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065" yWindow="-60" windowWidth="28365" windowHeight="10305"/>
  </bookViews>
  <sheets>
    <sheet name="Cushing Balance" sheetId="2" r:id="rId1"/>
    <sheet name="Cushing Flows Data" sheetId="1" r:id="rId2"/>
    <sheet name="Node Map " sheetId="4" r:id="rId3"/>
    <sheet name="Pipeline Summary" sheetId="3" r:id="rId4"/>
    <sheet name="ZE Download" sheetId="8" r:id="rId5"/>
  </sheets>
  <externalReferences>
    <externalReference r:id="rId6"/>
    <externalReference r:id="rId7"/>
    <externalReference r:id="rId8"/>
  </externalReferences>
  <definedNames>
    <definedName name="_Pipelines.Aug26_095355_1">'ZE Download'!$A$1:$AA$570</definedName>
    <definedName name="_Pipelines.Jun14_032249_1">#REF!</definedName>
    <definedName name="_Pipelines.Jun14_032417_1">#REF!</definedName>
    <definedName name="D_Lables">#REF!</definedName>
    <definedName name="D_Values_2009" localSheetId="2">#N/A</definedName>
    <definedName name="D_Values_2009">OFFSET(D_Lables,0,#REF!)</definedName>
    <definedName name="D_Values_2010">OFFSET(#REF!,0,#REF!)</definedName>
    <definedName name="D_Values_2011" localSheetId="2">OFFSET('[1]Pipe_Data Conversion'!$A$732:$A$1096,0,[1]MAP!$AO$1)</definedName>
    <definedName name="D_Values_2011">OFFSET(#REF!,0,#REF!)</definedName>
    <definedName name="D_Values_2012" localSheetId="2">OFFSET('[1]Pipe_Data Conversion'!$A$1097:$A$1462,0,[1]MAP!$AO$1)</definedName>
    <definedName name="D_Values_2012">OFFSET('[2]Pipe_Data Conversion'!$A$1097:$A$1462,0,[2]MAP!$AO$1)</definedName>
    <definedName name="D_Values_2013">OFFSET(#REF!,0,[3]MAP!$AO$1)</definedName>
    <definedName name="D_Values_2014">OFFSET(#REF!,0,[3]MAP!$AO$1)</definedName>
    <definedName name="Sheet1">#REF!</definedName>
    <definedName name="Values_2006" localSheetId="2">OFFSET([1]Month_Data!$A$9:$A$20,0,[1]MAP!$AO$1)</definedName>
    <definedName name="Values_2006">OFFSET(#REF!,0,#REF!)</definedName>
    <definedName name="Values_2007" localSheetId="2">OFFSET([1]Month_Data!$A$21:$A$32,0,[1]MAP!$AO$1)</definedName>
    <definedName name="Values_2007">OFFSET(#REF!,0,#REF!)</definedName>
    <definedName name="Values_2008" localSheetId="2">OFFSET([1]Month_Data!$A$33:$A$44,0,[1]MAP!$AO$1)</definedName>
    <definedName name="Values_2008">OFFSET(#REF!,0,#REF!)</definedName>
    <definedName name="Values_2009" localSheetId="2">OFFSET([1]Month_Data!$A$45:$A$56,0,[1]MAP!$AO$1)</definedName>
    <definedName name="Values_2009">OFFSET(#REF!,0,#REF!)</definedName>
    <definedName name="Values_2010" localSheetId="2">OFFSET([1]Month_Data!$A$57:$A$68,0,[1]MAP!$AO$1)</definedName>
    <definedName name="Values_2010">OFFSET(#REF!,0,#REF!)</definedName>
    <definedName name="Values_2011" localSheetId="2">OFFSET([1]Month_Data!$A$69:$A$80,0,[1]MAP!$AO$1)</definedName>
    <definedName name="Values_2011">OFFSET(#REF!,0,#REF!)</definedName>
    <definedName name="Values_2012" localSheetId="2">OFFSET([1]Month_Data!$A$81:$A$92,0,[1]MAP!$AO$1)</definedName>
    <definedName name="Values_2012">OFFSET([2]Month_Data!$A$81:$A$92,0,[2]MAP!$AO$1)</definedName>
    <definedName name="Values_2013">OFFSET([3]month!$A$95:$A$106,0,[3]MAP!$AO$1)</definedName>
    <definedName name="Values_2014">OFFSET([3]month!$A$107:$A$118,0,[3]MAP!$AO$1)</definedName>
    <definedName name="X_Lables">#REF!</definedName>
  </definedNames>
  <calcPr calcId="145621" concurrentCalc="0"/>
</workbook>
</file>

<file path=xl/calcChain.xml><?xml version="1.0" encoding="utf-8"?>
<calcChain xmlns="http://schemas.openxmlformats.org/spreadsheetml/2006/main">
  <c r="AC3147" i="1" l="1"/>
  <c r="AC3146" i="1"/>
  <c r="AC3145" i="1"/>
  <c r="AC3144" i="1"/>
  <c r="J425" i="2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D3143" i="1"/>
  <c r="E3143" i="1"/>
  <c r="F3143" i="1"/>
  <c r="H3143" i="1"/>
  <c r="I3143" i="1"/>
  <c r="J3143" i="1"/>
  <c r="K3143" i="1"/>
  <c r="L3143" i="1"/>
  <c r="S3143" i="1"/>
  <c r="T3143" i="1"/>
  <c r="M3143" i="1"/>
  <c r="N3143" i="1"/>
  <c r="O3143" i="1"/>
  <c r="P3143" i="1"/>
  <c r="Q3143" i="1"/>
  <c r="R3143" i="1"/>
  <c r="G3" i="3"/>
  <c r="F3" i="3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B3136" i="1"/>
  <c r="AB3137" i="1"/>
  <c r="AB3138" i="1"/>
  <c r="AB3139" i="1"/>
  <c r="AB3140" i="1"/>
  <c r="AC3136" i="1"/>
  <c r="AC3137" i="1"/>
  <c r="AC3138" i="1"/>
  <c r="AC3139" i="1"/>
  <c r="AC3140" i="1"/>
  <c r="AD3136" i="1"/>
  <c r="AD3137" i="1"/>
  <c r="AD3138" i="1"/>
  <c r="AD3139" i="1"/>
  <c r="AD3140" i="1"/>
  <c r="AE3136" i="1"/>
  <c r="AE3137" i="1"/>
  <c r="AE3138" i="1"/>
  <c r="AE3139" i="1"/>
  <c r="AE3140" i="1"/>
  <c r="AF3136" i="1"/>
  <c r="AF3137" i="1"/>
  <c r="AF3138" i="1"/>
  <c r="AF3139" i="1"/>
  <c r="AF3140" i="1"/>
  <c r="AG3136" i="1"/>
  <c r="AG3137" i="1"/>
  <c r="AG3138" i="1"/>
  <c r="AG3139" i="1"/>
  <c r="AG3140" i="1"/>
  <c r="AH3136" i="1"/>
  <c r="AH3137" i="1"/>
  <c r="AH3138" i="1"/>
  <c r="AH3139" i="1"/>
  <c r="AH3140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L3136" i="1"/>
  <c r="AL3137" i="1"/>
  <c r="AL3138" i="1"/>
  <c r="AL3139" i="1"/>
  <c r="AL3140" i="1"/>
  <c r="AM3136" i="1"/>
  <c r="AM3137" i="1"/>
  <c r="AM3138" i="1"/>
  <c r="AM3139" i="1"/>
  <c r="AM3140" i="1"/>
  <c r="D3141" i="1"/>
  <c r="E3141" i="1"/>
  <c r="F3141" i="1"/>
  <c r="H3141" i="1"/>
  <c r="I3141" i="1"/>
  <c r="J3141" i="1"/>
  <c r="K3141" i="1"/>
  <c r="L3141" i="1"/>
  <c r="S3141" i="1"/>
  <c r="T3141" i="1"/>
  <c r="M3141" i="1"/>
  <c r="N3141" i="1"/>
  <c r="O3141" i="1"/>
  <c r="P3141" i="1"/>
  <c r="Q3141" i="1"/>
  <c r="R3141" i="1"/>
  <c r="D3142" i="1"/>
  <c r="E3142" i="1"/>
  <c r="F3142" i="1"/>
  <c r="H3142" i="1"/>
  <c r="I3142" i="1"/>
  <c r="J3142" i="1"/>
  <c r="K3142" i="1"/>
  <c r="L3142" i="1"/>
  <c r="S3142" i="1"/>
  <c r="T3142" i="1"/>
  <c r="M3142" i="1"/>
  <c r="N3142" i="1"/>
  <c r="O3142" i="1"/>
  <c r="P3142" i="1"/>
  <c r="Q3142" i="1"/>
  <c r="R3142" i="1"/>
  <c r="S3140" i="1"/>
  <c r="T3140" i="1"/>
  <c r="M3140" i="1"/>
  <c r="AQ3140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B3128" i="1"/>
  <c r="AC3128" i="1"/>
  <c r="AD3128" i="1"/>
  <c r="AE3128" i="1"/>
  <c r="AF3128" i="1"/>
  <c r="AG3128" i="1"/>
  <c r="AH3128" i="1"/>
  <c r="AI3128" i="1"/>
  <c r="AK3128" i="1"/>
  <c r="AL3128" i="1"/>
  <c r="AM3128" i="1"/>
  <c r="AB3129" i="1"/>
  <c r="AC3129" i="1"/>
  <c r="AD3129" i="1"/>
  <c r="AE3129" i="1"/>
  <c r="AF3129" i="1"/>
  <c r="AG3129" i="1"/>
  <c r="AH3129" i="1"/>
  <c r="AI3129" i="1"/>
  <c r="AK3129" i="1"/>
  <c r="AL3129" i="1"/>
  <c r="AM3129" i="1"/>
  <c r="AB3130" i="1"/>
  <c r="AC3130" i="1"/>
  <c r="AD3130" i="1"/>
  <c r="AE3130" i="1"/>
  <c r="AF3130" i="1"/>
  <c r="AG3130" i="1"/>
  <c r="AH3130" i="1"/>
  <c r="AI3130" i="1"/>
  <c r="AK3130" i="1"/>
  <c r="AL3130" i="1"/>
  <c r="AM3130" i="1"/>
  <c r="AB3131" i="1"/>
  <c r="AC3131" i="1"/>
  <c r="AD3131" i="1"/>
  <c r="AE3131" i="1"/>
  <c r="AF3131" i="1"/>
  <c r="AG3131" i="1"/>
  <c r="AH3131" i="1"/>
  <c r="AI3131" i="1"/>
  <c r="AK3131" i="1"/>
  <c r="AL3131" i="1"/>
  <c r="AM3131" i="1"/>
  <c r="AB3132" i="1"/>
  <c r="AC3132" i="1"/>
  <c r="AD3132" i="1"/>
  <c r="AE3132" i="1"/>
  <c r="AF3132" i="1"/>
  <c r="AG3132" i="1"/>
  <c r="AH3132" i="1"/>
  <c r="AI3132" i="1"/>
  <c r="AK3132" i="1"/>
  <c r="AL3132" i="1"/>
  <c r="AM3132" i="1"/>
  <c r="AB3133" i="1"/>
  <c r="AC3133" i="1"/>
  <c r="AD3133" i="1"/>
  <c r="AE3133" i="1"/>
  <c r="AF3133" i="1"/>
  <c r="AG3133" i="1"/>
  <c r="AH3133" i="1"/>
  <c r="AI3133" i="1"/>
  <c r="AK3133" i="1"/>
  <c r="AL3133" i="1"/>
  <c r="AM3133" i="1"/>
  <c r="AB3134" i="1"/>
  <c r="AC3134" i="1"/>
  <c r="AD3134" i="1"/>
  <c r="AE3134" i="1"/>
  <c r="AF3134" i="1"/>
  <c r="AG3134" i="1"/>
  <c r="AH3134" i="1"/>
  <c r="AI3134" i="1"/>
  <c r="AK3134" i="1"/>
  <c r="AL3134" i="1"/>
  <c r="AM3134" i="1"/>
  <c r="AB3135" i="1"/>
  <c r="AC3135" i="1"/>
  <c r="AD3135" i="1"/>
  <c r="AE3135" i="1"/>
  <c r="AF3135" i="1"/>
  <c r="AG3135" i="1"/>
  <c r="AH3135" i="1"/>
  <c r="AI3135" i="1"/>
  <c r="AK3135" i="1"/>
  <c r="AL3135" i="1"/>
  <c r="AM3135" i="1"/>
  <c r="AI3136" i="1"/>
  <c r="AK3136" i="1"/>
  <c r="AI3137" i="1"/>
  <c r="AK3137" i="1"/>
  <c r="AI3138" i="1"/>
  <c r="AK3138" i="1"/>
  <c r="AI3139" i="1"/>
  <c r="AK3139" i="1"/>
  <c r="AI3140" i="1"/>
  <c r="AK3140" i="1"/>
  <c r="D3126" i="1"/>
  <c r="E3126" i="1"/>
  <c r="F3126" i="1"/>
  <c r="H3126" i="1"/>
  <c r="I3126" i="1"/>
  <c r="J3126" i="1"/>
  <c r="K3126" i="1"/>
  <c r="L3126" i="1"/>
  <c r="S3126" i="1"/>
  <c r="T3126" i="1"/>
  <c r="M3126" i="1"/>
  <c r="N3126" i="1"/>
  <c r="O3126" i="1"/>
  <c r="P3126" i="1"/>
  <c r="Q3126" i="1"/>
  <c r="R3126" i="1"/>
  <c r="D3127" i="1"/>
  <c r="E3127" i="1"/>
  <c r="F3127" i="1"/>
  <c r="H3127" i="1"/>
  <c r="I3127" i="1"/>
  <c r="J3127" i="1"/>
  <c r="K3127" i="1"/>
  <c r="L3127" i="1"/>
  <c r="S3127" i="1"/>
  <c r="T3127" i="1"/>
  <c r="M3127" i="1"/>
  <c r="N3127" i="1"/>
  <c r="O3127" i="1"/>
  <c r="P3127" i="1"/>
  <c r="Q3127" i="1"/>
  <c r="R3127" i="1"/>
  <c r="D3128" i="1"/>
  <c r="E3128" i="1"/>
  <c r="F3128" i="1"/>
  <c r="H3128" i="1"/>
  <c r="I3128" i="1"/>
  <c r="J3128" i="1"/>
  <c r="K3128" i="1"/>
  <c r="L3128" i="1"/>
  <c r="S3128" i="1"/>
  <c r="T3128" i="1"/>
  <c r="M3128" i="1"/>
  <c r="N3128" i="1"/>
  <c r="O3128" i="1"/>
  <c r="P3128" i="1"/>
  <c r="Q3128" i="1"/>
  <c r="R3128" i="1"/>
  <c r="D3129" i="1"/>
  <c r="E3129" i="1"/>
  <c r="F3129" i="1"/>
  <c r="H3129" i="1"/>
  <c r="I3129" i="1"/>
  <c r="J3129" i="1"/>
  <c r="K3129" i="1"/>
  <c r="L3129" i="1"/>
  <c r="S3129" i="1"/>
  <c r="T3129" i="1"/>
  <c r="M3129" i="1"/>
  <c r="N3129" i="1"/>
  <c r="O3129" i="1"/>
  <c r="P3129" i="1"/>
  <c r="Q3129" i="1"/>
  <c r="R3129" i="1"/>
  <c r="D3130" i="1"/>
  <c r="E3130" i="1"/>
  <c r="F3130" i="1"/>
  <c r="H3130" i="1"/>
  <c r="I3130" i="1"/>
  <c r="J3130" i="1"/>
  <c r="K3130" i="1"/>
  <c r="L3130" i="1"/>
  <c r="S3130" i="1"/>
  <c r="T3130" i="1"/>
  <c r="M3130" i="1"/>
  <c r="N3130" i="1"/>
  <c r="O3130" i="1"/>
  <c r="P3130" i="1"/>
  <c r="Q3130" i="1"/>
  <c r="R3130" i="1"/>
  <c r="D3131" i="1"/>
  <c r="E3131" i="1"/>
  <c r="F3131" i="1"/>
  <c r="H3131" i="1"/>
  <c r="I3131" i="1"/>
  <c r="J3131" i="1"/>
  <c r="K3131" i="1"/>
  <c r="L3131" i="1"/>
  <c r="S3131" i="1"/>
  <c r="T3131" i="1"/>
  <c r="M3131" i="1"/>
  <c r="N3131" i="1"/>
  <c r="O3131" i="1"/>
  <c r="P3131" i="1"/>
  <c r="Q3131" i="1"/>
  <c r="R3131" i="1"/>
  <c r="D3132" i="1"/>
  <c r="E3132" i="1"/>
  <c r="F3132" i="1"/>
  <c r="H3132" i="1"/>
  <c r="I3132" i="1"/>
  <c r="J3132" i="1"/>
  <c r="K3132" i="1"/>
  <c r="L3132" i="1"/>
  <c r="S3132" i="1"/>
  <c r="T3132" i="1"/>
  <c r="M3132" i="1"/>
  <c r="N3132" i="1"/>
  <c r="O3132" i="1"/>
  <c r="P3132" i="1"/>
  <c r="Q3132" i="1"/>
  <c r="R3132" i="1"/>
  <c r="D3133" i="1"/>
  <c r="E3133" i="1"/>
  <c r="F3133" i="1"/>
  <c r="H3133" i="1"/>
  <c r="I3133" i="1"/>
  <c r="J3133" i="1"/>
  <c r="K3133" i="1"/>
  <c r="L3133" i="1"/>
  <c r="S3133" i="1"/>
  <c r="T3133" i="1"/>
  <c r="M3133" i="1"/>
  <c r="N3133" i="1"/>
  <c r="O3133" i="1"/>
  <c r="P3133" i="1"/>
  <c r="Q3133" i="1"/>
  <c r="R3133" i="1"/>
  <c r="D3134" i="1"/>
  <c r="E3134" i="1"/>
  <c r="F3134" i="1"/>
  <c r="H3134" i="1"/>
  <c r="I3134" i="1"/>
  <c r="J3134" i="1"/>
  <c r="K3134" i="1"/>
  <c r="L3134" i="1"/>
  <c r="S3134" i="1"/>
  <c r="T3134" i="1"/>
  <c r="M3134" i="1"/>
  <c r="N3134" i="1"/>
  <c r="O3134" i="1"/>
  <c r="P3134" i="1"/>
  <c r="Q3134" i="1"/>
  <c r="R3134" i="1"/>
  <c r="D3135" i="1"/>
  <c r="E3135" i="1"/>
  <c r="F3135" i="1"/>
  <c r="H3135" i="1"/>
  <c r="I3135" i="1"/>
  <c r="J3135" i="1"/>
  <c r="K3135" i="1"/>
  <c r="L3135" i="1"/>
  <c r="S3135" i="1"/>
  <c r="T3135" i="1"/>
  <c r="M3135" i="1"/>
  <c r="N3135" i="1"/>
  <c r="O3135" i="1"/>
  <c r="P3135" i="1"/>
  <c r="Q3135" i="1"/>
  <c r="R3135" i="1"/>
  <c r="D3136" i="1"/>
  <c r="E3136" i="1"/>
  <c r="F3136" i="1"/>
  <c r="H3136" i="1"/>
  <c r="I3136" i="1"/>
  <c r="J3136" i="1"/>
  <c r="K3136" i="1"/>
  <c r="L3136" i="1"/>
  <c r="S3136" i="1"/>
  <c r="T3136" i="1"/>
  <c r="M3136" i="1"/>
  <c r="N3136" i="1"/>
  <c r="O3136" i="1"/>
  <c r="P3136" i="1"/>
  <c r="Q3136" i="1"/>
  <c r="R3136" i="1"/>
  <c r="D3137" i="1"/>
  <c r="E3137" i="1"/>
  <c r="F3137" i="1"/>
  <c r="H3137" i="1"/>
  <c r="I3137" i="1"/>
  <c r="J3137" i="1"/>
  <c r="K3137" i="1"/>
  <c r="L3137" i="1"/>
  <c r="S3137" i="1"/>
  <c r="T3137" i="1"/>
  <c r="M3137" i="1"/>
  <c r="N3137" i="1"/>
  <c r="O3137" i="1"/>
  <c r="P3137" i="1"/>
  <c r="Q3137" i="1"/>
  <c r="R3137" i="1"/>
  <c r="D3138" i="1"/>
  <c r="E3138" i="1"/>
  <c r="F3138" i="1"/>
  <c r="H3138" i="1"/>
  <c r="I3138" i="1"/>
  <c r="J3138" i="1"/>
  <c r="K3138" i="1"/>
  <c r="L3138" i="1"/>
  <c r="S3138" i="1"/>
  <c r="T3138" i="1"/>
  <c r="M3138" i="1"/>
  <c r="N3138" i="1"/>
  <c r="O3138" i="1"/>
  <c r="P3138" i="1"/>
  <c r="Q3138" i="1"/>
  <c r="R3138" i="1"/>
  <c r="D3139" i="1"/>
  <c r="E3139" i="1"/>
  <c r="F3139" i="1"/>
  <c r="H3139" i="1"/>
  <c r="I3139" i="1"/>
  <c r="J3139" i="1"/>
  <c r="K3139" i="1"/>
  <c r="L3139" i="1"/>
  <c r="S3139" i="1"/>
  <c r="T3139" i="1"/>
  <c r="M3139" i="1"/>
  <c r="N3139" i="1"/>
  <c r="O3139" i="1"/>
  <c r="P3139" i="1"/>
  <c r="Q3139" i="1"/>
  <c r="R3139" i="1"/>
  <c r="D3140" i="1"/>
  <c r="E3140" i="1"/>
  <c r="F3140" i="1"/>
  <c r="H3140" i="1"/>
  <c r="I3140" i="1"/>
  <c r="J3140" i="1"/>
  <c r="K3140" i="1"/>
  <c r="L3140" i="1"/>
  <c r="N3140" i="1"/>
  <c r="O3140" i="1"/>
  <c r="P3140" i="1"/>
  <c r="Q3140" i="1"/>
  <c r="R3140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D3123" i="1"/>
  <c r="E3123" i="1"/>
  <c r="F3123" i="1"/>
  <c r="H3123" i="1"/>
  <c r="I3123" i="1"/>
  <c r="J3123" i="1"/>
  <c r="K3123" i="1"/>
  <c r="L3123" i="1"/>
  <c r="S3123" i="1"/>
  <c r="T3123" i="1"/>
  <c r="M3123" i="1"/>
  <c r="N3123" i="1"/>
  <c r="O3123" i="1"/>
  <c r="P3123" i="1"/>
  <c r="Q3123" i="1"/>
  <c r="R3123" i="1"/>
  <c r="D3124" i="1"/>
  <c r="E3124" i="1"/>
  <c r="F3124" i="1"/>
  <c r="H3124" i="1"/>
  <c r="I3124" i="1"/>
  <c r="J3124" i="1"/>
  <c r="K3124" i="1"/>
  <c r="L3124" i="1"/>
  <c r="S3124" i="1"/>
  <c r="T3124" i="1"/>
  <c r="M3124" i="1"/>
  <c r="N3124" i="1"/>
  <c r="O3124" i="1"/>
  <c r="P3124" i="1"/>
  <c r="Q3124" i="1"/>
  <c r="R3124" i="1"/>
  <c r="D3125" i="1"/>
  <c r="E3125" i="1"/>
  <c r="F3125" i="1"/>
  <c r="H3125" i="1"/>
  <c r="I3125" i="1"/>
  <c r="J3125" i="1"/>
  <c r="K3125" i="1"/>
  <c r="L3125" i="1"/>
  <c r="S3125" i="1"/>
  <c r="T3125" i="1"/>
  <c r="M3125" i="1"/>
  <c r="N3125" i="1"/>
  <c r="O3125" i="1"/>
  <c r="P3125" i="1"/>
  <c r="Q3125" i="1"/>
  <c r="R3125" i="1"/>
  <c r="AE3121" i="1"/>
  <c r="AE3122" i="1"/>
  <c r="AE3116" i="1"/>
  <c r="AE3117" i="1"/>
  <c r="AE3118" i="1"/>
  <c r="AE3119" i="1"/>
  <c r="AE3120" i="1"/>
  <c r="F3120" i="1"/>
  <c r="F3121" i="1"/>
  <c r="F3122" i="1"/>
  <c r="F3115" i="1"/>
  <c r="F3116" i="1"/>
  <c r="F3117" i="1"/>
  <c r="F3118" i="1"/>
  <c r="F3119" i="1"/>
  <c r="D3120" i="1"/>
  <c r="D3121" i="1"/>
  <c r="D3122" i="1"/>
  <c r="D3115" i="1"/>
  <c r="D3116" i="1"/>
  <c r="D3117" i="1"/>
  <c r="D3118" i="1"/>
  <c r="D3119" i="1"/>
  <c r="AB3122" i="1"/>
  <c r="AC3122" i="1"/>
  <c r="AD3122" i="1"/>
  <c r="AF3122" i="1"/>
  <c r="AG3122" i="1"/>
  <c r="AH3122" i="1"/>
  <c r="AI3122" i="1"/>
  <c r="AJ3122" i="1"/>
  <c r="AK3122" i="1"/>
  <c r="AL3122" i="1"/>
  <c r="AM3122" i="1"/>
  <c r="E3122" i="1"/>
  <c r="H3122" i="1"/>
  <c r="I3122" i="1"/>
  <c r="J3122" i="1"/>
  <c r="K3122" i="1"/>
  <c r="L3122" i="1"/>
  <c r="S3122" i="1"/>
  <c r="T3122" i="1"/>
  <c r="M3122" i="1"/>
  <c r="N3122" i="1"/>
  <c r="O3122" i="1"/>
  <c r="P3122" i="1"/>
  <c r="Q3122" i="1"/>
  <c r="R3122" i="1"/>
  <c r="AB3121" i="1"/>
  <c r="AC3121" i="1"/>
  <c r="AD3121" i="1"/>
  <c r="AF3121" i="1"/>
  <c r="AG3121" i="1"/>
  <c r="AH3121" i="1"/>
  <c r="AI3121" i="1"/>
  <c r="AJ3121" i="1"/>
  <c r="AK3121" i="1"/>
  <c r="AL3121" i="1"/>
  <c r="AM3121" i="1"/>
  <c r="E3121" i="1"/>
  <c r="H3121" i="1"/>
  <c r="I3121" i="1"/>
  <c r="J3121" i="1"/>
  <c r="K3121" i="1"/>
  <c r="L3121" i="1"/>
  <c r="S3121" i="1"/>
  <c r="T3121" i="1"/>
  <c r="M3121" i="1"/>
  <c r="N3121" i="1"/>
  <c r="O3121" i="1"/>
  <c r="P3121" i="1"/>
  <c r="Q3121" i="1"/>
  <c r="R3121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S3109" i="1"/>
  <c r="T3109" i="1"/>
  <c r="M3109" i="1"/>
  <c r="S3110" i="1"/>
  <c r="T3110" i="1"/>
  <c r="M3110" i="1"/>
  <c r="S3111" i="1"/>
  <c r="T3111" i="1"/>
  <c r="M3111" i="1"/>
  <c r="S3112" i="1"/>
  <c r="T3112" i="1"/>
  <c r="M3112" i="1"/>
  <c r="S3113" i="1"/>
  <c r="T3113" i="1"/>
  <c r="M3113" i="1"/>
  <c r="S3114" i="1"/>
  <c r="T3114" i="1"/>
  <c r="M3114" i="1"/>
  <c r="S3115" i="1"/>
  <c r="T3115" i="1"/>
  <c r="M3115" i="1"/>
  <c r="S3116" i="1"/>
  <c r="T3116" i="1"/>
  <c r="M3116" i="1"/>
  <c r="S3117" i="1"/>
  <c r="T3117" i="1"/>
  <c r="M3117" i="1"/>
  <c r="S3118" i="1"/>
  <c r="T3118" i="1"/>
  <c r="M3118" i="1"/>
  <c r="S3119" i="1"/>
  <c r="T3119" i="1"/>
  <c r="M3119" i="1"/>
  <c r="S3120" i="1"/>
  <c r="T3120" i="1"/>
  <c r="M3120" i="1"/>
  <c r="AH3120" i="1"/>
  <c r="AH3114" i="1"/>
  <c r="AH3115" i="1"/>
  <c r="AH3116" i="1"/>
  <c r="AH3117" i="1"/>
  <c r="AH3118" i="1"/>
  <c r="AH3119" i="1"/>
  <c r="D3114" i="1"/>
  <c r="AB3119" i="1"/>
  <c r="AC3119" i="1"/>
  <c r="AD3119" i="1"/>
  <c r="AF3119" i="1"/>
  <c r="AG3119" i="1"/>
  <c r="AI3119" i="1"/>
  <c r="AJ3119" i="1"/>
  <c r="AK3119" i="1"/>
  <c r="AL3119" i="1"/>
  <c r="AM3119" i="1"/>
  <c r="AB3120" i="1"/>
  <c r="AC3120" i="1"/>
  <c r="AD3120" i="1"/>
  <c r="AF3120" i="1"/>
  <c r="AG3120" i="1"/>
  <c r="AI3120" i="1"/>
  <c r="AJ3120" i="1"/>
  <c r="AK3120" i="1"/>
  <c r="AL3120" i="1"/>
  <c r="AM3120" i="1"/>
  <c r="E3119" i="1"/>
  <c r="H3119" i="1"/>
  <c r="I3119" i="1"/>
  <c r="J3119" i="1"/>
  <c r="K3119" i="1"/>
  <c r="L3119" i="1"/>
  <c r="N3119" i="1"/>
  <c r="O3119" i="1"/>
  <c r="P3119" i="1"/>
  <c r="Q3119" i="1"/>
  <c r="E3120" i="1"/>
  <c r="H3120" i="1"/>
  <c r="I3120" i="1"/>
  <c r="J3120" i="1"/>
  <c r="K3120" i="1"/>
  <c r="L3120" i="1"/>
  <c r="N3120" i="1"/>
  <c r="O3120" i="1"/>
  <c r="P3120" i="1"/>
  <c r="Q3120" i="1"/>
  <c r="D3111" i="1"/>
  <c r="D3112" i="1"/>
  <c r="D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B3114" i="1"/>
  <c r="AC3114" i="1"/>
  <c r="AD3114" i="1"/>
  <c r="AE3114" i="1"/>
  <c r="AF3114" i="1"/>
  <c r="AG3114" i="1"/>
  <c r="AI3114" i="1"/>
  <c r="AJ3114" i="1"/>
  <c r="AK3114" i="1"/>
  <c r="AL3114" i="1"/>
  <c r="AM3114" i="1"/>
  <c r="AB3115" i="1"/>
  <c r="AC3115" i="1"/>
  <c r="AD3115" i="1"/>
  <c r="AE3115" i="1"/>
  <c r="AF3115" i="1"/>
  <c r="AG3115" i="1"/>
  <c r="AI3115" i="1"/>
  <c r="AJ3115" i="1"/>
  <c r="AK3115" i="1"/>
  <c r="AL3115" i="1"/>
  <c r="AM3115" i="1"/>
  <c r="AB3116" i="1"/>
  <c r="AC3116" i="1"/>
  <c r="AD3116" i="1"/>
  <c r="AF3116" i="1"/>
  <c r="AG3116" i="1"/>
  <c r="AI3116" i="1"/>
  <c r="AJ3116" i="1"/>
  <c r="AK3116" i="1"/>
  <c r="AL3116" i="1"/>
  <c r="AM3116" i="1"/>
  <c r="AB3117" i="1"/>
  <c r="AC3117" i="1"/>
  <c r="AD3117" i="1"/>
  <c r="AF3117" i="1"/>
  <c r="AG3117" i="1"/>
  <c r="AI3117" i="1"/>
  <c r="AJ3117" i="1"/>
  <c r="AK3117" i="1"/>
  <c r="AL3117" i="1"/>
  <c r="AM3117" i="1"/>
  <c r="AB3118" i="1"/>
  <c r="AC3118" i="1"/>
  <c r="AD3118" i="1"/>
  <c r="AF3118" i="1"/>
  <c r="AG3118" i="1"/>
  <c r="AI3118" i="1"/>
  <c r="AJ3118" i="1"/>
  <c r="AK3118" i="1"/>
  <c r="AL3118" i="1"/>
  <c r="AM3118" i="1"/>
  <c r="E3113" i="1"/>
  <c r="F3113" i="1"/>
  <c r="H3113" i="1"/>
  <c r="I3113" i="1"/>
  <c r="J3113" i="1"/>
  <c r="K3113" i="1"/>
  <c r="L3113" i="1"/>
  <c r="N3113" i="1"/>
  <c r="O3113" i="1"/>
  <c r="P3113" i="1"/>
  <c r="Q3113" i="1"/>
  <c r="E3114" i="1"/>
  <c r="F3114" i="1"/>
  <c r="H3114" i="1"/>
  <c r="I3114" i="1"/>
  <c r="J3114" i="1"/>
  <c r="K3114" i="1"/>
  <c r="L3114" i="1"/>
  <c r="N3114" i="1"/>
  <c r="O3114" i="1"/>
  <c r="P3114" i="1"/>
  <c r="Q3114" i="1"/>
  <c r="E3115" i="1"/>
  <c r="H3115" i="1"/>
  <c r="I3115" i="1"/>
  <c r="J3115" i="1"/>
  <c r="K3115" i="1"/>
  <c r="L3115" i="1"/>
  <c r="N3115" i="1"/>
  <c r="O3115" i="1"/>
  <c r="P3115" i="1"/>
  <c r="Q3115" i="1"/>
  <c r="E3116" i="1"/>
  <c r="H3116" i="1"/>
  <c r="I3116" i="1"/>
  <c r="J3116" i="1"/>
  <c r="K3116" i="1"/>
  <c r="L3116" i="1"/>
  <c r="N3116" i="1"/>
  <c r="O3116" i="1"/>
  <c r="P3116" i="1"/>
  <c r="Q3116" i="1"/>
  <c r="E3117" i="1"/>
  <c r="H3117" i="1"/>
  <c r="I3117" i="1"/>
  <c r="J3117" i="1"/>
  <c r="K3117" i="1"/>
  <c r="L3117" i="1"/>
  <c r="N3117" i="1"/>
  <c r="O3117" i="1"/>
  <c r="P3117" i="1"/>
  <c r="Q3117" i="1"/>
  <c r="E3118" i="1"/>
  <c r="H3118" i="1"/>
  <c r="I3118" i="1"/>
  <c r="J3118" i="1"/>
  <c r="K3118" i="1"/>
  <c r="L3118" i="1"/>
  <c r="N3118" i="1"/>
  <c r="O3118" i="1"/>
  <c r="P3118" i="1"/>
  <c r="Q3118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D3109" i="1"/>
  <c r="E3109" i="1"/>
  <c r="F3109" i="1"/>
  <c r="H3109" i="1"/>
  <c r="I3109" i="1"/>
  <c r="J3109" i="1"/>
  <c r="K3109" i="1"/>
  <c r="L3109" i="1"/>
  <c r="N3109" i="1"/>
  <c r="O3109" i="1"/>
  <c r="P3109" i="1"/>
  <c r="Q3109" i="1"/>
  <c r="D3110" i="1"/>
  <c r="E3110" i="1"/>
  <c r="F3110" i="1"/>
  <c r="H3110" i="1"/>
  <c r="I3110" i="1"/>
  <c r="J3110" i="1"/>
  <c r="K3110" i="1"/>
  <c r="L3110" i="1"/>
  <c r="N3110" i="1"/>
  <c r="O3110" i="1"/>
  <c r="P3110" i="1"/>
  <c r="Q3110" i="1"/>
  <c r="E3111" i="1"/>
  <c r="F3111" i="1"/>
  <c r="H3111" i="1"/>
  <c r="I3111" i="1"/>
  <c r="J3111" i="1"/>
  <c r="K3111" i="1"/>
  <c r="L3111" i="1"/>
  <c r="N3111" i="1"/>
  <c r="O3111" i="1"/>
  <c r="P3111" i="1"/>
  <c r="Q3111" i="1"/>
  <c r="E3112" i="1"/>
  <c r="F3112" i="1"/>
  <c r="H3112" i="1"/>
  <c r="I3112" i="1"/>
  <c r="J3112" i="1"/>
  <c r="K3112" i="1"/>
  <c r="L3112" i="1"/>
  <c r="N3112" i="1"/>
  <c r="O3112" i="1"/>
  <c r="P3112" i="1"/>
  <c r="Q3112" i="1"/>
  <c r="G1" i="3"/>
  <c r="F1" i="3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D3107" i="1"/>
  <c r="E3107" i="1"/>
  <c r="F3107" i="1"/>
  <c r="H3107" i="1"/>
  <c r="I3107" i="1"/>
  <c r="J3107" i="1"/>
  <c r="K3107" i="1"/>
  <c r="L3107" i="1"/>
  <c r="S3107" i="1"/>
  <c r="T3107" i="1"/>
  <c r="M3107" i="1"/>
  <c r="N3107" i="1"/>
  <c r="O3107" i="1"/>
  <c r="P3107" i="1"/>
  <c r="Q3107" i="1"/>
  <c r="D3108" i="1"/>
  <c r="E3108" i="1"/>
  <c r="F3108" i="1"/>
  <c r="H3108" i="1"/>
  <c r="I3108" i="1"/>
  <c r="J3108" i="1"/>
  <c r="K3108" i="1"/>
  <c r="L3108" i="1"/>
  <c r="S3108" i="1"/>
  <c r="T3108" i="1"/>
  <c r="M3108" i="1"/>
  <c r="N3108" i="1"/>
  <c r="O3108" i="1"/>
  <c r="P3108" i="1"/>
  <c r="Q3108" i="1"/>
  <c r="D3100" i="1"/>
  <c r="E3100" i="1"/>
  <c r="F3100" i="1"/>
  <c r="H3100" i="1"/>
  <c r="I3100" i="1"/>
  <c r="J3100" i="1"/>
  <c r="K3100" i="1"/>
  <c r="L3100" i="1"/>
  <c r="S3100" i="1"/>
  <c r="T3100" i="1"/>
  <c r="M3100" i="1"/>
  <c r="N3100" i="1"/>
  <c r="O3100" i="1"/>
  <c r="P3100" i="1"/>
  <c r="Q3100" i="1"/>
  <c r="D3101" i="1"/>
  <c r="E3101" i="1"/>
  <c r="F3101" i="1"/>
  <c r="H3101" i="1"/>
  <c r="I3101" i="1"/>
  <c r="J3101" i="1"/>
  <c r="K3101" i="1"/>
  <c r="L3101" i="1"/>
  <c r="S3101" i="1"/>
  <c r="T3101" i="1"/>
  <c r="M3101" i="1"/>
  <c r="N3101" i="1"/>
  <c r="O3101" i="1"/>
  <c r="P3101" i="1"/>
  <c r="Q3101" i="1"/>
  <c r="D3102" i="1"/>
  <c r="E3102" i="1"/>
  <c r="F3102" i="1"/>
  <c r="H3102" i="1"/>
  <c r="I3102" i="1"/>
  <c r="J3102" i="1"/>
  <c r="K3102" i="1"/>
  <c r="L3102" i="1"/>
  <c r="S3102" i="1"/>
  <c r="T3102" i="1"/>
  <c r="M3102" i="1"/>
  <c r="N3102" i="1"/>
  <c r="O3102" i="1"/>
  <c r="P3102" i="1"/>
  <c r="Q3102" i="1"/>
  <c r="D3103" i="1"/>
  <c r="E3103" i="1"/>
  <c r="F3103" i="1"/>
  <c r="H3103" i="1"/>
  <c r="I3103" i="1"/>
  <c r="J3103" i="1"/>
  <c r="K3103" i="1"/>
  <c r="L3103" i="1"/>
  <c r="S3103" i="1"/>
  <c r="T3103" i="1"/>
  <c r="M3103" i="1"/>
  <c r="N3103" i="1"/>
  <c r="O3103" i="1"/>
  <c r="P3103" i="1"/>
  <c r="Q3103" i="1"/>
  <c r="D3104" i="1"/>
  <c r="E3104" i="1"/>
  <c r="F3104" i="1"/>
  <c r="H3104" i="1"/>
  <c r="I3104" i="1"/>
  <c r="J3104" i="1"/>
  <c r="K3104" i="1"/>
  <c r="L3104" i="1"/>
  <c r="S3104" i="1"/>
  <c r="T3104" i="1"/>
  <c r="M3104" i="1"/>
  <c r="N3104" i="1"/>
  <c r="O3104" i="1"/>
  <c r="P3104" i="1"/>
  <c r="Q3104" i="1"/>
  <c r="D3105" i="1"/>
  <c r="E3105" i="1"/>
  <c r="F3105" i="1"/>
  <c r="H3105" i="1"/>
  <c r="I3105" i="1"/>
  <c r="J3105" i="1"/>
  <c r="K3105" i="1"/>
  <c r="L3105" i="1"/>
  <c r="S3105" i="1"/>
  <c r="T3105" i="1"/>
  <c r="M3105" i="1"/>
  <c r="N3105" i="1"/>
  <c r="O3105" i="1"/>
  <c r="P3105" i="1"/>
  <c r="Q3105" i="1"/>
  <c r="D3106" i="1"/>
  <c r="E3106" i="1"/>
  <c r="F3106" i="1"/>
  <c r="H3106" i="1"/>
  <c r="I3106" i="1"/>
  <c r="J3106" i="1"/>
  <c r="K3106" i="1"/>
  <c r="L3106" i="1"/>
  <c r="S3106" i="1"/>
  <c r="T3106" i="1"/>
  <c r="M3106" i="1"/>
  <c r="N3106" i="1"/>
  <c r="O3106" i="1"/>
  <c r="P3106" i="1"/>
  <c r="Q3106" i="1"/>
  <c r="D3092" i="1"/>
  <c r="D3093" i="1"/>
  <c r="D3094" i="1"/>
  <c r="D3095" i="1"/>
  <c r="D3096" i="1"/>
  <c r="D3097" i="1"/>
  <c r="D3098" i="1"/>
  <c r="D3099" i="1"/>
  <c r="E3094" i="1"/>
  <c r="F3094" i="1"/>
  <c r="H3094" i="1"/>
  <c r="I3094" i="1"/>
  <c r="J3094" i="1"/>
  <c r="K3094" i="1"/>
  <c r="L3094" i="1"/>
  <c r="S3094" i="1"/>
  <c r="T3094" i="1"/>
  <c r="M3094" i="1"/>
  <c r="N3094" i="1"/>
  <c r="O3094" i="1"/>
  <c r="P3094" i="1"/>
  <c r="Q3094" i="1"/>
  <c r="V3094" i="1"/>
  <c r="Z3094" i="1"/>
  <c r="AB3094" i="1"/>
  <c r="AC3094" i="1"/>
  <c r="AD3094" i="1"/>
  <c r="AE3094" i="1"/>
  <c r="AF3094" i="1"/>
  <c r="AG3094" i="1"/>
  <c r="AH3094" i="1"/>
  <c r="AJ3094" i="1"/>
  <c r="AL3094" i="1"/>
  <c r="AM3094" i="1"/>
  <c r="AQ3094" i="1"/>
  <c r="AU3094" i="1"/>
  <c r="AW3094" i="1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07" i="3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E3095" i="1"/>
  <c r="F3095" i="1"/>
  <c r="H3095" i="1"/>
  <c r="I3095" i="1"/>
  <c r="J3095" i="1"/>
  <c r="K3095" i="1"/>
  <c r="L3095" i="1"/>
  <c r="S3095" i="1"/>
  <c r="T3095" i="1"/>
  <c r="M3095" i="1"/>
  <c r="N3095" i="1"/>
  <c r="O3095" i="1"/>
  <c r="P3095" i="1"/>
  <c r="Q3095" i="1"/>
  <c r="E3096" i="1"/>
  <c r="F3096" i="1"/>
  <c r="H3096" i="1"/>
  <c r="I3096" i="1"/>
  <c r="J3096" i="1"/>
  <c r="K3096" i="1"/>
  <c r="L3096" i="1"/>
  <c r="S3096" i="1"/>
  <c r="T3096" i="1"/>
  <c r="M3096" i="1"/>
  <c r="N3096" i="1"/>
  <c r="O3096" i="1"/>
  <c r="P3096" i="1"/>
  <c r="Q3096" i="1"/>
  <c r="E3097" i="1"/>
  <c r="F3097" i="1"/>
  <c r="H3097" i="1"/>
  <c r="I3097" i="1"/>
  <c r="J3097" i="1"/>
  <c r="K3097" i="1"/>
  <c r="L3097" i="1"/>
  <c r="S3097" i="1"/>
  <c r="T3097" i="1"/>
  <c r="M3097" i="1"/>
  <c r="N3097" i="1"/>
  <c r="O3097" i="1"/>
  <c r="P3097" i="1"/>
  <c r="Q3097" i="1"/>
  <c r="E3098" i="1"/>
  <c r="F3098" i="1"/>
  <c r="H3098" i="1"/>
  <c r="I3098" i="1"/>
  <c r="J3098" i="1"/>
  <c r="K3098" i="1"/>
  <c r="L3098" i="1"/>
  <c r="S3098" i="1"/>
  <c r="T3098" i="1"/>
  <c r="M3098" i="1"/>
  <c r="N3098" i="1"/>
  <c r="O3098" i="1"/>
  <c r="P3098" i="1"/>
  <c r="Q3098" i="1"/>
  <c r="E3099" i="1"/>
  <c r="F3099" i="1"/>
  <c r="H3099" i="1"/>
  <c r="I3099" i="1"/>
  <c r="J3099" i="1"/>
  <c r="K3099" i="1"/>
  <c r="L3099" i="1"/>
  <c r="S3099" i="1"/>
  <c r="T3099" i="1"/>
  <c r="M3099" i="1"/>
  <c r="N3099" i="1"/>
  <c r="O3099" i="1"/>
  <c r="P3099" i="1"/>
  <c r="Q3099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I3094" i="1"/>
  <c r="AK3094" i="1"/>
  <c r="D3091" i="1"/>
  <c r="E3091" i="1"/>
  <c r="F3091" i="1"/>
  <c r="H3091" i="1"/>
  <c r="I3091" i="1"/>
  <c r="J3091" i="1"/>
  <c r="K3091" i="1"/>
  <c r="L3091" i="1"/>
  <c r="S3091" i="1"/>
  <c r="T3091" i="1"/>
  <c r="M3091" i="1"/>
  <c r="N3091" i="1"/>
  <c r="O3091" i="1"/>
  <c r="P3091" i="1"/>
  <c r="Q3091" i="1"/>
  <c r="E3092" i="1"/>
  <c r="F3092" i="1"/>
  <c r="H3092" i="1"/>
  <c r="I3092" i="1"/>
  <c r="J3092" i="1"/>
  <c r="K3092" i="1"/>
  <c r="L3092" i="1"/>
  <c r="S3092" i="1"/>
  <c r="T3092" i="1"/>
  <c r="M3092" i="1"/>
  <c r="N3092" i="1"/>
  <c r="O3092" i="1"/>
  <c r="P3092" i="1"/>
  <c r="Q3092" i="1"/>
  <c r="E3093" i="1"/>
  <c r="F3093" i="1"/>
  <c r="H3093" i="1"/>
  <c r="I3093" i="1"/>
  <c r="J3093" i="1"/>
  <c r="K3093" i="1"/>
  <c r="L3093" i="1"/>
  <c r="S3093" i="1"/>
  <c r="T3093" i="1"/>
  <c r="M3093" i="1"/>
  <c r="N3093" i="1"/>
  <c r="O3093" i="1"/>
  <c r="P3093" i="1"/>
  <c r="Q3093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D3088" i="1"/>
  <c r="E3088" i="1"/>
  <c r="F3088" i="1"/>
  <c r="H3088" i="1"/>
  <c r="I3088" i="1"/>
  <c r="J3088" i="1"/>
  <c r="K3088" i="1"/>
  <c r="L3088" i="1"/>
  <c r="S3088" i="1"/>
  <c r="T3088" i="1"/>
  <c r="M3088" i="1"/>
  <c r="N3088" i="1"/>
  <c r="O3088" i="1"/>
  <c r="P3088" i="1"/>
  <c r="Q3088" i="1"/>
  <c r="D3089" i="1"/>
  <c r="E3089" i="1"/>
  <c r="F3089" i="1"/>
  <c r="H3089" i="1"/>
  <c r="I3089" i="1"/>
  <c r="J3089" i="1"/>
  <c r="K3089" i="1"/>
  <c r="L3089" i="1"/>
  <c r="S3089" i="1"/>
  <c r="T3089" i="1"/>
  <c r="M3089" i="1"/>
  <c r="N3089" i="1"/>
  <c r="O3089" i="1"/>
  <c r="P3089" i="1"/>
  <c r="Q3089" i="1"/>
  <c r="D3090" i="1"/>
  <c r="E3090" i="1"/>
  <c r="F3090" i="1"/>
  <c r="H3090" i="1"/>
  <c r="I3090" i="1"/>
  <c r="J3090" i="1"/>
  <c r="K3090" i="1"/>
  <c r="L3090" i="1"/>
  <c r="S3090" i="1"/>
  <c r="T3090" i="1"/>
  <c r="M3090" i="1"/>
  <c r="N3090" i="1"/>
  <c r="O3090" i="1"/>
  <c r="P3090" i="1"/>
  <c r="Q3090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D3081" i="1"/>
  <c r="E3081" i="1"/>
  <c r="F3081" i="1"/>
  <c r="H3081" i="1"/>
  <c r="I3081" i="1"/>
  <c r="J3081" i="1"/>
  <c r="K3081" i="1"/>
  <c r="L3081" i="1"/>
  <c r="S3081" i="1"/>
  <c r="T3081" i="1"/>
  <c r="M3081" i="1"/>
  <c r="N3081" i="1"/>
  <c r="O3081" i="1"/>
  <c r="P3081" i="1"/>
  <c r="Q3081" i="1"/>
  <c r="D3082" i="1"/>
  <c r="E3082" i="1"/>
  <c r="F3082" i="1"/>
  <c r="H3082" i="1"/>
  <c r="I3082" i="1"/>
  <c r="J3082" i="1"/>
  <c r="K3082" i="1"/>
  <c r="L3082" i="1"/>
  <c r="S3082" i="1"/>
  <c r="T3082" i="1"/>
  <c r="M3082" i="1"/>
  <c r="N3082" i="1"/>
  <c r="O3082" i="1"/>
  <c r="P3082" i="1"/>
  <c r="Q3082" i="1"/>
  <c r="D3083" i="1"/>
  <c r="E3083" i="1"/>
  <c r="F3083" i="1"/>
  <c r="H3083" i="1"/>
  <c r="I3083" i="1"/>
  <c r="J3083" i="1"/>
  <c r="K3083" i="1"/>
  <c r="L3083" i="1"/>
  <c r="S3083" i="1"/>
  <c r="T3083" i="1"/>
  <c r="M3083" i="1"/>
  <c r="N3083" i="1"/>
  <c r="O3083" i="1"/>
  <c r="P3083" i="1"/>
  <c r="Q3083" i="1"/>
  <c r="D3084" i="1"/>
  <c r="E3084" i="1"/>
  <c r="F3084" i="1"/>
  <c r="H3084" i="1"/>
  <c r="I3084" i="1"/>
  <c r="J3084" i="1"/>
  <c r="K3084" i="1"/>
  <c r="L3084" i="1"/>
  <c r="S3084" i="1"/>
  <c r="T3084" i="1"/>
  <c r="M3084" i="1"/>
  <c r="N3084" i="1"/>
  <c r="O3084" i="1"/>
  <c r="P3084" i="1"/>
  <c r="Q3084" i="1"/>
  <c r="D3085" i="1"/>
  <c r="E3085" i="1"/>
  <c r="F3085" i="1"/>
  <c r="H3085" i="1"/>
  <c r="I3085" i="1"/>
  <c r="J3085" i="1"/>
  <c r="K3085" i="1"/>
  <c r="L3085" i="1"/>
  <c r="S3085" i="1"/>
  <c r="T3085" i="1"/>
  <c r="M3085" i="1"/>
  <c r="N3085" i="1"/>
  <c r="O3085" i="1"/>
  <c r="P3085" i="1"/>
  <c r="Q3085" i="1"/>
  <c r="D3086" i="1"/>
  <c r="E3086" i="1"/>
  <c r="F3086" i="1"/>
  <c r="H3086" i="1"/>
  <c r="I3086" i="1"/>
  <c r="J3086" i="1"/>
  <c r="K3086" i="1"/>
  <c r="L3086" i="1"/>
  <c r="S3086" i="1"/>
  <c r="T3086" i="1"/>
  <c r="M3086" i="1"/>
  <c r="N3086" i="1"/>
  <c r="O3086" i="1"/>
  <c r="P3086" i="1"/>
  <c r="Q3086" i="1"/>
  <c r="D3087" i="1"/>
  <c r="E3087" i="1"/>
  <c r="F3087" i="1"/>
  <c r="H3087" i="1"/>
  <c r="I3087" i="1"/>
  <c r="J3087" i="1"/>
  <c r="K3087" i="1"/>
  <c r="L3087" i="1"/>
  <c r="S3087" i="1"/>
  <c r="T3087" i="1"/>
  <c r="M3087" i="1"/>
  <c r="N3087" i="1"/>
  <c r="O3087" i="1"/>
  <c r="P3087" i="1"/>
  <c r="Q3087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B3079" i="1"/>
  <c r="AF3079" i="1"/>
  <c r="AG3079" i="1"/>
  <c r="AH3079" i="1"/>
  <c r="AI3079" i="1"/>
  <c r="AJ3079" i="1"/>
  <c r="AK3079" i="1"/>
  <c r="AL3079" i="1"/>
  <c r="AM3079" i="1"/>
  <c r="AB3080" i="1"/>
  <c r="AF3080" i="1"/>
  <c r="AG3080" i="1"/>
  <c r="AH3080" i="1"/>
  <c r="AI3080" i="1"/>
  <c r="AJ3080" i="1"/>
  <c r="AK3080" i="1"/>
  <c r="AL3080" i="1"/>
  <c r="AM3080" i="1"/>
  <c r="D3079" i="1"/>
  <c r="E3079" i="1"/>
  <c r="F3079" i="1"/>
  <c r="H3079" i="1"/>
  <c r="I3079" i="1"/>
  <c r="J3079" i="1"/>
  <c r="K3079" i="1"/>
  <c r="L3079" i="1"/>
  <c r="S3079" i="1"/>
  <c r="T3079" i="1"/>
  <c r="M3079" i="1"/>
  <c r="N3079" i="1"/>
  <c r="O3079" i="1"/>
  <c r="P3079" i="1"/>
  <c r="Q3079" i="1"/>
  <c r="D3080" i="1"/>
  <c r="E3080" i="1"/>
  <c r="F3080" i="1"/>
  <c r="H3080" i="1"/>
  <c r="I3080" i="1"/>
  <c r="J3080" i="1"/>
  <c r="K3080" i="1"/>
  <c r="L3080" i="1"/>
  <c r="S3080" i="1"/>
  <c r="T3080" i="1"/>
  <c r="M3080" i="1"/>
  <c r="N3080" i="1"/>
  <c r="O3080" i="1"/>
  <c r="P3080" i="1"/>
  <c r="Q3080" i="1"/>
  <c r="AB3074" i="1"/>
  <c r="AF3074" i="1"/>
  <c r="AG3074" i="1"/>
  <c r="AH3074" i="1"/>
  <c r="AI3074" i="1"/>
  <c r="AJ3074" i="1"/>
  <c r="AK3074" i="1"/>
  <c r="AL3074" i="1"/>
  <c r="AM3074" i="1"/>
  <c r="AQ3074" i="1"/>
  <c r="AB3075" i="1"/>
  <c r="AF3075" i="1"/>
  <c r="AG3075" i="1"/>
  <c r="AH3075" i="1"/>
  <c r="AI3075" i="1"/>
  <c r="AJ3075" i="1"/>
  <c r="AK3075" i="1"/>
  <c r="AL3075" i="1"/>
  <c r="AM3075" i="1"/>
  <c r="AQ3075" i="1"/>
  <c r="AB3076" i="1"/>
  <c r="AF3076" i="1"/>
  <c r="AG3076" i="1"/>
  <c r="AH3076" i="1"/>
  <c r="AI3076" i="1"/>
  <c r="AJ3076" i="1"/>
  <c r="AK3076" i="1"/>
  <c r="AL3076" i="1"/>
  <c r="AM3076" i="1"/>
  <c r="AQ3076" i="1"/>
  <c r="AB3077" i="1"/>
  <c r="AF3077" i="1"/>
  <c r="AG3077" i="1"/>
  <c r="AH3077" i="1"/>
  <c r="AI3077" i="1"/>
  <c r="AJ3077" i="1"/>
  <c r="AK3077" i="1"/>
  <c r="AL3077" i="1"/>
  <c r="AM3077" i="1"/>
  <c r="AQ3077" i="1"/>
  <c r="AB3078" i="1"/>
  <c r="AF3078" i="1"/>
  <c r="AG3078" i="1"/>
  <c r="AH3078" i="1"/>
  <c r="AI3078" i="1"/>
  <c r="AJ3078" i="1"/>
  <c r="AK3078" i="1"/>
  <c r="AL3078" i="1"/>
  <c r="AM3078" i="1"/>
  <c r="AQ3078" i="1"/>
  <c r="D3074" i="1"/>
  <c r="E3074" i="1"/>
  <c r="F3074" i="1"/>
  <c r="H3074" i="1"/>
  <c r="I3074" i="1"/>
  <c r="J3074" i="1"/>
  <c r="K3074" i="1"/>
  <c r="L3074" i="1"/>
  <c r="S3074" i="1"/>
  <c r="T3074" i="1"/>
  <c r="M3074" i="1"/>
  <c r="N3074" i="1"/>
  <c r="O3074" i="1"/>
  <c r="P3074" i="1"/>
  <c r="Q3074" i="1"/>
  <c r="V3074" i="1"/>
  <c r="D3075" i="1"/>
  <c r="E3075" i="1"/>
  <c r="F3075" i="1"/>
  <c r="H3075" i="1"/>
  <c r="I3075" i="1"/>
  <c r="J3075" i="1"/>
  <c r="K3075" i="1"/>
  <c r="L3075" i="1"/>
  <c r="S3075" i="1"/>
  <c r="T3075" i="1"/>
  <c r="M3075" i="1"/>
  <c r="N3075" i="1"/>
  <c r="O3075" i="1"/>
  <c r="P3075" i="1"/>
  <c r="Q3075" i="1"/>
  <c r="V3075" i="1"/>
  <c r="D3076" i="1"/>
  <c r="E3076" i="1"/>
  <c r="F3076" i="1"/>
  <c r="H3076" i="1"/>
  <c r="I3076" i="1"/>
  <c r="J3076" i="1"/>
  <c r="K3076" i="1"/>
  <c r="L3076" i="1"/>
  <c r="S3076" i="1"/>
  <c r="T3076" i="1"/>
  <c r="M3076" i="1"/>
  <c r="N3076" i="1"/>
  <c r="O3076" i="1"/>
  <c r="P3076" i="1"/>
  <c r="Q3076" i="1"/>
  <c r="V3076" i="1"/>
  <c r="D3077" i="1"/>
  <c r="E3077" i="1"/>
  <c r="F3077" i="1"/>
  <c r="H3077" i="1"/>
  <c r="I3077" i="1"/>
  <c r="J3077" i="1"/>
  <c r="K3077" i="1"/>
  <c r="L3077" i="1"/>
  <c r="S3077" i="1"/>
  <c r="T3077" i="1"/>
  <c r="M3077" i="1"/>
  <c r="N3077" i="1"/>
  <c r="O3077" i="1"/>
  <c r="P3077" i="1"/>
  <c r="Q3077" i="1"/>
  <c r="V3077" i="1"/>
  <c r="D3078" i="1"/>
  <c r="E3078" i="1"/>
  <c r="F3078" i="1"/>
  <c r="H3078" i="1"/>
  <c r="I3078" i="1"/>
  <c r="J3078" i="1"/>
  <c r="K3078" i="1"/>
  <c r="L3078" i="1"/>
  <c r="S3078" i="1"/>
  <c r="T3078" i="1"/>
  <c r="M3078" i="1"/>
  <c r="N3078" i="1"/>
  <c r="O3078" i="1"/>
  <c r="P3078" i="1"/>
  <c r="Q3078" i="1"/>
  <c r="V3078" i="1"/>
  <c r="AB3072" i="1"/>
  <c r="AF3072" i="1"/>
  <c r="AG3072" i="1"/>
  <c r="AH3072" i="1"/>
  <c r="AI3072" i="1"/>
  <c r="AJ3072" i="1"/>
  <c r="AK3072" i="1"/>
  <c r="AL3072" i="1"/>
  <c r="AM3072" i="1"/>
  <c r="AB3073" i="1"/>
  <c r="AF3073" i="1"/>
  <c r="AG3073" i="1"/>
  <c r="AH3073" i="1"/>
  <c r="AI3073" i="1"/>
  <c r="AJ3073" i="1"/>
  <c r="AK3073" i="1"/>
  <c r="AL3073" i="1"/>
  <c r="AM3073" i="1"/>
  <c r="D3072" i="1"/>
  <c r="E3072" i="1"/>
  <c r="F3072" i="1"/>
  <c r="H3072" i="1"/>
  <c r="I3072" i="1"/>
  <c r="J3072" i="1"/>
  <c r="K3072" i="1"/>
  <c r="L3072" i="1"/>
  <c r="S3072" i="1"/>
  <c r="T3072" i="1"/>
  <c r="M3072" i="1"/>
  <c r="N3072" i="1"/>
  <c r="O3072" i="1"/>
  <c r="P3072" i="1"/>
  <c r="Q3072" i="1"/>
  <c r="D3073" i="1"/>
  <c r="E3073" i="1"/>
  <c r="F3073" i="1"/>
  <c r="H3073" i="1"/>
  <c r="I3073" i="1"/>
  <c r="J3073" i="1"/>
  <c r="K3073" i="1"/>
  <c r="L3073" i="1"/>
  <c r="S3073" i="1"/>
  <c r="T3073" i="1"/>
  <c r="M3073" i="1"/>
  <c r="N3073" i="1"/>
  <c r="O3073" i="1"/>
  <c r="P3073" i="1"/>
  <c r="Q3073" i="1"/>
  <c r="AB3067" i="1"/>
  <c r="AF3067" i="1"/>
  <c r="AG3067" i="1"/>
  <c r="AH3067" i="1"/>
  <c r="AI3067" i="1"/>
  <c r="AJ3067" i="1"/>
  <c r="AK3067" i="1"/>
  <c r="AL3067" i="1"/>
  <c r="AM3067" i="1"/>
  <c r="AB3068" i="1"/>
  <c r="AF3068" i="1"/>
  <c r="AG3068" i="1"/>
  <c r="AH3068" i="1"/>
  <c r="AI3068" i="1"/>
  <c r="AJ3068" i="1"/>
  <c r="AK3068" i="1"/>
  <c r="AL3068" i="1"/>
  <c r="AM3068" i="1"/>
  <c r="AB3069" i="1"/>
  <c r="AF3069" i="1"/>
  <c r="AG3069" i="1"/>
  <c r="AH3069" i="1"/>
  <c r="AI3069" i="1"/>
  <c r="AJ3069" i="1"/>
  <c r="AK3069" i="1"/>
  <c r="AL3069" i="1"/>
  <c r="AM3069" i="1"/>
  <c r="AB3070" i="1"/>
  <c r="AF3070" i="1"/>
  <c r="AG3070" i="1"/>
  <c r="AH3070" i="1"/>
  <c r="AI3070" i="1"/>
  <c r="AJ3070" i="1"/>
  <c r="AK3070" i="1"/>
  <c r="AL3070" i="1"/>
  <c r="AM3070" i="1"/>
  <c r="AB3071" i="1"/>
  <c r="AF3071" i="1"/>
  <c r="AG3071" i="1"/>
  <c r="AH3071" i="1"/>
  <c r="AI3071" i="1"/>
  <c r="AJ3071" i="1"/>
  <c r="AK3071" i="1"/>
  <c r="AL3071" i="1"/>
  <c r="AM3071" i="1"/>
  <c r="D3067" i="1"/>
  <c r="E3067" i="1"/>
  <c r="F3067" i="1"/>
  <c r="H3067" i="1"/>
  <c r="I3067" i="1"/>
  <c r="J3067" i="1"/>
  <c r="K3067" i="1"/>
  <c r="L3067" i="1"/>
  <c r="S3067" i="1"/>
  <c r="T3067" i="1"/>
  <c r="M3067" i="1"/>
  <c r="N3067" i="1"/>
  <c r="O3067" i="1"/>
  <c r="P3067" i="1"/>
  <c r="Q3067" i="1"/>
  <c r="D3068" i="1"/>
  <c r="E3068" i="1"/>
  <c r="F3068" i="1"/>
  <c r="H3068" i="1"/>
  <c r="I3068" i="1"/>
  <c r="J3068" i="1"/>
  <c r="K3068" i="1"/>
  <c r="L3068" i="1"/>
  <c r="S3068" i="1"/>
  <c r="T3068" i="1"/>
  <c r="M3068" i="1"/>
  <c r="N3068" i="1"/>
  <c r="O3068" i="1"/>
  <c r="P3068" i="1"/>
  <c r="Q3068" i="1"/>
  <c r="D3069" i="1"/>
  <c r="E3069" i="1"/>
  <c r="F3069" i="1"/>
  <c r="H3069" i="1"/>
  <c r="I3069" i="1"/>
  <c r="J3069" i="1"/>
  <c r="K3069" i="1"/>
  <c r="L3069" i="1"/>
  <c r="S3069" i="1"/>
  <c r="T3069" i="1"/>
  <c r="M3069" i="1"/>
  <c r="N3069" i="1"/>
  <c r="O3069" i="1"/>
  <c r="P3069" i="1"/>
  <c r="Q3069" i="1"/>
  <c r="D3070" i="1"/>
  <c r="E3070" i="1"/>
  <c r="F3070" i="1"/>
  <c r="H3070" i="1"/>
  <c r="I3070" i="1"/>
  <c r="J3070" i="1"/>
  <c r="K3070" i="1"/>
  <c r="L3070" i="1"/>
  <c r="S3070" i="1"/>
  <c r="T3070" i="1"/>
  <c r="M3070" i="1"/>
  <c r="N3070" i="1"/>
  <c r="O3070" i="1"/>
  <c r="P3070" i="1"/>
  <c r="Q3070" i="1"/>
  <c r="D3071" i="1"/>
  <c r="E3071" i="1"/>
  <c r="F3071" i="1"/>
  <c r="H3071" i="1"/>
  <c r="I3071" i="1"/>
  <c r="J3071" i="1"/>
  <c r="K3071" i="1"/>
  <c r="L3071" i="1"/>
  <c r="S3071" i="1"/>
  <c r="T3071" i="1"/>
  <c r="M3071" i="1"/>
  <c r="N3071" i="1"/>
  <c r="O3071" i="1"/>
  <c r="P3071" i="1"/>
  <c r="Q3071" i="1"/>
  <c r="S3066" i="1"/>
  <c r="T3066" i="1"/>
  <c r="M3066" i="1"/>
  <c r="D3060" i="1"/>
  <c r="D3061" i="1"/>
  <c r="D3062" i="1"/>
  <c r="D3063" i="1"/>
  <c r="D3064" i="1"/>
  <c r="D3065" i="1"/>
  <c r="D3066" i="1"/>
  <c r="D3059" i="1"/>
  <c r="AM3060" i="1"/>
  <c r="AM3061" i="1"/>
  <c r="AM3062" i="1"/>
  <c r="AM3063" i="1"/>
  <c r="AM3064" i="1"/>
  <c r="AM3065" i="1"/>
  <c r="AM3066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F31" i="3"/>
  <c r="I31" i="3"/>
  <c r="G31" i="3"/>
  <c r="K31" i="3"/>
  <c r="M31" i="3"/>
  <c r="H31" i="3"/>
  <c r="E31" i="3"/>
  <c r="AB3061" i="1"/>
  <c r="AC3061" i="1"/>
  <c r="AD3061" i="1"/>
  <c r="AE3061" i="1"/>
  <c r="AF3061" i="1"/>
  <c r="AG3061" i="1"/>
  <c r="AH3061" i="1"/>
  <c r="AJ3061" i="1"/>
  <c r="AL3061" i="1"/>
  <c r="AQ3061" i="1"/>
  <c r="AB3062" i="1"/>
  <c r="AC3062" i="1"/>
  <c r="AD3062" i="1"/>
  <c r="AE3062" i="1"/>
  <c r="AF3062" i="1"/>
  <c r="AG3062" i="1"/>
  <c r="AH3062" i="1"/>
  <c r="AJ3062" i="1"/>
  <c r="AL3062" i="1"/>
  <c r="AQ3062" i="1"/>
  <c r="AU3062" i="1"/>
  <c r="E3062" i="1"/>
  <c r="F3062" i="1"/>
  <c r="H3062" i="1"/>
  <c r="I3062" i="1"/>
  <c r="J3062" i="1"/>
  <c r="K3062" i="1"/>
  <c r="L3062" i="1"/>
  <c r="S3062" i="1"/>
  <c r="T3062" i="1"/>
  <c r="M3062" i="1"/>
  <c r="N3062" i="1"/>
  <c r="O3062" i="1"/>
  <c r="P3062" i="1"/>
  <c r="Q3062" i="1"/>
  <c r="V3062" i="1"/>
  <c r="Z3062" i="1"/>
  <c r="AW3062" i="1"/>
  <c r="AB3060" i="1"/>
  <c r="AC3060" i="1"/>
  <c r="AD3060" i="1"/>
  <c r="AE3060" i="1"/>
  <c r="AF3060" i="1"/>
  <c r="AG3060" i="1"/>
  <c r="AH3060" i="1"/>
  <c r="AJ3060" i="1"/>
  <c r="AL3060" i="1"/>
  <c r="AQ3060" i="1"/>
  <c r="AU3060" i="1"/>
  <c r="E3060" i="1"/>
  <c r="F3060" i="1"/>
  <c r="H3060" i="1"/>
  <c r="I3060" i="1"/>
  <c r="J3060" i="1"/>
  <c r="K3060" i="1"/>
  <c r="L3060" i="1"/>
  <c r="S3060" i="1"/>
  <c r="T3060" i="1"/>
  <c r="M3060" i="1"/>
  <c r="N3060" i="1"/>
  <c r="O3060" i="1"/>
  <c r="P3060" i="1"/>
  <c r="Q3060" i="1"/>
  <c r="V3060" i="1"/>
  <c r="Z3060" i="1"/>
  <c r="AW3060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B3066" i="1"/>
  <c r="AF3066" i="1"/>
  <c r="AG3066" i="1"/>
  <c r="AH3066" i="1"/>
  <c r="AI3066" i="1"/>
  <c r="AJ3066" i="1"/>
  <c r="AK3066" i="1"/>
  <c r="AL3066" i="1"/>
  <c r="E3065" i="1"/>
  <c r="F3065" i="1"/>
  <c r="H3065" i="1"/>
  <c r="I3065" i="1"/>
  <c r="J3065" i="1"/>
  <c r="K3065" i="1"/>
  <c r="L3065" i="1"/>
  <c r="S3065" i="1"/>
  <c r="T3065" i="1"/>
  <c r="M3065" i="1"/>
  <c r="N3065" i="1"/>
  <c r="O3065" i="1"/>
  <c r="P3065" i="1"/>
  <c r="Q3065" i="1"/>
  <c r="E3066" i="1"/>
  <c r="F3066" i="1"/>
  <c r="H3066" i="1"/>
  <c r="I3066" i="1"/>
  <c r="J3066" i="1"/>
  <c r="K3066" i="1"/>
  <c r="L3066" i="1"/>
  <c r="N3066" i="1"/>
  <c r="O3066" i="1"/>
  <c r="P3066" i="1"/>
  <c r="Q3066" i="1"/>
  <c r="B102" i="3"/>
  <c r="B101" i="3"/>
  <c r="AB3063" i="1"/>
  <c r="AC3063" i="1"/>
  <c r="AD3063" i="1"/>
  <c r="AE3063" i="1"/>
  <c r="AF3063" i="1"/>
  <c r="AG3063" i="1"/>
  <c r="AH3063" i="1"/>
  <c r="AI3063" i="1"/>
  <c r="AJ3063" i="1"/>
  <c r="AK3063" i="1"/>
  <c r="AL3063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E3063" i="1"/>
  <c r="F3063" i="1"/>
  <c r="H3063" i="1"/>
  <c r="I3063" i="1"/>
  <c r="J3063" i="1"/>
  <c r="K3063" i="1"/>
  <c r="L3063" i="1"/>
  <c r="S3063" i="1"/>
  <c r="T3063" i="1"/>
  <c r="M3063" i="1"/>
  <c r="N3063" i="1"/>
  <c r="O3063" i="1"/>
  <c r="P3063" i="1"/>
  <c r="Q3063" i="1"/>
  <c r="E3064" i="1"/>
  <c r="F3064" i="1"/>
  <c r="H3064" i="1"/>
  <c r="I3064" i="1"/>
  <c r="J3064" i="1"/>
  <c r="K3064" i="1"/>
  <c r="L3064" i="1"/>
  <c r="S3064" i="1"/>
  <c r="T3064" i="1"/>
  <c r="M3064" i="1"/>
  <c r="N3064" i="1"/>
  <c r="O3064" i="1"/>
  <c r="P3064" i="1"/>
  <c r="Q3064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I3060" i="1"/>
  <c r="AK3060" i="1"/>
  <c r="AI3061" i="1"/>
  <c r="AK3061" i="1"/>
  <c r="AI3062" i="1"/>
  <c r="AK3062" i="1"/>
  <c r="D3058" i="1"/>
  <c r="E3058" i="1"/>
  <c r="F3058" i="1"/>
  <c r="H3058" i="1"/>
  <c r="I3058" i="1"/>
  <c r="J3058" i="1"/>
  <c r="K3058" i="1"/>
  <c r="L3058" i="1"/>
  <c r="S3058" i="1"/>
  <c r="T3058" i="1"/>
  <c r="M3058" i="1"/>
  <c r="N3058" i="1"/>
  <c r="O3058" i="1"/>
  <c r="P3058" i="1"/>
  <c r="Q3058" i="1"/>
  <c r="V3058" i="1"/>
  <c r="E3059" i="1"/>
  <c r="F3059" i="1"/>
  <c r="H3059" i="1"/>
  <c r="I3059" i="1"/>
  <c r="J3059" i="1"/>
  <c r="K3059" i="1"/>
  <c r="L3059" i="1"/>
  <c r="S3059" i="1"/>
  <c r="T3059" i="1"/>
  <c r="M3059" i="1"/>
  <c r="N3059" i="1"/>
  <c r="O3059" i="1"/>
  <c r="P3059" i="1"/>
  <c r="Q3059" i="1"/>
  <c r="V3059" i="1"/>
  <c r="E3061" i="1"/>
  <c r="F3061" i="1"/>
  <c r="H3061" i="1"/>
  <c r="I3061" i="1"/>
  <c r="J3061" i="1"/>
  <c r="K3061" i="1"/>
  <c r="L3061" i="1"/>
  <c r="S3061" i="1"/>
  <c r="T3061" i="1"/>
  <c r="M3061" i="1"/>
  <c r="N3061" i="1"/>
  <c r="O3061" i="1"/>
  <c r="P3061" i="1"/>
  <c r="Q3061" i="1"/>
  <c r="V3061" i="1"/>
  <c r="D3057" i="1"/>
  <c r="D3050" i="1"/>
  <c r="D3051" i="1"/>
  <c r="D3052" i="1"/>
  <c r="D3053" i="1"/>
  <c r="D3054" i="1"/>
  <c r="D3055" i="1"/>
  <c r="D3056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E3057" i="1"/>
  <c r="F3057" i="1"/>
  <c r="H3057" i="1"/>
  <c r="I3057" i="1"/>
  <c r="J3057" i="1"/>
  <c r="K3057" i="1"/>
  <c r="L3057" i="1"/>
  <c r="S3057" i="1"/>
  <c r="T3057" i="1"/>
  <c r="M3057" i="1"/>
  <c r="N3057" i="1"/>
  <c r="O3057" i="1"/>
  <c r="P3057" i="1"/>
  <c r="Q3057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E3056" i="1"/>
  <c r="F3056" i="1"/>
  <c r="H3056" i="1"/>
  <c r="I3056" i="1"/>
  <c r="J3056" i="1"/>
  <c r="K3056" i="1"/>
  <c r="L3056" i="1"/>
  <c r="S3056" i="1"/>
  <c r="T3056" i="1"/>
  <c r="M3056" i="1"/>
  <c r="N3056" i="1"/>
  <c r="O3056" i="1"/>
  <c r="P3056" i="1"/>
  <c r="Q3056" i="1"/>
  <c r="D3048" i="1"/>
  <c r="D3049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E3053" i="1"/>
  <c r="F3053" i="1"/>
  <c r="H3053" i="1"/>
  <c r="I3053" i="1"/>
  <c r="J3053" i="1"/>
  <c r="K3053" i="1"/>
  <c r="L3053" i="1"/>
  <c r="S3053" i="1"/>
  <c r="T3053" i="1"/>
  <c r="M3053" i="1"/>
  <c r="N3053" i="1"/>
  <c r="O3053" i="1"/>
  <c r="P3053" i="1"/>
  <c r="Q3053" i="1"/>
  <c r="E3054" i="1"/>
  <c r="F3054" i="1"/>
  <c r="H3054" i="1"/>
  <c r="I3054" i="1"/>
  <c r="J3054" i="1"/>
  <c r="K3054" i="1"/>
  <c r="L3054" i="1"/>
  <c r="S3054" i="1"/>
  <c r="T3054" i="1"/>
  <c r="M3054" i="1"/>
  <c r="N3054" i="1"/>
  <c r="O3054" i="1"/>
  <c r="P3054" i="1"/>
  <c r="Q3054" i="1"/>
  <c r="E3055" i="1"/>
  <c r="F3055" i="1"/>
  <c r="H3055" i="1"/>
  <c r="I3055" i="1"/>
  <c r="J3055" i="1"/>
  <c r="K3055" i="1"/>
  <c r="L3055" i="1"/>
  <c r="S3055" i="1"/>
  <c r="T3055" i="1"/>
  <c r="M3055" i="1"/>
  <c r="N3055" i="1"/>
  <c r="O3055" i="1"/>
  <c r="P3055" i="1"/>
  <c r="Q3055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E3052" i="1"/>
  <c r="F3052" i="1"/>
  <c r="H3052" i="1"/>
  <c r="I3052" i="1"/>
  <c r="J3052" i="1"/>
  <c r="K3052" i="1"/>
  <c r="L3052" i="1"/>
  <c r="S3052" i="1"/>
  <c r="T3052" i="1"/>
  <c r="M3052" i="1"/>
  <c r="N3052" i="1"/>
  <c r="O3052" i="1"/>
  <c r="P3052" i="1"/>
  <c r="Q3052" i="1"/>
  <c r="D3045" i="1"/>
  <c r="D3046" i="1"/>
  <c r="D3047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B3051" i="1"/>
  <c r="AC3051" i="1"/>
  <c r="AD3051" i="1"/>
  <c r="AF3051" i="1"/>
  <c r="AG3051" i="1"/>
  <c r="AH3051" i="1"/>
  <c r="AI3051" i="1"/>
  <c r="AJ3051" i="1"/>
  <c r="AK3051" i="1"/>
  <c r="AL3051" i="1"/>
  <c r="E3051" i="1"/>
  <c r="F3051" i="1"/>
  <c r="H3051" i="1"/>
  <c r="I3051" i="1"/>
  <c r="J3051" i="1"/>
  <c r="K3051" i="1"/>
  <c r="L3051" i="1"/>
  <c r="S3051" i="1"/>
  <c r="T3051" i="1"/>
  <c r="M3051" i="1"/>
  <c r="N3051" i="1"/>
  <c r="O3051" i="1"/>
  <c r="P3051" i="1"/>
  <c r="Q3051" i="1"/>
  <c r="AB3050" i="1"/>
  <c r="AC3050" i="1"/>
  <c r="AD3050" i="1"/>
  <c r="AF3050" i="1"/>
  <c r="AG3050" i="1"/>
  <c r="AH3050" i="1"/>
  <c r="AI3050" i="1"/>
  <c r="AJ3050" i="1"/>
  <c r="AK3050" i="1"/>
  <c r="AL3050" i="1"/>
  <c r="E3050" i="1"/>
  <c r="F3050" i="1"/>
  <c r="H3050" i="1"/>
  <c r="I3050" i="1"/>
  <c r="J3050" i="1"/>
  <c r="K3050" i="1"/>
  <c r="L3050" i="1"/>
  <c r="S3050" i="1"/>
  <c r="T3050" i="1"/>
  <c r="M3050" i="1"/>
  <c r="N3050" i="1"/>
  <c r="O3050" i="1"/>
  <c r="P3050" i="1"/>
  <c r="Q3050" i="1"/>
  <c r="AB3049" i="1"/>
  <c r="AC3049" i="1"/>
  <c r="AD3049" i="1"/>
  <c r="AF3049" i="1"/>
  <c r="AG3049" i="1"/>
  <c r="AH3049" i="1"/>
  <c r="AI3049" i="1"/>
  <c r="AJ3049" i="1"/>
  <c r="AK3049" i="1"/>
  <c r="AL3049" i="1"/>
  <c r="E3049" i="1"/>
  <c r="F3049" i="1"/>
  <c r="H3049" i="1"/>
  <c r="I3049" i="1"/>
  <c r="J3049" i="1"/>
  <c r="K3049" i="1"/>
  <c r="L3049" i="1"/>
  <c r="S3049" i="1"/>
  <c r="T3049" i="1"/>
  <c r="M3049" i="1"/>
  <c r="N3049" i="1"/>
  <c r="O3049" i="1"/>
  <c r="P3049" i="1"/>
  <c r="Q3049" i="1"/>
  <c r="AE3034" i="1"/>
  <c r="AE3035" i="1"/>
  <c r="AE3036" i="1"/>
  <c r="AA3046" i="1"/>
  <c r="AB3046" i="1"/>
  <c r="AC3046" i="1"/>
  <c r="AD3046" i="1"/>
  <c r="AF3046" i="1"/>
  <c r="AG3046" i="1"/>
  <c r="AH3046" i="1"/>
  <c r="AI3046" i="1"/>
  <c r="AJ3046" i="1"/>
  <c r="AK3046" i="1"/>
  <c r="AL3046" i="1"/>
  <c r="AA3047" i="1"/>
  <c r="AB3047" i="1"/>
  <c r="AC3047" i="1"/>
  <c r="AD3047" i="1"/>
  <c r="AF3047" i="1"/>
  <c r="AG3047" i="1"/>
  <c r="AH3047" i="1"/>
  <c r="AI3047" i="1"/>
  <c r="AJ3047" i="1"/>
  <c r="AK3047" i="1"/>
  <c r="AL3047" i="1"/>
  <c r="AA3048" i="1"/>
  <c r="AB3048" i="1"/>
  <c r="AC3048" i="1"/>
  <c r="AD3048" i="1"/>
  <c r="AF3048" i="1"/>
  <c r="AG3048" i="1"/>
  <c r="AH3048" i="1"/>
  <c r="AI3048" i="1"/>
  <c r="AJ3048" i="1"/>
  <c r="AK3048" i="1"/>
  <c r="AL3048" i="1"/>
  <c r="D3041" i="1"/>
  <c r="D3042" i="1"/>
  <c r="D3043" i="1"/>
  <c r="D3044" i="1"/>
  <c r="E3046" i="1"/>
  <c r="F3046" i="1"/>
  <c r="H3046" i="1"/>
  <c r="I3046" i="1"/>
  <c r="J3046" i="1"/>
  <c r="K3046" i="1"/>
  <c r="L3046" i="1"/>
  <c r="S3046" i="1"/>
  <c r="T3046" i="1"/>
  <c r="M3046" i="1"/>
  <c r="N3046" i="1"/>
  <c r="O3046" i="1"/>
  <c r="P3046" i="1"/>
  <c r="Q3046" i="1"/>
  <c r="E3047" i="1"/>
  <c r="F3047" i="1"/>
  <c r="H3047" i="1"/>
  <c r="I3047" i="1"/>
  <c r="J3047" i="1"/>
  <c r="K3047" i="1"/>
  <c r="L3047" i="1"/>
  <c r="S3047" i="1"/>
  <c r="T3047" i="1"/>
  <c r="M3047" i="1"/>
  <c r="N3047" i="1"/>
  <c r="O3047" i="1"/>
  <c r="P3047" i="1"/>
  <c r="Q3047" i="1"/>
  <c r="E3048" i="1"/>
  <c r="F3048" i="1"/>
  <c r="H3048" i="1"/>
  <c r="I3048" i="1"/>
  <c r="J3048" i="1"/>
  <c r="K3048" i="1"/>
  <c r="L3048" i="1"/>
  <c r="S3048" i="1"/>
  <c r="T3048" i="1"/>
  <c r="M3048" i="1"/>
  <c r="N3048" i="1"/>
  <c r="O3048" i="1"/>
  <c r="P3048" i="1"/>
  <c r="Q3048" i="1"/>
  <c r="AE3031" i="1"/>
  <c r="AE3032" i="1"/>
  <c r="AE3033" i="1"/>
  <c r="D3038" i="1"/>
  <c r="D3039" i="1"/>
  <c r="D3040" i="1"/>
  <c r="AB3045" i="1"/>
  <c r="AC3045" i="1"/>
  <c r="AD3045" i="1"/>
  <c r="AF3045" i="1"/>
  <c r="AG3045" i="1"/>
  <c r="AH3045" i="1"/>
  <c r="AI3045" i="1"/>
  <c r="AJ3045" i="1"/>
  <c r="AK3045" i="1"/>
  <c r="AL3045" i="1"/>
  <c r="E3045" i="1"/>
  <c r="F3045" i="1"/>
  <c r="H3045" i="1"/>
  <c r="I3045" i="1"/>
  <c r="J3045" i="1"/>
  <c r="K3045" i="1"/>
  <c r="L3045" i="1"/>
  <c r="S3045" i="1"/>
  <c r="T3045" i="1"/>
  <c r="M3045" i="1"/>
  <c r="N3045" i="1"/>
  <c r="O3045" i="1"/>
  <c r="P3045" i="1"/>
  <c r="Q3045" i="1"/>
  <c r="E3044" i="1"/>
  <c r="F3044" i="1"/>
  <c r="H3044" i="1"/>
  <c r="I3044" i="1"/>
  <c r="J3044" i="1"/>
  <c r="K3044" i="1"/>
  <c r="L3044" i="1"/>
  <c r="S3044" i="1"/>
  <c r="T3044" i="1"/>
  <c r="M3044" i="1"/>
  <c r="N3044" i="1"/>
  <c r="O3044" i="1"/>
  <c r="P3044" i="1"/>
  <c r="Q304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B3044" i="1"/>
  <c r="AC3044" i="1"/>
  <c r="AD3044" i="1"/>
  <c r="AF3044" i="1"/>
  <c r="AG3044" i="1"/>
  <c r="AH3044" i="1"/>
  <c r="AI3044" i="1"/>
  <c r="AJ3044" i="1"/>
  <c r="AK3044" i="1"/>
  <c r="AL3044" i="1"/>
  <c r="D3037" i="1"/>
  <c r="AB3042" i="1"/>
  <c r="AC3042" i="1"/>
  <c r="AD3042" i="1"/>
  <c r="AF3042" i="1"/>
  <c r="AG3042" i="1"/>
  <c r="AH3042" i="1"/>
  <c r="AI3042" i="1"/>
  <c r="AJ3042" i="1"/>
  <c r="AK3042" i="1"/>
  <c r="AL3042" i="1"/>
  <c r="AB3043" i="1"/>
  <c r="AC3043" i="1"/>
  <c r="AD3043" i="1"/>
  <c r="AF3043" i="1"/>
  <c r="AG3043" i="1"/>
  <c r="AH3043" i="1"/>
  <c r="AI3043" i="1"/>
  <c r="AJ3043" i="1"/>
  <c r="AK3043" i="1"/>
  <c r="AL3043" i="1"/>
  <c r="E3042" i="1"/>
  <c r="F3042" i="1"/>
  <c r="H3042" i="1"/>
  <c r="I3042" i="1"/>
  <c r="J3042" i="1"/>
  <c r="K3042" i="1"/>
  <c r="L3042" i="1"/>
  <c r="S3042" i="1"/>
  <c r="T3042" i="1"/>
  <c r="M3042" i="1"/>
  <c r="N3042" i="1"/>
  <c r="O3042" i="1"/>
  <c r="P3042" i="1"/>
  <c r="Q3042" i="1"/>
  <c r="E3043" i="1"/>
  <c r="F3043" i="1"/>
  <c r="H3043" i="1"/>
  <c r="I3043" i="1"/>
  <c r="J3043" i="1"/>
  <c r="K3043" i="1"/>
  <c r="L3043" i="1"/>
  <c r="S3043" i="1"/>
  <c r="T3043" i="1"/>
  <c r="M3043" i="1"/>
  <c r="N3043" i="1"/>
  <c r="O3043" i="1"/>
  <c r="P3043" i="1"/>
  <c r="Q3043" i="1"/>
  <c r="AC3036" i="1"/>
  <c r="AC3037" i="1"/>
  <c r="AC3038" i="1"/>
  <c r="AC3039" i="1"/>
  <c r="AC3040" i="1"/>
  <c r="AC3041" i="1"/>
  <c r="AC3027" i="1"/>
  <c r="AC3028" i="1"/>
  <c r="AC3029" i="1"/>
  <c r="AC3030" i="1"/>
  <c r="AC3031" i="1"/>
  <c r="AC3032" i="1"/>
  <c r="AC3033" i="1"/>
  <c r="AC3034" i="1"/>
  <c r="AC3035" i="1"/>
  <c r="AD3036" i="1"/>
  <c r="AD3037" i="1"/>
  <c r="AD3038" i="1"/>
  <c r="AD3039" i="1"/>
  <c r="AD3040" i="1"/>
  <c r="AD3041" i="1"/>
  <c r="AD3027" i="1"/>
  <c r="AD3028" i="1"/>
  <c r="AD3029" i="1"/>
  <c r="AD3030" i="1"/>
  <c r="AD3031" i="1"/>
  <c r="AD3032" i="1"/>
  <c r="AD3033" i="1"/>
  <c r="AD3034" i="1"/>
  <c r="AD3035" i="1"/>
  <c r="AE3027" i="1"/>
  <c r="AE3028" i="1"/>
  <c r="AE3029" i="1"/>
  <c r="AE3030" i="1"/>
  <c r="D3036" i="1"/>
  <c r="D3034" i="1"/>
  <c r="D3035" i="1"/>
  <c r="AB3037" i="1"/>
  <c r="AF3037" i="1"/>
  <c r="AG3037" i="1"/>
  <c r="AH3037" i="1"/>
  <c r="AI2372" i="1"/>
  <c r="AI2373" i="1"/>
  <c r="AI2374" i="1"/>
  <c r="AI2375" i="1"/>
  <c r="AI2377" i="1"/>
  <c r="AI2378" i="1"/>
  <c r="AI2379" i="1"/>
  <c r="AI2380" i="1"/>
  <c r="AI2381" i="1"/>
  <c r="AI2382" i="1"/>
  <c r="AI2383" i="1"/>
  <c r="AI2384" i="1"/>
  <c r="AI2385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8" i="1"/>
  <c r="AI2409" i="1"/>
  <c r="AI2410" i="1"/>
  <c r="AI2411" i="1"/>
  <c r="AI2415" i="1"/>
  <c r="AI2416" i="1"/>
  <c r="AI2417" i="1"/>
  <c r="AI2418" i="1"/>
  <c r="AI2421" i="1"/>
  <c r="AI2422" i="1"/>
  <c r="AI2423" i="1"/>
  <c r="AI2424" i="1"/>
  <c r="AI2425" i="1"/>
  <c r="AI2426" i="1"/>
  <c r="AI2427" i="1"/>
  <c r="AI2429" i="1"/>
  <c r="AI2430" i="1"/>
  <c r="AI2431" i="1"/>
  <c r="AI2432" i="1"/>
  <c r="AI2433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7" i="1"/>
  <c r="AI2458" i="1"/>
  <c r="AI2459" i="1"/>
  <c r="AI2460" i="1"/>
  <c r="AI2461" i="1"/>
  <c r="AI2462" i="1"/>
  <c r="AI2463" i="1"/>
  <c r="AI2465" i="1"/>
  <c r="AI2466" i="1"/>
  <c r="AI2467" i="1"/>
  <c r="AI2471" i="1"/>
  <c r="AI2472" i="1"/>
  <c r="AI2473" i="1"/>
  <c r="AI2474" i="1"/>
  <c r="AI2475" i="1"/>
  <c r="AI2476" i="1"/>
  <c r="AI2478" i="1"/>
  <c r="AI2479" i="1"/>
  <c r="AI2480" i="1"/>
  <c r="AI2485" i="1"/>
  <c r="AI2486" i="1"/>
  <c r="AI2487" i="1"/>
  <c r="AI2492" i="1"/>
  <c r="AI2493" i="1"/>
  <c r="AI2494" i="1"/>
  <c r="AI2498" i="1"/>
  <c r="AI2499" i="1"/>
  <c r="AI2500" i="1"/>
  <c r="AI2501" i="1"/>
  <c r="AI2502" i="1"/>
  <c r="AI2504" i="1"/>
  <c r="AI2506" i="1"/>
  <c r="AI2507" i="1"/>
  <c r="AI2508" i="1"/>
  <c r="AI2513" i="1"/>
  <c r="AI2514" i="1"/>
  <c r="AI2515" i="1"/>
  <c r="AI2519" i="1"/>
  <c r="AI2520" i="1"/>
  <c r="AI2521" i="1"/>
  <c r="AI2522" i="1"/>
  <c r="AI2525" i="1"/>
  <c r="AI2526" i="1"/>
  <c r="AI2527" i="1"/>
  <c r="AI2528" i="1"/>
  <c r="AI2529" i="1"/>
  <c r="AI2530" i="1"/>
  <c r="AI2533" i="1"/>
  <c r="AI2534" i="1"/>
  <c r="AI2535" i="1"/>
  <c r="AI2536" i="1"/>
  <c r="AI2538" i="1"/>
  <c r="AI2539" i="1"/>
  <c r="AI2540" i="1"/>
  <c r="AI2541" i="1"/>
  <c r="AI2542" i="1"/>
  <c r="AI2543" i="1"/>
  <c r="AI2544" i="1"/>
  <c r="AI2545" i="1"/>
  <c r="AI2548" i="1"/>
  <c r="AI2549" i="1"/>
  <c r="AI2550" i="1"/>
  <c r="AI2555" i="1"/>
  <c r="AI2556" i="1"/>
  <c r="AI2557" i="1"/>
  <c r="AI2560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81" i="1"/>
  <c r="AI2583" i="1"/>
  <c r="AI2584" i="1"/>
  <c r="AI2585" i="1"/>
  <c r="AI2586" i="1"/>
  <c r="AI2589" i="1"/>
  <c r="AI2590" i="1"/>
  <c r="AI2591" i="1"/>
  <c r="AI2592" i="1"/>
  <c r="AI2593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J3037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L3037" i="1"/>
  <c r="AB3038" i="1"/>
  <c r="AF3038" i="1"/>
  <c r="AG3038" i="1"/>
  <c r="AH3038" i="1"/>
  <c r="AI3038" i="1"/>
  <c r="AJ3038" i="1"/>
  <c r="AK3038" i="1"/>
  <c r="AL3038" i="1"/>
  <c r="AB3039" i="1"/>
  <c r="AF3039" i="1"/>
  <c r="AG3039" i="1"/>
  <c r="AH3039" i="1"/>
  <c r="AI3039" i="1"/>
  <c r="AJ3039" i="1"/>
  <c r="AK3039" i="1"/>
  <c r="AL3039" i="1"/>
  <c r="AB3040" i="1"/>
  <c r="AF3040" i="1"/>
  <c r="AG3040" i="1"/>
  <c r="AH3040" i="1"/>
  <c r="AI3040" i="1"/>
  <c r="AJ3040" i="1"/>
  <c r="AK3040" i="1"/>
  <c r="AL3040" i="1"/>
  <c r="AB3041" i="1"/>
  <c r="AF3041" i="1"/>
  <c r="AG3041" i="1"/>
  <c r="AH3041" i="1"/>
  <c r="AI3041" i="1"/>
  <c r="AJ3041" i="1"/>
  <c r="AK3041" i="1"/>
  <c r="AL3041" i="1"/>
  <c r="E3037" i="1"/>
  <c r="F3037" i="1"/>
  <c r="H3037" i="1"/>
  <c r="I3037" i="1"/>
  <c r="J3037" i="1"/>
  <c r="K3037" i="1"/>
  <c r="L3037" i="1"/>
  <c r="S3037" i="1"/>
  <c r="T3037" i="1"/>
  <c r="M3037" i="1"/>
  <c r="N3037" i="1"/>
  <c r="O3037" i="1"/>
  <c r="P3037" i="1"/>
  <c r="Q3037" i="1"/>
  <c r="E3038" i="1"/>
  <c r="F3038" i="1"/>
  <c r="H3038" i="1"/>
  <c r="I3038" i="1"/>
  <c r="J3038" i="1"/>
  <c r="K3038" i="1"/>
  <c r="L3038" i="1"/>
  <c r="S3038" i="1"/>
  <c r="T3038" i="1"/>
  <c r="M3038" i="1"/>
  <c r="N3038" i="1"/>
  <c r="O3038" i="1"/>
  <c r="P3038" i="1"/>
  <c r="Q3038" i="1"/>
  <c r="E3039" i="1"/>
  <c r="F3039" i="1"/>
  <c r="H3039" i="1"/>
  <c r="I3039" i="1"/>
  <c r="J3039" i="1"/>
  <c r="K3039" i="1"/>
  <c r="L3039" i="1"/>
  <c r="S3039" i="1"/>
  <c r="T3039" i="1"/>
  <c r="M3039" i="1"/>
  <c r="N3039" i="1"/>
  <c r="O3039" i="1"/>
  <c r="P3039" i="1"/>
  <c r="Q3039" i="1"/>
  <c r="E3040" i="1"/>
  <c r="F3040" i="1"/>
  <c r="H3040" i="1"/>
  <c r="I3040" i="1"/>
  <c r="J3040" i="1"/>
  <c r="K3040" i="1"/>
  <c r="L3040" i="1"/>
  <c r="S3040" i="1"/>
  <c r="T3040" i="1"/>
  <c r="M3040" i="1"/>
  <c r="N3040" i="1"/>
  <c r="O3040" i="1"/>
  <c r="P3040" i="1"/>
  <c r="Q3040" i="1"/>
  <c r="E3041" i="1"/>
  <c r="F3041" i="1"/>
  <c r="H3041" i="1"/>
  <c r="I3041" i="1"/>
  <c r="J3041" i="1"/>
  <c r="K3041" i="1"/>
  <c r="L3041" i="1"/>
  <c r="S3041" i="1"/>
  <c r="T3041" i="1"/>
  <c r="M3041" i="1"/>
  <c r="N3041" i="1"/>
  <c r="O3041" i="1"/>
  <c r="P3041" i="1"/>
  <c r="Q3041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03" i="1"/>
  <c r="AB3036" i="1"/>
  <c r="AF3036" i="1"/>
  <c r="AG3036" i="1"/>
  <c r="AH3036" i="1"/>
  <c r="AJ3036" i="1"/>
  <c r="AL3036" i="1"/>
  <c r="E3036" i="1"/>
  <c r="F3036" i="1"/>
  <c r="H3036" i="1"/>
  <c r="I3036" i="1"/>
  <c r="J3036" i="1"/>
  <c r="K3036" i="1"/>
  <c r="L3036" i="1"/>
  <c r="S3036" i="1"/>
  <c r="T3036" i="1"/>
  <c r="M3036" i="1"/>
  <c r="N3036" i="1"/>
  <c r="O3036" i="1"/>
  <c r="P3036" i="1"/>
  <c r="Q3036" i="1"/>
  <c r="AB3035" i="1"/>
  <c r="AF3035" i="1"/>
  <c r="AG3035" i="1"/>
  <c r="AH3035" i="1"/>
  <c r="AJ3035" i="1"/>
  <c r="AL3035" i="1"/>
  <c r="E3035" i="1"/>
  <c r="F3035" i="1"/>
  <c r="H3035" i="1"/>
  <c r="I3035" i="1"/>
  <c r="J3035" i="1"/>
  <c r="K3035" i="1"/>
  <c r="L3035" i="1"/>
  <c r="S3035" i="1"/>
  <c r="T3035" i="1"/>
  <c r="M3035" i="1"/>
  <c r="N3035" i="1"/>
  <c r="O3035" i="1"/>
  <c r="P3035" i="1"/>
  <c r="Q3035" i="1"/>
  <c r="Q410" i="2"/>
  <c r="F3027" i="1"/>
  <c r="F3028" i="1"/>
  <c r="F3029" i="1"/>
  <c r="F3030" i="1"/>
  <c r="F3031" i="1"/>
  <c r="F3032" i="1"/>
  <c r="F3033" i="1"/>
  <c r="F3034" i="1"/>
  <c r="AB3032" i="1"/>
  <c r="AF3032" i="1"/>
  <c r="AG3032" i="1"/>
  <c r="AH3032" i="1"/>
  <c r="AJ3032" i="1"/>
  <c r="AL3032" i="1"/>
  <c r="AB3033" i="1"/>
  <c r="AF3033" i="1"/>
  <c r="AG3033" i="1"/>
  <c r="AH3033" i="1"/>
  <c r="AJ3033" i="1"/>
  <c r="AL3033" i="1"/>
  <c r="AB3034" i="1"/>
  <c r="AF3034" i="1"/>
  <c r="AG3034" i="1"/>
  <c r="AH3034" i="1"/>
  <c r="AJ3034" i="1"/>
  <c r="AL3034" i="1"/>
  <c r="D3031" i="1"/>
  <c r="E3031" i="1"/>
  <c r="H3031" i="1"/>
  <c r="I3031" i="1"/>
  <c r="J3031" i="1"/>
  <c r="K3031" i="1"/>
  <c r="L3031" i="1"/>
  <c r="S3031" i="1"/>
  <c r="T3031" i="1"/>
  <c r="M3031" i="1"/>
  <c r="N3031" i="1"/>
  <c r="O3031" i="1"/>
  <c r="P3031" i="1"/>
  <c r="Q3031" i="1"/>
  <c r="D3032" i="1"/>
  <c r="E3032" i="1"/>
  <c r="H3032" i="1"/>
  <c r="I3032" i="1"/>
  <c r="J3032" i="1"/>
  <c r="K3032" i="1"/>
  <c r="L3032" i="1"/>
  <c r="S3032" i="1"/>
  <c r="T3032" i="1"/>
  <c r="M3032" i="1"/>
  <c r="N3032" i="1"/>
  <c r="O3032" i="1"/>
  <c r="P3032" i="1"/>
  <c r="Q3032" i="1"/>
  <c r="D3033" i="1"/>
  <c r="E3033" i="1"/>
  <c r="H3033" i="1"/>
  <c r="I3033" i="1"/>
  <c r="J3033" i="1"/>
  <c r="K3033" i="1"/>
  <c r="L3033" i="1"/>
  <c r="S3033" i="1"/>
  <c r="T3033" i="1"/>
  <c r="M3033" i="1"/>
  <c r="N3033" i="1"/>
  <c r="O3033" i="1"/>
  <c r="P3033" i="1"/>
  <c r="Q3033" i="1"/>
  <c r="E3034" i="1"/>
  <c r="H3034" i="1"/>
  <c r="I3034" i="1"/>
  <c r="J3034" i="1"/>
  <c r="K3034" i="1"/>
  <c r="L3034" i="1"/>
  <c r="S3034" i="1"/>
  <c r="T3034" i="1"/>
  <c r="M3034" i="1"/>
  <c r="N3034" i="1"/>
  <c r="O3034" i="1"/>
  <c r="P3034" i="1"/>
  <c r="Q3034" i="1"/>
  <c r="D3026" i="1"/>
  <c r="D3027" i="1"/>
  <c r="D3028" i="1"/>
  <c r="D3029" i="1"/>
  <c r="D3030" i="1"/>
  <c r="D3024" i="1"/>
  <c r="D3025" i="1"/>
  <c r="AB3031" i="1"/>
  <c r="AF3031" i="1"/>
  <c r="AG3031" i="1"/>
  <c r="AH3031" i="1"/>
  <c r="AJ3031" i="1"/>
  <c r="AL3031" i="1"/>
  <c r="D3023" i="1"/>
  <c r="F3023" i="1"/>
  <c r="F3024" i="1"/>
  <c r="F3025" i="1"/>
  <c r="F3026" i="1"/>
  <c r="S3018" i="1"/>
  <c r="T3018" i="1"/>
  <c r="M3018" i="1"/>
  <c r="S3019" i="1"/>
  <c r="T3019" i="1"/>
  <c r="M3019" i="1"/>
  <c r="S3020" i="1"/>
  <c r="T3020" i="1"/>
  <c r="M3020" i="1"/>
  <c r="S3021" i="1"/>
  <c r="T3021" i="1"/>
  <c r="M3021" i="1"/>
  <c r="S3022" i="1"/>
  <c r="T3022" i="1"/>
  <c r="M3022" i="1"/>
  <c r="S3023" i="1"/>
  <c r="T3023" i="1"/>
  <c r="M3023" i="1"/>
  <c r="S3024" i="1"/>
  <c r="T3024" i="1"/>
  <c r="M3024" i="1"/>
  <c r="S3025" i="1"/>
  <c r="T3025" i="1"/>
  <c r="M3025" i="1"/>
  <c r="S3026" i="1"/>
  <c r="T3026" i="1"/>
  <c r="M3026" i="1"/>
  <c r="S3027" i="1"/>
  <c r="T3027" i="1"/>
  <c r="M3027" i="1"/>
  <c r="S3028" i="1"/>
  <c r="T3028" i="1"/>
  <c r="M3028" i="1"/>
  <c r="S3029" i="1"/>
  <c r="T3029" i="1"/>
  <c r="M3029" i="1"/>
  <c r="S3030" i="1"/>
  <c r="T3030" i="1"/>
  <c r="M3030" i="1"/>
  <c r="AB3029" i="1"/>
  <c r="AF3029" i="1"/>
  <c r="AG3029" i="1"/>
  <c r="AH3029" i="1"/>
  <c r="AJ3029" i="1"/>
  <c r="AL3029" i="1"/>
  <c r="AB3030" i="1"/>
  <c r="AF3030" i="1"/>
  <c r="AG3030" i="1"/>
  <c r="AH3030" i="1"/>
  <c r="AJ3030" i="1"/>
  <c r="AL3030" i="1"/>
  <c r="E3029" i="1"/>
  <c r="H3029" i="1"/>
  <c r="I3029" i="1"/>
  <c r="J3029" i="1"/>
  <c r="K3029" i="1"/>
  <c r="L3029" i="1"/>
  <c r="N3029" i="1"/>
  <c r="O3029" i="1"/>
  <c r="P3029" i="1"/>
  <c r="Q3029" i="1"/>
  <c r="E3030" i="1"/>
  <c r="H3030" i="1"/>
  <c r="I3030" i="1"/>
  <c r="J3030" i="1"/>
  <c r="K3030" i="1"/>
  <c r="L3030" i="1"/>
  <c r="N3030" i="1"/>
  <c r="O3030" i="1"/>
  <c r="P3030" i="1"/>
  <c r="Q3030" i="1"/>
  <c r="E3028" i="1"/>
  <c r="H3028" i="1"/>
  <c r="I3028" i="1"/>
  <c r="J3028" i="1"/>
  <c r="K3028" i="1"/>
  <c r="L3028" i="1"/>
  <c r="N3028" i="1"/>
  <c r="O3028" i="1"/>
  <c r="P3028" i="1"/>
  <c r="Q3028" i="1"/>
  <c r="AB3028" i="1"/>
  <c r="AF3028" i="1"/>
  <c r="AG3028" i="1"/>
  <c r="AH3028" i="1"/>
  <c r="AJ3028" i="1"/>
  <c r="AL3028" i="1"/>
  <c r="AB3025" i="1"/>
  <c r="AC3025" i="1"/>
  <c r="AD3025" i="1"/>
  <c r="AE3025" i="1"/>
  <c r="AF3025" i="1"/>
  <c r="AG3025" i="1"/>
  <c r="AH3025" i="1"/>
  <c r="AJ3025" i="1"/>
  <c r="AL3025" i="1"/>
  <c r="AB3026" i="1"/>
  <c r="AC3026" i="1"/>
  <c r="AD3026" i="1"/>
  <c r="AE3026" i="1"/>
  <c r="AF3026" i="1"/>
  <c r="AG3026" i="1"/>
  <c r="AH3026" i="1"/>
  <c r="AJ3026" i="1"/>
  <c r="AL3026" i="1"/>
  <c r="AB3027" i="1"/>
  <c r="AF3027" i="1"/>
  <c r="AG3027" i="1"/>
  <c r="AH3027" i="1"/>
  <c r="AJ3027" i="1"/>
  <c r="AL3027" i="1"/>
  <c r="E3025" i="1"/>
  <c r="H3025" i="1"/>
  <c r="I3025" i="1"/>
  <c r="J3025" i="1"/>
  <c r="K3025" i="1"/>
  <c r="L3025" i="1"/>
  <c r="N3025" i="1"/>
  <c r="O3025" i="1"/>
  <c r="P3025" i="1"/>
  <c r="Q3025" i="1"/>
  <c r="E3026" i="1"/>
  <c r="H3026" i="1"/>
  <c r="I3026" i="1"/>
  <c r="J3026" i="1"/>
  <c r="K3026" i="1"/>
  <c r="L3026" i="1"/>
  <c r="N3026" i="1"/>
  <c r="O3026" i="1"/>
  <c r="P3026" i="1"/>
  <c r="Q3026" i="1"/>
  <c r="E3027" i="1"/>
  <c r="H3027" i="1"/>
  <c r="I3027" i="1"/>
  <c r="J3027" i="1"/>
  <c r="K3027" i="1"/>
  <c r="L3027" i="1"/>
  <c r="N3027" i="1"/>
  <c r="O3027" i="1"/>
  <c r="P3027" i="1"/>
  <c r="Q3027" i="1"/>
  <c r="AB3024" i="1"/>
  <c r="AC3024" i="1"/>
  <c r="AD3024" i="1"/>
  <c r="AE3024" i="1"/>
  <c r="AF3024" i="1"/>
  <c r="AG3024" i="1"/>
  <c r="AH3024" i="1"/>
  <c r="AJ3024" i="1"/>
  <c r="AL3024" i="1"/>
  <c r="E3024" i="1"/>
  <c r="H3024" i="1"/>
  <c r="I3024" i="1"/>
  <c r="J3024" i="1"/>
  <c r="K3024" i="1"/>
  <c r="L3024" i="1"/>
  <c r="N3024" i="1"/>
  <c r="O3024" i="1"/>
  <c r="P3024" i="1"/>
  <c r="Q3024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09" i="1"/>
  <c r="AC3010" i="1"/>
  <c r="AC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09" i="1"/>
  <c r="AD3010" i="1"/>
  <c r="AD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09" i="1"/>
  <c r="AE3010" i="1"/>
  <c r="AE3011" i="1"/>
  <c r="AB3023" i="1"/>
  <c r="AF3023" i="1"/>
  <c r="AG3023" i="1"/>
  <c r="AH3023" i="1"/>
  <c r="AJ3023" i="1"/>
  <c r="AL3023" i="1"/>
  <c r="E3023" i="1"/>
  <c r="H3023" i="1"/>
  <c r="I3023" i="1"/>
  <c r="J3023" i="1"/>
  <c r="K3023" i="1"/>
  <c r="L3023" i="1"/>
  <c r="N3023" i="1"/>
  <c r="O3023" i="1"/>
  <c r="P3023" i="1"/>
  <c r="Q3023" i="1"/>
  <c r="AB3021" i="1"/>
  <c r="AF3021" i="1"/>
  <c r="AG3021" i="1"/>
  <c r="AH3021" i="1"/>
  <c r="AJ3021" i="1"/>
  <c r="AL3021" i="1"/>
  <c r="AB3022" i="1"/>
  <c r="AF3022" i="1"/>
  <c r="AG3022" i="1"/>
  <c r="AH3022" i="1"/>
  <c r="AJ3022" i="1"/>
  <c r="AL3022" i="1"/>
  <c r="D3021" i="1"/>
  <c r="E3021" i="1"/>
  <c r="F3021" i="1"/>
  <c r="H3021" i="1"/>
  <c r="I3021" i="1"/>
  <c r="J3021" i="1"/>
  <c r="K3021" i="1"/>
  <c r="L3021" i="1"/>
  <c r="N3021" i="1"/>
  <c r="O3021" i="1"/>
  <c r="P3021" i="1"/>
  <c r="Q3021" i="1"/>
  <c r="D3022" i="1"/>
  <c r="E3022" i="1"/>
  <c r="F3022" i="1"/>
  <c r="H3022" i="1"/>
  <c r="I3022" i="1"/>
  <c r="J3022" i="1"/>
  <c r="K3022" i="1"/>
  <c r="L3022" i="1"/>
  <c r="N3022" i="1"/>
  <c r="O3022" i="1"/>
  <c r="P3022" i="1"/>
  <c r="Q3022" i="1"/>
  <c r="AB3018" i="1"/>
  <c r="AF3018" i="1"/>
  <c r="AG3018" i="1"/>
  <c r="AH3018" i="1"/>
  <c r="AJ3018" i="1"/>
  <c r="AL3018" i="1"/>
  <c r="AB3019" i="1"/>
  <c r="AF3019" i="1"/>
  <c r="AG3019" i="1"/>
  <c r="AH3019" i="1"/>
  <c r="AJ3019" i="1"/>
  <c r="AL3019" i="1"/>
  <c r="AB3020" i="1"/>
  <c r="AF3020" i="1"/>
  <c r="AG3020" i="1"/>
  <c r="AH3020" i="1"/>
  <c r="AJ3020" i="1"/>
  <c r="AL3020" i="1"/>
  <c r="D3014" i="1"/>
  <c r="D3015" i="1"/>
  <c r="D3016" i="1"/>
  <c r="D3017" i="1"/>
  <c r="D3018" i="1"/>
  <c r="D3019" i="1"/>
  <c r="D3020" i="1"/>
  <c r="D3013" i="1"/>
  <c r="E3018" i="1"/>
  <c r="F3018" i="1"/>
  <c r="H3018" i="1"/>
  <c r="I3018" i="1"/>
  <c r="J3018" i="1"/>
  <c r="K3018" i="1"/>
  <c r="L3018" i="1"/>
  <c r="N3018" i="1"/>
  <c r="O3018" i="1"/>
  <c r="P3018" i="1"/>
  <c r="Q3018" i="1"/>
  <c r="E3019" i="1"/>
  <c r="F3019" i="1"/>
  <c r="H3019" i="1"/>
  <c r="I3019" i="1"/>
  <c r="J3019" i="1"/>
  <c r="K3019" i="1"/>
  <c r="L3019" i="1"/>
  <c r="N3019" i="1"/>
  <c r="O3019" i="1"/>
  <c r="P3019" i="1"/>
  <c r="Q3019" i="1"/>
  <c r="E3020" i="1"/>
  <c r="F3020" i="1"/>
  <c r="H3020" i="1"/>
  <c r="I3020" i="1"/>
  <c r="J3020" i="1"/>
  <c r="K3020" i="1"/>
  <c r="L3020" i="1"/>
  <c r="N3020" i="1"/>
  <c r="O3020" i="1"/>
  <c r="P3020" i="1"/>
  <c r="Q3020" i="1"/>
  <c r="D3011" i="1"/>
  <c r="D3012" i="1"/>
  <c r="D3010" i="1"/>
  <c r="AB3017" i="1"/>
  <c r="AF3017" i="1"/>
  <c r="AG3017" i="1"/>
  <c r="AH3017" i="1"/>
  <c r="AJ3017" i="1"/>
  <c r="AL3017" i="1"/>
  <c r="E3017" i="1"/>
  <c r="F3017" i="1"/>
  <c r="H3017" i="1"/>
  <c r="I3017" i="1"/>
  <c r="J3017" i="1"/>
  <c r="K3017" i="1"/>
  <c r="L3017" i="1"/>
  <c r="S3017" i="1"/>
  <c r="T3017" i="1"/>
  <c r="M3017" i="1"/>
  <c r="N3017" i="1"/>
  <c r="O3017" i="1"/>
  <c r="P3017" i="1"/>
  <c r="Q3017" i="1"/>
  <c r="D3008" i="1"/>
  <c r="D3009" i="1"/>
  <c r="AB3016" i="1"/>
  <c r="AF3016" i="1"/>
  <c r="AG3016" i="1"/>
  <c r="AH3016" i="1"/>
  <c r="AJ3016" i="1"/>
  <c r="AL3016" i="1"/>
  <c r="E3016" i="1"/>
  <c r="F3016" i="1"/>
  <c r="H3016" i="1"/>
  <c r="I3016" i="1"/>
  <c r="J3016" i="1"/>
  <c r="K3016" i="1"/>
  <c r="L3016" i="1"/>
  <c r="S3016" i="1"/>
  <c r="T3016" i="1"/>
  <c r="M3016" i="1"/>
  <c r="N3016" i="1"/>
  <c r="O3016" i="1"/>
  <c r="P3016" i="1"/>
  <c r="Q3016" i="1"/>
  <c r="AE3001" i="1"/>
  <c r="AE3002" i="1"/>
  <c r="AE3003" i="1"/>
  <c r="AE3004" i="1"/>
  <c r="AE3005" i="1"/>
  <c r="AE3006" i="1"/>
  <c r="AE3007" i="1"/>
  <c r="AE3008" i="1"/>
  <c r="AD3001" i="1"/>
  <c r="AD3002" i="1"/>
  <c r="AD3003" i="1"/>
  <c r="AD3004" i="1"/>
  <c r="AD3005" i="1"/>
  <c r="AD3006" i="1"/>
  <c r="AD3007" i="1"/>
  <c r="AD3008" i="1"/>
  <c r="AB3014" i="1"/>
  <c r="AF3014" i="1"/>
  <c r="AG3014" i="1"/>
  <c r="AH3014" i="1"/>
  <c r="AJ3014" i="1"/>
  <c r="AL3014" i="1"/>
  <c r="AB3015" i="1"/>
  <c r="AF3015" i="1"/>
  <c r="AG3015" i="1"/>
  <c r="AH3015" i="1"/>
  <c r="AJ3015" i="1"/>
  <c r="AL3015" i="1"/>
  <c r="E3014" i="1"/>
  <c r="F3014" i="1"/>
  <c r="H3014" i="1"/>
  <c r="I3014" i="1"/>
  <c r="J3014" i="1"/>
  <c r="K3014" i="1"/>
  <c r="L3014" i="1"/>
  <c r="S3014" i="1"/>
  <c r="T3014" i="1"/>
  <c r="M3014" i="1"/>
  <c r="N3014" i="1"/>
  <c r="O3014" i="1"/>
  <c r="P3014" i="1"/>
  <c r="Q3014" i="1"/>
  <c r="E3015" i="1"/>
  <c r="F3015" i="1"/>
  <c r="H3015" i="1"/>
  <c r="I3015" i="1"/>
  <c r="J3015" i="1"/>
  <c r="K3015" i="1"/>
  <c r="L3015" i="1"/>
  <c r="S3015" i="1"/>
  <c r="T3015" i="1"/>
  <c r="M3015" i="1"/>
  <c r="N3015" i="1"/>
  <c r="O3015" i="1"/>
  <c r="P3015" i="1"/>
  <c r="Q3015" i="1"/>
  <c r="AB3011" i="1"/>
  <c r="AF3011" i="1"/>
  <c r="AG3011" i="1"/>
  <c r="AH3011" i="1"/>
  <c r="AJ3011" i="1"/>
  <c r="AL3011" i="1"/>
  <c r="AB3012" i="1"/>
  <c r="AF3012" i="1"/>
  <c r="AG3012" i="1"/>
  <c r="AH3012" i="1"/>
  <c r="AJ3012" i="1"/>
  <c r="AL3012" i="1"/>
  <c r="AB3013" i="1"/>
  <c r="AF3013" i="1"/>
  <c r="AG3013" i="1"/>
  <c r="AH3013" i="1"/>
  <c r="AJ3013" i="1"/>
  <c r="AL3013" i="1"/>
  <c r="E3011" i="1"/>
  <c r="F3011" i="1"/>
  <c r="H3011" i="1"/>
  <c r="I3011" i="1"/>
  <c r="J3011" i="1"/>
  <c r="K3011" i="1"/>
  <c r="L3011" i="1"/>
  <c r="S3011" i="1"/>
  <c r="T3011" i="1"/>
  <c r="M3011" i="1"/>
  <c r="N3011" i="1"/>
  <c r="O3011" i="1"/>
  <c r="P3011" i="1"/>
  <c r="Q3011" i="1"/>
  <c r="E3012" i="1"/>
  <c r="F3012" i="1"/>
  <c r="H3012" i="1"/>
  <c r="I3012" i="1"/>
  <c r="J3012" i="1"/>
  <c r="K3012" i="1"/>
  <c r="L3012" i="1"/>
  <c r="S3012" i="1"/>
  <c r="T3012" i="1"/>
  <c r="M3012" i="1"/>
  <c r="N3012" i="1"/>
  <c r="O3012" i="1"/>
  <c r="P3012" i="1"/>
  <c r="Q3012" i="1"/>
  <c r="E3013" i="1"/>
  <c r="F3013" i="1"/>
  <c r="H3013" i="1"/>
  <c r="I3013" i="1"/>
  <c r="J3013" i="1"/>
  <c r="K3013" i="1"/>
  <c r="L3013" i="1"/>
  <c r="S3013" i="1"/>
  <c r="T3013" i="1"/>
  <c r="M3013" i="1"/>
  <c r="N3013" i="1"/>
  <c r="O3013" i="1"/>
  <c r="P3013" i="1"/>
  <c r="Q3013" i="1"/>
  <c r="AB3010" i="1"/>
  <c r="AF3010" i="1"/>
  <c r="AG3010" i="1"/>
  <c r="AH3010" i="1"/>
  <c r="AJ3010" i="1"/>
  <c r="AL3010" i="1"/>
  <c r="E3010" i="1"/>
  <c r="F3010" i="1"/>
  <c r="H3010" i="1"/>
  <c r="I3010" i="1"/>
  <c r="J3010" i="1"/>
  <c r="K3010" i="1"/>
  <c r="L3010" i="1"/>
  <c r="S3010" i="1"/>
  <c r="T3010" i="1"/>
  <c r="M3010" i="1"/>
  <c r="N3010" i="1"/>
  <c r="O3010" i="1"/>
  <c r="P3010" i="1"/>
  <c r="Q3010" i="1"/>
  <c r="AB3009" i="1"/>
  <c r="AF3009" i="1"/>
  <c r="AG3009" i="1"/>
  <c r="AH3009" i="1"/>
  <c r="AJ3009" i="1"/>
  <c r="AL3009" i="1"/>
  <c r="E3008" i="1"/>
  <c r="F3008" i="1"/>
  <c r="H3008" i="1"/>
  <c r="I3008" i="1"/>
  <c r="J3008" i="1"/>
  <c r="K3008" i="1"/>
  <c r="L3008" i="1"/>
  <c r="S3008" i="1"/>
  <c r="T3008" i="1"/>
  <c r="M3008" i="1"/>
  <c r="N3008" i="1"/>
  <c r="O3008" i="1"/>
  <c r="P3008" i="1"/>
  <c r="Q3008" i="1"/>
  <c r="E3009" i="1"/>
  <c r="F3009" i="1"/>
  <c r="H3009" i="1"/>
  <c r="I3009" i="1"/>
  <c r="J3009" i="1"/>
  <c r="K3009" i="1"/>
  <c r="L3009" i="1"/>
  <c r="S3009" i="1"/>
  <c r="T3009" i="1"/>
  <c r="M3009" i="1"/>
  <c r="N3009" i="1"/>
  <c r="O3009" i="1"/>
  <c r="P3009" i="1"/>
  <c r="Q3009" i="1"/>
  <c r="AD2998" i="1"/>
  <c r="AD2999" i="1"/>
  <c r="AD3000" i="1"/>
  <c r="AD2994" i="1"/>
  <c r="AD2995" i="1"/>
  <c r="AD2996" i="1"/>
  <c r="AD2997" i="1"/>
  <c r="AE2998" i="1"/>
  <c r="AE2999" i="1"/>
  <c r="AE3000" i="1"/>
  <c r="AE2994" i="1"/>
  <c r="AE2995" i="1"/>
  <c r="AE2996" i="1"/>
  <c r="AE2997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B3008" i="1"/>
  <c r="AF3008" i="1"/>
  <c r="AG3008" i="1"/>
  <c r="AH3008" i="1"/>
  <c r="AJ3008" i="1"/>
  <c r="AL3008" i="1"/>
  <c r="AB3004" i="1"/>
  <c r="AF3004" i="1"/>
  <c r="AG3004" i="1"/>
  <c r="AH3004" i="1"/>
  <c r="AJ3004" i="1"/>
  <c r="AL3004" i="1"/>
  <c r="AB3005" i="1"/>
  <c r="AF3005" i="1"/>
  <c r="AG3005" i="1"/>
  <c r="AH3005" i="1"/>
  <c r="AJ3005" i="1"/>
  <c r="AL3005" i="1"/>
  <c r="AB3006" i="1"/>
  <c r="AF3006" i="1"/>
  <c r="AG3006" i="1"/>
  <c r="AH3006" i="1"/>
  <c r="AJ3006" i="1"/>
  <c r="AL3006" i="1"/>
  <c r="AB3007" i="1"/>
  <c r="AF3007" i="1"/>
  <c r="AG3007" i="1"/>
  <c r="AH3007" i="1"/>
  <c r="AJ3007" i="1"/>
  <c r="AL3007" i="1"/>
  <c r="D3004" i="1"/>
  <c r="E3004" i="1"/>
  <c r="F3004" i="1"/>
  <c r="H3004" i="1"/>
  <c r="I3004" i="1"/>
  <c r="J3004" i="1"/>
  <c r="K3004" i="1"/>
  <c r="L3004" i="1"/>
  <c r="S3004" i="1"/>
  <c r="T3004" i="1"/>
  <c r="M3004" i="1"/>
  <c r="N3004" i="1"/>
  <c r="O3004" i="1"/>
  <c r="P3004" i="1"/>
  <c r="Q3004" i="1"/>
  <c r="D3005" i="1"/>
  <c r="E3005" i="1"/>
  <c r="F3005" i="1"/>
  <c r="H3005" i="1"/>
  <c r="I3005" i="1"/>
  <c r="J3005" i="1"/>
  <c r="K3005" i="1"/>
  <c r="L3005" i="1"/>
  <c r="S3005" i="1"/>
  <c r="T3005" i="1"/>
  <c r="M3005" i="1"/>
  <c r="N3005" i="1"/>
  <c r="O3005" i="1"/>
  <c r="P3005" i="1"/>
  <c r="Q3005" i="1"/>
  <c r="D3006" i="1"/>
  <c r="E3006" i="1"/>
  <c r="F3006" i="1"/>
  <c r="H3006" i="1"/>
  <c r="I3006" i="1"/>
  <c r="J3006" i="1"/>
  <c r="K3006" i="1"/>
  <c r="L3006" i="1"/>
  <c r="S3006" i="1"/>
  <c r="T3006" i="1"/>
  <c r="M3006" i="1"/>
  <c r="N3006" i="1"/>
  <c r="O3006" i="1"/>
  <c r="P3006" i="1"/>
  <c r="Q3006" i="1"/>
  <c r="D3007" i="1"/>
  <c r="E3007" i="1"/>
  <c r="F3007" i="1"/>
  <c r="H3007" i="1"/>
  <c r="I3007" i="1"/>
  <c r="J3007" i="1"/>
  <c r="K3007" i="1"/>
  <c r="L3007" i="1"/>
  <c r="S3007" i="1"/>
  <c r="T3007" i="1"/>
  <c r="M3007" i="1"/>
  <c r="N3007" i="1"/>
  <c r="O3007" i="1"/>
  <c r="P3007" i="1"/>
  <c r="Q3007" i="1"/>
  <c r="AS2997" i="1"/>
  <c r="AS2998" i="1"/>
  <c r="AS2999" i="1"/>
  <c r="AS3000" i="1"/>
  <c r="AS3001" i="1"/>
  <c r="AS3002" i="1"/>
  <c r="AS2996" i="1"/>
  <c r="F2996" i="1"/>
  <c r="F2997" i="1"/>
  <c r="F2998" i="1"/>
  <c r="F2999" i="1"/>
  <c r="F3000" i="1"/>
  <c r="F3001" i="1"/>
  <c r="F3002" i="1"/>
  <c r="F3003" i="1"/>
  <c r="AB3003" i="1"/>
  <c r="AF3003" i="1"/>
  <c r="AG3003" i="1"/>
  <c r="AH3003" i="1"/>
  <c r="AJ3003" i="1"/>
  <c r="AL3003" i="1"/>
  <c r="D3003" i="1"/>
  <c r="E3003" i="1"/>
  <c r="H3003" i="1"/>
  <c r="I3003" i="1"/>
  <c r="J3003" i="1"/>
  <c r="K3003" i="1"/>
  <c r="L3003" i="1"/>
  <c r="S3003" i="1"/>
  <c r="T3003" i="1"/>
  <c r="M3003" i="1"/>
  <c r="N3003" i="1"/>
  <c r="O3003" i="1"/>
  <c r="P3003" i="1"/>
  <c r="Q3003" i="1"/>
  <c r="D2997" i="1"/>
  <c r="D2998" i="1"/>
  <c r="D2999" i="1"/>
  <c r="D3000" i="1"/>
  <c r="D3001" i="1"/>
  <c r="D3002" i="1"/>
  <c r="D2995" i="1"/>
  <c r="D2996" i="1"/>
  <c r="F2995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C2988" i="1"/>
  <c r="AC2989" i="1"/>
  <c r="AC2990" i="1"/>
  <c r="AC2991" i="1"/>
  <c r="AC2992" i="1"/>
  <c r="AC2993" i="1"/>
  <c r="AB3001" i="1"/>
  <c r="AF3001" i="1"/>
  <c r="AG3001" i="1"/>
  <c r="AH3001" i="1"/>
  <c r="AL3001" i="1"/>
  <c r="AB3002" i="1"/>
  <c r="AF3002" i="1"/>
  <c r="AG3002" i="1"/>
  <c r="AH3002" i="1"/>
  <c r="AL3002" i="1"/>
  <c r="E3001" i="1"/>
  <c r="H3001" i="1"/>
  <c r="I3001" i="1"/>
  <c r="J3001" i="1"/>
  <c r="K3001" i="1"/>
  <c r="L3001" i="1"/>
  <c r="S3001" i="1"/>
  <c r="T3001" i="1"/>
  <c r="M3001" i="1"/>
  <c r="N3001" i="1"/>
  <c r="O3001" i="1"/>
  <c r="P3001" i="1"/>
  <c r="Q3001" i="1"/>
  <c r="E3002" i="1"/>
  <c r="H3002" i="1"/>
  <c r="I3002" i="1"/>
  <c r="J3002" i="1"/>
  <c r="K3002" i="1"/>
  <c r="L3002" i="1"/>
  <c r="S3002" i="1"/>
  <c r="T3002" i="1"/>
  <c r="M3002" i="1"/>
  <c r="N3002" i="1"/>
  <c r="O3002" i="1"/>
  <c r="P3002" i="1"/>
  <c r="Q3002" i="1"/>
  <c r="AB3000" i="1"/>
  <c r="AF3000" i="1"/>
  <c r="AG3000" i="1"/>
  <c r="AH3000" i="1"/>
  <c r="AL3000" i="1"/>
  <c r="E3000" i="1"/>
  <c r="H3000" i="1"/>
  <c r="I3000" i="1"/>
  <c r="J3000" i="1"/>
  <c r="K3000" i="1"/>
  <c r="L3000" i="1"/>
  <c r="S3000" i="1"/>
  <c r="T3000" i="1"/>
  <c r="M3000" i="1"/>
  <c r="N3000" i="1"/>
  <c r="O3000" i="1"/>
  <c r="P3000" i="1"/>
  <c r="Q3000" i="1"/>
  <c r="AB2997" i="1"/>
  <c r="AF2997" i="1"/>
  <c r="AG2997" i="1"/>
  <c r="AH2997" i="1"/>
  <c r="AL2997" i="1"/>
  <c r="AB2998" i="1"/>
  <c r="AF2998" i="1"/>
  <c r="AG2998" i="1"/>
  <c r="AH2998" i="1"/>
  <c r="AL2998" i="1"/>
  <c r="AB2999" i="1"/>
  <c r="AF2999" i="1"/>
  <c r="AG2999" i="1"/>
  <c r="AH2999" i="1"/>
  <c r="AL2999" i="1"/>
  <c r="E2997" i="1"/>
  <c r="H2997" i="1"/>
  <c r="I2997" i="1"/>
  <c r="J2997" i="1"/>
  <c r="K2997" i="1"/>
  <c r="L2997" i="1"/>
  <c r="S2997" i="1"/>
  <c r="T2997" i="1"/>
  <c r="M2997" i="1"/>
  <c r="N2997" i="1"/>
  <c r="O2997" i="1"/>
  <c r="P2997" i="1"/>
  <c r="Q2997" i="1"/>
  <c r="E2998" i="1"/>
  <c r="H2998" i="1"/>
  <c r="I2998" i="1"/>
  <c r="J2998" i="1"/>
  <c r="K2998" i="1"/>
  <c r="L2998" i="1"/>
  <c r="S2998" i="1"/>
  <c r="T2998" i="1"/>
  <c r="M2998" i="1"/>
  <c r="N2998" i="1"/>
  <c r="O2998" i="1"/>
  <c r="P2998" i="1"/>
  <c r="Q2998" i="1"/>
  <c r="E2999" i="1"/>
  <c r="H2999" i="1"/>
  <c r="I2999" i="1"/>
  <c r="J2999" i="1"/>
  <c r="K2999" i="1"/>
  <c r="L2999" i="1"/>
  <c r="S2999" i="1"/>
  <c r="T2999" i="1"/>
  <c r="M2999" i="1"/>
  <c r="N2999" i="1"/>
  <c r="O2999" i="1"/>
  <c r="P2999" i="1"/>
  <c r="Q2999" i="1"/>
  <c r="D2989" i="1"/>
  <c r="D2990" i="1"/>
  <c r="D2991" i="1"/>
  <c r="D2992" i="1"/>
  <c r="D2993" i="1"/>
  <c r="D2994" i="1"/>
  <c r="F2989" i="1"/>
  <c r="F2990" i="1"/>
  <c r="F2991" i="1"/>
  <c r="F2992" i="1"/>
  <c r="F2993" i="1"/>
  <c r="F2994" i="1"/>
  <c r="AB2996" i="1"/>
  <c r="AF2996" i="1"/>
  <c r="AG2996" i="1"/>
  <c r="AH2996" i="1"/>
  <c r="AL2996" i="1"/>
  <c r="E2996" i="1"/>
  <c r="H2996" i="1"/>
  <c r="I2996" i="1"/>
  <c r="J2996" i="1"/>
  <c r="K2996" i="1"/>
  <c r="L2996" i="1"/>
  <c r="S2996" i="1"/>
  <c r="T2996" i="1"/>
  <c r="M2996" i="1"/>
  <c r="N2996" i="1"/>
  <c r="O2996" i="1"/>
  <c r="P2996" i="1"/>
  <c r="Q2996" i="1"/>
  <c r="F2988" i="1"/>
  <c r="AC2981" i="1"/>
  <c r="AC2982" i="1"/>
  <c r="AC2983" i="1"/>
  <c r="AC2984" i="1"/>
  <c r="AC2985" i="1"/>
  <c r="AC2986" i="1"/>
  <c r="AC2987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B2993" i="1"/>
  <c r="AD2993" i="1"/>
  <c r="AF2993" i="1"/>
  <c r="AG2993" i="1"/>
  <c r="AH2993" i="1"/>
  <c r="AL2993" i="1"/>
  <c r="AB2994" i="1"/>
  <c r="AF2994" i="1"/>
  <c r="AG2994" i="1"/>
  <c r="AH2994" i="1"/>
  <c r="AL2994" i="1"/>
  <c r="AB2995" i="1"/>
  <c r="AF2995" i="1"/>
  <c r="AG2995" i="1"/>
  <c r="AH2995" i="1"/>
  <c r="AL2995" i="1"/>
  <c r="E2993" i="1"/>
  <c r="H2993" i="1"/>
  <c r="I2993" i="1"/>
  <c r="J2993" i="1"/>
  <c r="K2993" i="1"/>
  <c r="L2993" i="1"/>
  <c r="S2993" i="1"/>
  <c r="T2993" i="1"/>
  <c r="M2993" i="1"/>
  <c r="N2993" i="1"/>
  <c r="O2993" i="1"/>
  <c r="P2993" i="1"/>
  <c r="Q2993" i="1"/>
  <c r="E2994" i="1"/>
  <c r="H2994" i="1"/>
  <c r="I2994" i="1"/>
  <c r="J2994" i="1"/>
  <c r="K2994" i="1"/>
  <c r="L2994" i="1"/>
  <c r="S2994" i="1"/>
  <c r="T2994" i="1"/>
  <c r="M2994" i="1"/>
  <c r="N2994" i="1"/>
  <c r="O2994" i="1"/>
  <c r="P2994" i="1"/>
  <c r="Q2994" i="1"/>
  <c r="E2995" i="1"/>
  <c r="H2995" i="1"/>
  <c r="I2995" i="1"/>
  <c r="J2995" i="1"/>
  <c r="K2995" i="1"/>
  <c r="L2995" i="1"/>
  <c r="S2995" i="1"/>
  <c r="T2995" i="1"/>
  <c r="M2995" i="1"/>
  <c r="N2995" i="1"/>
  <c r="O2995" i="1"/>
  <c r="P2995" i="1"/>
  <c r="Q2995" i="1"/>
  <c r="AB2990" i="1"/>
  <c r="AD2990" i="1"/>
  <c r="AF2990" i="1"/>
  <c r="AG2990" i="1"/>
  <c r="AH2990" i="1"/>
  <c r="AL2990" i="1"/>
  <c r="AB2991" i="1"/>
  <c r="AD2991" i="1"/>
  <c r="AF2991" i="1"/>
  <c r="AG2991" i="1"/>
  <c r="AH2991" i="1"/>
  <c r="AL2991" i="1"/>
  <c r="AB2992" i="1"/>
  <c r="AD2992" i="1"/>
  <c r="AF2992" i="1"/>
  <c r="AG2992" i="1"/>
  <c r="AH2992" i="1"/>
  <c r="AL2992" i="1"/>
  <c r="E2990" i="1"/>
  <c r="H2990" i="1"/>
  <c r="I2990" i="1"/>
  <c r="J2990" i="1"/>
  <c r="K2990" i="1"/>
  <c r="L2990" i="1"/>
  <c r="S2990" i="1"/>
  <c r="T2990" i="1"/>
  <c r="M2990" i="1"/>
  <c r="N2990" i="1"/>
  <c r="O2990" i="1"/>
  <c r="P2990" i="1"/>
  <c r="Q2990" i="1"/>
  <c r="E2991" i="1"/>
  <c r="H2991" i="1"/>
  <c r="I2991" i="1"/>
  <c r="J2991" i="1"/>
  <c r="K2991" i="1"/>
  <c r="L2991" i="1"/>
  <c r="S2991" i="1"/>
  <c r="T2991" i="1"/>
  <c r="M2991" i="1"/>
  <c r="N2991" i="1"/>
  <c r="O2991" i="1"/>
  <c r="P2991" i="1"/>
  <c r="Q2991" i="1"/>
  <c r="E2992" i="1"/>
  <c r="H2992" i="1"/>
  <c r="I2992" i="1"/>
  <c r="J2992" i="1"/>
  <c r="K2992" i="1"/>
  <c r="L2992" i="1"/>
  <c r="S2992" i="1"/>
  <c r="T2992" i="1"/>
  <c r="M2992" i="1"/>
  <c r="N2992" i="1"/>
  <c r="O2992" i="1"/>
  <c r="P2992" i="1"/>
  <c r="Q2992" i="1"/>
  <c r="AB2984" i="1"/>
  <c r="AD2984" i="1"/>
  <c r="AF2984" i="1"/>
  <c r="AG2984" i="1"/>
  <c r="AH2984" i="1"/>
  <c r="AJ2984" i="1"/>
  <c r="AL2984" i="1"/>
  <c r="AQ2984" i="1"/>
  <c r="AB2989" i="1"/>
  <c r="AD2989" i="1"/>
  <c r="AF2989" i="1"/>
  <c r="AG2989" i="1"/>
  <c r="AH2989" i="1"/>
  <c r="AL2989" i="1"/>
  <c r="AQ2989" i="1"/>
  <c r="E2989" i="1"/>
  <c r="H2989" i="1"/>
  <c r="I2989" i="1"/>
  <c r="J2989" i="1"/>
  <c r="K2989" i="1"/>
  <c r="L2989" i="1"/>
  <c r="S2989" i="1"/>
  <c r="T2989" i="1"/>
  <c r="M2989" i="1"/>
  <c r="N2989" i="1"/>
  <c r="O2989" i="1"/>
  <c r="P2989" i="1"/>
  <c r="Q2989" i="1"/>
  <c r="AB2988" i="1"/>
  <c r="AD2988" i="1"/>
  <c r="AF2988" i="1"/>
  <c r="AG2988" i="1"/>
  <c r="AH2988" i="1"/>
  <c r="AL2988" i="1"/>
  <c r="D2988" i="1"/>
  <c r="E2988" i="1"/>
  <c r="H2988" i="1"/>
  <c r="I2988" i="1"/>
  <c r="J2988" i="1"/>
  <c r="K2988" i="1"/>
  <c r="L2988" i="1"/>
  <c r="S2988" i="1"/>
  <c r="T2988" i="1"/>
  <c r="M2988" i="1"/>
  <c r="N2988" i="1"/>
  <c r="O2988" i="1"/>
  <c r="P2988" i="1"/>
  <c r="Q2988" i="1"/>
  <c r="AB2987" i="1"/>
  <c r="AD2987" i="1"/>
  <c r="AF2987" i="1"/>
  <c r="AG2987" i="1"/>
  <c r="AH2987" i="1"/>
  <c r="AJ2987" i="1"/>
  <c r="AL2987" i="1"/>
  <c r="D2987" i="1"/>
  <c r="E2987" i="1"/>
  <c r="F2987" i="1"/>
  <c r="H2987" i="1"/>
  <c r="I2987" i="1"/>
  <c r="J2987" i="1"/>
  <c r="K2987" i="1"/>
  <c r="L2987" i="1"/>
  <c r="S2987" i="1"/>
  <c r="T2987" i="1"/>
  <c r="M2987" i="1"/>
  <c r="N2987" i="1"/>
  <c r="O2987" i="1"/>
  <c r="P2987" i="1"/>
  <c r="Q2987" i="1"/>
  <c r="AB2986" i="1"/>
  <c r="AD2986" i="1"/>
  <c r="AF2986" i="1"/>
  <c r="AG2986" i="1"/>
  <c r="AH2986" i="1"/>
  <c r="AJ2986" i="1"/>
  <c r="AL2986" i="1"/>
  <c r="D2986" i="1"/>
  <c r="E2986" i="1"/>
  <c r="F2986" i="1"/>
  <c r="H2986" i="1"/>
  <c r="I2986" i="1"/>
  <c r="J2986" i="1"/>
  <c r="K2986" i="1"/>
  <c r="L2986" i="1"/>
  <c r="S2986" i="1"/>
  <c r="T2986" i="1"/>
  <c r="M2986" i="1"/>
  <c r="N2986" i="1"/>
  <c r="O2986" i="1"/>
  <c r="P2986" i="1"/>
  <c r="Q2986" i="1"/>
  <c r="V2986" i="1"/>
  <c r="AB2982" i="1"/>
  <c r="AD2982" i="1"/>
  <c r="AF2982" i="1"/>
  <c r="AG2982" i="1"/>
  <c r="AH2982" i="1"/>
  <c r="AJ2982" i="1"/>
  <c r="AL2982" i="1"/>
  <c r="AB2983" i="1"/>
  <c r="AD2983" i="1"/>
  <c r="AF2983" i="1"/>
  <c r="AG2983" i="1"/>
  <c r="AH2983" i="1"/>
  <c r="AJ2983" i="1"/>
  <c r="AL2983" i="1"/>
  <c r="AB2985" i="1"/>
  <c r="AD2985" i="1"/>
  <c r="AF2985" i="1"/>
  <c r="AG2985" i="1"/>
  <c r="AH2985" i="1"/>
  <c r="AJ2985" i="1"/>
  <c r="AL2985" i="1"/>
  <c r="D2982" i="1"/>
  <c r="E2982" i="1"/>
  <c r="F2982" i="1"/>
  <c r="H2982" i="1"/>
  <c r="I2982" i="1"/>
  <c r="J2982" i="1"/>
  <c r="K2982" i="1"/>
  <c r="L2982" i="1"/>
  <c r="S2982" i="1"/>
  <c r="T2982" i="1"/>
  <c r="M2982" i="1"/>
  <c r="N2982" i="1"/>
  <c r="O2982" i="1"/>
  <c r="P2982" i="1"/>
  <c r="Q2982" i="1"/>
  <c r="D2983" i="1"/>
  <c r="E2983" i="1"/>
  <c r="F2983" i="1"/>
  <c r="H2983" i="1"/>
  <c r="I2983" i="1"/>
  <c r="J2983" i="1"/>
  <c r="K2983" i="1"/>
  <c r="L2983" i="1"/>
  <c r="S2983" i="1"/>
  <c r="T2983" i="1"/>
  <c r="M2983" i="1"/>
  <c r="N2983" i="1"/>
  <c r="O2983" i="1"/>
  <c r="P2983" i="1"/>
  <c r="Q2983" i="1"/>
  <c r="D2984" i="1"/>
  <c r="E2984" i="1"/>
  <c r="F2984" i="1"/>
  <c r="H2984" i="1"/>
  <c r="I2984" i="1"/>
  <c r="J2984" i="1"/>
  <c r="K2984" i="1"/>
  <c r="L2984" i="1"/>
  <c r="S2984" i="1"/>
  <c r="T2984" i="1"/>
  <c r="M2984" i="1"/>
  <c r="N2984" i="1"/>
  <c r="O2984" i="1"/>
  <c r="P2984" i="1"/>
  <c r="Q2984" i="1"/>
  <c r="D2985" i="1"/>
  <c r="E2985" i="1"/>
  <c r="F2985" i="1"/>
  <c r="H2985" i="1"/>
  <c r="I2985" i="1"/>
  <c r="J2985" i="1"/>
  <c r="K2985" i="1"/>
  <c r="L2985" i="1"/>
  <c r="S2985" i="1"/>
  <c r="T2985" i="1"/>
  <c r="M2985" i="1"/>
  <c r="N2985" i="1"/>
  <c r="O2985" i="1"/>
  <c r="P2985" i="1"/>
  <c r="Q2985" i="1"/>
  <c r="AB2981" i="1"/>
  <c r="AD2981" i="1"/>
  <c r="AF2981" i="1"/>
  <c r="AG2981" i="1"/>
  <c r="AH2981" i="1"/>
  <c r="AJ2981" i="1"/>
  <c r="AL2981" i="1"/>
  <c r="D2981" i="1"/>
  <c r="E2981" i="1"/>
  <c r="F2981" i="1"/>
  <c r="H2981" i="1"/>
  <c r="I2981" i="1"/>
  <c r="J2981" i="1"/>
  <c r="K2981" i="1"/>
  <c r="L2981" i="1"/>
  <c r="S2981" i="1"/>
  <c r="T2981" i="1"/>
  <c r="M2981" i="1"/>
  <c r="N2981" i="1"/>
  <c r="O2981" i="1"/>
  <c r="P2981" i="1"/>
  <c r="Q2981" i="1"/>
  <c r="D2973" i="1"/>
  <c r="D2974" i="1"/>
  <c r="D2975" i="1"/>
  <c r="D2976" i="1"/>
  <c r="D2977" i="1"/>
  <c r="D2978" i="1"/>
  <c r="D2979" i="1"/>
  <c r="D2980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B2979" i="1"/>
  <c r="AE2979" i="1"/>
  <c r="AF2979" i="1"/>
  <c r="AG2979" i="1"/>
  <c r="AH2979" i="1"/>
  <c r="AJ2979" i="1"/>
  <c r="AL2979" i="1"/>
  <c r="AB2980" i="1"/>
  <c r="AE2980" i="1"/>
  <c r="AF2980" i="1"/>
  <c r="AG2980" i="1"/>
  <c r="AH2980" i="1"/>
  <c r="AJ2980" i="1"/>
  <c r="AL2980" i="1"/>
  <c r="E2979" i="1"/>
  <c r="F2979" i="1"/>
  <c r="H2979" i="1"/>
  <c r="I2979" i="1"/>
  <c r="J2979" i="1"/>
  <c r="K2979" i="1"/>
  <c r="L2979" i="1"/>
  <c r="S2979" i="1"/>
  <c r="T2979" i="1"/>
  <c r="M2979" i="1"/>
  <c r="N2979" i="1"/>
  <c r="O2979" i="1"/>
  <c r="P2979" i="1"/>
  <c r="Q2979" i="1"/>
  <c r="E2980" i="1"/>
  <c r="F2980" i="1"/>
  <c r="H2980" i="1"/>
  <c r="I2980" i="1"/>
  <c r="J2980" i="1"/>
  <c r="K2980" i="1"/>
  <c r="L2980" i="1"/>
  <c r="S2980" i="1"/>
  <c r="T2980" i="1"/>
  <c r="M2980" i="1"/>
  <c r="N2980" i="1"/>
  <c r="O2980" i="1"/>
  <c r="P2980" i="1"/>
  <c r="Q2980" i="1"/>
  <c r="AB2976" i="1"/>
  <c r="AE2976" i="1"/>
  <c r="AF2976" i="1"/>
  <c r="AG2976" i="1"/>
  <c r="AH2976" i="1"/>
  <c r="AJ2976" i="1"/>
  <c r="AL2976" i="1"/>
  <c r="AB2977" i="1"/>
  <c r="AE2977" i="1"/>
  <c r="AF2977" i="1"/>
  <c r="AG2977" i="1"/>
  <c r="AH2977" i="1"/>
  <c r="AJ2977" i="1"/>
  <c r="AL2977" i="1"/>
  <c r="AB2978" i="1"/>
  <c r="AE2978" i="1"/>
  <c r="AF2978" i="1"/>
  <c r="AG2978" i="1"/>
  <c r="AH2978" i="1"/>
  <c r="AJ2978" i="1"/>
  <c r="AL2978" i="1"/>
  <c r="E2976" i="1"/>
  <c r="F2976" i="1"/>
  <c r="H2976" i="1"/>
  <c r="I2976" i="1"/>
  <c r="J2976" i="1"/>
  <c r="K2976" i="1"/>
  <c r="L2976" i="1"/>
  <c r="S2976" i="1"/>
  <c r="T2976" i="1"/>
  <c r="M2976" i="1"/>
  <c r="N2976" i="1"/>
  <c r="O2976" i="1"/>
  <c r="P2976" i="1"/>
  <c r="Q2976" i="1"/>
  <c r="E2977" i="1"/>
  <c r="F2977" i="1"/>
  <c r="H2977" i="1"/>
  <c r="I2977" i="1"/>
  <c r="J2977" i="1"/>
  <c r="K2977" i="1"/>
  <c r="L2977" i="1"/>
  <c r="S2977" i="1"/>
  <c r="T2977" i="1"/>
  <c r="M2977" i="1"/>
  <c r="N2977" i="1"/>
  <c r="O2977" i="1"/>
  <c r="P2977" i="1"/>
  <c r="Q2977" i="1"/>
  <c r="E2978" i="1"/>
  <c r="F2978" i="1"/>
  <c r="H2978" i="1"/>
  <c r="I2978" i="1"/>
  <c r="J2978" i="1"/>
  <c r="K2978" i="1"/>
  <c r="L2978" i="1"/>
  <c r="S2978" i="1"/>
  <c r="T2978" i="1"/>
  <c r="M2978" i="1"/>
  <c r="N2978" i="1"/>
  <c r="O2978" i="1"/>
  <c r="P2978" i="1"/>
  <c r="Q2978" i="1"/>
  <c r="AC2961" i="1"/>
  <c r="AC2962" i="1"/>
  <c r="AC2963" i="1"/>
  <c r="AC2964" i="1"/>
  <c r="AC2965" i="1"/>
  <c r="AD2961" i="1"/>
  <c r="AD2962" i="1"/>
  <c r="AD2963" i="1"/>
  <c r="AD2964" i="1"/>
  <c r="AD2965" i="1"/>
  <c r="D2968" i="1"/>
  <c r="D2969" i="1"/>
  <c r="D2970" i="1"/>
  <c r="D2971" i="1"/>
  <c r="D2972" i="1"/>
  <c r="AL2975" i="1"/>
  <c r="AJ2975" i="1"/>
  <c r="AH2975" i="1"/>
  <c r="AG2975" i="1"/>
  <c r="AF2975" i="1"/>
  <c r="AE2975" i="1"/>
  <c r="AB2975" i="1"/>
  <c r="AA2975" i="1"/>
  <c r="E2975" i="1"/>
  <c r="F2975" i="1"/>
  <c r="H2975" i="1"/>
  <c r="I2975" i="1"/>
  <c r="J2975" i="1"/>
  <c r="K2975" i="1"/>
  <c r="L2975" i="1"/>
  <c r="S2975" i="1"/>
  <c r="T2975" i="1"/>
  <c r="M2975" i="1"/>
  <c r="N2975" i="1"/>
  <c r="O2975" i="1"/>
  <c r="P2975" i="1"/>
  <c r="Q2975" i="1"/>
  <c r="D2967" i="1"/>
  <c r="AC2960" i="1"/>
  <c r="AD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60" i="1"/>
  <c r="AB2974" i="1"/>
  <c r="AF2974" i="1"/>
  <c r="AG2974" i="1"/>
  <c r="AH2974" i="1"/>
  <c r="AJ2974" i="1"/>
  <c r="AL2974" i="1"/>
  <c r="E2973" i="1"/>
  <c r="F2973" i="1"/>
  <c r="H2973" i="1"/>
  <c r="I2973" i="1"/>
  <c r="J2973" i="1"/>
  <c r="K2973" i="1"/>
  <c r="L2973" i="1"/>
  <c r="S2973" i="1"/>
  <c r="T2973" i="1"/>
  <c r="M2973" i="1"/>
  <c r="N2973" i="1"/>
  <c r="O2973" i="1"/>
  <c r="P2973" i="1"/>
  <c r="Q2973" i="1"/>
  <c r="E2974" i="1"/>
  <c r="F2974" i="1"/>
  <c r="H2974" i="1"/>
  <c r="I2974" i="1"/>
  <c r="J2974" i="1"/>
  <c r="K2974" i="1"/>
  <c r="L2974" i="1"/>
  <c r="S2974" i="1"/>
  <c r="T2974" i="1"/>
  <c r="M2974" i="1"/>
  <c r="N2974" i="1"/>
  <c r="O2974" i="1"/>
  <c r="P2974" i="1"/>
  <c r="Q2974" i="1"/>
  <c r="AB2973" i="1"/>
  <c r="AF2973" i="1"/>
  <c r="AG2973" i="1"/>
  <c r="AH2973" i="1"/>
  <c r="AJ2973" i="1"/>
  <c r="AL2973" i="1"/>
  <c r="AB2968" i="1"/>
  <c r="AF2968" i="1"/>
  <c r="AG2968" i="1"/>
  <c r="AH2968" i="1"/>
  <c r="AJ2968" i="1"/>
  <c r="AL2968" i="1"/>
  <c r="AB2969" i="1"/>
  <c r="AF2969" i="1"/>
  <c r="AG2969" i="1"/>
  <c r="AH2969" i="1"/>
  <c r="AJ2969" i="1"/>
  <c r="AL2969" i="1"/>
  <c r="AB2970" i="1"/>
  <c r="AF2970" i="1"/>
  <c r="AG2970" i="1"/>
  <c r="AH2970" i="1"/>
  <c r="AJ2970" i="1"/>
  <c r="AL2970" i="1"/>
  <c r="AB2971" i="1"/>
  <c r="AF2971" i="1"/>
  <c r="AG2971" i="1"/>
  <c r="AH2971" i="1"/>
  <c r="AJ2971" i="1"/>
  <c r="AL2971" i="1"/>
  <c r="AB2972" i="1"/>
  <c r="AF2972" i="1"/>
  <c r="AG2972" i="1"/>
  <c r="AH2972" i="1"/>
  <c r="AJ2972" i="1"/>
  <c r="AL2972" i="1"/>
  <c r="E2968" i="1"/>
  <c r="F2968" i="1"/>
  <c r="H2968" i="1"/>
  <c r="I2968" i="1"/>
  <c r="J2968" i="1"/>
  <c r="K2968" i="1"/>
  <c r="L2968" i="1"/>
  <c r="S2968" i="1"/>
  <c r="T2968" i="1"/>
  <c r="M2968" i="1"/>
  <c r="N2968" i="1"/>
  <c r="O2968" i="1"/>
  <c r="P2968" i="1"/>
  <c r="Q2968" i="1"/>
  <c r="E2969" i="1"/>
  <c r="F2969" i="1"/>
  <c r="H2969" i="1"/>
  <c r="I2969" i="1"/>
  <c r="J2969" i="1"/>
  <c r="K2969" i="1"/>
  <c r="L2969" i="1"/>
  <c r="S2969" i="1"/>
  <c r="T2969" i="1"/>
  <c r="M2969" i="1"/>
  <c r="N2969" i="1"/>
  <c r="O2969" i="1"/>
  <c r="P2969" i="1"/>
  <c r="Q2969" i="1"/>
  <c r="E2970" i="1"/>
  <c r="F2970" i="1"/>
  <c r="H2970" i="1"/>
  <c r="I2970" i="1"/>
  <c r="J2970" i="1"/>
  <c r="K2970" i="1"/>
  <c r="L2970" i="1"/>
  <c r="S2970" i="1"/>
  <c r="T2970" i="1"/>
  <c r="M2970" i="1"/>
  <c r="N2970" i="1"/>
  <c r="O2970" i="1"/>
  <c r="P2970" i="1"/>
  <c r="Q2970" i="1"/>
  <c r="E2971" i="1"/>
  <c r="F2971" i="1"/>
  <c r="H2971" i="1"/>
  <c r="I2971" i="1"/>
  <c r="J2971" i="1"/>
  <c r="K2971" i="1"/>
  <c r="L2971" i="1"/>
  <c r="S2971" i="1"/>
  <c r="T2971" i="1"/>
  <c r="M2971" i="1"/>
  <c r="N2971" i="1"/>
  <c r="O2971" i="1"/>
  <c r="P2971" i="1"/>
  <c r="Q2971" i="1"/>
  <c r="E2972" i="1"/>
  <c r="F2972" i="1"/>
  <c r="H2972" i="1"/>
  <c r="I2972" i="1"/>
  <c r="J2972" i="1"/>
  <c r="K2972" i="1"/>
  <c r="L2972" i="1"/>
  <c r="S2972" i="1"/>
  <c r="T2972" i="1"/>
  <c r="M2972" i="1"/>
  <c r="N2972" i="1"/>
  <c r="O2972" i="1"/>
  <c r="P2972" i="1"/>
  <c r="Q2972" i="1"/>
  <c r="AE2958" i="1"/>
  <c r="AE2959" i="1"/>
  <c r="AE2953" i="1"/>
  <c r="AE2954" i="1"/>
  <c r="AE2955" i="1"/>
  <c r="AE2956" i="1"/>
  <c r="AE2957" i="1"/>
  <c r="D2961" i="1"/>
  <c r="D2962" i="1"/>
  <c r="D2963" i="1"/>
  <c r="D2964" i="1"/>
  <c r="D2965" i="1"/>
  <c r="D2966" i="1"/>
  <c r="D2960" i="1"/>
  <c r="AA2967" i="1"/>
  <c r="AB2967" i="1"/>
  <c r="AF2967" i="1"/>
  <c r="AG2967" i="1"/>
  <c r="AH2967" i="1"/>
  <c r="AJ2967" i="1"/>
  <c r="AL2967" i="1"/>
  <c r="E2967" i="1"/>
  <c r="F2967" i="1"/>
  <c r="H2967" i="1"/>
  <c r="I2967" i="1"/>
  <c r="J2967" i="1"/>
  <c r="K2967" i="1"/>
  <c r="L2967" i="1"/>
  <c r="S2967" i="1"/>
  <c r="T2967" i="1"/>
  <c r="M2967" i="1"/>
  <c r="N2967" i="1"/>
  <c r="O2967" i="1"/>
  <c r="P2967" i="1"/>
  <c r="Q2967" i="1"/>
  <c r="AE2952" i="1"/>
  <c r="AB2966" i="1"/>
  <c r="AF2966" i="1"/>
  <c r="AG2966" i="1"/>
  <c r="AH2966" i="1"/>
  <c r="AJ2966" i="1"/>
  <c r="AL2966" i="1"/>
  <c r="E2966" i="1"/>
  <c r="F2966" i="1"/>
  <c r="H2966" i="1"/>
  <c r="I2966" i="1"/>
  <c r="J2966" i="1"/>
  <c r="K2966" i="1"/>
  <c r="L2966" i="1"/>
  <c r="S2966" i="1"/>
  <c r="T2966" i="1"/>
  <c r="M2966" i="1"/>
  <c r="N2966" i="1"/>
  <c r="O2966" i="1"/>
  <c r="P2966" i="1"/>
  <c r="Q2966" i="1"/>
  <c r="AB2965" i="1"/>
  <c r="AF2965" i="1"/>
  <c r="AG2965" i="1"/>
  <c r="AH2965" i="1"/>
  <c r="AJ2965" i="1"/>
  <c r="AL2965" i="1"/>
  <c r="E2965" i="1"/>
  <c r="F2965" i="1"/>
  <c r="H2965" i="1"/>
  <c r="I2965" i="1"/>
  <c r="J2965" i="1"/>
  <c r="K2965" i="1"/>
  <c r="L2965" i="1"/>
  <c r="S2965" i="1"/>
  <c r="T2965" i="1"/>
  <c r="M2965" i="1"/>
  <c r="N2965" i="1"/>
  <c r="O2965" i="1"/>
  <c r="P2965" i="1"/>
  <c r="Q2965" i="1"/>
  <c r="AB2962" i="1"/>
  <c r="AF2962" i="1"/>
  <c r="AG2962" i="1"/>
  <c r="AH2962" i="1"/>
  <c r="AJ2962" i="1"/>
  <c r="AL2962" i="1"/>
  <c r="AB2963" i="1"/>
  <c r="AF2963" i="1"/>
  <c r="AG2963" i="1"/>
  <c r="AH2963" i="1"/>
  <c r="AJ2963" i="1"/>
  <c r="AL2963" i="1"/>
  <c r="AB2964" i="1"/>
  <c r="AF2964" i="1"/>
  <c r="AG2964" i="1"/>
  <c r="AH2964" i="1"/>
  <c r="AJ2964" i="1"/>
  <c r="AL2964" i="1"/>
  <c r="E2962" i="1"/>
  <c r="F2962" i="1"/>
  <c r="H2962" i="1"/>
  <c r="I2962" i="1"/>
  <c r="J2962" i="1"/>
  <c r="K2962" i="1"/>
  <c r="L2962" i="1"/>
  <c r="S2962" i="1"/>
  <c r="T2962" i="1"/>
  <c r="M2962" i="1"/>
  <c r="N2962" i="1"/>
  <c r="O2962" i="1"/>
  <c r="P2962" i="1"/>
  <c r="Q2962" i="1"/>
  <c r="E2963" i="1"/>
  <c r="F2963" i="1"/>
  <c r="H2963" i="1"/>
  <c r="I2963" i="1"/>
  <c r="J2963" i="1"/>
  <c r="K2963" i="1"/>
  <c r="L2963" i="1"/>
  <c r="S2963" i="1"/>
  <c r="T2963" i="1"/>
  <c r="M2963" i="1"/>
  <c r="N2963" i="1"/>
  <c r="O2963" i="1"/>
  <c r="P2963" i="1"/>
  <c r="Q2963" i="1"/>
  <c r="E2964" i="1"/>
  <c r="F2964" i="1"/>
  <c r="H2964" i="1"/>
  <c r="I2964" i="1"/>
  <c r="J2964" i="1"/>
  <c r="K2964" i="1"/>
  <c r="L2964" i="1"/>
  <c r="S2964" i="1"/>
  <c r="T2964" i="1"/>
  <c r="M2964" i="1"/>
  <c r="N2964" i="1"/>
  <c r="O2964" i="1"/>
  <c r="P2964" i="1"/>
  <c r="Q2964" i="1"/>
  <c r="AC2954" i="1"/>
  <c r="AC2955" i="1"/>
  <c r="AC2956" i="1"/>
  <c r="AC2957" i="1"/>
  <c r="AC2958" i="1"/>
  <c r="AC2959" i="1"/>
  <c r="AC2947" i="1"/>
  <c r="AC2948" i="1"/>
  <c r="AC2949" i="1"/>
  <c r="AC2950" i="1"/>
  <c r="AC2951" i="1"/>
  <c r="AC2952" i="1"/>
  <c r="AC2953" i="1"/>
  <c r="AD2954" i="1"/>
  <c r="AD2955" i="1"/>
  <c r="AD2956" i="1"/>
  <c r="AD2957" i="1"/>
  <c r="AD2958" i="1"/>
  <c r="AD2959" i="1"/>
  <c r="AD2947" i="1"/>
  <c r="AD2948" i="1"/>
  <c r="AD2949" i="1"/>
  <c r="AD2950" i="1"/>
  <c r="AD2951" i="1"/>
  <c r="AD2952" i="1"/>
  <c r="AD2953" i="1"/>
  <c r="AE2947" i="1"/>
  <c r="AE2948" i="1"/>
  <c r="AE2949" i="1"/>
  <c r="AE2950" i="1"/>
  <c r="AE2951" i="1"/>
  <c r="AA2961" i="1"/>
  <c r="AB2961" i="1"/>
  <c r="AF2961" i="1"/>
  <c r="AG2961" i="1"/>
  <c r="AH2961" i="1"/>
  <c r="AJ2961" i="1"/>
  <c r="AL2961" i="1"/>
  <c r="E2961" i="1"/>
  <c r="F2961" i="1"/>
  <c r="H2961" i="1"/>
  <c r="I2961" i="1"/>
  <c r="J2961" i="1"/>
  <c r="K2961" i="1"/>
  <c r="L2961" i="1"/>
  <c r="S2961" i="1"/>
  <c r="T2961" i="1"/>
  <c r="M2961" i="1"/>
  <c r="N2961" i="1"/>
  <c r="O2961" i="1"/>
  <c r="P2961" i="1"/>
  <c r="Q2961" i="1"/>
  <c r="D2954" i="1"/>
  <c r="E2954" i="1"/>
  <c r="F2954" i="1"/>
  <c r="H2954" i="1"/>
  <c r="I2954" i="1"/>
  <c r="J2954" i="1"/>
  <c r="K2954" i="1"/>
  <c r="L2954" i="1"/>
  <c r="S2954" i="1"/>
  <c r="T2954" i="1"/>
  <c r="M2954" i="1"/>
  <c r="N2954" i="1"/>
  <c r="O2954" i="1"/>
  <c r="P2954" i="1"/>
  <c r="Q2954" i="1"/>
  <c r="V2954" i="1"/>
  <c r="X2954" i="1"/>
  <c r="Z2954" i="1"/>
  <c r="AB2954" i="1"/>
  <c r="AF2954" i="1"/>
  <c r="AG2954" i="1"/>
  <c r="AH2954" i="1"/>
  <c r="AJ2954" i="1"/>
  <c r="AL2954" i="1"/>
  <c r="AQ2954" i="1"/>
  <c r="AS2954" i="1"/>
  <c r="AU2954" i="1"/>
  <c r="AW2954" i="1"/>
  <c r="AA2959" i="1"/>
  <c r="AB2959" i="1"/>
  <c r="AF2959" i="1"/>
  <c r="AG2959" i="1"/>
  <c r="AH2959" i="1"/>
  <c r="AJ2959" i="1"/>
  <c r="AL2959" i="1"/>
  <c r="AA2960" i="1"/>
  <c r="AB2960" i="1"/>
  <c r="AF2960" i="1"/>
  <c r="AG2960" i="1"/>
  <c r="AH2960" i="1"/>
  <c r="AJ2960" i="1"/>
  <c r="AL2960" i="1"/>
  <c r="D2959" i="1"/>
  <c r="E2959" i="1"/>
  <c r="F2959" i="1"/>
  <c r="H2959" i="1"/>
  <c r="I2959" i="1"/>
  <c r="J2959" i="1"/>
  <c r="K2959" i="1"/>
  <c r="L2959" i="1"/>
  <c r="S2959" i="1"/>
  <c r="T2959" i="1"/>
  <c r="M2959" i="1"/>
  <c r="N2959" i="1"/>
  <c r="O2959" i="1"/>
  <c r="P2959" i="1"/>
  <c r="Q2959" i="1"/>
  <c r="E2960" i="1"/>
  <c r="F2960" i="1"/>
  <c r="H2960" i="1"/>
  <c r="I2960" i="1"/>
  <c r="J2960" i="1"/>
  <c r="K2960" i="1"/>
  <c r="L2960" i="1"/>
  <c r="S2960" i="1"/>
  <c r="T2960" i="1"/>
  <c r="M2960" i="1"/>
  <c r="N2960" i="1"/>
  <c r="O2960" i="1"/>
  <c r="P2960" i="1"/>
  <c r="Q2960" i="1"/>
  <c r="S2955" i="1"/>
  <c r="T2955" i="1"/>
  <c r="M2955" i="1"/>
  <c r="S2956" i="1"/>
  <c r="T2956" i="1"/>
  <c r="M2956" i="1"/>
  <c r="S2957" i="1"/>
  <c r="T2957" i="1"/>
  <c r="M2957" i="1"/>
  <c r="S2958" i="1"/>
  <c r="T2958" i="1"/>
  <c r="M2958" i="1"/>
  <c r="S2946" i="1"/>
  <c r="T2946" i="1"/>
  <c r="M2946" i="1"/>
  <c r="S2947" i="1"/>
  <c r="T2947" i="1"/>
  <c r="M2947" i="1"/>
  <c r="S2948" i="1"/>
  <c r="T2948" i="1"/>
  <c r="M2948" i="1"/>
  <c r="S2949" i="1"/>
  <c r="T2949" i="1"/>
  <c r="M2949" i="1"/>
  <c r="S2950" i="1"/>
  <c r="T2950" i="1"/>
  <c r="M2950" i="1"/>
  <c r="S2951" i="1"/>
  <c r="T2951" i="1"/>
  <c r="M2951" i="1"/>
  <c r="S2952" i="1"/>
  <c r="T2952" i="1"/>
  <c r="M2952" i="1"/>
  <c r="S2953" i="1"/>
  <c r="T2953" i="1"/>
  <c r="M2953" i="1"/>
  <c r="D2952" i="1"/>
  <c r="D2953" i="1"/>
  <c r="D2955" i="1"/>
  <c r="D2956" i="1"/>
  <c r="D2957" i="1"/>
  <c r="D2958" i="1"/>
  <c r="D2951" i="1"/>
  <c r="AB2955" i="1"/>
  <c r="AF2955" i="1"/>
  <c r="AG2955" i="1"/>
  <c r="AH2955" i="1"/>
  <c r="AJ2955" i="1"/>
  <c r="AL2955" i="1"/>
  <c r="AB2956" i="1"/>
  <c r="AF2956" i="1"/>
  <c r="AG2956" i="1"/>
  <c r="AH2956" i="1"/>
  <c r="AJ2956" i="1"/>
  <c r="AL2956" i="1"/>
  <c r="AB2957" i="1"/>
  <c r="AF2957" i="1"/>
  <c r="AG2957" i="1"/>
  <c r="AH2957" i="1"/>
  <c r="AJ2957" i="1"/>
  <c r="AL2957" i="1"/>
  <c r="AB2958" i="1"/>
  <c r="AF2958" i="1"/>
  <c r="AG2958" i="1"/>
  <c r="AH2958" i="1"/>
  <c r="AJ2958" i="1"/>
  <c r="AL2958" i="1"/>
  <c r="E2955" i="1"/>
  <c r="F2955" i="1"/>
  <c r="H2955" i="1"/>
  <c r="I2955" i="1"/>
  <c r="J2955" i="1"/>
  <c r="K2955" i="1"/>
  <c r="L2955" i="1"/>
  <c r="N2955" i="1"/>
  <c r="O2955" i="1"/>
  <c r="P2955" i="1"/>
  <c r="Q2955" i="1"/>
  <c r="E2956" i="1"/>
  <c r="F2956" i="1"/>
  <c r="H2956" i="1"/>
  <c r="I2956" i="1"/>
  <c r="J2956" i="1"/>
  <c r="K2956" i="1"/>
  <c r="L2956" i="1"/>
  <c r="N2956" i="1"/>
  <c r="O2956" i="1"/>
  <c r="P2956" i="1"/>
  <c r="Q2956" i="1"/>
  <c r="E2957" i="1"/>
  <c r="F2957" i="1"/>
  <c r="H2957" i="1"/>
  <c r="I2957" i="1"/>
  <c r="J2957" i="1"/>
  <c r="K2957" i="1"/>
  <c r="L2957" i="1"/>
  <c r="N2957" i="1"/>
  <c r="O2957" i="1"/>
  <c r="P2957" i="1"/>
  <c r="Q2957" i="1"/>
  <c r="E2958" i="1"/>
  <c r="F2958" i="1"/>
  <c r="H2958" i="1"/>
  <c r="I2958" i="1"/>
  <c r="J2958" i="1"/>
  <c r="K2958" i="1"/>
  <c r="L2958" i="1"/>
  <c r="N2958" i="1"/>
  <c r="O2958" i="1"/>
  <c r="P2958" i="1"/>
  <c r="Q2958" i="1"/>
  <c r="D2949" i="1"/>
  <c r="D2950" i="1"/>
  <c r="D2947" i="1"/>
  <c r="D2948" i="1"/>
  <c r="S2942" i="1"/>
  <c r="T2942" i="1"/>
  <c r="M2942" i="1"/>
  <c r="S2943" i="1"/>
  <c r="T2943" i="1"/>
  <c r="M2943" i="1"/>
  <c r="S2944" i="1"/>
  <c r="T2944" i="1"/>
  <c r="M2944" i="1"/>
  <c r="S2945" i="1"/>
  <c r="T2945" i="1"/>
  <c r="M2945" i="1"/>
  <c r="D2946" i="1"/>
  <c r="AB2953" i="1"/>
  <c r="AF2953" i="1"/>
  <c r="AG2953" i="1"/>
  <c r="AH2953" i="1"/>
  <c r="AJ2953" i="1"/>
  <c r="AL2953" i="1"/>
  <c r="E2953" i="1"/>
  <c r="F2953" i="1"/>
  <c r="H2953" i="1"/>
  <c r="I2953" i="1"/>
  <c r="J2953" i="1"/>
  <c r="K2953" i="1"/>
  <c r="L2953" i="1"/>
  <c r="N2953" i="1"/>
  <c r="O2953" i="1"/>
  <c r="P2953" i="1"/>
  <c r="Q2953" i="1"/>
  <c r="D2945" i="1"/>
  <c r="S2940" i="1"/>
  <c r="T2940" i="1"/>
  <c r="M2940" i="1"/>
  <c r="S2941" i="1"/>
  <c r="T2941" i="1"/>
  <c r="M2941" i="1"/>
  <c r="AS2949" i="1"/>
  <c r="AS2950" i="1"/>
  <c r="AS2951" i="1"/>
  <c r="AS2952" i="1"/>
  <c r="AS2947" i="1"/>
  <c r="AS2948" i="1"/>
  <c r="AB2952" i="1"/>
  <c r="AF2952" i="1"/>
  <c r="AG2952" i="1"/>
  <c r="AH2952" i="1"/>
  <c r="AJ2952" i="1"/>
  <c r="AL2952" i="1"/>
  <c r="E2952" i="1"/>
  <c r="F2952" i="1"/>
  <c r="H2952" i="1"/>
  <c r="I2952" i="1"/>
  <c r="J2952" i="1"/>
  <c r="K2952" i="1"/>
  <c r="L2952" i="1"/>
  <c r="N2952" i="1"/>
  <c r="O2952" i="1"/>
  <c r="P2952" i="1"/>
  <c r="Q2952" i="1"/>
  <c r="AB2951" i="1"/>
  <c r="AF2951" i="1"/>
  <c r="AG2951" i="1"/>
  <c r="AH2951" i="1"/>
  <c r="AJ2951" i="1"/>
  <c r="AL2951" i="1"/>
  <c r="E2951" i="1"/>
  <c r="F2951" i="1"/>
  <c r="H2951" i="1"/>
  <c r="I2951" i="1"/>
  <c r="J2951" i="1"/>
  <c r="K2951" i="1"/>
  <c r="L2951" i="1"/>
  <c r="N2951" i="1"/>
  <c r="O2951" i="1"/>
  <c r="P2951" i="1"/>
  <c r="Q2951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L2950" i="1"/>
  <c r="AJ2950" i="1"/>
  <c r="AH2950" i="1"/>
  <c r="AG2950" i="1"/>
  <c r="AF2950" i="1"/>
  <c r="AB2950" i="1"/>
  <c r="AA2950" i="1"/>
  <c r="AL2949" i="1"/>
  <c r="AJ2949" i="1"/>
  <c r="AH2949" i="1"/>
  <c r="AG2949" i="1"/>
  <c r="AF2949" i="1"/>
  <c r="AB2949" i="1"/>
  <c r="AA2949" i="1"/>
  <c r="AL2948" i="1"/>
  <c r="AJ2948" i="1"/>
  <c r="AH2948" i="1"/>
  <c r="AG2948" i="1"/>
  <c r="AF2948" i="1"/>
  <c r="AB2948" i="1"/>
  <c r="AA2948" i="1"/>
  <c r="E2948" i="1"/>
  <c r="F2948" i="1"/>
  <c r="H2948" i="1"/>
  <c r="I2948" i="1"/>
  <c r="J2948" i="1"/>
  <c r="K2948" i="1"/>
  <c r="L2948" i="1"/>
  <c r="N2948" i="1"/>
  <c r="O2948" i="1"/>
  <c r="P2948" i="1"/>
  <c r="Q2948" i="1"/>
  <c r="E2949" i="1"/>
  <c r="F2949" i="1"/>
  <c r="H2949" i="1"/>
  <c r="I2949" i="1"/>
  <c r="J2949" i="1"/>
  <c r="K2949" i="1"/>
  <c r="L2949" i="1"/>
  <c r="N2949" i="1"/>
  <c r="O2949" i="1"/>
  <c r="P2949" i="1"/>
  <c r="Q2949" i="1"/>
  <c r="E2950" i="1"/>
  <c r="F2950" i="1"/>
  <c r="H2950" i="1"/>
  <c r="I2950" i="1"/>
  <c r="J2950" i="1"/>
  <c r="K2950" i="1"/>
  <c r="L2950" i="1"/>
  <c r="N2950" i="1"/>
  <c r="O2950" i="1"/>
  <c r="P2950" i="1"/>
  <c r="Q2950" i="1"/>
  <c r="AB2947" i="1"/>
  <c r="AF2947" i="1"/>
  <c r="AG2947" i="1"/>
  <c r="AH2947" i="1"/>
  <c r="AJ2947" i="1"/>
  <c r="AL2947" i="1"/>
  <c r="E2947" i="1"/>
  <c r="F2947" i="1"/>
  <c r="H2947" i="1"/>
  <c r="I2947" i="1"/>
  <c r="J2947" i="1"/>
  <c r="K2947" i="1"/>
  <c r="L2947" i="1"/>
  <c r="N2947" i="1"/>
  <c r="O2947" i="1"/>
  <c r="P2947" i="1"/>
  <c r="Q2947" i="1"/>
  <c r="F2939" i="1"/>
  <c r="F2940" i="1"/>
  <c r="F2941" i="1"/>
  <c r="F2942" i="1"/>
  <c r="F2943" i="1"/>
  <c r="F2944" i="1"/>
  <c r="F2945" i="1"/>
  <c r="F2946" i="1"/>
  <c r="AC2932" i="1"/>
  <c r="AC2933" i="1"/>
  <c r="AC2934" i="1"/>
  <c r="AC2935" i="1"/>
  <c r="AE2939" i="1"/>
  <c r="AE2940" i="1"/>
  <c r="AE2941" i="1"/>
  <c r="AE2942" i="1"/>
  <c r="AE2943" i="1"/>
  <c r="AE2944" i="1"/>
  <c r="AE2945" i="1"/>
  <c r="AE2946" i="1"/>
  <c r="AE2932" i="1"/>
  <c r="AE2933" i="1"/>
  <c r="AE2934" i="1"/>
  <c r="AE2935" i="1"/>
  <c r="AE2936" i="1"/>
  <c r="AE2937" i="1"/>
  <c r="AE2938" i="1"/>
  <c r="D2944" i="1"/>
  <c r="D2939" i="1"/>
  <c r="D2940" i="1"/>
  <c r="D2941" i="1"/>
  <c r="D2942" i="1"/>
  <c r="D2943" i="1"/>
  <c r="AS2939" i="1"/>
  <c r="AS2940" i="1"/>
  <c r="AS2941" i="1"/>
  <c r="AS2942" i="1"/>
  <c r="AS2943" i="1"/>
  <c r="AS2944" i="1"/>
  <c r="AS2945" i="1"/>
  <c r="AS2946" i="1"/>
  <c r="AA2939" i="1"/>
  <c r="AB2939" i="1"/>
  <c r="AD2939" i="1"/>
  <c r="AF2939" i="1"/>
  <c r="AG2939" i="1"/>
  <c r="AH2939" i="1"/>
  <c r="AJ2939" i="1"/>
  <c r="AL2939" i="1"/>
  <c r="AA2940" i="1"/>
  <c r="AB2940" i="1"/>
  <c r="AD2940" i="1"/>
  <c r="AF2940" i="1"/>
  <c r="AG2940" i="1"/>
  <c r="AH2940" i="1"/>
  <c r="AJ2940" i="1"/>
  <c r="AL2940" i="1"/>
  <c r="AA2941" i="1"/>
  <c r="AB2941" i="1"/>
  <c r="AD2941" i="1"/>
  <c r="AF2941" i="1"/>
  <c r="AG2941" i="1"/>
  <c r="AH2941" i="1"/>
  <c r="AJ2941" i="1"/>
  <c r="AL2941" i="1"/>
  <c r="AA2942" i="1"/>
  <c r="AB2942" i="1"/>
  <c r="AD2942" i="1"/>
  <c r="AF2942" i="1"/>
  <c r="AG2942" i="1"/>
  <c r="AH2942" i="1"/>
  <c r="AJ2942" i="1"/>
  <c r="AL2942" i="1"/>
  <c r="AA2943" i="1"/>
  <c r="AB2943" i="1"/>
  <c r="AD2943" i="1"/>
  <c r="AF2943" i="1"/>
  <c r="AG2943" i="1"/>
  <c r="AH2943" i="1"/>
  <c r="AJ2943" i="1"/>
  <c r="AL2943" i="1"/>
  <c r="AA2944" i="1"/>
  <c r="AB2944" i="1"/>
  <c r="AD2944" i="1"/>
  <c r="AF2944" i="1"/>
  <c r="AG2944" i="1"/>
  <c r="AH2944" i="1"/>
  <c r="AJ2944" i="1"/>
  <c r="AL2944" i="1"/>
  <c r="AA2945" i="1"/>
  <c r="AB2945" i="1"/>
  <c r="AD2945" i="1"/>
  <c r="AF2945" i="1"/>
  <c r="AG2945" i="1"/>
  <c r="AH2945" i="1"/>
  <c r="AJ2945" i="1"/>
  <c r="AL2945" i="1"/>
  <c r="AA2946" i="1"/>
  <c r="AB2946" i="1"/>
  <c r="AD2946" i="1"/>
  <c r="AF2946" i="1"/>
  <c r="AG2946" i="1"/>
  <c r="AH2946" i="1"/>
  <c r="AJ2946" i="1"/>
  <c r="AL2946" i="1"/>
  <c r="E2939" i="1"/>
  <c r="H2939" i="1"/>
  <c r="I2939" i="1"/>
  <c r="J2939" i="1"/>
  <c r="K2939" i="1"/>
  <c r="L2939" i="1"/>
  <c r="S2939" i="1"/>
  <c r="T2939" i="1"/>
  <c r="M2939" i="1"/>
  <c r="N2939" i="1"/>
  <c r="O2939" i="1"/>
  <c r="P2939" i="1"/>
  <c r="Q2939" i="1"/>
  <c r="E2940" i="1"/>
  <c r="H2940" i="1"/>
  <c r="I2940" i="1"/>
  <c r="J2940" i="1"/>
  <c r="K2940" i="1"/>
  <c r="L2940" i="1"/>
  <c r="N2940" i="1"/>
  <c r="O2940" i="1"/>
  <c r="P2940" i="1"/>
  <c r="Q2940" i="1"/>
  <c r="E2941" i="1"/>
  <c r="H2941" i="1"/>
  <c r="I2941" i="1"/>
  <c r="J2941" i="1"/>
  <c r="K2941" i="1"/>
  <c r="L2941" i="1"/>
  <c r="N2941" i="1"/>
  <c r="O2941" i="1"/>
  <c r="P2941" i="1"/>
  <c r="Q2941" i="1"/>
  <c r="E2942" i="1"/>
  <c r="H2942" i="1"/>
  <c r="I2942" i="1"/>
  <c r="J2942" i="1"/>
  <c r="K2942" i="1"/>
  <c r="L2942" i="1"/>
  <c r="N2942" i="1"/>
  <c r="O2942" i="1"/>
  <c r="P2942" i="1"/>
  <c r="Q2942" i="1"/>
  <c r="E2943" i="1"/>
  <c r="H2943" i="1"/>
  <c r="I2943" i="1"/>
  <c r="J2943" i="1"/>
  <c r="K2943" i="1"/>
  <c r="L2943" i="1"/>
  <c r="N2943" i="1"/>
  <c r="O2943" i="1"/>
  <c r="P2943" i="1"/>
  <c r="Q2943" i="1"/>
  <c r="E2944" i="1"/>
  <c r="H2944" i="1"/>
  <c r="I2944" i="1"/>
  <c r="J2944" i="1"/>
  <c r="K2944" i="1"/>
  <c r="L2944" i="1"/>
  <c r="N2944" i="1"/>
  <c r="O2944" i="1"/>
  <c r="P2944" i="1"/>
  <c r="Q2944" i="1"/>
  <c r="E2945" i="1"/>
  <c r="H2945" i="1"/>
  <c r="I2945" i="1"/>
  <c r="J2945" i="1"/>
  <c r="K2945" i="1"/>
  <c r="L2945" i="1"/>
  <c r="N2945" i="1"/>
  <c r="O2945" i="1"/>
  <c r="P2945" i="1"/>
  <c r="Q2945" i="1"/>
  <c r="E2946" i="1"/>
  <c r="H2946" i="1"/>
  <c r="I2946" i="1"/>
  <c r="J2946" i="1"/>
  <c r="K2946" i="1"/>
  <c r="L2946" i="1"/>
  <c r="N2946" i="1"/>
  <c r="O2946" i="1"/>
  <c r="P2946" i="1"/>
  <c r="Q2946" i="1"/>
  <c r="AD2934" i="1"/>
  <c r="AD2935" i="1"/>
  <c r="AD2936" i="1"/>
  <c r="AD2937" i="1"/>
  <c r="AD2938" i="1"/>
  <c r="AD2924" i="1"/>
  <c r="AD2925" i="1"/>
  <c r="AD2926" i="1"/>
  <c r="AD2927" i="1"/>
  <c r="AD2928" i="1"/>
  <c r="AD2929" i="1"/>
  <c r="AD2930" i="1"/>
  <c r="AD2931" i="1"/>
  <c r="AD2932" i="1"/>
  <c r="AD2933" i="1"/>
  <c r="AC2924" i="1"/>
  <c r="AC2925" i="1"/>
  <c r="AC2926" i="1"/>
  <c r="AC2927" i="1"/>
  <c r="AC2928" i="1"/>
  <c r="AC2929" i="1"/>
  <c r="AC2930" i="1"/>
  <c r="AC2931" i="1"/>
  <c r="AE2930" i="1"/>
  <c r="AE2931" i="1"/>
  <c r="AE2924" i="1"/>
  <c r="AE2925" i="1"/>
  <c r="AE2926" i="1"/>
  <c r="AE2927" i="1"/>
  <c r="AE2928" i="1"/>
  <c r="AE2929" i="1"/>
  <c r="AB2933" i="1"/>
  <c r="AF2933" i="1"/>
  <c r="AG2933" i="1"/>
  <c r="AH2933" i="1"/>
  <c r="AJ2933" i="1"/>
  <c r="AL2933" i="1"/>
  <c r="AB2934" i="1"/>
  <c r="AF2934" i="1"/>
  <c r="AG2934" i="1"/>
  <c r="AH2934" i="1"/>
  <c r="AJ2934" i="1"/>
  <c r="AL2934" i="1"/>
  <c r="AB2935" i="1"/>
  <c r="AF2935" i="1"/>
  <c r="AG2935" i="1"/>
  <c r="AH2935" i="1"/>
  <c r="AJ2935" i="1"/>
  <c r="AL2935" i="1"/>
  <c r="AB2936" i="1"/>
  <c r="AF2936" i="1"/>
  <c r="AG2936" i="1"/>
  <c r="AH2936" i="1"/>
  <c r="AJ2936" i="1"/>
  <c r="AL2936" i="1"/>
  <c r="AB2937" i="1"/>
  <c r="AF2937" i="1"/>
  <c r="AG2937" i="1"/>
  <c r="AH2937" i="1"/>
  <c r="AJ2937" i="1"/>
  <c r="AL2937" i="1"/>
  <c r="AB2938" i="1"/>
  <c r="AF2938" i="1"/>
  <c r="AG2938" i="1"/>
  <c r="AH2938" i="1"/>
  <c r="AJ2938" i="1"/>
  <c r="AL2938" i="1"/>
  <c r="D2934" i="1"/>
  <c r="E2934" i="1"/>
  <c r="F2934" i="1"/>
  <c r="H2934" i="1"/>
  <c r="I2934" i="1"/>
  <c r="J2934" i="1"/>
  <c r="K2934" i="1"/>
  <c r="L2934" i="1"/>
  <c r="S2934" i="1"/>
  <c r="T2934" i="1"/>
  <c r="M2934" i="1"/>
  <c r="N2934" i="1"/>
  <c r="O2934" i="1"/>
  <c r="P2934" i="1"/>
  <c r="Q2934" i="1"/>
  <c r="V2934" i="1"/>
  <c r="D2935" i="1"/>
  <c r="E2935" i="1"/>
  <c r="F2935" i="1"/>
  <c r="H2935" i="1"/>
  <c r="I2935" i="1"/>
  <c r="J2935" i="1"/>
  <c r="K2935" i="1"/>
  <c r="L2935" i="1"/>
  <c r="S2935" i="1"/>
  <c r="T2935" i="1"/>
  <c r="M2935" i="1"/>
  <c r="N2935" i="1"/>
  <c r="O2935" i="1"/>
  <c r="P2935" i="1"/>
  <c r="Q2935" i="1"/>
  <c r="V2935" i="1"/>
  <c r="D2936" i="1"/>
  <c r="E2936" i="1"/>
  <c r="F2936" i="1"/>
  <c r="H2936" i="1"/>
  <c r="I2936" i="1"/>
  <c r="J2936" i="1"/>
  <c r="K2936" i="1"/>
  <c r="L2936" i="1"/>
  <c r="S2936" i="1"/>
  <c r="T2936" i="1"/>
  <c r="M2936" i="1"/>
  <c r="N2936" i="1"/>
  <c r="O2936" i="1"/>
  <c r="P2936" i="1"/>
  <c r="Q2936" i="1"/>
  <c r="V2936" i="1"/>
  <c r="D2937" i="1"/>
  <c r="E2937" i="1"/>
  <c r="F2937" i="1"/>
  <c r="H2937" i="1"/>
  <c r="I2937" i="1"/>
  <c r="J2937" i="1"/>
  <c r="K2937" i="1"/>
  <c r="L2937" i="1"/>
  <c r="S2937" i="1"/>
  <c r="T2937" i="1"/>
  <c r="M2937" i="1"/>
  <c r="N2937" i="1"/>
  <c r="O2937" i="1"/>
  <c r="P2937" i="1"/>
  <c r="Q2937" i="1"/>
  <c r="V2937" i="1"/>
  <c r="D2938" i="1"/>
  <c r="E2938" i="1"/>
  <c r="F2938" i="1"/>
  <c r="H2938" i="1"/>
  <c r="I2938" i="1"/>
  <c r="J2938" i="1"/>
  <c r="K2938" i="1"/>
  <c r="L2938" i="1"/>
  <c r="S2938" i="1"/>
  <c r="T2938" i="1"/>
  <c r="M2938" i="1"/>
  <c r="N2938" i="1"/>
  <c r="O2938" i="1"/>
  <c r="P2938" i="1"/>
  <c r="Q2938" i="1"/>
  <c r="V2938" i="1"/>
  <c r="D2933" i="1"/>
  <c r="E2933" i="1"/>
  <c r="F2933" i="1"/>
  <c r="H2933" i="1"/>
  <c r="I2933" i="1"/>
  <c r="J2933" i="1"/>
  <c r="K2933" i="1"/>
  <c r="L2933" i="1"/>
  <c r="S2933" i="1"/>
  <c r="T2933" i="1"/>
  <c r="M2933" i="1"/>
  <c r="N2933" i="1"/>
  <c r="O2933" i="1"/>
  <c r="P2933" i="1"/>
  <c r="Q2933" i="1"/>
  <c r="AE2923" i="1"/>
  <c r="AE2918" i="1"/>
  <c r="AE2919" i="1"/>
  <c r="AE2920" i="1"/>
  <c r="AE2921" i="1"/>
  <c r="AE2922" i="1"/>
  <c r="AC2923" i="1"/>
  <c r="AC2918" i="1"/>
  <c r="AC2919" i="1"/>
  <c r="AC2920" i="1"/>
  <c r="AC2921" i="1"/>
  <c r="AC2922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AA2930" i="1"/>
  <c r="AB2930" i="1"/>
  <c r="AF2930" i="1"/>
  <c r="AG2930" i="1"/>
  <c r="AH2930" i="1"/>
  <c r="AJ2930" i="1"/>
  <c r="AL2930" i="1"/>
  <c r="AA2931" i="1"/>
  <c r="AB2931" i="1"/>
  <c r="AF2931" i="1"/>
  <c r="AG2931" i="1"/>
  <c r="AH2931" i="1"/>
  <c r="AJ2931" i="1"/>
  <c r="AL2931" i="1"/>
  <c r="AA2932" i="1"/>
  <c r="AB2932" i="1"/>
  <c r="AF2932" i="1"/>
  <c r="AG2932" i="1"/>
  <c r="AH2932" i="1"/>
  <c r="AJ2932" i="1"/>
  <c r="AL2932" i="1"/>
  <c r="F2930" i="1"/>
  <c r="H2930" i="1"/>
  <c r="I2930" i="1"/>
  <c r="J2930" i="1"/>
  <c r="K2930" i="1"/>
  <c r="L2930" i="1"/>
  <c r="S2930" i="1"/>
  <c r="T2930" i="1"/>
  <c r="M2930" i="1"/>
  <c r="N2930" i="1"/>
  <c r="O2930" i="1"/>
  <c r="P2930" i="1"/>
  <c r="Q2930" i="1"/>
  <c r="F2931" i="1"/>
  <c r="H2931" i="1"/>
  <c r="I2931" i="1"/>
  <c r="J2931" i="1"/>
  <c r="K2931" i="1"/>
  <c r="L2931" i="1"/>
  <c r="S2931" i="1"/>
  <c r="T2931" i="1"/>
  <c r="M2931" i="1"/>
  <c r="N2931" i="1"/>
  <c r="O2931" i="1"/>
  <c r="P2931" i="1"/>
  <c r="Q2931" i="1"/>
  <c r="F2932" i="1"/>
  <c r="H2932" i="1"/>
  <c r="I2932" i="1"/>
  <c r="J2932" i="1"/>
  <c r="K2932" i="1"/>
  <c r="L2932" i="1"/>
  <c r="S2932" i="1"/>
  <c r="T2932" i="1"/>
  <c r="M2932" i="1"/>
  <c r="N2932" i="1"/>
  <c r="O2932" i="1"/>
  <c r="P2932" i="1"/>
  <c r="Q2932" i="1"/>
  <c r="D2917" i="1"/>
  <c r="D2918" i="1"/>
  <c r="D2919" i="1"/>
  <c r="D2920" i="1"/>
  <c r="E2917" i="1"/>
  <c r="E2918" i="1"/>
  <c r="E2919" i="1"/>
  <c r="E2920" i="1"/>
  <c r="AA2926" i="1"/>
  <c r="AB2926" i="1"/>
  <c r="AF2926" i="1"/>
  <c r="AG2926" i="1"/>
  <c r="AH2926" i="1"/>
  <c r="AJ2926" i="1"/>
  <c r="AL2926" i="1"/>
  <c r="AA2927" i="1"/>
  <c r="AB2927" i="1"/>
  <c r="AF2927" i="1"/>
  <c r="AG2927" i="1"/>
  <c r="AH2927" i="1"/>
  <c r="AJ2927" i="1"/>
  <c r="AL2927" i="1"/>
  <c r="AA2928" i="1"/>
  <c r="AB2928" i="1"/>
  <c r="AF2928" i="1"/>
  <c r="AG2928" i="1"/>
  <c r="AH2928" i="1"/>
  <c r="AJ2928" i="1"/>
  <c r="AL2928" i="1"/>
  <c r="AA2929" i="1"/>
  <c r="AB2929" i="1"/>
  <c r="AF2929" i="1"/>
  <c r="AG2929" i="1"/>
  <c r="AH2929" i="1"/>
  <c r="AJ2929" i="1"/>
  <c r="AL2929" i="1"/>
  <c r="F2926" i="1"/>
  <c r="H2926" i="1"/>
  <c r="I2926" i="1"/>
  <c r="J2926" i="1"/>
  <c r="K2926" i="1"/>
  <c r="L2926" i="1"/>
  <c r="S2926" i="1"/>
  <c r="T2926" i="1"/>
  <c r="M2926" i="1"/>
  <c r="N2926" i="1"/>
  <c r="O2926" i="1"/>
  <c r="P2926" i="1"/>
  <c r="Q2926" i="1"/>
  <c r="V2926" i="1"/>
  <c r="F2927" i="1"/>
  <c r="H2927" i="1"/>
  <c r="I2927" i="1"/>
  <c r="J2927" i="1"/>
  <c r="K2927" i="1"/>
  <c r="L2927" i="1"/>
  <c r="S2927" i="1"/>
  <c r="T2927" i="1"/>
  <c r="M2927" i="1"/>
  <c r="N2927" i="1"/>
  <c r="O2927" i="1"/>
  <c r="P2927" i="1"/>
  <c r="Q2927" i="1"/>
  <c r="V2927" i="1"/>
  <c r="F2928" i="1"/>
  <c r="H2928" i="1"/>
  <c r="I2928" i="1"/>
  <c r="J2928" i="1"/>
  <c r="K2928" i="1"/>
  <c r="L2928" i="1"/>
  <c r="S2928" i="1"/>
  <c r="T2928" i="1"/>
  <c r="M2928" i="1"/>
  <c r="N2928" i="1"/>
  <c r="O2928" i="1"/>
  <c r="P2928" i="1"/>
  <c r="Q2928" i="1"/>
  <c r="V2928" i="1"/>
  <c r="F2929" i="1"/>
  <c r="H2929" i="1"/>
  <c r="I2929" i="1"/>
  <c r="J2929" i="1"/>
  <c r="K2929" i="1"/>
  <c r="L2929" i="1"/>
  <c r="S2929" i="1"/>
  <c r="T2929" i="1"/>
  <c r="M2929" i="1"/>
  <c r="N2929" i="1"/>
  <c r="O2929" i="1"/>
  <c r="P2929" i="1"/>
  <c r="Q2929" i="1"/>
  <c r="V2929" i="1"/>
  <c r="AJ2917" i="1"/>
  <c r="AJ2918" i="1"/>
  <c r="AJ2919" i="1"/>
  <c r="AJ2920" i="1"/>
  <c r="AJ2921" i="1"/>
  <c r="AJ2922" i="1"/>
  <c r="AJ2923" i="1"/>
  <c r="AJ2924" i="1"/>
  <c r="AJ2925" i="1"/>
  <c r="AJ2911" i="1"/>
  <c r="AJ2912" i="1"/>
  <c r="AJ2913" i="1"/>
  <c r="AJ2914" i="1"/>
  <c r="AJ2915" i="1"/>
  <c r="AJ2916" i="1"/>
  <c r="AS2968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11" i="1"/>
  <c r="AF2925" i="1"/>
  <c r="AG2925" i="1"/>
  <c r="AH2925" i="1"/>
  <c r="AL2925" i="1"/>
  <c r="F2925" i="1"/>
  <c r="H2925" i="1"/>
  <c r="I2925" i="1"/>
  <c r="J2925" i="1"/>
  <c r="K2925" i="1"/>
  <c r="L2925" i="1"/>
  <c r="S2925" i="1"/>
  <c r="T2925" i="1"/>
  <c r="M2925" i="1"/>
  <c r="N2925" i="1"/>
  <c r="O2925" i="1"/>
  <c r="P2925" i="1"/>
  <c r="Q2925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12" i="1"/>
  <c r="AF2924" i="1"/>
  <c r="AG2924" i="1"/>
  <c r="AH2924" i="1"/>
  <c r="AL2924" i="1"/>
  <c r="H2924" i="1"/>
  <c r="I2924" i="1"/>
  <c r="J2924" i="1"/>
  <c r="K2924" i="1"/>
  <c r="L2924" i="1"/>
  <c r="S2924" i="1"/>
  <c r="T2924" i="1"/>
  <c r="M2924" i="1"/>
  <c r="N2924" i="1"/>
  <c r="O2924" i="1"/>
  <c r="P2924" i="1"/>
  <c r="Q2924" i="1"/>
  <c r="AA2921" i="1"/>
  <c r="AD2921" i="1"/>
  <c r="AF2921" i="1"/>
  <c r="AG2921" i="1"/>
  <c r="AH2921" i="1"/>
  <c r="AL2921" i="1"/>
  <c r="AA2922" i="1"/>
  <c r="AD2922" i="1"/>
  <c r="AF2922" i="1"/>
  <c r="AG2922" i="1"/>
  <c r="AH2922" i="1"/>
  <c r="AL2922" i="1"/>
  <c r="AA2923" i="1"/>
  <c r="AD2923" i="1"/>
  <c r="AF2923" i="1"/>
  <c r="AG2923" i="1"/>
  <c r="AH2923" i="1"/>
  <c r="AL2923" i="1"/>
  <c r="H2921" i="1"/>
  <c r="I2921" i="1"/>
  <c r="J2921" i="1"/>
  <c r="K2921" i="1"/>
  <c r="L2921" i="1"/>
  <c r="S2921" i="1"/>
  <c r="T2921" i="1"/>
  <c r="M2921" i="1"/>
  <c r="N2921" i="1"/>
  <c r="O2921" i="1"/>
  <c r="P2921" i="1"/>
  <c r="Q2921" i="1"/>
  <c r="H2922" i="1"/>
  <c r="I2922" i="1"/>
  <c r="J2922" i="1"/>
  <c r="K2922" i="1"/>
  <c r="L2922" i="1"/>
  <c r="S2922" i="1"/>
  <c r="T2922" i="1"/>
  <c r="M2922" i="1"/>
  <c r="N2922" i="1"/>
  <c r="O2922" i="1"/>
  <c r="P2922" i="1"/>
  <c r="Q2922" i="1"/>
  <c r="H2923" i="1"/>
  <c r="I2923" i="1"/>
  <c r="J2923" i="1"/>
  <c r="K2923" i="1"/>
  <c r="L2923" i="1"/>
  <c r="S2923" i="1"/>
  <c r="T2923" i="1"/>
  <c r="M2923" i="1"/>
  <c r="N2923" i="1"/>
  <c r="O2923" i="1"/>
  <c r="P2923" i="1"/>
  <c r="Q2923" i="1"/>
  <c r="AS2908" i="1"/>
  <c r="AS2909" i="1"/>
  <c r="AS2910" i="1"/>
  <c r="AS2911" i="1"/>
  <c r="AS2912" i="1"/>
  <c r="AS2913" i="1"/>
  <c r="AS2914" i="1"/>
  <c r="AS2915" i="1"/>
  <c r="AD2919" i="1"/>
  <c r="AF2919" i="1"/>
  <c r="AG2919" i="1"/>
  <c r="AH2919" i="1"/>
  <c r="AL2919" i="1"/>
  <c r="AD2920" i="1"/>
  <c r="AF2920" i="1"/>
  <c r="AG2920" i="1"/>
  <c r="AH2920" i="1"/>
  <c r="AL2920" i="1"/>
  <c r="H2919" i="1"/>
  <c r="I2919" i="1"/>
  <c r="J2919" i="1"/>
  <c r="K2919" i="1"/>
  <c r="L2919" i="1"/>
  <c r="S2919" i="1"/>
  <c r="T2919" i="1"/>
  <c r="M2919" i="1"/>
  <c r="N2919" i="1"/>
  <c r="O2919" i="1"/>
  <c r="P2919" i="1"/>
  <c r="Q2919" i="1"/>
  <c r="H2920" i="1"/>
  <c r="I2920" i="1"/>
  <c r="J2920" i="1"/>
  <c r="K2920" i="1"/>
  <c r="L2920" i="1"/>
  <c r="S2920" i="1"/>
  <c r="T2920" i="1"/>
  <c r="M2920" i="1"/>
  <c r="N2920" i="1"/>
  <c r="O2920" i="1"/>
  <c r="P2920" i="1"/>
  <c r="Q2920" i="1"/>
  <c r="AA2918" i="1"/>
  <c r="AD2918" i="1"/>
  <c r="AF2918" i="1"/>
  <c r="AG2918" i="1"/>
  <c r="AH2918" i="1"/>
  <c r="AL2918" i="1"/>
  <c r="H2918" i="1"/>
  <c r="I2918" i="1"/>
  <c r="J2918" i="1"/>
  <c r="K2918" i="1"/>
  <c r="L2918" i="1"/>
  <c r="S2918" i="1"/>
  <c r="T2918" i="1"/>
  <c r="M2918" i="1"/>
  <c r="N2918" i="1"/>
  <c r="O2918" i="1"/>
  <c r="P2918" i="1"/>
  <c r="Q2918" i="1"/>
  <c r="AC2916" i="1"/>
  <c r="AD2916" i="1"/>
  <c r="AE2916" i="1"/>
  <c r="AF2916" i="1"/>
  <c r="AG2916" i="1"/>
  <c r="AH2916" i="1"/>
  <c r="AL2916" i="1"/>
  <c r="AC2917" i="1"/>
  <c r="AD2917" i="1"/>
  <c r="AE2917" i="1"/>
  <c r="AF2917" i="1"/>
  <c r="AG2917" i="1"/>
  <c r="AH2917" i="1"/>
  <c r="AL2917" i="1"/>
  <c r="D2916" i="1"/>
  <c r="E2916" i="1"/>
  <c r="H2916" i="1"/>
  <c r="I2916" i="1"/>
  <c r="J2916" i="1"/>
  <c r="K2916" i="1"/>
  <c r="L2916" i="1"/>
  <c r="S2916" i="1"/>
  <c r="T2916" i="1"/>
  <c r="M2916" i="1"/>
  <c r="N2916" i="1"/>
  <c r="O2916" i="1"/>
  <c r="P2916" i="1"/>
  <c r="Q2916" i="1"/>
  <c r="H2917" i="1"/>
  <c r="I2917" i="1"/>
  <c r="J2917" i="1"/>
  <c r="K2917" i="1"/>
  <c r="L2917" i="1"/>
  <c r="S2917" i="1"/>
  <c r="T2917" i="1"/>
  <c r="M2917" i="1"/>
  <c r="N2917" i="1"/>
  <c r="O2917" i="1"/>
  <c r="P2917" i="1"/>
  <c r="Q2917" i="1"/>
  <c r="D2906" i="1"/>
  <c r="E2906" i="1"/>
  <c r="F2906" i="1"/>
  <c r="H2906" i="1"/>
  <c r="I2906" i="1"/>
  <c r="J2906" i="1"/>
  <c r="K2906" i="1"/>
  <c r="L2906" i="1"/>
  <c r="S2906" i="1"/>
  <c r="T2906" i="1"/>
  <c r="M2906" i="1"/>
  <c r="N2906" i="1"/>
  <c r="O2906" i="1"/>
  <c r="P2906" i="1"/>
  <c r="Q2906" i="1"/>
  <c r="V2906" i="1"/>
  <c r="X2906" i="1"/>
  <c r="Z2906" i="1"/>
  <c r="D2907" i="1"/>
  <c r="E2907" i="1"/>
  <c r="F2907" i="1"/>
  <c r="H2907" i="1"/>
  <c r="I2907" i="1"/>
  <c r="J2907" i="1"/>
  <c r="K2907" i="1"/>
  <c r="L2907" i="1"/>
  <c r="S2907" i="1"/>
  <c r="T2907" i="1"/>
  <c r="M2907" i="1"/>
  <c r="N2907" i="1"/>
  <c r="O2907" i="1"/>
  <c r="P2907" i="1"/>
  <c r="Q2907" i="1"/>
  <c r="V2907" i="1"/>
  <c r="X2907" i="1"/>
  <c r="Z2907" i="1"/>
  <c r="D2908" i="1"/>
  <c r="E2908" i="1"/>
  <c r="F2908" i="1"/>
  <c r="H2908" i="1"/>
  <c r="I2908" i="1"/>
  <c r="J2908" i="1"/>
  <c r="K2908" i="1"/>
  <c r="L2908" i="1"/>
  <c r="S2908" i="1"/>
  <c r="T2908" i="1"/>
  <c r="M2908" i="1"/>
  <c r="N2908" i="1"/>
  <c r="O2908" i="1"/>
  <c r="P2908" i="1"/>
  <c r="Q2908" i="1"/>
  <c r="V2908" i="1"/>
  <c r="X2908" i="1"/>
  <c r="Z2908" i="1"/>
  <c r="D2909" i="1"/>
  <c r="E2909" i="1"/>
  <c r="F2909" i="1"/>
  <c r="H2909" i="1"/>
  <c r="I2909" i="1"/>
  <c r="J2909" i="1"/>
  <c r="K2909" i="1"/>
  <c r="L2909" i="1"/>
  <c r="S2909" i="1"/>
  <c r="T2909" i="1"/>
  <c r="M2909" i="1"/>
  <c r="N2909" i="1"/>
  <c r="O2909" i="1"/>
  <c r="P2909" i="1"/>
  <c r="Q2909" i="1"/>
  <c r="V2909" i="1"/>
  <c r="X2909" i="1"/>
  <c r="Z2909" i="1"/>
  <c r="D2596" i="1"/>
  <c r="E2596" i="1"/>
  <c r="F2596" i="1"/>
  <c r="H2596" i="1"/>
  <c r="I2596" i="1"/>
  <c r="J2596" i="1"/>
  <c r="K2596" i="1"/>
  <c r="L2596" i="1"/>
  <c r="S2596" i="1"/>
  <c r="M2596" i="1"/>
  <c r="N2596" i="1"/>
  <c r="O2596" i="1"/>
  <c r="P2596" i="1"/>
  <c r="V2596" i="1"/>
  <c r="X2596" i="1"/>
  <c r="Z2596" i="1"/>
  <c r="D2597" i="1"/>
  <c r="E2597" i="1"/>
  <c r="F2597" i="1"/>
  <c r="H2597" i="1"/>
  <c r="I2597" i="1"/>
  <c r="J2597" i="1"/>
  <c r="K2597" i="1"/>
  <c r="L2597" i="1"/>
  <c r="S2597" i="1"/>
  <c r="T2597" i="1"/>
  <c r="M2597" i="1"/>
  <c r="N2597" i="1"/>
  <c r="O2597" i="1"/>
  <c r="P2597" i="1"/>
  <c r="V2597" i="1"/>
  <c r="X2597" i="1"/>
  <c r="Z2597" i="1"/>
  <c r="D2598" i="1"/>
  <c r="E2598" i="1"/>
  <c r="F2598" i="1"/>
  <c r="H2598" i="1"/>
  <c r="I2598" i="1"/>
  <c r="J2598" i="1"/>
  <c r="K2598" i="1"/>
  <c r="L2598" i="1"/>
  <c r="S2598" i="1"/>
  <c r="T2598" i="1"/>
  <c r="M2598" i="1"/>
  <c r="N2598" i="1"/>
  <c r="O2598" i="1"/>
  <c r="P2598" i="1"/>
  <c r="V2598" i="1"/>
  <c r="X2598" i="1"/>
  <c r="Z2598" i="1"/>
  <c r="D2599" i="1"/>
  <c r="E2599" i="1"/>
  <c r="F2599" i="1"/>
  <c r="H2599" i="1"/>
  <c r="I2599" i="1"/>
  <c r="J2599" i="1"/>
  <c r="K2599" i="1"/>
  <c r="L2599" i="1"/>
  <c r="S2599" i="1"/>
  <c r="T2599" i="1"/>
  <c r="M2599" i="1"/>
  <c r="N2599" i="1"/>
  <c r="O2599" i="1"/>
  <c r="P2599" i="1"/>
  <c r="V2599" i="1"/>
  <c r="X2599" i="1"/>
  <c r="Z2599" i="1"/>
  <c r="D2600" i="1"/>
  <c r="E2600" i="1"/>
  <c r="F2600" i="1"/>
  <c r="H2600" i="1"/>
  <c r="I2600" i="1"/>
  <c r="J2600" i="1"/>
  <c r="K2600" i="1"/>
  <c r="L2600" i="1"/>
  <c r="S2600" i="1"/>
  <c r="M2600" i="1"/>
  <c r="N2600" i="1"/>
  <c r="O2600" i="1"/>
  <c r="P2600" i="1"/>
  <c r="V2600" i="1"/>
  <c r="X2600" i="1"/>
  <c r="Z2600" i="1"/>
  <c r="D2601" i="1"/>
  <c r="E2601" i="1"/>
  <c r="F2601" i="1"/>
  <c r="H2601" i="1"/>
  <c r="I2601" i="1"/>
  <c r="J2601" i="1"/>
  <c r="K2601" i="1"/>
  <c r="L2601" i="1"/>
  <c r="S2601" i="1"/>
  <c r="M2601" i="1"/>
  <c r="N2601" i="1"/>
  <c r="O2601" i="1"/>
  <c r="P2601" i="1"/>
  <c r="V2601" i="1"/>
  <c r="X2601" i="1"/>
  <c r="Z2601" i="1"/>
  <c r="D2602" i="1"/>
  <c r="E2602" i="1"/>
  <c r="F2602" i="1"/>
  <c r="H2602" i="1"/>
  <c r="I2602" i="1"/>
  <c r="J2602" i="1"/>
  <c r="K2602" i="1"/>
  <c r="L2602" i="1"/>
  <c r="S2602" i="1"/>
  <c r="M2602" i="1"/>
  <c r="N2602" i="1"/>
  <c r="O2602" i="1"/>
  <c r="P2602" i="1"/>
  <c r="V2602" i="1"/>
  <c r="X2602" i="1"/>
  <c r="Z2602" i="1"/>
  <c r="D2603" i="1"/>
  <c r="E2603" i="1"/>
  <c r="F2603" i="1"/>
  <c r="H2603" i="1"/>
  <c r="I2603" i="1"/>
  <c r="J2603" i="1"/>
  <c r="K2603" i="1"/>
  <c r="L2603" i="1"/>
  <c r="S2603" i="1"/>
  <c r="M2603" i="1"/>
  <c r="N2603" i="1"/>
  <c r="O2603" i="1"/>
  <c r="P2603" i="1"/>
  <c r="V2603" i="1"/>
  <c r="X2603" i="1"/>
  <c r="Z2603" i="1"/>
  <c r="D2604" i="1"/>
  <c r="E2604" i="1"/>
  <c r="F2604" i="1"/>
  <c r="H2604" i="1"/>
  <c r="I2604" i="1"/>
  <c r="J2604" i="1"/>
  <c r="K2604" i="1"/>
  <c r="L2604" i="1"/>
  <c r="S2604" i="1"/>
  <c r="M2604" i="1"/>
  <c r="N2604" i="1"/>
  <c r="O2604" i="1"/>
  <c r="P2604" i="1"/>
  <c r="V2604" i="1"/>
  <c r="X2604" i="1"/>
  <c r="Z2604" i="1"/>
  <c r="D2605" i="1"/>
  <c r="E2605" i="1"/>
  <c r="F2605" i="1"/>
  <c r="H2605" i="1"/>
  <c r="I2605" i="1"/>
  <c r="J2605" i="1"/>
  <c r="K2605" i="1"/>
  <c r="L2605" i="1"/>
  <c r="S2605" i="1"/>
  <c r="M2605" i="1"/>
  <c r="N2605" i="1"/>
  <c r="O2605" i="1"/>
  <c r="P2605" i="1"/>
  <c r="V2605" i="1"/>
  <c r="X2605" i="1"/>
  <c r="Z2605" i="1"/>
  <c r="D2606" i="1"/>
  <c r="E2606" i="1"/>
  <c r="F2606" i="1"/>
  <c r="H2606" i="1"/>
  <c r="I2606" i="1"/>
  <c r="J2606" i="1"/>
  <c r="K2606" i="1"/>
  <c r="L2606" i="1"/>
  <c r="S2606" i="1"/>
  <c r="M2606" i="1"/>
  <c r="N2606" i="1"/>
  <c r="O2606" i="1"/>
  <c r="P2606" i="1"/>
  <c r="V2606" i="1"/>
  <c r="X2606" i="1"/>
  <c r="Z2606" i="1"/>
  <c r="D2607" i="1"/>
  <c r="E2607" i="1"/>
  <c r="F2607" i="1"/>
  <c r="H2607" i="1"/>
  <c r="I2607" i="1"/>
  <c r="J2607" i="1"/>
  <c r="K2607" i="1"/>
  <c r="L2607" i="1"/>
  <c r="S2607" i="1"/>
  <c r="M2607" i="1"/>
  <c r="N2607" i="1"/>
  <c r="O2607" i="1"/>
  <c r="P2607" i="1"/>
  <c r="V2607" i="1"/>
  <c r="X2607" i="1"/>
  <c r="Z2607" i="1"/>
  <c r="D2608" i="1"/>
  <c r="E2608" i="1"/>
  <c r="F2608" i="1"/>
  <c r="H2608" i="1"/>
  <c r="I2608" i="1"/>
  <c r="J2608" i="1"/>
  <c r="K2608" i="1"/>
  <c r="L2608" i="1"/>
  <c r="S2608" i="1"/>
  <c r="M2608" i="1"/>
  <c r="N2608" i="1"/>
  <c r="O2608" i="1"/>
  <c r="P2608" i="1"/>
  <c r="V2608" i="1"/>
  <c r="X2608" i="1"/>
  <c r="Z2608" i="1"/>
  <c r="D2609" i="1"/>
  <c r="E2609" i="1"/>
  <c r="F2609" i="1"/>
  <c r="H2609" i="1"/>
  <c r="I2609" i="1"/>
  <c r="J2609" i="1"/>
  <c r="K2609" i="1"/>
  <c r="L2609" i="1"/>
  <c r="S2609" i="1"/>
  <c r="M2609" i="1"/>
  <c r="N2609" i="1"/>
  <c r="O2609" i="1"/>
  <c r="P2609" i="1"/>
  <c r="V2609" i="1"/>
  <c r="X2609" i="1"/>
  <c r="Z2609" i="1"/>
  <c r="D2610" i="1"/>
  <c r="E2610" i="1"/>
  <c r="F2610" i="1"/>
  <c r="H2610" i="1"/>
  <c r="I2610" i="1"/>
  <c r="J2610" i="1"/>
  <c r="K2610" i="1"/>
  <c r="L2610" i="1"/>
  <c r="S2610" i="1"/>
  <c r="M2610" i="1"/>
  <c r="N2610" i="1"/>
  <c r="O2610" i="1"/>
  <c r="P2610" i="1"/>
  <c r="V2610" i="1"/>
  <c r="X2610" i="1"/>
  <c r="Z2610" i="1"/>
  <c r="D2611" i="1"/>
  <c r="E2611" i="1"/>
  <c r="F2611" i="1"/>
  <c r="H2611" i="1"/>
  <c r="I2611" i="1"/>
  <c r="J2611" i="1"/>
  <c r="K2611" i="1"/>
  <c r="L2611" i="1"/>
  <c r="S2611" i="1"/>
  <c r="M2611" i="1"/>
  <c r="N2611" i="1"/>
  <c r="O2611" i="1"/>
  <c r="P2611" i="1"/>
  <c r="V2611" i="1"/>
  <c r="X2611" i="1"/>
  <c r="Z2611" i="1"/>
  <c r="D2612" i="1"/>
  <c r="E2612" i="1"/>
  <c r="F2612" i="1"/>
  <c r="H2612" i="1"/>
  <c r="I2612" i="1"/>
  <c r="J2612" i="1"/>
  <c r="K2612" i="1"/>
  <c r="L2612" i="1"/>
  <c r="S2612" i="1"/>
  <c r="M2612" i="1"/>
  <c r="N2612" i="1"/>
  <c r="O2612" i="1"/>
  <c r="P2612" i="1"/>
  <c r="V2612" i="1"/>
  <c r="X2612" i="1"/>
  <c r="Z2612" i="1"/>
  <c r="D2613" i="1"/>
  <c r="E2613" i="1"/>
  <c r="F2613" i="1"/>
  <c r="H2613" i="1"/>
  <c r="I2613" i="1"/>
  <c r="J2613" i="1"/>
  <c r="K2613" i="1"/>
  <c r="L2613" i="1"/>
  <c r="S2613" i="1"/>
  <c r="M2613" i="1"/>
  <c r="N2613" i="1"/>
  <c r="O2613" i="1"/>
  <c r="P2613" i="1"/>
  <c r="V2613" i="1"/>
  <c r="X2613" i="1"/>
  <c r="Z2613" i="1"/>
  <c r="D2614" i="1"/>
  <c r="E2614" i="1"/>
  <c r="F2614" i="1"/>
  <c r="H2614" i="1"/>
  <c r="I2614" i="1"/>
  <c r="J2614" i="1"/>
  <c r="K2614" i="1"/>
  <c r="L2614" i="1"/>
  <c r="S2614" i="1"/>
  <c r="M2614" i="1"/>
  <c r="N2614" i="1"/>
  <c r="O2614" i="1"/>
  <c r="P2614" i="1"/>
  <c r="V2614" i="1"/>
  <c r="X2614" i="1"/>
  <c r="Z2614" i="1"/>
  <c r="D2615" i="1"/>
  <c r="E2615" i="1"/>
  <c r="F2615" i="1"/>
  <c r="H2615" i="1"/>
  <c r="I2615" i="1"/>
  <c r="J2615" i="1"/>
  <c r="K2615" i="1"/>
  <c r="L2615" i="1"/>
  <c r="S2615" i="1"/>
  <c r="M2615" i="1"/>
  <c r="N2615" i="1"/>
  <c r="O2615" i="1"/>
  <c r="P2615" i="1"/>
  <c r="V2615" i="1"/>
  <c r="X2615" i="1"/>
  <c r="Z2615" i="1"/>
  <c r="D2616" i="1"/>
  <c r="E2616" i="1"/>
  <c r="F2616" i="1"/>
  <c r="H2616" i="1"/>
  <c r="I2616" i="1"/>
  <c r="J2616" i="1"/>
  <c r="K2616" i="1"/>
  <c r="L2616" i="1"/>
  <c r="S2616" i="1"/>
  <c r="M2616" i="1"/>
  <c r="N2616" i="1"/>
  <c r="O2616" i="1"/>
  <c r="P2616" i="1"/>
  <c r="V2616" i="1"/>
  <c r="X2616" i="1"/>
  <c r="Z2616" i="1"/>
  <c r="D2617" i="1"/>
  <c r="E2617" i="1"/>
  <c r="F2617" i="1"/>
  <c r="H2617" i="1"/>
  <c r="I2617" i="1"/>
  <c r="J2617" i="1"/>
  <c r="K2617" i="1"/>
  <c r="L2617" i="1"/>
  <c r="S2617" i="1"/>
  <c r="M2617" i="1"/>
  <c r="N2617" i="1"/>
  <c r="O2617" i="1"/>
  <c r="P2617" i="1"/>
  <c r="V2617" i="1"/>
  <c r="X2617" i="1"/>
  <c r="Z2617" i="1"/>
  <c r="D2618" i="1"/>
  <c r="E2618" i="1"/>
  <c r="F2618" i="1"/>
  <c r="H2618" i="1"/>
  <c r="I2618" i="1"/>
  <c r="J2618" i="1"/>
  <c r="K2618" i="1"/>
  <c r="L2618" i="1"/>
  <c r="S2618" i="1"/>
  <c r="M2618" i="1"/>
  <c r="N2618" i="1"/>
  <c r="O2618" i="1"/>
  <c r="P2618" i="1"/>
  <c r="V2618" i="1"/>
  <c r="X2618" i="1"/>
  <c r="Z2618" i="1"/>
  <c r="D2619" i="1"/>
  <c r="E2619" i="1"/>
  <c r="F2619" i="1"/>
  <c r="H2619" i="1"/>
  <c r="I2619" i="1"/>
  <c r="J2619" i="1"/>
  <c r="K2619" i="1"/>
  <c r="L2619" i="1"/>
  <c r="S2619" i="1"/>
  <c r="M2619" i="1"/>
  <c r="N2619" i="1"/>
  <c r="O2619" i="1"/>
  <c r="P2619" i="1"/>
  <c r="V2619" i="1"/>
  <c r="X2619" i="1"/>
  <c r="Z2619" i="1"/>
  <c r="D2620" i="1"/>
  <c r="E2620" i="1"/>
  <c r="F2620" i="1"/>
  <c r="H2620" i="1"/>
  <c r="I2620" i="1"/>
  <c r="J2620" i="1"/>
  <c r="K2620" i="1"/>
  <c r="L2620" i="1"/>
  <c r="S2620" i="1"/>
  <c r="M2620" i="1"/>
  <c r="N2620" i="1"/>
  <c r="O2620" i="1"/>
  <c r="P2620" i="1"/>
  <c r="V2620" i="1"/>
  <c r="X2620" i="1"/>
  <c r="Z2620" i="1"/>
  <c r="D2621" i="1"/>
  <c r="E2621" i="1"/>
  <c r="F2621" i="1"/>
  <c r="H2621" i="1"/>
  <c r="I2621" i="1"/>
  <c r="J2621" i="1"/>
  <c r="K2621" i="1"/>
  <c r="L2621" i="1"/>
  <c r="S2621" i="1"/>
  <c r="M2621" i="1"/>
  <c r="N2621" i="1"/>
  <c r="O2621" i="1"/>
  <c r="P2621" i="1"/>
  <c r="V2621" i="1"/>
  <c r="X2621" i="1"/>
  <c r="Z2621" i="1"/>
  <c r="D2622" i="1"/>
  <c r="E2622" i="1"/>
  <c r="F2622" i="1"/>
  <c r="H2622" i="1"/>
  <c r="I2622" i="1"/>
  <c r="J2622" i="1"/>
  <c r="K2622" i="1"/>
  <c r="L2622" i="1"/>
  <c r="S2622" i="1"/>
  <c r="M2622" i="1"/>
  <c r="N2622" i="1"/>
  <c r="O2622" i="1"/>
  <c r="P2622" i="1"/>
  <c r="V2622" i="1"/>
  <c r="X2622" i="1"/>
  <c r="Z2622" i="1"/>
  <c r="D2623" i="1"/>
  <c r="E2623" i="1"/>
  <c r="F2623" i="1"/>
  <c r="H2623" i="1"/>
  <c r="I2623" i="1"/>
  <c r="J2623" i="1"/>
  <c r="K2623" i="1"/>
  <c r="L2623" i="1"/>
  <c r="S2623" i="1"/>
  <c r="M2623" i="1"/>
  <c r="N2623" i="1"/>
  <c r="O2623" i="1"/>
  <c r="P2623" i="1"/>
  <c r="V2623" i="1"/>
  <c r="X2623" i="1"/>
  <c r="Z2623" i="1"/>
  <c r="D2624" i="1"/>
  <c r="E2624" i="1"/>
  <c r="F2624" i="1"/>
  <c r="H2624" i="1"/>
  <c r="I2624" i="1"/>
  <c r="J2624" i="1"/>
  <c r="K2624" i="1"/>
  <c r="L2624" i="1"/>
  <c r="S2624" i="1"/>
  <c r="M2624" i="1"/>
  <c r="N2624" i="1"/>
  <c r="O2624" i="1"/>
  <c r="P2624" i="1"/>
  <c r="V2624" i="1"/>
  <c r="X2624" i="1"/>
  <c r="Z2624" i="1"/>
  <c r="D2625" i="1"/>
  <c r="E2625" i="1"/>
  <c r="F2625" i="1"/>
  <c r="H2625" i="1"/>
  <c r="I2625" i="1"/>
  <c r="J2625" i="1"/>
  <c r="K2625" i="1"/>
  <c r="L2625" i="1"/>
  <c r="S2625" i="1"/>
  <c r="M2625" i="1"/>
  <c r="N2625" i="1"/>
  <c r="O2625" i="1"/>
  <c r="P2625" i="1"/>
  <c r="V2625" i="1"/>
  <c r="X2625" i="1"/>
  <c r="Z2625" i="1"/>
  <c r="D2626" i="1"/>
  <c r="E2626" i="1"/>
  <c r="F2626" i="1"/>
  <c r="H2626" i="1"/>
  <c r="I2626" i="1"/>
  <c r="J2626" i="1"/>
  <c r="K2626" i="1"/>
  <c r="L2626" i="1"/>
  <c r="S2626" i="1"/>
  <c r="M2626" i="1"/>
  <c r="N2626" i="1"/>
  <c r="O2626" i="1"/>
  <c r="P2626" i="1"/>
  <c r="V2626" i="1"/>
  <c r="X2626" i="1"/>
  <c r="Z2626" i="1"/>
  <c r="D2627" i="1"/>
  <c r="E2627" i="1"/>
  <c r="F2627" i="1"/>
  <c r="H2627" i="1"/>
  <c r="I2627" i="1"/>
  <c r="J2627" i="1"/>
  <c r="K2627" i="1"/>
  <c r="L2627" i="1"/>
  <c r="S2627" i="1"/>
  <c r="M2627" i="1"/>
  <c r="N2627" i="1"/>
  <c r="O2627" i="1"/>
  <c r="P2627" i="1"/>
  <c r="V2627" i="1"/>
  <c r="X2627" i="1"/>
  <c r="Z2627" i="1"/>
  <c r="D2628" i="1"/>
  <c r="E2628" i="1"/>
  <c r="F2628" i="1"/>
  <c r="H2628" i="1"/>
  <c r="I2628" i="1"/>
  <c r="J2628" i="1"/>
  <c r="K2628" i="1"/>
  <c r="L2628" i="1"/>
  <c r="S2628" i="1"/>
  <c r="M2628" i="1"/>
  <c r="N2628" i="1"/>
  <c r="O2628" i="1"/>
  <c r="P2628" i="1"/>
  <c r="V2628" i="1"/>
  <c r="X2628" i="1"/>
  <c r="Z2628" i="1"/>
  <c r="D2629" i="1"/>
  <c r="E2629" i="1"/>
  <c r="F2629" i="1"/>
  <c r="H2629" i="1"/>
  <c r="I2629" i="1"/>
  <c r="J2629" i="1"/>
  <c r="K2629" i="1"/>
  <c r="L2629" i="1"/>
  <c r="S2629" i="1"/>
  <c r="M2629" i="1"/>
  <c r="N2629" i="1"/>
  <c r="O2629" i="1"/>
  <c r="P2629" i="1"/>
  <c r="V2629" i="1"/>
  <c r="X2629" i="1"/>
  <c r="Z2629" i="1"/>
  <c r="D2630" i="1"/>
  <c r="E2630" i="1"/>
  <c r="F2630" i="1"/>
  <c r="H2630" i="1"/>
  <c r="I2630" i="1"/>
  <c r="J2630" i="1"/>
  <c r="K2630" i="1"/>
  <c r="L2630" i="1"/>
  <c r="S2630" i="1"/>
  <c r="M2630" i="1"/>
  <c r="N2630" i="1"/>
  <c r="O2630" i="1"/>
  <c r="P2630" i="1"/>
  <c r="Q2630" i="1"/>
  <c r="V2630" i="1"/>
  <c r="X2630" i="1"/>
  <c r="Z2630" i="1"/>
  <c r="D2631" i="1"/>
  <c r="E2631" i="1"/>
  <c r="F2631" i="1"/>
  <c r="H2631" i="1"/>
  <c r="I2631" i="1"/>
  <c r="J2631" i="1"/>
  <c r="K2631" i="1"/>
  <c r="L2631" i="1"/>
  <c r="S2631" i="1"/>
  <c r="M2631" i="1"/>
  <c r="N2631" i="1"/>
  <c r="O2631" i="1"/>
  <c r="P2631" i="1"/>
  <c r="Q2631" i="1"/>
  <c r="V2631" i="1"/>
  <c r="X2631" i="1"/>
  <c r="Z2631" i="1"/>
  <c r="D2632" i="1"/>
  <c r="E2632" i="1"/>
  <c r="F2632" i="1"/>
  <c r="H2632" i="1"/>
  <c r="I2632" i="1"/>
  <c r="J2632" i="1"/>
  <c r="K2632" i="1"/>
  <c r="L2632" i="1"/>
  <c r="S2632" i="1"/>
  <c r="M2632" i="1"/>
  <c r="N2632" i="1"/>
  <c r="O2632" i="1"/>
  <c r="P2632" i="1"/>
  <c r="Q2632" i="1"/>
  <c r="V2632" i="1"/>
  <c r="X2632" i="1"/>
  <c r="Z2632" i="1"/>
  <c r="D2633" i="1"/>
  <c r="E2633" i="1"/>
  <c r="F2633" i="1"/>
  <c r="H2633" i="1"/>
  <c r="I2633" i="1"/>
  <c r="J2633" i="1"/>
  <c r="K2633" i="1"/>
  <c r="L2633" i="1"/>
  <c r="S2633" i="1"/>
  <c r="M2633" i="1"/>
  <c r="N2633" i="1"/>
  <c r="O2633" i="1"/>
  <c r="P2633" i="1"/>
  <c r="Q2633" i="1"/>
  <c r="V2633" i="1"/>
  <c r="X2633" i="1"/>
  <c r="Z2633" i="1"/>
  <c r="D2634" i="1"/>
  <c r="E2634" i="1"/>
  <c r="F2634" i="1"/>
  <c r="H2634" i="1"/>
  <c r="I2634" i="1"/>
  <c r="J2634" i="1"/>
  <c r="K2634" i="1"/>
  <c r="L2634" i="1"/>
  <c r="S2634" i="1"/>
  <c r="M2634" i="1"/>
  <c r="N2634" i="1"/>
  <c r="O2634" i="1"/>
  <c r="P2634" i="1"/>
  <c r="Q2634" i="1"/>
  <c r="V2634" i="1"/>
  <c r="X2634" i="1"/>
  <c r="Z2634" i="1"/>
  <c r="D2635" i="1"/>
  <c r="E2635" i="1"/>
  <c r="F2635" i="1"/>
  <c r="H2635" i="1"/>
  <c r="I2635" i="1"/>
  <c r="J2635" i="1"/>
  <c r="K2635" i="1"/>
  <c r="L2635" i="1"/>
  <c r="S2635" i="1"/>
  <c r="M2635" i="1"/>
  <c r="N2635" i="1"/>
  <c r="O2635" i="1"/>
  <c r="P2635" i="1"/>
  <c r="Q2635" i="1"/>
  <c r="V2635" i="1"/>
  <c r="X2635" i="1"/>
  <c r="Z2635" i="1"/>
  <c r="D2636" i="1"/>
  <c r="E2636" i="1"/>
  <c r="F2636" i="1"/>
  <c r="H2636" i="1"/>
  <c r="I2636" i="1"/>
  <c r="J2636" i="1"/>
  <c r="K2636" i="1"/>
  <c r="L2636" i="1"/>
  <c r="S2636" i="1"/>
  <c r="M2636" i="1"/>
  <c r="N2636" i="1"/>
  <c r="O2636" i="1"/>
  <c r="P2636" i="1"/>
  <c r="Q2636" i="1"/>
  <c r="V2636" i="1"/>
  <c r="X2636" i="1"/>
  <c r="Z2636" i="1"/>
  <c r="D2637" i="1"/>
  <c r="E2637" i="1"/>
  <c r="F2637" i="1"/>
  <c r="H2637" i="1"/>
  <c r="I2637" i="1"/>
  <c r="J2637" i="1"/>
  <c r="K2637" i="1"/>
  <c r="L2637" i="1"/>
  <c r="S2637" i="1"/>
  <c r="M2637" i="1"/>
  <c r="N2637" i="1"/>
  <c r="O2637" i="1"/>
  <c r="P2637" i="1"/>
  <c r="Q2637" i="1"/>
  <c r="V2637" i="1"/>
  <c r="X2637" i="1"/>
  <c r="Z2637" i="1"/>
  <c r="D2638" i="1"/>
  <c r="E2638" i="1"/>
  <c r="F2638" i="1"/>
  <c r="H2638" i="1"/>
  <c r="I2638" i="1"/>
  <c r="J2638" i="1"/>
  <c r="K2638" i="1"/>
  <c r="L2638" i="1"/>
  <c r="S2638" i="1"/>
  <c r="M2638" i="1"/>
  <c r="N2638" i="1"/>
  <c r="O2638" i="1"/>
  <c r="P2638" i="1"/>
  <c r="Q2638" i="1"/>
  <c r="V2638" i="1"/>
  <c r="X2638" i="1"/>
  <c r="Z2638" i="1"/>
  <c r="D2639" i="1"/>
  <c r="E2639" i="1"/>
  <c r="F2639" i="1"/>
  <c r="H2639" i="1"/>
  <c r="I2639" i="1"/>
  <c r="J2639" i="1"/>
  <c r="K2639" i="1"/>
  <c r="L2639" i="1"/>
  <c r="S2639" i="1"/>
  <c r="M2639" i="1"/>
  <c r="N2639" i="1"/>
  <c r="O2639" i="1"/>
  <c r="P2639" i="1"/>
  <c r="Q2639" i="1"/>
  <c r="V2639" i="1"/>
  <c r="X2639" i="1"/>
  <c r="Z2639" i="1"/>
  <c r="D2640" i="1"/>
  <c r="E2640" i="1"/>
  <c r="F2640" i="1"/>
  <c r="H2640" i="1"/>
  <c r="I2640" i="1"/>
  <c r="J2640" i="1"/>
  <c r="K2640" i="1"/>
  <c r="L2640" i="1"/>
  <c r="S2640" i="1"/>
  <c r="M2640" i="1"/>
  <c r="N2640" i="1"/>
  <c r="O2640" i="1"/>
  <c r="P2640" i="1"/>
  <c r="Q2640" i="1"/>
  <c r="V2640" i="1"/>
  <c r="X2640" i="1"/>
  <c r="Z2640" i="1"/>
  <c r="D2641" i="1"/>
  <c r="E2641" i="1"/>
  <c r="F2641" i="1"/>
  <c r="H2641" i="1"/>
  <c r="I2641" i="1"/>
  <c r="J2641" i="1"/>
  <c r="K2641" i="1"/>
  <c r="L2641" i="1"/>
  <c r="S2641" i="1"/>
  <c r="M2641" i="1"/>
  <c r="N2641" i="1"/>
  <c r="O2641" i="1"/>
  <c r="P2641" i="1"/>
  <c r="Q2641" i="1"/>
  <c r="V2641" i="1"/>
  <c r="X2641" i="1"/>
  <c r="Z2641" i="1"/>
  <c r="D2642" i="1"/>
  <c r="E2642" i="1"/>
  <c r="F2642" i="1"/>
  <c r="H2642" i="1"/>
  <c r="I2642" i="1"/>
  <c r="J2642" i="1"/>
  <c r="K2642" i="1"/>
  <c r="L2642" i="1"/>
  <c r="S2642" i="1"/>
  <c r="M2642" i="1"/>
  <c r="N2642" i="1"/>
  <c r="O2642" i="1"/>
  <c r="P2642" i="1"/>
  <c r="Q2642" i="1"/>
  <c r="V2642" i="1"/>
  <c r="X2642" i="1"/>
  <c r="Z2642" i="1"/>
  <c r="D2643" i="1"/>
  <c r="E2643" i="1"/>
  <c r="F2643" i="1"/>
  <c r="H2643" i="1"/>
  <c r="I2643" i="1"/>
  <c r="J2643" i="1"/>
  <c r="K2643" i="1"/>
  <c r="L2643" i="1"/>
  <c r="S2643" i="1"/>
  <c r="M2643" i="1"/>
  <c r="N2643" i="1"/>
  <c r="O2643" i="1"/>
  <c r="P2643" i="1"/>
  <c r="Q2643" i="1"/>
  <c r="V2643" i="1"/>
  <c r="X2643" i="1"/>
  <c r="Z2643" i="1"/>
  <c r="D2644" i="1"/>
  <c r="E2644" i="1"/>
  <c r="F2644" i="1"/>
  <c r="H2644" i="1"/>
  <c r="I2644" i="1"/>
  <c r="J2644" i="1"/>
  <c r="K2644" i="1"/>
  <c r="L2644" i="1"/>
  <c r="S2644" i="1"/>
  <c r="M2644" i="1"/>
  <c r="N2644" i="1"/>
  <c r="O2644" i="1"/>
  <c r="P2644" i="1"/>
  <c r="Q2644" i="1"/>
  <c r="V2644" i="1"/>
  <c r="X2644" i="1"/>
  <c r="Z2644" i="1"/>
  <c r="D2645" i="1"/>
  <c r="E2645" i="1"/>
  <c r="F2645" i="1"/>
  <c r="H2645" i="1"/>
  <c r="I2645" i="1"/>
  <c r="J2645" i="1"/>
  <c r="K2645" i="1"/>
  <c r="L2645" i="1"/>
  <c r="S2645" i="1"/>
  <c r="M2645" i="1"/>
  <c r="N2645" i="1"/>
  <c r="O2645" i="1"/>
  <c r="P2645" i="1"/>
  <c r="Q2645" i="1"/>
  <c r="V2645" i="1"/>
  <c r="X2645" i="1"/>
  <c r="Z2645" i="1"/>
  <c r="D2646" i="1"/>
  <c r="E2646" i="1"/>
  <c r="F2646" i="1"/>
  <c r="H2646" i="1"/>
  <c r="I2646" i="1"/>
  <c r="J2646" i="1"/>
  <c r="K2646" i="1"/>
  <c r="L2646" i="1"/>
  <c r="S2646" i="1"/>
  <c r="M2646" i="1"/>
  <c r="N2646" i="1"/>
  <c r="O2646" i="1"/>
  <c r="P2646" i="1"/>
  <c r="Q2646" i="1"/>
  <c r="V2646" i="1"/>
  <c r="X2646" i="1"/>
  <c r="Z2646" i="1"/>
  <c r="D2647" i="1"/>
  <c r="E2647" i="1"/>
  <c r="F2647" i="1"/>
  <c r="H2647" i="1"/>
  <c r="I2647" i="1"/>
  <c r="J2647" i="1"/>
  <c r="K2647" i="1"/>
  <c r="L2647" i="1"/>
  <c r="S2647" i="1"/>
  <c r="M2647" i="1"/>
  <c r="N2647" i="1"/>
  <c r="O2647" i="1"/>
  <c r="P2647" i="1"/>
  <c r="Q2647" i="1"/>
  <c r="V2647" i="1"/>
  <c r="X2647" i="1"/>
  <c r="Z2647" i="1"/>
  <c r="D2648" i="1"/>
  <c r="E2648" i="1"/>
  <c r="F2648" i="1"/>
  <c r="H2648" i="1"/>
  <c r="I2648" i="1"/>
  <c r="J2648" i="1"/>
  <c r="K2648" i="1"/>
  <c r="L2648" i="1"/>
  <c r="S2648" i="1"/>
  <c r="M2648" i="1"/>
  <c r="N2648" i="1"/>
  <c r="O2648" i="1"/>
  <c r="P2648" i="1"/>
  <c r="Q2648" i="1"/>
  <c r="V2648" i="1"/>
  <c r="X2648" i="1"/>
  <c r="Z2648" i="1"/>
  <c r="D2649" i="1"/>
  <c r="E2649" i="1"/>
  <c r="F2649" i="1"/>
  <c r="H2649" i="1"/>
  <c r="I2649" i="1"/>
  <c r="J2649" i="1"/>
  <c r="K2649" i="1"/>
  <c r="L2649" i="1"/>
  <c r="S2649" i="1"/>
  <c r="M2649" i="1"/>
  <c r="N2649" i="1"/>
  <c r="O2649" i="1"/>
  <c r="P2649" i="1"/>
  <c r="Q2649" i="1"/>
  <c r="V2649" i="1"/>
  <c r="X2649" i="1"/>
  <c r="Z2649" i="1"/>
  <c r="D2650" i="1"/>
  <c r="E2650" i="1"/>
  <c r="F2650" i="1"/>
  <c r="H2650" i="1"/>
  <c r="I2650" i="1"/>
  <c r="J2650" i="1"/>
  <c r="K2650" i="1"/>
  <c r="L2650" i="1"/>
  <c r="S2650" i="1"/>
  <c r="M2650" i="1"/>
  <c r="N2650" i="1"/>
  <c r="O2650" i="1"/>
  <c r="P2650" i="1"/>
  <c r="Q2650" i="1"/>
  <c r="V2650" i="1"/>
  <c r="X2650" i="1"/>
  <c r="Z2650" i="1"/>
  <c r="D2651" i="1"/>
  <c r="E2651" i="1"/>
  <c r="F2651" i="1"/>
  <c r="H2651" i="1"/>
  <c r="I2651" i="1"/>
  <c r="J2651" i="1"/>
  <c r="K2651" i="1"/>
  <c r="L2651" i="1"/>
  <c r="S2651" i="1"/>
  <c r="M2651" i="1"/>
  <c r="N2651" i="1"/>
  <c r="O2651" i="1"/>
  <c r="P2651" i="1"/>
  <c r="Q2651" i="1"/>
  <c r="V2651" i="1"/>
  <c r="X2651" i="1"/>
  <c r="Z2651" i="1"/>
  <c r="D2652" i="1"/>
  <c r="E2652" i="1"/>
  <c r="F2652" i="1"/>
  <c r="H2652" i="1"/>
  <c r="I2652" i="1"/>
  <c r="J2652" i="1"/>
  <c r="K2652" i="1"/>
  <c r="L2652" i="1"/>
  <c r="S2652" i="1"/>
  <c r="M2652" i="1"/>
  <c r="N2652" i="1"/>
  <c r="O2652" i="1"/>
  <c r="P2652" i="1"/>
  <c r="Q2652" i="1"/>
  <c r="V2652" i="1"/>
  <c r="X2652" i="1"/>
  <c r="Z2652" i="1"/>
  <c r="D2653" i="1"/>
  <c r="E2653" i="1"/>
  <c r="F2653" i="1"/>
  <c r="H2653" i="1"/>
  <c r="I2653" i="1"/>
  <c r="J2653" i="1"/>
  <c r="K2653" i="1"/>
  <c r="L2653" i="1"/>
  <c r="S2653" i="1"/>
  <c r="M2653" i="1"/>
  <c r="N2653" i="1"/>
  <c r="O2653" i="1"/>
  <c r="P2653" i="1"/>
  <c r="Q2653" i="1"/>
  <c r="V2653" i="1"/>
  <c r="X2653" i="1"/>
  <c r="Z2653" i="1"/>
  <c r="D2654" i="1"/>
  <c r="E2654" i="1"/>
  <c r="F2654" i="1"/>
  <c r="H2654" i="1"/>
  <c r="I2654" i="1"/>
  <c r="J2654" i="1"/>
  <c r="K2654" i="1"/>
  <c r="L2654" i="1"/>
  <c r="S2654" i="1"/>
  <c r="M2654" i="1"/>
  <c r="N2654" i="1"/>
  <c r="O2654" i="1"/>
  <c r="P2654" i="1"/>
  <c r="Q2654" i="1"/>
  <c r="V2654" i="1"/>
  <c r="X2654" i="1"/>
  <c r="Z2654" i="1"/>
  <c r="D2655" i="1"/>
  <c r="E2655" i="1"/>
  <c r="F2655" i="1"/>
  <c r="H2655" i="1"/>
  <c r="I2655" i="1"/>
  <c r="J2655" i="1"/>
  <c r="K2655" i="1"/>
  <c r="L2655" i="1"/>
  <c r="S2655" i="1"/>
  <c r="M2655" i="1"/>
  <c r="N2655" i="1"/>
  <c r="O2655" i="1"/>
  <c r="P2655" i="1"/>
  <c r="Q2655" i="1"/>
  <c r="V2655" i="1"/>
  <c r="X2655" i="1"/>
  <c r="Z2655" i="1"/>
  <c r="D2656" i="1"/>
  <c r="E2656" i="1"/>
  <c r="F2656" i="1"/>
  <c r="H2656" i="1"/>
  <c r="I2656" i="1"/>
  <c r="J2656" i="1"/>
  <c r="K2656" i="1"/>
  <c r="L2656" i="1"/>
  <c r="S2656" i="1"/>
  <c r="M2656" i="1"/>
  <c r="N2656" i="1"/>
  <c r="O2656" i="1"/>
  <c r="P2656" i="1"/>
  <c r="Q2656" i="1"/>
  <c r="V2656" i="1"/>
  <c r="X2656" i="1"/>
  <c r="Z2656" i="1"/>
  <c r="D2657" i="1"/>
  <c r="E2657" i="1"/>
  <c r="F2657" i="1"/>
  <c r="H2657" i="1"/>
  <c r="I2657" i="1"/>
  <c r="J2657" i="1"/>
  <c r="K2657" i="1"/>
  <c r="L2657" i="1"/>
  <c r="S2657" i="1"/>
  <c r="T2657" i="1"/>
  <c r="M2657" i="1"/>
  <c r="N2657" i="1"/>
  <c r="O2657" i="1"/>
  <c r="P2657" i="1"/>
  <c r="Q2657" i="1"/>
  <c r="V2657" i="1"/>
  <c r="X2657" i="1"/>
  <c r="Z2657" i="1"/>
  <c r="D2658" i="1"/>
  <c r="E2658" i="1"/>
  <c r="F2658" i="1"/>
  <c r="H2658" i="1"/>
  <c r="I2658" i="1"/>
  <c r="J2658" i="1"/>
  <c r="K2658" i="1"/>
  <c r="L2658" i="1"/>
  <c r="S2658" i="1"/>
  <c r="T2658" i="1"/>
  <c r="M2658" i="1"/>
  <c r="N2658" i="1"/>
  <c r="O2658" i="1"/>
  <c r="P2658" i="1"/>
  <c r="Q2658" i="1"/>
  <c r="V2658" i="1"/>
  <c r="X2658" i="1"/>
  <c r="Z2658" i="1"/>
  <c r="D2659" i="1"/>
  <c r="E2659" i="1"/>
  <c r="F2659" i="1"/>
  <c r="H2659" i="1"/>
  <c r="I2659" i="1"/>
  <c r="J2659" i="1"/>
  <c r="K2659" i="1"/>
  <c r="L2659" i="1"/>
  <c r="S2659" i="1"/>
  <c r="T2659" i="1"/>
  <c r="M2659" i="1"/>
  <c r="N2659" i="1"/>
  <c r="O2659" i="1"/>
  <c r="P2659" i="1"/>
  <c r="Q2659" i="1"/>
  <c r="V2659" i="1"/>
  <c r="X2659" i="1"/>
  <c r="Z2659" i="1"/>
  <c r="D2660" i="1"/>
  <c r="E2660" i="1"/>
  <c r="F2660" i="1"/>
  <c r="H2660" i="1"/>
  <c r="I2660" i="1"/>
  <c r="J2660" i="1"/>
  <c r="K2660" i="1"/>
  <c r="L2660" i="1"/>
  <c r="S2660" i="1"/>
  <c r="T2660" i="1"/>
  <c r="M2660" i="1"/>
  <c r="N2660" i="1"/>
  <c r="O2660" i="1"/>
  <c r="P2660" i="1"/>
  <c r="Q2660" i="1"/>
  <c r="V2660" i="1"/>
  <c r="X2660" i="1"/>
  <c r="Z2660" i="1"/>
  <c r="D2661" i="1"/>
  <c r="E2661" i="1"/>
  <c r="F2661" i="1"/>
  <c r="H2661" i="1"/>
  <c r="I2661" i="1"/>
  <c r="J2661" i="1"/>
  <c r="K2661" i="1"/>
  <c r="L2661" i="1"/>
  <c r="S2661" i="1"/>
  <c r="T2661" i="1"/>
  <c r="M2661" i="1"/>
  <c r="N2661" i="1"/>
  <c r="O2661" i="1"/>
  <c r="P2661" i="1"/>
  <c r="Q2661" i="1"/>
  <c r="V2661" i="1"/>
  <c r="X2661" i="1"/>
  <c r="Z2661" i="1"/>
  <c r="D2662" i="1"/>
  <c r="E2662" i="1"/>
  <c r="F2662" i="1"/>
  <c r="H2662" i="1"/>
  <c r="I2662" i="1"/>
  <c r="J2662" i="1"/>
  <c r="K2662" i="1"/>
  <c r="L2662" i="1"/>
  <c r="S2662" i="1"/>
  <c r="T2662" i="1"/>
  <c r="M2662" i="1"/>
  <c r="N2662" i="1"/>
  <c r="O2662" i="1"/>
  <c r="P2662" i="1"/>
  <c r="Q2662" i="1"/>
  <c r="V2662" i="1"/>
  <c r="X2662" i="1"/>
  <c r="Z2662" i="1"/>
  <c r="D2663" i="1"/>
  <c r="E2663" i="1"/>
  <c r="F2663" i="1"/>
  <c r="H2663" i="1"/>
  <c r="I2663" i="1"/>
  <c r="J2663" i="1"/>
  <c r="K2663" i="1"/>
  <c r="L2663" i="1"/>
  <c r="S2663" i="1"/>
  <c r="T2663" i="1"/>
  <c r="M2663" i="1"/>
  <c r="N2663" i="1"/>
  <c r="O2663" i="1"/>
  <c r="P2663" i="1"/>
  <c r="Q2663" i="1"/>
  <c r="V2663" i="1"/>
  <c r="X2663" i="1"/>
  <c r="Z2663" i="1"/>
  <c r="D2664" i="1"/>
  <c r="E2664" i="1"/>
  <c r="F2664" i="1"/>
  <c r="H2664" i="1"/>
  <c r="I2664" i="1"/>
  <c r="J2664" i="1"/>
  <c r="K2664" i="1"/>
  <c r="L2664" i="1"/>
  <c r="S2664" i="1"/>
  <c r="M2664" i="1"/>
  <c r="N2664" i="1"/>
  <c r="O2664" i="1"/>
  <c r="P2664" i="1"/>
  <c r="Q2664" i="1"/>
  <c r="V2664" i="1"/>
  <c r="X2664" i="1"/>
  <c r="Z2664" i="1"/>
  <c r="D2665" i="1"/>
  <c r="E2665" i="1"/>
  <c r="F2665" i="1"/>
  <c r="H2665" i="1"/>
  <c r="I2665" i="1"/>
  <c r="J2665" i="1"/>
  <c r="K2665" i="1"/>
  <c r="L2665" i="1"/>
  <c r="S2665" i="1"/>
  <c r="M2665" i="1"/>
  <c r="N2665" i="1"/>
  <c r="O2665" i="1"/>
  <c r="P2665" i="1"/>
  <c r="Q2665" i="1"/>
  <c r="V2665" i="1"/>
  <c r="X2665" i="1"/>
  <c r="Z2665" i="1"/>
  <c r="D2666" i="1"/>
  <c r="E2666" i="1"/>
  <c r="F2666" i="1"/>
  <c r="H2666" i="1"/>
  <c r="I2666" i="1"/>
  <c r="J2666" i="1"/>
  <c r="K2666" i="1"/>
  <c r="L2666" i="1"/>
  <c r="S2666" i="1"/>
  <c r="M2666" i="1"/>
  <c r="N2666" i="1"/>
  <c r="O2666" i="1"/>
  <c r="P2666" i="1"/>
  <c r="Q2666" i="1"/>
  <c r="V2666" i="1"/>
  <c r="X2666" i="1"/>
  <c r="Z2666" i="1"/>
  <c r="D2667" i="1"/>
  <c r="E2667" i="1"/>
  <c r="F2667" i="1"/>
  <c r="H2667" i="1"/>
  <c r="I2667" i="1"/>
  <c r="J2667" i="1"/>
  <c r="K2667" i="1"/>
  <c r="L2667" i="1"/>
  <c r="S2667" i="1"/>
  <c r="M2667" i="1"/>
  <c r="N2667" i="1"/>
  <c r="O2667" i="1"/>
  <c r="P2667" i="1"/>
  <c r="Q2667" i="1"/>
  <c r="V2667" i="1"/>
  <c r="X2667" i="1"/>
  <c r="Z2667" i="1"/>
  <c r="D2668" i="1"/>
  <c r="E2668" i="1"/>
  <c r="F2668" i="1"/>
  <c r="H2668" i="1"/>
  <c r="I2668" i="1"/>
  <c r="J2668" i="1"/>
  <c r="K2668" i="1"/>
  <c r="L2668" i="1"/>
  <c r="S2668" i="1"/>
  <c r="T2668" i="1"/>
  <c r="M2668" i="1"/>
  <c r="N2668" i="1"/>
  <c r="O2668" i="1"/>
  <c r="P2668" i="1"/>
  <c r="Q2668" i="1"/>
  <c r="V2668" i="1"/>
  <c r="X2668" i="1"/>
  <c r="Z2668" i="1"/>
  <c r="D2669" i="1"/>
  <c r="E2669" i="1"/>
  <c r="F2669" i="1"/>
  <c r="H2669" i="1"/>
  <c r="I2669" i="1"/>
  <c r="J2669" i="1"/>
  <c r="K2669" i="1"/>
  <c r="L2669" i="1"/>
  <c r="S2669" i="1"/>
  <c r="T2669" i="1"/>
  <c r="M2669" i="1"/>
  <c r="N2669" i="1"/>
  <c r="O2669" i="1"/>
  <c r="P2669" i="1"/>
  <c r="Q2669" i="1"/>
  <c r="V2669" i="1"/>
  <c r="X2669" i="1"/>
  <c r="Z2669" i="1"/>
  <c r="D2670" i="1"/>
  <c r="E2670" i="1"/>
  <c r="F2670" i="1"/>
  <c r="H2670" i="1"/>
  <c r="I2670" i="1"/>
  <c r="J2670" i="1"/>
  <c r="K2670" i="1"/>
  <c r="L2670" i="1"/>
  <c r="S2670" i="1"/>
  <c r="M2670" i="1"/>
  <c r="N2670" i="1"/>
  <c r="O2670" i="1"/>
  <c r="P2670" i="1"/>
  <c r="Q2670" i="1"/>
  <c r="V2670" i="1"/>
  <c r="X2670" i="1"/>
  <c r="Z2670" i="1"/>
  <c r="D2671" i="1"/>
  <c r="E2671" i="1"/>
  <c r="F2671" i="1"/>
  <c r="H2671" i="1"/>
  <c r="I2671" i="1"/>
  <c r="J2671" i="1"/>
  <c r="K2671" i="1"/>
  <c r="L2671" i="1"/>
  <c r="S2671" i="1"/>
  <c r="M2671" i="1"/>
  <c r="N2671" i="1"/>
  <c r="O2671" i="1"/>
  <c r="P2671" i="1"/>
  <c r="Q2671" i="1"/>
  <c r="V2671" i="1"/>
  <c r="X2671" i="1"/>
  <c r="Z2671" i="1"/>
  <c r="D2672" i="1"/>
  <c r="E2672" i="1"/>
  <c r="F2672" i="1"/>
  <c r="H2672" i="1"/>
  <c r="I2672" i="1"/>
  <c r="J2672" i="1"/>
  <c r="K2672" i="1"/>
  <c r="L2672" i="1"/>
  <c r="S2672" i="1"/>
  <c r="T2672" i="1"/>
  <c r="M2672" i="1"/>
  <c r="N2672" i="1"/>
  <c r="O2672" i="1"/>
  <c r="P2672" i="1"/>
  <c r="Q2672" i="1"/>
  <c r="V2672" i="1"/>
  <c r="X2672" i="1"/>
  <c r="Z2672" i="1"/>
  <c r="D2673" i="1"/>
  <c r="E2673" i="1"/>
  <c r="F2673" i="1"/>
  <c r="H2673" i="1"/>
  <c r="I2673" i="1"/>
  <c r="J2673" i="1"/>
  <c r="K2673" i="1"/>
  <c r="L2673" i="1"/>
  <c r="S2673" i="1"/>
  <c r="T2673" i="1"/>
  <c r="M2673" i="1"/>
  <c r="N2673" i="1"/>
  <c r="O2673" i="1"/>
  <c r="P2673" i="1"/>
  <c r="Q2673" i="1"/>
  <c r="V2673" i="1"/>
  <c r="X2673" i="1"/>
  <c r="Z2673" i="1"/>
  <c r="D2674" i="1"/>
  <c r="E2674" i="1"/>
  <c r="F2674" i="1"/>
  <c r="H2674" i="1"/>
  <c r="I2674" i="1"/>
  <c r="J2674" i="1"/>
  <c r="K2674" i="1"/>
  <c r="L2674" i="1"/>
  <c r="S2674" i="1"/>
  <c r="M2674" i="1"/>
  <c r="N2674" i="1"/>
  <c r="O2674" i="1"/>
  <c r="P2674" i="1"/>
  <c r="Q2674" i="1"/>
  <c r="V2674" i="1"/>
  <c r="X2674" i="1"/>
  <c r="Z2674" i="1"/>
  <c r="D2675" i="1"/>
  <c r="E2675" i="1"/>
  <c r="F2675" i="1"/>
  <c r="H2675" i="1"/>
  <c r="I2675" i="1"/>
  <c r="J2675" i="1"/>
  <c r="K2675" i="1"/>
  <c r="L2675" i="1"/>
  <c r="S2675" i="1"/>
  <c r="M2675" i="1"/>
  <c r="N2675" i="1"/>
  <c r="O2675" i="1"/>
  <c r="P2675" i="1"/>
  <c r="Q2675" i="1"/>
  <c r="V2675" i="1"/>
  <c r="X2675" i="1"/>
  <c r="Z2675" i="1"/>
  <c r="D2676" i="1"/>
  <c r="E2676" i="1"/>
  <c r="F2676" i="1"/>
  <c r="H2676" i="1"/>
  <c r="I2676" i="1"/>
  <c r="J2676" i="1"/>
  <c r="K2676" i="1"/>
  <c r="L2676" i="1"/>
  <c r="S2676" i="1"/>
  <c r="T2676" i="1"/>
  <c r="M2676" i="1"/>
  <c r="N2676" i="1"/>
  <c r="O2676" i="1"/>
  <c r="P2676" i="1"/>
  <c r="Q2676" i="1"/>
  <c r="V2676" i="1"/>
  <c r="X2676" i="1"/>
  <c r="Z2676" i="1"/>
  <c r="D2677" i="1"/>
  <c r="E2677" i="1"/>
  <c r="F2677" i="1"/>
  <c r="H2677" i="1"/>
  <c r="I2677" i="1"/>
  <c r="J2677" i="1"/>
  <c r="K2677" i="1"/>
  <c r="L2677" i="1"/>
  <c r="S2677" i="1"/>
  <c r="M2677" i="1"/>
  <c r="N2677" i="1"/>
  <c r="O2677" i="1"/>
  <c r="P2677" i="1"/>
  <c r="Q2677" i="1"/>
  <c r="V2677" i="1"/>
  <c r="X2677" i="1"/>
  <c r="Z2677" i="1"/>
  <c r="D2678" i="1"/>
  <c r="E2678" i="1"/>
  <c r="F2678" i="1"/>
  <c r="H2678" i="1"/>
  <c r="I2678" i="1"/>
  <c r="J2678" i="1"/>
  <c r="K2678" i="1"/>
  <c r="L2678" i="1"/>
  <c r="S2678" i="1"/>
  <c r="M2678" i="1"/>
  <c r="N2678" i="1"/>
  <c r="O2678" i="1"/>
  <c r="P2678" i="1"/>
  <c r="Q2678" i="1"/>
  <c r="V2678" i="1"/>
  <c r="X2678" i="1"/>
  <c r="Z2678" i="1"/>
  <c r="D2679" i="1"/>
  <c r="E2679" i="1"/>
  <c r="F2679" i="1"/>
  <c r="H2679" i="1"/>
  <c r="I2679" i="1"/>
  <c r="J2679" i="1"/>
  <c r="K2679" i="1"/>
  <c r="L2679" i="1"/>
  <c r="S2679" i="1"/>
  <c r="M2679" i="1"/>
  <c r="N2679" i="1"/>
  <c r="O2679" i="1"/>
  <c r="P2679" i="1"/>
  <c r="Q2679" i="1"/>
  <c r="V2679" i="1"/>
  <c r="X2679" i="1"/>
  <c r="Z2679" i="1"/>
  <c r="D2680" i="1"/>
  <c r="E2680" i="1"/>
  <c r="F2680" i="1"/>
  <c r="H2680" i="1"/>
  <c r="I2680" i="1"/>
  <c r="J2680" i="1"/>
  <c r="K2680" i="1"/>
  <c r="L2680" i="1"/>
  <c r="S2680" i="1"/>
  <c r="T2680" i="1"/>
  <c r="M2680" i="1"/>
  <c r="N2680" i="1"/>
  <c r="O2680" i="1"/>
  <c r="P2680" i="1"/>
  <c r="Q2680" i="1"/>
  <c r="V2680" i="1"/>
  <c r="X2680" i="1"/>
  <c r="Z2680" i="1"/>
  <c r="D2681" i="1"/>
  <c r="E2681" i="1"/>
  <c r="F2681" i="1"/>
  <c r="H2681" i="1"/>
  <c r="I2681" i="1"/>
  <c r="J2681" i="1"/>
  <c r="K2681" i="1"/>
  <c r="L2681" i="1"/>
  <c r="S2681" i="1"/>
  <c r="T2681" i="1"/>
  <c r="M2681" i="1"/>
  <c r="N2681" i="1"/>
  <c r="O2681" i="1"/>
  <c r="P2681" i="1"/>
  <c r="Q2681" i="1"/>
  <c r="V2681" i="1"/>
  <c r="X2681" i="1"/>
  <c r="Z2681" i="1"/>
  <c r="D2682" i="1"/>
  <c r="E2682" i="1"/>
  <c r="F2682" i="1"/>
  <c r="H2682" i="1"/>
  <c r="I2682" i="1"/>
  <c r="J2682" i="1"/>
  <c r="K2682" i="1"/>
  <c r="L2682" i="1"/>
  <c r="S2682" i="1"/>
  <c r="T2682" i="1"/>
  <c r="M2682" i="1"/>
  <c r="N2682" i="1"/>
  <c r="O2682" i="1"/>
  <c r="P2682" i="1"/>
  <c r="Q2682" i="1"/>
  <c r="V2682" i="1"/>
  <c r="X2682" i="1"/>
  <c r="Z2682" i="1"/>
  <c r="D2683" i="1"/>
  <c r="E2683" i="1"/>
  <c r="F2683" i="1"/>
  <c r="H2683" i="1"/>
  <c r="I2683" i="1"/>
  <c r="J2683" i="1"/>
  <c r="K2683" i="1"/>
  <c r="L2683" i="1"/>
  <c r="S2683" i="1"/>
  <c r="T2683" i="1"/>
  <c r="M2683" i="1"/>
  <c r="N2683" i="1"/>
  <c r="O2683" i="1"/>
  <c r="P2683" i="1"/>
  <c r="Q2683" i="1"/>
  <c r="V2683" i="1"/>
  <c r="X2683" i="1"/>
  <c r="Z2683" i="1"/>
  <c r="D2684" i="1"/>
  <c r="E2684" i="1"/>
  <c r="F2684" i="1"/>
  <c r="H2684" i="1"/>
  <c r="I2684" i="1"/>
  <c r="J2684" i="1"/>
  <c r="K2684" i="1"/>
  <c r="L2684" i="1"/>
  <c r="S2684" i="1"/>
  <c r="T2684" i="1"/>
  <c r="M2684" i="1"/>
  <c r="N2684" i="1"/>
  <c r="O2684" i="1"/>
  <c r="P2684" i="1"/>
  <c r="Q2684" i="1"/>
  <c r="V2684" i="1"/>
  <c r="X2684" i="1"/>
  <c r="Z2684" i="1"/>
  <c r="D2685" i="1"/>
  <c r="E2685" i="1"/>
  <c r="F2685" i="1"/>
  <c r="H2685" i="1"/>
  <c r="I2685" i="1"/>
  <c r="J2685" i="1"/>
  <c r="K2685" i="1"/>
  <c r="L2685" i="1"/>
  <c r="S2685" i="1"/>
  <c r="T2685" i="1"/>
  <c r="M2685" i="1"/>
  <c r="N2685" i="1"/>
  <c r="O2685" i="1"/>
  <c r="P2685" i="1"/>
  <c r="Q2685" i="1"/>
  <c r="V2685" i="1"/>
  <c r="X2685" i="1"/>
  <c r="Z2685" i="1"/>
  <c r="D2686" i="1"/>
  <c r="E2686" i="1"/>
  <c r="F2686" i="1"/>
  <c r="H2686" i="1"/>
  <c r="I2686" i="1"/>
  <c r="J2686" i="1"/>
  <c r="K2686" i="1"/>
  <c r="L2686" i="1"/>
  <c r="S2686" i="1"/>
  <c r="T2686" i="1"/>
  <c r="M2686" i="1"/>
  <c r="N2686" i="1"/>
  <c r="O2686" i="1"/>
  <c r="P2686" i="1"/>
  <c r="Q2686" i="1"/>
  <c r="V2686" i="1"/>
  <c r="X2686" i="1"/>
  <c r="Z2686" i="1"/>
  <c r="D2687" i="1"/>
  <c r="E2687" i="1"/>
  <c r="F2687" i="1"/>
  <c r="H2687" i="1"/>
  <c r="I2687" i="1"/>
  <c r="J2687" i="1"/>
  <c r="K2687" i="1"/>
  <c r="L2687" i="1"/>
  <c r="S2687" i="1"/>
  <c r="T2687" i="1"/>
  <c r="M2687" i="1"/>
  <c r="N2687" i="1"/>
  <c r="O2687" i="1"/>
  <c r="P2687" i="1"/>
  <c r="Q2687" i="1"/>
  <c r="V2687" i="1"/>
  <c r="X2687" i="1"/>
  <c r="Z2687" i="1"/>
  <c r="D2688" i="1"/>
  <c r="E2688" i="1"/>
  <c r="F2688" i="1"/>
  <c r="H2688" i="1"/>
  <c r="I2688" i="1"/>
  <c r="J2688" i="1"/>
  <c r="K2688" i="1"/>
  <c r="L2688" i="1"/>
  <c r="S2688" i="1"/>
  <c r="M2688" i="1"/>
  <c r="N2688" i="1"/>
  <c r="O2688" i="1"/>
  <c r="P2688" i="1"/>
  <c r="Q2688" i="1"/>
  <c r="V2688" i="1"/>
  <c r="X2688" i="1"/>
  <c r="Z2688" i="1"/>
  <c r="D2689" i="1"/>
  <c r="E2689" i="1"/>
  <c r="F2689" i="1"/>
  <c r="H2689" i="1"/>
  <c r="I2689" i="1"/>
  <c r="J2689" i="1"/>
  <c r="K2689" i="1"/>
  <c r="L2689" i="1"/>
  <c r="S2689" i="1"/>
  <c r="M2689" i="1"/>
  <c r="N2689" i="1"/>
  <c r="O2689" i="1"/>
  <c r="P2689" i="1"/>
  <c r="Q2689" i="1"/>
  <c r="V2689" i="1"/>
  <c r="X2689" i="1"/>
  <c r="Z2689" i="1"/>
  <c r="D2690" i="1"/>
  <c r="E2690" i="1"/>
  <c r="F2690" i="1"/>
  <c r="H2690" i="1"/>
  <c r="I2690" i="1"/>
  <c r="J2690" i="1"/>
  <c r="K2690" i="1"/>
  <c r="L2690" i="1"/>
  <c r="S2690" i="1"/>
  <c r="T2690" i="1"/>
  <c r="M2690" i="1"/>
  <c r="N2690" i="1"/>
  <c r="O2690" i="1"/>
  <c r="P2690" i="1"/>
  <c r="Q2690" i="1"/>
  <c r="V2690" i="1"/>
  <c r="X2690" i="1"/>
  <c r="Z2690" i="1"/>
  <c r="D2691" i="1"/>
  <c r="E2691" i="1"/>
  <c r="F2691" i="1"/>
  <c r="H2691" i="1"/>
  <c r="I2691" i="1"/>
  <c r="J2691" i="1"/>
  <c r="K2691" i="1"/>
  <c r="L2691" i="1"/>
  <c r="S2691" i="1"/>
  <c r="T2691" i="1"/>
  <c r="M2691" i="1"/>
  <c r="N2691" i="1"/>
  <c r="O2691" i="1"/>
  <c r="P2691" i="1"/>
  <c r="Q2691" i="1"/>
  <c r="V2691" i="1"/>
  <c r="X2691" i="1"/>
  <c r="Z2691" i="1"/>
  <c r="D2692" i="1"/>
  <c r="E2692" i="1"/>
  <c r="F2692" i="1"/>
  <c r="H2692" i="1"/>
  <c r="I2692" i="1"/>
  <c r="J2692" i="1"/>
  <c r="K2692" i="1"/>
  <c r="L2692" i="1"/>
  <c r="S2692" i="1"/>
  <c r="M2692" i="1"/>
  <c r="N2692" i="1"/>
  <c r="O2692" i="1"/>
  <c r="P2692" i="1"/>
  <c r="Q2692" i="1"/>
  <c r="V2692" i="1"/>
  <c r="X2692" i="1"/>
  <c r="Z2692" i="1"/>
  <c r="D2693" i="1"/>
  <c r="E2693" i="1"/>
  <c r="F2693" i="1"/>
  <c r="H2693" i="1"/>
  <c r="I2693" i="1"/>
  <c r="J2693" i="1"/>
  <c r="K2693" i="1"/>
  <c r="L2693" i="1"/>
  <c r="S2693" i="1"/>
  <c r="M2693" i="1"/>
  <c r="N2693" i="1"/>
  <c r="O2693" i="1"/>
  <c r="P2693" i="1"/>
  <c r="Q2693" i="1"/>
  <c r="V2693" i="1"/>
  <c r="X2693" i="1"/>
  <c r="Z2693" i="1"/>
  <c r="D2694" i="1"/>
  <c r="E2694" i="1"/>
  <c r="F2694" i="1"/>
  <c r="H2694" i="1"/>
  <c r="I2694" i="1"/>
  <c r="J2694" i="1"/>
  <c r="K2694" i="1"/>
  <c r="L2694" i="1"/>
  <c r="S2694" i="1"/>
  <c r="M2694" i="1"/>
  <c r="N2694" i="1"/>
  <c r="O2694" i="1"/>
  <c r="P2694" i="1"/>
  <c r="Q2694" i="1"/>
  <c r="V2694" i="1"/>
  <c r="X2694" i="1"/>
  <c r="Z2694" i="1"/>
  <c r="D2695" i="1"/>
  <c r="E2695" i="1"/>
  <c r="F2695" i="1"/>
  <c r="H2695" i="1"/>
  <c r="I2695" i="1"/>
  <c r="J2695" i="1"/>
  <c r="K2695" i="1"/>
  <c r="L2695" i="1"/>
  <c r="S2695" i="1"/>
  <c r="M2695" i="1"/>
  <c r="N2695" i="1"/>
  <c r="O2695" i="1"/>
  <c r="P2695" i="1"/>
  <c r="Q2695" i="1"/>
  <c r="V2695" i="1"/>
  <c r="X2695" i="1"/>
  <c r="Z2695" i="1"/>
  <c r="D2696" i="1"/>
  <c r="E2696" i="1"/>
  <c r="F2696" i="1"/>
  <c r="H2696" i="1"/>
  <c r="I2696" i="1"/>
  <c r="J2696" i="1"/>
  <c r="K2696" i="1"/>
  <c r="L2696" i="1"/>
  <c r="S2696" i="1"/>
  <c r="M2696" i="1"/>
  <c r="N2696" i="1"/>
  <c r="O2696" i="1"/>
  <c r="P2696" i="1"/>
  <c r="Q2696" i="1"/>
  <c r="V2696" i="1"/>
  <c r="X2696" i="1"/>
  <c r="Z2696" i="1"/>
  <c r="D2697" i="1"/>
  <c r="E2697" i="1"/>
  <c r="F2697" i="1"/>
  <c r="H2697" i="1"/>
  <c r="I2697" i="1"/>
  <c r="J2697" i="1"/>
  <c r="K2697" i="1"/>
  <c r="L2697" i="1"/>
  <c r="S2697" i="1"/>
  <c r="M2697" i="1"/>
  <c r="N2697" i="1"/>
  <c r="O2697" i="1"/>
  <c r="P2697" i="1"/>
  <c r="Q2697" i="1"/>
  <c r="V2697" i="1"/>
  <c r="X2697" i="1"/>
  <c r="Z2697" i="1"/>
  <c r="D2698" i="1"/>
  <c r="E2698" i="1"/>
  <c r="F2698" i="1"/>
  <c r="H2698" i="1"/>
  <c r="I2698" i="1"/>
  <c r="J2698" i="1"/>
  <c r="K2698" i="1"/>
  <c r="L2698" i="1"/>
  <c r="S2698" i="1"/>
  <c r="M2698" i="1"/>
  <c r="N2698" i="1"/>
  <c r="O2698" i="1"/>
  <c r="P2698" i="1"/>
  <c r="Q2698" i="1"/>
  <c r="V2698" i="1"/>
  <c r="X2698" i="1"/>
  <c r="Z2698" i="1"/>
  <c r="D2699" i="1"/>
  <c r="E2699" i="1"/>
  <c r="F2699" i="1"/>
  <c r="H2699" i="1"/>
  <c r="I2699" i="1"/>
  <c r="J2699" i="1"/>
  <c r="K2699" i="1"/>
  <c r="L2699" i="1"/>
  <c r="S2699" i="1"/>
  <c r="M2699" i="1"/>
  <c r="N2699" i="1"/>
  <c r="O2699" i="1"/>
  <c r="P2699" i="1"/>
  <c r="Q2699" i="1"/>
  <c r="V2699" i="1"/>
  <c r="X2699" i="1"/>
  <c r="Z2699" i="1"/>
  <c r="D2700" i="1"/>
  <c r="E2700" i="1"/>
  <c r="F2700" i="1"/>
  <c r="H2700" i="1"/>
  <c r="I2700" i="1"/>
  <c r="J2700" i="1"/>
  <c r="K2700" i="1"/>
  <c r="L2700" i="1"/>
  <c r="S2700" i="1"/>
  <c r="M2700" i="1"/>
  <c r="N2700" i="1"/>
  <c r="O2700" i="1"/>
  <c r="P2700" i="1"/>
  <c r="Q2700" i="1"/>
  <c r="V2700" i="1"/>
  <c r="X2700" i="1"/>
  <c r="Z2700" i="1"/>
  <c r="D2701" i="1"/>
  <c r="E2701" i="1"/>
  <c r="F2701" i="1"/>
  <c r="H2701" i="1"/>
  <c r="I2701" i="1"/>
  <c r="J2701" i="1"/>
  <c r="K2701" i="1"/>
  <c r="L2701" i="1"/>
  <c r="S2701" i="1"/>
  <c r="M2701" i="1"/>
  <c r="N2701" i="1"/>
  <c r="O2701" i="1"/>
  <c r="P2701" i="1"/>
  <c r="Q2701" i="1"/>
  <c r="V2701" i="1"/>
  <c r="X2701" i="1"/>
  <c r="Z2701" i="1"/>
  <c r="D2702" i="1"/>
  <c r="E2702" i="1"/>
  <c r="F2702" i="1"/>
  <c r="H2702" i="1"/>
  <c r="I2702" i="1"/>
  <c r="J2702" i="1"/>
  <c r="K2702" i="1"/>
  <c r="L2702" i="1"/>
  <c r="S2702" i="1"/>
  <c r="M2702" i="1"/>
  <c r="N2702" i="1"/>
  <c r="O2702" i="1"/>
  <c r="P2702" i="1"/>
  <c r="Q2702" i="1"/>
  <c r="V2702" i="1"/>
  <c r="X2702" i="1"/>
  <c r="Z2702" i="1"/>
  <c r="D2703" i="1"/>
  <c r="E2703" i="1"/>
  <c r="F2703" i="1"/>
  <c r="H2703" i="1"/>
  <c r="I2703" i="1"/>
  <c r="J2703" i="1"/>
  <c r="K2703" i="1"/>
  <c r="L2703" i="1"/>
  <c r="S2703" i="1"/>
  <c r="M2703" i="1"/>
  <c r="N2703" i="1"/>
  <c r="O2703" i="1"/>
  <c r="P2703" i="1"/>
  <c r="Q2703" i="1"/>
  <c r="V2703" i="1"/>
  <c r="X2703" i="1"/>
  <c r="Z2703" i="1"/>
  <c r="D2704" i="1"/>
  <c r="E2704" i="1"/>
  <c r="F2704" i="1"/>
  <c r="H2704" i="1"/>
  <c r="I2704" i="1"/>
  <c r="J2704" i="1"/>
  <c r="K2704" i="1"/>
  <c r="L2704" i="1"/>
  <c r="S2704" i="1"/>
  <c r="M2704" i="1"/>
  <c r="N2704" i="1"/>
  <c r="O2704" i="1"/>
  <c r="P2704" i="1"/>
  <c r="Q2704" i="1"/>
  <c r="V2704" i="1"/>
  <c r="X2704" i="1"/>
  <c r="Z2704" i="1"/>
  <c r="D2705" i="1"/>
  <c r="E2705" i="1"/>
  <c r="F2705" i="1"/>
  <c r="H2705" i="1"/>
  <c r="I2705" i="1"/>
  <c r="J2705" i="1"/>
  <c r="K2705" i="1"/>
  <c r="L2705" i="1"/>
  <c r="S2705" i="1"/>
  <c r="M2705" i="1"/>
  <c r="N2705" i="1"/>
  <c r="O2705" i="1"/>
  <c r="P2705" i="1"/>
  <c r="Q2705" i="1"/>
  <c r="V2705" i="1"/>
  <c r="X2705" i="1"/>
  <c r="Z2705" i="1"/>
  <c r="D2706" i="1"/>
  <c r="E2706" i="1"/>
  <c r="F2706" i="1"/>
  <c r="H2706" i="1"/>
  <c r="I2706" i="1"/>
  <c r="J2706" i="1"/>
  <c r="K2706" i="1"/>
  <c r="L2706" i="1"/>
  <c r="S2706" i="1"/>
  <c r="M2706" i="1"/>
  <c r="N2706" i="1"/>
  <c r="O2706" i="1"/>
  <c r="P2706" i="1"/>
  <c r="Q2706" i="1"/>
  <c r="V2706" i="1"/>
  <c r="X2706" i="1"/>
  <c r="Z2706" i="1"/>
  <c r="D2707" i="1"/>
  <c r="E2707" i="1"/>
  <c r="F2707" i="1"/>
  <c r="H2707" i="1"/>
  <c r="I2707" i="1"/>
  <c r="J2707" i="1"/>
  <c r="K2707" i="1"/>
  <c r="L2707" i="1"/>
  <c r="S2707" i="1"/>
  <c r="M2707" i="1"/>
  <c r="N2707" i="1"/>
  <c r="O2707" i="1"/>
  <c r="P2707" i="1"/>
  <c r="Q2707" i="1"/>
  <c r="V2707" i="1"/>
  <c r="X2707" i="1"/>
  <c r="Z2707" i="1"/>
  <c r="D2708" i="1"/>
  <c r="E2708" i="1"/>
  <c r="F2708" i="1"/>
  <c r="H2708" i="1"/>
  <c r="I2708" i="1"/>
  <c r="J2708" i="1"/>
  <c r="K2708" i="1"/>
  <c r="L2708" i="1"/>
  <c r="S2708" i="1"/>
  <c r="M2708" i="1"/>
  <c r="N2708" i="1"/>
  <c r="O2708" i="1"/>
  <c r="P2708" i="1"/>
  <c r="Q2708" i="1"/>
  <c r="V2708" i="1"/>
  <c r="X2708" i="1"/>
  <c r="Z2708" i="1"/>
  <c r="D2709" i="1"/>
  <c r="E2709" i="1"/>
  <c r="F2709" i="1"/>
  <c r="H2709" i="1"/>
  <c r="I2709" i="1"/>
  <c r="J2709" i="1"/>
  <c r="K2709" i="1"/>
  <c r="L2709" i="1"/>
  <c r="S2709" i="1"/>
  <c r="M2709" i="1"/>
  <c r="N2709" i="1"/>
  <c r="O2709" i="1"/>
  <c r="P2709" i="1"/>
  <c r="Q2709" i="1"/>
  <c r="V2709" i="1"/>
  <c r="X2709" i="1"/>
  <c r="Z2709" i="1"/>
  <c r="D2710" i="1"/>
  <c r="E2710" i="1"/>
  <c r="F2710" i="1"/>
  <c r="H2710" i="1"/>
  <c r="I2710" i="1"/>
  <c r="J2710" i="1"/>
  <c r="K2710" i="1"/>
  <c r="L2710" i="1"/>
  <c r="S2710" i="1"/>
  <c r="T2710" i="1"/>
  <c r="M2710" i="1"/>
  <c r="N2710" i="1"/>
  <c r="O2710" i="1"/>
  <c r="P2710" i="1"/>
  <c r="Q2710" i="1"/>
  <c r="V2710" i="1"/>
  <c r="X2710" i="1"/>
  <c r="Z2710" i="1"/>
  <c r="D2711" i="1"/>
  <c r="E2711" i="1"/>
  <c r="F2711" i="1"/>
  <c r="H2711" i="1"/>
  <c r="I2711" i="1"/>
  <c r="J2711" i="1"/>
  <c r="K2711" i="1"/>
  <c r="L2711" i="1"/>
  <c r="S2711" i="1"/>
  <c r="T2711" i="1"/>
  <c r="M2711" i="1"/>
  <c r="N2711" i="1"/>
  <c r="O2711" i="1"/>
  <c r="P2711" i="1"/>
  <c r="Q2711" i="1"/>
  <c r="V2711" i="1"/>
  <c r="X2711" i="1"/>
  <c r="Z2711" i="1"/>
  <c r="D2712" i="1"/>
  <c r="E2712" i="1"/>
  <c r="F2712" i="1"/>
  <c r="H2712" i="1"/>
  <c r="I2712" i="1"/>
  <c r="J2712" i="1"/>
  <c r="K2712" i="1"/>
  <c r="L2712" i="1"/>
  <c r="S2712" i="1"/>
  <c r="M2712" i="1"/>
  <c r="N2712" i="1"/>
  <c r="O2712" i="1"/>
  <c r="P2712" i="1"/>
  <c r="Q2712" i="1"/>
  <c r="V2712" i="1"/>
  <c r="X2712" i="1"/>
  <c r="Z2712" i="1"/>
  <c r="D2713" i="1"/>
  <c r="E2713" i="1"/>
  <c r="F2713" i="1"/>
  <c r="H2713" i="1"/>
  <c r="I2713" i="1"/>
  <c r="J2713" i="1"/>
  <c r="K2713" i="1"/>
  <c r="L2713" i="1"/>
  <c r="S2713" i="1"/>
  <c r="M2713" i="1"/>
  <c r="N2713" i="1"/>
  <c r="O2713" i="1"/>
  <c r="P2713" i="1"/>
  <c r="Q2713" i="1"/>
  <c r="V2713" i="1"/>
  <c r="X2713" i="1"/>
  <c r="Z2713" i="1"/>
  <c r="D2714" i="1"/>
  <c r="E2714" i="1"/>
  <c r="F2714" i="1"/>
  <c r="H2714" i="1"/>
  <c r="I2714" i="1"/>
  <c r="J2714" i="1"/>
  <c r="K2714" i="1"/>
  <c r="L2714" i="1"/>
  <c r="S2714" i="1"/>
  <c r="M2714" i="1"/>
  <c r="N2714" i="1"/>
  <c r="O2714" i="1"/>
  <c r="P2714" i="1"/>
  <c r="Q2714" i="1"/>
  <c r="V2714" i="1"/>
  <c r="X2714" i="1"/>
  <c r="Z2714" i="1"/>
  <c r="D2715" i="1"/>
  <c r="E2715" i="1"/>
  <c r="F2715" i="1"/>
  <c r="H2715" i="1"/>
  <c r="I2715" i="1"/>
  <c r="J2715" i="1"/>
  <c r="K2715" i="1"/>
  <c r="L2715" i="1"/>
  <c r="S2715" i="1"/>
  <c r="T2715" i="1"/>
  <c r="M2715" i="1"/>
  <c r="N2715" i="1"/>
  <c r="O2715" i="1"/>
  <c r="P2715" i="1"/>
  <c r="Q2715" i="1"/>
  <c r="V2715" i="1"/>
  <c r="X2715" i="1"/>
  <c r="Z2715" i="1"/>
  <c r="D2716" i="1"/>
  <c r="E2716" i="1"/>
  <c r="F2716" i="1"/>
  <c r="H2716" i="1"/>
  <c r="I2716" i="1"/>
  <c r="J2716" i="1"/>
  <c r="K2716" i="1"/>
  <c r="L2716" i="1"/>
  <c r="S2716" i="1"/>
  <c r="M2716" i="1"/>
  <c r="N2716" i="1"/>
  <c r="O2716" i="1"/>
  <c r="P2716" i="1"/>
  <c r="Q2716" i="1"/>
  <c r="V2716" i="1"/>
  <c r="X2716" i="1"/>
  <c r="Z2716" i="1"/>
  <c r="D2717" i="1"/>
  <c r="E2717" i="1"/>
  <c r="F2717" i="1"/>
  <c r="H2717" i="1"/>
  <c r="I2717" i="1"/>
  <c r="J2717" i="1"/>
  <c r="K2717" i="1"/>
  <c r="L2717" i="1"/>
  <c r="S2717" i="1"/>
  <c r="M2717" i="1"/>
  <c r="N2717" i="1"/>
  <c r="O2717" i="1"/>
  <c r="P2717" i="1"/>
  <c r="Q2717" i="1"/>
  <c r="V2717" i="1"/>
  <c r="X2717" i="1"/>
  <c r="Z2717" i="1"/>
  <c r="D2718" i="1"/>
  <c r="E2718" i="1"/>
  <c r="F2718" i="1"/>
  <c r="H2718" i="1"/>
  <c r="I2718" i="1"/>
  <c r="J2718" i="1"/>
  <c r="K2718" i="1"/>
  <c r="L2718" i="1"/>
  <c r="S2718" i="1"/>
  <c r="T2718" i="1"/>
  <c r="M2718" i="1"/>
  <c r="N2718" i="1"/>
  <c r="O2718" i="1"/>
  <c r="P2718" i="1"/>
  <c r="Q2718" i="1"/>
  <c r="V2718" i="1"/>
  <c r="X2718" i="1"/>
  <c r="Z2718" i="1"/>
  <c r="D2719" i="1"/>
  <c r="E2719" i="1"/>
  <c r="F2719" i="1"/>
  <c r="H2719" i="1"/>
  <c r="I2719" i="1"/>
  <c r="J2719" i="1"/>
  <c r="K2719" i="1"/>
  <c r="L2719" i="1"/>
  <c r="S2719" i="1"/>
  <c r="T2719" i="1"/>
  <c r="M2719" i="1"/>
  <c r="N2719" i="1"/>
  <c r="O2719" i="1"/>
  <c r="P2719" i="1"/>
  <c r="Q2719" i="1"/>
  <c r="V2719" i="1"/>
  <c r="X2719" i="1"/>
  <c r="Z2719" i="1"/>
  <c r="D2720" i="1"/>
  <c r="E2720" i="1"/>
  <c r="F2720" i="1"/>
  <c r="H2720" i="1"/>
  <c r="I2720" i="1"/>
  <c r="J2720" i="1"/>
  <c r="K2720" i="1"/>
  <c r="L2720" i="1"/>
  <c r="S2720" i="1"/>
  <c r="M2720" i="1"/>
  <c r="N2720" i="1"/>
  <c r="O2720" i="1"/>
  <c r="P2720" i="1"/>
  <c r="Q2720" i="1"/>
  <c r="V2720" i="1"/>
  <c r="X2720" i="1"/>
  <c r="Z2720" i="1"/>
  <c r="D2721" i="1"/>
  <c r="E2721" i="1"/>
  <c r="F2721" i="1"/>
  <c r="H2721" i="1"/>
  <c r="I2721" i="1"/>
  <c r="J2721" i="1"/>
  <c r="K2721" i="1"/>
  <c r="L2721" i="1"/>
  <c r="S2721" i="1"/>
  <c r="M2721" i="1"/>
  <c r="N2721" i="1"/>
  <c r="O2721" i="1"/>
  <c r="P2721" i="1"/>
  <c r="Q2721" i="1"/>
  <c r="V2721" i="1"/>
  <c r="X2721" i="1"/>
  <c r="Z2721" i="1"/>
  <c r="D2722" i="1"/>
  <c r="E2722" i="1"/>
  <c r="F2722" i="1"/>
  <c r="H2722" i="1"/>
  <c r="I2722" i="1"/>
  <c r="J2722" i="1"/>
  <c r="K2722" i="1"/>
  <c r="L2722" i="1"/>
  <c r="S2722" i="1"/>
  <c r="M2722" i="1"/>
  <c r="N2722" i="1"/>
  <c r="O2722" i="1"/>
  <c r="P2722" i="1"/>
  <c r="Q2722" i="1"/>
  <c r="V2722" i="1"/>
  <c r="X2722" i="1"/>
  <c r="Z2722" i="1"/>
  <c r="D2723" i="1"/>
  <c r="E2723" i="1"/>
  <c r="F2723" i="1"/>
  <c r="H2723" i="1"/>
  <c r="I2723" i="1"/>
  <c r="J2723" i="1"/>
  <c r="K2723" i="1"/>
  <c r="L2723" i="1"/>
  <c r="S2723" i="1"/>
  <c r="M2723" i="1"/>
  <c r="N2723" i="1"/>
  <c r="O2723" i="1"/>
  <c r="P2723" i="1"/>
  <c r="Q2723" i="1"/>
  <c r="V2723" i="1"/>
  <c r="X2723" i="1"/>
  <c r="Z2723" i="1"/>
  <c r="D2724" i="1"/>
  <c r="E2724" i="1"/>
  <c r="F2724" i="1"/>
  <c r="H2724" i="1"/>
  <c r="I2724" i="1"/>
  <c r="J2724" i="1"/>
  <c r="K2724" i="1"/>
  <c r="L2724" i="1"/>
  <c r="S2724" i="1"/>
  <c r="M2724" i="1"/>
  <c r="N2724" i="1"/>
  <c r="O2724" i="1"/>
  <c r="P2724" i="1"/>
  <c r="Q2724" i="1"/>
  <c r="V2724" i="1"/>
  <c r="X2724" i="1"/>
  <c r="Z2724" i="1"/>
  <c r="D2725" i="1"/>
  <c r="E2725" i="1"/>
  <c r="F2725" i="1"/>
  <c r="H2725" i="1"/>
  <c r="I2725" i="1"/>
  <c r="J2725" i="1"/>
  <c r="K2725" i="1"/>
  <c r="L2725" i="1"/>
  <c r="S2725" i="1"/>
  <c r="M2725" i="1"/>
  <c r="N2725" i="1"/>
  <c r="O2725" i="1"/>
  <c r="P2725" i="1"/>
  <c r="Q2725" i="1"/>
  <c r="V2725" i="1"/>
  <c r="X2725" i="1"/>
  <c r="Z2725" i="1"/>
  <c r="D2726" i="1"/>
  <c r="E2726" i="1"/>
  <c r="F2726" i="1"/>
  <c r="H2726" i="1"/>
  <c r="I2726" i="1"/>
  <c r="J2726" i="1"/>
  <c r="K2726" i="1"/>
  <c r="L2726" i="1"/>
  <c r="S2726" i="1"/>
  <c r="T2726" i="1"/>
  <c r="M2726" i="1"/>
  <c r="N2726" i="1"/>
  <c r="O2726" i="1"/>
  <c r="P2726" i="1"/>
  <c r="Q2726" i="1"/>
  <c r="V2726" i="1"/>
  <c r="X2726" i="1"/>
  <c r="Z2726" i="1"/>
  <c r="D2727" i="1"/>
  <c r="E2727" i="1"/>
  <c r="F2727" i="1"/>
  <c r="H2727" i="1"/>
  <c r="I2727" i="1"/>
  <c r="J2727" i="1"/>
  <c r="K2727" i="1"/>
  <c r="L2727" i="1"/>
  <c r="S2727" i="1"/>
  <c r="T2727" i="1"/>
  <c r="M2727" i="1"/>
  <c r="N2727" i="1"/>
  <c r="O2727" i="1"/>
  <c r="P2727" i="1"/>
  <c r="Q2727" i="1"/>
  <c r="V2727" i="1"/>
  <c r="X2727" i="1"/>
  <c r="Z2727" i="1"/>
  <c r="D2728" i="1"/>
  <c r="E2728" i="1"/>
  <c r="F2728" i="1"/>
  <c r="H2728" i="1"/>
  <c r="I2728" i="1"/>
  <c r="J2728" i="1"/>
  <c r="K2728" i="1"/>
  <c r="L2728" i="1"/>
  <c r="S2728" i="1"/>
  <c r="T2728" i="1"/>
  <c r="M2728" i="1"/>
  <c r="N2728" i="1"/>
  <c r="O2728" i="1"/>
  <c r="P2728" i="1"/>
  <c r="Q2728" i="1"/>
  <c r="V2728" i="1"/>
  <c r="X2728" i="1"/>
  <c r="Z2728" i="1"/>
  <c r="D2729" i="1"/>
  <c r="E2729" i="1"/>
  <c r="F2729" i="1"/>
  <c r="H2729" i="1"/>
  <c r="I2729" i="1"/>
  <c r="J2729" i="1"/>
  <c r="K2729" i="1"/>
  <c r="L2729" i="1"/>
  <c r="S2729" i="1"/>
  <c r="T2729" i="1"/>
  <c r="M2729" i="1"/>
  <c r="N2729" i="1"/>
  <c r="O2729" i="1"/>
  <c r="P2729" i="1"/>
  <c r="Q2729" i="1"/>
  <c r="V2729" i="1"/>
  <c r="X2729" i="1"/>
  <c r="Z2729" i="1"/>
  <c r="D2730" i="1"/>
  <c r="E2730" i="1"/>
  <c r="F2730" i="1"/>
  <c r="H2730" i="1"/>
  <c r="I2730" i="1"/>
  <c r="J2730" i="1"/>
  <c r="K2730" i="1"/>
  <c r="L2730" i="1"/>
  <c r="S2730" i="1"/>
  <c r="T2730" i="1"/>
  <c r="M2730" i="1"/>
  <c r="N2730" i="1"/>
  <c r="O2730" i="1"/>
  <c r="P2730" i="1"/>
  <c r="Q2730" i="1"/>
  <c r="V2730" i="1"/>
  <c r="X2730" i="1"/>
  <c r="Z2730" i="1"/>
  <c r="D2731" i="1"/>
  <c r="E2731" i="1"/>
  <c r="F2731" i="1"/>
  <c r="H2731" i="1"/>
  <c r="I2731" i="1"/>
  <c r="J2731" i="1"/>
  <c r="K2731" i="1"/>
  <c r="L2731" i="1"/>
  <c r="S2731" i="1"/>
  <c r="M2731" i="1"/>
  <c r="N2731" i="1"/>
  <c r="O2731" i="1"/>
  <c r="P2731" i="1"/>
  <c r="Q2731" i="1"/>
  <c r="V2731" i="1"/>
  <c r="X2731" i="1"/>
  <c r="Z2731" i="1"/>
  <c r="D2732" i="1"/>
  <c r="E2732" i="1"/>
  <c r="F2732" i="1"/>
  <c r="H2732" i="1"/>
  <c r="I2732" i="1"/>
  <c r="J2732" i="1"/>
  <c r="K2732" i="1"/>
  <c r="L2732" i="1"/>
  <c r="S2732" i="1"/>
  <c r="M2732" i="1"/>
  <c r="N2732" i="1"/>
  <c r="O2732" i="1"/>
  <c r="P2732" i="1"/>
  <c r="Q2732" i="1"/>
  <c r="V2732" i="1"/>
  <c r="X2732" i="1"/>
  <c r="Z2732" i="1"/>
  <c r="D2733" i="1"/>
  <c r="E2733" i="1"/>
  <c r="F2733" i="1"/>
  <c r="H2733" i="1"/>
  <c r="I2733" i="1"/>
  <c r="J2733" i="1"/>
  <c r="K2733" i="1"/>
  <c r="L2733" i="1"/>
  <c r="S2733" i="1"/>
  <c r="T2733" i="1"/>
  <c r="M2733" i="1"/>
  <c r="N2733" i="1"/>
  <c r="O2733" i="1"/>
  <c r="P2733" i="1"/>
  <c r="Q2733" i="1"/>
  <c r="V2733" i="1"/>
  <c r="X2733" i="1"/>
  <c r="Z2733" i="1"/>
  <c r="D2734" i="1"/>
  <c r="E2734" i="1"/>
  <c r="F2734" i="1"/>
  <c r="H2734" i="1"/>
  <c r="I2734" i="1"/>
  <c r="J2734" i="1"/>
  <c r="K2734" i="1"/>
  <c r="L2734" i="1"/>
  <c r="S2734" i="1"/>
  <c r="T2734" i="1"/>
  <c r="M2734" i="1"/>
  <c r="N2734" i="1"/>
  <c r="O2734" i="1"/>
  <c r="P2734" i="1"/>
  <c r="Q2734" i="1"/>
  <c r="V2734" i="1"/>
  <c r="X2734" i="1"/>
  <c r="Z2734" i="1"/>
  <c r="D2735" i="1"/>
  <c r="E2735" i="1"/>
  <c r="F2735" i="1"/>
  <c r="H2735" i="1"/>
  <c r="I2735" i="1"/>
  <c r="J2735" i="1"/>
  <c r="K2735" i="1"/>
  <c r="L2735" i="1"/>
  <c r="S2735" i="1"/>
  <c r="M2735" i="1"/>
  <c r="N2735" i="1"/>
  <c r="O2735" i="1"/>
  <c r="P2735" i="1"/>
  <c r="Q2735" i="1"/>
  <c r="V2735" i="1"/>
  <c r="X2735" i="1"/>
  <c r="Z2735" i="1"/>
  <c r="D2736" i="1"/>
  <c r="E2736" i="1"/>
  <c r="F2736" i="1"/>
  <c r="H2736" i="1"/>
  <c r="I2736" i="1"/>
  <c r="J2736" i="1"/>
  <c r="K2736" i="1"/>
  <c r="L2736" i="1"/>
  <c r="S2736" i="1"/>
  <c r="M2736" i="1"/>
  <c r="N2736" i="1"/>
  <c r="O2736" i="1"/>
  <c r="P2736" i="1"/>
  <c r="Q2736" i="1"/>
  <c r="V2736" i="1"/>
  <c r="X2736" i="1"/>
  <c r="Z2736" i="1"/>
  <c r="D2737" i="1"/>
  <c r="E2737" i="1"/>
  <c r="F2737" i="1"/>
  <c r="H2737" i="1"/>
  <c r="I2737" i="1"/>
  <c r="J2737" i="1"/>
  <c r="K2737" i="1"/>
  <c r="L2737" i="1"/>
  <c r="S2737" i="1"/>
  <c r="M2737" i="1"/>
  <c r="N2737" i="1"/>
  <c r="O2737" i="1"/>
  <c r="P2737" i="1"/>
  <c r="Q2737" i="1"/>
  <c r="V2737" i="1"/>
  <c r="X2737" i="1"/>
  <c r="Z2737" i="1"/>
  <c r="D2738" i="1"/>
  <c r="E2738" i="1"/>
  <c r="F2738" i="1"/>
  <c r="H2738" i="1"/>
  <c r="I2738" i="1"/>
  <c r="J2738" i="1"/>
  <c r="K2738" i="1"/>
  <c r="L2738" i="1"/>
  <c r="S2738" i="1"/>
  <c r="M2738" i="1"/>
  <c r="N2738" i="1"/>
  <c r="O2738" i="1"/>
  <c r="P2738" i="1"/>
  <c r="Q2738" i="1"/>
  <c r="V2738" i="1"/>
  <c r="X2738" i="1"/>
  <c r="Z2738" i="1"/>
  <c r="D2739" i="1"/>
  <c r="E2739" i="1"/>
  <c r="F2739" i="1"/>
  <c r="H2739" i="1"/>
  <c r="I2739" i="1"/>
  <c r="J2739" i="1"/>
  <c r="K2739" i="1"/>
  <c r="L2739" i="1"/>
  <c r="S2739" i="1"/>
  <c r="M2739" i="1"/>
  <c r="N2739" i="1"/>
  <c r="O2739" i="1"/>
  <c r="P2739" i="1"/>
  <c r="Q2739" i="1"/>
  <c r="V2739" i="1"/>
  <c r="X2739" i="1"/>
  <c r="Z2739" i="1"/>
  <c r="D2740" i="1"/>
  <c r="E2740" i="1"/>
  <c r="F2740" i="1"/>
  <c r="H2740" i="1"/>
  <c r="I2740" i="1"/>
  <c r="J2740" i="1"/>
  <c r="K2740" i="1"/>
  <c r="L2740" i="1"/>
  <c r="S2740" i="1"/>
  <c r="M2740" i="1"/>
  <c r="N2740" i="1"/>
  <c r="O2740" i="1"/>
  <c r="P2740" i="1"/>
  <c r="Q2740" i="1"/>
  <c r="V2740" i="1"/>
  <c r="X2740" i="1"/>
  <c r="Z2740" i="1"/>
  <c r="D2741" i="1"/>
  <c r="E2741" i="1"/>
  <c r="F2741" i="1"/>
  <c r="H2741" i="1"/>
  <c r="I2741" i="1"/>
  <c r="J2741" i="1"/>
  <c r="K2741" i="1"/>
  <c r="L2741" i="1"/>
  <c r="S2741" i="1"/>
  <c r="M2741" i="1"/>
  <c r="N2741" i="1"/>
  <c r="O2741" i="1"/>
  <c r="P2741" i="1"/>
  <c r="Q2741" i="1"/>
  <c r="V2741" i="1"/>
  <c r="X2741" i="1"/>
  <c r="Z2741" i="1"/>
  <c r="D2742" i="1"/>
  <c r="E2742" i="1"/>
  <c r="F2742" i="1"/>
  <c r="H2742" i="1"/>
  <c r="I2742" i="1"/>
  <c r="J2742" i="1"/>
  <c r="K2742" i="1"/>
  <c r="L2742" i="1"/>
  <c r="S2742" i="1"/>
  <c r="M2742" i="1"/>
  <c r="N2742" i="1"/>
  <c r="O2742" i="1"/>
  <c r="P2742" i="1"/>
  <c r="Q2742" i="1"/>
  <c r="V2742" i="1"/>
  <c r="X2742" i="1"/>
  <c r="Z2742" i="1"/>
  <c r="D2743" i="1"/>
  <c r="E2743" i="1"/>
  <c r="F2743" i="1"/>
  <c r="H2743" i="1"/>
  <c r="I2743" i="1"/>
  <c r="J2743" i="1"/>
  <c r="K2743" i="1"/>
  <c r="L2743" i="1"/>
  <c r="S2743" i="1"/>
  <c r="T2743" i="1"/>
  <c r="M2743" i="1"/>
  <c r="N2743" i="1"/>
  <c r="O2743" i="1"/>
  <c r="P2743" i="1"/>
  <c r="Q2743" i="1"/>
  <c r="V2743" i="1"/>
  <c r="X2743" i="1"/>
  <c r="Z2743" i="1"/>
  <c r="D2744" i="1"/>
  <c r="E2744" i="1"/>
  <c r="F2744" i="1"/>
  <c r="H2744" i="1"/>
  <c r="I2744" i="1"/>
  <c r="J2744" i="1"/>
  <c r="K2744" i="1"/>
  <c r="L2744" i="1"/>
  <c r="S2744" i="1"/>
  <c r="T2744" i="1"/>
  <c r="M2744" i="1"/>
  <c r="N2744" i="1"/>
  <c r="O2744" i="1"/>
  <c r="P2744" i="1"/>
  <c r="Q2744" i="1"/>
  <c r="V2744" i="1"/>
  <c r="X2744" i="1"/>
  <c r="Z2744" i="1"/>
  <c r="D2745" i="1"/>
  <c r="E2745" i="1"/>
  <c r="F2745" i="1"/>
  <c r="H2745" i="1"/>
  <c r="I2745" i="1"/>
  <c r="J2745" i="1"/>
  <c r="K2745" i="1"/>
  <c r="L2745" i="1"/>
  <c r="S2745" i="1"/>
  <c r="T2745" i="1"/>
  <c r="M2745" i="1"/>
  <c r="N2745" i="1"/>
  <c r="O2745" i="1"/>
  <c r="P2745" i="1"/>
  <c r="Q2745" i="1"/>
  <c r="V2745" i="1"/>
  <c r="X2745" i="1"/>
  <c r="Z2745" i="1"/>
  <c r="D2746" i="1"/>
  <c r="E2746" i="1"/>
  <c r="F2746" i="1"/>
  <c r="H2746" i="1"/>
  <c r="I2746" i="1"/>
  <c r="J2746" i="1"/>
  <c r="K2746" i="1"/>
  <c r="L2746" i="1"/>
  <c r="S2746" i="1"/>
  <c r="M2746" i="1"/>
  <c r="N2746" i="1"/>
  <c r="O2746" i="1"/>
  <c r="P2746" i="1"/>
  <c r="Q2746" i="1"/>
  <c r="V2746" i="1"/>
  <c r="X2746" i="1"/>
  <c r="Z2746" i="1"/>
  <c r="D2747" i="1"/>
  <c r="E2747" i="1"/>
  <c r="F2747" i="1"/>
  <c r="H2747" i="1"/>
  <c r="I2747" i="1"/>
  <c r="J2747" i="1"/>
  <c r="K2747" i="1"/>
  <c r="L2747" i="1"/>
  <c r="S2747" i="1"/>
  <c r="M2747" i="1"/>
  <c r="N2747" i="1"/>
  <c r="O2747" i="1"/>
  <c r="P2747" i="1"/>
  <c r="Q2747" i="1"/>
  <c r="V2747" i="1"/>
  <c r="X2747" i="1"/>
  <c r="Z2747" i="1"/>
  <c r="D2748" i="1"/>
  <c r="E2748" i="1"/>
  <c r="F2748" i="1"/>
  <c r="H2748" i="1"/>
  <c r="I2748" i="1"/>
  <c r="J2748" i="1"/>
  <c r="K2748" i="1"/>
  <c r="L2748" i="1"/>
  <c r="S2748" i="1"/>
  <c r="T2748" i="1"/>
  <c r="M2748" i="1"/>
  <c r="N2748" i="1"/>
  <c r="O2748" i="1"/>
  <c r="P2748" i="1"/>
  <c r="Q2748" i="1"/>
  <c r="V2748" i="1"/>
  <c r="X2748" i="1"/>
  <c r="Z2748" i="1"/>
  <c r="D2749" i="1"/>
  <c r="E2749" i="1"/>
  <c r="F2749" i="1"/>
  <c r="H2749" i="1"/>
  <c r="I2749" i="1"/>
  <c r="J2749" i="1"/>
  <c r="K2749" i="1"/>
  <c r="L2749" i="1"/>
  <c r="S2749" i="1"/>
  <c r="M2749" i="1"/>
  <c r="N2749" i="1"/>
  <c r="O2749" i="1"/>
  <c r="P2749" i="1"/>
  <c r="Q2749" i="1"/>
  <c r="V2749" i="1"/>
  <c r="X2749" i="1"/>
  <c r="Z2749" i="1"/>
  <c r="D2750" i="1"/>
  <c r="E2750" i="1"/>
  <c r="F2750" i="1"/>
  <c r="H2750" i="1"/>
  <c r="I2750" i="1"/>
  <c r="J2750" i="1"/>
  <c r="K2750" i="1"/>
  <c r="L2750" i="1"/>
  <c r="S2750" i="1"/>
  <c r="M2750" i="1"/>
  <c r="N2750" i="1"/>
  <c r="O2750" i="1"/>
  <c r="P2750" i="1"/>
  <c r="Q2750" i="1"/>
  <c r="V2750" i="1"/>
  <c r="X2750" i="1"/>
  <c r="Z2750" i="1"/>
  <c r="D2751" i="1"/>
  <c r="E2751" i="1"/>
  <c r="F2751" i="1"/>
  <c r="H2751" i="1"/>
  <c r="I2751" i="1"/>
  <c r="J2751" i="1"/>
  <c r="K2751" i="1"/>
  <c r="L2751" i="1"/>
  <c r="S2751" i="1"/>
  <c r="T2751" i="1"/>
  <c r="M2751" i="1"/>
  <c r="N2751" i="1"/>
  <c r="O2751" i="1"/>
  <c r="P2751" i="1"/>
  <c r="Q2751" i="1"/>
  <c r="V2751" i="1"/>
  <c r="X2751" i="1"/>
  <c r="Z2751" i="1"/>
  <c r="D2752" i="1"/>
  <c r="E2752" i="1"/>
  <c r="F2752" i="1"/>
  <c r="H2752" i="1"/>
  <c r="I2752" i="1"/>
  <c r="J2752" i="1"/>
  <c r="K2752" i="1"/>
  <c r="L2752" i="1"/>
  <c r="S2752" i="1"/>
  <c r="T2752" i="1"/>
  <c r="M2752" i="1"/>
  <c r="N2752" i="1"/>
  <c r="O2752" i="1"/>
  <c r="P2752" i="1"/>
  <c r="Q2752" i="1"/>
  <c r="V2752" i="1"/>
  <c r="X2752" i="1"/>
  <c r="Z2752" i="1"/>
  <c r="D2753" i="1"/>
  <c r="E2753" i="1"/>
  <c r="F2753" i="1"/>
  <c r="H2753" i="1"/>
  <c r="I2753" i="1"/>
  <c r="J2753" i="1"/>
  <c r="K2753" i="1"/>
  <c r="L2753" i="1"/>
  <c r="S2753" i="1"/>
  <c r="T2753" i="1"/>
  <c r="M2753" i="1"/>
  <c r="N2753" i="1"/>
  <c r="O2753" i="1"/>
  <c r="P2753" i="1"/>
  <c r="Q2753" i="1"/>
  <c r="V2753" i="1"/>
  <c r="X2753" i="1"/>
  <c r="Z2753" i="1"/>
  <c r="D2754" i="1"/>
  <c r="E2754" i="1"/>
  <c r="F2754" i="1"/>
  <c r="H2754" i="1"/>
  <c r="I2754" i="1"/>
  <c r="J2754" i="1"/>
  <c r="K2754" i="1"/>
  <c r="L2754" i="1"/>
  <c r="S2754" i="1"/>
  <c r="T2754" i="1"/>
  <c r="M2754" i="1"/>
  <c r="N2754" i="1"/>
  <c r="O2754" i="1"/>
  <c r="P2754" i="1"/>
  <c r="Q2754" i="1"/>
  <c r="V2754" i="1"/>
  <c r="X2754" i="1"/>
  <c r="Z2754" i="1"/>
  <c r="D2755" i="1"/>
  <c r="E2755" i="1"/>
  <c r="F2755" i="1"/>
  <c r="H2755" i="1"/>
  <c r="I2755" i="1"/>
  <c r="J2755" i="1"/>
  <c r="K2755" i="1"/>
  <c r="L2755" i="1"/>
  <c r="S2755" i="1"/>
  <c r="M2755" i="1"/>
  <c r="N2755" i="1"/>
  <c r="O2755" i="1"/>
  <c r="P2755" i="1"/>
  <c r="Q2755" i="1"/>
  <c r="V2755" i="1"/>
  <c r="X2755" i="1"/>
  <c r="Z2755" i="1"/>
  <c r="D2756" i="1"/>
  <c r="E2756" i="1"/>
  <c r="F2756" i="1"/>
  <c r="H2756" i="1"/>
  <c r="I2756" i="1"/>
  <c r="J2756" i="1"/>
  <c r="K2756" i="1"/>
  <c r="L2756" i="1"/>
  <c r="S2756" i="1"/>
  <c r="M2756" i="1"/>
  <c r="N2756" i="1"/>
  <c r="O2756" i="1"/>
  <c r="P2756" i="1"/>
  <c r="Q2756" i="1"/>
  <c r="V2756" i="1"/>
  <c r="X2756" i="1"/>
  <c r="Z2756" i="1"/>
  <c r="D2757" i="1"/>
  <c r="E2757" i="1"/>
  <c r="F2757" i="1"/>
  <c r="H2757" i="1"/>
  <c r="I2757" i="1"/>
  <c r="J2757" i="1"/>
  <c r="K2757" i="1"/>
  <c r="L2757" i="1"/>
  <c r="S2757" i="1"/>
  <c r="M2757" i="1"/>
  <c r="N2757" i="1"/>
  <c r="O2757" i="1"/>
  <c r="P2757" i="1"/>
  <c r="Q2757" i="1"/>
  <c r="V2757" i="1"/>
  <c r="X2757" i="1"/>
  <c r="Z2757" i="1"/>
  <c r="D2758" i="1"/>
  <c r="E2758" i="1"/>
  <c r="F2758" i="1"/>
  <c r="H2758" i="1"/>
  <c r="I2758" i="1"/>
  <c r="J2758" i="1"/>
  <c r="K2758" i="1"/>
  <c r="L2758" i="1"/>
  <c r="S2758" i="1"/>
  <c r="T2758" i="1"/>
  <c r="M2758" i="1"/>
  <c r="N2758" i="1"/>
  <c r="O2758" i="1"/>
  <c r="P2758" i="1"/>
  <c r="Q2758" i="1"/>
  <c r="V2758" i="1"/>
  <c r="X2758" i="1"/>
  <c r="Z2758" i="1"/>
  <c r="D2759" i="1"/>
  <c r="E2759" i="1"/>
  <c r="F2759" i="1"/>
  <c r="H2759" i="1"/>
  <c r="I2759" i="1"/>
  <c r="J2759" i="1"/>
  <c r="K2759" i="1"/>
  <c r="L2759" i="1"/>
  <c r="S2759" i="1"/>
  <c r="T2759" i="1"/>
  <c r="M2759" i="1"/>
  <c r="N2759" i="1"/>
  <c r="O2759" i="1"/>
  <c r="P2759" i="1"/>
  <c r="Q2759" i="1"/>
  <c r="V2759" i="1"/>
  <c r="X2759" i="1"/>
  <c r="Z2759" i="1"/>
  <c r="D2760" i="1"/>
  <c r="E2760" i="1"/>
  <c r="F2760" i="1"/>
  <c r="H2760" i="1"/>
  <c r="I2760" i="1"/>
  <c r="J2760" i="1"/>
  <c r="K2760" i="1"/>
  <c r="L2760" i="1"/>
  <c r="S2760" i="1"/>
  <c r="M2760" i="1"/>
  <c r="N2760" i="1"/>
  <c r="O2760" i="1"/>
  <c r="P2760" i="1"/>
  <c r="Q2760" i="1"/>
  <c r="V2760" i="1"/>
  <c r="X2760" i="1"/>
  <c r="Z2760" i="1"/>
  <c r="D2761" i="1"/>
  <c r="E2761" i="1"/>
  <c r="F2761" i="1"/>
  <c r="H2761" i="1"/>
  <c r="I2761" i="1"/>
  <c r="J2761" i="1"/>
  <c r="K2761" i="1"/>
  <c r="L2761" i="1"/>
  <c r="S2761" i="1"/>
  <c r="M2761" i="1"/>
  <c r="N2761" i="1"/>
  <c r="O2761" i="1"/>
  <c r="P2761" i="1"/>
  <c r="Q2761" i="1"/>
  <c r="V2761" i="1"/>
  <c r="X2761" i="1"/>
  <c r="Z2761" i="1"/>
  <c r="D2762" i="1"/>
  <c r="E2762" i="1"/>
  <c r="F2762" i="1"/>
  <c r="H2762" i="1"/>
  <c r="I2762" i="1"/>
  <c r="J2762" i="1"/>
  <c r="K2762" i="1"/>
  <c r="L2762" i="1"/>
  <c r="S2762" i="1"/>
  <c r="M2762" i="1"/>
  <c r="N2762" i="1"/>
  <c r="O2762" i="1"/>
  <c r="P2762" i="1"/>
  <c r="Q2762" i="1"/>
  <c r="V2762" i="1"/>
  <c r="X2762" i="1"/>
  <c r="Z2762" i="1"/>
  <c r="D2763" i="1"/>
  <c r="E2763" i="1"/>
  <c r="F2763" i="1"/>
  <c r="H2763" i="1"/>
  <c r="I2763" i="1"/>
  <c r="J2763" i="1"/>
  <c r="K2763" i="1"/>
  <c r="L2763" i="1"/>
  <c r="S2763" i="1"/>
  <c r="M2763" i="1"/>
  <c r="N2763" i="1"/>
  <c r="O2763" i="1"/>
  <c r="P2763" i="1"/>
  <c r="Q2763" i="1"/>
  <c r="V2763" i="1"/>
  <c r="X2763" i="1"/>
  <c r="Z2763" i="1"/>
  <c r="D2764" i="1"/>
  <c r="E2764" i="1"/>
  <c r="F2764" i="1"/>
  <c r="H2764" i="1"/>
  <c r="I2764" i="1"/>
  <c r="J2764" i="1"/>
  <c r="K2764" i="1"/>
  <c r="L2764" i="1"/>
  <c r="S2764" i="1"/>
  <c r="T2764" i="1"/>
  <c r="M2764" i="1"/>
  <c r="N2764" i="1"/>
  <c r="O2764" i="1"/>
  <c r="P2764" i="1"/>
  <c r="Q2764" i="1"/>
  <c r="V2764" i="1"/>
  <c r="X2764" i="1"/>
  <c r="Z2764" i="1"/>
  <c r="D2765" i="1"/>
  <c r="E2765" i="1"/>
  <c r="F2765" i="1"/>
  <c r="H2765" i="1"/>
  <c r="I2765" i="1"/>
  <c r="J2765" i="1"/>
  <c r="K2765" i="1"/>
  <c r="L2765" i="1"/>
  <c r="S2765" i="1"/>
  <c r="T2765" i="1"/>
  <c r="M2765" i="1"/>
  <c r="N2765" i="1"/>
  <c r="O2765" i="1"/>
  <c r="P2765" i="1"/>
  <c r="Q2765" i="1"/>
  <c r="V2765" i="1"/>
  <c r="X2765" i="1"/>
  <c r="Z2765" i="1"/>
  <c r="D2766" i="1"/>
  <c r="E2766" i="1"/>
  <c r="F2766" i="1"/>
  <c r="H2766" i="1"/>
  <c r="I2766" i="1"/>
  <c r="J2766" i="1"/>
  <c r="K2766" i="1"/>
  <c r="L2766" i="1"/>
  <c r="S2766" i="1"/>
  <c r="M2766" i="1"/>
  <c r="N2766" i="1"/>
  <c r="O2766" i="1"/>
  <c r="P2766" i="1"/>
  <c r="Q2766" i="1"/>
  <c r="V2766" i="1"/>
  <c r="X2766" i="1"/>
  <c r="Z2766" i="1"/>
  <c r="D2767" i="1"/>
  <c r="E2767" i="1"/>
  <c r="F2767" i="1"/>
  <c r="H2767" i="1"/>
  <c r="I2767" i="1"/>
  <c r="J2767" i="1"/>
  <c r="K2767" i="1"/>
  <c r="L2767" i="1"/>
  <c r="S2767" i="1"/>
  <c r="M2767" i="1"/>
  <c r="N2767" i="1"/>
  <c r="O2767" i="1"/>
  <c r="P2767" i="1"/>
  <c r="Q2767" i="1"/>
  <c r="V2767" i="1"/>
  <c r="X2767" i="1"/>
  <c r="Z2767" i="1"/>
  <c r="D2768" i="1"/>
  <c r="E2768" i="1"/>
  <c r="F2768" i="1"/>
  <c r="H2768" i="1"/>
  <c r="I2768" i="1"/>
  <c r="J2768" i="1"/>
  <c r="K2768" i="1"/>
  <c r="L2768" i="1"/>
  <c r="S2768" i="1"/>
  <c r="T2768" i="1"/>
  <c r="M2768" i="1"/>
  <c r="N2768" i="1"/>
  <c r="O2768" i="1"/>
  <c r="P2768" i="1"/>
  <c r="Q2768" i="1"/>
  <c r="V2768" i="1"/>
  <c r="X2768" i="1"/>
  <c r="Z2768" i="1"/>
  <c r="D2769" i="1"/>
  <c r="E2769" i="1"/>
  <c r="F2769" i="1"/>
  <c r="H2769" i="1"/>
  <c r="I2769" i="1"/>
  <c r="J2769" i="1"/>
  <c r="K2769" i="1"/>
  <c r="L2769" i="1"/>
  <c r="S2769" i="1"/>
  <c r="T2769" i="1"/>
  <c r="M2769" i="1"/>
  <c r="N2769" i="1"/>
  <c r="O2769" i="1"/>
  <c r="P2769" i="1"/>
  <c r="Q2769" i="1"/>
  <c r="V2769" i="1"/>
  <c r="X2769" i="1"/>
  <c r="Z2769" i="1"/>
  <c r="D2770" i="1"/>
  <c r="E2770" i="1"/>
  <c r="F2770" i="1"/>
  <c r="H2770" i="1"/>
  <c r="I2770" i="1"/>
  <c r="J2770" i="1"/>
  <c r="K2770" i="1"/>
  <c r="L2770" i="1"/>
  <c r="S2770" i="1"/>
  <c r="T2770" i="1"/>
  <c r="M2770" i="1"/>
  <c r="N2770" i="1"/>
  <c r="O2770" i="1"/>
  <c r="P2770" i="1"/>
  <c r="Q2770" i="1"/>
  <c r="V2770" i="1"/>
  <c r="X2770" i="1"/>
  <c r="Z2770" i="1"/>
  <c r="D2771" i="1"/>
  <c r="E2771" i="1"/>
  <c r="F2771" i="1"/>
  <c r="H2771" i="1"/>
  <c r="I2771" i="1"/>
  <c r="J2771" i="1"/>
  <c r="K2771" i="1"/>
  <c r="L2771" i="1"/>
  <c r="S2771" i="1"/>
  <c r="M2771" i="1"/>
  <c r="N2771" i="1"/>
  <c r="O2771" i="1"/>
  <c r="P2771" i="1"/>
  <c r="Q2771" i="1"/>
  <c r="V2771" i="1"/>
  <c r="X2771" i="1"/>
  <c r="Z2771" i="1"/>
  <c r="D2772" i="1"/>
  <c r="E2772" i="1"/>
  <c r="F2772" i="1"/>
  <c r="H2772" i="1"/>
  <c r="I2772" i="1"/>
  <c r="J2772" i="1"/>
  <c r="K2772" i="1"/>
  <c r="L2772" i="1"/>
  <c r="S2772" i="1"/>
  <c r="M2772" i="1"/>
  <c r="N2772" i="1"/>
  <c r="O2772" i="1"/>
  <c r="P2772" i="1"/>
  <c r="Q2772" i="1"/>
  <c r="V2772" i="1"/>
  <c r="X2772" i="1"/>
  <c r="Z2772" i="1"/>
  <c r="D2773" i="1"/>
  <c r="E2773" i="1"/>
  <c r="F2773" i="1"/>
  <c r="H2773" i="1"/>
  <c r="I2773" i="1"/>
  <c r="J2773" i="1"/>
  <c r="K2773" i="1"/>
  <c r="L2773" i="1"/>
  <c r="S2773" i="1"/>
  <c r="M2773" i="1"/>
  <c r="N2773" i="1"/>
  <c r="O2773" i="1"/>
  <c r="P2773" i="1"/>
  <c r="Q2773" i="1"/>
  <c r="V2773" i="1"/>
  <c r="X2773" i="1"/>
  <c r="Z2773" i="1"/>
  <c r="D2774" i="1"/>
  <c r="E2774" i="1"/>
  <c r="F2774" i="1"/>
  <c r="H2774" i="1"/>
  <c r="I2774" i="1"/>
  <c r="J2774" i="1"/>
  <c r="K2774" i="1"/>
  <c r="L2774" i="1"/>
  <c r="S2774" i="1"/>
  <c r="M2774" i="1"/>
  <c r="N2774" i="1"/>
  <c r="O2774" i="1"/>
  <c r="P2774" i="1"/>
  <c r="Q2774" i="1"/>
  <c r="V2774" i="1"/>
  <c r="X2774" i="1"/>
  <c r="Z2774" i="1"/>
  <c r="D2775" i="1"/>
  <c r="E2775" i="1"/>
  <c r="F2775" i="1"/>
  <c r="H2775" i="1"/>
  <c r="I2775" i="1"/>
  <c r="J2775" i="1"/>
  <c r="K2775" i="1"/>
  <c r="L2775" i="1"/>
  <c r="S2775" i="1"/>
  <c r="T2775" i="1"/>
  <c r="M2775" i="1"/>
  <c r="N2775" i="1"/>
  <c r="O2775" i="1"/>
  <c r="P2775" i="1"/>
  <c r="Q2775" i="1"/>
  <c r="V2775" i="1"/>
  <c r="X2775" i="1"/>
  <c r="Z2775" i="1"/>
  <c r="D2776" i="1"/>
  <c r="E2776" i="1"/>
  <c r="F2776" i="1"/>
  <c r="H2776" i="1"/>
  <c r="I2776" i="1"/>
  <c r="J2776" i="1"/>
  <c r="K2776" i="1"/>
  <c r="L2776" i="1"/>
  <c r="S2776" i="1"/>
  <c r="T2776" i="1"/>
  <c r="M2776" i="1"/>
  <c r="N2776" i="1"/>
  <c r="O2776" i="1"/>
  <c r="P2776" i="1"/>
  <c r="Q2776" i="1"/>
  <c r="V2776" i="1"/>
  <c r="X2776" i="1"/>
  <c r="Z2776" i="1"/>
  <c r="D2777" i="1"/>
  <c r="E2777" i="1"/>
  <c r="F2777" i="1"/>
  <c r="H2777" i="1"/>
  <c r="I2777" i="1"/>
  <c r="J2777" i="1"/>
  <c r="K2777" i="1"/>
  <c r="L2777" i="1"/>
  <c r="S2777" i="1"/>
  <c r="M2777" i="1"/>
  <c r="N2777" i="1"/>
  <c r="O2777" i="1"/>
  <c r="P2777" i="1"/>
  <c r="Q2777" i="1"/>
  <c r="V2777" i="1"/>
  <c r="X2777" i="1"/>
  <c r="Z2777" i="1"/>
  <c r="D2778" i="1"/>
  <c r="E2778" i="1"/>
  <c r="F2778" i="1"/>
  <c r="H2778" i="1"/>
  <c r="I2778" i="1"/>
  <c r="J2778" i="1"/>
  <c r="K2778" i="1"/>
  <c r="L2778" i="1"/>
  <c r="S2778" i="1"/>
  <c r="M2778" i="1"/>
  <c r="N2778" i="1"/>
  <c r="O2778" i="1"/>
  <c r="P2778" i="1"/>
  <c r="Q2778" i="1"/>
  <c r="V2778" i="1"/>
  <c r="X2778" i="1"/>
  <c r="Z2778" i="1"/>
  <c r="D2779" i="1"/>
  <c r="E2779" i="1"/>
  <c r="F2779" i="1"/>
  <c r="H2779" i="1"/>
  <c r="I2779" i="1"/>
  <c r="J2779" i="1"/>
  <c r="K2779" i="1"/>
  <c r="L2779" i="1"/>
  <c r="S2779" i="1"/>
  <c r="M2779" i="1"/>
  <c r="N2779" i="1"/>
  <c r="O2779" i="1"/>
  <c r="P2779" i="1"/>
  <c r="Q2779" i="1"/>
  <c r="V2779" i="1"/>
  <c r="X2779" i="1"/>
  <c r="Z2779" i="1"/>
  <c r="D2780" i="1"/>
  <c r="E2780" i="1"/>
  <c r="F2780" i="1"/>
  <c r="H2780" i="1"/>
  <c r="I2780" i="1"/>
  <c r="J2780" i="1"/>
  <c r="K2780" i="1"/>
  <c r="L2780" i="1"/>
  <c r="S2780" i="1"/>
  <c r="M2780" i="1"/>
  <c r="N2780" i="1"/>
  <c r="O2780" i="1"/>
  <c r="P2780" i="1"/>
  <c r="Q2780" i="1"/>
  <c r="V2780" i="1"/>
  <c r="X2780" i="1"/>
  <c r="Z2780" i="1"/>
  <c r="D2781" i="1"/>
  <c r="E2781" i="1"/>
  <c r="F2781" i="1"/>
  <c r="H2781" i="1"/>
  <c r="I2781" i="1"/>
  <c r="J2781" i="1"/>
  <c r="K2781" i="1"/>
  <c r="L2781" i="1"/>
  <c r="S2781" i="1"/>
  <c r="M2781" i="1"/>
  <c r="N2781" i="1"/>
  <c r="O2781" i="1"/>
  <c r="P2781" i="1"/>
  <c r="Q2781" i="1"/>
  <c r="V2781" i="1"/>
  <c r="X2781" i="1"/>
  <c r="Z2781" i="1"/>
  <c r="D2782" i="1"/>
  <c r="E2782" i="1"/>
  <c r="F2782" i="1"/>
  <c r="H2782" i="1"/>
  <c r="I2782" i="1"/>
  <c r="J2782" i="1"/>
  <c r="K2782" i="1"/>
  <c r="L2782" i="1"/>
  <c r="S2782" i="1"/>
  <c r="M2782" i="1"/>
  <c r="N2782" i="1"/>
  <c r="O2782" i="1"/>
  <c r="P2782" i="1"/>
  <c r="Q2782" i="1"/>
  <c r="V2782" i="1"/>
  <c r="X2782" i="1"/>
  <c r="Z2782" i="1"/>
  <c r="D2783" i="1"/>
  <c r="E2783" i="1"/>
  <c r="F2783" i="1"/>
  <c r="H2783" i="1"/>
  <c r="I2783" i="1"/>
  <c r="J2783" i="1"/>
  <c r="K2783" i="1"/>
  <c r="L2783" i="1"/>
  <c r="S2783" i="1"/>
  <c r="T2783" i="1"/>
  <c r="M2783" i="1"/>
  <c r="N2783" i="1"/>
  <c r="O2783" i="1"/>
  <c r="P2783" i="1"/>
  <c r="Q2783" i="1"/>
  <c r="V2783" i="1"/>
  <c r="X2783" i="1"/>
  <c r="Z2783" i="1"/>
  <c r="D2784" i="1"/>
  <c r="E2784" i="1"/>
  <c r="F2784" i="1"/>
  <c r="H2784" i="1"/>
  <c r="I2784" i="1"/>
  <c r="J2784" i="1"/>
  <c r="K2784" i="1"/>
  <c r="L2784" i="1"/>
  <c r="S2784" i="1"/>
  <c r="T2784" i="1"/>
  <c r="M2784" i="1"/>
  <c r="N2784" i="1"/>
  <c r="O2784" i="1"/>
  <c r="P2784" i="1"/>
  <c r="Q2784" i="1"/>
  <c r="V2784" i="1"/>
  <c r="X2784" i="1"/>
  <c r="Z2784" i="1"/>
  <c r="D2785" i="1"/>
  <c r="E2785" i="1"/>
  <c r="F2785" i="1"/>
  <c r="H2785" i="1"/>
  <c r="I2785" i="1"/>
  <c r="J2785" i="1"/>
  <c r="K2785" i="1"/>
  <c r="L2785" i="1"/>
  <c r="S2785" i="1"/>
  <c r="T2785" i="1"/>
  <c r="M2785" i="1"/>
  <c r="N2785" i="1"/>
  <c r="O2785" i="1"/>
  <c r="P2785" i="1"/>
  <c r="Q2785" i="1"/>
  <c r="V2785" i="1"/>
  <c r="X2785" i="1"/>
  <c r="Z2785" i="1"/>
  <c r="D2786" i="1"/>
  <c r="E2786" i="1"/>
  <c r="F2786" i="1"/>
  <c r="H2786" i="1"/>
  <c r="I2786" i="1"/>
  <c r="J2786" i="1"/>
  <c r="K2786" i="1"/>
  <c r="L2786" i="1"/>
  <c r="S2786" i="1"/>
  <c r="T2786" i="1"/>
  <c r="M2786" i="1"/>
  <c r="N2786" i="1"/>
  <c r="O2786" i="1"/>
  <c r="P2786" i="1"/>
  <c r="Q2786" i="1"/>
  <c r="V2786" i="1"/>
  <c r="X2786" i="1"/>
  <c r="Z2786" i="1"/>
  <c r="D2787" i="1"/>
  <c r="E2787" i="1"/>
  <c r="F2787" i="1"/>
  <c r="H2787" i="1"/>
  <c r="I2787" i="1"/>
  <c r="J2787" i="1"/>
  <c r="K2787" i="1"/>
  <c r="L2787" i="1"/>
  <c r="S2787" i="1"/>
  <c r="M2787" i="1"/>
  <c r="N2787" i="1"/>
  <c r="O2787" i="1"/>
  <c r="P2787" i="1"/>
  <c r="Q2787" i="1"/>
  <c r="V2787" i="1"/>
  <c r="X2787" i="1"/>
  <c r="Z2787" i="1"/>
  <c r="D2788" i="1"/>
  <c r="E2788" i="1"/>
  <c r="F2788" i="1"/>
  <c r="H2788" i="1"/>
  <c r="I2788" i="1"/>
  <c r="J2788" i="1"/>
  <c r="K2788" i="1"/>
  <c r="L2788" i="1"/>
  <c r="S2788" i="1"/>
  <c r="M2788" i="1"/>
  <c r="N2788" i="1"/>
  <c r="O2788" i="1"/>
  <c r="P2788" i="1"/>
  <c r="Q2788" i="1"/>
  <c r="V2788" i="1"/>
  <c r="X2788" i="1"/>
  <c r="Z2788" i="1"/>
  <c r="D2789" i="1"/>
  <c r="E2789" i="1"/>
  <c r="F2789" i="1"/>
  <c r="H2789" i="1"/>
  <c r="I2789" i="1"/>
  <c r="J2789" i="1"/>
  <c r="K2789" i="1"/>
  <c r="L2789" i="1"/>
  <c r="S2789" i="1"/>
  <c r="M2789" i="1"/>
  <c r="N2789" i="1"/>
  <c r="O2789" i="1"/>
  <c r="P2789" i="1"/>
  <c r="Q2789" i="1"/>
  <c r="V2789" i="1"/>
  <c r="X2789" i="1"/>
  <c r="Z2789" i="1"/>
  <c r="D2790" i="1"/>
  <c r="E2790" i="1"/>
  <c r="F2790" i="1"/>
  <c r="H2790" i="1"/>
  <c r="I2790" i="1"/>
  <c r="J2790" i="1"/>
  <c r="K2790" i="1"/>
  <c r="L2790" i="1"/>
  <c r="S2790" i="1"/>
  <c r="M2790" i="1"/>
  <c r="N2790" i="1"/>
  <c r="O2790" i="1"/>
  <c r="P2790" i="1"/>
  <c r="Q2790" i="1"/>
  <c r="V2790" i="1"/>
  <c r="X2790" i="1"/>
  <c r="Z2790" i="1"/>
  <c r="D2791" i="1"/>
  <c r="E2791" i="1"/>
  <c r="F2791" i="1"/>
  <c r="H2791" i="1"/>
  <c r="I2791" i="1"/>
  <c r="J2791" i="1"/>
  <c r="K2791" i="1"/>
  <c r="L2791" i="1"/>
  <c r="S2791" i="1"/>
  <c r="T2791" i="1"/>
  <c r="M2791" i="1"/>
  <c r="N2791" i="1"/>
  <c r="O2791" i="1"/>
  <c r="P2791" i="1"/>
  <c r="Q2791" i="1"/>
  <c r="V2791" i="1"/>
  <c r="X2791" i="1"/>
  <c r="Z2791" i="1"/>
  <c r="D2792" i="1"/>
  <c r="E2792" i="1"/>
  <c r="F2792" i="1"/>
  <c r="H2792" i="1"/>
  <c r="I2792" i="1"/>
  <c r="J2792" i="1"/>
  <c r="K2792" i="1"/>
  <c r="L2792" i="1"/>
  <c r="S2792" i="1"/>
  <c r="M2792" i="1"/>
  <c r="N2792" i="1"/>
  <c r="O2792" i="1"/>
  <c r="P2792" i="1"/>
  <c r="Q2792" i="1"/>
  <c r="V2792" i="1"/>
  <c r="X2792" i="1"/>
  <c r="Z2792" i="1"/>
  <c r="D2793" i="1"/>
  <c r="E2793" i="1"/>
  <c r="F2793" i="1"/>
  <c r="H2793" i="1"/>
  <c r="I2793" i="1"/>
  <c r="J2793" i="1"/>
  <c r="K2793" i="1"/>
  <c r="L2793" i="1"/>
  <c r="S2793" i="1"/>
  <c r="M2793" i="1"/>
  <c r="N2793" i="1"/>
  <c r="O2793" i="1"/>
  <c r="P2793" i="1"/>
  <c r="Q2793" i="1"/>
  <c r="V2793" i="1"/>
  <c r="X2793" i="1"/>
  <c r="Z2793" i="1"/>
  <c r="D2794" i="1"/>
  <c r="E2794" i="1"/>
  <c r="F2794" i="1"/>
  <c r="H2794" i="1"/>
  <c r="I2794" i="1"/>
  <c r="J2794" i="1"/>
  <c r="K2794" i="1"/>
  <c r="L2794" i="1"/>
  <c r="S2794" i="1"/>
  <c r="T2794" i="1"/>
  <c r="M2794" i="1"/>
  <c r="N2794" i="1"/>
  <c r="O2794" i="1"/>
  <c r="P2794" i="1"/>
  <c r="Q2794" i="1"/>
  <c r="V2794" i="1"/>
  <c r="X2794" i="1"/>
  <c r="Z2794" i="1"/>
  <c r="D2795" i="1"/>
  <c r="E2795" i="1"/>
  <c r="F2795" i="1"/>
  <c r="H2795" i="1"/>
  <c r="I2795" i="1"/>
  <c r="J2795" i="1"/>
  <c r="K2795" i="1"/>
  <c r="L2795" i="1"/>
  <c r="S2795" i="1"/>
  <c r="T2795" i="1"/>
  <c r="M2795" i="1"/>
  <c r="N2795" i="1"/>
  <c r="O2795" i="1"/>
  <c r="P2795" i="1"/>
  <c r="Q2795" i="1"/>
  <c r="V2795" i="1"/>
  <c r="X2795" i="1"/>
  <c r="Z2795" i="1"/>
  <c r="D2796" i="1"/>
  <c r="E2796" i="1"/>
  <c r="F2796" i="1"/>
  <c r="H2796" i="1"/>
  <c r="I2796" i="1"/>
  <c r="J2796" i="1"/>
  <c r="K2796" i="1"/>
  <c r="L2796" i="1"/>
  <c r="S2796" i="1"/>
  <c r="M2796" i="1"/>
  <c r="N2796" i="1"/>
  <c r="O2796" i="1"/>
  <c r="P2796" i="1"/>
  <c r="Q2796" i="1"/>
  <c r="V2796" i="1"/>
  <c r="X2796" i="1"/>
  <c r="Z2796" i="1"/>
  <c r="D2797" i="1"/>
  <c r="E2797" i="1"/>
  <c r="F2797" i="1"/>
  <c r="H2797" i="1"/>
  <c r="I2797" i="1"/>
  <c r="J2797" i="1"/>
  <c r="K2797" i="1"/>
  <c r="L2797" i="1"/>
  <c r="S2797" i="1"/>
  <c r="M2797" i="1"/>
  <c r="N2797" i="1"/>
  <c r="O2797" i="1"/>
  <c r="P2797" i="1"/>
  <c r="Q2797" i="1"/>
  <c r="V2797" i="1"/>
  <c r="X2797" i="1"/>
  <c r="Z2797" i="1"/>
  <c r="D2798" i="1"/>
  <c r="E2798" i="1"/>
  <c r="F2798" i="1"/>
  <c r="H2798" i="1"/>
  <c r="I2798" i="1"/>
  <c r="J2798" i="1"/>
  <c r="K2798" i="1"/>
  <c r="L2798" i="1"/>
  <c r="S2798" i="1"/>
  <c r="T2798" i="1"/>
  <c r="M2798" i="1"/>
  <c r="N2798" i="1"/>
  <c r="O2798" i="1"/>
  <c r="P2798" i="1"/>
  <c r="Q2798" i="1"/>
  <c r="V2798" i="1"/>
  <c r="X2798" i="1"/>
  <c r="Z2798" i="1"/>
  <c r="D2799" i="1"/>
  <c r="E2799" i="1"/>
  <c r="F2799" i="1"/>
  <c r="H2799" i="1"/>
  <c r="I2799" i="1"/>
  <c r="J2799" i="1"/>
  <c r="K2799" i="1"/>
  <c r="L2799" i="1"/>
  <c r="S2799" i="1"/>
  <c r="M2799" i="1"/>
  <c r="N2799" i="1"/>
  <c r="O2799" i="1"/>
  <c r="P2799" i="1"/>
  <c r="Q2799" i="1"/>
  <c r="V2799" i="1"/>
  <c r="X2799" i="1"/>
  <c r="Z2799" i="1"/>
  <c r="D2800" i="1"/>
  <c r="E2800" i="1"/>
  <c r="F2800" i="1"/>
  <c r="H2800" i="1"/>
  <c r="I2800" i="1"/>
  <c r="J2800" i="1"/>
  <c r="K2800" i="1"/>
  <c r="L2800" i="1"/>
  <c r="S2800" i="1"/>
  <c r="M2800" i="1"/>
  <c r="N2800" i="1"/>
  <c r="O2800" i="1"/>
  <c r="P2800" i="1"/>
  <c r="Q2800" i="1"/>
  <c r="V2800" i="1"/>
  <c r="X2800" i="1"/>
  <c r="Z2800" i="1"/>
  <c r="D2801" i="1"/>
  <c r="E2801" i="1"/>
  <c r="F2801" i="1"/>
  <c r="H2801" i="1"/>
  <c r="I2801" i="1"/>
  <c r="J2801" i="1"/>
  <c r="K2801" i="1"/>
  <c r="L2801" i="1"/>
  <c r="S2801" i="1"/>
  <c r="M2801" i="1"/>
  <c r="N2801" i="1"/>
  <c r="O2801" i="1"/>
  <c r="P2801" i="1"/>
  <c r="Q2801" i="1"/>
  <c r="V2801" i="1"/>
  <c r="X2801" i="1"/>
  <c r="Z2801" i="1"/>
  <c r="D2802" i="1"/>
  <c r="E2802" i="1"/>
  <c r="F2802" i="1"/>
  <c r="H2802" i="1"/>
  <c r="I2802" i="1"/>
  <c r="J2802" i="1"/>
  <c r="K2802" i="1"/>
  <c r="L2802" i="1"/>
  <c r="S2802" i="1"/>
  <c r="T2802" i="1"/>
  <c r="M2802" i="1"/>
  <c r="N2802" i="1"/>
  <c r="O2802" i="1"/>
  <c r="P2802" i="1"/>
  <c r="Q2802" i="1"/>
  <c r="V2802" i="1"/>
  <c r="X2802" i="1"/>
  <c r="Z2802" i="1"/>
  <c r="D2803" i="1"/>
  <c r="E2803" i="1"/>
  <c r="F2803" i="1"/>
  <c r="H2803" i="1"/>
  <c r="I2803" i="1"/>
  <c r="J2803" i="1"/>
  <c r="K2803" i="1"/>
  <c r="L2803" i="1"/>
  <c r="S2803" i="1"/>
  <c r="T2803" i="1"/>
  <c r="M2803" i="1"/>
  <c r="N2803" i="1"/>
  <c r="O2803" i="1"/>
  <c r="P2803" i="1"/>
  <c r="Q2803" i="1"/>
  <c r="V2803" i="1"/>
  <c r="X2803" i="1"/>
  <c r="Z2803" i="1"/>
  <c r="D2804" i="1"/>
  <c r="E2804" i="1"/>
  <c r="F2804" i="1"/>
  <c r="H2804" i="1"/>
  <c r="I2804" i="1"/>
  <c r="J2804" i="1"/>
  <c r="K2804" i="1"/>
  <c r="L2804" i="1"/>
  <c r="S2804" i="1"/>
  <c r="T2804" i="1"/>
  <c r="M2804" i="1"/>
  <c r="N2804" i="1"/>
  <c r="O2804" i="1"/>
  <c r="P2804" i="1"/>
  <c r="Q2804" i="1"/>
  <c r="V2804" i="1"/>
  <c r="X2804" i="1"/>
  <c r="Z2804" i="1"/>
  <c r="D2805" i="1"/>
  <c r="E2805" i="1"/>
  <c r="F2805" i="1"/>
  <c r="H2805" i="1"/>
  <c r="I2805" i="1"/>
  <c r="J2805" i="1"/>
  <c r="K2805" i="1"/>
  <c r="L2805" i="1"/>
  <c r="S2805" i="1"/>
  <c r="T2805" i="1"/>
  <c r="M2805" i="1"/>
  <c r="N2805" i="1"/>
  <c r="O2805" i="1"/>
  <c r="P2805" i="1"/>
  <c r="Q2805" i="1"/>
  <c r="V2805" i="1"/>
  <c r="X2805" i="1"/>
  <c r="Z2805" i="1"/>
  <c r="D2806" i="1"/>
  <c r="E2806" i="1"/>
  <c r="F2806" i="1"/>
  <c r="H2806" i="1"/>
  <c r="I2806" i="1"/>
  <c r="J2806" i="1"/>
  <c r="K2806" i="1"/>
  <c r="L2806" i="1"/>
  <c r="S2806" i="1"/>
  <c r="T2806" i="1"/>
  <c r="M2806" i="1"/>
  <c r="N2806" i="1"/>
  <c r="O2806" i="1"/>
  <c r="P2806" i="1"/>
  <c r="Q2806" i="1"/>
  <c r="V2806" i="1"/>
  <c r="X2806" i="1"/>
  <c r="Z2806" i="1"/>
  <c r="D2807" i="1"/>
  <c r="E2807" i="1"/>
  <c r="F2807" i="1"/>
  <c r="H2807" i="1"/>
  <c r="I2807" i="1"/>
  <c r="J2807" i="1"/>
  <c r="K2807" i="1"/>
  <c r="L2807" i="1"/>
  <c r="S2807" i="1"/>
  <c r="T2807" i="1"/>
  <c r="M2807" i="1"/>
  <c r="N2807" i="1"/>
  <c r="O2807" i="1"/>
  <c r="P2807" i="1"/>
  <c r="Q2807" i="1"/>
  <c r="V2807" i="1"/>
  <c r="X2807" i="1"/>
  <c r="Z2807" i="1"/>
  <c r="D2808" i="1"/>
  <c r="E2808" i="1"/>
  <c r="F2808" i="1"/>
  <c r="H2808" i="1"/>
  <c r="I2808" i="1"/>
  <c r="J2808" i="1"/>
  <c r="K2808" i="1"/>
  <c r="L2808" i="1"/>
  <c r="S2808" i="1"/>
  <c r="T2808" i="1"/>
  <c r="M2808" i="1"/>
  <c r="N2808" i="1"/>
  <c r="O2808" i="1"/>
  <c r="P2808" i="1"/>
  <c r="Q2808" i="1"/>
  <c r="V2808" i="1"/>
  <c r="X2808" i="1"/>
  <c r="Z2808" i="1"/>
  <c r="D2809" i="1"/>
  <c r="E2809" i="1"/>
  <c r="F2809" i="1"/>
  <c r="H2809" i="1"/>
  <c r="I2809" i="1"/>
  <c r="J2809" i="1"/>
  <c r="K2809" i="1"/>
  <c r="L2809" i="1"/>
  <c r="S2809" i="1"/>
  <c r="T2809" i="1"/>
  <c r="M2809" i="1"/>
  <c r="N2809" i="1"/>
  <c r="O2809" i="1"/>
  <c r="P2809" i="1"/>
  <c r="Q2809" i="1"/>
  <c r="V2809" i="1"/>
  <c r="X2809" i="1"/>
  <c r="Z2809" i="1"/>
  <c r="D2810" i="1"/>
  <c r="E2810" i="1"/>
  <c r="F2810" i="1"/>
  <c r="H2810" i="1"/>
  <c r="I2810" i="1"/>
  <c r="J2810" i="1"/>
  <c r="K2810" i="1"/>
  <c r="L2810" i="1"/>
  <c r="S2810" i="1"/>
  <c r="T2810" i="1"/>
  <c r="M2810" i="1"/>
  <c r="N2810" i="1"/>
  <c r="O2810" i="1"/>
  <c r="P2810" i="1"/>
  <c r="Q2810" i="1"/>
  <c r="V2810" i="1"/>
  <c r="X2810" i="1"/>
  <c r="Z2810" i="1"/>
  <c r="D2811" i="1"/>
  <c r="E2811" i="1"/>
  <c r="F2811" i="1"/>
  <c r="H2811" i="1"/>
  <c r="I2811" i="1"/>
  <c r="J2811" i="1"/>
  <c r="K2811" i="1"/>
  <c r="L2811" i="1"/>
  <c r="S2811" i="1"/>
  <c r="T2811" i="1"/>
  <c r="M2811" i="1"/>
  <c r="N2811" i="1"/>
  <c r="O2811" i="1"/>
  <c r="P2811" i="1"/>
  <c r="Q2811" i="1"/>
  <c r="V2811" i="1"/>
  <c r="X2811" i="1"/>
  <c r="Z2811" i="1"/>
  <c r="D2812" i="1"/>
  <c r="E2812" i="1"/>
  <c r="F2812" i="1"/>
  <c r="H2812" i="1"/>
  <c r="I2812" i="1"/>
  <c r="J2812" i="1"/>
  <c r="K2812" i="1"/>
  <c r="L2812" i="1"/>
  <c r="S2812" i="1"/>
  <c r="T2812" i="1"/>
  <c r="M2812" i="1"/>
  <c r="N2812" i="1"/>
  <c r="O2812" i="1"/>
  <c r="P2812" i="1"/>
  <c r="Q2812" i="1"/>
  <c r="V2812" i="1"/>
  <c r="X2812" i="1"/>
  <c r="Z2812" i="1"/>
  <c r="D2813" i="1"/>
  <c r="E2813" i="1"/>
  <c r="F2813" i="1"/>
  <c r="H2813" i="1"/>
  <c r="I2813" i="1"/>
  <c r="J2813" i="1"/>
  <c r="K2813" i="1"/>
  <c r="L2813" i="1"/>
  <c r="S2813" i="1"/>
  <c r="T2813" i="1"/>
  <c r="M2813" i="1"/>
  <c r="N2813" i="1"/>
  <c r="O2813" i="1"/>
  <c r="P2813" i="1"/>
  <c r="Q2813" i="1"/>
  <c r="V2813" i="1"/>
  <c r="X2813" i="1"/>
  <c r="Z2813" i="1"/>
  <c r="D2814" i="1"/>
  <c r="E2814" i="1"/>
  <c r="F2814" i="1"/>
  <c r="H2814" i="1"/>
  <c r="I2814" i="1"/>
  <c r="J2814" i="1"/>
  <c r="K2814" i="1"/>
  <c r="L2814" i="1"/>
  <c r="S2814" i="1"/>
  <c r="T2814" i="1"/>
  <c r="M2814" i="1"/>
  <c r="N2814" i="1"/>
  <c r="O2814" i="1"/>
  <c r="P2814" i="1"/>
  <c r="Q2814" i="1"/>
  <c r="V2814" i="1"/>
  <c r="X2814" i="1"/>
  <c r="Z2814" i="1"/>
  <c r="D2815" i="1"/>
  <c r="E2815" i="1"/>
  <c r="F2815" i="1"/>
  <c r="H2815" i="1"/>
  <c r="I2815" i="1"/>
  <c r="J2815" i="1"/>
  <c r="K2815" i="1"/>
  <c r="L2815" i="1"/>
  <c r="S2815" i="1"/>
  <c r="T2815" i="1"/>
  <c r="M2815" i="1"/>
  <c r="N2815" i="1"/>
  <c r="O2815" i="1"/>
  <c r="P2815" i="1"/>
  <c r="Q2815" i="1"/>
  <c r="V2815" i="1"/>
  <c r="X2815" i="1"/>
  <c r="Z2815" i="1"/>
  <c r="D2816" i="1"/>
  <c r="E2816" i="1"/>
  <c r="F2816" i="1"/>
  <c r="H2816" i="1"/>
  <c r="I2816" i="1"/>
  <c r="J2816" i="1"/>
  <c r="K2816" i="1"/>
  <c r="L2816" i="1"/>
  <c r="S2816" i="1"/>
  <c r="T2816" i="1"/>
  <c r="M2816" i="1"/>
  <c r="N2816" i="1"/>
  <c r="O2816" i="1"/>
  <c r="P2816" i="1"/>
  <c r="Q2816" i="1"/>
  <c r="V2816" i="1"/>
  <c r="X2816" i="1"/>
  <c r="Z2816" i="1"/>
  <c r="D2817" i="1"/>
  <c r="E2817" i="1"/>
  <c r="F2817" i="1"/>
  <c r="H2817" i="1"/>
  <c r="I2817" i="1"/>
  <c r="J2817" i="1"/>
  <c r="K2817" i="1"/>
  <c r="L2817" i="1"/>
  <c r="S2817" i="1"/>
  <c r="T2817" i="1"/>
  <c r="M2817" i="1"/>
  <c r="N2817" i="1"/>
  <c r="O2817" i="1"/>
  <c r="P2817" i="1"/>
  <c r="Q2817" i="1"/>
  <c r="V2817" i="1"/>
  <c r="X2817" i="1"/>
  <c r="Z2817" i="1"/>
  <c r="D2818" i="1"/>
  <c r="E2818" i="1"/>
  <c r="F2818" i="1"/>
  <c r="H2818" i="1"/>
  <c r="I2818" i="1"/>
  <c r="J2818" i="1"/>
  <c r="K2818" i="1"/>
  <c r="L2818" i="1"/>
  <c r="S2818" i="1"/>
  <c r="T2818" i="1"/>
  <c r="M2818" i="1"/>
  <c r="N2818" i="1"/>
  <c r="O2818" i="1"/>
  <c r="P2818" i="1"/>
  <c r="Q2818" i="1"/>
  <c r="V2818" i="1"/>
  <c r="X2818" i="1"/>
  <c r="Z2818" i="1"/>
  <c r="D2819" i="1"/>
  <c r="E2819" i="1"/>
  <c r="F2819" i="1"/>
  <c r="H2819" i="1"/>
  <c r="I2819" i="1"/>
  <c r="J2819" i="1"/>
  <c r="K2819" i="1"/>
  <c r="L2819" i="1"/>
  <c r="S2819" i="1"/>
  <c r="T2819" i="1"/>
  <c r="M2819" i="1"/>
  <c r="N2819" i="1"/>
  <c r="O2819" i="1"/>
  <c r="P2819" i="1"/>
  <c r="Q2819" i="1"/>
  <c r="V2819" i="1"/>
  <c r="X2819" i="1"/>
  <c r="Z2819" i="1"/>
  <c r="D2820" i="1"/>
  <c r="E2820" i="1"/>
  <c r="F2820" i="1"/>
  <c r="H2820" i="1"/>
  <c r="I2820" i="1"/>
  <c r="J2820" i="1"/>
  <c r="K2820" i="1"/>
  <c r="L2820" i="1"/>
  <c r="S2820" i="1"/>
  <c r="T2820" i="1"/>
  <c r="M2820" i="1"/>
  <c r="N2820" i="1"/>
  <c r="O2820" i="1"/>
  <c r="P2820" i="1"/>
  <c r="Q2820" i="1"/>
  <c r="V2820" i="1"/>
  <c r="X2820" i="1"/>
  <c r="Z2820" i="1"/>
  <c r="D2821" i="1"/>
  <c r="E2821" i="1"/>
  <c r="F2821" i="1"/>
  <c r="H2821" i="1"/>
  <c r="I2821" i="1"/>
  <c r="J2821" i="1"/>
  <c r="K2821" i="1"/>
  <c r="L2821" i="1"/>
  <c r="S2821" i="1"/>
  <c r="T2821" i="1"/>
  <c r="M2821" i="1"/>
  <c r="N2821" i="1"/>
  <c r="O2821" i="1"/>
  <c r="P2821" i="1"/>
  <c r="Q2821" i="1"/>
  <c r="V2821" i="1"/>
  <c r="X2821" i="1"/>
  <c r="Z2821" i="1"/>
  <c r="D2822" i="1"/>
  <c r="E2822" i="1"/>
  <c r="F2822" i="1"/>
  <c r="H2822" i="1"/>
  <c r="I2822" i="1"/>
  <c r="J2822" i="1"/>
  <c r="K2822" i="1"/>
  <c r="L2822" i="1"/>
  <c r="S2822" i="1"/>
  <c r="T2822" i="1"/>
  <c r="M2822" i="1"/>
  <c r="N2822" i="1"/>
  <c r="O2822" i="1"/>
  <c r="P2822" i="1"/>
  <c r="Q2822" i="1"/>
  <c r="V2822" i="1"/>
  <c r="X2822" i="1"/>
  <c r="Z2822" i="1"/>
  <c r="D2823" i="1"/>
  <c r="E2823" i="1"/>
  <c r="F2823" i="1"/>
  <c r="H2823" i="1"/>
  <c r="I2823" i="1"/>
  <c r="J2823" i="1"/>
  <c r="K2823" i="1"/>
  <c r="L2823" i="1"/>
  <c r="S2823" i="1"/>
  <c r="T2823" i="1"/>
  <c r="M2823" i="1"/>
  <c r="N2823" i="1"/>
  <c r="O2823" i="1"/>
  <c r="P2823" i="1"/>
  <c r="Q2823" i="1"/>
  <c r="V2823" i="1"/>
  <c r="X2823" i="1"/>
  <c r="Z2823" i="1"/>
  <c r="D2824" i="1"/>
  <c r="E2824" i="1"/>
  <c r="F2824" i="1"/>
  <c r="H2824" i="1"/>
  <c r="I2824" i="1"/>
  <c r="J2824" i="1"/>
  <c r="K2824" i="1"/>
  <c r="L2824" i="1"/>
  <c r="S2824" i="1"/>
  <c r="T2824" i="1"/>
  <c r="M2824" i="1"/>
  <c r="N2824" i="1"/>
  <c r="O2824" i="1"/>
  <c r="P2824" i="1"/>
  <c r="Q2824" i="1"/>
  <c r="V2824" i="1"/>
  <c r="X2824" i="1"/>
  <c r="Z2824" i="1"/>
  <c r="D2825" i="1"/>
  <c r="E2825" i="1"/>
  <c r="F2825" i="1"/>
  <c r="H2825" i="1"/>
  <c r="I2825" i="1"/>
  <c r="J2825" i="1"/>
  <c r="K2825" i="1"/>
  <c r="L2825" i="1"/>
  <c r="S2825" i="1"/>
  <c r="T2825" i="1"/>
  <c r="M2825" i="1"/>
  <c r="N2825" i="1"/>
  <c r="O2825" i="1"/>
  <c r="P2825" i="1"/>
  <c r="Q2825" i="1"/>
  <c r="V2825" i="1"/>
  <c r="X2825" i="1"/>
  <c r="Z2825" i="1"/>
  <c r="D2826" i="1"/>
  <c r="E2826" i="1"/>
  <c r="F2826" i="1"/>
  <c r="H2826" i="1"/>
  <c r="I2826" i="1"/>
  <c r="J2826" i="1"/>
  <c r="K2826" i="1"/>
  <c r="L2826" i="1"/>
  <c r="S2826" i="1"/>
  <c r="T2826" i="1"/>
  <c r="M2826" i="1"/>
  <c r="N2826" i="1"/>
  <c r="O2826" i="1"/>
  <c r="P2826" i="1"/>
  <c r="Q2826" i="1"/>
  <c r="V2826" i="1"/>
  <c r="X2826" i="1"/>
  <c r="Z2826" i="1"/>
  <c r="D2827" i="1"/>
  <c r="E2827" i="1"/>
  <c r="F2827" i="1"/>
  <c r="H2827" i="1"/>
  <c r="I2827" i="1"/>
  <c r="J2827" i="1"/>
  <c r="K2827" i="1"/>
  <c r="L2827" i="1"/>
  <c r="S2827" i="1"/>
  <c r="T2827" i="1"/>
  <c r="M2827" i="1"/>
  <c r="N2827" i="1"/>
  <c r="O2827" i="1"/>
  <c r="P2827" i="1"/>
  <c r="Q2827" i="1"/>
  <c r="V2827" i="1"/>
  <c r="X2827" i="1"/>
  <c r="Z2827" i="1"/>
  <c r="D2828" i="1"/>
  <c r="E2828" i="1"/>
  <c r="F2828" i="1"/>
  <c r="H2828" i="1"/>
  <c r="I2828" i="1"/>
  <c r="J2828" i="1"/>
  <c r="K2828" i="1"/>
  <c r="L2828" i="1"/>
  <c r="S2828" i="1"/>
  <c r="T2828" i="1"/>
  <c r="M2828" i="1"/>
  <c r="N2828" i="1"/>
  <c r="O2828" i="1"/>
  <c r="P2828" i="1"/>
  <c r="Q2828" i="1"/>
  <c r="V2828" i="1"/>
  <c r="X2828" i="1"/>
  <c r="Z2828" i="1"/>
  <c r="D2829" i="1"/>
  <c r="E2829" i="1"/>
  <c r="F2829" i="1"/>
  <c r="H2829" i="1"/>
  <c r="I2829" i="1"/>
  <c r="J2829" i="1"/>
  <c r="K2829" i="1"/>
  <c r="L2829" i="1"/>
  <c r="S2829" i="1"/>
  <c r="T2829" i="1"/>
  <c r="M2829" i="1"/>
  <c r="N2829" i="1"/>
  <c r="O2829" i="1"/>
  <c r="P2829" i="1"/>
  <c r="Q2829" i="1"/>
  <c r="V2829" i="1"/>
  <c r="X2829" i="1"/>
  <c r="Z2829" i="1"/>
  <c r="D2830" i="1"/>
  <c r="E2830" i="1"/>
  <c r="F2830" i="1"/>
  <c r="H2830" i="1"/>
  <c r="I2830" i="1"/>
  <c r="J2830" i="1"/>
  <c r="K2830" i="1"/>
  <c r="L2830" i="1"/>
  <c r="S2830" i="1"/>
  <c r="T2830" i="1"/>
  <c r="M2830" i="1"/>
  <c r="N2830" i="1"/>
  <c r="O2830" i="1"/>
  <c r="P2830" i="1"/>
  <c r="Q2830" i="1"/>
  <c r="V2830" i="1"/>
  <c r="X2830" i="1"/>
  <c r="Z2830" i="1"/>
  <c r="D2831" i="1"/>
  <c r="E2831" i="1"/>
  <c r="F2831" i="1"/>
  <c r="H2831" i="1"/>
  <c r="I2831" i="1"/>
  <c r="J2831" i="1"/>
  <c r="K2831" i="1"/>
  <c r="L2831" i="1"/>
  <c r="S2831" i="1"/>
  <c r="T2831" i="1"/>
  <c r="M2831" i="1"/>
  <c r="N2831" i="1"/>
  <c r="O2831" i="1"/>
  <c r="P2831" i="1"/>
  <c r="Q2831" i="1"/>
  <c r="V2831" i="1"/>
  <c r="X2831" i="1"/>
  <c r="Z2831" i="1"/>
  <c r="D2832" i="1"/>
  <c r="E2832" i="1"/>
  <c r="F2832" i="1"/>
  <c r="H2832" i="1"/>
  <c r="I2832" i="1"/>
  <c r="J2832" i="1"/>
  <c r="K2832" i="1"/>
  <c r="L2832" i="1"/>
  <c r="S2832" i="1"/>
  <c r="T2832" i="1"/>
  <c r="M2832" i="1"/>
  <c r="N2832" i="1"/>
  <c r="O2832" i="1"/>
  <c r="P2832" i="1"/>
  <c r="Q2832" i="1"/>
  <c r="V2832" i="1"/>
  <c r="X2832" i="1"/>
  <c r="Z2832" i="1"/>
  <c r="D2833" i="1"/>
  <c r="E2833" i="1"/>
  <c r="F2833" i="1"/>
  <c r="H2833" i="1"/>
  <c r="I2833" i="1"/>
  <c r="J2833" i="1"/>
  <c r="K2833" i="1"/>
  <c r="L2833" i="1"/>
  <c r="S2833" i="1"/>
  <c r="T2833" i="1"/>
  <c r="M2833" i="1"/>
  <c r="N2833" i="1"/>
  <c r="O2833" i="1"/>
  <c r="P2833" i="1"/>
  <c r="Q2833" i="1"/>
  <c r="V2833" i="1"/>
  <c r="X2833" i="1"/>
  <c r="Z2833" i="1"/>
  <c r="D2834" i="1"/>
  <c r="E2834" i="1"/>
  <c r="F2834" i="1"/>
  <c r="H2834" i="1"/>
  <c r="I2834" i="1"/>
  <c r="J2834" i="1"/>
  <c r="K2834" i="1"/>
  <c r="L2834" i="1"/>
  <c r="S2834" i="1"/>
  <c r="T2834" i="1"/>
  <c r="M2834" i="1"/>
  <c r="N2834" i="1"/>
  <c r="O2834" i="1"/>
  <c r="P2834" i="1"/>
  <c r="Q2834" i="1"/>
  <c r="V2834" i="1"/>
  <c r="X2834" i="1"/>
  <c r="Z2834" i="1"/>
  <c r="D2835" i="1"/>
  <c r="E2835" i="1"/>
  <c r="F2835" i="1"/>
  <c r="H2835" i="1"/>
  <c r="I2835" i="1"/>
  <c r="J2835" i="1"/>
  <c r="K2835" i="1"/>
  <c r="L2835" i="1"/>
  <c r="S2835" i="1"/>
  <c r="T2835" i="1"/>
  <c r="M2835" i="1"/>
  <c r="N2835" i="1"/>
  <c r="O2835" i="1"/>
  <c r="P2835" i="1"/>
  <c r="Q2835" i="1"/>
  <c r="V2835" i="1"/>
  <c r="X2835" i="1"/>
  <c r="Z2835" i="1"/>
  <c r="D2836" i="1"/>
  <c r="E2836" i="1"/>
  <c r="F2836" i="1"/>
  <c r="H2836" i="1"/>
  <c r="I2836" i="1"/>
  <c r="J2836" i="1"/>
  <c r="K2836" i="1"/>
  <c r="L2836" i="1"/>
  <c r="S2836" i="1"/>
  <c r="T2836" i="1"/>
  <c r="M2836" i="1"/>
  <c r="N2836" i="1"/>
  <c r="O2836" i="1"/>
  <c r="P2836" i="1"/>
  <c r="Q2836" i="1"/>
  <c r="V2836" i="1"/>
  <c r="X2836" i="1"/>
  <c r="Z2836" i="1"/>
  <c r="D2837" i="1"/>
  <c r="E2837" i="1"/>
  <c r="F2837" i="1"/>
  <c r="H2837" i="1"/>
  <c r="I2837" i="1"/>
  <c r="J2837" i="1"/>
  <c r="K2837" i="1"/>
  <c r="L2837" i="1"/>
  <c r="S2837" i="1"/>
  <c r="T2837" i="1"/>
  <c r="M2837" i="1"/>
  <c r="N2837" i="1"/>
  <c r="O2837" i="1"/>
  <c r="P2837" i="1"/>
  <c r="Q2837" i="1"/>
  <c r="V2837" i="1"/>
  <c r="X2837" i="1"/>
  <c r="Z2837" i="1"/>
  <c r="D2838" i="1"/>
  <c r="E2838" i="1"/>
  <c r="F2838" i="1"/>
  <c r="H2838" i="1"/>
  <c r="I2838" i="1"/>
  <c r="J2838" i="1"/>
  <c r="K2838" i="1"/>
  <c r="L2838" i="1"/>
  <c r="S2838" i="1"/>
  <c r="T2838" i="1"/>
  <c r="M2838" i="1"/>
  <c r="N2838" i="1"/>
  <c r="O2838" i="1"/>
  <c r="P2838" i="1"/>
  <c r="Q2838" i="1"/>
  <c r="V2838" i="1"/>
  <c r="X2838" i="1"/>
  <c r="Z2838" i="1"/>
  <c r="D2839" i="1"/>
  <c r="E2839" i="1"/>
  <c r="F2839" i="1"/>
  <c r="H2839" i="1"/>
  <c r="I2839" i="1"/>
  <c r="J2839" i="1"/>
  <c r="K2839" i="1"/>
  <c r="L2839" i="1"/>
  <c r="S2839" i="1"/>
  <c r="T2839" i="1"/>
  <c r="M2839" i="1"/>
  <c r="N2839" i="1"/>
  <c r="O2839" i="1"/>
  <c r="P2839" i="1"/>
  <c r="Q2839" i="1"/>
  <c r="V2839" i="1"/>
  <c r="X2839" i="1"/>
  <c r="Z2839" i="1"/>
  <c r="D2840" i="1"/>
  <c r="E2840" i="1"/>
  <c r="F2840" i="1"/>
  <c r="H2840" i="1"/>
  <c r="I2840" i="1"/>
  <c r="J2840" i="1"/>
  <c r="K2840" i="1"/>
  <c r="L2840" i="1"/>
  <c r="S2840" i="1"/>
  <c r="T2840" i="1"/>
  <c r="M2840" i="1"/>
  <c r="N2840" i="1"/>
  <c r="O2840" i="1"/>
  <c r="P2840" i="1"/>
  <c r="Q2840" i="1"/>
  <c r="V2840" i="1"/>
  <c r="X2840" i="1"/>
  <c r="Z2840" i="1"/>
  <c r="D2841" i="1"/>
  <c r="E2841" i="1"/>
  <c r="F2841" i="1"/>
  <c r="H2841" i="1"/>
  <c r="I2841" i="1"/>
  <c r="J2841" i="1"/>
  <c r="K2841" i="1"/>
  <c r="L2841" i="1"/>
  <c r="S2841" i="1"/>
  <c r="T2841" i="1"/>
  <c r="M2841" i="1"/>
  <c r="N2841" i="1"/>
  <c r="O2841" i="1"/>
  <c r="P2841" i="1"/>
  <c r="Q2841" i="1"/>
  <c r="V2841" i="1"/>
  <c r="X2841" i="1"/>
  <c r="Z2841" i="1"/>
  <c r="D2842" i="1"/>
  <c r="E2842" i="1"/>
  <c r="F2842" i="1"/>
  <c r="H2842" i="1"/>
  <c r="I2842" i="1"/>
  <c r="J2842" i="1"/>
  <c r="K2842" i="1"/>
  <c r="L2842" i="1"/>
  <c r="S2842" i="1"/>
  <c r="T2842" i="1"/>
  <c r="M2842" i="1"/>
  <c r="N2842" i="1"/>
  <c r="O2842" i="1"/>
  <c r="P2842" i="1"/>
  <c r="Q2842" i="1"/>
  <c r="V2842" i="1"/>
  <c r="X2842" i="1"/>
  <c r="Z2842" i="1"/>
  <c r="D2843" i="1"/>
  <c r="E2843" i="1"/>
  <c r="F2843" i="1"/>
  <c r="H2843" i="1"/>
  <c r="I2843" i="1"/>
  <c r="J2843" i="1"/>
  <c r="K2843" i="1"/>
  <c r="L2843" i="1"/>
  <c r="S2843" i="1"/>
  <c r="T2843" i="1"/>
  <c r="M2843" i="1"/>
  <c r="N2843" i="1"/>
  <c r="O2843" i="1"/>
  <c r="P2843" i="1"/>
  <c r="Q2843" i="1"/>
  <c r="V2843" i="1"/>
  <c r="X2843" i="1"/>
  <c r="Z2843" i="1"/>
  <c r="D2844" i="1"/>
  <c r="E2844" i="1"/>
  <c r="F2844" i="1"/>
  <c r="H2844" i="1"/>
  <c r="I2844" i="1"/>
  <c r="J2844" i="1"/>
  <c r="K2844" i="1"/>
  <c r="L2844" i="1"/>
  <c r="S2844" i="1"/>
  <c r="T2844" i="1"/>
  <c r="M2844" i="1"/>
  <c r="N2844" i="1"/>
  <c r="O2844" i="1"/>
  <c r="P2844" i="1"/>
  <c r="Q2844" i="1"/>
  <c r="V2844" i="1"/>
  <c r="X2844" i="1"/>
  <c r="Z2844" i="1"/>
  <c r="D2845" i="1"/>
  <c r="E2845" i="1"/>
  <c r="F2845" i="1"/>
  <c r="H2845" i="1"/>
  <c r="I2845" i="1"/>
  <c r="J2845" i="1"/>
  <c r="K2845" i="1"/>
  <c r="L2845" i="1"/>
  <c r="S2845" i="1"/>
  <c r="T2845" i="1"/>
  <c r="M2845" i="1"/>
  <c r="N2845" i="1"/>
  <c r="O2845" i="1"/>
  <c r="P2845" i="1"/>
  <c r="Q2845" i="1"/>
  <c r="V2845" i="1"/>
  <c r="X2845" i="1"/>
  <c r="Z2845" i="1"/>
  <c r="D2846" i="1"/>
  <c r="E2846" i="1"/>
  <c r="F2846" i="1"/>
  <c r="H2846" i="1"/>
  <c r="I2846" i="1"/>
  <c r="J2846" i="1"/>
  <c r="K2846" i="1"/>
  <c r="L2846" i="1"/>
  <c r="S2846" i="1"/>
  <c r="T2846" i="1"/>
  <c r="M2846" i="1"/>
  <c r="N2846" i="1"/>
  <c r="O2846" i="1"/>
  <c r="P2846" i="1"/>
  <c r="Q2846" i="1"/>
  <c r="V2846" i="1"/>
  <c r="X2846" i="1"/>
  <c r="Z2846" i="1"/>
  <c r="D2847" i="1"/>
  <c r="E2847" i="1"/>
  <c r="F2847" i="1"/>
  <c r="H2847" i="1"/>
  <c r="I2847" i="1"/>
  <c r="J2847" i="1"/>
  <c r="K2847" i="1"/>
  <c r="L2847" i="1"/>
  <c r="S2847" i="1"/>
  <c r="T2847" i="1"/>
  <c r="M2847" i="1"/>
  <c r="N2847" i="1"/>
  <c r="O2847" i="1"/>
  <c r="P2847" i="1"/>
  <c r="Q2847" i="1"/>
  <c r="V2847" i="1"/>
  <c r="X2847" i="1"/>
  <c r="Z2847" i="1"/>
  <c r="D2848" i="1"/>
  <c r="E2848" i="1"/>
  <c r="F2848" i="1"/>
  <c r="H2848" i="1"/>
  <c r="I2848" i="1"/>
  <c r="J2848" i="1"/>
  <c r="K2848" i="1"/>
  <c r="L2848" i="1"/>
  <c r="S2848" i="1"/>
  <c r="T2848" i="1"/>
  <c r="M2848" i="1"/>
  <c r="N2848" i="1"/>
  <c r="O2848" i="1"/>
  <c r="P2848" i="1"/>
  <c r="Q2848" i="1"/>
  <c r="V2848" i="1"/>
  <c r="X2848" i="1"/>
  <c r="Z2848" i="1"/>
  <c r="D2849" i="1"/>
  <c r="E2849" i="1"/>
  <c r="F2849" i="1"/>
  <c r="H2849" i="1"/>
  <c r="I2849" i="1"/>
  <c r="J2849" i="1"/>
  <c r="K2849" i="1"/>
  <c r="L2849" i="1"/>
  <c r="S2849" i="1"/>
  <c r="T2849" i="1"/>
  <c r="M2849" i="1"/>
  <c r="N2849" i="1"/>
  <c r="O2849" i="1"/>
  <c r="P2849" i="1"/>
  <c r="Q2849" i="1"/>
  <c r="V2849" i="1"/>
  <c r="X2849" i="1"/>
  <c r="Z2849" i="1"/>
  <c r="D2850" i="1"/>
  <c r="E2850" i="1"/>
  <c r="F2850" i="1"/>
  <c r="H2850" i="1"/>
  <c r="I2850" i="1"/>
  <c r="J2850" i="1"/>
  <c r="K2850" i="1"/>
  <c r="L2850" i="1"/>
  <c r="S2850" i="1"/>
  <c r="T2850" i="1"/>
  <c r="M2850" i="1"/>
  <c r="N2850" i="1"/>
  <c r="O2850" i="1"/>
  <c r="P2850" i="1"/>
  <c r="Q2850" i="1"/>
  <c r="V2850" i="1"/>
  <c r="X2850" i="1"/>
  <c r="Z2850" i="1"/>
  <c r="D2851" i="1"/>
  <c r="E2851" i="1"/>
  <c r="F2851" i="1"/>
  <c r="H2851" i="1"/>
  <c r="I2851" i="1"/>
  <c r="J2851" i="1"/>
  <c r="K2851" i="1"/>
  <c r="L2851" i="1"/>
  <c r="S2851" i="1"/>
  <c r="T2851" i="1"/>
  <c r="M2851" i="1"/>
  <c r="N2851" i="1"/>
  <c r="O2851" i="1"/>
  <c r="P2851" i="1"/>
  <c r="Q2851" i="1"/>
  <c r="V2851" i="1"/>
  <c r="X2851" i="1"/>
  <c r="Z2851" i="1"/>
  <c r="D2852" i="1"/>
  <c r="E2852" i="1"/>
  <c r="F2852" i="1"/>
  <c r="H2852" i="1"/>
  <c r="I2852" i="1"/>
  <c r="J2852" i="1"/>
  <c r="K2852" i="1"/>
  <c r="L2852" i="1"/>
  <c r="S2852" i="1"/>
  <c r="T2852" i="1"/>
  <c r="M2852" i="1"/>
  <c r="N2852" i="1"/>
  <c r="O2852" i="1"/>
  <c r="P2852" i="1"/>
  <c r="Q2852" i="1"/>
  <c r="V2852" i="1"/>
  <c r="X2852" i="1"/>
  <c r="Z2852" i="1"/>
  <c r="D2853" i="1"/>
  <c r="E2853" i="1"/>
  <c r="F2853" i="1"/>
  <c r="H2853" i="1"/>
  <c r="I2853" i="1"/>
  <c r="J2853" i="1"/>
  <c r="K2853" i="1"/>
  <c r="L2853" i="1"/>
  <c r="S2853" i="1"/>
  <c r="T2853" i="1"/>
  <c r="M2853" i="1"/>
  <c r="N2853" i="1"/>
  <c r="O2853" i="1"/>
  <c r="P2853" i="1"/>
  <c r="Q2853" i="1"/>
  <c r="V2853" i="1"/>
  <c r="X2853" i="1"/>
  <c r="Z2853" i="1"/>
  <c r="D2854" i="1"/>
  <c r="E2854" i="1"/>
  <c r="F2854" i="1"/>
  <c r="H2854" i="1"/>
  <c r="I2854" i="1"/>
  <c r="J2854" i="1"/>
  <c r="K2854" i="1"/>
  <c r="L2854" i="1"/>
  <c r="S2854" i="1"/>
  <c r="T2854" i="1"/>
  <c r="M2854" i="1"/>
  <c r="N2854" i="1"/>
  <c r="O2854" i="1"/>
  <c r="P2854" i="1"/>
  <c r="Q2854" i="1"/>
  <c r="V2854" i="1"/>
  <c r="X2854" i="1"/>
  <c r="Z2854" i="1"/>
  <c r="D2855" i="1"/>
  <c r="E2855" i="1"/>
  <c r="F2855" i="1"/>
  <c r="H2855" i="1"/>
  <c r="I2855" i="1"/>
  <c r="J2855" i="1"/>
  <c r="K2855" i="1"/>
  <c r="L2855" i="1"/>
  <c r="S2855" i="1"/>
  <c r="T2855" i="1"/>
  <c r="M2855" i="1"/>
  <c r="N2855" i="1"/>
  <c r="O2855" i="1"/>
  <c r="P2855" i="1"/>
  <c r="Q2855" i="1"/>
  <c r="V2855" i="1"/>
  <c r="X2855" i="1"/>
  <c r="Z2855" i="1"/>
  <c r="D2856" i="1"/>
  <c r="E2856" i="1"/>
  <c r="F2856" i="1"/>
  <c r="H2856" i="1"/>
  <c r="I2856" i="1"/>
  <c r="J2856" i="1"/>
  <c r="K2856" i="1"/>
  <c r="L2856" i="1"/>
  <c r="S2856" i="1"/>
  <c r="T2856" i="1"/>
  <c r="M2856" i="1"/>
  <c r="N2856" i="1"/>
  <c r="O2856" i="1"/>
  <c r="P2856" i="1"/>
  <c r="Q2856" i="1"/>
  <c r="V2856" i="1"/>
  <c r="X2856" i="1"/>
  <c r="Z2856" i="1"/>
  <c r="D2857" i="1"/>
  <c r="E2857" i="1"/>
  <c r="F2857" i="1"/>
  <c r="H2857" i="1"/>
  <c r="I2857" i="1"/>
  <c r="J2857" i="1"/>
  <c r="K2857" i="1"/>
  <c r="L2857" i="1"/>
  <c r="S2857" i="1"/>
  <c r="T2857" i="1"/>
  <c r="M2857" i="1"/>
  <c r="N2857" i="1"/>
  <c r="O2857" i="1"/>
  <c r="P2857" i="1"/>
  <c r="Q2857" i="1"/>
  <c r="V2857" i="1"/>
  <c r="X2857" i="1"/>
  <c r="Z2857" i="1"/>
  <c r="D2858" i="1"/>
  <c r="E2858" i="1"/>
  <c r="F2858" i="1"/>
  <c r="H2858" i="1"/>
  <c r="I2858" i="1"/>
  <c r="J2858" i="1"/>
  <c r="K2858" i="1"/>
  <c r="L2858" i="1"/>
  <c r="S2858" i="1"/>
  <c r="T2858" i="1"/>
  <c r="M2858" i="1"/>
  <c r="N2858" i="1"/>
  <c r="O2858" i="1"/>
  <c r="P2858" i="1"/>
  <c r="Q2858" i="1"/>
  <c r="V2858" i="1"/>
  <c r="X2858" i="1"/>
  <c r="Z2858" i="1"/>
  <c r="D2859" i="1"/>
  <c r="E2859" i="1"/>
  <c r="F2859" i="1"/>
  <c r="H2859" i="1"/>
  <c r="I2859" i="1"/>
  <c r="J2859" i="1"/>
  <c r="K2859" i="1"/>
  <c r="L2859" i="1"/>
  <c r="S2859" i="1"/>
  <c r="T2859" i="1"/>
  <c r="M2859" i="1"/>
  <c r="N2859" i="1"/>
  <c r="O2859" i="1"/>
  <c r="P2859" i="1"/>
  <c r="Q2859" i="1"/>
  <c r="V2859" i="1"/>
  <c r="X2859" i="1"/>
  <c r="Z2859" i="1"/>
  <c r="D2860" i="1"/>
  <c r="E2860" i="1"/>
  <c r="F2860" i="1"/>
  <c r="H2860" i="1"/>
  <c r="I2860" i="1"/>
  <c r="J2860" i="1"/>
  <c r="K2860" i="1"/>
  <c r="L2860" i="1"/>
  <c r="S2860" i="1"/>
  <c r="T2860" i="1"/>
  <c r="M2860" i="1"/>
  <c r="N2860" i="1"/>
  <c r="O2860" i="1"/>
  <c r="P2860" i="1"/>
  <c r="Q2860" i="1"/>
  <c r="V2860" i="1"/>
  <c r="X2860" i="1"/>
  <c r="Z2860" i="1"/>
  <c r="D2861" i="1"/>
  <c r="E2861" i="1"/>
  <c r="F2861" i="1"/>
  <c r="H2861" i="1"/>
  <c r="I2861" i="1"/>
  <c r="J2861" i="1"/>
  <c r="K2861" i="1"/>
  <c r="L2861" i="1"/>
  <c r="S2861" i="1"/>
  <c r="T2861" i="1"/>
  <c r="M2861" i="1"/>
  <c r="N2861" i="1"/>
  <c r="O2861" i="1"/>
  <c r="P2861" i="1"/>
  <c r="Q2861" i="1"/>
  <c r="V2861" i="1"/>
  <c r="X2861" i="1"/>
  <c r="Z2861" i="1"/>
  <c r="D2862" i="1"/>
  <c r="E2862" i="1"/>
  <c r="F2862" i="1"/>
  <c r="H2862" i="1"/>
  <c r="I2862" i="1"/>
  <c r="J2862" i="1"/>
  <c r="K2862" i="1"/>
  <c r="L2862" i="1"/>
  <c r="S2862" i="1"/>
  <c r="T2862" i="1"/>
  <c r="M2862" i="1"/>
  <c r="N2862" i="1"/>
  <c r="O2862" i="1"/>
  <c r="P2862" i="1"/>
  <c r="Q2862" i="1"/>
  <c r="V2862" i="1"/>
  <c r="X2862" i="1"/>
  <c r="Z2862" i="1"/>
  <c r="D2863" i="1"/>
  <c r="E2863" i="1"/>
  <c r="F2863" i="1"/>
  <c r="H2863" i="1"/>
  <c r="I2863" i="1"/>
  <c r="J2863" i="1"/>
  <c r="K2863" i="1"/>
  <c r="L2863" i="1"/>
  <c r="S2863" i="1"/>
  <c r="T2863" i="1"/>
  <c r="M2863" i="1"/>
  <c r="N2863" i="1"/>
  <c r="O2863" i="1"/>
  <c r="P2863" i="1"/>
  <c r="Q2863" i="1"/>
  <c r="V2863" i="1"/>
  <c r="X2863" i="1"/>
  <c r="Z2863" i="1"/>
  <c r="D2864" i="1"/>
  <c r="E2864" i="1"/>
  <c r="F2864" i="1"/>
  <c r="H2864" i="1"/>
  <c r="I2864" i="1"/>
  <c r="J2864" i="1"/>
  <c r="K2864" i="1"/>
  <c r="L2864" i="1"/>
  <c r="S2864" i="1"/>
  <c r="T2864" i="1"/>
  <c r="M2864" i="1"/>
  <c r="N2864" i="1"/>
  <c r="O2864" i="1"/>
  <c r="P2864" i="1"/>
  <c r="Q2864" i="1"/>
  <c r="V2864" i="1"/>
  <c r="X2864" i="1"/>
  <c r="Z2864" i="1"/>
  <c r="D2865" i="1"/>
  <c r="E2865" i="1"/>
  <c r="F2865" i="1"/>
  <c r="H2865" i="1"/>
  <c r="I2865" i="1"/>
  <c r="J2865" i="1"/>
  <c r="K2865" i="1"/>
  <c r="L2865" i="1"/>
  <c r="S2865" i="1"/>
  <c r="T2865" i="1"/>
  <c r="M2865" i="1"/>
  <c r="N2865" i="1"/>
  <c r="O2865" i="1"/>
  <c r="P2865" i="1"/>
  <c r="Q2865" i="1"/>
  <c r="V2865" i="1"/>
  <c r="X2865" i="1"/>
  <c r="Z2865" i="1"/>
  <c r="D2866" i="1"/>
  <c r="E2866" i="1"/>
  <c r="F2866" i="1"/>
  <c r="H2866" i="1"/>
  <c r="I2866" i="1"/>
  <c r="J2866" i="1"/>
  <c r="K2866" i="1"/>
  <c r="L2866" i="1"/>
  <c r="S2866" i="1"/>
  <c r="T2866" i="1"/>
  <c r="M2866" i="1"/>
  <c r="N2866" i="1"/>
  <c r="O2866" i="1"/>
  <c r="P2866" i="1"/>
  <c r="Q2866" i="1"/>
  <c r="V2866" i="1"/>
  <c r="X2866" i="1"/>
  <c r="Z2866" i="1"/>
  <c r="D2867" i="1"/>
  <c r="E2867" i="1"/>
  <c r="F2867" i="1"/>
  <c r="H2867" i="1"/>
  <c r="I2867" i="1"/>
  <c r="J2867" i="1"/>
  <c r="K2867" i="1"/>
  <c r="L2867" i="1"/>
  <c r="S2867" i="1"/>
  <c r="T2867" i="1"/>
  <c r="M2867" i="1"/>
  <c r="N2867" i="1"/>
  <c r="O2867" i="1"/>
  <c r="P2867" i="1"/>
  <c r="Q2867" i="1"/>
  <c r="V2867" i="1"/>
  <c r="X2867" i="1"/>
  <c r="Z2867" i="1"/>
  <c r="D2868" i="1"/>
  <c r="E2868" i="1"/>
  <c r="F2868" i="1"/>
  <c r="H2868" i="1"/>
  <c r="I2868" i="1"/>
  <c r="J2868" i="1"/>
  <c r="K2868" i="1"/>
  <c r="L2868" i="1"/>
  <c r="S2868" i="1"/>
  <c r="T2868" i="1"/>
  <c r="M2868" i="1"/>
  <c r="N2868" i="1"/>
  <c r="O2868" i="1"/>
  <c r="P2868" i="1"/>
  <c r="Q2868" i="1"/>
  <c r="V2868" i="1"/>
  <c r="X2868" i="1"/>
  <c r="Z2868" i="1"/>
  <c r="D2869" i="1"/>
  <c r="E2869" i="1"/>
  <c r="F2869" i="1"/>
  <c r="H2869" i="1"/>
  <c r="I2869" i="1"/>
  <c r="J2869" i="1"/>
  <c r="K2869" i="1"/>
  <c r="L2869" i="1"/>
  <c r="S2869" i="1"/>
  <c r="T2869" i="1"/>
  <c r="M2869" i="1"/>
  <c r="N2869" i="1"/>
  <c r="O2869" i="1"/>
  <c r="P2869" i="1"/>
  <c r="Q2869" i="1"/>
  <c r="V2869" i="1"/>
  <c r="X2869" i="1"/>
  <c r="Z2869" i="1"/>
  <c r="D2870" i="1"/>
  <c r="E2870" i="1"/>
  <c r="F2870" i="1"/>
  <c r="H2870" i="1"/>
  <c r="I2870" i="1"/>
  <c r="J2870" i="1"/>
  <c r="K2870" i="1"/>
  <c r="L2870" i="1"/>
  <c r="S2870" i="1"/>
  <c r="T2870" i="1"/>
  <c r="M2870" i="1"/>
  <c r="N2870" i="1"/>
  <c r="O2870" i="1"/>
  <c r="P2870" i="1"/>
  <c r="Q2870" i="1"/>
  <c r="V2870" i="1"/>
  <c r="X2870" i="1"/>
  <c r="Z2870" i="1"/>
  <c r="D2871" i="1"/>
  <c r="E2871" i="1"/>
  <c r="F2871" i="1"/>
  <c r="H2871" i="1"/>
  <c r="I2871" i="1"/>
  <c r="J2871" i="1"/>
  <c r="K2871" i="1"/>
  <c r="L2871" i="1"/>
  <c r="S2871" i="1"/>
  <c r="T2871" i="1"/>
  <c r="M2871" i="1"/>
  <c r="N2871" i="1"/>
  <c r="O2871" i="1"/>
  <c r="P2871" i="1"/>
  <c r="Q2871" i="1"/>
  <c r="V2871" i="1"/>
  <c r="X2871" i="1"/>
  <c r="Z2871" i="1"/>
  <c r="D2872" i="1"/>
  <c r="E2872" i="1"/>
  <c r="F2872" i="1"/>
  <c r="H2872" i="1"/>
  <c r="I2872" i="1"/>
  <c r="J2872" i="1"/>
  <c r="K2872" i="1"/>
  <c r="L2872" i="1"/>
  <c r="S2872" i="1"/>
  <c r="T2872" i="1"/>
  <c r="M2872" i="1"/>
  <c r="N2872" i="1"/>
  <c r="O2872" i="1"/>
  <c r="P2872" i="1"/>
  <c r="Q2872" i="1"/>
  <c r="V2872" i="1"/>
  <c r="X2872" i="1"/>
  <c r="Z2872" i="1"/>
  <c r="D2873" i="1"/>
  <c r="E2873" i="1"/>
  <c r="F2873" i="1"/>
  <c r="H2873" i="1"/>
  <c r="I2873" i="1"/>
  <c r="J2873" i="1"/>
  <c r="K2873" i="1"/>
  <c r="L2873" i="1"/>
  <c r="S2873" i="1"/>
  <c r="T2873" i="1"/>
  <c r="M2873" i="1"/>
  <c r="N2873" i="1"/>
  <c r="O2873" i="1"/>
  <c r="P2873" i="1"/>
  <c r="Q2873" i="1"/>
  <c r="V2873" i="1"/>
  <c r="X2873" i="1"/>
  <c r="Z2873" i="1"/>
  <c r="D2874" i="1"/>
  <c r="E2874" i="1"/>
  <c r="F2874" i="1"/>
  <c r="H2874" i="1"/>
  <c r="I2874" i="1"/>
  <c r="J2874" i="1"/>
  <c r="K2874" i="1"/>
  <c r="L2874" i="1"/>
  <c r="S2874" i="1"/>
  <c r="T2874" i="1"/>
  <c r="M2874" i="1"/>
  <c r="N2874" i="1"/>
  <c r="O2874" i="1"/>
  <c r="P2874" i="1"/>
  <c r="Q2874" i="1"/>
  <c r="V2874" i="1"/>
  <c r="X2874" i="1"/>
  <c r="Z2874" i="1"/>
  <c r="D2875" i="1"/>
  <c r="E2875" i="1"/>
  <c r="F2875" i="1"/>
  <c r="H2875" i="1"/>
  <c r="I2875" i="1"/>
  <c r="J2875" i="1"/>
  <c r="K2875" i="1"/>
  <c r="L2875" i="1"/>
  <c r="S2875" i="1"/>
  <c r="T2875" i="1"/>
  <c r="M2875" i="1"/>
  <c r="N2875" i="1"/>
  <c r="O2875" i="1"/>
  <c r="P2875" i="1"/>
  <c r="Q2875" i="1"/>
  <c r="V2875" i="1"/>
  <c r="X2875" i="1"/>
  <c r="Z2875" i="1"/>
  <c r="D2876" i="1"/>
  <c r="E2876" i="1"/>
  <c r="F2876" i="1"/>
  <c r="H2876" i="1"/>
  <c r="I2876" i="1"/>
  <c r="J2876" i="1"/>
  <c r="K2876" i="1"/>
  <c r="L2876" i="1"/>
  <c r="S2876" i="1"/>
  <c r="T2876" i="1"/>
  <c r="M2876" i="1"/>
  <c r="N2876" i="1"/>
  <c r="O2876" i="1"/>
  <c r="P2876" i="1"/>
  <c r="Q2876" i="1"/>
  <c r="V2876" i="1"/>
  <c r="X2876" i="1"/>
  <c r="Z2876" i="1"/>
  <c r="D2877" i="1"/>
  <c r="E2877" i="1"/>
  <c r="F2877" i="1"/>
  <c r="H2877" i="1"/>
  <c r="I2877" i="1"/>
  <c r="J2877" i="1"/>
  <c r="K2877" i="1"/>
  <c r="L2877" i="1"/>
  <c r="S2877" i="1"/>
  <c r="T2877" i="1"/>
  <c r="M2877" i="1"/>
  <c r="N2877" i="1"/>
  <c r="O2877" i="1"/>
  <c r="P2877" i="1"/>
  <c r="Q2877" i="1"/>
  <c r="V2877" i="1"/>
  <c r="X2877" i="1"/>
  <c r="Z2877" i="1"/>
  <c r="D2878" i="1"/>
  <c r="E2878" i="1"/>
  <c r="F2878" i="1"/>
  <c r="H2878" i="1"/>
  <c r="I2878" i="1"/>
  <c r="J2878" i="1"/>
  <c r="K2878" i="1"/>
  <c r="L2878" i="1"/>
  <c r="S2878" i="1"/>
  <c r="T2878" i="1"/>
  <c r="M2878" i="1"/>
  <c r="N2878" i="1"/>
  <c r="O2878" i="1"/>
  <c r="P2878" i="1"/>
  <c r="Q2878" i="1"/>
  <c r="V2878" i="1"/>
  <c r="X2878" i="1"/>
  <c r="Z2878" i="1"/>
  <c r="D2879" i="1"/>
  <c r="E2879" i="1"/>
  <c r="F2879" i="1"/>
  <c r="H2879" i="1"/>
  <c r="I2879" i="1"/>
  <c r="J2879" i="1"/>
  <c r="K2879" i="1"/>
  <c r="L2879" i="1"/>
  <c r="S2879" i="1"/>
  <c r="T2879" i="1"/>
  <c r="M2879" i="1"/>
  <c r="N2879" i="1"/>
  <c r="O2879" i="1"/>
  <c r="P2879" i="1"/>
  <c r="Q2879" i="1"/>
  <c r="V2879" i="1"/>
  <c r="X2879" i="1"/>
  <c r="Z2879" i="1"/>
  <c r="D2880" i="1"/>
  <c r="E2880" i="1"/>
  <c r="F2880" i="1"/>
  <c r="H2880" i="1"/>
  <c r="I2880" i="1"/>
  <c r="J2880" i="1"/>
  <c r="K2880" i="1"/>
  <c r="L2880" i="1"/>
  <c r="S2880" i="1"/>
  <c r="T2880" i="1"/>
  <c r="M2880" i="1"/>
  <c r="N2880" i="1"/>
  <c r="O2880" i="1"/>
  <c r="P2880" i="1"/>
  <c r="Q2880" i="1"/>
  <c r="V2880" i="1"/>
  <c r="X2880" i="1"/>
  <c r="Z2880" i="1"/>
  <c r="D2881" i="1"/>
  <c r="E2881" i="1"/>
  <c r="F2881" i="1"/>
  <c r="H2881" i="1"/>
  <c r="I2881" i="1"/>
  <c r="J2881" i="1"/>
  <c r="K2881" i="1"/>
  <c r="L2881" i="1"/>
  <c r="S2881" i="1"/>
  <c r="T2881" i="1"/>
  <c r="M2881" i="1"/>
  <c r="N2881" i="1"/>
  <c r="O2881" i="1"/>
  <c r="P2881" i="1"/>
  <c r="Q2881" i="1"/>
  <c r="V2881" i="1"/>
  <c r="X2881" i="1"/>
  <c r="Z2881" i="1"/>
  <c r="D2882" i="1"/>
  <c r="E2882" i="1"/>
  <c r="F2882" i="1"/>
  <c r="H2882" i="1"/>
  <c r="I2882" i="1"/>
  <c r="J2882" i="1"/>
  <c r="K2882" i="1"/>
  <c r="L2882" i="1"/>
  <c r="S2882" i="1"/>
  <c r="T2882" i="1"/>
  <c r="M2882" i="1"/>
  <c r="N2882" i="1"/>
  <c r="O2882" i="1"/>
  <c r="P2882" i="1"/>
  <c r="Q2882" i="1"/>
  <c r="V2882" i="1"/>
  <c r="X2882" i="1"/>
  <c r="Z2882" i="1"/>
  <c r="D2883" i="1"/>
  <c r="E2883" i="1"/>
  <c r="F2883" i="1"/>
  <c r="H2883" i="1"/>
  <c r="I2883" i="1"/>
  <c r="J2883" i="1"/>
  <c r="K2883" i="1"/>
  <c r="L2883" i="1"/>
  <c r="S2883" i="1"/>
  <c r="T2883" i="1"/>
  <c r="M2883" i="1"/>
  <c r="N2883" i="1"/>
  <c r="O2883" i="1"/>
  <c r="P2883" i="1"/>
  <c r="Q2883" i="1"/>
  <c r="V2883" i="1"/>
  <c r="X2883" i="1"/>
  <c r="Z2883" i="1"/>
  <c r="D2884" i="1"/>
  <c r="E2884" i="1"/>
  <c r="F2884" i="1"/>
  <c r="H2884" i="1"/>
  <c r="I2884" i="1"/>
  <c r="J2884" i="1"/>
  <c r="K2884" i="1"/>
  <c r="L2884" i="1"/>
  <c r="S2884" i="1"/>
  <c r="T2884" i="1"/>
  <c r="M2884" i="1"/>
  <c r="N2884" i="1"/>
  <c r="O2884" i="1"/>
  <c r="P2884" i="1"/>
  <c r="Q2884" i="1"/>
  <c r="V2884" i="1"/>
  <c r="X2884" i="1"/>
  <c r="Z2884" i="1"/>
  <c r="D2885" i="1"/>
  <c r="E2885" i="1"/>
  <c r="F2885" i="1"/>
  <c r="H2885" i="1"/>
  <c r="I2885" i="1"/>
  <c r="J2885" i="1"/>
  <c r="K2885" i="1"/>
  <c r="L2885" i="1"/>
  <c r="S2885" i="1"/>
  <c r="T2885" i="1"/>
  <c r="M2885" i="1"/>
  <c r="N2885" i="1"/>
  <c r="O2885" i="1"/>
  <c r="P2885" i="1"/>
  <c r="Q2885" i="1"/>
  <c r="V2885" i="1"/>
  <c r="X2885" i="1"/>
  <c r="Z2885" i="1"/>
  <c r="D2886" i="1"/>
  <c r="E2886" i="1"/>
  <c r="F2886" i="1"/>
  <c r="H2886" i="1"/>
  <c r="I2886" i="1"/>
  <c r="J2886" i="1"/>
  <c r="K2886" i="1"/>
  <c r="L2886" i="1"/>
  <c r="S2886" i="1"/>
  <c r="T2886" i="1"/>
  <c r="M2886" i="1"/>
  <c r="N2886" i="1"/>
  <c r="O2886" i="1"/>
  <c r="P2886" i="1"/>
  <c r="Q2886" i="1"/>
  <c r="V2886" i="1"/>
  <c r="X2886" i="1"/>
  <c r="Z2886" i="1"/>
  <c r="D2887" i="1"/>
  <c r="E2887" i="1"/>
  <c r="F2887" i="1"/>
  <c r="H2887" i="1"/>
  <c r="I2887" i="1"/>
  <c r="J2887" i="1"/>
  <c r="K2887" i="1"/>
  <c r="L2887" i="1"/>
  <c r="S2887" i="1"/>
  <c r="T2887" i="1"/>
  <c r="M2887" i="1"/>
  <c r="N2887" i="1"/>
  <c r="O2887" i="1"/>
  <c r="P2887" i="1"/>
  <c r="Q2887" i="1"/>
  <c r="V2887" i="1"/>
  <c r="X2887" i="1"/>
  <c r="Z2887" i="1"/>
  <c r="D2888" i="1"/>
  <c r="E2888" i="1"/>
  <c r="F2888" i="1"/>
  <c r="H2888" i="1"/>
  <c r="I2888" i="1"/>
  <c r="J2888" i="1"/>
  <c r="K2888" i="1"/>
  <c r="L2888" i="1"/>
  <c r="S2888" i="1"/>
  <c r="T2888" i="1"/>
  <c r="M2888" i="1"/>
  <c r="N2888" i="1"/>
  <c r="O2888" i="1"/>
  <c r="P2888" i="1"/>
  <c r="Q2888" i="1"/>
  <c r="V2888" i="1"/>
  <c r="X2888" i="1"/>
  <c r="Z2888" i="1"/>
  <c r="D2889" i="1"/>
  <c r="E2889" i="1"/>
  <c r="F2889" i="1"/>
  <c r="H2889" i="1"/>
  <c r="I2889" i="1"/>
  <c r="J2889" i="1"/>
  <c r="K2889" i="1"/>
  <c r="L2889" i="1"/>
  <c r="S2889" i="1"/>
  <c r="T2889" i="1"/>
  <c r="M2889" i="1"/>
  <c r="N2889" i="1"/>
  <c r="O2889" i="1"/>
  <c r="P2889" i="1"/>
  <c r="Q2889" i="1"/>
  <c r="V2889" i="1"/>
  <c r="X2889" i="1"/>
  <c r="Z2889" i="1"/>
  <c r="D2890" i="1"/>
  <c r="E2890" i="1"/>
  <c r="F2890" i="1"/>
  <c r="H2890" i="1"/>
  <c r="I2890" i="1"/>
  <c r="J2890" i="1"/>
  <c r="K2890" i="1"/>
  <c r="L2890" i="1"/>
  <c r="S2890" i="1"/>
  <c r="T2890" i="1"/>
  <c r="M2890" i="1"/>
  <c r="N2890" i="1"/>
  <c r="O2890" i="1"/>
  <c r="P2890" i="1"/>
  <c r="Q2890" i="1"/>
  <c r="V2890" i="1"/>
  <c r="X2890" i="1"/>
  <c r="Z2890" i="1"/>
  <c r="D2891" i="1"/>
  <c r="E2891" i="1"/>
  <c r="F2891" i="1"/>
  <c r="H2891" i="1"/>
  <c r="I2891" i="1"/>
  <c r="J2891" i="1"/>
  <c r="K2891" i="1"/>
  <c r="L2891" i="1"/>
  <c r="S2891" i="1"/>
  <c r="T2891" i="1"/>
  <c r="M2891" i="1"/>
  <c r="N2891" i="1"/>
  <c r="O2891" i="1"/>
  <c r="P2891" i="1"/>
  <c r="Q2891" i="1"/>
  <c r="V2891" i="1"/>
  <c r="X2891" i="1"/>
  <c r="Z2891" i="1"/>
  <c r="D2892" i="1"/>
  <c r="E2892" i="1"/>
  <c r="F2892" i="1"/>
  <c r="H2892" i="1"/>
  <c r="I2892" i="1"/>
  <c r="J2892" i="1"/>
  <c r="K2892" i="1"/>
  <c r="L2892" i="1"/>
  <c r="S2892" i="1"/>
  <c r="T2892" i="1"/>
  <c r="M2892" i="1"/>
  <c r="N2892" i="1"/>
  <c r="O2892" i="1"/>
  <c r="P2892" i="1"/>
  <c r="Q2892" i="1"/>
  <c r="V2892" i="1"/>
  <c r="X2892" i="1"/>
  <c r="Z2892" i="1"/>
  <c r="D2893" i="1"/>
  <c r="E2893" i="1"/>
  <c r="F2893" i="1"/>
  <c r="H2893" i="1"/>
  <c r="I2893" i="1"/>
  <c r="J2893" i="1"/>
  <c r="K2893" i="1"/>
  <c r="L2893" i="1"/>
  <c r="S2893" i="1"/>
  <c r="T2893" i="1"/>
  <c r="M2893" i="1"/>
  <c r="N2893" i="1"/>
  <c r="O2893" i="1"/>
  <c r="P2893" i="1"/>
  <c r="Q2893" i="1"/>
  <c r="V2893" i="1"/>
  <c r="X2893" i="1"/>
  <c r="Z2893" i="1"/>
  <c r="D2894" i="1"/>
  <c r="E2894" i="1"/>
  <c r="F2894" i="1"/>
  <c r="H2894" i="1"/>
  <c r="I2894" i="1"/>
  <c r="J2894" i="1"/>
  <c r="K2894" i="1"/>
  <c r="L2894" i="1"/>
  <c r="S2894" i="1"/>
  <c r="T2894" i="1"/>
  <c r="M2894" i="1"/>
  <c r="N2894" i="1"/>
  <c r="O2894" i="1"/>
  <c r="P2894" i="1"/>
  <c r="Q2894" i="1"/>
  <c r="V2894" i="1"/>
  <c r="X2894" i="1"/>
  <c r="Z2894" i="1"/>
  <c r="D2895" i="1"/>
  <c r="E2895" i="1"/>
  <c r="F2895" i="1"/>
  <c r="H2895" i="1"/>
  <c r="I2895" i="1"/>
  <c r="J2895" i="1"/>
  <c r="K2895" i="1"/>
  <c r="L2895" i="1"/>
  <c r="S2895" i="1"/>
  <c r="T2895" i="1"/>
  <c r="M2895" i="1"/>
  <c r="N2895" i="1"/>
  <c r="O2895" i="1"/>
  <c r="P2895" i="1"/>
  <c r="Q2895" i="1"/>
  <c r="V2895" i="1"/>
  <c r="X2895" i="1"/>
  <c r="Z2895" i="1"/>
  <c r="D2896" i="1"/>
  <c r="E2896" i="1"/>
  <c r="F2896" i="1"/>
  <c r="H2896" i="1"/>
  <c r="I2896" i="1"/>
  <c r="J2896" i="1"/>
  <c r="K2896" i="1"/>
  <c r="L2896" i="1"/>
  <c r="S2896" i="1"/>
  <c r="T2896" i="1"/>
  <c r="M2896" i="1"/>
  <c r="N2896" i="1"/>
  <c r="O2896" i="1"/>
  <c r="P2896" i="1"/>
  <c r="Q2896" i="1"/>
  <c r="V2896" i="1"/>
  <c r="X2896" i="1"/>
  <c r="Z2896" i="1"/>
  <c r="D2897" i="1"/>
  <c r="E2897" i="1"/>
  <c r="F2897" i="1"/>
  <c r="H2897" i="1"/>
  <c r="I2897" i="1"/>
  <c r="J2897" i="1"/>
  <c r="K2897" i="1"/>
  <c r="L2897" i="1"/>
  <c r="S2897" i="1"/>
  <c r="T2897" i="1"/>
  <c r="M2897" i="1"/>
  <c r="N2897" i="1"/>
  <c r="O2897" i="1"/>
  <c r="P2897" i="1"/>
  <c r="Q2897" i="1"/>
  <c r="V2897" i="1"/>
  <c r="X2897" i="1"/>
  <c r="Z2897" i="1"/>
  <c r="D2898" i="1"/>
  <c r="E2898" i="1"/>
  <c r="F2898" i="1"/>
  <c r="H2898" i="1"/>
  <c r="I2898" i="1"/>
  <c r="J2898" i="1"/>
  <c r="K2898" i="1"/>
  <c r="L2898" i="1"/>
  <c r="S2898" i="1"/>
  <c r="T2898" i="1"/>
  <c r="M2898" i="1"/>
  <c r="N2898" i="1"/>
  <c r="O2898" i="1"/>
  <c r="P2898" i="1"/>
  <c r="Q2898" i="1"/>
  <c r="V2898" i="1"/>
  <c r="X2898" i="1"/>
  <c r="Z2898" i="1"/>
  <c r="D2899" i="1"/>
  <c r="E2899" i="1"/>
  <c r="F2899" i="1"/>
  <c r="H2899" i="1"/>
  <c r="I2899" i="1"/>
  <c r="J2899" i="1"/>
  <c r="K2899" i="1"/>
  <c r="L2899" i="1"/>
  <c r="S2899" i="1"/>
  <c r="T2899" i="1"/>
  <c r="M2899" i="1"/>
  <c r="N2899" i="1"/>
  <c r="O2899" i="1"/>
  <c r="P2899" i="1"/>
  <c r="Q2899" i="1"/>
  <c r="V2899" i="1"/>
  <c r="X2899" i="1"/>
  <c r="Z2899" i="1"/>
  <c r="D2900" i="1"/>
  <c r="E2900" i="1"/>
  <c r="F2900" i="1"/>
  <c r="H2900" i="1"/>
  <c r="I2900" i="1"/>
  <c r="J2900" i="1"/>
  <c r="K2900" i="1"/>
  <c r="L2900" i="1"/>
  <c r="S2900" i="1"/>
  <c r="T2900" i="1"/>
  <c r="M2900" i="1"/>
  <c r="N2900" i="1"/>
  <c r="O2900" i="1"/>
  <c r="P2900" i="1"/>
  <c r="Q2900" i="1"/>
  <c r="V2900" i="1"/>
  <c r="X2900" i="1"/>
  <c r="Z2900" i="1"/>
  <c r="D2901" i="1"/>
  <c r="E2901" i="1"/>
  <c r="F2901" i="1"/>
  <c r="H2901" i="1"/>
  <c r="I2901" i="1"/>
  <c r="J2901" i="1"/>
  <c r="K2901" i="1"/>
  <c r="L2901" i="1"/>
  <c r="S2901" i="1"/>
  <c r="T2901" i="1"/>
  <c r="M2901" i="1"/>
  <c r="N2901" i="1"/>
  <c r="O2901" i="1"/>
  <c r="P2901" i="1"/>
  <c r="Q2901" i="1"/>
  <c r="V2901" i="1"/>
  <c r="X2901" i="1"/>
  <c r="Z2901" i="1"/>
  <c r="D2902" i="1"/>
  <c r="E2902" i="1"/>
  <c r="F2902" i="1"/>
  <c r="H2902" i="1"/>
  <c r="I2902" i="1"/>
  <c r="J2902" i="1"/>
  <c r="K2902" i="1"/>
  <c r="L2902" i="1"/>
  <c r="S2902" i="1"/>
  <c r="T2902" i="1"/>
  <c r="M2902" i="1"/>
  <c r="N2902" i="1"/>
  <c r="O2902" i="1"/>
  <c r="P2902" i="1"/>
  <c r="Q2902" i="1"/>
  <c r="V2902" i="1"/>
  <c r="X2902" i="1"/>
  <c r="Z2902" i="1"/>
  <c r="D2903" i="1"/>
  <c r="E2903" i="1"/>
  <c r="F2903" i="1"/>
  <c r="H2903" i="1"/>
  <c r="I2903" i="1"/>
  <c r="J2903" i="1"/>
  <c r="K2903" i="1"/>
  <c r="L2903" i="1"/>
  <c r="S2903" i="1"/>
  <c r="T2903" i="1"/>
  <c r="M2903" i="1"/>
  <c r="N2903" i="1"/>
  <c r="O2903" i="1"/>
  <c r="P2903" i="1"/>
  <c r="Q2903" i="1"/>
  <c r="V2903" i="1"/>
  <c r="X2903" i="1"/>
  <c r="Z2903" i="1"/>
  <c r="D2904" i="1"/>
  <c r="E2904" i="1"/>
  <c r="F2904" i="1"/>
  <c r="H2904" i="1"/>
  <c r="I2904" i="1"/>
  <c r="J2904" i="1"/>
  <c r="K2904" i="1"/>
  <c r="L2904" i="1"/>
  <c r="S2904" i="1"/>
  <c r="T2904" i="1"/>
  <c r="M2904" i="1"/>
  <c r="N2904" i="1"/>
  <c r="O2904" i="1"/>
  <c r="P2904" i="1"/>
  <c r="Q2904" i="1"/>
  <c r="V2904" i="1"/>
  <c r="X2904" i="1"/>
  <c r="Z2904" i="1"/>
  <c r="D2905" i="1"/>
  <c r="E2905" i="1"/>
  <c r="F2905" i="1"/>
  <c r="H2905" i="1"/>
  <c r="I2905" i="1"/>
  <c r="J2905" i="1"/>
  <c r="K2905" i="1"/>
  <c r="L2905" i="1"/>
  <c r="S2905" i="1"/>
  <c r="T2905" i="1"/>
  <c r="M2905" i="1"/>
  <c r="N2905" i="1"/>
  <c r="O2905" i="1"/>
  <c r="P2905" i="1"/>
  <c r="Q2905" i="1"/>
  <c r="V2905" i="1"/>
  <c r="X2905" i="1"/>
  <c r="Z2905" i="1"/>
  <c r="D2910" i="1"/>
  <c r="E2910" i="1"/>
  <c r="F2910" i="1"/>
  <c r="H2910" i="1"/>
  <c r="I2910" i="1"/>
  <c r="J2910" i="1"/>
  <c r="K2910" i="1"/>
  <c r="L2910" i="1"/>
  <c r="S2910" i="1"/>
  <c r="T2910" i="1"/>
  <c r="M2910" i="1"/>
  <c r="N2910" i="1"/>
  <c r="O2910" i="1"/>
  <c r="P2910" i="1"/>
  <c r="Q2910" i="1"/>
  <c r="V2910" i="1"/>
  <c r="X2910" i="1"/>
  <c r="Z2910" i="1"/>
  <c r="D2911" i="1"/>
  <c r="E2911" i="1"/>
  <c r="F2911" i="1"/>
  <c r="H2911" i="1"/>
  <c r="I2911" i="1"/>
  <c r="J2911" i="1"/>
  <c r="K2911" i="1"/>
  <c r="L2911" i="1"/>
  <c r="S2911" i="1"/>
  <c r="T2911" i="1"/>
  <c r="M2911" i="1"/>
  <c r="N2911" i="1"/>
  <c r="O2911" i="1"/>
  <c r="P2911" i="1"/>
  <c r="Q2911" i="1"/>
  <c r="V2911" i="1"/>
  <c r="X2911" i="1"/>
  <c r="Z2911" i="1"/>
  <c r="D2912" i="1"/>
  <c r="E2912" i="1"/>
  <c r="H2912" i="1"/>
  <c r="I2912" i="1"/>
  <c r="J2912" i="1"/>
  <c r="K2912" i="1"/>
  <c r="L2912" i="1"/>
  <c r="S2912" i="1"/>
  <c r="T2912" i="1"/>
  <c r="M2912" i="1"/>
  <c r="N2912" i="1"/>
  <c r="O2912" i="1"/>
  <c r="P2912" i="1"/>
  <c r="Q2912" i="1"/>
  <c r="V2912" i="1"/>
  <c r="X2912" i="1"/>
  <c r="Z2912" i="1"/>
  <c r="D2913" i="1"/>
  <c r="E2913" i="1"/>
  <c r="H2913" i="1"/>
  <c r="I2913" i="1"/>
  <c r="J2913" i="1"/>
  <c r="K2913" i="1"/>
  <c r="L2913" i="1"/>
  <c r="S2913" i="1"/>
  <c r="T2913" i="1"/>
  <c r="M2913" i="1"/>
  <c r="N2913" i="1"/>
  <c r="O2913" i="1"/>
  <c r="P2913" i="1"/>
  <c r="Q2913" i="1"/>
  <c r="V2913" i="1"/>
  <c r="X2913" i="1"/>
  <c r="Z2913" i="1"/>
  <c r="D2914" i="1"/>
  <c r="E2914" i="1"/>
  <c r="H2914" i="1"/>
  <c r="I2914" i="1"/>
  <c r="J2914" i="1"/>
  <c r="K2914" i="1"/>
  <c r="L2914" i="1"/>
  <c r="S2914" i="1"/>
  <c r="T2914" i="1"/>
  <c r="M2914" i="1"/>
  <c r="N2914" i="1"/>
  <c r="O2914" i="1"/>
  <c r="P2914" i="1"/>
  <c r="Q2914" i="1"/>
  <c r="V2914" i="1"/>
  <c r="X2914" i="1"/>
  <c r="Z2914" i="1"/>
  <c r="D2915" i="1"/>
  <c r="E2915" i="1"/>
  <c r="H2915" i="1"/>
  <c r="I2915" i="1"/>
  <c r="J2915" i="1"/>
  <c r="K2915" i="1"/>
  <c r="L2915" i="1"/>
  <c r="S2915" i="1"/>
  <c r="T2915" i="1"/>
  <c r="M2915" i="1"/>
  <c r="N2915" i="1"/>
  <c r="O2915" i="1"/>
  <c r="P2915" i="1"/>
  <c r="Q2915" i="1"/>
  <c r="V2915" i="1"/>
  <c r="X2915" i="1"/>
  <c r="Z2915" i="1"/>
  <c r="V2916" i="1"/>
  <c r="X2916" i="1"/>
  <c r="Z2916" i="1"/>
  <c r="V2917" i="1"/>
  <c r="X2917" i="1"/>
  <c r="Z2917" i="1"/>
  <c r="V2918" i="1"/>
  <c r="X2918" i="1"/>
  <c r="Z2918" i="1"/>
  <c r="V2919" i="1"/>
  <c r="X2919" i="1"/>
  <c r="Z2919" i="1"/>
  <c r="V2920" i="1"/>
  <c r="X2920" i="1"/>
  <c r="Z2920" i="1"/>
  <c r="V2921" i="1"/>
  <c r="X2921" i="1"/>
  <c r="Z2921" i="1"/>
  <c r="V2922" i="1"/>
  <c r="X2922" i="1"/>
  <c r="Z2922" i="1"/>
  <c r="V2923" i="1"/>
  <c r="X2923" i="1"/>
  <c r="Z2923" i="1"/>
  <c r="V2924" i="1"/>
  <c r="X2924" i="1"/>
  <c r="Z2924" i="1"/>
  <c r="V2925" i="1"/>
  <c r="X2925" i="1"/>
  <c r="Z2925" i="1"/>
  <c r="X2926" i="1"/>
  <c r="Z2926" i="1"/>
  <c r="X2927" i="1"/>
  <c r="Z2927" i="1"/>
  <c r="X2928" i="1"/>
  <c r="Z2928" i="1"/>
  <c r="X2929" i="1"/>
  <c r="Z2929" i="1"/>
  <c r="V2930" i="1"/>
  <c r="X2930" i="1"/>
  <c r="Z2930" i="1"/>
  <c r="V2931" i="1"/>
  <c r="X2931" i="1"/>
  <c r="Z2931" i="1"/>
  <c r="V2932" i="1"/>
  <c r="X2932" i="1"/>
  <c r="Z2932" i="1"/>
  <c r="V2933" i="1"/>
  <c r="X2933" i="1"/>
  <c r="Z2933" i="1"/>
  <c r="X2934" i="1"/>
  <c r="Z2934" i="1"/>
  <c r="X2935" i="1"/>
  <c r="Z2935" i="1"/>
  <c r="X2936" i="1"/>
  <c r="Z2936" i="1"/>
  <c r="X2937" i="1"/>
  <c r="Z2937" i="1"/>
  <c r="X2938" i="1"/>
  <c r="Z2938" i="1"/>
  <c r="V2939" i="1"/>
  <c r="X2939" i="1"/>
  <c r="Z2939" i="1"/>
  <c r="V2940" i="1"/>
  <c r="X2940" i="1"/>
  <c r="Z2940" i="1"/>
  <c r="V2941" i="1"/>
  <c r="X2941" i="1"/>
  <c r="Z2941" i="1"/>
  <c r="V2942" i="1"/>
  <c r="X2942" i="1"/>
  <c r="Z2942" i="1"/>
  <c r="V2943" i="1"/>
  <c r="X2943" i="1"/>
  <c r="Z2943" i="1"/>
  <c r="V2944" i="1"/>
  <c r="X2944" i="1"/>
  <c r="Z2944" i="1"/>
  <c r="V2945" i="1"/>
  <c r="X2945" i="1"/>
  <c r="Z2945" i="1"/>
  <c r="V2946" i="1"/>
  <c r="X2946" i="1"/>
  <c r="Z2946" i="1"/>
  <c r="V2947" i="1"/>
  <c r="X2947" i="1"/>
  <c r="Z2947" i="1"/>
  <c r="V2948" i="1"/>
  <c r="X2948" i="1"/>
  <c r="Z2948" i="1"/>
  <c r="V2949" i="1"/>
  <c r="X2949" i="1"/>
  <c r="Z2949" i="1"/>
  <c r="V2950" i="1"/>
  <c r="X2950" i="1"/>
  <c r="Z2950" i="1"/>
  <c r="V2951" i="1"/>
  <c r="X2951" i="1"/>
  <c r="Z2951" i="1"/>
  <c r="V2952" i="1"/>
  <c r="X2952" i="1"/>
  <c r="Z2952" i="1"/>
  <c r="V2953" i="1"/>
  <c r="X2953" i="1"/>
  <c r="Z2953" i="1"/>
  <c r="V2955" i="1"/>
  <c r="X2955" i="1"/>
  <c r="Z2955" i="1"/>
  <c r="V2956" i="1"/>
  <c r="X2956" i="1"/>
  <c r="Z2956" i="1"/>
  <c r="V2957" i="1"/>
  <c r="X2957" i="1"/>
  <c r="Z2957" i="1"/>
  <c r="V2958" i="1"/>
  <c r="X2958" i="1"/>
  <c r="Z2958" i="1"/>
  <c r="V2959" i="1"/>
  <c r="X2959" i="1"/>
  <c r="Z2959" i="1"/>
  <c r="V2960" i="1"/>
  <c r="X2960" i="1"/>
  <c r="Z2960" i="1"/>
  <c r="V2961" i="1"/>
  <c r="X2961" i="1"/>
  <c r="Z2961" i="1"/>
  <c r="V2962" i="1"/>
  <c r="X2962" i="1"/>
  <c r="Z2962" i="1"/>
  <c r="V2963" i="1"/>
  <c r="X2963" i="1"/>
  <c r="Z2963" i="1"/>
  <c r="V2964" i="1"/>
  <c r="X2964" i="1"/>
  <c r="Z2964" i="1"/>
  <c r="V2965" i="1"/>
  <c r="X2965" i="1"/>
  <c r="Z2965" i="1"/>
  <c r="V2966" i="1"/>
  <c r="X2966" i="1"/>
  <c r="Z2966" i="1"/>
  <c r="V2967" i="1"/>
  <c r="X2967" i="1"/>
  <c r="Z2967" i="1"/>
  <c r="V2968" i="1"/>
  <c r="X2968" i="1"/>
  <c r="Z2968" i="1"/>
  <c r="V2969" i="1"/>
  <c r="X2969" i="1"/>
  <c r="Z2969" i="1"/>
  <c r="V2970" i="1"/>
  <c r="X2970" i="1"/>
  <c r="Z2970" i="1"/>
  <c r="V2971" i="1"/>
  <c r="X2971" i="1"/>
  <c r="Z2971" i="1"/>
  <c r="V2972" i="1"/>
  <c r="X2972" i="1"/>
  <c r="Z2972" i="1"/>
  <c r="V2973" i="1"/>
  <c r="X2973" i="1"/>
  <c r="Z2973" i="1"/>
  <c r="V2974" i="1"/>
  <c r="X2974" i="1"/>
  <c r="Z2974" i="1"/>
  <c r="V2975" i="1"/>
  <c r="X2975" i="1"/>
  <c r="Z2975" i="1"/>
  <c r="V2976" i="1"/>
  <c r="X2976" i="1"/>
  <c r="Z2976" i="1"/>
  <c r="V2977" i="1"/>
  <c r="X2977" i="1"/>
  <c r="Z2977" i="1"/>
  <c r="V2978" i="1"/>
  <c r="X2978" i="1"/>
  <c r="Z2978" i="1"/>
  <c r="V2979" i="1"/>
  <c r="X2979" i="1"/>
  <c r="Z2979" i="1"/>
  <c r="V2980" i="1"/>
  <c r="X2980" i="1"/>
  <c r="Z2980" i="1"/>
  <c r="V2981" i="1"/>
  <c r="X2981" i="1"/>
  <c r="Z2981" i="1"/>
  <c r="V2982" i="1"/>
  <c r="X2982" i="1"/>
  <c r="Z2982" i="1"/>
  <c r="V2983" i="1"/>
  <c r="X2983" i="1"/>
  <c r="Z2983" i="1"/>
  <c r="V2984" i="1"/>
  <c r="X2984" i="1"/>
  <c r="Z2984" i="1"/>
  <c r="V2985" i="1"/>
  <c r="X2985" i="1"/>
  <c r="Z2985" i="1"/>
  <c r="X2986" i="1"/>
  <c r="Z2986" i="1"/>
  <c r="V2987" i="1"/>
  <c r="X2987" i="1"/>
  <c r="Z2987" i="1"/>
  <c r="V2988" i="1"/>
  <c r="X2988" i="1"/>
  <c r="Z2988" i="1"/>
  <c r="V2989" i="1"/>
  <c r="X2989" i="1"/>
  <c r="Z2989" i="1"/>
  <c r="V2990" i="1"/>
  <c r="X2990" i="1"/>
  <c r="Z2990" i="1"/>
  <c r="V2991" i="1"/>
  <c r="X2991" i="1"/>
  <c r="Z2991" i="1"/>
  <c r="V2992" i="1"/>
  <c r="X2992" i="1"/>
  <c r="Z2992" i="1"/>
  <c r="V2993" i="1"/>
  <c r="X2993" i="1"/>
  <c r="Z2993" i="1"/>
  <c r="V2994" i="1"/>
  <c r="X2994" i="1"/>
  <c r="Z2994" i="1"/>
  <c r="V2995" i="1"/>
  <c r="X2995" i="1"/>
  <c r="Z2995" i="1"/>
  <c r="V2996" i="1"/>
  <c r="X2996" i="1"/>
  <c r="Z2996" i="1"/>
  <c r="V2997" i="1"/>
  <c r="X2997" i="1"/>
  <c r="Z2997" i="1"/>
  <c r="V2998" i="1"/>
  <c r="X2998" i="1"/>
  <c r="Z2998" i="1"/>
  <c r="V2999" i="1"/>
  <c r="X2999" i="1"/>
  <c r="Z2999" i="1"/>
  <c r="V3000" i="1"/>
  <c r="X3000" i="1"/>
  <c r="Z3000" i="1"/>
  <c r="V3001" i="1"/>
  <c r="X3001" i="1"/>
  <c r="Z3001" i="1"/>
  <c r="V3002" i="1"/>
  <c r="X3002" i="1"/>
  <c r="Z3002" i="1"/>
  <c r="V3003" i="1"/>
  <c r="X3003" i="1"/>
  <c r="Z3003" i="1"/>
  <c r="V3004" i="1"/>
  <c r="X3004" i="1"/>
  <c r="Z3004" i="1"/>
  <c r="V3005" i="1"/>
  <c r="X3005" i="1"/>
  <c r="Z3005" i="1"/>
  <c r="V3006" i="1"/>
  <c r="X3006" i="1"/>
  <c r="Z3006" i="1"/>
  <c r="V3007" i="1"/>
  <c r="X3007" i="1"/>
  <c r="Z3007" i="1"/>
  <c r="V3008" i="1"/>
  <c r="X3008" i="1"/>
  <c r="Z3008" i="1"/>
  <c r="V3009" i="1"/>
  <c r="X3009" i="1"/>
  <c r="Z3009" i="1"/>
  <c r="V3010" i="1"/>
  <c r="X3010" i="1"/>
  <c r="Z3010" i="1"/>
  <c r="V3011" i="1"/>
  <c r="X3011" i="1"/>
  <c r="Z3011" i="1"/>
  <c r="V3012" i="1"/>
  <c r="X3012" i="1"/>
  <c r="Z3012" i="1"/>
  <c r="V3013" i="1"/>
  <c r="X3013" i="1"/>
  <c r="Z3013" i="1"/>
  <c r="V3014" i="1"/>
  <c r="X3014" i="1"/>
  <c r="Z3014" i="1"/>
  <c r="V3015" i="1"/>
  <c r="X3015" i="1"/>
  <c r="Z3015" i="1"/>
  <c r="V3016" i="1"/>
  <c r="X3016" i="1"/>
  <c r="Z3016" i="1"/>
  <c r="V3017" i="1"/>
  <c r="X3017" i="1"/>
  <c r="Z3017" i="1"/>
  <c r="V3018" i="1"/>
  <c r="X3018" i="1"/>
  <c r="Z3018" i="1"/>
  <c r="V3019" i="1"/>
  <c r="X3019" i="1"/>
  <c r="Z3019" i="1"/>
  <c r="V3020" i="1"/>
  <c r="X3020" i="1"/>
  <c r="Z3020" i="1"/>
  <c r="V3021" i="1"/>
  <c r="X3021" i="1"/>
  <c r="Z3021" i="1"/>
  <c r="V3022" i="1"/>
  <c r="X3022" i="1"/>
  <c r="Z3022" i="1"/>
  <c r="V3023" i="1"/>
  <c r="X3023" i="1"/>
  <c r="Z3023" i="1"/>
  <c r="V3024" i="1"/>
  <c r="X3024" i="1"/>
  <c r="Z3024" i="1"/>
  <c r="V3025" i="1"/>
  <c r="X3025" i="1"/>
  <c r="Z3025" i="1"/>
  <c r="V3026" i="1"/>
  <c r="X3026" i="1"/>
  <c r="Z3026" i="1"/>
  <c r="V3027" i="1"/>
  <c r="X3027" i="1"/>
  <c r="Z3027" i="1"/>
  <c r="V3028" i="1"/>
  <c r="X3028" i="1"/>
  <c r="Z3028" i="1"/>
  <c r="V3029" i="1"/>
  <c r="X3029" i="1"/>
  <c r="Z3029" i="1"/>
  <c r="V3030" i="1"/>
  <c r="X3030" i="1"/>
  <c r="Z3030" i="1"/>
  <c r="V3031" i="1"/>
  <c r="X3031" i="1"/>
  <c r="Z3031" i="1"/>
  <c r="V3032" i="1"/>
  <c r="X3032" i="1"/>
  <c r="Z3032" i="1"/>
  <c r="V3033" i="1"/>
  <c r="X3033" i="1"/>
  <c r="Z3033" i="1"/>
  <c r="V3034" i="1"/>
  <c r="X3034" i="1"/>
  <c r="Z3034" i="1"/>
  <c r="V3035" i="1"/>
  <c r="X3035" i="1"/>
  <c r="Z3035" i="1"/>
  <c r="V3036" i="1"/>
  <c r="X3036" i="1"/>
  <c r="Z3036" i="1"/>
  <c r="V3037" i="1"/>
  <c r="X3037" i="1"/>
  <c r="Z3037" i="1"/>
  <c r="V3038" i="1"/>
  <c r="X3038" i="1"/>
  <c r="Z3038" i="1"/>
  <c r="V3039" i="1"/>
  <c r="X3039" i="1"/>
  <c r="Z3039" i="1"/>
  <c r="V3040" i="1"/>
  <c r="X3040" i="1"/>
  <c r="Z3040" i="1"/>
  <c r="V3041" i="1"/>
  <c r="X3041" i="1"/>
  <c r="Z3041" i="1"/>
  <c r="V3042" i="1"/>
  <c r="X3042" i="1"/>
  <c r="Z3042" i="1"/>
  <c r="V3043" i="1"/>
  <c r="X3043" i="1"/>
  <c r="Z3043" i="1"/>
  <c r="V3044" i="1"/>
  <c r="X3044" i="1"/>
  <c r="Z3044" i="1"/>
  <c r="V3045" i="1"/>
  <c r="X3045" i="1"/>
  <c r="Z3045" i="1"/>
  <c r="V3046" i="1"/>
  <c r="X3046" i="1"/>
  <c r="Z3046" i="1"/>
  <c r="V3047" i="1"/>
  <c r="X3047" i="1"/>
  <c r="Z3047" i="1"/>
  <c r="V3048" i="1"/>
  <c r="X3048" i="1"/>
  <c r="Z3048" i="1"/>
  <c r="V3049" i="1"/>
  <c r="X3049" i="1"/>
  <c r="Z3049" i="1"/>
  <c r="V3050" i="1"/>
  <c r="X3050" i="1"/>
  <c r="Z3050" i="1"/>
  <c r="V3051" i="1"/>
  <c r="X3051" i="1"/>
  <c r="Z3051" i="1"/>
  <c r="V3052" i="1"/>
  <c r="X3052" i="1"/>
  <c r="Z3052" i="1"/>
  <c r="V3053" i="1"/>
  <c r="X3053" i="1"/>
  <c r="Z3053" i="1"/>
  <c r="V3054" i="1"/>
  <c r="X3054" i="1"/>
  <c r="Z3054" i="1"/>
  <c r="V3055" i="1"/>
  <c r="X3055" i="1"/>
  <c r="Z3055" i="1"/>
  <c r="V3056" i="1"/>
  <c r="X3056" i="1"/>
  <c r="Z3056" i="1"/>
  <c r="V3057" i="1"/>
  <c r="X3057" i="1"/>
  <c r="Z3057" i="1"/>
  <c r="X3058" i="1"/>
  <c r="Z3058" i="1"/>
  <c r="X3059" i="1"/>
  <c r="Z3059" i="1"/>
  <c r="X3060" i="1"/>
  <c r="X3061" i="1"/>
  <c r="Z3061" i="1"/>
  <c r="X3062" i="1"/>
  <c r="V3063" i="1"/>
  <c r="X3063" i="1"/>
  <c r="Z3063" i="1"/>
  <c r="V3064" i="1"/>
  <c r="X3064" i="1"/>
  <c r="Z3064" i="1"/>
  <c r="V3065" i="1"/>
  <c r="X3065" i="1"/>
  <c r="Z3065" i="1"/>
  <c r="V3066" i="1"/>
  <c r="X3066" i="1"/>
  <c r="Z3066" i="1"/>
  <c r="V3067" i="1"/>
  <c r="X3067" i="1"/>
  <c r="Z3067" i="1"/>
  <c r="V3068" i="1"/>
  <c r="X3068" i="1"/>
  <c r="Z3068" i="1"/>
  <c r="V3069" i="1"/>
  <c r="X3069" i="1"/>
  <c r="Z3069" i="1"/>
  <c r="V3070" i="1"/>
  <c r="X3070" i="1"/>
  <c r="Z3070" i="1"/>
  <c r="V3071" i="1"/>
  <c r="X3071" i="1"/>
  <c r="Z3071" i="1"/>
  <c r="V3072" i="1"/>
  <c r="X3072" i="1"/>
  <c r="Z3072" i="1"/>
  <c r="V3073" i="1"/>
  <c r="X3073" i="1"/>
  <c r="Z3073" i="1"/>
  <c r="X3074" i="1"/>
  <c r="Z3074" i="1"/>
  <c r="X3075" i="1"/>
  <c r="Z3075" i="1"/>
  <c r="X3076" i="1"/>
  <c r="Z3076" i="1"/>
  <c r="X3077" i="1"/>
  <c r="Z3077" i="1"/>
  <c r="X3078" i="1"/>
  <c r="Z3078" i="1"/>
  <c r="V3079" i="1"/>
  <c r="X3079" i="1"/>
  <c r="Z3079" i="1"/>
  <c r="V3080" i="1"/>
  <c r="X3080" i="1"/>
  <c r="Z3080" i="1"/>
  <c r="V3081" i="1"/>
  <c r="X3081" i="1"/>
  <c r="Z3081" i="1"/>
  <c r="V3082" i="1"/>
  <c r="X3082" i="1"/>
  <c r="Z3082" i="1"/>
  <c r="V3083" i="1"/>
  <c r="X3083" i="1"/>
  <c r="Z3083" i="1"/>
  <c r="V3084" i="1"/>
  <c r="X3084" i="1"/>
  <c r="Z3084" i="1"/>
  <c r="V3085" i="1"/>
  <c r="X3085" i="1"/>
  <c r="Z3085" i="1"/>
  <c r="V3086" i="1"/>
  <c r="X3086" i="1"/>
  <c r="Z3086" i="1"/>
  <c r="V3087" i="1"/>
  <c r="X3087" i="1"/>
  <c r="Z3087" i="1"/>
  <c r="V3088" i="1"/>
  <c r="X3088" i="1"/>
  <c r="Z3088" i="1"/>
  <c r="V3089" i="1"/>
  <c r="X3089" i="1"/>
  <c r="Z3089" i="1"/>
  <c r="V3090" i="1"/>
  <c r="X3090" i="1"/>
  <c r="Z3090" i="1"/>
  <c r="V3091" i="1"/>
  <c r="X3091" i="1"/>
  <c r="Z3091" i="1"/>
  <c r="V3092" i="1"/>
  <c r="X3092" i="1"/>
  <c r="Z3092" i="1"/>
  <c r="V3093" i="1"/>
  <c r="X3093" i="1"/>
  <c r="Z3093" i="1"/>
  <c r="X3094" i="1"/>
  <c r="V3095" i="1"/>
  <c r="X3095" i="1"/>
  <c r="Z3095" i="1"/>
  <c r="V3096" i="1"/>
  <c r="X3096" i="1"/>
  <c r="Z3096" i="1"/>
  <c r="V3097" i="1"/>
  <c r="X3097" i="1"/>
  <c r="Z3097" i="1"/>
  <c r="V3098" i="1"/>
  <c r="X3098" i="1"/>
  <c r="Z3098" i="1"/>
  <c r="V3099" i="1"/>
  <c r="X3099" i="1"/>
  <c r="Z3099" i="1"/>
  <c r="V3100" i="1"/>
  <c r="X3100" i="1"/>
  <c r="Z3100" i="1"/>
  <c r="V3101" i="1"/>
  <c r="X3101" i="1"/>
  <c r="Z3101" i="1"/>
  <c r="V3102" i="1"/>
  <c r="X3102" i="1"/>
  <c r="Z3102" i="1"/>
  <c r="V3103" i="1"/>
  <c r="X3103" i="1"/>
  <c r="Z3103" i="1"/>
  <c r="V3104" i="1"/>
  <c r="X3104" i="1"/>
  <c r="Z3104" i="1"/>
  <c r="V3105" i="1"/>
  <c r="X3105" i="1"/>
  <c r="Z3105" i="1"/>
  <c r="V3106" i="1"/>
  <c r="X3106" i="1"/>
  <c r="Z3106" i="1"/>
  <c r="V3107" i="1"/>
  <c r="X3107" i="1"/>
  <c r="Z3107" i="1"/>
  <c r="V3108" i="1"/>
  <c r="X3108" i="1"/>
  <c r="Z3108" i="1"/>
  <c r="V3109" i="1"/>
  <c r="X3109" i="1"/>
  <c r="Z3109" i="1"/>
  <c r="V3110" i="1"/>
  <c r="X3110" i="1"/>
  <c r="Z3110" i="1"/>
  <c r="V3111" i="1"/>
  <c r="X3111" i="1"/>
  <c r="Z3111" i="1"/>
  <c r="V3112" i="1"/>
  <c r="X3112" i="1"/>
  <c r="Z3112" i="1"/>
  <c r="V3113" i="1"/>
  <c r="X3113" i="1"/>
  <c r="Z3113" i="1"/>
  <c r="V3114" i="1"/>
  <c r="X3114" i="1"/>
  <c r="Z3114" i="1"/>
  <c r="V3115" i="1"/>
  <c r="X3115" i="1"/>
  <c r="Z3115" i="1"/>
  <c r="V3116" i="1"/>
  <c r="X3116" i="1"/>
  <c r="Z3116" i="1"/>
  <c r="V3117" i="1"/>
  <c r="X3117" i="1"/>
  <c r="Z3117" i="1"/>
  <c r="V3118" i="1"/>
  <c r="X3118" i="1"/>
  <c r="Z3118" i="1"/>
  <c r="V3119" i="1"/>
  <c r="X3119" i="1"/>
  <c r="Z3119" i="1"/>
  <c r="V3120" i="1"/>
  <c r="X3120" i="1"/>
  <c r="Z3120" i="1"/>
  <c r="V3121" i="1"/>
  <c r="X3121" i="1"/>
  <c r="Z3121" i="1"/>
  <c r="V3122" i="1"/>
  <c r="X3122" i="1"/>
  <c r="Z3122" i="1"/>
  <c r="V3123" i="1"/>
  <c r="X3123" i="1"/>
  <c r="Z3123" i="1"/>
  <c r="V3124" i="1"/>
  <c r="X3124" i="1"/>
  <c r="Z3124" i="1"/>
  <c r="V3125" i="1"/>
  <c r="X3125" i="1"/>
  <c r="Z3125" i="1"/>
  <c r="V3126" i="1"/>
  <c r="X3126" i="1"/>
  <c r="Z3126" i="1"/>
  <c r="V3127" i="1"/>
  <c r="X3127" i="1"/>
  <c r="Z3127" i="1"/>
  <c r="V3128" i="1"/>
  <c r="X3128" i="1"/>
  <c r="Z3128" i="1"/>
  <c r="V3129" i="1"/>
  <c r="X3129" i="1"/>
  <c r="Z3129" i="1"/>
  <c r="V3130" i="1"/>
  <c r="X3130" i="1"/>
  <c r="Z3130" i="1"/>
  <c r="V3131" i="1"/>
  <c r="X3131" i="1"/>
  <c r="Z3131" i="1"/>
  <c r="V3132" i="1"/>
  <c r="X3132" i="1"/>
  <c r="Z3132" i="1"/>
  <c r="V3133" i="1"/>
  <c r="X3133" i="1"/>
  <c r="Z3133" i="1"/>
  <c r="V3134" i="1"/>
  <c r="X3134" i="1"/>
  <c r="Z3134" i="1"/>
  <c r="V3135" i="1"/>
  <c r="X3135" i="1"/>
  <c r="Z3135" i="1"/>
  <c r="V3136" i="1"/>
  <c r="X3136" i="1"/>
  <c r="Z3136" i="1"/>
  <c r="V3137" i="1"/>
  <c r="X3137" i="1"/>
  <c r="Z3137" i="1"/>
  <c r="V3138" i="1"/>
  <c r="X3138" i="1"/>
  <c r="Z3138" i="1"/>
  <c r="V3139" i="1"/>
  <c r="X3139" i="1"/>
  <c r="Z3139" i="1"/>
  <c r="V3140" i="1"/>
  <c r="X3140" i="1"/>
  <c r="Z3140" i="1"/>
  <c r="V3141" i="1"/>
  <c r="X3141" i="1"/>
  <c r="Z3141" i="1"/>
  <c r="V3142" i="1"/>
  <c r="X3142" i="1"/>
  <c r="Z3142" i="1"/>
  <c r="V3143" i="1"/>
  <c r="X3143" i="1"/>
  <c r="Z3143" i="1"/>
  <c r="D3144" i="1"/>
  <c r="E3144" i="1"/>
  <c r="F3144" i="1"/>
  <c r="H3144" i="1"/>
  <c r="I3144" i="1"/>
  <c r="J3144" i="1"/>
  <c r="K3144" i="1"/>
  <c r="L3144" i="1"/>
  <c r="M3144" i="1"/>
  <c r="N3144" i="1"/>
  <c r="O3144" i="1"/>
  <c r="P3144" i="1"/>
  <c r="Q3144" i="1"/>
  <c r="R3144" i="1"/>
  <c r="V3144" i="1"/>
  <c r="X3144" i="1"/>
  <c r="Z3144" i="1"/>
  <c r="D3145" i="1"/>
  <c r="E3145" i="1"/>
  <c r="F3145" i="1"/>
  <c r="H3145" i="1"/>
  <c r="I3145" i="1"/>
  <c r="J3145" i="1"/>
  <c r="K3145" i="1"/>
  <c r="L3145" i="1"/>
  <c r="M3145" i="1"/>
  <c r="N3145" i="1"/>
  <c r="O3145" i="1"/>
  <c r="P3145" i="1"/>
  <c r="Q3145" i="1"/>
  <c r="R3145" i="1"/>
  <c r="V3145" i="1"/>
  <c r="X3145" i="1"/>
  <c r="Z3145" i="1"/>
  <c r="D3146" i="1"/>
  <c r="E3146" i="1"/>
  <c r="F3146" i="1"/>
  <c r="H3146" i="1"/>
  <c r="I3146" i="1"/>
  <c r="J3146" i="1"/>
  <c r="K3146" i="1"/>
  <c r="L3146" i="1"/>
  <c r="M3146" i="1"/>
  <c r="N3146" i="1"/>
  <c r="O3146" i="1"/>
  <c r="P3146" i="1"/>
  <c r="Q3146" i="1"/>
  <c r="R3146" i="1"/>
  <c r="V3146" i="1"/>
  <c r="X3146" i="1"/>
  <c r="Z3146" i="1"/>
  <c r="D3147" i="1"/>
  <c r="E3147" i="1"/>
  <c r="F3147" i="1"/>
  <c r="H3147" i="1"/>
  <c r="I3147" i="1"/>
  <c r="J3147" i="1"/>
  <c r="K3147" i="1"/>
  <c r="L3147" i="1"/>
  <c r="M3147" i="1"/>
  <c r="N3147" i="1"/>
  <c r="O3147" i="1"/>
  <c r="P3147" i="1"/>
  <c r="Q3147" i="1"/>
  <c r="R3147" i="1"/>
  <c r="V3147" i="1"/>
  <c r="X3147" i="1"/>
  <c r="Z3147" i="1"/>
  <c r="D3148" i="1"/>
  <c r="E3148" i="1"/>
  <c r="F3148" i="1"/>
  <c r="H3148" i="1"/>
  <c r="I3148" i="1"/>
  <c r="J3148" i="1"/>
  <c r="K3148" i="1"/>
  <c r="L3148" i="1"/>
  <c r="M3148" i="1"/>
  <c r="N3148" i="1"/>
  <c r="O3148" i="1"/>
  <c r="P3148" i="1"/>
  <c r="Q3148" i="1"/>
  <c r="R3148" i="1"/>
  <c r="V3148" i="1"/>
  <c r="X3148" i="1"/>
  <c r="Z3148" i="1"/>
  <c r="D3149" i="1"/>
  <c r="E3149" i="1"/>
  <c r="F3149" i="1"/>
  <c r="H3149" i="1"/>
  <c r="I3149" i="1"/>
  <c r="J3149" i="1"/>
  <c r="K3149" i="1"/>
  <c r="L3149" i="1"/>
  <c r="M3149" i="1"/>
  <c r="N3149" i="1"/>
  <c r="O3149" i="1"/>
  <c r="P3149" i="1"/>
  <c r="Q3149" i="1"/>
  <c r="R3149" i="1"/>
  <c r="V3149" i="1"/>
  <c r="X3149" i="1"/>
  <c r="Z3149" i="1"/>
  <c r="D3150" i="1"/>
  <c r="E3150" i="1"/>
  <c r="F3150" i="1"/>
  <c r="H3150" i="1"/>
  <c r="I3150" i="1"/>
  <c r="J3150" i="1"/>
  <c r="K3150" i="1"/>
  <c r="L3150" i="1"/>
  <c r="M3150" i="1"/>
  <c r="N3150" i="1"/>
  <c r="O3150" i="1"/>
  <c r="P3150" i="1"/>
  <c r="Q3150" i="1"/>
  <c r="R3150" i="1"/>
  <c r="V3150" i="1"/>
  <c r="X3150" i="1"/>
  <c r="Z3150" i="1"/>
  <c r="D3151" i="1"/>
  <c r="E3151" i="1"/>
  <c r="F3151" i="1"/>
  <c r="H3151" i="1"/>
  <c r="I3151" i="1"/>
  <c r="J3151" i="1"/>
  <c r="K3151" i="1"/>
  <c r="L3151" i="1"/>
  <c r="M3151" i="1"/>
  <c r="N3151" i="1"/>
  <c r="O3151" i="1"/>
  <c r="P3151" i="1"/>
  <c r="Q3151" i="1"/>
  <c r="R3151" i="1"/>
  <c r="V3151" i="1"/>
  <c r="X3151" i="1"/>
  <c r="Z3151" i="1"/>
  <c r="D3152" i="1"/>
  <c r="E3152" i="1"/>
  <c r="F3152" i="1"/>
  <c r="H3152" i="1"/>
  <c r="I3152" i="1"/>
  <c r="J3152" i="1"/>
  <c r="K3152" i="1"/>
  <c r="L3152" i="1"/>
  <c r="M3152" i="1"/>
  <c r="N3152" i="1"/>
  <c r="O3152" i="1"/>
  <c r="P3152" i="1"/>
  <c r="Q3152" i="1"/>
  <c r="R3152" i="1"/>
  <c r="V3152" i="1"/>
  <c r="X3152" i="1"/>
  <c r="Z3152" i="1"/>
  <c r="D3153" i="1"/>
  <c r="E3153" i="1"/>
  <c r="F3153" i="1"/>
  <c r="H3153" i="1"/>
  <c r="I3153" i="1"/>
  <c r="J3153" i="1"/>
  <c r="K3153" i="1"/>
  <c r="L3153" i="1"/>
  <c r="M3153" i="1"/>
  <c r="N3153" i="1"/>
  <c r="O3153" i="1"/>
  <c r="P3153" i="1"/>
  <c r="Q3153" i="1"/>
  <c r="R3153" i="1"/>
  <c r="V3153" i="1"/>
  <c r="X3153" i="1"/>
  <c r="Z3153" i="1"/>
  <c r="D3154" i="1"/>
  <c r="E3154" i="1"/>
  <c r="F3154" i="1"/>
  <c r="H3154" i="1"/>
  <c r="I3154" i="1"/>
  <c r="J3154" i="1"/>
  <c r="K3154" i="1"/>
  <c r="L3154" i="1"/>
  <c r="M3154" i="1"/>
  <c r="N3154" i="1"/>
  <c r="O3154" i="1"/>
  <c r="P3154" i="1"/>
  <c r="Q3154" i="1"/>
  <c r="R3154" i="1"/>
  <c r="V3154" i="1"/>
  <c r="X3154" i="1"/>
  <c r="Z3154" i="1"/>
  <c r="D3155" i="1"/>
  <c r="E3155" i="1"/>
  <c r="F3155" i="1"/>
  <c r="H3155" i="1"/>
  <c r="I3155" i="1"/>
  <c r="J3155" i="1"/>
  <c r="K3155" i="1"/>
  <c r="L3155" i="1"/>
  <c r="M3155" i="1"/>
  <c r="N3155" i="1"/>
  <c r="O3155" i="1"/>
  <c r="P3155" i="1"/>
  <c r="Q3155" i="1"/>
  <c r="R3155" i="1"/>
  <c r="V3155" i="1"/>
  <c r="X3155" i="1"/>
  <c r="Z3155" i="1"/>
  <c r="D3156" i="1"/>
  <c r="E3156" i="1"/>
  <c r="F3156" i="1"/>
  <c r="H3156" i="1"/>
  <c r="I3156" i="1"/>
  <c r="J3156" i="1"/>
  <c r="K3156" i="1"/>
  <c r="L3156" i="1"/>
  <c r="M3156" i="1"/>
  <c r="N3156" i="1"/>
  <c r="O3156" i="1"/>
  <c r="P3156" i="1"/>
  <c r="Q3156" i="1"/>
  <c r="R3156" i="1"/>
  <c r="V3156" i="1"/>
  <c r="X3156" i="1"/>
  <c r="Z3156" i="1"/>
  <c r="D3157" i="1"/>
  <c r="E3157" i="1"/>
  <c r="F3157" i="1"/>
  <c r="H3157" i="1"/>
  <c r="I3157" i="1"/>
  <c r="J3157" i="1"/>
  <c r="K3157" i="1"/>
  <c r="L3157" i="1"/>
  <c r="M3157" i="1"/>
  <c r="N3157" i="1"/>
  <c r="O3157" i="1"/>
  <c r="P3157" i="1"/>
  <c r="Q3157" i="1"/>
  <c r="R3157" i="1"/>
  <c r="V3157" i="1"/>
  <c r="X3157" i="1"/>
  <c r="Z3157" i="1"/>
  <c r="D3158" i="1"/>
  <c r="E3158" i="1"/>
  <c r="F3158" i="1"/>
  <c r="H3158" i="1"/>
  <c r="I3158" i="1"/>
  <c r="J3158" i="1"/>
  <c r="K3158" i="1"/>
  <c r="L3158" i="1"/>
  <c r="M3158" i="1"/>
  <c r="N3158" i="1"/>
  <c r="O3158" i="1"/>
  <c r="P3158" i="1"/>
  <c r="Q3158" i="1"/>
  <c r="R3158" i="1"/>
  <c r="V3158" i="1"/>
  <c r="X3158" i="1"/>
  <c r="Z3158" i="1"/>
  <c r="D3159" i="1"/>
  <c r="E3159" i="1"/>
  <c r="F3159" i="1"/>
  <c r="H3159" i="1"/>
  <c r="I3159" i="1"/>
  <c r="J3159" i="1"/>
  <c r="K3159" i="1"/>
  <c r="L3159" i="1"/>
  <c r="M3159" i="1"/>
  <c r="N3159" i="1"/>
  <c r="O3159" i="1"/>
  <c r="P3159" i="1"/>
  <c r="Q3159" i="1"/>
  <c r="R3159" i="1"/>
  <c r="V3159" i="1"/>
  <c r="X3159" i="1"/>
  <c r="Z3159" i="1"/>
  <c r="D3160" i="1"/>
  <c r="E3160" i="1"/>
  <c r="F3160" i="1"/>
  <c r="H3160" i="1"/>
  <c r="I3160" i="1"/>
  <c r="J3160" i="1"/>
  <c r="K3160" i="1"/>
  <c r="L3160" i="1"/>
  <c r="M3160" i="1"/>
  <c r="N3160" i="1"/>
  <c r="O3160" i="1"/>
  <c r="P3160" i="1"/>
  <c r="Q3160" i="1"/>
  <c r="R3160" i="1"/>
  <c r="V3160" i="1"/>
  <c r="X3160" i="1"/>
  <c r="Z3160" i="1"/>
  <c r="D3161" i="1"/>
  <c r="E3161" i="1"/>
  <c r="F3161" i="1"/>
  <c r="H3161" i="1"/>
  <c r="I3161" i="1"/>
  <c r="J3161" i="1"/>
  <c r="K3161" i="1"/>
  <c r="L3161" i="1"/>
  <c r="M3161" i="1"/>
  <c r="N3161" i="1"/>
  <c r="O3161" i="1"/>
  <c r="P3161" i="1"/>
  <c r="Q3161" i="1"/>
  <c r="R3161" i="1"/>
  <c r="V3161" i="1"/>
  <c r="X3161" i="1"/>
  <c r="Z3161" i="1"/>
  <c r="D3162" i="1"/>
  <c r="E3162" i="1"/>
  <c r="F3162" i="1"/>
  <c r="H3162" i="1"/>
  <c r="I3162" i="1"/>
  <c r="J3162" i="1"/>
  <c r="K3162" i="1"/>
  <c r="L3162" i="1"/>
  <c r="M3162" i="1"/>
  <c r="N3162" i="1"/>
  <c r="O3162" i="1"/>
  <c r="P3162" i="1"/>
  <c r="Q3162" i="1"/>
  <c r="R3162" i="1"/>
  <c r="V3162" i="1"/>
  <c r="X3162" i="1"/>
  <c r="Z3162" i="1"/>
  <c r="D3163" i="1"/>
  <c r="E3163" i="1"/>
  <c r="F3163" i="1"/>
  <c r="H3163" i="1"/>
  <c r="I3163" i="1"/>
  <c r="J3163" i="1"/>
  <c r="K3163" i="1"/>
  <c r="L3163" i="1"/>
  <c r="M3163" i="1"/>
  <c r="N3163" i="1"/>
  <c r="O3163" i="1"/>
  <c r="P3163" i="1"/>
  <c r="Q3163" i="1"/>
  <c r="R3163" i="1"/>
  <c r="V3163" i="1"/>
  <c r="X3163" i="1"/>
  <c r="Z3163" i="1"/>
  <c r="D3164" i="1"/>
  <c r="E3164" i="1"/>
  <c r="F3164" i="1"/>
  <c r="H3164" i="1"/>
  <c r="I3164" i="1"/>
  <c r="J3164" i="1"/>
  <c r="K3164" i="1"/>
  <c r="L3164" i="1"/>
  <c r="M3164" i="1"/>
  <c r="N3164" i="1"/>
  <c r="O3164" i="1"/>
  <c r="P3164" i="1"/>
  <c r="Q3164" i="1"/>
  <c r="R3164" i="1"/>
  <c r="V3164" i="1"/>
  <c r="X3164" i="1"/>
  <c r="Z3164" i="1"/>
  <c r="D3165" i="1"/>
  <c r="E3165" i="1"/>
  <c r="F3165" i="1"/>
  <c r="H3165" i="1"/>
  <c r="I3165" i="1"/>
  <c r="J3165" i="1"/>
  <c r="K3165" i="1"/>
  <c r="L3165" i="1"/>
  <c r="M3165" i="1"/>
  <c r="N3165" i="1"/>
  <c r="O3165" i="1"/>
  <c r="P3165" i="1"/>
  <c r="Q3165" i="1"/>
  <c r="R3165" i="1"/>
  <c r="V3165" i="1"/>
  <c r="X3165" i="1"/>
  <c r="Z3165" i="1"/>
  <c r="D3166" i="1"/>
  <c r="E3166" i="1"/>
  <c r="F3166" i="1"/>
  <c r="H3166" i="1"/>
  <c r="I3166" i="1"/>
  <c r="J3166" i="1"/>
  <c r="K3166" i="1"/>
  <c r="L3166" i="1"/>
  <c r="M3166" i="1"/>
  <c r="N3166" i="1"/>
  <c r="O3166" i="1"/>
  <c r="P3166" i="1"/>
  <c r="Q3166" i="1"/>
  <c r="R3166" i="1"/>
  <c r="V3166" i="1"/>
  <c r="X3166" i="1"/>
  <c r="Z3166" i="1"/>
  <c r="D3167" i="1"/>
  <c r="E3167" i="1"/>
  <c r="F3167" i="1"/>
  <c r="H3167" i="1"/>
  <c r="I3167" i="1"/>
  <c r="J3167" i="1"/>
  <c r="K3167" i="1"/>
  <c r="L3167" i="1"/>
  <c r="M3167" i="1"/>
  <c r="N3167" i="1"/>
  <c r="O3167" i="1"/>
  <c r="P3167" i="1"/>
  <c r="Q3167" i="1"/>
  <c r="R3167" i="1"/>
  <c r="V3167" i="1"/>
  <c r="X3167" i="1"/>
  <c r="Z3167" i="1"/>
  <c r="D3168" i="1"/>
  <c r="E3168" i="1"/>
  <c r="F3168" i="1"/>
  <c r="H3168" i="1"/>
  <c r="I3168" i="1"/>
  <c r="J3168" i="1"/>
  <c r="K3168" i="1"/>
  <c r="L3168" i="1"/>
  <c r="M3168" i="1"/>
  <c r="N3168" i="1"/>
  <c r="O3168" i="1"/>
  <c r="P3168" i="1"/>
  <c r="Q3168" i="1"/>
  <c r="R3168" i="1"/>
  <c r="V3168" i="1"/>
  <c r="X3168" i="1"/>
  <c r="Z3168" i="1"/>
  <c r="D3169" i="1"/>
  <c r="E3169" i="1"/>
  <c r="F3169" i="1"/>
  <c r="H3169" i="1"/>
  <c r="I3169" i="1"/>
  <c r="J3169" i="1"/>
  <c r="K3169" i="1"/>
  <c r="L3169" i="1"/>
  <c r="M3169" i="1"/>
  <c r="N3169" i="1"/>
  <c r="O3169" i="1"/>
  <c r="P3169" i="1"/>
  <c r="Q3169" i="1"/>
  <c r="R3169" i="1"/>
  <c r="V3169" i="1"/>
  <c r="X3169" i="1"/>
  <c r="Z3169" i="1"/>
  <c r="D3170" i="1"/>
  <c r="E3170" i="1"/>
  <c r="F3170" i="1"/>
  <c r="H3170" i="1"/>
  <c r="I3170" i="1"/>
  <c r="J3170" i="1"/>
  <c r="K3170" i="1"/>
  <c r="L3170" i="1"/>
  <c r="M3170" i="1"/>
  <c r="N3170" i="1"/>
  <c r="O3170" i="1"/>
  <c r="P3170" i="1"/>
  <c r="Q3170" i="1"/>
  <c r="R3170" i="1"/>
  <c r="V3170" i="1"/>
  <c r="X3170" i="1"/>
  <c r="Z3170" i="1"/>
  <c r="D3171" i="1"/>
  <c r="E3171" i="1"/>
  <c r="F3171" i="1"/>
  <c r="H3171" i="1"/>
  <c r="I3171" i="1"/>
  <c r="J3171" i="1"/>
  <c r="K3171" i="1"/>
  <c r="L3171" i="1"/>
  <c r="M3171" i="1"/>
  <c r="N3171" i="1"/>
  <c r="O3171" i="1"/>
  <c r="P3171" i="1"/>
  <c r="Q3171" i="1"/>
  <c r="R3171" i="1"/>
  <c r="V3171" i="1"/>
  <c r="X3171" i="1"/>
  <c r="Z3171" i="1"/>
  <c r="D3172" i="1"/>
  <c r="E3172" i="1"/>
  <c r="F3172" i="1"/>
  <c r="H3172" i="1"/>
  <c r="I3172" i="1"/>
  <c r="J3172" i="1"/>
  <c r="K3172" i="1"/>
  <c r="L3172" i="1"/>
  <c r="M3172" i="1"/>
  <c r="N3172" i="1"/>
  <c r="O3172" i="1"/>
  <c r="P3172" i="1"/>
  <c r="Q3172" i="1"/>
  <c r="R3172" i="1"/>
  <c r="V3172" i="1"/>
  <c r="X3172" i="1"/>
  <c r="Z3172" i="1"/>
  <c r="D3173" i="1"/>
  <c r="E3173" i="1"/>
  <c r="F3173" i="1"/>
  <c r="H3173" i="1"/>
  <c r="I3173" i="1"/>
  <c r="J3173" i="1"/>
  <c r="K3173" i="1"/>
  <c r="L3173" i="1"/>
  <c r="M3173" i="1"/>
  <c r="N3173" i="1"/>
  <c r="O3173" i="1"/>
  <c r="P3173" i="1"/>
  <c r="Q3173" i="1"/>
  <c r="R3173" i="1"/>
  <c r="V3173" i="1"/>
  <c r="X3173" i="1"/>
  <c r="Z3173" i="1"/>
  <c r="D3174" i="1"/>
  <c r="E3174" i="1"/>
  <c r="F3174" i="1"/>
  <c r="H3174" i="1"/>
  <c r="I3174" i="1"/>
  <c r="J3174" i="1"/>
  <c r="K3174" i="1"/>
  <c r="L3174" i="1"/>
  <c r="M3174" i="1"/>
  <c r="N3174" i="1"/>
  <c r="O3174" i="1"/>
  <c r="P3174" i="1"/>
  <c r="Q3174" i="1"/>
  <c r="R3174" i="1"/>
  <c r="V3174" i="1"/>
  <c r="X3174" i="1"/>
  <c r="Z3174" i="1"/>
  <c r="D3175" i="1"/>
  <c r="E3175" i="1"/>
  <c r="F3175" i="1"/>
  <c r="H3175" i="1"/>
  <c r="I3175" i="1"/>
  <c r="J3175" i="1"/>
  <c r="K3175" i="1"/>
  <c r="L3175" i="1"/>
  <c r="M3175" i="1"/>
  <c r="N3175" i="1"/>
  <c r="O3175" i="1"/>
  <c r="P3175" i="1"/>
  <c r="Q3175" i="1"/>
  <c r="R3175" i="1"/>
  <c r="V3175" i="1"/>
  <c r="X3175" i="1"/>
  <c r="Z3175" i="1"/>
  <c r="D3176" i="1"/>
  <c r="E3176" i="1"/>
  <c r="F3176" i="1"/>
  <c r="H3176" i="1"/>
  <c r="I3176" i="1"/>
  <c r="J3176" i="1"/>
  <c r="K3176" i="1"/>
  <c r="L3176" i="1"/>
  <c r="M3176" i="1"/>
  <c r="N3176" i="1"/>
  <c r="O3176" i="1"/>
  <c r="P3176" i="1"/>
  <c r="Q3176" i="1"/>
  <c r="R3176" i="1"/>
  <c r="V3176" i="1"/>
  <c r="X3176" i="1"/>
  <c r="Z3176" i="1"/>
  <c r="D3177" i="1"/>
  <c r="E3177" i="1"/>
  <c r="F3177" i="1"/>
  <c r="H3177" i="1"/>
  <c r="I3177" i="1"/>
  <c r="J3177" i="1"/>
  <c r="K3177" i="1"/>
  <c r="L3177" i="1"/>
  <c r="M3177" i="1"/>
  <c r="N3177" i="1"/>
  <c r="O3177" i="1"/>
  <c r="P3177" i="1"/>
  <c r="Q3177" i="1"/>
  <c r="R3177" i="1"/>
  <c r="V3177" i="1"/>
  <c r="X3177" i="1"/>
  <c r="Z3177" i="1"/>
  <c r="D3178" i="1"/>
  <c r="E3178" i="1"/>
  <c r="F3178" i="1"/>
  <c r="H3178" i="1"/>
  <c r="I3178" i="1"/>
  <c r="J3178" i="1"/>
  <c r="K3178" i="1"/>
  <c r="L3178" i="1"/>
  <c r="M3178" i="1"/>
  <c r="N3178" i="1"/>
  <c r="O3178" i="1"/>
  <c r="P3178" i="1"/>
  <c r="Q3178" i="1"/>
  <c r="R3178" i="1"/>
  <c r="V3178" i="1"/>
  <c r="X3178" i="1"/>
  <c r="Z3178" i="1"/>
  <c r="D3179" i="1"/>
  <c r="E3179" i="1"/>
  <c r="F3179" i="1"/>
  <c r="H3179" i="1"/>
  <c r="I3179" i="1"/>
  <c r="J3179" i="1"/>
  <c r="K3179" i="1"/>
  <c r="L3179" i="1"/>
  <c r="M3179" i="1"/>
  <c r="N3179" i="1"/>
  <c r="O3179" i="1"/>
  <c r="P3179" i="1"/>
  <c r="Q3179" i="1"/>
  <c r="R3179" i="1"/>
  <c r="V3179" i="1"/>
  <c r="X3179" i="1"/>
  <c r="Z3179" i="1"/>
  <c r="D3180" i="1"/>
  <c r="E3180" i="1"/>
  <c r="F3180" i="1"/>
  <c r="H3180" i="1"/>
  <c r="I3180" i="1"/>
  <c r="J3180" i="1"/>
  <c r="K3180" i="1"/>
  <c r="L3180" i="1"/>
  <c r="M3180" i="1"/>
  <c r="N3180" i="1"/>
  <c r="O3180" i="1"/>
  <c r="P3180" i="1"/>
  <c r="Q3180" i="1"/>
  <c r="R3180" i="1"/>
  <c r="V3180" i="1"/>
  <c r="X3180" i="1"/>
  <c r="Z3180" i="1"/>
  <c r="D3181" i="1"/>
  <c r="E3181" i="1"/>
  <c r="F3181" i="1"/>
  <c r="H3181" i="1"/>
  <c r="I3181" i="1"/>
  <c r="J3181" i="1"/>
  <c r="K3181" i="1"/>
  <c r="L3181" i="1"/>
  <c r="M3181" i="1"/>
  <c r="N3181" i="1"/>
  <c r="O3181" i="1"/>
  <c r="P3181" i="1"/>
  <c r="Q3181" i="1"/>
  <c r="R3181" i="1"/>
  <c r="V3181" i="1"/>
  <c r="X3181" i="1"/>
  <c r="Z3181" i="1"/>
  <c r="D3182" i="1"/>
  <c r="E3182" i="1"/>
  <c r="F3182" i="1"/>
  <c r="H3182" i="1"/>
  <c r="I3182" i="1"/>
  <c r="J3182" i="1"/>
  <c r="K3182" i="1"/>
  <c r="L3182" i="1"/>
  <c r="M3182" i="1"/>
  <c r="N3182" i="1"/>
  <c r="O3182" i="1"/>
  <c r="P3182" i="1"/>
  <c r="Q3182" i="1"/>
  <c r="R3182" i="1"/>
  <c r="V3182" i="1"/>
  <c r="X3182" i="1"/>
  <c r="Z3182" i="1"/>
  <c r="D3183" i="1"/>
  <c r="E3183" i="1"/>
  <c r="F3183" i="1"/>
  <c r="H3183" i="1"/>
  <c r="I3183" i="1"/>
  <c r="J3183" i="1"/>
  <c r="K3183" i="1"/>
  <c r="L3183" i="1"/>
  <c r="M3183" i="1"/>
  <c r="N3183" i="1"/>
  <c r="O3183" i="1"/>
  <c r="P3183" i="1"/>
  <c r="Q3183" i="1"/>
  <c r="R3183" i="1"/>
  <c r="V3183" i="1"/>
  <c r="X3183" i="1"/>
  <c r="Z3183" i="1"/>
  <c r="D3184" i="1"/>
  <c r="E3184" i="1"/>
  <c r="F3184" i="1"/>
  <c r="H3184" i="1"/>
  <c r="I3184" i="1"/>
  <c r="J3184" i="1"/>
  <c r="K3184" i="1"/>
  <c r="L3184" i="1"/>
  <c r="M3184" i="1"/>
  <c r="N3184" i="1"/>
  <c r="O3184" i="1"/>
  <c r="P3184" i="1"/>
  <c r="Q3184" i="1"/>
  <c r="R3184" i="1"/>
  <c r="V3184" i="1"/>
  <c r="X3184" i="1"/>
  <c r="Z3184" i="1"/>
  <c r="D3185" i="1"/>
  <c r="E3185" i="1"/>
  <c r="F3185" i="1"/>
  <c r="H3185" i="1"/>
  <c r="I3185" i="1"/>
  <c r="J3185" i="1"/>
  <c r="K3185" i="1"/>
  <c r="L3185" i="1"/>
  <c r="M3185" i="1"/>
  <c r="N3185" i="1"/>
  <c r="O3185" i="1"/>
  <c r="P3185" i="1"/>
  <c r="Q3185" i="1"/>
  <c r="R3185" i="1"/>
  <c r="V3185" i="1"/>
  <c r="X3185" i="1"/>
  <c r="Z3185" i="1"/>
  <c r="D3186" i="1"/>
  <c r="E3186" i="1"/>
  <c r="F3186" i="1"/>
  <c r="H3186" i="1"/>
  <c r="I3186" i="1"/>
  <c r="J3186" i="1"/>
  <c r="K3186" i="1"/>
  <c r="L3186" i="1"/>
  <c r="M3186" i="1"/>
  <c r="N3186" i="1"/>
  <c r="O3186" i="1"/>
  <c r="P3186" i="1"/>
  <c r="Q3186" i="1"/>
  <c r="R3186" i="1"/>
  <c r="V3186" i="1"/>
  <c r="X3186" i="1"/>
  <c r="Z3186" i="1"/>
  <c r="D3187" i="1"/>
  <c r="E3187" i="1"/>
  <c r="F3187" i="1"/>
  <c r="H3187" i="1"/>
  <c r="I3187" i="1"/>
  <c r="J3187" i="1"/>
  <c r="K3187" i="1"/>
  <c r="L3187" i="1"/>
  <c r="M3187" i="1"/>
  <c r="N3187" i="1"/>
  <c r="O3187" i="1"/>
  <c r="P3187" i="1"/>
  <c r="Q3187" i="1"/>
  <c r="R3187" i="1"/>
  <c r="V3187" i="1"/>
  <c r="X3187" i="1"/>
  <c r="Z3187" i="1"/>
  <c r="D3188" i="1"/>
  <c r="E3188" i="1"/>
  <c r="F3188" i="1"/>
  <c r="H3188" i="1"/>
  <c r="I3188" i="1"/>
  <c r="J3188" i="1"/>
  <c r="K3188" i="1"/>
  <c r="L3188" i="1"/>
  <c r="M3188" i="1"/>
  <c r="N3188" i="1"/>
  <c r="O3188" i="1"/>
  <c r="P3188" i="1"/>
  <c r="Q3188" i="1"/>
  <c r="R3188" i="1"/>
  <c r="V3188" i="1"/>
  <c r="X3188" i="1"/>
  <c r="Z3188" i="1"/>
  <c r="D3189" i="1"/>
  <c r="E3189" i="1"/>
  <c r="F3189" i="1"/>
  <c r="H3189" i="1"/>
  <c r="I3189" i="1"/>
  <c r="J3189" i="1"/>
  <c r="K3189" i="1"/>
  <c r="L3189" i="1"/>
  <c r="M3189" i="1"/>
  <c r="N3189" i="1"/>
  <c r="O3189" i="1"/>
  <c r="P3189" i="1"/>
  <c r="Q3189" i="1"/>
  <c r="R3189" i="1"/>
  <c r="V3189" i="1"/>
  <c r="X3189" i="1"/>
  <c r="Z3189" i="1"/>
  <c r="D3190" i="1"/>
  <c r="E3190" i="1"/>
  <c r="F3190" i="1"/>
  <c r="H3190" i="1"/>
  <c r="I3190" i="1"/>
  <c r="J3190" i="1"/>
  <c r="K3190" i="1"/>
  <c r="L3190" i="1"/>
  <c r="M3190" i="1"/>
  <c r="N3190" i="1"/>
  <c r="O3190" i="1"/>
  <c r="P3190" i="1"/>
  <c r="Q3190" i="1"/>
  <c r="R3190" i="1"/>
  <c r="V3190" i="1"/>
  <c r="X3190" i="1"/>
  <c r="Z3190" i="1"/>
  <c r="D3191" i="1"/>
  <c r="E3191" i="1"/>
  <c r="F3191" i="1"/>
  <c r="H3191" i="1"/>
  <c r="I3191" i="1"/>
  <c r="J3191" i="1"/>
  <c r="K3191" i="1"/>
  <c r="L3191" i="1"/>
  <c r="M3191" i="1"/>
  <c r="N3191" i="1"/>
  <c r="O3191" i="1"/>
  <c r="P3191" i="1"/>
  <c r="Q3191" i="1"/>
  <c r="R3191" i="1"/>
  <c r="V3191" i="1"/>
  <c r="X3191" i="1"/>
  <c r="Z3191" i="1"/>
  <c r="D3192" i="1"/>
  <c r="E3192" i="1"/>
  <c r="F3192" i="1"/>
  <c r="H3192" i="1"/>
  <c r="I3192" i="1"/>
  <c r="J3192" i="1"/>
  <c r="K3192" i="1"/>
  <c r="L3192" i="1"/>
  <c r="M3192" i="1"/>
  <c r="N3192" i="1"/>
  <c r="O3192" i="1"/>
  <c r="P3192" i="1"/>
  <c r="Q3192" i="1"/>
  <c r="R3192" i="1"/>
  <c r="V3192" i="1"/>
  <c r="X3192" i="1"/>
  <c r="Z3192" i="1"/>
  <c r="D3193" i="1"/>
  <c r="E3193" i="1"/>
  <c r="F3193" i="1"/>
  <c r="H3193" i="1"/>
  <c r="I3193" i="1"/>
  <c r="J3193" i="1"/>
  <c r="K3193" i="1"/>
  <c r="L3193" i="1"/>
  <c r="M3193" i="1"/>
  <c r="N3193" i="1"/>
  <c r="O3193" i="1"/>
  <c r="P3193" i="1"/>
  <c r="Q3193" i="1"/>
  <c r="R3193" i="1"/>
  <c r="V3193" i="1"/>
  <c r="X3193" i="1"/>
  <c r="Z3193" i="1"/>
  <c r="D3194" i="1"/>
  <c r="E3194" i="1"/>
  <c r="F3194" i="1"/>
  <c r="H3194" i="1"/>
  <c r="I3194" i="1"/>
  <c r="J3194" i="1"/>
  <c r="K3194" i="1"/>
  <c r="L3194" i="1"/>
  <c r="M3194" i="1"/>
  <c r="N3194" i="1"/>
  <c r="O3194" i="1"/>
  <c r="P3194" i="1"/>
  <c r="Q3194" i="1"/>
  <c r="R3194" i="1"/>
  <c r="V3194" i="1"/>
  <c r="X3194" i="1"/>
  <c r="Z3194" i="1"/>
  <c r="D3195" i="1"/>
  <c r="E3195" i="1"/>
  <c r="F3195" i="1"/>
  <c r="H3195" i="1"/>
  <c r="I3195" i="1"/>
  <c r="J3195" i="1"/>
  <c r="K3195" i="1"/>
  <c r="L3195" i="1"/>
  <c r="M3195" i="1"/>
  <c r="N3195" i="1"/>
  <c r="O3195" i="1"/>
  <c r="P3195" i="1"/>
  <c r="Q3195" i="1"/>
  <c r="R3195" i="1"/>
  <c r="V3195" i="1"/>
  <c r="X3195" i="1"/>
  <c r="Z3195" i="1"/>
  <c r="D3196" i="1"/>
  <c r="E3196" i="1"/>
  <c r="F3196" i="1"/>
  <c r="H3196" i="1"/>
  <c r="I3196" i="1"/>
  <c r="J3196" i="1"/>
  <c r="K3196" i="1"/>
  <c r="L3196" i="1"/>
  <c r="M3196" i="1"/>
  <c r="N3196" i="1"/>
  <c r="O3196" i="1"/>
  <c r="P3196" i="1"/>
  <c r="Q3196" i="1"/>
  <c r="R3196" i="1"/>
  <c r="V3196" i="1"/>
  <c r="X3196" i="1"/>
  <c r="Z3196" i="1"/>
  <c r="D3197" i="1"/>
  <c r="E3197" i="1"/>
  <c r="F3197" i="1"/>
  <c r="H3197" i="1"/>
  <c r="I3197" i="1"/>
  <c r="J3197" i="1"/>
  <c r="K3197" i="1"/>
  <c r="L3197" i="1"/>
  <c r="M3197" i="1"/>
  <c r="N3197" i="1"/>
  <c r="O3197" i="1"/>
  <c r="P3197" i="1"/>
  <c r="Q3197" i="1"/>
  <c r="R3197" i="1"/>
  <c r="V3197" i="1"/>
  <c r="X3197" i="1"/>
  <c r="Z3197" i="1"/>
  <c r="D3198" i="1"/>
  <c r="E3198" i="1"/>
  <c r="F3198" i="1"/>
  <c r="H3198" i="1"/>
  <c r="I3198" i="1"/>
  <c r="J3198" i="1"/>
  <c r="K3198" i="1"/>
  <c r="L3198" i="1"/>
  <c r="M3198" i="1"/>
  <c r="N3198" i="1"/>
  <c r="O3198" i="1"/>
  <c r="P3198" i="1"/>
  <c r="Q3198" i="1"/>
  <c r="R3198" i="1"/>
  <c r="V3198" i="1"/>
  <c r="X3198" i="1"/>
  <c r="Z3198" i="1"/>
  <c r="D3199" i="1"/>
  <c r="E3199" i="1"/>
  <c r="F3199" i="1"/>
  <c r="H3199" i="1"/>
  <c r="I3199" i="1"/>
  <c r="J3199" i="1"/>
  <c r="K3199" i="1"/>
  <c r="L3199" i="1"/>
  <c r="M3199" i="1"/>
  <c r="N3199" i="1"/>
  <c r="O3199" i="1"/>
  <c r="P3199" i="1"/>
  <c r="Q3199" i="1"/>
  <c r="R3199" i="1"/>
  <c r="V3199" i="1"/>
  <c r="X3199" i="1"/>
  <c r="Z3199" i="1"/>
  <c r="D3200" i="1"/>
  <c r="E3200" i="1"/>
  <c r="F3200" i="1"/>
  <c r="H3200" i="1"/>
  <c r="I3200" i="1"/>
  <c r="J3200" i="1"/>
  <c r="K3200" i="1"/>
  <c r="L3200" i="1"/>
  <c r="M3200" i="1"/>
  <c r="N3200" i="1"/>
  <c r="O3200" i="1"/>
  <c r="P3200" i="1"/>
  <c r="Q3200" i="1"/>
  <c r="R3200" i="1"/>
  <c r="V3200" i="1"/>
  <c r="X3200" i="1"/>
  <c r="Z3200" i="1"/>
  <c r="D3201" i="1"/>
  <c r="E3201" i="1"/>
  <c r="F3201" i="1"/>
  <c r="H3201" i="1"/>
  <c r="I3201" i="1"/>
  <c r="J3201" i="1"/>
  <c r="K3201" i="1"/>
  <c r="L3201" i="1"/>
  <c r="M3201" i="1"/>
  <c r="N3201" i="1"/>
  <c r="O3201" i="1"/>
  <c r="P3201" i="1"/>
  <c r="Q3201" i="1"/>
  <c r="R3201" i="1"/>
  <c r="V3201" i="1"/>
  <c r="X3201" i="1"/>
  <c r="Z3201" i="1"/>
  <c r="D3202" i="1"/>
  <c r="E3202" i="1"/>
  <c r="F3202" i="1"/>
  <c r="H3202" i="1"/>
  <c r="I3202" i="1"/>
  <c r="J3202" i="1"/>
  <c r="K3202" i="1"/>
  <c r="L3202" i="1"/>
  <c r="M3202" i="1"/>
  <c r="N3202" i="1"/>
  <c r="O3202" i="1"/>
  <c r="P3202" i="1"/>
  <c r="Q3202" i="1"/>
  <c r="R3202" i="1"/>
  <c r="V3202" i="1"/>
  <c r="X3202" i="1"/>
  <c r="Z3202" i="1"/>
  <c r="D3203" i="1"/>
  <c r="E3203" i="1"/>
  <c r="F3203" i="1"/>
  <c r="H3203" i="1"/>
  <c r="I3203" i="1"/>
  <c r="J3203" i="1"/>
  <c r="K3203" i="1"/>
  <c r="L3203" i="1"/>
  <c r="M3203" i="1"/>
  <c r="N3203" i="1"/>
  <c r="O3203" i="1"/>
  <c r="P3203" i="1"/>
  <c r="Q3203" i="1"/>
  <c r="R3203" i="1"/>
  <c r="V3203" i="1"/>
  <c r="X3203" i="1"/>
  <c r="Z3203" i="1"/>
  <c r="D3204" i="1"/>
  <c r="E3204" i="1"/>
  <c r="F3204" i="1"/>
  <c r="H3204" i="1"/>
  <c r="I3204" i="1"/>
  <c r="J3204" i="1"/>
  <c r="K3204" i="1"/>
  <c r="L3204" i="1"/>
  <c r="M3204" i="1"/>
  <c r="N3204" i="1"/>
  <c r="O3204" i="1"/>
  <c r="P3204" i="1"/>
  <c r="Q3204" i="1"/>
  <c r="R3204" i="1"/>
  <c r="V3204" i="1"/>
  <c r="X3204" i="1"/>
  <c r="Z3204" i="1"/>
  <c r="D3205" i="1"/>
  <c r="E3205" i="1"/>
  <c r="F3205" i="1"/>
  <c r="H3205" i="1"/>
  <c r="I3205" i="1"/>
  <c r="J3205" i="1"/>
  <c r="K3205" i="1"/>
  <c r="L3205" i="1"/>
  <c r="M3205" i="1"/>
  <c r="N3205" i="1"/>
  <c r="O3205" i="1"/>
  <c r="P3205" i="1"/>
  <c r="Q3205" i="1"/>
  <c r="R3205" i="1"/>
  <c r="V3205" i="1"/>
  <c r="X3205" i="1"/>
  <c r="Z3205" i="1"/>
  <c r="D3206" i="1"/>
  <c r="E3206" i="1"/>
  <c r="F3206" i="1"/>
  <c r="H3206" i="1"/>
  <c r="I3206" i="1"/>
  <c r="J3206" i="1"/>
  <c r="K3206" i="1"/>
  <c r="L3206" i="1"/>
  <c r="M3206" i="1"/>
  <c r="N3206" i="1"/>
  <c r="O3206" i="1"/>
  <c r="P3206" i="1"/>
  <c r="Q3206" i="1"/>
  <c r="R3206" i="1"/>
  <c r="V3206" i="1"/>
  <c r="X3206" i="1"/>
  <c r="Z3206" i="1"/>
  <c r="D3207" i="1"/>
  <c r="E3207" i="1"/>
  <c r="F3207" i="1"/>
  <c r="H3207" i="1"/>
  <c r="I3207" i="1"/>
  <c r="J3207" i="1"/>
  <c r="K3207" i="1"/>
  <c r="L3207" i="1"/>
  <c r="M3207" i="1"/>
  <c r="N3207" i="1"/>
  <c r="O3207" i="1"/>
  <c r="P3207" i="1"/>
  <c r="Q3207" i="1"/>
  <c r="R3207" i="1"/>
  <c r="V3207" i="1"/>
  <c r="X3207" i="1"/>
  <c r="Z3207" i="1"/>
  <c r="D3208" i="1"/>
  <c r="E3208" i="1"/>
  <c r="F3208" i="1"/>
  <c r="H3208" i="1"/>
  <c r="I3208" i="1"/>
  <c r="J3208" i="1"/>
  <c r="K3208" i="1"/>
  <c r="L3208" i="1"/>
  <c r="M3208" i="1"/>
  <c r="N3208" i="1"/>
  <c r="O3208" i="1"/>
  <c r="P3208" i="1"/>
  <c r="Q3208" i="1"/>
  <c r="R3208" i="1"/>
  <c r="V3208" i="1"/>
  <c r="X3208" i="1"/>
  <c r="Z3208" i="1"/>
  <c r="D3209" i="1"/>
  <c r="E3209" i="1"/>
  <c r="F3209" i="1"/>
  <c r="H3209" i="1"/>
  <c r="I3209" i="1"/>
  <c r="J3209" i="1"/>
  <c r="K3209" i="1"/>
  <c r="L3209" i="1"/>
  <c r="M3209" i="1"/>
  <c r="N3209" i="1"/>
  <c r="O3209" i="1"/>
  <c r="P3209" i="1"/>
  <c r="Q3209" i="1"/>
  <c r="R3209" i="1"/>
  <c r="V3209" i="1"/>
  <c r="X3209" i="1"/>
  <c r="Z3209" i="1"/>
  <c r="D3210" i="1"/>
  <c r="E3210" i="1"/>
  <c r="F3210" i="1"/>
  <c r="H3210" i="1"/>
  <c r="I3210" i="1"/>
  <c r="J3210" i="1"/>
  <c r="K3210" i="1"/>
  <c r="L3210" i="1"/>
  <c r="M3210" i="1"/>
  <c r="N3210" i="1"/>
  <c r="O3210" i="1"/>
  <c r="P3210" i="1"/>
  <c r="Q3210" i="1"/>
  <c r="R3210" i="1"/>
  <c r="V3210" i="1"/>
  <c r="X3210" i="1"/>
  <c r="Z3210" i="1"/>
  <c r="D3211" i="1"/>
  <c r="E3211" i="1"/>
  <c r="F3211" i="1"/>
  <c r="H3211" i="1"/>
  <c r="I3211" i="1"/>
  <c r="J3211" i="1"/>
  <c r="K3211" i="1"/>
  <c r="L3211" i="1"/>
  <c r="M3211" i="1"/>
  <c r="N3211" i="1"/>
  <c r="O3211" i="1"/>
  <c r="P3211" i="1"/>
  <c r="Q3211" i="1"/>
  <c r="R3211" i="1"/>
  <c r="V3211" i="1"/>
  <c r="X3211" i="1"/>
  <c r="Z3211" i="1"/>
  <c r="D3212" i="1"/>
  <c r="E3212" i="1"/>
  <c r="F3212" i="1"/>
  <c r="H3212" i="1"/>
  <c r="I3212" i="1"/>
  <c r="J3212" i="1"/>
  <c r="K3212" i="1"/>
  <c r="L3212" i="1"/>
  <c r="M3212" i="1"/>
  <c r="N3212" i="1"/>
  <c r="O3212" i="1"/>
  <c r="P3212" i="1"/>
  <c r="Q3212" i="1"/>
  <c r="R3212" i="1"/>
  <c r="V3212" i="1"/>
  <c r="X3212" i="1"/>
  <c r="Z3212" i="1"/>
  <c r="D3213" i="1"/>
  <c r="E3213" i="1"/>
  <c r="F3213" i="1"/>
  <c r="H3213" i="1"/>
  <c r="I3213" i="1"/>
  <c r="J3213" i="1"/>
  <c r="K3213" i="1"/>
  <c r="L3213" i="1"/>
  <c r="M3213" i="1"/>
  <c r="N3213" i="1"/>
  <c r="O3213" i="1"/>
  <c r="P3213" i="1"/>
  <c r="Q3213" i="1"/>
  <c r="R3213" i="1"/>
  <c r="V3213" i="1"/>
  <c r="X3213" i="1"/>
  <c r="Z3213" i="1"/>
  <c r="D3214" i="1"/>
  <c r="E3214" i="1"/>
  <c r="F3214" i="1"/>
  <c r="H3214" i="1"/>
  <c r="I3214" i="1"/>
  <c r="J3214" i="1"/>
  <c r="K3214" i="1"/>
  <c r="L3214" i="1"/>
  <c r="M3214" i="1"/>
  <c r="N3214" i="1"/>
  <c r="O3214" i="1"/>
  <c r="P3214" i="1"/>
  <c r="Q3214" i="1"/>
  <c r="R3214" i="1"/>
  <c r="V3214" i="1"/>
  <c r="X3214" i="1"/>
  <c r="Z3214" i="1"/>
  <c r="D3215" i="1"/>
  <c r="E3215" i="1"/>
  <c r="F3215" i="1"/>
  <c r="H3215" i="1"/>
  <c r="I3215" i="1"/>
  <c r="J3215" i="1"/>
  <c r="K3215" i="1"/>
  <c r="L3215" i="1"/>
  <c r="M3215" i="1"/>
  <c r="N3215" i="1"/>
  <c r="O3215" i="1"/>
  <c r="P3215" i="1"/>
  <c r="Q3215" i="1"/>
  <c r="R3215" i="1"/>
  <c r="V3215" i="1"/>
  <c r="X3215" i="1"/>
  <c r="Z3215" i="1"/>
  <c r="D3216" i="1"/>
  <c r="E3216" i="1"/>
  <c r="F3216" i="1"/>
  <c r="H3216" i="1"/>
  <c r="I3216" i="1"/>
  <c r="J3216" i="1"/>
  <c r="K3216" i="1"/>
  <c r="L3216" i="1"/>
  <c r="M3216" i="1"/>
  <c r="N3216" i="1"/>
  <c r="O3216" i="1"/>
  <c r="P3216" i="1"/>
  <c r="Q3216" i="1"/>
  <c r="R3216" i="1"/>
  <c r="V3216" i="1"/>
  <c r="X3216" i="1"/>
  <c r="Z3216" i="1"/>
  <c r="D3217" i="1"/>
  <c r="E3217" i="1"/>
  <c r="F3217" i="1"/>
  <c r="H3217" i="1"/>
  <c r="I3217" i="1"/>
  <c r="J3217" i="1"/>
  <c r="K3217" i="1"/>
  <c r="L3217" i="1"/>
  <c r="M3217" i="1"/>
  <c r="N3217" i="1"/>
  <c r="O3217" i="1"/>
  <c r="P3217" i="1"/>
  <c r="Q3217" i="1"/>
  <c r="R3217" i="1"/>
  <c r="V3217" i="1"/>
  <c r="X3217" i="1"/>
  <c r="Z3217" i="1"/>
  <c r="D3218" i="1"/>
  <c r="E3218" i="1"/>
  <c r="F3218" i="1"/>
  <c r="H3218" i="1"/>
  <c r="I3218" i="1"/>
  <c r="J3218" i="1"/>
  <c r="K3218" i="1"/>
  <c r="L3218" i="1"/>
  <c r="M3218" i="1"/>
  <c r="N3218" i="1"/>
  <c r="O3218" i="1"/>
  <c r="P3218" i="1"/>
  <c r="Q3218" i="1"/>
  <c r="R3218" i="1"/>
  <c r="V3218" i="1"/>
  <c r="X3218" i="1"/>
  <c r="Z3218" i="1"/>
  <c r="D3219" i="1"/>
  <c r="E3219" i="1"/>
  <c r="F3219" i="1"/>
  <c r="H3219" i="1"/>
  <c r="I3219" i="1"/>
  <c r="J3219" i="1"/>
  <c r="K3219" i="1"/>
  <c r="L3219" i="1"/>
  <c r="M3219" i="1"/>
  <c r="N3219" i="1"/>
  <c r="O3219" i="1"/>
  <c r="P3219" i="1"/>
  <c r="Q3219" i="1"/>
  <c r="R3219" i="1"/>
  <c r="V3219" i="1"/>
  <c r="X3219" i="1"/>
  <c r="Z3219" i="1"/>
  <c r="D3220" i="1"/>
  <c r="E3220" i="1"/>
  <c r="F3220" i="1"/>
  <c r="H3220" i="1"/>
  <c r="I3220" i="1"/>
  <c r="J3220" i="1"/>
  <c r="K3220" i="1"/>
  <c r="L3220" i="1"/>
  <c r="M3220" i="1"/>
  <c r="N3220" i="1"/>
  <c r="O3220" i="1"/>
  <c r="P3220" i="1"/>
  <c r="Q3220" i="1"/>
  <c r="R3220" i="1"/>
  <c r="V3220" i="1"/>
  <c r="X3220" i="1"/>
  <c r="Z3220" i="1"/>
  <c r="D3221" i="1"/>
  <c r="E3221" i="1"/>
  <c r="F3221" i="1"/>
  <c r="H3221" i="1"/>
  <c r="I3221" i="1"/>
  <c r="J3221" i="1"/>
  <c r="K3221" i="1"/>
  <c r="L3221" i="1"/>
  <c r="M3221" i="1"/>
  <c r="N3221" i="1"/>
  <c r="O3221" i="1"/>
  <c r="P3221" i="1"/>
  <c r="Q3221" i="1"/>
  <c r="R3221" i="1"/>
  <c r="V3221" i="1"/>
  <c r="X3221" i="1"/>
  <c r="Z3221" i="1"/>
  <c r="D3222" i="1"/>
  <c r="E3222" i="1"/>
  <c r="F3222" i="1"/>
  <c r="H3222" i="1"/>
  <c r="I3222" i="1"/>
  <c r="J3222" i="1"/>
  <c r="K3222" i="1"/>
  <c r="L3222" i="1"/>
  <c r="M3222" i="1"/>
  <c r="N3222" i="1"/>
  <c r="O3222" i="1"/>
  <c r="P3222" i="1"/>
  <c r="Q3222" i="1"/>
  <c r="R3222" i="1"/>
  <c r="V3222" i="1"/>
  <c r="X3222" i="1"/>
  <c r="Z3222" i="1"/>
  <c r="D3223" i="1"/>
  <c r="E3223" i="1"/>
  <c r="F3223" i="1"/>
  <c r="H3223" i="1"/>
  <c r="I3223" i="1"/>
  <c r="J3223" i="1"/>
  <c r="K3223" i="1"/>
  <c r="L3223" i="1"/>
  <c r="M3223" i="1"/>
  <c r="N3223" i="1"/>
  <c r="O3223" i="1"/>
  <c r="P3223" i="1"/>
  <c r="Q3223" i="1"/>
  <c r="R3223" i="1"/>
  <c r="V3223" i="1"/>
  <c r="X3223" i="1"/>
  <c r="Z3223" i="1"/>
  <c r="D3224" i="1"/>
  <c r="E3224" i="1"/>
  <c r="F3224" i="1"/>
  <c r="H3224" i="1"/>
  <c r="I3224" i="1"/>
  <c r="J3224" i="1"/>
  <c r="K3224" i="1"/>
  <c r="L3224" i="1"/>
  <c r="M3224" i="1"/>
  <c r="N3224" i="1"/>
  <c r="O3224" i="1"/>
  <c r="P3224" i="1"/>
  <c r="Q3224" i="1"/>
  <c r="R3224" i="1"/>
  <c r="V3224" i="1"/>
  <c r="X3224" i="1"/>
  <c r="Z3224" i="1"/>
  <c r="D3225" i="1"/>
  <c r="E3225" i="1"/>
  <c r="F3225" i="1"/>
  <c r="H3225" i="1"/>
  <c r="I3225" i="1"/>
  <c r="J3225" i="1"/>
  <c r="K3225" i="1"/>
  <c r="L3225" i="1"/>
  <c r="M3225" i="1"/>
  <c r="N3225" i="1"/>
  <c r="O3225" i="1"/>
  <c r="P3225" i="1"/>
  <c r="Q3225" i="1"/>
  <c r="R3225" i="1"/>
  <c r="V3225" i="1"/>
  <c r="X3225" i="1"/>
  <c r="Z3225" i="1"/>
  <c r="D3226" i="1"/>
  <c r="E3226" i="1"/>
  <c r="F3226" i="1"/>
  <c r="H3226" i="1"/>
  <c r="I3226" i="1"/>
  <c r="J3226" i="1"/>
  <c r="K3226" i="1"/>
  <c r="L3226" i="1"/>
  <c r="M3226" i="1"/>
  <c r="N3226" i="1"/>
  <c r="O3226" i="1"/>
  <c r="P3226" i="1"/>
  <c r="Q3226" i="1"/>
  <c r="R3226" i="1"/>
  <c r="V3226" i="1"/>
  <c r="X3226" i="1"/>
  <c r="Z3226" i="1"/>
  <c r="D3227" i="1"/>
  <c r="E3227" i="1"/>
  <c r="F3227" i="1"/>
  <c r="H3227" i="1"/>
  <c r="I3227" i="1"/>
  <c r="J3227" i="1"/>
  <c r="K3227" i="1"/>
  <c r="L3227" i="1"/>
  <c r="M3227" i="1"/>
  <c r="N3227" i="1"/>
  <c r="O3227" i="1"/>
  <c r="P3227" i="1"/>
  <c r="Q3227" i="1"/>
  <c r="R3227" i="1"/>
  <c r="V3227" i="1"/>
  <c r="X3227" i="1"/>
  <c r="Z3227" i="1"/>
  <c r="D3228" i="1"/>
  <c r="E3228" i="1"/>
  <c r="F3228" i="1"/>
  <c r="H3228" i="1"/>
  <c r="I3228" i="1"/>
  <c r="J3228" i="1"/>
  <c r="K3228" i="1"/>
  <c r="L3228" i="1"/>
  <c r="M3228" i="1"/>
  <c r="N3228" i="1"/>
  <c r="O3228" i="1"/>
  <c r="P3228" i="1"/>
  <c r="Q3228" i="1"/>
  <c r="R3228" i="1"/>
  <c r="V3228" i="1"/>
  <c r="X3228" i="1"/>
  <c r="Z3228" i="1"/>
  <c r="D3229" i="1"/>
  <c r="E3229" i="1"/>
  <c r="F3229" i="1"/>
  <c r="H3229" i="1"/>
  <c r="I3229" i="1"/>
  <c r="J3229" i="1"/>
  <c r="K3229" i="1"/>
  <c r="L3229" i="1"/>
  <c r="M3229" i="1"/>
  <c r="N3229" i="1"/>
  <c r="O3229" i="1"/>
  <c r="P3229" i="1"/>
  <c r="Q3229" i="1"/>
  <c r="R3229" i="1"/>
  <c r="V3229" i="1"/>
  <c r="X3229" i="1"/>
  <c r="Z3229" i="1"/>
  <c r="D3230" i="1"/>
  <c r="E3230" i="1"/>
  <c r="F3230" i="1"/>
  <c r="H3230" i="1"/>
  <c r="I3230" i="1"/>
  <c r="J3230" i="1"/>
  <c r="K3230" i="1"/>
  <c r="L3230" i="1"/>
  <c r="M3230" i="1"/>
  <c r="N3230" i="1"/>
  <c r="O3230" i="1"/>
  <c r="P3230" i="1"/>
  <c r="Q3230" i="1"/>
  <c r="R3230" i="1"/>
  <c r="V3230" i="1"/>
  <c r="X3230" i="1"/>
  <c r="Z3230" i="1"/>
  <c r="D3231" i="1"/>
  <c r="E3231" i="1"/>
  <c r="F3231" i="1"/>
  <c r="H3231" i="1"/>
  <c r="I3231" i="1"/>
  <c r="J3231" i="1"/>
  <c r="K3231" i="1"/>
  <c r="L3231" i="1"/>
  <c r="M3231" i="1"/>
  <c r="N3231" i="1"/>
  <c r="O3231" i="1"/>
  <c r="P3231" i="1"/>
  <c r="Q3231" i="1"/>
  <c r="R3231" i="1"/>
  <c r="V3231" i="1"/>
  <c r="X3231" i="1"/>
  <c r="Z3231" i="1"/>
  <c r="D3232" i="1"/>
  <c r="E3232" i="1"/>
  <c r="F3232" i="1"/>
  <c r="H3232" i="1"/>
  <c r="I3232" i="1"/>
  <c r="J3232" i="1"/>
  <c r="K3232" i="1"/>
  <c r="L3232" i="1"/>
  <c r="M3232" i="1"/>
  <c r="N3232" i="1"/>
  <c r="O3232" i="1"/>
  <c r="P3232" i="1"/>
  <c r="Q3232" i="1"/>
  <c r="R3232" i="1"/>
  <c r="V3232" i="1"/>
  <c r="X3232" i="1"/>
  <c r="Z3232" i="1"/>
  <c r="D3233" i="1"/>
  <c r="E3233" i="1"/>
  <c r="F3233" i="1"/>
  <c r="H3233" i="1"/>
  <c r="I3233" i="1"/>
  <c r="J3233" i="1"/>
  <c r="K3233" i="1"/>
  <c r="L3233" i="1"/>
  <c r="M3233" i="1"/>
  <c r="N3233" i="1"/>
  <c r="O3233" i="1"/>
  <c r="P3233" i="1"/>
  <c r="Q3233" i="1"/>
  <c r="R3233" i="1"/>
  <c r="V3233" i="1"/>
  <c r="X3233" i="1"/>
  <c r="Z3233" i="1"/>
  <c r="D3234" i="1"/>
  <c r="E3234" i="1"/>
  <c r="F3234" i="1"/>
  <c r="H3234" i="1"/>
  <c r="I3234" i="1"/>
  <c r="J3234" i="1"/>
  <c r="K3234" i="1"/>
  <c r="L3234" i="1"/>
  <c r="M3234" i="1"/>
  <c r="N3234" i="1"/>
  <c r="O3234" i="1"/>
  <c r="P3234" i="1"/>
  <c r="Q3234" i="1"/>
  <c r="R3234" i="1"/>
  <c r="V3234" i="1"/>
  <c r="X3234" i="1"/>
  <c r="Z3234" i="1"/>
  <c r="D3235" i="1"/>
  <c r="E3235" i="1"/>
  <c r="F3235" i="1"/>
  <c r="H3235" i="1"/>
  <c r="I3235" i="1"/>
  <c r="J3235" i="1"/>
  <c r="K3235" i="1"/>
  <c r="L3235" i="1"/>
  <c r="M3235" i="1"/>
  <c r="N3235" i="1"/>
  <c r="O3235" i="1"/>
  <c r="P3235" i="1"/>
  <c r="Q3235" i="1"/>
  <c r="R3235" i="1"/>
  <c r="V3235" i="1"/>
  <c r="X3235" i="1"/>
  <c r="Z3235" i="1"/>
  <c r="D3236" i="1"/>
  <c r="E3236" i="1"/>
  <c r="F3236" i="1"/>
  <c r="H3236" i="1"/>
  <c r="I3236" i="1"/>
  <c r="J3236" i="1"/>
  <c r="K3236" i="1"/>
  <c r="L3236" i="1"/>
  <c r="M3236" i="1"/>
  <c r="N3236" i="1"/>
  <c r="O3236" i="1"/>
  <c r="P3236" i="1"/>
  <c r="Q3236" i="1"/>
  <c r="R3236" i="1"/>
  <c r="V3236" i="1"/>
  <c r="X3236" i="1"/>
  <c r="Z3236" i="1"/>
  <c r="D3237" i="1"/>
  <c r="E3237" i="1"/>
  <c r="F3237" i="1"/>
  <c r="H3237" i="1"/>
  <c r="I3237" i="1"/>
  <c r="J3237" i="1"/>
  <c r="K3237" i="1"/>
  <c r="L3237" i="1"/>
  <c r="M3237" i="1"/>
  <c r="N3237" i="1"/>
  <c r="O3237" i="1"/>
  <c r="P3237" i="1"/>
  <c r="Q3237" i="1"/>
  <c r="R3237" i="1"/>
  <c r="V3237" i="1"/>
  <c r="X3237" i="1"/>
  <c r="Z3237" i="1"/>
  <c r="D3238" i="1"/>
  <c r="E3238" i="1"/>
  <c r="F3238" i="1"/>
  <c r="H3238" i="1"/>
  <c r="I3238" i="1"/>
  <c r="J3238" i="1"/>
  <c r="K3238" i="1"/>
  <c r="L3238" i="1"/>
  <c r="M3238" i="1"/>
  <c r="N3238" i="1"/>
  <c r="O3238" i="1"/>
  <c r="P3238" i="1"/>
  <c r="Q3238" i="1"/>
  <c r="R3238" i="1"/>
  <c r="V3238" i="1"/>
  <c r="X3238" i="1"/>
  <c r="Z3238" i="1"/>
  <c r="D3239" i="1"/>
  <c r="E3239" i="1"/>
  <c r="F3239" i="1"/>
  <c r="H3239" i="1"/>
  <c r="I3239" i="1"/>
  <c r="J3239" i="1"/>
  <c r="K3239" i="1"/>
  <c r="L3239" i="1"/>
  <c r="M3239" i="1"/>
  <c r="N3239" i="1"/>
  <c r="O3239" i="1"/>
  <c r="P3239" i="1"/>
  <c r="Q3239" i="1"/>
  <c r="R3239" i="1"/>
  <c r="V3239" i="1"/>
  <c r="X3239" i="1"/>
  <c r="Z3239" i="1"/>
  <c r="D3240" i="1"/>
  <c r="E3240" i="1"/>
  <c r="F3240" i="1"/>
  <c r="H3240" i="1"/>
  <c r="I3240" i="1"/>
  <c r="J3240" i="1"/>
  <c r="K3240" i="1"/>
  <c r="L3240" i="1"/>
  <c r="M3240" i="1"/>
  <c r="N3240" i="1"/>
  <c r="O3240" i="1"/>
  <c r="P3240" i="1"/>
  <c r="Q3240" i="1"/>
  <c r="R3240" i="1"/>
  <c r="V3240" i="1"/>
  <c r="X3240" i="1"/>
  <c r="Z3240" i="1"/>
  <c r="D3241" i="1"/>
  <c r="E3241" i="1"/>
  <c r="F3241" i="1"/>
  <c r="H3241" i="1"/>
  <c r="I3241" i="1"/>
  <c r="J3241" i="1"/>
  <c r="K3241" i="1"/>
  <c r="L3241" i="1"/>
  <c r="M3241" i="1"/>
  <c r="N3241" i="1"/>
  <c r="O3241" i="1"/>
  <c r="P3241" i="1"/>
  <c r="Q3241" i="1"/>
  <c r="R3241" i="1"/>
  <c r="V3241" i="1"/>
  <c r="X3241" i="1"/>
  <c r="Z3241" i="1"/>
  <c r="D3242" i="1"/>
  <c r="E3242" i="1"/>
  <c r="F3242" i="1"/>
  <c r="H3242" i="1"/>
  <c r="I3242" i="1"/>
  <c r="J3242" i="1"/>
  <c r="K3242" i="1"/>
  <c r="L3242" i="1"/>
  <c r="M3242" i="1"/>
  <c r="N3242" i="1"/>
  <c r="O3242" i="1"/>
  <c r="P3242" i="1"/>
  <c r="Q3242" i="1"/>
  <c r="R3242" i="1"/>
  <c r="V3242" i="1"/>
  <c r="X3242" i="1"/>
  <c r="Z3242" i="1"/>
  <c r="D3243" i="1"/>
  <c r="E3243" i="1"/>
  <c r="F3243" i="1"/>
  <c r="H3243" i="1"/>
  <c r="I3243" i="1"/>
  <c r="J3243" i="1"/>
  <c r="K3243" i="1"/>
  <c r="L3243" i="1"/>
  <c r="M3243" i="1"/>
  <c r="N3243" i="1"/>
  <c r="O3243" i="1"/>
  <c r="P3243" i="1"/>
  <c r="Q3243" i="1"/>
  <c r="R3243" i="1"/>
  <c r="V3243" i="1"/>
  <c r="X3243" i="1"/>
  <c r="Z3243" i="1"/>
  <c r="D3244" i="1"/>
  <c r="E3244" i="1"/>
  <c r="F3244" i="1"/>
  <c r="H3244" i="1"/>
  <c r="I3244" i="1"/>
  <c r="J3244" i="1"/>
  <c r="K3244" i="1"/>
  <c r="L3244" i="1"/>
  <c r="M3244" i="1"/>
  <c r="N3244" i="1"/>
  <c r="O3244" i="1"/>
  <c r="P3244" i="1"/>
  <c r="Q3244" i="1"/>
  <c r="R3244" i="1"/>
  <c r="V3244" i="1"/>
  <c r="X3244" i="1"/>
  <c r="Z3244" i="1"/>
  <c r="D3245" i="1"/>
  <c r="E3245" i="1"/>
  <c r="F3245" i="1"/>
  <c r="H3245" i="1"/>
  <c r="I3245" i="1"/>
  <c r="J3245" i="1"/>
  <c r="K3245" i="1"/>
  <c r="L3245" i="1"/>
  <c r="M3245" i="1"/>
  <c r="N3245" i="1"/>
  <c r="O3245" i="1"/>
  <c r="P3245" i="1"/>
  <c r="Q3245" i="1"/>
  <c r="R3245" i="1"/>
  <c r="V3245" i="1"/>
  <c r="X3245" i="1"/>
  <c r="Z3245" i="1"/>
  <c r="D3246" i="1"/>
  <c r="E3246" i="1"/>
  <c r="F3246" i="1"/>
  <c r="H3246" i="1"/>
  <c r="I3246" i="1"/>
  <c r="J3246" i="1"/>
  <c r="K3246" i="1"/>
  <c r="L3246" i="1"/>
  <c r="M3246" i="1"/>
  <c r="N3246" i="1"/>
  <c r="O3246" i="1"/>
  <c r="P3246" i="1"/>
  <c r="Q3246" i="1"/>
  <c r="R3246" i="1"/>
  <c r="V3246" i="1"/>
  <c r="X3246" i="1"/>
  <c r="Z3246" i="1"/>
  <c r="D3247" i="1"/>
  <c r="E3247" i="1"/>
  <c r="F3247" i="1"/>
  <c r="H3247" i="1"/>
  <c r="I3247" i="1"/>
  <c r="J3247" i="1"/>
  <c r="K3247" i="1"/>
  <c r="L3247" i="1"/>
  <c r="M3247" i="1"/>
  <c r="N3247" i="1"/>
  <c r="O3247" i="1"/>
  <c r="P3247" i="1"/>
  <c r="Q3247" i="1"/>
  <c r="R3247" i="1"/>
  <c r="V3247" i="1"/>
  <c r="X3247" i="1"/>
  <c r="Z3247" i="1"/>
  <c r="D3248" i="1"/>
  <c r="E3248" i="1"/>
  <c r="F3248" i="1"/>
  <c r="H3248" i="1"/>
  <c r="I3248" i="1"/>
  <c r="J3248" i="1"/>
  <c r="K3248" i="1"/>
  <c r="L3248" i="1"/>
  <c r="M3248" i="1"/>
  <c r="N3248" i="1"/>
  <c r="O3248" i="1"/>
  <c r="P3248" i="1"/>
  <c r="Q3248" i="1"/>
  <c r="R3248" i="1"/>
  <c r="V3248" i="1"/>
  <c r="X3248" i="1"/>
  <c r="Z3248" i="1"/>
  <c r="D3249" i="1"/>
  <c r="E3249" i="1"/>
  <c r="F3249" i="1"/>
  <c r="H3249" i="1"/>
  <c r="I3249" i="1"/>
  <c r="J3249" i="1"/>
  <c r="K3249" i="1"/>
  <c r="L3249" i="1"/>
  <c r="M3249" i="1"/>
  <c r="N3249" i="1"/>
  <c r="O3249" i="1"/>
  <c r="P3249" i="1"/>
  <c r="Q3249" i="1"/>
  <c r="R3249" i="1"/>
  <c r="V3249" i="1"/>
  <c r="X3249" i="1"/>
  <c r="Z3249" i="1"/>
  <c r="D3250" i="1"/>
  <c r="E3250" i="1"/>
  <c r="F3250" i="1"/>
  <c r="H3250" i="1"/>
  <c r="I3250" i="1"/>
  <c r="J3250" i="1"/>
  <c r="K3250" i="1"/>
  <c r="L3250" i="1"/>
  <c r="M3250" i="1"/>
  <c r="N3250" i="1"/>
  <c r="O3250" i="1"/>
  <c r="P3250" i="1"/>
  <c r="Q3250" i="1"/>
  <c r="R3250" i="1"/>
  <c r="V3250" i="1"/>
  <c r="X3250" i="1"/>
  <c r="Z3250" i="1"/>
  <c r="D3251" i="1"/>
  <c r="E3251" i="1"/>
  <c r="F3251" i="1"/>
  <c r="H3251" i="1"/>
  <c r="I3251" i="1"/>
  <c r="J3251" i="1"/>
  <c r="K3251" i="1"/>
  <c r="L3251" i="1"/>
  <c r="M3251" i="1"/>
  <c r="N3251" i="1"/>
  <c r="O3251" i="1"/>
  <c r="P3251" i="1"/>
  <c r="Q3251" i="1"/>
  <c r="R3251" i="1"/>
  <c r="V3251" i="1"/>
  <c r="X3251" i="1"/>
  <c r="Z3251" i="1"/>
  <c r="D3252" i="1"/>
  <c r="E3252" i="1"/>
  <c r="F3252" i="1"/>
  <c r="H3252" i="1"/>
  <c r="I3252" i="1"/>
  <c r="J3252" i="1"/>
  <c r="K3252" i="1"/>
  <c r="L3252" i="1"/>
  <c r="M3252" i="1"/>
  <c r="N3252" i="1"/>
  <c r="O3252" i="1"/>
  <c r="P3252" i="1"/>
  <c r="Q3252" i="1"/>
  <c r="R3252" i="1"/>
  <c r="V3252" i="1"/>
  <c r="X3252" i="1"/>
  <c r="Z3252" i="1"/>
  <c r="D3253" i="1"/>
  <c r="E3253" i="1"/>
  <c r="F3253" i="1"/>
  <c r="H3253" i="1"/>
  <c r="I3253" i="1"/>
  <c r="J3253" i="1"/>
  <c r="K3253" i="1"/>
  <c r="L3253" i="1"/>
  <c r="M3253" i="1"/>
  <c r="N3253" i="1"/>
  <c r="O3253" i="1"/>
  <c r="P3253" i="1"/>
  <c r="Q3253" i="1"/>
  <c r="R3253" i="1"/>
  <c r="V3253" i="1"/>
  <c r="X3253" i="1"/>
  <c r="Z3253" i="1"/>
  <c r="D3254" i="1"/>
  <c r="E3254" i="1"/>
  <c r="F3254" i="1"/>
  <c r="H3254" i="1"/>
  <c r="I3254" i="1"/>
  <c r="J3254" i="1"/>
  <c r="K3254" i="1"/>
  <c r="L3254" i="1"/>
  <c r="M3254" i="1"/>
  <c r="N3254" i="1"/>
  <c r="O3254" i="1"/>
  <c r="P3254" i="1"/>
  <c r="Q3254" i="1"/>
  <c r="R3254" i="1"/>
  <c r="V3254" i="1"/>
  <c r="X3254" i="1"/>
  <c r="Z3254" i="1"/>
  <c r="D3255" i="1"/>
  <c r="E3255" i="1"/>
  <c r="F3255" i="1"/>
  <c r="H3255" i="1"/>
  <c r="I3255" i="1"/>
  <c r="J3255" i="1"/>
  <c r="K3255" i="1"/>
  <c r="L3255" i="1"/>
  <c r="M3255" i="1"/>
  <c r="N3255" i="1"/>
  <c r="O3255" i="1"/>
  <c r="P3255" i="1"/>
  <c r="Q3255" i="1"/>
  <c r="R3255" i="1"/>
  <c r="V3255" i="1"/>
  <c r="X3255" i="1"/>
  <c r="Z3255" i="1"/>
  <c r="D3256" i="1"/>
  <c r="E3256" i="1"/>
  <c r="F3256" i="1"/>
  <c r="H3256" i="1"/>
  <c r="I3256" i="1"/>
  <c r="J3256" i="1"/>
  <c r="K3256" i="1"/>
  <c r="L3256" i="1"/>
  <c r="M3256" i="1"/>
  <c r="N3256" i="1"/>
  <c r="O3256" i="1"/>
  <c r="P3256" i="1"/>
  <c r="Q3256" i="1"/>
  <c r="R3256" i="1"/>
  <c r="V3256" i="1"/>
  <c r="X3256" i="1"/>
  <c r="Z3256" i="1"/>
  <c r="D3257" i="1"/>
  <c r="E3257" i="1"/>
  <c r="F3257" i="1"/>
  <c r="H3257" i="1"/>
  <c r="I3257" i="1"/>
  <c r="J3257" i="1"/>
  <c r="K3257" i="1"/>
  <c r="L3257" i="1"/>
  <c r="M3257" i="1"/>
  <c r="N3257" i="1"/>
  <c r="O3257" i="1"/>
  <c r="P3257" i="1"/>
  <c r="Q3257" i="1"/>
  <c r="R3257" i="1"/>
  <c r="V3257" i="1"/>
  <c r="X3257" i="1"/>
  <c r="Z3257" i="1"/>
  <c r="D3258" i="1"/>
  <c r="E3258" i="1"/>
  <c r="F3258" i="1"/>
  <c r="H3258" i="1"/>
  <c r="I3258" i="1"/>
  <c r="J3258" i="1"/>
  <c r="K3258" i="1"/>
  <c r="L3258" i="1"/>
  <c r="M3258" i="1"/>
  <c r="N3258" i="1"/>
  <c r="O3258" i="1"/>
  <c r="P3258" i="1"/>
  <c r="Q3258" i="1"/>
  <c r="R3258" i="1"/>
  <c r="V3258" i="1"/>
  <c r="X3258" i="1"/>
  <c r="Z3258" i="1"/>
  <c r="D3259" i="1"/>
  <c r="E3259" i="1"/>
  <c r="F3259" i="1"/>
  <c r="H3259" i="1"/>
  <c r="I3259" i="1"/>
  <c r="J3259" i="1"/>
  <c r="K3259" i="1"/>
  <c r="L3259" i="1"/>
  <c r="M3259" i="1"/>
  <c r="N3259" i="1"/>
  <c r="O3259" i="1"/>
  <c r="P3259" i="1"/>
  <c r="Q3259" i="1"/>
  <c r="R3259" i="1"/>
  <c r="V3259" i="1"/>
  <c r="X3259" i="1"/>
  <c r="Z3259" i="1"/>
  <c r="D3260" i="1"/>
  <c r="E3260" i="1"/>
  <c r="F3260" i="1"/>
  <c r="H3260" i="1"/>
  <c r="I3260" i="1"/>
  <c r="J3260" i="1"/>
  <c r="K3260" i="1"/>
  <c r="L3260" i="1"/>
  <c r="M3260" i="1"/>
  <c r="N3260" i="1"/>
  <c r="O3260" i="1"/>
  <c r="P3260" i="1"/>
  <c r="Q3260" i="1"/>
  <c r="R3260" i="1"/>
  <c r="V3260" i="1"/>
  <c r="X3260" i="1"/>
  <c r="Z3260" i="1"/>
  <c r="D3261" i="1"/>
  <c r="E3261" i="1"/>
  <c r="F3261" i="1"/>
  <c r="H3261" i="1"/>
  <c r="I3261" i="1"/>
  <c r="J3261" i="1"/>
  <c r="K3261" i="1"/>
  <c r="L3261" i="1"/>
  <c r="M3261" i="1"/>
  <c r="N3261" i="1"/>
  <c r="O3261" i="1"/>
  <c r="P3261" i="1"/>
  <c r="Q3261" i="1"/>
  <c r="R3261" i="1"/>
  <c r="V3261" i="1"/>
  <c r="X3261" i="1"/>
  <c r="Z3261" i="1"/>
  <c r="D3262" i="1"/>
  <c r="E3262" i="1"/>
  <c r="F3262" i="1"/>
  <c r="H3262" i="1"/>
  <c r="I3262" i="1"/>
  <c r="J3262" i="1"/>
  <c r="K3262" i="1"/>
  <c r="L3262" i="1"/>
  <c r="M3262" i="1"/>
  <c r="N3262" i="1"/>
  <c r="O3262" i="1"/>
  <c r="P3262" i="1"/>
  <c r="Q3262" i="1"/>
  <c r="R3262" i="1"/>
  <c r="V3262" i="1"/>
  <c r="X3262" i="1"/>
  <c r="Z3262" i="1"/>
  <c r="D3263" i="1"/>
  <c r="E3263" i="1"/>
  <c r="F3263" i="1"/>
  <c r="H3263" i="1"/>
  <c r="I3263" i="1"/>
  <c r="J3263" i="1"/>
  <c r="K3263" i="1"/>
  <c r="L3263" i="1"/>
  <c r="M3263" i="1"/>
  <c r="N3263" i="1"/>
  <c r="O3263" i="1"/>
  <c r="P3263" i="1"/>
  <c r="Q3263" i="1"/>
  <c r="R3263" i="1"/>
  <c r="V3263" i="1"/>
  <c r="X3263" i="1"/>
  <c r="Z3263" i="1"/>
  <c r="D3264" i="1"/>
  <c r="E3264" i="1"/>
  <c r="F3264" i="1"/>
  <c r="H3264" i="1"/>
  <c r="I3264" i="1"/>
  <c r="J3264" i="1"/>
  <c r="K3264" i="1"/>
  <c r="L3264" i="1"/>
  <c r="M3264" i="1"/>
  <c r="N3264" i="1"/>
  <c r="O3264" i="1"/>
  <c r="P3264" i="1"/>
  <c r="Q3264" i="1"/>
  <c r="R3264" i="1"/>
  <c r="V3264" i="1"/>
  <c r="X3264" i="1"/>
  <c r="Z3264" i="1"/>
  <c r="D3265" i="1"/>
  <c r="E3265" i="1"/>
  <c r="F3265" i="1"/>
  <c r="H3265" i="1"/>
  <c r="I3265" i="1"/>
  <c r="J3265" i="1"/>
  <c r="K3265" i="1"/>
  <c r="L3265" i="1"/>
  <c r="M3265" i="1"/>
  <c r="N3265" i="1"/>
  <c r="O3265" i="1"/>
  <c r="P3265" i="1"/>
  <c r="Q3265" i="1"/>
  <c r="R3265" i="1"/>
  <c r="V3265" i="1"/>
  <c r="X3265" i="1"/>
  <c r="Z3265" i="1"/>
  <c r="D3266" i="1"/>
  <c r="E3266" i="1"/>
  <c r="F3266" i="1"/>
  <c r="H3266" i="1"/>
  <c r="I3266" i="1"/>
  <c r="J3266" i="1"/>
  <c r="K3266" i="1"/>
  <c r="L3266" i="1"/>
  <c r="M3266" i="1"/>
  <c r="N3266" i="1"/>
  <c r="O3266" i="1"/>
  <c r="P3266" i="1"/>
  <c r="Q3266" i="1"/>
  <c r="R3266" i="1"/>
  <c r="V3266" i="1"/>
  <c r="X3266" i="1"/>
  <c r="Z3266" i="1"/>
  <c r="D3267" i="1"/>
  <c r="E3267" i="1"/>
  <c r="F3267" i="1"/>
  <c r="H3267" i="1"/>
  <c r="I3267" i="1"/>
  <c r="J3267" i="1"/>
  <c r="K3267" i="1"/>
  <c r="L3267" i="1"/>
  <c r="M3267" i="1"/>
  <c r="N3267" i="1"/>
  <c r="O3267" i="1"/>
  <c r="P3267" i="1"/>
  <c r="Q3267" i="1"/>
  <c r="R3267" i="1"/>
  <c r="V3267" i="1"/>
  <c r="X3267" i="1"/>
  <c r="Z3267" i="1"/>
  <c r="D3268" i="1"/>
  <c r="E3268" i="1"/>
  <c r="F3268" i="1"/>
  <c r="H3268" i="1"/>
  <c r="I3268" i="1"/>
  <c r="J3268" i="1"/>
  <c r="K3268" i="1"/>
  <c r="L3268" i="1"/>
  <c r="M3268" i="1"/>
  <c r="N3268" i="1"/>
  <c r="O3268" i="1"/>
  <c r="P3268" i="1"/>
  <c r="Q3268" i="1"/>
  <c r="R3268" i="1"/>
  <c r="V3268" i="1"/>
  <c r="X3268" i="1"/>
  <c r="Z3268" i="1"/>
  <c r="D3269" i="1"/>
  <c r="E3269" i="1"/>
  <c r="F3269" i="1"/>
  <c r="H3269" i="1"/>
  <c r="I3269" i="1"/>
  <c r="J3269" i="1"/>
  <c r="K3269" i="1"/>
  <c r="L3269" i="1"/>
  <c r="M3269" i="1"/>
  <c r="N3269" i="1"/>
  <c r="O3269" i="1"/>
  <c r="P3269" i="1"/>
  <c r="Q3269" i="1"/>
  <c r="R3269" i="1"/>
  <c r="V3269" i="1"/>
  <c r="X3269" i="1"/>
  <c r="Z3269" i="1"/>
  <c r="D3270" i="1"/>
  <c r="E3270" i="1"/>
  <c r="F3270" i="1"/>
  <c r="H3270" i="1"/>
  <c r="I3270" i="1"/>
  <c r="J3270" i="1"/>
  <c r="K3270" i="1"/>
  <c r="L3270" i="1"/>
  <c r="M3270" i="1"/>
  <c r="N3270" i="1"/>
  <c r="O3270" i="1"/>
  <c r="P3270" i="1"/>
  <c r="Q3270" i="1"/>
  <c r="R3270" i="1"/>
  <c r="V3270" i="1"/>
  <c r="X3270" i="1"/>
  <c r="Z3270" i="1"/>
  <c r="D3271" i="1"/>
  <c r="E3271" i="1"/>
  <c r="F3271" i="1"/>
  <c r="H3271" i="1"/>
  <c r="I3271" i="1"/>
  <c r="J3271" i="1"/>
  <c r="K3271" i="1"/>
  <c r="L3271" i="1"/>
  <c r="M3271" i="1"/>
  <c r="N3271" i="1"/>
  <c r="O3271" i="1"/>
  <c r="P3271" i="1"/>
  <c r="Q3271" i="1"/>
  <c r="R3271" i="1"/>
  <c r="V3271" i="1"/>
  <c r="X3271" i="1"/>
  <c r="Z3271" i="1"/>
  <c r="D3272" i="1"/>
  <c r="E3272" i="1"/>
  <c r="F3272" i="1"/>
  <c r="H3272" i="1"/>
  <c r="I3272" i="1"/>
  <c r="J3272" i="1"/>
  <c r="K3272" i="1"/>
  <c r="L3272" i="1"/>
  <c r="M3272" i="1"/>
  <c r="N3272" i="1"/>
  <c r="O3272" i="1"/>
  <c r="P3272" i="1"/>
  <c r="Q3272" i="1"/>
  <c r="R3272" i="1"/>
  <c r="V3272" i="1"/>
  <c r="X3272" i="1"/>
  <c r="Z3272" i="1"/>
  <c r="D3273" i="1"/>
  <c r="E3273" i="1"/>
  <c r="F3273" i="1"/>
  <c r="H3273" i="1"/>
  <c r="I3273" i="1"/>
  <c r="J3273" i="1"/>
  <c r="K3273" i="1"/>
  <c r="L3273" i="1"/>
  <c r="M3273" i="1"/>
  <c r="N3273" i="1"/>
  <c r="O3273" i="1"/>
  <c r="P3273" i="1"/>
  <c r="Q3273" i="1"/>
  <c r="R3273" i="1"/>
  <c r="V3273" i="1"/>
  <c r="X3273" i="1"/>
  <c r="Z3273" i="1"/>
  <c r="D3274" i="1"/>
  <c r="E3274" i="1"/>
  <c r="F3274" i="1"/>
  <c r="H3274" i="1"/>
  <c r="I3274" i="1"/>
  <c r="J3274" i="1"/>
  <c r="K3274" i="1"/>
  <c r="L3274" i="1"/>
  <c r="M3274" i="1"/>
  <c r="N3274" i="1"/>
  <c r="O3274" i="1"/>
  <c r="P3274" i="1"/>
  <c r="Q3274" i="1"/>
  <c r="R3274" i="1"/>
  <c r="V3274" i="1"/>
  <c r="X3274" i="1"/>
  <c r="Z3274" i="1"/>
  <c r="D3275" i="1"/>
  <c r="E3275" i="1"/>
  <c r="F3275" i="1"/>
  <c r="H3275" i="1"/>
  <c r="I3275" i="1"/>
  <c r="J3275" i="1"/>
  <c r="K3275" i="1"/>
  <c r="L3275" i="1"/>
  <c r="M3275" i="1"/>
  <c r="N3275" i="1"/>
  <c r="O3275" i="1"/>
  <c r="P3275" i="1"/>
  <c r="Q3275" i="1"/>
  <c r="R3275" i="1"/>
  <c r="V3275" i="1"/>
  <c r="X3275" i="1"/>
  <c r="Z3275" i="1"/>
  <c r="D3276" i="1"/>
  <c r="E3276" i="1"/>
  <c r="F3276" i="1"/>
  <c r="H3276" i="1"/>
  <c r="I3276" i="1"/>
  <c r="J3276" i="1"/>
  <c r="K3276" i="1"/>
  <c r="L3276" i="1"/>
  <c r="M3276" i="1"/>
  <c r="N3276" i="1"/>
  <c r="O3276" i="1"/>
  <c r="P3276" i="1"/>
  <c r="Q3276" i="1"/>
  <c r="R3276" i="1"/>
  <c r="V3276" i="1"/>
  <c r="X3276" i="1"/>
  <c r="Z3276" i="1"/>
  <c r="D3277" i="1"/>
  <c r="E3277" i="1"/>
  <c r="F3277" i="1"/>
  <c r="H3277" i="1"/>
  <c r="I3277" i="1"/>
  <c r="J3277" i="1"/>
  <c r="K3277" i="1"/>
  <c r="L3277" i="1"/>
  <c r="M3277" i="1"/>
  <c r="N3277" i="1"/>
  <c r="O3277" i="1"/>
  <c r="P3277" i="1"/>
  <c r="Q3277" i="1"/>
  <c r="R3277" i="1"/>
  <c r="V3277" i="1"/>
  <c r="X3277" i="1"/>
  <c r="Z3277" i="1"/>
  <c r="D3278" i="1"/>
  <c r="E3278" i="1"/>
  <c r="F3278" i="1"/>
  <c r="H3278" i="1"/>
  <c r="I3278" i="1"/>
  <c r="J3278" i="1"/>
  <c r="K3278" i="1"/>
  <c r="L3278" i="1"/>
  <c r="M3278" i="1"/>
  <c r="N3278" i="1"/>
  <c r="O3278" i="1"/>
  <c r="P3278" i="1"/>
  <c r="Q3278" i="1"/>
  <c r="R3278" i="1"/>
  <c r="V3278" i="1"/>
  <c r="X3278" i="1"/>
  <c r="Z3278" i="1"/>
  <c r="D3279" i="1"/>
  <c r="E3279" i="1"/>
  <c r="F3279" i="1"/>
  <c r="H3279" i="1"/>
  <c r="I3279" i="1"/>
  <c r="J3279" i="1"/>
  <c r="K3279" i="1"/>
  <c r="L3279" i="1"/>
  <c r="M3279" i="1"/>
  <c r="N3279" i="1"/>
  <c r="O3279" i="1"/>
  <c r="P3279" i="1"/>
  <c r="Q3279" i="1"/>
  <c r="R3279" i="1"/>
  <c r="V3279" i="1"/>
  <c r="X3279" i="1"/>
  <c r="Z3279" i="1"/>
  <c r="D3280" i="1"/>
  <c r="E3280" i="1"/>
  <c r="F3280" i="1"/>
  <c r="H3280" i="1"/>
  <c r="I3280" i="1"/>
  <c r="J3280" i="1"/>
  <c r="K3280" i="1"/>
  <c r="L3280" i="1"/>
  <c r="M3280" i="1"/>
  <c r="N3280" i="1"/>
  <c r="O3280" i="1"/>
  <c r="P3280" i="1"/>
  <c r="Q3280" i="1"/>
  <c r="R3280" i="1"/>
  <c r="V3280" i="1"/>
  <c r="X3280" i="1"/>
  <c r="Z3280" i="1"/>
  <c r="D3281" i="1"/>
  <c r="E3281" i="1"/>
  <c r="F3281" i="1"/>
  <c r="H3281" i="1"/>
  <c r="I3281" i="1"/>
  <c r="J3281" i="1"/>
  <c r="K3281" i="1"/>
  <c r="L3281" i="1"/>
  <c r="M3281" i="1"/>
  <c r="N3281" i="1"/>
  <c r="O3281" i="1"/>
  <c r="P3281" i="1"/>
  <c r="Q3281" i="1"/>
  <c r="R3281" i="1"/>
  <c r="V3281" i="1"/>
  <c r="X3281" i="1"/>
  <c r="Z3281" i="1"/>
  <c r="D3282" i="1"/>
  <c r="E3282" i="1"/>
  <c r="F3282" i="1"/>
  <c r="H3282" i="1"/>
  <c r="I3282" i="1"/>
  <c r="J3282" i="1"/>
  <c r="K3282" i="1"/>
  <c r="L3282" i="1"/>
  <c r="M3282" i="1"/>
  <c r="N3282" i="1"/>
  <c r="O3282" i="1"/>
  <c r="P3282" i="1"/>
  <c r="Q3282" i="1"/>
  <c r="R3282" i="1"/>
  <c r="V3282" i="1"/>
  <c r="X3282" i="1"/>
  <c r="Z3282" i="1"/>
  <c r="D3283" i="1"/>
  <c r="E3283" i="1"/>
  <c r="F3283" i="1"/>
  <c r="H3283" i="1"/>
  <c r="I3283" i="1"/>
  <c r="J3283" i="1"/>
  <c r="K3283" i="1"/>
  <c r="L3283" i="1"/>
  <c r="M3283" i="1"/>
  <c r="N3283" i="1"/>
  <c r="O3283" i="1"/>
  <c r="P3283" i="1"/>
  <c r="Q3283" i="1"/>
  <c r="R3283" i="1"/>
  <c r="V3283" i="1"/>
  <c r="X3283" i="1"/>
  <c r="Z3283" i="1"/>
  <c r="D3284" i="1"/>
  <c r="E3284" i="1"/>
  <c r="F3284" i="1"/>
  <c r="H3284" i="1"/>
  <c r="I3284" i="1"/>
  <c r="J3284" i="1"/>
  <c r="K3284" i="1"/>
  <c r="L3284" i="1"/>
  <c r="M3284" i="1"/>
  <c r="N3284" i="1"/>
  <c r="O3284" i="1"/>
  <c r="P3284" i="1"/>
  <c r="Q3284" i="1"/>
  <c r="R3284" i="1"/>
  <c r="V3284" i="1"/>
  <c r="X3284" i="1"/>
  <c r="Z3284" i="1"/>
  <c r="D3285" i="1"/>
  <c r="E3285" i="1"/>
  <c r="F3285" i="1"/>
  <c r="H3285" i="1"/>
  <c r="I3285" i="1"/>
  <c r="J3285" i="1"/>
  <c r="K3285" i="1"/>
  <c r="L3285" i="1"/>
  <c r="M3285" i="1"/>
  <c r="N3285" i="1"/>
  <c r="O3285" i="1"/>
  <c r="P3285" i="1"/>
  <c r="Q3285" i="1"/>
  <c r="R3285" i="1"/>
  <c r="V3285" i="1"/>
  <c r="X3285" i="1"/>
  <c r="Z3285" i="1"/>
  <c r="D3286" i="1"/>
  <c r="E3286" i="1"/>
  <c r="F3286" i="1"/>
  <c r="H3286" i="1"/>
  <c r="I3286" i="1"/>
  <c r="J3286" i="1"/>
  <c r="K3286" i="1"/>
  <c r="L3286" i="1"/>
  <c r="M3286" i="1"/>
  <c r="N3286" i="1"/>
  <c r="O3286" i="1"/>
  <c r="P3286" i="1"/>
  <c r="Q3286" i="1"/>
  <c r="R3286" i="1"/>
  <c r="V3286" i="1"/>
  <c r="X3286" i="1"/>
  <c r="Z3286" i="1"/>
  <c r="D3287" i="1"/>
  <c r="E3287" i="1"/>
  <c r="F3287" i="1"/>
  <c r="H3287" i="1"/>
  <c r="I3287" i="1"/>
  <c r="J3287" i="1"/>
  <c r="K3287" i="1"/>
  <c r="L3287" i="1"/>
  <c r="M3287" i="1"/>
  <c r="N3287" i="1"/>
  <c r="O3287" i="1"/>
  <c r="P3287" i="1"/>
  <c r="Q3287" i="1"/>
  <c r="R3287" i="1"/>
  <c r="V3287" i="1"/>
  <c r="X3287" i="1"/>
  <c r="Z3287" i="1"/>
  <c r="D3288" i="1"/>
  <c r="E3288" i="1"/>
  <c r="F3288" i="1"/>
  <c r="H3288" i="1"/>
  <c r="I3288" i="1"/>
  <c r="J3288" i="1"/>
  <c r="K3288" i="1"/>
  <c r="L3288" i="1"/>
  <c r="M3288" i="1"/>
  <c r="N3288" i="1"/>
  <c r="O3288" i="1"/>
  <c r="P3288" i="1"/>
  <c r="Q3288" i="1"/>
  <c r="R3288" i="1"/>
  <c r="V3288" i="1"/>
  <c r="X3288" i="1"/>
  <c r="Z3288" i="1"/>
  <c r="D3289" i="1"/>
  <c r="E3289" i="1"/>
  <c r="F3289" i="1"/>
  <c r="H3289" i="1"/>
  <c r="I3289" i="1"/>
  <c r="J3289" i="1"/>
  <c r="K3289" i="1"/>
  <c r="L3289" i="1"/>
  <c r="M3289" i="1"/>
  <c r="N3289" i="1"/>
  <c r="O3289" i="1"/>
  <c r="P3289" i="1"/>
  <c r="Q3289" i="1"/>
  <c r="R3289" i="1"/>
  <c r="V3289" i="1"/>
  <c r="X3289" i="1"/>
  <c r="Z3289" i="1"/>
  <c r="D3290" i="1"/>
  <c r="E3290" i="1"/>
  <c r="F3290" i="1"/>
  <c r="H3290" i="1"/>
  <c r="I3290" i="1"/>
  <c r="J3290" i="1"/>
  <c r="K3290" i="1"/>
  <c r="L3290" i="1"/>
  <c r="M3290" i="1"/>
  <c r="N3290" i="1"/>
  <c r="O3290" i="1"/>
  <c r="P3290" i="1"/>
  <c r="Q3290" i="1"/>
  <c r="R3290" i="1"/>
  <c r="V3290" i="1"/>
  <c r="X3290" i="1"/>
  <c r="Z3290" i="1"/>
  <c r="D3291" i="1"/>
  <c r="E3291" i="1"/>
  <c r="F3291" i="1"/>
  <c r="H3291" i="1"/>
  <c r="I3291" i="1"/>
  <c r="J3291" i="1"/>
  <c r="K3291" i="1"/>
  <c r="L3291" i="1"/>
  <c r="M3291" i="1"/>
  <c r="N3291" i="1"/>
  <c r="O3291" i="1"/>
  <c r="P3291" i="1"/>
  <c r="Q3291" i="1"/>
  <c r="R3291" i="1"/>
  <c r="V3291" i="1"/>
  <c r="X3291" i="1"/>
  <c r="Z3291" i="1"/>
  <c r="D3292" i="1"/>
  <c r="E3292" i="1"/>
  <c r="F3292" i="1"/>
  <c r="H3292" i="1"/>
  <c r="I3292" i="1"/>
  <c r="J3292" i="1"/>
  <c r="K3292" i="1"/>
  <c r="L3292" i="1"/>
  <c r="M3292" i="1"/>
  <c r="N3292" i="1"/>
  <c r="O3292" i="1"/>
  <c r="P3292" i="1"/>
  <c r="Q3292" i="1"/>
  <c r="R3292" i="1"/>
  <c r="V3292" i="1"/>
  <c r="X3292" i="1"/>
  <c r="Z3292" i="1"/>
  <c r="D3293" i="1"/>
  <c r="E3293" i="1"/>
  <c r="F3293" i="1"/>
  <c r="H3293" i="1"/>
  <c r="I3293" i="1"/>
  <c r="J3293" i="1"/>
  <c r="K3293" i="1"/>
  <c r="L3293" i="1"/>
  <c r="M3293" i="1"/>
  <c r="N3293" i="1"/>
  <c r="O3293" i="1"/>
  <c r="P3293" i="1"/>
  <c r="Q3293" i="1"/>
  <c r="R3293" i="1"/>
  <c r="V3293" i="1"/>
  <c r="X3293" i="1"/>
  <c r="Z3293" i="1"/>
  <c r="D3294" i="1"/>
  <c r="E3294" i="1"/>
  <c r="F3294" i="1"/>
  <c r="H3294" i="1"/>
  <c r="I3294" i="1"/>
  <c r="J3294" i="1"/>
  <c r="K3294" i="1"/>
  <c r="L3294" i="1"/>
  <c r="M3294" i="1"/>
  <c r="N3294" i="1"/>
  <c r="O3294" i="1"/>
  <c r="P3294" i="1"/>
  <c r="Q3294" i="1"/>
  <c r="R3294" i="1"/>
  <c r="V3294" i="1"/>
  <c r="X3294" i="1"/>
  <c r="Z3294" i="1"/>
  <c r="D3295" i="1"/>
  <c r="E3295" i="1"/>
  <c r="F3295" i="1"/>
  <c r="H3295" i="1"/>
  <c r="I3295" i="1"/>
  <c r="J3295" i="1"/>
  <c r="K3295" i="1"/>
  <c r="L3295" i="1"/>
  <c r="M3295" i="1"/>
  <c r="N3295" i="1"/>
  <c r="O3295" i="1"/>
  <c r="P3295" i="1"/>
  <c r="Q3295" i="1"/>
  <c r="R3295" i="1"/>
  <c r="V3295" i="1"/>
  <c r="X3295" i="1"/>
  <c r="Z3295" i="1"/>
  <c r="D3296" i="1"/>
  <c r="E3296" i="1"/>
  <c r="F3296" i="1"/>
  <c r="H3296" i="1"/>
  <c r="I3296" i="1"/>
  <c r="J3296" i="1"/>
  <c r="K3296" i="1"/>
  <c r="L3296" i="1"/>
  <c r="M3296" i="1"/>
  <c r="N3296" i="1"/>
  <c r="O3296" i="1"/>
  <c r="P3296" i="1"/>
  <c r="Q3296" i="1"/>
  <c r="R3296" i="1"/>
  <c r="V3296" i="1"/>
  <c r="X3296" i="1"/>
  <c r="Z3296" i="1"/>
  <c r="D3297" i="1"/>
  <c r="E3297" i="1"/>
  <c r="F3297" i="1"/>
  <c r="H3297" i="1"/>
  <c r="I3297" i="1"/>
  <c r="J3297" i="1"/>
  <c r="K3297" i="1"/>
  <c r="L3297" i="1"/>
  <c r="M3297" i="1"/>
  <c r="N3297" i="1"/>
  <c r="O3297" i="1"/>
  <c r="P3297" i="1"/>
  <c r="Q3297" i="1"/>
  <c r="R3297" i="1"/>
  <c r="V3297" i="1"/>
  <c r="X3297" i="1"/>
  <c r="Z3297" i="1"/>
  <c r="D3298" i="1"/>
  <c r="E3298" i="1"/>
  <c r="F3298" i="1"/>
  <c r="H3298" i="1"/>
  <c r="I3298" i="1"/>
  <c r="J3298" i="1"/>
  <c r="K3298" i="1"/>
  <c r="L3298" i="1"/>
  <c r="M3298" i="1"/>
  <c r="N3298" i="1"/>
  <c r="O3298" i="1"/>
  <c r="P3298" i="1"/>
  <c r="Q3298" i="1"/>
  <c r="R3298" i="1"/>
  <c r="V3298" i="1"/>
  <c r="X3298" i="1"/>
  <c r="Z3298" i="1"/>
  <c r="D3299" i="1"/>
  <c r="E3299" i="1"/>
  <c r="F3299" i="1"/>
  <c r="H3299" i="1"/>
  <c r="I3299" i="1"/>
  <c r="J3299" i="1"/>
  <c r="K3299" i="1"/>
  <c r="L3299" i="1"/>
  <c r="M3299" i="1"/>
  <c r="N3299" i="1"/>
  <c r="O3299" i="1"/>
  <c r="P3299" i="1"/>
  <c r="Q3299" i="1"/>
  <c r="R3299" i="1"/>
  <c r="V3299" i="1"/>
  <c r="X3299" i="1"/>
  <c r="Z3299" i="1"/>
  <c r="D3300" i="1"/>
  <c r="E3300" i="1"/>
  <c r="F3300" i="1"/>
  <c r="H3300" i="1"/>
  <c r="I3300" i="1"/>
  <c r="J3300" i="1"/>
  <c r="K3300" i="1"/>
  <c r="L3300" i="1"/>
  <c r="M3300" i="1"/>
  <c r="N3300" i="1"/>
  <c r="O3300" i="1"/>
  <c r="P3300" i="1"/>
  <c r="Q3300" i="1"/>
  <c r="R3300" i="1"/>
  <c r="V3300" i="1"/>
  <c r="X3300" i="1"/>
  <c r="Z3300" i="1"/>
  <c r="D3301" i="1"/>
  <c r="E3301" i="1"/>
  <c r="F3301" i="1"/>
  <c r="H3301" i="1"/>
  <c r="I3301" i="1"/>
  <c r="J3301" i="1"/>
  <c r="K3301" i="1"/>
  <c r="L3301" i="1"/>
  <c r="M3301" i="1"/>
  <c r="N3301" i="1"/>
  <c r="O3301" i="1"/>
  <c r="P3301" i="1"/>
  <c r="Q3301" i="1"/>
  <c r="R3301" i="1"/>
  <c r="V3301" i="1"/>
  <c r="X3301" i="1"/>
  <c r="Z3301" i="1"/>
  <c r="D3302" i="1"/>
  <c r="E3302" i="1"/>
  <c r="F3302" i="1"/>
  <c r="H3302" i="1"/>
  <c r="I3302" i="1"/>
  <c r="J3302" i="1"/>
  <c r="K3302" i="1"/>
  <c r="L3302" i="1"/>
  <c r="M3302" i="1"/>
  <c r="N3302" i="1"/>
  <c r="O3302" i="1"/>
  <c r="P3302" i="1"/>
  <c r="Q3302" i="1"/>
  <c r="R3302" i="1"/>
  <c r="V3302" i="1"/>
  <c r="X3302" i="1"/>
  <c r="Z3302" i="1"/>
  <c r="D3303" i="1"/>
  <c r="E3303" i="1"/>
  <c r="F3303" i="1"/>
  <c r="H3303" i="1"/>
  <c r="I3303" i="1"/>
  <c r="J3303" i="1"/>
  <c r="K3303" i="1"/>
  <c r="L3303" i="1"/>
  <c r="M3303" i="1"/>
  <c r="N3303" i="1"/>
  <c r="O3303" i="1"/>
  <c r="P3303" i="1"/>
  <c r="Q3303" i="1"/>
  <c r="R3303" i="1"/>
  <c r="V3303" i="1"/>
  <c r="X3303" i="1"/>
  <c r="Z3303" i="1"/>
  <c r="D3304" i="1"/>
  <c r="E3304" i="1"/>
  <c r="F3304" i="1"/>
  <c r="H3304" i="1"/>
  <c r="I3304" i="1"/>
  <c r="J3304" i="1"/>
  <c r="K3304" i="1"/>
  <c r="L3304" i="1"/>
  <c r="M3304" i="1"/>
  <c r="N3304" i="1"/>
  <c r="O3304" i="1"/>
  <c r="P3304" i="1"/>
  <c r="Q3304" i="1"/>
  <c r="R3304" i="1"/>
  <c r="V3304" i="1"/>
  <c r="X3304" i="1"/>
  <c r="Z3304" i="1"/>
  <c r="D3305" i="1"/>
  <c r="E3305" i="1"/>
  <c r="F3305" i="1"/>
  <c r="H3305" i="1"/>
  <c r="I3305" i="1"/>
  <c r="J3305" i="1"/>
  <c r="K3305" i="1"/>
  <c r="L3305" i="1"/>
  <c r="M3305" i="1"/>
  <c r="N3305" i="1"/>
  <c r="O3305" i="1"/>
  <c r="P3305" i="1"/>
  <c r="Q3305" i="1"/>
  <c r="R3305" i="1"/>
  <c r="V3305" i="1"/>
  <c r="X3305" i="1"/>
  <c r="Z3305" i="1"/>
  <c r="D3306" i="1"/>
  <c r="E3306" i="1"/>
  <c r="F3306" i="1"/>
  <c r="H3306" i="1"/>
  <c r="I3306" i="1"/>
  <c r="J3306" i="1"/>
  <c r="K3306" i="1"/>
  <c r="L3306" i="1"/>
  <c r="M3306" i="1"/>
  <c r="N3306" i="1"/>
  <c r="O3306" i="1"/>
  <c r="P3306" i="1"/>
  <c r="Q3306" i="1"/>
  <c r="R3306" i="1"/>
  <c r="V3306" i="1"/>
  <c r="X3306" i="1"/>
  <c r="Z3306" i="1"/>
  <c r="D3307" i="1"/>
  <c r="E3307" i="1"/>
  <c r="F3307" i="1"/>
  <c r="H3307" i="1"/>
  <c r="I3307" i="1"/>
  <c r="J3307" i="1"/>
  <c r="K3307" i="1"/>
  <c r="L3307" i="1"/>
  <c r="M3307" i="1"/>
  <c r="N3307" i="1"/>
  <c r="O3307" i="1"/>
  <c r="P3307" i="1"/>
  <c r="Q3307" i="1"/>
  <c r="R3307" i="1"/>
  <c r="V3307" i="1"/>
  <c r="X3307" i="1"/>
  <c r="Z3307" i="1"/>
  <c r="D3308" i="1"/>
  <c r="E3308" i="1"/>
  <c r="F3308" i="1"/>
  <c r="H3308" i="1"/>
  <c r="I3308" i="1"/>
  <c r="J3308" i="1"/>
  <c r="K3308" i="1"/>
  <c r="L3308" i="1"/>
  <c r="M3308" i="1"/>
  <c r="N3308" i="1"/>
  <c r="O3308" i="1"/>
  <c r="P3308" i="1"/>
  <c r="Q3308" i="1"/>
  <c r="R3308" i="1"/>
  <c r="V3308" i="1"/>
  <c r="X3308" i="1"/>
  <c r="Z3308" i="1"/>
  <c r="D3309" i="1"/>
  <c r="E3309" i="1"/>
  <c r="F3309" i="1"/>
  <c r="H3309" i="1"/>
  <c r="I3309" i="1"/>
  <c r="J3309" i="1"/>
  <c r="K3309" i="1"/>
  <c r="L3309" i="1"/>
  <c r="M3309" i="1"/>
  <c r="N3309" i="1"/>
  <c r="O3309" i="1"/>
  <c r="P3309" i="1"/>
  <c r="Q3309" i="1"/>
  <c r="R3309" i="1"/>
  <c r="V3309" i="1"/>
  <c r="X3309" i="1"/>
  <c r="Z3309" i="1"/>
  <c r="D3310" i="1"/>
  <c r="E3310" i="1"/>
  <c r="F3310" i="1"/>
  <c r="H3310" i="1"/>
  <c r="I3310" i="1"/>
  <c r="J3310" i="1"/>
  <c r="K3310" i="1"/>
  <c r="L3310" i="1"/>
  <c r="M3310" i="1"/>
  <c r="N3310" i="1"/>
  <c r="O3310" i="1"/>
  <c r="P3310" i="1"/>
  <c r="Q3310" i="1"/>
  <c r="R3310" i="1"/>
  <c r="V3310" i="1"/>
  <c r="X3310" i="1"/>
  <c r="Z3310" i="1"/>
  <c r="D3311" i="1"/>
  <c r="E3311" i="1"/>
  <c r="F3311" i="1"/>
  <c r="H3311" i="1"/>
  <c r="I3311" i="1"/>
  <c r="J3311" i="1"/>
  <c r="K3311" i="1"/>
  <c r="L3311" i="1"/>
  <c r="M3311" i="1"/>
  <c r="N3311" i="1"/>
  <c r="O3311" i="1"/>
  <c r="P3311" i="1"/>
  <c r="Q3311" i="1"/>
  <c r="R3311" i="1"/>
  <c r="V3311" i="1"/>
  <c r="X3311" i="1"/>
  <c r="Z3311" i="1"/>
  <c r="D3312" i="1"/>
  <c r="E3312" i="1"/>
  <c r="F3312" i="1"/>
  <c r="H3312" i="1"/>
  <c r="I3312" i="1"/>
  <c r="J3312" i="1"/>
  <c r="K3312" i="1"/>
  <c r="L3312" i="1"/>
  <c r="M3312" i="1"/>
  <c r="N3312" i="1"/>
  <c r="O3312" i="1"/>
  <c r="P3312" i="1"/>
  <c r="Q3312" i="1"/>
  <c r="R3312" i="1"/>
  <c r="V3312" i="1"/>
  <c r="X3312" i="1"/>
  <c r="Z3312" i="1"/>
  <c r="D3313" i="1"/>
  <c r="E3313" i="1"/>
  <c r="F3313" i="1"/>
  <c r="H3313" i="1"/>
  <c r="I3313" i="1"/>
  <c r="J3313" i="1"/>
  <c r="K3313" i="1"/>
  <c r="L3313" i="1"/>
  <c r="M3313" i="1"/>
  <c r="N3313" i="1"/>
  <c r="O3313" i="1"/>
  <c r="P3313" i="1"/>
  <c r="Q3313" i="1"/>
  <c r="R3313" i="1"/>
  <c r="V3313" i="1"/>
  <c r="X3313" i="1"/>
  <c r="Z3313" i="1"/>
  <c r="D3314" i="1"/>
  <c r="E3314" i="1"/>
  <c r="F3314" i="1"/>
  <c r="H3314" i="1"/>
  <c r="I3314" i="1"/>
  <c r="J3314" i="1"/>
  <c r="K3314" i="1"/>
  <c r="L3314" i="1"/>
  <c r="M3314" i="1"/>
  <c r="N3314" i="1"/>
  <c r="O3314" i="1"/>
  <c r="P3314" i="1"/>
  <c r="Q3314" i="1"/>
  <c r="R3314" i="1"/>
  <c r="V3314" i="1"/>
  <c r="X3314" i="1"/>
  <c r="Z3314" i="1"/>
  <c r="D3315" i="1"/>
  <c r="E3315" i="1"/>
  <c r="F3315" i="1"/>
  <c r="H3315" i="1"/>
  <c r="I3315" i="1"/>
  <c r="J3315" i="1"/>
  <c r="K3315" i="1"/>
  <c r="L3315" i="1"/>
  <c r="M3315" i="1"/>
  <c r="N3315" i="1"/>
  <c r="O3315" i="1"/>
  <c r="P3315" i="1"/>
  <c r="Q3315" i="1"/>
  <c r="R3315" i="1"/>
  <c r="V3315" i="1"/>
  <c r="X3315" i="1"/>
  <c r="Z3315" i="1"/>
  <c r="D3316" i="1"/>
  <c r="E3316" i="1"/>
  <c r="F3316" i="1"/>
  <c r="H3316" i="1"/>
  <c r="I3316" i="1"/>
  <c r="J3316" i="1"/>
  <c r="K3316" i="1"/>
  <c r="L3316" i="1"/>
  <c r="M3316" i="1"/>
  <c r="N3316" i="1"/>
  <c r="O3316" i="1"/>
  <c r="P3316" i="1"/>
  <c r="Q3316" i="1"/>
  <c r="R3316" i="1"/>
  <c r="V3316" i="1"/>
  <c r="X3316" i="1"/>
  <c r="Z3316" i="1"/>
  <c r="D3317" i="1"/>
  <c r="E3317" i="1"/>
  <c r="F3317" i="1"/>
  <c r="H3317" i="1"/>
  <c r="I3317" i="1"/>
  <c r="J3317" i="1"/>
  <c r="K3317" i="1"/>
  <c r="L3317" i="1"/>
  <c r="M3317" i="1"/>
  <c r="N3317" i="1"/>
  <c r="O3317" i="1"/>
  <c r="P3317" i="1"/>
  <c r="Q3317" i="1"/>
  <c r="R3317" i="1"/>
  <c r="V3317" i="1"/>
  <c r="X3317" i="1"/>
  <c r="Z3317" i="1"/>
  <c r="D3318" i="1"/>
  <c r="E3318" i="1"/>
  <c r="F3318" i="1"/>
  <c r="H3318" i="1"/>
  <c r="I3318" i="1"/>
  <c r="J3318" i="1"/>
  <c r="K3318" i="1"/>
  <c r="L3318" i="1"/>
  <c r="M3318" i="1"/>
  <c r="N3318" i="1"/>
  <c r="O3318" i="1"/>
  <c r="P3318" i="1"/>
  <c r="Q3318" i="1"/>
  <c r="R3318" i="1"/>
  <c r="V3318" i="1"/>
  <c r="X3318" i="1"/>
  <c r="Z3318" i="1"/>
  <c r="D3319" i="1"/>
  <c r="E3319" i="1"/>
  <c r="F3319" i="1"/>
  <c r="H3319" i="1"/>
  <c r="I3319" i="1"/>
  <c r="J3319" i="1"/>
  <c r="K3319" i="1"/>
  <c r="L3319" i="1"/>
  <c r="M3319" i="1"/>
  <c r="N3319" i="1"/>
  <c r="O3319" i="1"/>
  <c r="P3319" i="1"/>
  <c r="Q3319" i="1"/>
  <c r="R3319" i="1"/>
  <c r="V3319" i="1"/>
  <c r="X3319" i="1"/>
  <c r="Z3319" i="1"/>
  <c r="D3320" i="1"/>
  <c r="E3320" i="1"/>
  <c r="F3320" i="1"/>
  <c r="H3320" i="1"/>
  <c r="I3320" i="1"/>
  <c r="J3320" i="1"/>
  <c r="K3320" i="1"/>
  <c r="L3320" i="1"/>
  <c r="M3320" i="1"/>
  <c r="N3320" i="1"/>
  <c r="O3320" i="1"/>
  <c r="P3320" i="1"/>
  <c r="Q3320" i="1"/>
  <c r="R3320" i="1"/>
  <c r="V3320" i="1"/>
  <c r="X3320" i="1"/>
  <c r="Z3320" i="1"/>
  <c r="D3321" i="1"/>
  <c r="E3321" i="1"/>
  <c r="F3321" i="1"/>
  <c r="H3321" i="1"/>
  <c r="I3321" i="1"/>
  <c r="J3321" i="1"/>
  <c r="K3321" i="1"/>
  <c r="L3321" i="1"/>
  <c r="M3321" i="1"/>
  <c r="N3321" i="1"/>
  <c r="O3321" i="1"/>
  <c r="P3321" i="1"/>
  <c r="Q3321" i="1"/>
  <c r="R3321" i="1"/>
  <c r="V3321" i="1"/>
  <c r="X3321" i="1"/>
  <c r="Z3321" i="1"/>
  <c r="D3322" i="1"/>
  <c r="E3322" i="1"/>
  <c r="F3322" i="1"/>
  <c r="H3322" i="1"/>
  <c r="I3322" i="1"/>
  <c r="J3322" i="1"/>
  <c r="K3322" i="1"/>
  <c r="L3322" i="1"/>
  <c r="M3322" i="1"/>
  <c r="N3322" i="1"/>
  <c r="O3322" i="1"/>
  <c r="P3322" i="1"/>
  <c r="Q3322" i="1"/>
  <c r="R3322" i="1"/>
  <c r="V3322" i="1"/>
  <c r="X3322" i="1"/>
  <c r="Z3322" i="1"/>
  <c r="D3323" i="1"/>
  <c r="E3323" i="1"/>
  <c r="F3323" i="1"/>
  <c r="H3323" i="1"/>
  <c r="I3323" i="1"/>
  <c r="J3323" i="1"/>
  <c r="K3323" i="1"/>
  <c r="L3323" i="1"/>
  <c r="M3323" i="1"/>
  <c r="N3323" i="1"/>
  <c r="O3323" i="1"/>
  <c r="P3323" i="1"/>
  <c r="Q3323" i="1"/>
  <c r="R3323" i="1"/>
  <c r="V3323" i="1"/>
  <c r="X3323" i="1"/>
  <c r="Z3323" i="1"/>
  <c r="D3324" i="1"/>
  <c r="E3324" i="1"/>
  <c r="F3324" i="1"/>
  <c r="H3324" i="1"/>
  <c r="I3324" i="1"/>
  <c r="J3324" i="1"/>
  <c r="K3324" i="1"/>
  <c r="L3324" i="1"/>
  <c r="M3324" i="1"/>
  <c r="N3324" i="1"/>
  <c r="O3324" i="1"/>
  <c r="P3324" i="1"/>
  <c r="Q3324" i="1"/>
  <c r="R3324" i="1"/>
  <c r="V3324" i="1"/>
  <c r="X3324" i="1"/>
  <c r="Z3324" i="1"/>
  <c r="D3325" i="1"/>
  <c r="E3325" i="1"/>
  <c r="F3325" i="1"/>
  <c r="H3325" i="1"/>
  <c r="I3325" i="1"/>
  <c r="J3325" i="1"/>
  <c r="K3325" i="1"/>
  <c r="L3325" i="1"/>
  <c r="M3325" i="1"/>
  <c r="N3325" i="1"/>
  <c r="O3325" i="1"/>
  <c r="P3325" i="1"/>
  <c r="Q3325" i="1"/>
  <c r="R3325" i="1"/>
  <c r="V3325" i="1"/>
  <c r="X3325" i="1"/>
  <c r="Z3325" i="1"/>
  <c r="D3326" i="1"/>
  <c r="E3326" i="1"/>
  <c r="F3326" i="1"/>
  <c r="H3326" i="1"/>
  <c r="I3326" i="1"/>
  <c r="J3326" i="1"/>
  <c r="K3326" i="1"/>
  <c r="L3326" i="1"/>
  <c r="M3326" i="1"/>
  <c r="N3326" i="1"/>
  <c r="O3326" i="1"/>
  <c r="P3326" i="1"/>
  <c r="Q3326" i="1"/>
  <c r="R3326" i="1"/>
  <c r="V3326" i="1"/>
  <c r="X3326" i="1"/>
  <c r="Z3326" i="1"/>
  <c r="D3327" i="1"/>
  <c r="E3327" i="1"/>
  <c r="F3327" i="1"/>
  <c r="H3327" i="1"/>
  <c r="I3327" i="1"/>
  <c r="J3327" i="1"/>
  <c r="K3327" i="1"/>
  <c r="L3327" i="1"/>
  <c r="M3327" i="1"/>
  <c r="N3327" i="1"/>
  <c r="O3327" i="1"/>
  <c r="P3327" i="1"/>
  <c r="Q3327" i="1"/>
  <c r="R3327" i="1"/>
  <c r="V3327" i="1"/>
  <c r="X3327" i="1"/>
  <c r="Z3327" i="1"/>
  <c r="D3328" i="1"/>
  <c r="E3328" i="1"/>
  <c r="F3328" i="1"/>
  <c r="H3328" i="1"/>
  <c r="I3328" i="1"/>
  <c r="J3328" i="1"/>
  <c r="K3328" i="1"/>
  <c r="L3328" i="1"/>
  <c r="M3328" i="1"/>
  <c r="N3328" i="1"/>
  <c r="O3328" i="1"/>
  <c r="P3328" i="1"/>
  <c r="Q3328" i="1"/>
  <c r="R3328" i="1"/>
  <c r="V3328" i="1"/>
  <c r="X3328" i="1"/>
  <c r="Z3328" i="1"/>
  <c r="D3329" i="1"/>
  <c r="E3329" i="1"/>
  <c r="F3329" i="1"/>
  <c r="H3329" i="1"/>
  <c r="I3329" i="1"/>
  <c r="J3329" i="1"/>
  <c r="K3329" i="1"/>
  <c r="L3329" i="1"/>
  <c r="M3329" i="1"/>
  <c r="N3329" i="1"/>
  <c r="O3329" i="1"/>
  <c r="P3329" i="1"/>
  <c r="Q3329" i="1"/>
  <c r="R3329" i="1"/>
  <c r="V3329" i="1"/>
  <c r="X3329" i="1"/>
  <c r="Z3329" i="1"/>
  <c r="D3330" i="1"/>
  <c r="E3330" i="1"/>
  <c r="F3330" i="1"/>
  <c r="H3330" i="1"/>
  <c r="I3330" i="1"/>
  <c r="J3330" i="1"/>
  <c r="K3330" i="1"/>
  <c r="L3330" i="1"/>
  <c r="M3330" i="1"/>
  <c r="N3330" i="1"/>
  <c r="O3330" i="1"/>
  <c r="P3330" i="1"/>
  <c r="Q3330" i="1"/>
  <c r="R3330" i="1"/>
  <c r="V3330" i="1"/>
  <c r="X3330" i="1"/>
  <c r="Z3330" i="1"/>
  <c r="D3331" i="1"/>
  <c r="E3331" i="1"/>
  <c r="F3331" i="1"/>
  <c r="H3331" i="1"/>
  <c r="I3331" i="1"/>
  <c r="J3331" i="1"/>
  <c r="K3331" i="1"/>
  <c r="L3331" i="1"/>
  <c r="M3331" i="1"/>
  <c r="N3331" i="1"/>
  <c r="O3331" i="1"/>
  <c r="P3331" i="1"/>
  <c r="Q3331" i="1"/>
  <c r="R3331" i="1"/>
  <c r="V3331" i="1"/>
  <c r="X3331" i="1"/>
  <c r="Z3331" i="1"/>
  <c r="D3332" i="1"/>
  <c r="E3332" i="1"/>
  <c r="F3332" i="1"/>
  <c r="H3332" i="1"/>
  <c r="I3332" i="1"/>
  <c r="J3332" i="1"/>
  <c r="K3332" i="1"/>
  <c r="L3332" i="1"/>
  <c r="M3332" i="1"/>
  <c r="N3332" i="1"/>
  <c r="O3332" i="1"/>
  <c r="P3332" i="1"/>
  <c r="Q3332" i="1"/>
  <c r="R3332" i="1"/>
  <c r="V3332" i="1"/>
  <c r="X3332" i="1"/>
  <c r="Z3332" i="1"/>
  <c r="D3333" i="1"/>
  <c r="E3333" i="1"/>
  <c r="F3333" i="1"/>
  <c r="H3333" i="1"/>
  <c r="I3333" i="1"/>
  <c r="J3333" i="1"/>
  <c r="K3333" i="1"/>
  <c r="L3333" i="1"/>
  <c r="M3333" i="1"/>
  <c r="N3333" i="1"/>
  <c r="O3333" i="1"/>
  <c r="P3333" i="1"/>
  <c r="Q3333" i="1"/>
  <c r="R3333" i="1"/>
  <c r="V3333" i="1"/>
  <c r="X3333" i="1"/>
  <c r="Z3333" i="1"/>
  <c r="D3334" i="1"/>
  <c r="E3334" i="1"/>
  <c r="F3334" i="1"/>
  <c r="H3334" i="1"/>
  <c r="I3334" i="1"/>
  <c r="J3334" i="1"/>
  <c r="K3334" i="1"/>
  <c r="L3334" i="1"/>
  <c r="M3334" i="1"/>
  <c r="N3334" i="1"/>
  <c r="O3334" i="1"/>
  <c r="P3334" i="1"/>
  <c r="Q3334" i="1"/>
  <c r="R3334" i="1"/>
  <c r="V3334" i="1"/>
  <c r="X3334" i="1"/>
  <c r="Z3334" i="1"/>
  <c r="D3335" i="1"/>
  <c r="E3335" i="1"/>
  <c r="F3335" i="1"/>
  <c r="H3335" i="1"/>
  <c r="I3335" i="1"/>
  <c r="J3335" i="1"/>
  <c r="K3335" i="1"/>
  <c r="L3335" i="1"/>
  <c r="M3335" i="1"/>
  <c r="N3335" i="1"/>
  <c r="O3335" i="1"/>
  <c r="P3335" i="1"/>
  <c r="Q3335" i="1"/>
  <c r="R3335" i="1"/>
  <c r="V3335" i="1"/>
  <c r="X3335" i="1"/>
  <c r="Z3335" i="1"/>
  <c r="D3336" i="1"/>
  <c r="E3336" i="1"/>
  <c r="F3336" i="1"/>
  <c r="H3336" i="1"/>
  <c r="I3336" i="1"/>
  <c r="J3336" i="1"/>
  <c r="K3336" i="1"/>
  <c r="L3336" i="1"/>
  <c r="M3336" i="1"/>
  <c r="N3336" i="1"/>
  <c r="O3336" i="1"/>
  <c r="P3336" i="1"/>
  <c r="Q3336" i="1"/>
  <c r="R3336" i="1"/>
  <c r="V3336" i="1"/>
  <c r="X3336" i="1"/>
  <c r="Z3336" i="1"/>
  <c r="D3337" i="1"/>
  <c r="E3337" i="1"/>
  <c r="F3337" i="1"/>
  <c r="H3337" i="1"/>
  <c r="I3337" i="1"/>
  <c r="J3337" i="1"/>
  <c r="K3337" i="1"/>
  <c r="L3337" i="1"/>
  <c r="M3337" i="1"/>
  <c r="N3337" i="1"/>
  <c r="O3337" i="1"/>
  <c r="P3337" i="1"/>
  <c r="Q3337" i="1"/>
  <c r="R3337" i="1"/>
  <c r="V3337" i="1"/>
  <c r="X3337" i="1"/>
  <c r="Z3337" i="1"/>
  <c r="D3338" i="1"/>
  <c r="E3338" i="1"/>
  <c r="F3338" i="1"/>
  <c r="H3338" i="1"/>
  <c r="I3338" i="1"/>
  <c r="J3338" i="1"/>
  <c r="K3338" i="1"/>
  <c r="L3338" i="1"/>
  <c r="M3338" i="1"/>
  <c r="N3338" i="1"/>
  <c r="O3338" i="1"/>
  <c r="P3338" i="1"/>
  <c r="Q3338" i="1"/>
  <c r="R3338" i="1"/>
  <c r="V3338" i="1"/>
  <c r="X3338" i="1"/>
  <c r="Z3338" i="1"/>
  <c r="D3339" i="1"/>
  <c r="E3339" i="1"/>
  <c r="F3339" i="1"/>
  <c r="H3339" i="1"/>
  <c r="I3339" i="1"/>
  <c r="J3339" i="1"/>
  <c r="K3339" i="1"/>
  <c r="L3339" i="1"/>
  <c r="M3339" i="1"/>
  <c r="N3339" i="1"/>
  <c r="O3339" i="1"/>
  <c r="P3339" i="1"/>
  <c r="Q3339" i="1"/>
  <c r="R3339" i="1"/>
  <c r="V3339" i="1"/>
  <c r="X3339" i="1"/>
  <c r="Z3339" i="1"/>
  <c r="D3340" i="1"/>
  <c r="E3340" i="1"/>
  <c r="F3340" i="1"/>
  <c r="H3340" i="1"/>
  <c r="I3340" i="1"/>
  <c r="J3340" i="1"/>
  <c r="K3340" i="1"/>
  <c r="L3340" i="1"/>
  <c r="M3340" i="1"/>
  <c r="N3340" i="1"/>
  <c r="O3340" i="1"/>
  <c r="P3340" i="1"/>
  <c r="Q3340" i="1"/>
  <c r="R3340" i="1"/>
  <c r="V3340" i="1"/>
  <c r="X3340" i="1"/>
  <c r="Z3340" i="1"/>
  <c r="D3341" i="1"/>
  <c r="E3341" i="1"/>
  <c r="F3341" i="1"/>
  <c r="H3341" i="1"/>
  <c r="I3341" i="1"/>
  <c r="J3341" i="1"/>
  <c r="K3341" i="1"/>
  <c r="L3341" i="1"/>
  <c r="M3341" i="1"/>
  <c r="N3341" i="1"/>
  <c r="O3341" i="1"/>
  <c r="P3341" i="1"/>
  <c r="Q3341" i="1"/>
  <c r="R3341" i="1"/>
  <c r="V3341" i="1"/>
  <c r="X3341" i="1"/>
  <c r="Z3341" i="1"/>
  <c r="D3342" i="1"/>
  <c r="E3342" i="1"/>
  <c r="F3342" i="1"/>
  <c r="H3342" i="1"/>
  <c r="I3342" i="1"/>
  <c r="J3342" i="1"/>
  <c r="K3342" i="1"/>
  <c r="L3342" i="1"/>
  <c r="M3342" i="1"/>
  <c r="N3342" i="1"/>
  <c r="O3342" i="1"/>
  <c r="P3342" i="1"/>
  <c r="Q3342" i="1"/>
  <c r="R3342" i="1"/>
  <c r="V3342" i="1"/>
  <c r="X3342" i="1"/>
  <c r="Z3342" i="1"/>
  <c r="D3343" i="1"/>
  <c r="E3343" i="1"/>
  <c r="F3343" i="1"/>
  <c r="H3343" i="1"/>
  <c r="I3343" i="1"/>
  <c r="J3343" i="1"/>
  <c r="K3343" i="1"/>
  <c r="L3343" i="1"/>
  <c r="M3343" i="1"/>
  <c r="N3343" i="1"/>
  <c r="O3343" i="1"/>
  <c r="P3343" i="1"/>
  <c r="Q3343" i="1"/>
  <c r="R3343" i="1"/>
  <c r="V3343" i="1"/>
  <c r="X3343" i="1"/>
  <c r="Z3343" i="1"/>
  <c r="D3344" i="1"/>
  <c r="E3344" i="1"/>
  <c r="F3344" i="1"/>
  <c r="H3344" i="1"/>
  <c r="I3344" i="1"/>
  <c r="J3344" i="1"/>
  <c r="K3344" i="1"/>
  <c r="L3344" i="1"/>
  <c r="M3344" i="1"/>
  <c r="N3344" i="1"/>
  <c r="O3344" i="1"/>
  <c r="P3344" i="1"/>
  <c r="Q3344" i="1"/>
  <c r="R3344" i="1"/>
  <c r="V3344" i="1"/>
  <c r="X3344" i="1"/>
  <c r="Z3344" i="1"/>
  <c r="D3345" i="1"/>
  <c r="E3345" i="1"/>
  <c r="F3345" i="1"/>
  <c r="H3345" i="1"/>
  <c r="I3345" i="1"/>
  <c r="J3345" i="1"/>
  <c r="K3345" i="1"/>
  <c r="L3345" i="1"/>
  <c r="M3345" i="1"/>
  <c r="N3345" i="1"/>
  <c r="O3345" i="1"/>
  <c r="P3345" i="1"/>
  <c r="Q3345" i="1"/>
  <c r="R3345" i="1"/>
  <c r="V3345" i="1"/>
  <c r="X3345" i="1"/>
  <c r="Z3345" i="1"/>
  <c r="D3346" i="1"/>
  <c r="E3346" i="1"/>
  <c r="F3346" i="1"/>
  <c r="H3346" i="1"/>
  <c r="I3346" i="1"/>
  <c r="J3346" i="1"/>
  <c r="K3346" i="1"/>
  <c r="L3346" i="1"/>
  <c r="M3346" i="1"/>
  <c r="N3346" i="1"/>
  <c r="O3346" i="1"/>
  <c r="P3346" i="1"/>
  <c r="Q3346" i="1"/>
  <c r="R3346" i="1"/>
  <c r="V3346" i="1"/>
  <c r="X3346" i="1"/>
  <c r="Z3346" i="1"/>
  <c r="D3347" i="1"/>
  <c r="E3347" i="1"/>
  <c r="F3347" i="1"/>
  <c r="H3347" i="1"/>
  <c r="I3347" i="1"/>
  <c r="J3347" i="1"/>
  <c r="K3347" i="1"/>
  <c r="L3347" i="1"/>
  <c r="M3347" i="1"/>
  <c r="N3347" i="1"/>
  <c r="O3347" i="1"/>
  <c r="P3347" i="1"/>
  <c r="Q3347" i="1"/>
  <c r="R3347" i="1"/>
  <c r="V3347" i="1"/>
  <c r="X3347" i="1"/>
  <c r="Z3347" i="1"/>
  <c r="D3348" i="1"/>
  <c r="E3348" i="1"/>
  <c r="F3348" i="1"/>
  <c r="H3348" i="1"/>
  <c r="I3348" i="1"/>
  <c r="J3348" i="1"/>
  <c r="K3348" i="1"/>
  <c r="L3348" i="1"/>
  <c r="M3348" i="1"/>
  <c r="N3348" i="1"/>
  <c r="O3348" i="1"/>
  <c r="P3348" i="1"/>
  <c r="Q3348" i="1"/>
  <c r="R3348" i="1"/>
  <c r="V3348" i="1"/>
  <c r="X3348" i="1"/>
  <c r="Z3348" i="1"/>
  <c r="D3349" i="1"/>
  <c r="E3349" i="1"/>
  <c r="F3349" i="1"/>
  <c r="H3349" i="1"/>
  <c r="I3349" i="1"/>
  <c r="J3349" i="1"/>
  <c r="K3349" i="1"/>
  <c r="L3349" i="1"/>
  <c r="M3349" i="1"/>
  <c r="N3349" i="1"/>
  <c r="O3349" i="1"/>
  <c r="P3349" i="1"/>
  <c r="Q3349" i="1"/>
  <c r="R3349" i="1"/>
  <c r="V3349" i="1"/>
  <c r="X3349" i="1"/>
  <c r="Z3349" i="1"/>
  <c r="D3350" i="1"/>
  <c r="E3350" i="1"/>
  <c r="F3350" i="1"/>
  <c r="H3350" i="1"/>
  <c r="I3350" i="1"/>
  <c r="J3350" i="1"/>
  <c r="K3350" i="1"/>
  <c r="L3350" i="1"/>
  <c r="M3350" i="1"/>
  <c r="N3350" i="1"/>
  <c r="O3350" i="1"/>
  <c r="P3350" i="1"/>
  <c r="Q3350" i="1"/>
  <c r="R3350" i="1"/>
  <c r="V3350" i="1"/>
  <c r="X3350" i="1"/>
  <c r="Z3350" i="1"/>
  <c r="D3351" i="1"/>
  <c r="E3351" i="1"/>
  <c r="F3351" i="1"/>
  <c r="H3351" i="1"/>
  <c r="I3351" i="1"/>
  <c r="J3351" i="1"/>
  <c r="K3351" i="1"/>
  <c r="L3351" i="1"/>
  <c r="M3351" i="1"/>
  <c r="N3351" i="1"/>
  <c r="O3351" i="1"/>
  <c r="P3351" i="1"/>
  <c r="Q3351" i="1"/>
  <c r="R3351" i="1"/>
  <c r="V3351" i="1"/>
  <c r="X3351" i="1"/>
  <c r="Z3351" i="1"/>
  <c r="D3352" i="1"/>
  <c r="E3352" i="1"/>
  <c r="F3352" i="1"/>
  <c r="H3352" i="1"/>
  <c r="I3352" i="1"/>
  <c r="J3352" i="1"/>
  <c r="K3352" i="1"/>
  <c r="L3352" i="1"/>
  <c r="M3352" i="1"/>
  <c r="N3352" i="1"/>
  <c r="O3352" i="1"/>
  <c r="P3352" i="1"/>
  <c r="Q3352" i="1"/>
  <c r="R3352" i="1"/>
  <c r="V3352" i="1"/>
  <c r="X3352" i="1"/>
  <c r="Z3352" i="1"/>
  <c r="D3353" i="1"/>
  <c r="E3353" i="1"/>
  <c r="F3353" i="1"/>
  <c r="H3353" i="1"/>
  <c r="I3353" i="1"/>
  <c r="J3353" i="1"/>
  <c r="K3353" i="1"/>
  <c r="L3353" i="1"/>
  <c r="M3353" i="1"/>
  <c r="N3353" i="1"/>
  <c r="O3353" i="1"/>
  <c r="P3353" i="1"/>
  <c r="Q3353" i="1"/>
  <c r="R3353" i="1"/>
  <c r="V3353" i="1"/>
  <c r="X3353" i="1"/>
  <c r="Z3353" i="1"/>
  <c r="D3354" i="1"/>
  <c r="E3354" i="1"/>
  <c r="F3354" i="1"/>
  <c r="H3354" i="1"/>
  <c r="I3354" i="1"/>
  <c r="J3354" i="1"/>
  <c r="K3354" i="1"/>
  <c r="L3354" i="1"/>
  <c r="M3354" i="1"/>
  <c r="N3354" i="1"/>
  <c r="O3354" i="1"/>
  <c r="P3354" i="1"/>
  <c r="Q3354" i="1"/>
  <c r="R3354" i="1"/>
  <c r="V3354" i="1"/>
  <c r="X3354" i="1"/>
  <c r="Z3354" i="1"/>
  <c r="D3355" i="1"/>
  <c r="E3355" i="1"/>
  <c r="F3355" i="1"/>
  <c r="H3355" i="1"/>
  <c r="I3355" i="1"/>
  <c r="J3355" i="1"/>
  <c r="K3355" i="1"/>
  <c r="L3355" i="1"/>
  <c r="M3355" i="1"/>
  <c r="N3355" i="1"/>
  <c r="O3355" i="1"/>
  <c r="P3355" i="1"/>
  <c r="Q3355" i="1"/>
  <c r="R3355" i="1"/>
  <c r="V3355" i="1"/>
  <c r="X3355" i="1"/>
  <c r="Z3355" i="1"/>
  <c r="D3356" i="1"/>
  <c r="E3356" i="1"/>
  <c r="F3356" i="1"/>
  <c r="H3356" i="1"/>
  <c r="I3356" i="1"/>
  <c r="J3356" i="1"/>
  <c r="K3356" i="1"/>
  <c r="L3356" i="1"/>
  <c r="M3356" i="1"/>
  <c r="N3356" i="1"/>
  <c r="O3356" i="1"/>
  <c r="P3356" i="1"/>
  <c r="Q3356" i="1"/>
  <c r="R3356" i="1"/>
  <c r="V3356" i="1"/>
  <c r="X3356" i="1"/>
  <c r="Z3356" i="1"/>
  <c r="D3357" i="1"/>
  <c r="E3357" i="1"/>
  <c r="F3357" i="1"/>
  <c r="H3357" i="1"/>
  <c r="I3357" i="1"/>
  <c r="J3357" i="1"/>
  <c r="K3357" i="1"/>
  <c r="L3357" i="1"/>
  <c r="M3357" i="1"/>
  <c r="N3357" i="1"/>
  <c r="O3357" i="1"/>
  <c r="P3357" i="1"/>
  <c r="Q3357" i="1"/>
  <c r="R3357" i="1"/>
  <c r="V3357" i="1"/>
  <c r="X3357" i="1"/>
  <c r="Z3357" i="1"/>
  <c r="D3358" i="1"/>
  <c r="E3358" i="1"/>
  <c r="F3358" i="1"/>
  <c r="H3358" i="1"/>
  <c r="I3358" i="1"/>
  <c r="J3358" i="1"/>
  <c r="K3358" i="1"/>
  <c r="L3358" i="1"/>
  <c r="M3358" i="1"/>
  <c r="N3358" i="1"/>
  <c r="O3358" i="1"/>
  <c r="P3358" i="1"/>
  <c r="Q3358" i="1"/>
  <c r="R3358" i="1"/>
  <c r="V3358" i="1"/>
  <c r="X3358" i="1"/>
  <c r="Z3358" i="1"/>
  <c r="D3359" i="1"/>
  <c r="E3359" i="1"/>
  <c r="F3359" i="1"/>
  <c r="H3359" i="1"/>
  <c r="I3359" i="1"/>
  <c r="J3359" i="1"/>
  <c r="K3359" i="1"/>
  <c r="L3359" i="1"/>
  <c r="M3359" i="1"/>
  <c r="N3359" i="1"/>
  <c r="O3359" i="1"/>
  <c r="P3359" i="1"/>
  <c r="Q3359" i="1"/>
  <c r="R3359" i="1"/>
  <c r="V3359" i="1"/>
  <c r="X3359" i="1"/>
  <c r="Z3359" i="1"/>
  <c r="D3360" i="1"/>
  <c r="E3360" i="1"/>
  <c r="F3360" i="1"/>
  <c r="H3360" i="1"/>
  <c r="I3360" i="1"/>
  <c r="J3360" i="1"/>
  <c r="K3360" i="1"/>
  <c r="L3360" i="1"/>
  <c r="M3360" i="1"/>
  <c r="N3360" i="1"/>
  <c r="O3360" i="1"/>
  <c r="P3360" i="1"/>
  <c r="Q3360" i="1"/>
  <c r="R3360" i="1"/>
  <c r="V3360" i="1"/>
  <c r="X3360" i="1"/>
  <c r="Z3360" i="1"/>
  <c r="D3361" i="1"/>
  <c r="E3361" i="1"/>
  <c r="F3361" i="1"/>
  <c r="H3361" i="1"/>
  <c r="I3361" i="1"/>
  <c r="J3361" i="1"/>
  <c r="K3361" i="1"/>
  <c r="L3361" i="1"/>
  <c r="M3361" i="1"/>
  <c r="N3361" i="1"/>
  <c r="O3361" i="1"/>
  <c r="P3361" i="1"/>
  <c r="Q3361" i="1"/>
  <c r="R3361" i="1"/>
  <c r="V3361" i="1"/>
  <c r="X3361" i="1"/>
  <c r="Z3361" i="1"/>
  <c r="D3362" i="1"/>
  <c r="E3362" i="1"/>
  <c r="F3362" i="1"/>
  <c r="H3362" i="1"/>
  <c r="I3362" i="1"/>
  <c r="J3362" i="1"/>
  <c r="K3362" i="1"/>
  <c r="L3362" i="1"/>
  <c r="M3362" i="1"/>
  <c r="N3362" i="1"/>
  <c r="O3362" i="1"/>
  <c r="P3362" i="1"/>
  <c r="Q3362" i="1"/>
  <c r="R3362" i="1"/>
  <c r="V3362" i="1"/>
  <c r="X3362" i="1"/>
  <c r="Z3362" i="1"/>
  <c r="D3363" i="1"/>
  <c r="E3363" i="1"/>
  <c r="F3363" i="1"/>
  <c r="H3363" i="1"/>
  <c r="I3363" i="1"/>
  <c r="J3363" i="1"/>
  <c r="K3363" i="1"/>
  <c r="L3363" i="1"/>
  <c r="M3363" i="1"/>
  <c r="N3363" i="1"/>
  <c r="O3363" i="1"/>
  <c r="P3363" i="1"/>
  <c r="Q3363" i="1"/>
  <c r="R3363" i="1"/>
  <c r="V3363" i="1"/>
  <c r="X3363" i="1"/>
  <c r="Z3363" i="1"/>
  <c r="D3364" i="1"/>
  <c r="E3364" i="1"/>
  <c r="F3364" i="1"/>
  <c r="H3364" i="1"/>
  <c r="I3364" i="1"/>
  <c r="J3364" i="1"/>
  <c r="K3364" i="1"/>
  <c r="L3364" i="1"/>
  <c r="M3364" i="1"/>
  <c r="N3364" i="1"/>
  <c r="O3364" i="1"/>
  <c r="P3364" i="1"/>
  <c r="Q3364" i="1"/>
  <c r="R3364" i="1"/>
  <c r="V3364" i="1"/>
  <c r="X3364" i="1"/>
  <c r="Z3364" i="1"/>
  <c r="D3365" i="1"/>
  <c r="E3365" i="1"/>
  <c r="F3365" i="1"/>
  <c r="H3365" i="1"/>
  <c r="I3365" i="1"/>
  <c r="J3365" i="1"/>
  <c r="K3365" i="1"/>
  <c r="L3365" i="1"/>
  <c r="M3365" i="1"/>
  <c r="N3365" i="1"/>
  <c r="O3365" i="1"/>
  <c r="P3365" i="1"/>
  <c r="Q3365" i="1"/>
  <c r="R3365" i="1"/>
  <c r="V3365" i="1"/>
  <c r="X3365" i="1"/>
  <c r="Z3365" i="1"/>
  <c r="D3366" i="1"/>
  <c r="E3366" i="1"/>
  <c r="F3366" i="1"/>
  <c r="H3366" i="1"/>
  <c r="I3366" i="1"/>
  <c r="J3366" i="1"/>
  <c r="K3366" i="1"/>
  <c r="L3366" i="1"/>
  <c r="M3366" i="1"/>
  <c r="N3366" i="1"/>
  <c r="O3366" i="1"/>
  <c r="P3366" i="1"/>
  <c r="Q3366" i="1"/>
  <c r="R3366" i="1"/>
  <c r="V3366" i="1"/>
  <c r="X3366" i="1"/>
  <c r="Z3366" i="1"/>
  <c r="D3367" i="1"/>
  <c r="E3367" i="1"/>
  <c r="F3367" i="1"/>
  <c r="H3367" i="1"/>
  <c r="I3367" i="1"/>
  <c r="J3367" i="1"/>
  <c r="K3367" i="1"/>
  <c r="L3367" i="1"/>
  <c r="M3367" i="1"/>
  <c r="N3367" i="1"/>
  <c r="O3367" i="1"/>
  <c r="P3367" i="1"/>
  <c r="Q3367" i="1"/>
  <c r="R3367" i="1"/>
  <c r="V3367" i="1"/>
  <c r="X3367" i="1"/>
  <c r="Z3367" i="1"/>
  <c r="D3368" i="1"/>
  <c r="E3368" i="1"/>
  <c r="F3368" i="1"/>
  <c r="H3368" i="1"/>
  <c r="I3368" i="1"/>
  <c r="J3368" i="1"/>
  <c r="K3368" i="1"/>
  <c r="L3368" i="1"/>
  <c r="M3368" i="1"/>
  <c r="N3368" i="1"/>
  <c r="O3368" i="1"/>
  <c r="P3368" i="1"/>
  <c r="Q3368" i="1"/>
  <c r="R3368" i="1"/>
  <c r="V3368" i="1"/>
  <c r="X3368" i="1"/>
  <c r="Z3368" i="1"/>
  <c r="D3369" i="1"/>
  <c r="E3369" i="1"/>
  <c r="F3369" i="1"/>
  <c r="H3369" i="1"/>
  <c r="I3369" i="1"/>
  <c r="J3369" i="1"/>
  <c r="K3369" i="1"/>
  <c r="L3369" i="1"/>
  <c r="M3369" i="1"/>
  <c r="N3369" i="1"/>
  <c r="O3369" i="1"/>
  <c r="P3369" i="1"/>
  <c r="Q3369" i="1"/>
  <c r="R3369" i="1"/>
  <c r="V3369" i="1"/>
  <c r="X3369" i="1"/>
  <c r="Z3369" i="1"/>
  <c r="D3370" i="1"/>
  <c r="E3370" i="1"/>
  <c r="F3370" i="1"/>
  <c r="H3370" i="1"/>
  <c r="I3370" i="1"/>
  <c r="J3370" i="1"/>
  <c r="K3370" i="1"/>
  <c r="L3370" i="1"/>
  <c r="M3370" i="1"/>
  <c r="N3370" i="1"/>
  <c r="O3370" i="1"/>
  <c r="P3370" i="1"/>
  <c r="Q3370" i="1"/>
  <c r="R3370" i="1"/>
  <c r="V3370" i="1"/>
  <c r="X3370" i="1"/>
  <c r="Z3370" i="1"/>
  <c r="D3371" i="1"/>
  <c r="E3371" i="1"/>
  <c r="F3371" i="1"/>
  <c r="H3371" i="1"/>
  <c r="I3371" i="1"/>
  <c r="J3371" i="1"/>
  <c r="K3371" i="1"/>
  <c r="L3371" i="1"/>
  <c r="M3371" i="1"/>
  <c r="N3371" i="1"/>
  <c r="O3371" i="1"/>
  <c r="P3371" i="1"/>
  <c r="Q3371" i="1"/>
  <c r="R3371" i="1"/>
  <c r="V3371" i="1"/>
  <c r="X3371" i="1"/>
  <c r="Z3371" i="1"/>
  <c r="D3372" i="1"/>
  <c r="E3372" i="1"/>
  <c r="F3372" i="1"/>
  <c r="H3372" i="1"/>
  <c r="I3372" i="1"/>
  <c r="J3372" i="1"/>
  <c r="K3372" i="1"/>
  <c r="L3372" i="1"/>
  <c r="M3372" i="1"/>
  <c r="N3372" i="1"/>
  <c r="O3372" i="1"/>
  <c r="P3372" i="1"/>
  <c r="Q3372" i="1"/>
  <c r="R3372" i="1"/>
  <c r="V3372" i="1"/>
  <c r="X3372" i="1"/>
  <c r="Z3372" i="1"/>
  <c r="D3373" i="1"/>
  <c r="E3373" i="1"/>
  <c r="F3373" i="1"/>
  <c r="H3373" i="1"/>
  <c r="I3373" i="1"/>
  <c r="J3373" i="1"/>
  <c r="K3373" i="1"/>
  <c r="L3373" i="1"/>
  <c r="M3373" i="1"/>
  <c r="N3373" i="1"/>
  <c r="O3373" i="1"/>
  <c r="P3373" i="1"/>
  <c r="Q3373" i="1"/>
  <c r="R3373" i="1"/>
  <c r="V3373" i="1"/>
  <c r="X3373" i="1"/>
  <c r="Z3373" i="1"/>
  <c r="D3374" i="1"/>
  <c r="E3374" i="1"/>
  <c r="F3374" i="1"/>
  <c r="H3374" i="1"/>
  <c r="I3374" i="1"/>
  <c r="J3374" i="1"/>
  <c r="K3374" i="1"/>
  <c r="L3374" i="1"/>
  <c r="M3374" i="1"/>
  <c r="N3374" i="1"/>
  <c r="O3374" i="1"/>
  <c r="P3374" i="1"/>
  <c r="Q3374" i="1"/>
  <c r="R3374" i="1"/>
  <c r="V3374" i="1"/>
  <c r="X3374" i="1"/>
  <c r="Z3374" i="1"/>
  <c r="D3375" i="1"/>
  <c r="E3375" i="1"/>
  <c r="F3375" i="1"/>
  <c r="H3375" i="1"/>
  <c r="I3375" i="1"/>
  <c r="J3375" i="1"/>
  <c r="K3375" i="1"/>
  <c r="L3375" i="1"/>
  <c r="M3375" i="1"/>
  <c r="N3375" i="1"/>
  <c r="O3375" i="1"/>
  <c r="P3375" i="1"/>
  <c r="Q3375" i="1"/>
  <c r="R3375" i="1"/>
  <c r="V3375" i="1"/>
  <c r="X3375" i="1"/>
  <c r="Z3375" i="1"/>
  <c r="D3376" i="1"/>
  <c r="E3376" i="1"/>
  <c r="F3376" i="1"/>
  <c r="H3376" i="1"/>
  <c r="I3376" i="1"/>
  <c r="J3376" i="1"/>
  <c r="K3376" i="1"/>
  <c r="L3376" i="1"/>
  <c r="M3376" i="1"/>
  <c r="N3376" i="1"/>
  <c r="O3376" i="1"/>
  <c r="P3376" i="1"/>
  <c r="Q3376" i="1"/>
  <c r="R3376" i="1"/>
  <c r="V3376" i="1"/>
  <c r="X3376" i="1"/>
  <c r="Z3376" i="1"/>
  <c r="D3377" i="1"/>
  <c r="E3377" i="1"/>
  <c r="F3377" i="1"/>
  <c r="H3377" i="1"/>
  <c r="I3377" i="1"/>
  <c r="J3377" i="1"/>
  <c r="K3377" i="1"/>
  <c r="L3377" i="1"/>
  <c r="M3377" i="1"/>
  <c r="N3377" i="1"/>
  <c r="O3377" i="1"/>
  <c r="P3377" i="1"/>
  <c r="Q3377" i="1"/>
  <c r="R3377" i="1"/>
  <c r="V3377" i="1"/>
  <c r="X3377" i="1"/>
  <c r="Z3377" i="1"/>
  <c r="D3378" i="1"/>
  <c r="E3378" i="1"/>
  <c r="F3378" i="1"/>
  <c r="H3378" i="1"/>
  <c r="I3378" i="1"/>
  <c r="J3378" i="1"/>
  <c r="K3378" i="1"/>
  <c r="L3378" i="1"/>
  <c r="M3378" i="1"/>
  <c r="N3378" i="1"/>
  <c r="O3378" i="1"/>
  <c r="P3378" i="1"/>
  <c r="Q3378" i="1"/>
  <c r="R3378" i="1"/>
  <c r="V3378" i="1"/>
  <c r="X3378" i="1"/>
  <c r="Z3378" i="1"/>
  <c r="D3379" i="1"/>
  <c r="E3379" i="1"/>
  <c r="F3379" i="1"/>
  <c r="H3379" i="1"/>
  <c r="I3379" i="1"/>
  <c r="J3379" i="1"/>
  <c r="K3379" i="1"/>
  <c r="L3379" i="1"/>
  <c r="M3379" i="1"/>
  <c r="N3379" i="1"/>
  <c r="O3379" i="1"/>
  <c r="P3379" i="1"/>
  <c r="Q3379" i="1"/>
  <c r="R3379" i="1"/>
  <c r="V3379" i="1"/>
  <c r="X3379" i="1"/>
  <c r="Z3379" i="1"/>
  <c r="D3380" i="1"/>
  <c r="E3380" i="1"/>
  <c r="F3380" i="1"/>
  <c r="H3380" i="1"/>
  <c r="I3380" i="1"/>
  <c r="J3380" i="1"/>
  <c r="K3380" i="1"/>
  <c r="L3380" i="1"/>
  <c r="M3380" i="1"/>
  <c r="N3380" i="1"/>
  <c r="O3380" i="1"/>
  <c r="P3380" i="1"/>
  <c r="Q3380" i="1"/>
  <c r="R3380" i="1"/>
  <c r="V3380" i="1"/>
  <c r="X3380" i="1"/>
  <c r="Z3380" i="1"/>
  <c r="D3381" i="1"/>
  <c r="E3381" i="1"/>
  <c r="F3381" i="1"/>
  <c r="H3381" i="1"/>
  <c r="I3381" i="1"/>
  <c r="J3381" i="1"/>
  <c r="K3381" i="1"/>
  <c r="L3381" i="1"/>
  <c r="M3381" i="1"/>
  <c r="N3381" i="1"/>
  <c r="O3381" i="1"/>
  <c r="P3381" i="1"/>
  <c r="Q3381" i="1"/>
  <c r="R3381" i="1"/>
  <c r="V3381" i="1"/>
  <c r="X3381" i="1"/>
  <c r="Z3381" i="1"/>
  <c r="D3382" i="1"/>
  <c r="E3382" i="1"/>
  <c r="F3382" i="1"/>
  <c r="H3382" i="1"/>
  <c r="I3382" i="1"/>
  <c r="J3382" i="1"/>
  <c r="K3382" i="1"/>
  <c r="L3382" i="1"/>
  <c r="M3382" i="1"/>
  <c r="N3382" i="1"/>
  <c r="O3382" i="1"/>
  <c r="P3382" i="1"/>
  <c r="Q3382" i="1"/>
  <c r="R3382" i="1"/>
  <c r="V3382" i="1"/>
  <c r="X3382" i="1"/>
  <c r="Z3382" i="1"/>
  <c r="D3383" i="1"/>
  <c r="E3383" i="1"/>
  <c r="F3383" i="1"/>
  <c r="H3383" i="1"/>
  <c r="I3383" i="1"/>
  <c r="J3383" i="1"/>
  <c r="K3383" i="1"/>
  <c r="L3383" i="1"/>
  <c r="M3383" i="1"/>
  <c r="N3383" i="1"/>
  <c r="O3383" i="1"/>
  <c r="P3383" i="1"/>
  <c r="Q3383" i="1"/>
  <c r="R3383" i="1"/>
  <c r="V3383" i="1"/>
  <c r="X3383" i="1"/>
  <c r="Z3383" i="1"/>
  <c r="D3384" i="1"/>
  <c r="E3384" i="1"/>
  <c r="F3384" i="1"/>
  <c r="H3384" i="1"/>
  <c r="I3384" i="1"/>
  <c r="J3384" i="1"/>
  <c r="K3384" i="1"/>
  <c r="L3384" i="1"/>
  <c r="M3384" i="1"/>
  <c r="N3384" i="1"/>
  <c r="O3384" i="1"/>
  <c r="P3384" i="1"/>
  <c r="Q3384" i="1"/>
  <c r="R3384" i="1"/>
  <c r="V3384" i="1"/>
  <c r="X3384" i="1"/>
  <c r="Z3384" i="1"/>
  <c r="D3385" i="1"/>
  <c r="E3385" i="1"/>
  <c r="F3385" i="1"/>
  <c r="H3385" i="1"/>
  <c r="I3385" i="1"/>
  <c r="J3385" i="1"/>
  <c r="K3385" i="1"/>
  <c r="L3385" i="1"/>
  <c r="M3385" i="1"/>
  <c r="N3385" i="1"/>
  <c r="O3385" i="1"/>
  <c r="P3385" i="1"/>
  <c r="Q3385" i="1"/>
  <c r="R3385" i="1"/>
  <c r="V3385" i="1"/>
  <c r="X3385" i="1"/>
  <c r="Z3385" i="1"/>
  <c r="D3386" i="1"/>
  <c r="E3386" i="1"/>
  <c r="F3386" i="1"/>
  <c r="H3386" i="1"/>
  <c r="I3386" i="1"/>
  <c r="J3386" i="1"/>
  <c r="K3386" i="1"/>
  <c r="L3386" i="1"/>
  <c r="M3386" i="1"/>
  <c r="N3386" i="1"/>
  <c r="O3386" i="1"/>
  <c r="P3386" i="1"/>
  <c r="Q3386" i="1"/>
  <c r="R3386" i="1"/>
  <c r="V3386" i="1"/>
  <c r="X3386" i="1"/>
  <c r="Z3386" i="1"/>
  <c r="D3387" i="1"/>
  <c r="E3387" i="1"/>
  <c r="F3387" i="1"/>
  <c r="H3387" i="1"/>
  <c r="I3387" i="1"/>
  <c r="J3387" i="1"/>
  <c r="K3387" i="1"/>
  <c r="L3387" i="1"/>
  <c r="M3387" i="1"/>
  <c r="N3387" i="1"/>
  <c r="O3387" i="1"/>
  <c r="P3387" i="1"/>
  <c r="Q3387" i="1"/>
  <c r="R3387" i="1"/>
  <c r="V3387" i="1"/>
  <c r="X3387" i="1"/>
  <c r="Z3387" i="1"/>
  <c r="D3388" i="1"/>
  <c r="E3388" i="1"/>
  <c r="F3388" i="1"/>
  <c r="H3388" i="1"/>
  <c r="I3388" i="1"/>
  <c r="J3388" i="1"/>
  <c r="K3388" i="1"/>
  <c r="L3388" i="1"/>
  <c r="M3388" i="1"/>
  <c r="N3388" i="1"/>
  <c r="O3388" i="1"/>
  <c r="P3388" i="1"/>
  <c r="Q3388" i="1"/>
  <c r="R3388" i="1"/>
  <c r="V3388" i="1"/>
  <c r="X3388" i="1"/>
  <c r="Z3388" i="1"/>
  <c r="D3389" i="1"/>
  <c r="E3389" i="1"/>
  <c r="F3389" i="1"/>
  <c r="H3389" i="1"/>
  <c r="I3389" i="1"/>
  <c r="J3389" i="1"/>
  <c r="K3389" i="1"/>
  <c r="L3389" i="1"/>
  <c r="M3389" i="1"/>
  <c r="N3389" i="1"/>
  <c r="O3389" i="1"/>
  <c r="P3389" i="1"/>
  <c r="Q3389" i="1"/>
  <c r="R3389" i="1"/>
  <c r="V3389" i="1"/>
  <c r="X3389" i="1"/>
  <c r="Z3389" i="1"/>
  <c r="D3390" i="1"/>
  <c r="E3390" i="1"/>
  <c r="F3390" i="1"/>
  <c r="H3390" i="1"/>
  <c r="I3390" i="1"/>
  <c r="J3390" i="1"/>
  <c r="K3390" i="1"/>
  <c r="L3390" i="1"/>
  <c r="M3390" i="1"/>
  <c r="N3390" i="1"/>
  <c r="O3390" i="1"/>
  <c r="P3390" i="1"/>
  <c r="Q3390" i="1"/>
  <c r="R3390" i="1"/>
  <c r="V3390" i="1"/>
  <c r="X3390" i="1"/>
  <c r="Z3390" i="1"/>
  <c r="D3391" i="1"/>
  <c r="E3391" i="1"/>
  <c r="F3391" i="1"/>
  <c r="H3391" i="1"/>
  <c r="I3391" i="1"/>
  <c r="J3391" i="1"/>
  <c r="K3391" i="1"/>
  <c r="L3391" i="1"/>
  <c r="M3391" i="1"/>
  <c r="N3391" i="1"/>
  <c r="O3391" i="1"/>
  <c r="P3391" i="1"/>
  <c r="Q3391" i="1"/>
  <c r="R3391" i="1"/>
  <c r="V3391" i="1"/>
  <c r="X3391" i="1"/>
  <c r="Z3391" i="1"/>
  <c r="D3392" i="1"/>
  <c r="E3392" i="1"/>
  <c r="F3392" i="1"/>
  <c r="H3392" i="1"/>
  <c r="I3392" i="1"/>
  <c r="J3392" i="1"/>
  <c r="K3392" i="1"/>
  <c r="L3392" i="1"/>
  <c r="M3392" i="1"/>
  <c r="N3392" i="1"/>
  <c r="O3392" i="1"/>
  <c r="P3392" i="1"/>
  <c r="Q3392" i="1"/>
  <c r="R3392" i="1"/>
  <c r="V3392" i="1"/>
  <c r="X3392" i="1"/>
  <c r="Z3392" i="1"/>
  <c r="D3393" i="1"/>
  <c r="E3393" i="1"/>
  <c r="F3393" i="1"/>
  <c r="H3393" i="1"/>
  <c r="I3393" i="1"/>
  <c r="J3393" i="1"/>
  <c r="K3393" i="1"/>
  <c r="L3393" i="1"/>
  <c r="M3393" i="1"/>
  <c r="N3393" i="1"/>
  <c r="O3393" i="1"/>
  <c r="P3393" i="1"/>
  <c r="Q3393" i="1"/>
  <c r="R3393" i="1"/>
  <c r="V3393" i="1"/>
  <c r="X3393" i="1"/>
  <c r="Z3393" i="1"/>
  <c r="D3394" i="1"/>
  <c r="E3394" i="1"/>
  <c r="F3394" i="1"/>
  <c r="H3394" i="1"/>
  <c r="I3394" i="1"/>
  <c r="J3394" i="1"/>
  <c r="K3394" i="1"/>
  <c r="L3394" i="1"/>
  <c r="M3394" i="1"/>
  <c r="N3394" i="1"/>
  <c r="O3394" i="1"/>
  <c r="P3394" i="1"/>
  <c r="Q3394" i="1"/>
  <c r="R3394" i="1"/>
  <c r="V3394" i="1"/>
  <c r="X3394" i="1"/>
  <c r="Z3394" i="1"/>
  <c r="D3395" i="1"/>
  <c r="E3395" i="1"/>
  <c r="F3395" i="1"/>
  <c r="H3395" i="1"/>
  <c r="I3395" i="1"/>
  <c r="J3395" i="1"/>
  <c r="K3395" i="1"/>
  <c r="L3395" i="1"/>
  <c r="M3395" i="1"/>
  <c r="N3395" i="1"/>
  <c r="O3395" i="1"/>
  <c r="P3395" i="1"/>
  <c r="Q3395" i="1"/>
  <c r="R3395" i="1"/>
  <c r="V3395" i="1"/>
  <c r="X3395" i="1"/>
  <c r="Z3395" i="1"/>
  <c r="D3396" i="1"/>
  <c r="E3396" i="1"/>
  <c r="F3396" i="1"/>
  <c r="H3396" i="1"/>
  <c r="I3396" i="1"/>
  <c r="J3396" i="1"/>
  <c r="K3396" i="1"/>
  <c r="L3396" i="1"/>
  <c r="M3396" i="1"/>
  <c r="N3396" i="1"/>
  <c r="O3396" i="1"/>
  <c r="P3396" i="1"/>
  <c r="Q3396" i="1"/>
  <c r="R3396" i="1"/>
  <c r="V3396" i="1"/>
  <c r="X3396" i="1"/>
  <c r="Z3396" i="1"/>
  <c r="D3397" i="1"/>
  <c r="E3397" i="1"/>
  <c r="F3397" i="1"/>
  <c r="H3397" i="1"/>
  <c r="I3397" i="1"/>
  <c r="J3397" i="1"/>
  <c r="K3397" i="1"/>
  <c r="L3397" i="1"/>
  <c r="M3397" i="1"/>
  <c r="N3397" i="1"/>
  <c r="O3397" i="1"/>
  <c r="P3397" i="1"/>
  <c r="Q3397" i="1"/>
  <c r="R3397" i="1"/>
  <c r="V3397" i="1"/>
  <c r="X3397" i="1"/>
  <c r="Z3397" i="1"/>
  <c r="D3398" i="1"/>
  <c r="E3398" i="1"/>
  <c r="F3398" i="1"/>
  <c r="H3398" i="1"/>
  <c r="I3398" i="1"/>
  <c r="J3398" i="1"/>
  <c r="K3398" i="1"/>
  <c r="L3398" i="1"/>
  <c r="M3398" i="1"/>
  <c r="N3398" i="1"/>
  <c r="O3398" i="1"/>
  <c r="P3398" i="1"/>
  <c r="Q3398" i="1"/>
  <c r="R3398" i="1"/>
  <c r="V3398" i="1"/>
  <c r="X3398" i="1"/>
  <c r="Z3398" i="1"/>
  <c r="D3399" i="1"/>
  <c r="E3399" i="1"/>
  <c r="F3399" i="1"/>
  <c r="H3399" i="1"/>
  <c r="I3399" i="1"/>
  <c r="J3399" i="1"/>
  <c r="K3399" i="1"/>
  <c r="L3399" i="1"/>
  <c r="M3399" i="1"/>
  <c r="N3399" i="1"/>
  <c r="O3399" i="1"/>
  <c r="P3399" i="1"/>
  <c r="Q3399" i="1"/>
  <c r="R3399" i="1"/>
  <c r="V3399" i="1"/>
  <c r="X3399" i="1"/>
  <c r="Z3399" i="1"/>
  <c r="D3400" i="1"/>
  <c r="E3400" i="1"/>
  <c r="F3400" i="1"/>
  <c r="H3400" i="1"/>
  <c r="I3400" i="1"/>
  <c r="J3400" i="1"/>
  <c r="K3400" i="1"/>
  <c r="L3400" i="1"/>
  <c r="M3400" i="1"/>
  <c r="N3400" i="1"/>
  <c r="O3400" i="1"/>
  <c r="P3400" i="1"/>
  <c r="Q3400" i="1"/>
  <c r="R3400" i="1"/>
  <c r="V3400" i="1"/>
  <c r="X3400" i="1"/>
  <c r="Z3400" i="1"/>
  <c r="D3401" i="1"/>
  <c r="E3401" i="1"/>
  <c r="F3401" i="1"/>
  <c r="H3401" i="1"/>
  <c r="I3401" i="1"/>
  <c r="J3401" i="1"/>
  <c r="K3401" i="1"/>
  <c r="L3401" i="1"/>
  <c r="M3401" i="1"/>
  <c r="N3401" i="1"/>
  <c r="O3401" i="1"/>
  <c r="P3401" i="1"/>
  <c r="Q3401" i="1"/>
  <c r="R3401" i="1"/>
  <c r="V3401" i="1"/>
  <c r="X3401" i="1"/>
  <c r="Z3401" i="1"/>
  <c r="D3402" i="1"/>
  <c r="E3402" i="1"/>
  <c r="F3402" i="1"/>
  <c r="H3402" i="1"/>
  <c r="I3402" i="1"/>
  <c r="J3402" i="1"/>
  <c r="K3402" i="1"/>
  <c r="L3402" i="1"/>
  <c r="M3402" i="1"/>
  <c r="N3402" i="1"/>
  <c r="O3402" i="1"/>
  <c r="P3402" i="1"/>
  <c r="Q3402" i="1"/>
  <c r="R3402" i="1"/>
  <c r="V3402" i="1"/>
  <c r="X3402" i="1"/>
  <c r="Z3402" i="1"/>
  <c r="D3403" i="1"/>
  <c r="E3403" i="1"/>
  <c r="F3403" i="1"/>
  <c r="H3403" i="1"/>
  <c r="I3403" i="1"/>
  <c r="J3403" i="1"/>
  <c r="K3403" i="1"/>
  <c r="L3403" i="1"/>
  <c r="M3403" i="1"/>
  <c r="N3403" i="1"/>
  <c r="O3403" i="1"/>
  <c r="P3403" i="1"/>
  <c r="Q3403" i="1"/>
  <c r="R3403" i="1"/>
  <c r="V3403" i="1"/>
  <c r="X3403" i="1"/>
  <c r="Z3403" i="1"/>
  <c r="D3404" i="1"/>
  <c r="E3404" i="1"/>
  <c r="F3404" i="1"/>
  <c r="H3404" i="1"/>
  <c r="I3404" i="1"/>
  <c r="J3404" i="1"/>
  <c r="K3404" i="1"/>
  <c r="L3404" i="1"/>
  <c r="M3404" i="1"/>
  <c r="N3404" i="1"/>
  <c r="O3404" i="1"/>
  <c r="P3404" i="1"/>
  <c r="Q3404" i="1"/>
  <c r="R3404" i="1"/>
  <c r="V3404" i="1"/>
  <c r="X3404" i="1"/>
  <c r="Z3404" i="1"/>
  <c r="D3405" i="1"/>
  <c r="E3405" i="1"/>
  <c r="F3405" i="1"/>
  <c r="H3405" i="1"/>
  <c r="I3405" i="1"/>
  <c r="J3405" i="1"/>
  <c r="K3405" i="1"/>
  <c r="L3405" i="1"/>
  <c r="M3405" i="1"/>
  <c r="N3405" i="1"/>
  <c r="O3405" i="1"/>
  <c r="P3405" i="1"/>
  <c r="Q3405" i="1"/>
  <c r="R3405" i="1"/>
  <c r="V3405" i="1"/>
  <c r="X3405" i="1"/>
  <c r="Z3405" i="1"/>
  <c r="D3406" i="1"/>
  <c r="E3406" i="1"/>
  <c r="F3406" i="1"/>
  <c r="H3406" i="1"/>
  <c r="I3406" i="1"/>
  <c r="J3406" i="1"/>
  <c r="K3406" i="1"/>
  <c r="L3406" i="1"/>
  <c r="M3406" i="1"/>
  <c r="N3406" i="1"/>
  <c r="O3406" i="1"/>
  <c r="P3406" i="1"/>
  <c r="Q3406" i="1"/>
  <c r="R3406" i="1"/>
  <c r="V3406" i="1"/>
  <c r="X3406" i="1"/>
  <c r="Z3406" i="1"/>
  <c r="D3407" i="1"/>
  <c r="E3407" i="1"/>
  <c r="F3407" i="1"/>
  <c r="H3407" i="1"/>
  <c r="I3407" i="1"/>
  <c r="J3407" i="1"/>
  <c r="K3407" i="1"/>
  <c r="L3407" i="1"/>
  <c r="M3407" i="1"/>
  <c r="N3407" i="1"/>
  <c r="O3407" i="1"/>
  <c r="P3407" i="1"/>
  <c r="Q3407" i="1"/>
  <c r="R3407" i="1"/>
  <c r="V3407" i="1"/>
  <c r="X3407" i="1"/>
  <c r="Z3407" i="1"/>
  <c r="D3408" i="1"/>
  <c r="E3408" i="1"/>
  <c r="F3408" i="1"/>
  <c r="H3408" i="1"/>
  <c r="I3408" i="1"/>
  <c r="J3408" i="1"/>
  <c r="K3408" i="1"/>
  <c r="L3408" i="1"/>
  <c r="M3408" i="1"/>
  <c r="N3408" i="1"/>
  <c r="O3408" i="1"/>
  <c r="P3408" i="1"/>
  <c r="Q3408" i="1"/>
  <c r="R3408" i="1"/>
  <c r="V3408" i="1"/>
  <c r="X3408" i="1"/>
  <c r="Z3408" i="1"/>
  <c r="D3409" i="1"/>
  <c r="E3409" i="1"/>
  <c r="F3409" i="1"/>
  <c r="H3409" i="1"/>
  <c r="I3409" i="1"/>
  <c r="J3409" i="1"/>
  <c r="K3409" i="1"/>
  <c r="L3409" i="1"/>
  <c r="M3409" i="1"/>
  <c r="N3409" i="1"/>
  <c r="O3409" i="1"/>
  <c r="P3409" i="1"/>
  <c r="Q3409" i="1"/>
  <c r="R3409" i="1"/>
  <c r="V3409" i="1"/>
  <c r="X3409" i="1"/>
  <c r="Z3409" i="1"/>
  <c r="D3410" i="1"/>
  <c r="E3410" i="1"/>
  <c r="F3410" i="1"/>
  <c r="H3410" i="1"/>
  <c r="I3410" i="1"/>
  <c r="J3410" i="1"/>
  <c r="K3410" i="1"/>
  <c r="L3410" i="1"/>
  <c r="M3410" i="1"/>
  <c r="N3410" i="1"/>
  <c r="O3410" i="1"/>
  <c r="P3410" i="1"/>
  <c r="Q3410" i="1"/>
  <c r="R3410" i="1"/>
  <c r="V3410" i="1"/>
  <c r="X3410" i="1"/>
  <c r="Z3410" i="1"/>
  <c r="D3411" i="1"/>
  <c r="E3411" i="1"/>
  <c r="F3411" i="1"/>
  <c r="H3411" i="1"/>
  <c r="I3411" i="1"/>
  <c r="J3411" i="1"/>
  <c r="K3411" i="1"/>
  <c r="L3411" i="1"/>
  <c r="M3411" i="1"/>
  <c r="N3411" i="1"/>
  <c r="O3411" i="1"/>
  <c r="P3411" i="1"/>
  <c r="Q3411" i="1"/>
  <c r="R3411" i="1"/>
  <c r="V3411" i="1"/>
  <c r="X3411" i="1"/>
  <c r="Z3411" i="1"/>
  <c r="D3412" i="1"/>
  <c r="E3412" i="1"/>
  <c r="F3412" i="1"/>
  <c r="H3412" i="1"/>
  <c r="I3412" i="1"/>
  <c r="J3412" i="1"/>
  <c r="K3412" i="1"/>
  <c r="L3412" i="1"/>
  <c r="M3412" i="1"/>
  <c r="N3412" i="1"/>
  <c r="O3412" i="1"/>
  <c r="P3412" i="1"/>
  <c r="Q3412" i="1"/>
  <c r="R3412" i="1"/>
  <c r="V3412" i="1"/>
  <c r="X3412" i="1"/>
  <c r="Z3412" i="1"/>
  <c r="D3413" i="1"/>
  <c r="E3413" i="1"/>
  <c r="F3413" i="1"/>
  <c r="H3413" i="1"/>
  <c r="I3413" i="1"/>
  <c r="J3413" i="1"/>
  <c r="K3413" i="1"/>
  <c r="L3413" i="1"/>
  <c r="M3413" i="1"/>
  <c r="N3413" i="1"/>
  <c r="O3413" i="1"/>
  <c r="P3413" i="1"/>
  <c r="Q3413" i="1"/>
  <c r="R3413" i="1"/>
  <c r="V3413" i="1"/>
  <c r="X3413" i="1"/>
  <c r="Z3413" i="1"/>
  <c r="D3414" i="1"/>
  <c r="E3414" i="1"/>
  <c r="F3414" i="1"/>
  <c r="H3414" i="1"/>
  <c r="I3414" i="1"/>
  <c r="J3414" i="1"/>
  <c r="K3414" i="1"/>
  <c r="L3414" i="1"/>
  <c r="M3414" i="1"/>
  <c r="N3414" i="1"/>
  <c r="O3414" i="1"/>
  <c r="P3414" i="1"/>
  <c r="Q3414" i="1"/>
  <c r="R3414" i="1"/>
  <c r="V3414" i="1"/>
  <c r="X3414" i="1"/>
  <c r="Z3414" i="1"/>
  <c r="D3415" i="1"/>
  <c r="E3415" i="1"/>
  <c r="F3415" i="1"/>
  <c r="H3415" i="1"/>
  <c r="I3415" i="1"/>
  <c r="J3415" i="1"/>
  <c r="K3415" i="1"/>
  <c r="L3415" i="1"/>
  <c r="M3415" i="1"/>
  <c r="N3415" i="1"/>
  <c r="O3415" i="1"/>
  <c r="P3415" i="1"/>
  <c r="Q3415" i="1"/>
  <c r="R3415" i="1"/>
  <c r="V3415" i="1"/>
  <c r="X3415" i="1"/>
  <c r="Z3415" i="1"/>
  <c r="D3416" i="1"/>
  <c r="E3416" i="1"/>
  <c r="F3416" i="1"/>
  <c r="H3416" i="1"/>
  <c r="I3416" i="1"/>
  <c r="J3416" i="1"/>
  <c r="K3416" i="1"/>
  <c r="L3416" i="1"/>
  <c r="M3416" i="1"/>
  <c r="N3416" i="1"/>
  <c r="O3416" i="1"/>
  <c r="P3416" i="1"/>
  <c r="Q3416" i="1"/>
  <c r="R3416" i="1"/>
  <c r="V3416" i="1"/>
  <c r="X3416" i="1"/>
  <c r="Z3416" i="1"/>
  <c r="D3417" i="1"/>
  <c r="E3417" i="1"/>
  <c r="F3417" i="1"/>
  <c r="H3417" i="1"/>
  <c r="I3417" i="1"/>
  <c r="J3417" i="1"/>
  <c r="K3417" i="1"/>
  <c r="L3417" i="1"/>
  <c r="M3417" i="1"/>
  <c r="N3417" i="1"/>
  <c r="O3417" i="1"/>
  <c r="P3417" i="1"/>
  <c r="Q3417" i="1"/>
  <c r="R3417" i="1"/>
  <c r="V3417" i="1"/>
  <c r="X3417" i="1"/>
  <c r="Z3417" i="1"/>
  <c r="D3418" i="1"/>
  <c r="E3418" i="1"/>
  <c r="F3418" i="1"/>
  <c r="H3418" i="1"/>
  <c r="I3418" i="1"/>
  <c r="J3418" i="1"/>
  <c r="K3418" i="1"/>
  <c r="L3418" i="1"/>
  <c r="M3418" i="1"/>
  <c r="N3418" i="1"/>
  <c r="O3418" i="1"/>
  <c r="P3418" i="1"/>
  <c r="Q3418" i="1"/>
  <c r="R3418" i="1"/>
  <c r="V3418" i="1"/>
  <c r="X3418" i="1"/>
  <c r="Z3418" i="1"/>
  <c r="D3419" i="1"/>
  <c r="E3419" i="1"/>
  <c r="F3419" i="1"/>
  <c r="H3419" i="1"/>
  <c r="I3419" i="1"/>
  <c r="J3419" i="1"/>
  <c r="K3419" i="1"/>
  <c r="L3419" i="1"/>
  <c r="M3419" i="1"/>
  <c r="N3419" i="1"/>
  <c r="O3419" i="1"/>
  <c r="P3419" i="1"/>
  <c r="Q3419" i="1"/>
  <c r="R3419" i="1"/>
  <c r="V3419" i="1"/>
  <c r="X3419" i="1"/>
  <c r="Z3419" i="1"/>
  <c r="D3420" i="1"/>
  <c r="E3420" i="1"/>
  <c r="F3420" i="1"/>
  <c r="H3420" i="1"/>
  <c r="I3420" i="1"/>
  <c r="J3420" i="1"/>
  <c r="K3420" i="1"/>
  <c r="L3420" i="1"/>
  <c r="M3420" i="1"/>
  <c r="N3420" i="1"/>
  <c r="O3420" i="1"/>
  <c r="P3420" i="1"/>
  <c r="Q3420" i="1"/>
  <c r="R3420" i="1"/>
  <c r="V3420" i="1"/>
  <c r="X3420" i="1"/>
  <c r="Z3420" i="1"/>
  <c r="D3421" i="1"/>
  <c r="E3421" i="1"/>
  <c r="F3421" i="1"/>
  <c r="H3421" i="1"/>
  <c r="I3421" i="1"/>
  <c r="J3421" i="1"/>
  <c r="K3421" i="1"/>
  <c r="L3421" i="1"/>
  <c r="M3421" i="1"/>
  <c r="N3421" i="1"/>
  <c r="O3421" i="1"/>
  <c r="P3421" i="1"/>
  <c r="Q3421" i="1"/>
  <c r="R3421" i="1"/>
  <c r="V3421" i="1"/>
  <c r="X3421" i="1"/>
  <c r="Z3421" i="1"/>
  <c r="D3422" i="1"/>
  <c r="E3422" i="1"/>
  <c r="F3422" i="1"/>
  <c r="H3422" i="1"/>
  <c r="I3422" i="1"/>
  <c r="J3422" i="1"/>
  <c r="K3422" i="1"/>
  <c r="L3422" i="1"/>
  <c r="M3422" i="1"/>
  <c r="N3422" i="1"/>
  <c r="O3422" i="1"/>
  <c r="P3422" i="1"/>
  <c r="Q3422" i="1"/>
  <c r="R3422" i="1"/>
  <c r="V3422" i="1"/>
  <c r="X3422" i="1"/>
  <c r="Z3422" i="1"/>
  <c r="D3423" i="1"/>
  <c r="E3423" i="1"/>
  <c r="F3423" i="1"/>
  <c r="H3423" i="1"/>
  <c r="I3423" i="1"/>
  <c r="J3423" i="1"/>
  <c r="K3423" i="1"/>
  <c r="L3423" i="1"/>
  <c r="M3423" i="1"/>
  <c r="N3423" i="1"/>
  <c r="O3423" i="1"/>
  <c r="P3423" i="1"/>
  <c r="Q3423" i="1"/>
  <c r="R3423" i="1"/>
  <c r="V3423" i="1"/>
  <c r="X3423" i="1"/>
  <c r="Z3423" i="1"/>
  <c r="D3424" i="1"/>
  <c r="E3424" i="1"/>
  <c r="F3424" i="1"/>
  <c r="H3424" i="1"/>
  <c r="I3424" i="1"/>
  <c r="J3424" i="1"/>
  <c r="K3424" i="1"/>
  <c r="L3424" i="1"/>
  <c r="M3424" i="1"/>
  <c r="N3424" i="1"/>
  <c r="O3424" i="1"/>
  <c r="P3424" i="1"/>
  <c r="Q3424" i="1"/>
  <c r="R3424" i="1"/>
  <c r="V3424" i="1"/>
  <c r="X3424" i="1"/>
  <c r="Z3424" i="1"/>
  <c r="D3425" i="1"/>
  <c r="E3425" i="1"/>
  <c r="F3425" i="1"/>
  <c r="H3425" i="1"/>
  <c r="I3425" i="1"/>
  <c r="J3425" i="1"/>
  <c r="K3425" i="1"/>
  <c r="L3425" i="1"/>
  <c r="M3425" i="1"/>
  <c r="N3425" i="1"/>
  <c r="O3425" i="1"/>
  <c r="P3425" i="1"/>
  <c r="Q3425" i="1"/>
  <c r="R3425" i="1"/>
  <c r="V3425" i="1"/>
  <c r="X3425" i="1"/>
  <c r="Z3425" i="1"/>
  <c r="D3426" i="1"/>
  <c r="E3426" i="1"/>
  <c r="F3426" i="1"/>
  <c r="H3426" i="1"/>
  <c r="I3426" i="1"/>
  <c r="J3426" i="1"/>
  <c r="K3426" i="1"/>
  <c r="L3426" i="1"/>
  <c r="M3426" i="1"/>
  <c r="N3426" i="1"/>
  <c r="O3426" i="1"/>
  <c r="P3426" i="1"/>
  <c r="Q3426" i="1"/>
  <c r="R3426" i="1"/>
  <c r="V3426" i="1"/>
  <c r="X3426" i="1"/>
  <c r="Z3426" i="1"/>
  <c r="D3427" i="1"/>
  <c r="E3427" i="1"/>
  <c r="F3427" i="1"/>
  <c r="H3427" i="1"/>
  <c r="I3427" i="1"/>
  <c r="J3427" i="1"/>
  <c r="K3427" i="1"/>
  <c r="L3427" i="1"/>
  <c r="M3427" i="1"/>
  <c r="N3427" i="1"/>
  <c r="O3427" i="1"/>
  <c r="P3427" i="1"/>
  <c r="Q3427" i="1"/>
  <c r="R3427" i="1"/>
  <c r="V3427" i="1"/>
  <c r="X3427" i="1"/>
  <c r="Z3427" i="1"/>
  <c r="D3428" i="1"/>
  <c r="E3428" i="1"/>
  <c r="F3428" i="1"/>
  <c r="H3428" i="1"/>
  <c r="I3428" i="1"/>
  <c r="J3428" i="1"/>
  <c r="K3428" i="1"/>
  <c r="L3428" i="1"/>
  <c r="M3428" i="1"/>
  <c r="N3428" i="1"/>
  <c r="O3428" i="1"/>
  <c r="P3428" i="1"/>
  <c r="Q3428" i="1"/>
  <c r="R3428" i="1"/>
  <c r="V3428" i="1"/>
  <c r="X3428" i="1"/>
  <c r="Z3428" i="1"/>
  <c r="D3429" i="1"/>
  <c r="E3429" i="1"/>
  <c r="F3429" i="1"/>
  <c r="H3429" i="1"/>
  <c r="I3429" i="1"/>
  <c r="J3429" i="1"/>
  <c r="K3429" i="1"/>
  <c r="L3429" i="1"/>
  <c r="M3429" i="1"/>
  <c r="N3429" i="1"/>
  <c r="O3429" i="1"/>
  <c r="P3429" i="1"/>
  <c r="Q3429" i="1"/>
  <c r="R3429" i="1"/>
  <c r="V3429" i="1"/>
  <c r="X3429" i="1"/>
  <c r="Z3429" i="1"/>
  <c r="D3430" i="1"/>
  <c r="E3430" i="1"/>
  <c r="F3430" i="1"/>
  <c r="H3430" i="1"/>
  <c r="I3430" i="1"/>
  <c r="J3430" i="1"/>
  <c r="K3430" i="1"/>
  <c r="L3430" i="1"/>
  <c r="M3430" i="1"/>
  <c r="N3430" i="1"/>
  <c r="O3430" i="1"/>
  <c r="P3430" i="1"/>
  <c r="Q3430" i="1"/>
  <c r="R3430" i="1"/>
  <c r="V3430" i="1"/>
  <c r="X3430" i="1"/>
  <c r="Z3430" i="1"/>
  <c r="D3431" i="1"/>
  <c r="E3431" i="1"/>
  <c r="F3431" i="1"/>
  <c r="H3431" i="1"/>
  <c r="I3431" i="1"/>
  <c r="J3431" i="1"/>
  <c r="K3431" i="1"/>
  <c r="L3431" i="1"/>
  <c r="M3431" i="1"/>
  <c r="N3431" i="1"/>
  <c r="O3431" i="1"/>
  <c r="P3431" i="1"/>
  <c r="Q3431" i="1"/>
  <c r="R3431" i="1"/>
  <c r="V3431" i="1"/>
  <c r="X3431" i="1"/>
  <c r="Z3431" i="1"/>
  <c r="D3432" i="1"/>
  <c r="E3432" i="1"/>
  <c r="F3432" i="1"/>
  <c r="H3432" i="1"/>
  <c r="I3432" i="1"/>
  <c r="J3432" i="1"/>
  <c r="K3432" i="1"/>
  <c r="L3432" i="1"/>
  <c r="M3432" i="1"/>
  <c r="N3432" i="1"/>
  <c r="O3432" i="1"/>
  <c r="P3432" i="1"/>
  <c r="Q3432" i="1"/>
  <c r="R3432" i="1"/>
  <c r="V3432" i="1"/>
  <c r="X3432" i="1"/>
  <c r="Z3432" i="1"/>
  <c r="D3433" i="1"/>
  <c r="E3433" i="1"/>
  <c r="F3433" i="1"/>
  <c r="H3433" i="1"/>
  <c r="I3433" i="1"/>
  <c r="J3433" i="1"/>
  <c r="K3433" i="1"/>
  <c r="L3433" i="1"/>
  <c r="M3433" i="1"/>
  <c r="N3433" i="1"/>
  <c r="O3433" i="1"/>
  <c r="P3433" i="1"/>
  <c r="Q3433" i="1"/>
  <c r="R3433" i="1"/>
  <c r="V3433" i="1"/>
  <c r="X3433" i="1"/>
  <c r="Z3433" i="1"/>
  <c r="D3434" i="1"/>
  <c r="E3434" i="1"/>
  <c r="F3434" i="1"/>
  <c r="H3434" i="1"/>
  <c r="I3434" i="1"/>
  <c r="J3434" i="1"/>
  <c r="K3434" i="1"/>
  <c r="L3434" i="1"/>
  <c r="M3434" i="1"/>
  <c r="N3434" i="1"/>
  <c r="O3434" i="1"/>
  <c r="P3434" i="1"/>
  <c r="Q3434" i="1"/>
  <c r="R3434" i="1"/>
  <c r="V3434" i="1"/>
  <c r="X3434" i="1"/>
  <c r="Z3434" i="1"/>
  <c r="D3435" i="1"/>
  <c r="E3435" i="1"/>
  <c r="F3435" i="1"/>
  <c r="H3435" i="1"/>
  <c r="I3435" i="1"/>
  <c r="J3435" i="1"/>
  <c r="K3435" i="1"/>
  <c r="L3435" i="1"/>
  <c r="M3435" i="1"/>
  <c r="N3435" i="1"/>
  <c r="O3435" i="1"/>
  <c r="P3435" i="1"/>
  <c r="Q3435" i="1"/>
  <c r="R3435" i="1"/>
  <c r="V3435" i="1"/>
  <c r="X3435" i="1"/>
  <c r="Z3435" i="1"/>
  <c r="D3436" i="1"/>
  <c r="E3436" i="1"/>
  <c r="F3436" i="1"/>
  <c r="H3436" i="1"/>
  <c r="I3436" i="1"/>
  <c r="J3436" i="1"/>
  <c r="K3436" i="1"/>
  <c r="L3436" i="1"/>
  <c r="M3436" i="1"/>
  <c r="N3436" i="1"/>
  <c r="O3436" i="1"/>
  <c r="P3436" i="1"/>
  <c r="Q3436" i="1"/>
  <c r="R3436" i="1"/>
  <c r="V3436" i="1"/>
  <c r="X3436" i="1"/>
  <c r="Z3436" i="1"/>
  <c r="D3437" i="1"/>
  <c r="E3437" i="1"/>
  <c r="F3437" i="1"/>
  <c r="H3437" i="1"/>
  <c r="I3437" i="1"/>
  <c r="J3437" i="1"/>
  <c r="K3437" i="1"/>
  <c r="L3437" i="1"/>
  <c r="M3437" i="1"/>
  <c r="N3437" i="1"/>
  <c r="O3437" i="1"/>
  <c r="P3437" i="1"/>
  <c r="Q3437" i="1"/>
  <c r="R3437" i="1"/>
  <c r="V3437" i="1"/>
  <c r="X3437" i="1"/>
  <c r="Z3437" i="1"/>
  <c r="D3438" i="1"/>
  <c r="E3438" i="1"/>
  <c r="F3438" i="1"/>
  <c r="H3438" i="1"/>
  <c r="I3438" i="1"/>
  <c r="J3438" i="1"/>
  <c r="K3438" i="1"/>
  <c r="L3438" i="1"/>
  <c r="M3438" i="1"/>
  <c r="N3438" i="1"/>
  <c r="O3438" i="1"/>
  <c r="P3438" i="1"/>
  <c r="Q3438" i="1"/>
  <c r="R3438" i="1"/>
  <c r="V3438" i="1"/>
  <c r="X3438" i="1"/>
  <c r="Z3438" i="1"/>
  <c r="D3439" i="1"/>
  <c r="E3439" i="1"/>
  <c r="F3439" i="1"/>
  <c r="H3439" i="1"/>
  <c r="I3439" i="1"/>
  <c r="J3439" i="1"/>
  <c r="K3439" i="1"/>
  <c r="L3439" i="1"/>
  <c r="M3439" i="1"/>
  <c r="N3439" i="1"/>
  <c r="O3439" i="1"/>
  <c r="P3439" i="1"/>
  <c r="Q3439" i="1"/>
  <c r="R3439" i="1"/>
  <c r="V3439" i="1"/>
  <c r="X3439" i="1"/>
  <c r="Z3439" i="1"/>
  <c r="D3440" i="1"/>
  <c r="E3440" i="1"/>
  <c r="F3440" i="1"/>
  <c r="H3440" i="1"/>
  <c r="I3440" i="1"/>
  <c r="J3440" i="1"/>
  <c r="K3440" i="1"/>
  <c r="L3440" i="1"/>
  <c r="M3440" i="1"/>
  <c r="N3440" i="1"/>
  <c r="O3440" i="1"/>
  <c r="P3440" i="1"/>
  <c r="Q3440" i="1"/>
  <c r="R3440" i="1"/>
  <c r="V3440" i="1"/>
  <c r="X3440" i="1"/>
  <c r="Z3440" i="1"/>
  <c r="D3441" i="1"/>
  <c r="E3441" i="1"/>
  <c r="F3441" i="1"/>
  <c r="H3441" i="1"/>
  <c r="I3441" i="1"/>
  <c r="J3441" i="1"/>
  <c r="K3441" i="1"/>
  <c r="L3441" i="1"/>
  <c r="M3441" i="1"/>
  <c r="N3441" i="1"/>
  <c r="O3441" i="1"/>
  <c r="P3441" i="1"/>
  <c r="Q3441" i="1"/>
  <c r="R3441" i="1"/>
  <c r="V3441" i="1"/>
  <c r="X3441" i="1"/>
  <c r="Z3441" i="1"/>
  <c r="D3442" i="1"/>
  <c r="E3442" i="1"/>
  <c r="F3442" i="1"/>
  <c r="H3442" i="1"/>
  <c r="I3442" i="1"/>
  <c r="J3442" i="1"/>
  <c r="K3442" i="1"/>
  <c r="L3442" i="1"/>
  <c r="M3442" i="1"/>
  <c r="N3442" i="1"/>
  <c r="O3442" i="1"/>
  <c r="P3442" i="1"/>
  <c r="Q3442" i="1"/>
  <c r="R3442" i="1"/>
  <c r="V3442" i="1"/>
  <c r="X3442" i="1"/>
  <c r="Z3442" i="1"/>
  <c r="D3443" i="1"/>
  <c r="E3443" i="1"/>
  <c r="F3443" i="1"/>
  <c r="H3443" i="1"/>
  <c r="I3443" i="1"/>
  <c r="J3443" i="1"/>
  <c r="K3443" i="1"/>
  <c r="L3443" i="1"/>
  <c r="M3443" i="1"/>
  <c r="N3443" i="1"/>
  <c r="O3443" i="1"/>
  <c r="P3443" i="1"/>
  <c r="Q3443" i="1"/>
  <c r="R3443" i="1"/>
  <c r="V3443" i="1"/>
  <c r="X3443" i="1"/>
  <c r="Z3443" i="1"/>
  <c r="D3444" i="1"/>
  <c r="E3444" i="1"/>
  <c r="F3444" i="1"/>
  <c r="H3444" i="1"/>
  <c r="I3444" i="1"/>
  <c r="J3444" i="1"/>
  <c r="K3444" i="1"/>
  <c r="L3444" i="1"/>
  <c r="M3444" i="1"/>
  <c r="N3444" i="1"/>
  <c r="O3444" i="1"/>
  <c r="P3444" i="1"/>
  <c r="Q3444" i="1"/>
  <c r="R3444" i="1"/>
  <c r="V3444" i="1"/>
  <c r="X3444" i="1"/>
  <c r="Z3444" i="1"/>
  <c r="D3445" i="1"/>
  <c r="E3445" i="1"/>
  <c r="F3445" i="1"/>
  <c r="H3445" i="1"/>
  <c r="I3445" i="1"/>
  <c r="J3445" i="1"/>
  <c r="K3445" i="1"/>
  <c r="L3445" i="1"/>
  <c r="M3445" i="1"/>
  <c r="N3445" i="1"/>
  <c r="O3445" i="1"/>
  <c r="P3445" i="1"/>
  <c r="Q3445" i="1"/>
  <c r="R3445" i="1"/>
  <c r="V3445" i="1"/>
  <c r="X3445" i="1"/>
  <c r="Z3445" i="1"/>
  <c r="D3446" i="1"/>
  <c r="E3446" i="1"/>
  <c r="F3446" i="1"/>
  <c r="H3446" i="1"/>
  <c r="I3446" i="1"/>
  <c r="J3446" i="1"/>
  <c r="K3446" i="1"/>
  <c r="L3446" i="1"/>
  <c r="M3446" i="1"/>
  <c r="N3446" i="1"/>
  <c r="O3446" i="1"/>
  <c r="P3446" i="1"/>
  <c r="Q3446" i="1"/>
  <c r="R3446" i="1"/>
  <c r="V3446" i="1"/>
  <c r="X3446" i="1"/>
  <c r="Z3446" i="1"/>
  <c r="D3447" i="1"/>
  <c r="E3447" i="1"/>
  <c r="F3447" i="1"/>
  <c r="H3447" i="1"/>
  <c r="I3447" i="1"/>
  <c r="J3447" i="1"/>
  <c r="K3447" i="1"/>
  <c r="L3447" i="1"/>
  <c r="M3447" i="1"/>
  <c r="N3447" i="1"/>
  <c r="O3447" i="1"/>
  <c r="P3447" i="1"/>
  <c r="Q3447" i="1"/>
  <c r="R3447" i="1"/>
  <c r="V3447" i="1"/>
  <c r="X3447" i="1"/>
  <c r="Z3447" i="1"/>
  <c r="D3448" i="1"/>
  <c r="E3448" i="1"/>
  <c r="F3448" i="1"/>
  <c r="H3448" i="1"/>
  <c r="I3448" i="1"/>
  <c r="J3448" i="1"/>
  <c r="K3448" i="1"/>
  <c r="L3448" i="1"/>
  <c r="M3448" i="1"/>
  <c r="N3448" i="1"/>
  <c r="O3448" i="1"/>
  <c r="P3448" i="1"/>
  <c r="Q3448" i="1"/>
  <c r="R3448" i="1"/>
  <c r="V3448" i="1"/>
  <c r="X3448" i="1"/>
  <c r="Z3448" i="1"/>
  <c r="D3449" i="1"/>
  <c r="E3449" i="1"/>
  <c r="F3449" i="1"/>
  <c r="H3449" i="1"/>
  <c r="I3449" i="1"/>
  <c r="J3449" i="1"/>
  <c r="K3449" i="1"/>
  <c r="L3449" i="1"/>
  <c r="M3449" i="1"/>
  <c r="N3449" i="1"/>
  <c r="O3449" i="1"/>
  <c r="P3449" i="1"/>
  <c r="Q3449" i="1"/>
  <c r="R3449" i="1"/>
  <c r="V3449" i="1"/>
  <c r="X3449" i="1"/>
  <c r="Z3449" i="1"/>
  <c r="D3450" i="1"/>
  <c r="E3450" i="1"/>
  <c r="F3450" i="1"/>
  <c r="H3450" i="1"/>
  <c r="I3450" i="1"/>
  <c r="J3450" i="1"/>
  <c r="K3450" i="1"/>
  <c r="L3450" i="1"/>
  <c r="M3450" i="1"/>
  <c r="N3450" i="1"/>
  <c r="O3450" i="1"/>
  <c r="P3450" i="1"/>
  <c r="Q3450" i="1"/>
  <c r="R3450" i="1"/>
  <c r="V3450" i="1"/>
  <c r="X3450" i="1"/>
  <c r="Z3450" i="1"/>
  <c r="D3451" i="1"/>
  <c r="E3451" i="1"/>
  <c r="F3451" i="1"/>
  <c r="H3451" i="1"/>
  <c r="I3451" i="1"/>
  <c r="J3451" i="1"/>
  <c r="K3451" i="1"/>
  <c r="L3451" i="1"/>
  <c r="M3451" i="1"/>
  <c r="N3451" i="1"/>
  <c r="O3451" i="1"/>
  <c r="P3451" i="1"/>
  <c r="Q3451" i="1"/>
  <c r="R3451" i="1"/>
  <c r="V3451" i="1"/>
  <c r="X3451" i="1"/>
  <c r="Z3451" i="1"/>
  <c r="D3452" i="1"/>
  <c r="E3452" i="1"/>
  <c r="F3452" i="1"/>
  <c r="H3452" i="1"/>
  <c r="I3452" i="1"/>
  <c r="J3452" i="1"/>
  <c r="K3452" i="1"/>
  <c r="L3452" i="1"/>
  <c r="M3452" i="1"/>
  <c r="N3452" i="1"/>
  <c r="O3452" i="1"/>
  <c r="P3452" i="1"/>
  <c r="Q3452" i="1"/>
  <c r="R3452" i="1"/>
  <c r="V3452" i="1"/>
  <c r="X3452" i="1"/>
  <c r="Z3452" i="1"/>
  <c r="D3453" i="1"/>
  <c r="E3453" i="1"/>
  <c r="F3453" i="1"/>
  <c r="H3453" i="1"/>
  <c r="I3453" i="1"/>
  <c r="J3453" i="1"/>
  <c r="K3453" i="1"/>
  <c r="L3453" i="1"/>
  <c r="M3453" i="1"/>
  <c r="N3453" i="1"/>
  <c r="O3453" i="1"/>
  <c r="P3453" i="1"/>
  <c r="Q3453" i="1"/>
  <c r="R3453" i="1"/>
  <c r="V3453" i="1"/>
  <c r="X3453" i="1"/>
  <c r="Z3453" i="1"/>
  <c r="D3454" i="1"/>
  <c r="E3454" i="1"/>
  <c r="F3454" i="1"/>
  <c r="H3454" i="1"/>
  <c r="I3454" i="1"/>
  <c r="J3454" i="1"/>
  <c r="K3454" i="1"/>
  <c r="L3454" i="1"/>
  <c r="M3454" i="1"/>
  <c r="N3454" i="1"/>
  <c r="O3454" i="1"/>
  <c r="P3454" i="1"/>
  <c r="Q3454" i="1"/>
  <c r="R3454" i="1"/>
  <c r="V3454" i="1"/>
  <c r="X3454" i="1"/>
  <c r="Z3454" i="1"/>
  <c r="D3455" i="1"/>
  <c r="E3455" i="1"/>
  <c r="F3455" i="1"/>
  <c r="H3455" i="1"/>
  <c r="I3455" i="1"/>
  <c r="J3455" i="1"/>
  <c r="K3455" i="1"/>
  <c r="L3455" i="1"/>
  <c r="M3455" i="1"/>
  <c r="N3455" i="1"/>
  <c r="O3455" i="1"/>
  <c r="P3455" i="1"/>
  <c r="Q3455" i="1"/>
  <c r="R3455" i="1"/>
  <c r="V3455" i="1"/>
  <c r="X3455" i="1"/>
  <c r="Z3455" i="1"/>
  <c r="D3456" i="1"/>
  <c r="E3456" i="1"/>
  <c r="F3456" i="1"/>
  <c r="H3456" i="1"/>
  <c r="I3456" i="1"/>
  <c r="J3456" i="1"/>
  <c r="K3456" i="1"/>
  <c r="L3456" i="1"/>
  <c r="M3456" i="1"/>
  <c r="N3456" i="1"/>
  <c r="O3456" i="1"/>
  <c r="P3456" i="1"/>
  <c r="Q3456" i="1"/>
  <c r="R3456" i="1"/>
  <c r="V3456" i="1"/>
  <c r="X3456" i="1"/>
  <c r="Z3456" i="1"/>
  <c r="D3457" i="1"/>
  <c r="E3457" i="1"/>
  <c r="F3457" i="1"/>
  <c r="H3457" i="1"/>
  <c r="I3457" i="1"/>
  <c r="J3457" i="1"/>
  <c r="K3457" i="1"/>
  <c r="L3457" i="1"/>
  <c r="M3457" i="1"/>
  <c r="N3457" i="1"/>
  <c r="O3457" i="1"/>
  <c r="P3457" i="1"/>
  <c r="Q3457" i="1"/>
  <c r="R3457" i="1"/>
  <c r="V3457" i="1"/>
  <c r="X3457" i="1"/>
  <c r="Z3457" i="1"/>
  <c r="D3458" i="1"/>
  <c r="E3458" i="1"/>
  <c r="F3458" i="1"/>
  <c r="H3458" i="1"/>
  <c r="I3458" i="1"/>
  <c r="J3458" i="1"/>
  <c r="K3458" i="1"/>
  <c r="L3458" i="1"/>
  <c r="M3458" i="1"/>
  <c r="N3458" i="1"/>
  <c r="O3458" i="1"/>
  <c r="P3458" i="1"/>
  <c r="Q3458" i="1"/>
  <c r="R3458" i="1"/>
  <c r="V3458" i="1"/>
  <c r="X3458" i="1"/>
  <c r="Z3458" i="1"/>
  <c r="D3459" i="1"/>
  <c r="E3459" i="1"/>
  <c r="F3459" i="1"/>
  <c r="H3459" i="1"/>
  <c r="I3459" i="1"/>
  <c r="J3459" i="1"/>
  <c r="K3459" i="1"/>
  <c r="L3459" i="1"/>
  <c r="M3459" i="1"/>
  <c r="N3459" i="1"/>
  <c r="O3459" i="1"/>
  <c r="P3459" i="1"/>
  <c r="Q3459" i="1"/>
  <c r="R3459" i="1"/>
  <c r="V3459" i="1"/>
  <c r="X3459" i="1"/>
  <c r="Z3459" i="1"/>
  <c r="D3460" i="1"/>
  <c r="E3460" i="1"/>
  <c r="F3460" i="1"/>
  <c r="H3460" i="1"/>
  <c r="I3460" i="1"/>
  <c r="J3460" i="1"/>
  <c r="K3460" i="1"/>
  <c r="L3460" i="1"/>
  <c r="M3460" i="1"/>
  <c r="N3460" i="1"/>
  <c r="O3460" i="1"/>
  <c r="P3460" i="1"/>
  <c r="Q3460" i="1"/>
  <c r="R3460" i="1"/>
  <c r="V3460" i="1"/>
  <c r="X3460" i="1"/>
  <c r="Z3460" i="1"/>
  <c r="D3461" i="1"/>
  <c r="E3461" i="1"/>
  <c r="F3461" i="1"/>
  <c r="H3461" i="1"/>
  <c r="I3461" i="1"/>
  <c r="J3461" i="1"/>
  <c r="K3461" i="1"/>
  <c r="L3461" i="1"/>
  <c r="M3461" i="1"/>
  <c r="N3461" i="1"/>
  <c r="O3461" i="1"/>
  <c r="P3461" i="1"/>
  <c r="Q3461" i="1"/>
  <c r="R3461" i="1"/>
  <c r="V3461" i="1"/>
  <c r="X3461" i="1"/>
  <c r="Z3461" i="1"/>
  <c r="D3462" i="1"/>
  <c r="E3462" i="1"/>
  <c r="F3462" i="1"/>
  <c r="H3462" i="1"/>
  <c r="I3462" i="1"/>
  <c r="J3462" i="1"/>
  <c r="K3462" i="1"/>
  <c r="L3462" i="1"/>
  <c r="M3462" i="1"/>
  <c r="N3462" i="1"/>
  <c r="O3462" i="1"/>
  <c r="P3462" i="1"/>
  <c r="Q3462" i="1"/>
  <c r="R3462" i="1"/>
  <c r="V3462" i="1"/>
  <c r="X3462" i="1"/>
  <c r="Z3462" i="1"/>
  <c r="D3463" i="1"/>
  <c r="E3463" i="1"/>
  <c r="F3463" i="1"/>
  <c r="H3463" i="1"/>
  <c r="I3463" i="1"/>
  <c r="J3463" i="1"/>
  <c r="K3463" i="1"/>
  <c r="L3463" i="1"/>
  <c r="M3463" i="1"/>
  <c r="N3463" i="1"/>
  <c r="O3463" i="1"/>
  <c r="P3463" i="1"/>
  <c r="Q3463" i="1"/>
  <c r="R3463" i="1"/>
  <c r="V3463" i="1"/>
  <c r="X3463" i="1"/>
  <c r="Z3463" i="1"/>
  <c r="D3464" i="1"/>
  <c r="E3464" i="1"/>
  <c r="F3464" i="1"/>
  <c r="H3464" i="1"/>
  <c r="I3464" i="1"/>
  <c r="J3464" i="1"/>
  <c r="K3464" i="1"/>
  <c r="L3464" i="1"/>
  <c r="M3464" i="1"/>
  <c r="N3464" i="1"/>
  <c r="O3464" i="1"/>
  <c r="P3464" i="1"/>
  <c r="Q3464" i="1"/>
  <c r="R3464" i="1"/>
  <c r="V3464" i="1"/>
  <c r="X3464" i="1"/>
  <c r="Z3464" i="1"/>
  <c r="D3465" i="1"/>
  <c r="E3465" i="1"/>
  <c r="F3465" i="1"/>
  <c r="H3465" i="1"/>
  <c r="I3465" i="1"/>
  <c r="J3465" i="1"/>
  <c r="K3465" i="1"/>
  <c r="L3465" i="1"/>
  <c r="M3465" i="1"/>
  <c r="N3465" i="1"/>
  <c r="O3465" i="1"/>
  <c r="P3465" i="1"/>
  <c r="Q3465" i="1"/>
  <c r="R3465" i="1"/>
  <c r="V3465" i="1"/>
  <c r="X3465" i="1"/>
  <c r="Z3465" i="1"/>
  <c r="D3466" i="1"/>
  <c r="E3466" i="1"/>
  <c r="F3466" i="1"/>
  <c r="H3466" i="1"/>
  <c r="I3466" i="1"/>
  <c r="J3466" i="1"/>
  <c r="K3466" i="1"/>
  <c r="L3466" i="1"/>
  <c r="M3466" i="1"/>
  <c r="N3466" i="1"/>
  <c r="O3466" i="1"/>
  <c r="P3466" i="1"/>
  <c r="Q3466" i="1"/>
  <c r="R3466" i="1"/>
  <c r="V3466" i="1"/>
  <c r="X3466" i="1"/>
  <c r="Z3466" i="1"/>
  <c r="D3467" i="1"/>
  <c r="E3467" i="1"/>
  <c r="F3467" i="1"/>
  <c r="H3467" i="1"/>
  <c r="I3467" i="1"/>
  <c r="J3467" i="1"/>
  <c r="K3467" i="1"/>
  <c r="L3467" i="1"/>
  <c r="M3467" i="1"/>
  <c r="N3467" i="1"/>
  <c r="O3467" i="1"/>
  <c r="P3467" i="1"/>
  <c r="Q3467" i="1"/>
  <c r="R3467" i="1"/>
  <c r="V3467" i="1"/>
  <c r="X3467" i="1"/>
  <c r="Z3467" i="1"/>
  <c r="D3468" i="1"/>
  <c r="E3468" i="1"/>
  <c r="F3468" i="1"/>
  <c r="H3468" i="1"/>
  <c r="I3468" i="1"/>
  <c r="J3468" i="1"/>
  <c r="K3468" i="1"/>
  <c r="L3468" i="1"/>
  <c r="M3468" i="1"/>
  <c r="N3468" i="1"/>
  <c r="O3468" i="1"/>
  <c r="P3468" i="1"/>
  <c r="Q3468" i="1"/>
  <c r="R3468" i="1"/>
  <c r="V3468" i="1"/>
  <c r="X3468" i="1"/>
  <c r="Z3468" i="1"/>
  <c r="D3469" i="1"/>
  <c r="E3469" i="1"/>
  <c r="F3469" i="1"/>
  <c r="H3469" i="1"/>
  <c r="I3469" i="1"/>
  <c r="J3469" i="1"/>
  <c r="K3469" i="1"/>
  <c r="L3469" i="1"/>
  <c r="M3469" i="1"/>
  <c r="N3469" i="1"/>
  <c r="O3469" i="1"/>
  <c r="P3469" i="1"/>
  <c r="Q3469" i="1"/>
  <c r="R3469" i="1"/>
  <c r="V3469" i="1"/>
  <c r="X3469" i="1"/>
  <c r="Z3469" i="1"/>
  <c r="D3470" i="1"/>
  <c r="E3470" i="1"/>
  <c r="F3470" i="1"/>
  <c r="H3470" i="1"/>
  <c r="I3470" i="1"/>
  <c r="J3470" i="1"/>
  <c r="K3470" i="1"/>
  <c r="L3470" i="1"/>
  <c r="M3470" i="1"/>
  <c r="N3470" i="1"/>
  <c r="O3470" i="1"/>
  <c r="P3470" i="1"/>
  <c r="Q3470" i="1"/>
  <c r="R3470" i="1"/>
  <c r="V3470" i="1"/>
  <c r="X3470" i="1"/>
  <c r="Z3470" i="1"/>
  <c r="D3471" i="1"/>
  <c r="E3471" i="1"/>
  <c r="F3471" i="1"/>
  <c r="H3471" i="1"/>
  <c r="I3471" i="1"/>
  <c r="J3471" i="1"/>
  <c r="K3471" i="1"/>
  <c r="L3471" i="1"/>
  <c r="M3471" i="1"/>
  <c r="N3471" i="1"/>
  <c r="O3471" i="1"/>
  <c r="P3471" i="1"/>
  <c r="Q3471" i="1"/>
  <c r="R3471" i="1"/>
  <c r="V3471" i="1"/>
  <c r="X3471" i="1"/>
  <c r="Z3471" i="1"/>
  <c r="D3472" i="1"/>
  <c r="E3472" i="1"/>
  <c r="F3472" i="1"/>
  <c r="H3472" i="1"/>
  <c r="I3472" i="1"/>
  <c r="J3472" i="1"/>
  <c r="K3472" i="1"/>
  <c r="L3472" i="1"/>
  <c r="M3472" i="1"/>
  <c r="N3472" i="1"/>
  <c r="O3472" i="1"/>
  <c r="P3472" i="1"/>
  <c r="Q3472" i="1"/>
  <c r="R3472" i="1"/>
  <c r="V3472" i="1"/>
  <c r="X3472" i="1"/>
  <c r="Z3472" i="1"/>
  <c r="D3473" i="1"/>
  <c r="E3473" i="1"/>
  <c r="F3473" i="1"/>
  <c r="H3473" i="1"/>
  <c r="I3473" i="1"/>
  <c r="J3473" i="1"/>
  <c r="K3473" i="1"/>
  <c r="L3473" i="1"/>
  <c r="M3473" i="1"/>
  <c r="N3473" i="1"/>
  <c r="O3473" i="1"/>
  <c r="P3473" i="1"/>
  <c r="Q3473" i="1"/>
  <c r="R3473" i="1"/>
  <c r="V3473" i="1"/>
  <c r="X3473" i="1"/>
  <c r="Z3473" i="1"/>
  <c r="D3474" i="1"/>
  <c r="E3474" i="1"/>
  <c r="F3474" i="1"/>
  <c r="H3474" i="1"/>
  <c r="I3474" i="1"/>
  <c r="J3474" i="1"/>
  <c r="K3474" i="1"/>
  <c r="L3474" i="1"/>
  <c r="M3474" i="1"/>
  <c r="N3474" i="1"/>
  <c r="O3474" i="1"/>
  <c r="P3474" i="1"/>
  <c r="Q3474" i="1"/>
  <c r="R3474" i="1"/>
  <c r="V3474" i="1"/>
  <c r="X3474" i="1"/>
  <c r="Z3474" i="1"/>
  <c r="D3475" i="1"/>
  <c r="E3475" i="1"/>
  <c r="F3475" i="1"/>
  <c r="H3475" i="1"/>
  <c r="I3475" i="1"/>
  <c r="J3475" i="1"/>
  <c r="K3475" i="1"/>
  <c r="L3475" i="1"/>
  <c r="M3475" i="1"/>
  <c r="N3475" i="1"/>
  <c r="O3475" i="1"/>
  <c r="P3475" i="1"/>
  <c r="Q3475" i="1"/>
  <c r="R3475" i="1"/>
  <c r="V3475" i="1"/>
  <c r="X3475" i="1"/>
  <c r="Z3475" i="1"/>
  <c r="D3476" i="1"/>
  <c r="E3476" i="1"/>
  <c r="F3476" i="1"/>
  <c r="H3476" i="1"/>
  <c r="I3476" i="1"/>
  <c r="J3476" i="1"/>
  <c r="K3476" i="1"/>
  <c r="L3476" i="1"/>
  <c r="M3476" i="1"/>
  <c r="N3476" i="1"/>
  <c r="O3476" i="1"/>
  <c r="P3476" i="1"/>
  <c r="Q3476" i="1"/>
  <c r="R3476" i="1"/>
  <c r="V3476" i="1"/>
  <c r="X3476" i="1"/>
  <c r="Z3476" i="1"/>
  <c r="D3477" i="1"/>
  <c r="E3477" i="1"/>
  <c r="F3477" i="1"/>
  <c r="H3477" i="1"/>
  <c r="I3477" i="1"/>
  <c r="J3477" i="1"/>
  <c r="K3477" i="1"/>
  <c r="L3477" i="1"/>
  <c r="M3477" i="1"/>
  <c r="N3477" i="1"/>
  <c r="O3477" i="1"/>
  <c r="P3477" i="1"/>
  <c r="Q3477" i="1"/>
  <c r="R3477" i="1"/>
  <c r="V3477" i="1"/>
  <c r="X3477" i="1"/>
  <c r="Z3477" i="1"/>
  <c r="D3478" i="1"/>
  <c r="E3478" i="1"/>
  <c r="F3478" i="1"/>
  <c r="H3478" i="1"/>
  <c r="I3478" i="1"/>
  <c r="J3478" i="1"/>
  <c r="K3478" i="1"/>
  <c r="L3478" i="1"/>
  <c r="M3478" i="1"/>
  <c r="N3478" i="1"/>
  <c r="O3478" i="1"/>
  <c r="P3478" i="1"/>
  <c r="Q3478" i="1"/>
  <c r="R3478" i="1"/>
  <c r="V3478" i="1"/>
  <c r="X3478" i="1"/>
  <c r="Z3478" i="1"/>
  <c r="D3479" i="1"/>
  <c r="E3479" i="1"/>
  <c r="F3479" i="1"/>
  <c r="H3479" i="1"/>
  <c r="I3479" i="1"/>
  <c r="J3479" i="1"/>
  <c r="K3479" i="1"/>
  <c r="L3479" i="1"/>
  <c r="M3479" i="1"/>
  <c r="N3479" i="1"/>
  <c r="O3479" i="1"/>
  <c r="P3479" i="1"/>
  <c r="Q3479" i="1"/>
  <c r="R3479" i="1"/>
  <c r="V3479" i="1"/>
  <c r="X3479" i="1"/>
  <c r="Z3479" i="1"/>
  <c r="D3480" i="1"/>
  <c r="E3480" i="1"/>
  <c r="F3480" i="1"/>
  <c r="H3480" i="1"/>
  <c r="I3480" i="1"/>
  <c r="J3480" i="1"/>
  <c r="K3480" i="1"/>
  <c r="L3480" i="1"/>
  <c r="M3480" i="1"/>
  <c r="N3480" i="1"/>
  <c r="O3480" i="1"/>
  <c r="P3480" i="1"/>
  <c r="Q3480" i="1"/>
  <c r="R3480" i="1"/>
  <c r="V3480" i="1"/>
  <c r="X3480" i="1"/>
  <c r="Z3480" i="1"/>
  <c r="D3481" i="1"/>
  <c r="E3481" i="1"/>
  <c r="F3481" i="1"/>
  <c r="H3481" i="1"/>
  <c r="I3481" i="1"/>
  <c r="J3481" i="1"/>
  <c r="K3481" i="1"/>
  <c r="L3481" i="1"/>
  <c r="M3481" i="1"/>
  <c r="N3481" i="1"/>
  <c r="O3481" i="1"/>
  <c r="P3481" i="1"/>
  <c r="Q3481" i="1"/>
  <c r="R3481" i="1"/>
  <c r="V3481" i="1"/>
  <c r="X3481" i="1"/>
  <c r="Z3481" i="1"/>
  <c r="D3482" i="1"/>
  <c r="E3482" i="1"/>
  <c r="F3482" i="1"/>
  <c r="H3482" i="1"/>
  <c r="I3482" i="1"/>
  <c r="J3482" i="1"/>
  <c r="K3482" i="1"/>
  <c r="L3482" i="1"/>
  <c r="M3482" i="1"/>
  <c r="N3482" i="1"/>
  <c r="O3482" i="1"/>
  <c r="P3482" i="1"/>
  <c r="Q3482" i="1"/>
  <c r="R3482" i="1"/>
  <c r="V3482" i="1"/>
  <c r="X3482" i="1"/>
  <c r="Z3482" i="1"/>
  <c r="D3483" i="1"/>
  <c r="E3483" i="1"/>
  <c r="F3483" i="1"/>
  <c r="H3483" i="1"/>
  <c r="I3483" i="1"/>
  <c r="J3483" i="1"/>
  <c r="K3483" i="1"/>
  <c r="L3483" i="1"/>
  <c r="M3483" i="1"/>
  <c r="N3483" i="1"/>
  <c r="O3483" i="1"/>
  <c r="P3483" i="1"/>
  <c r="Q3483" i="1"/>
  <c r="R3483" i="1"/>
  <c r="V3483" i="1"/>
  <c r="X3483" i="1"/>
  <c r="Z3483" i="1"/>
  <c r="D3484" i="1"/>
  <c r="E3484" i="1"/>
  <c r="F3484" i="1"/>
  <c r="H3484" i="1"/>
  <c r="I3484" i="1"/>
  <c r="J3484" i="1"/>
  <c r="K3484" i="1"/>
  <c r="L3484" i="1"/>
  <c r="M3484" i="1"/>
  <c r="N3484" i="1"/>
  <c r="O3484" i="1"/>
  <c r="P3484" i="1"/>
  <c r="Q3484" i="1"/>
  <c r="R3484" i="1"/>
  <c r="V3484" i="1"/>
  <c r="X3484" i="1"/>
  <c r="Z3484" i="1"/>
  <c r="D3485" i="1"/>
  <c r="E3485" i="1"/>
  <c r="F3485" i="1"/>
  <c r="H3485" i="1"/>
  <c r="I3485" i="1"/>
  <c r="J3485" i="1"/>
  <c r="K3485" i="1"/>
  <c r="L3485" i="1"/>
  <c r="M3485" i="1"/>
  <c r="N3485" i="1"/>
  <c r="O3485" i="1"/>
  <c r="P3485" i="1"/>
  <c r="Q3485" i="1"/>
  <c r="R3485" i="1"/>
  <c r="V3485" i="1"/>
  <c r="X3485" i="1"/>
  <c r="Z3485" i="1"/>
  <c r="D3486" i="1"/>
  <c r="E3486" i="1"/>
  <c r="F3486" i="1"/>
  <c r="H3486" i="1"/>
  <c r="I3486" i="1"/>
  <c r="J3486" i="1"/>
  <c r="K3486" i="1"/>
  <c r="L3486" i="1"/>
  <c r="M3486" i="1"/>
  <c r="N3486" i="1"/>
  <c r="O3486" i="1"/>
  <c r="P3486" i="1"/>
  <c r="Q3486" i="1"/>
  <c r="R3486" i="1"/>
  <c r="V3486" i="1"/>
  <c r="X3486" i="1"/>
  <c r="Z3486" i="1"/>
  <c r="D3487" i="1"/>
  <c r="E3487" i="1"/>
  <c r="F3487" i="1"/>
  <c r="H3487" i="1"/>
  <c r="I3487" i="1"/>
  <c r="J3487" i="1"/>
  <c r="K3487" i="1"/>
  <c r="L3487" i="1"/>
  <c r="M3487" i="1"/>
  <c r="N3487" i="1"/>
  <c r="O3487" i="1"/>
  <c r="P3487" i="1"/>
  <c r="Q3487" i="1"/>
  <c r="R3487" i="1"/>
  <c r="V3487" i="1"/>
  <c r="X3487" i="1"/>
  <c r="Z3487" i="1"/>
  <c r="D3488" i="1"/>
  <c r="E3488" i="1"/>
  <c r="F3488" i="1"/>
  <c r="H3488" i="1"/>
  <c r="I3488" i="1"/>
  <c r="J3488" i="1"/>
  <c r="K3488" i="1"/>
  <c r="L3488" i="1"/>
  <c r="M3488" i="1"/>
  <c r="N3488" i="1"/>
  <c r="O3488" i="1"/>
  <c r="P3488" i="1"/>
  <c r="Q3488" i="1"/>
  <c r="R3488" i="1"/>
  <c r="V3488" i="1"/>
  <c r="X3488" i="1"/>
  <c r="Z3488" i="1"/>
  <c r="D3489" i="1"/>
  <c r="E3489" i="1"/>
  <c r="F3489" i="1"/>
  <c r="H3489" i="1"/>
  <c r="I3489" i="1"/>
  <c r="J3489" i="1"/>
  <c r="K3489" i="1"/>
  <c r="L3489" i="1"/>
  <c r="M3489" i="1"/>
  <c r="N3489" i="1"/>
  <c r="O3489" i="1"/>
  <c r="P3489" i="1"/>
  <c r="Q3489" i="1"/>
  <c r="R3489" i="1"/>
  <c r="V3489" i="1"/>
  <c r="X3489" i="1"/>
  <c r="Z3489" i="1"/>
  <c r="D3490" i="1"/>
  <c r="E3490" i="1"/>
  <c r="F3490" i="1"/>
  <c r="H3490" i="1"/>
  <c r="I3490" i="1"/>
  <c r="J3490" i="1"/>
  <c r="K3490" i="1"/>
  <c r="L3490" i="1"/>
  <c r="M3490" i="1"/>
  <c r="N3490" i="1"/>
  <c r="O3490" i="1"/>
  <c r="P3490" i="1"/>
  <c r="Q3490" i="1"/>
  <c r="R3490" i="1"/>
  <c r="V3490" i="1"/>
  <c r="X3490" i="1"/>
  <c r="Z3490" i="1"/>
  <c r="D3491" i="1"/>
  <c r="E3491" i="1"/>
  <c r="F3491" i="1"/>
  <c r="H3491" i="1"/>
  <c r="I3491" i="1"/>
  <c r="J3491" i="1"/>
  <c r="K3491" i="1"/>
  <c r="L3491" i="1"/>
  <c r="M3491" i="1"/>
  <c r="N3491" i="1"/>
  <c r="O3491" i="1"/>
  <c r="P3491" i="1"/>
  <c r="Q3491" i="1"/>
  <c r="R3491" i="1"/>
  <c r="V3491" i="1"/>
  <c r="X3491" i="1"/>
  <c r="Z3491" i="1"/>
  <c r="D3492" i="1"/>
  <c r="E3492" i="1"/>
  <c r="F3492" i="1"/>
  <c r="H3492" i="1"/>
  <c r="I3492" i="1"/>
  <c r="J3492" i="1"/>
  <c r="K3492" i="1"/>
  <c r="L3492" i="1"/>
  <c r="M3492" i="1"/>
  <c r="N3492" i="1"/>
  <c r="O3492" i="1"/>
  <c r="P3492" i="1"/>
  <c r="Q3492" i="1"/>
  <c r="R3492" i="1"/>
  <c r="V3492" i="1"/>
  <c r="X3492" i="1"/>
  <c r="Z3492" i="1"/>
  <c r="D3493" i="1"/>
  <c r="E3493" i="1"/>
  <c r="F3493" i="1"/>
  <c r="H3493" i="1"/>
  <c r="I3493" i="1"/>
  <c r="J3493" i="1"/>
  <c r="K3493" i="1"/>
  <c r="L3493" i="1"/>
  <c r="M3493" i="1"/>
  <c r="N3493" i="1"/>
  <c r="O3493" i="1"/>
  <c r="P3493" i="1"/>
  <c r="Q3493" i="1"/>
  <c r="R3493" i="1"/>
  <c r="V3493" i="1"/>
  <c r="X3493" i="1"/>
  <c r="Z3493" i="1"/>
  <c r="D3494" i="1"/>
  <c r="E3494" i="1"/>
  <c r="F3494" i="1"/>
  <c r="H3494" i="1"/>
  <c r="I3494" i="1"/>
  <c r="J3494" i="1"/>
  <c r="K3494" i="1"/>
  <c r="L3494" i="1"/>
  <c r="M3494" i="1"/>
  <c r="N3494" i="1"/>
  <c r="O3494" i="1"/>
  <c r="P3494" i="1"/>
  <c r="Q3494" i="1"/>
  <c r="R3494" i="1"/>
  <c r="V3494" i="1"/>
  <c r="X3494" i="1"/>
  <c r="Z3494" i="1"/>
  <c r="D3495" i="1"/>
  <c r="E3495" i="1"/>
  <c r="F3495" i="1"/>
  <c r="H3495" i="1"/>
  <c r="I3495" i="1"/>
  <c r="J3495" i="1"/>
  <c r="K3495" i="1"/>
  <c r="L3495" i="1"/>
  <c r="M3495" i="1"/>
  <c r="N3495" i="1"/>
  <c r="O3495" i="1"/>
  <c r="P3495" i="1"/>
  <c r="Q3495" i="1"/>
  <c r="R3495" i="1"/>
  <c r="V3495" i="1"/>
  <c r="X3495" i="1"/>
  <c r="Z3495" i="1"/>
  <c r="D3496" i="1"/>
  <c r="E3496" i="1"/>
  <c r="F3496" i="1"/>
  <c r="H3496" i="1"/>
  <c r="I3496" i="1"/>
  <c r="J3496" i="1"/>
  <c r="K3496" i="1"/>
  <c r="L3496" i="1"/>
  <c r="M3496" i="1"/>
  <c r="N3496" i="1"/>
  <c r="O3496" i="1"/>
  <c r="P3496" i="1"/>
  <c r="Q3496" i="1"/>
  <c r="R3496" i="1"/>
  <c r="V3496" i="1"/>
  <c r="X3496" i="1"/>
  <c r="Z3496" i="1"/>
  <c r="D3497" i="1"/>
  <c r="E3497" i="1"/>
  <c r="F3497" i="1"/>
  <c r="H3497" i="1"/>
  <c r="I3497" i="1"/>
  <c r="J3497" i="1"/>
  <c r="K3497" i="1"/>
  <c r="L3497" i="1"/>
  <c r="M3497" i="1"/>
  <c r="N3497" i="1"/>
  <c r="O3497" i="1"/>
  <c r="P3497" i="1"/>
  <c r="Q3497" i="1"/>
  <c r="R3497" i="1"/>
  <c r="V3497" i="1"/>
  <c r="X3497" i="1"/>
  <c r="Z3497" i="1"/>
  <c r="D3498" i="1"/>
  <c r="E3498" i="1"/>
  <c r="F3498" i="1"/>
  <c r="H3498" i="1"/>
  <c r="I3498" i="1"/>
  <c r="J3498" i="1"/>
  <c r="K3498" i="1"/>
  <c r="L3498" i="1"/>
  <c r="M3498" i="1"/>
  <c r="N3498" i="1"/>
  <c r="O3498" i="1"/>
  <c r="P3498" i="1"/>
  <c r="Q3498" i="1"/>
  <c r="R3498" i="1"/>
  <c r="V3498" i="1"/>
  <c r="X3498" i="1"/>
  <c r="Z3498" i="1"/>
  <c r="D3499" i="1"/>
  <c r="E3499" i="1"/>
  <c r="F3499" i="1"/>
  <c r="H3499" i="1"/>
  <c r="I3499" i="1"/>
  <c r="J3499" i="1"/>
  <c r="K3499" i="1"/>
  <c r="L3499" i="1"/>
  <c r="M3499" i="1"/>
  <c r="N3499" i="1"/>
  <c r="O3499" i="1"/>
  <c r="P3499" i="1"/>
  <c r="Q3499" i="1"/>
  <c r="R3499" i="1"/>
  <c r="V3499" i="1"/>
  <c r="X3499" i="1"/>
  <c r="Z3499" i="1"/>
  <c r="D3500" i="1"/>
  <c r="E3500" i="1"/>
  <c r="F3500" i="1"/>
  <c r="H3500" i="1"/>
  <c r="I3500" i="1"/>
  <c r="J3500" i="1"/>
  <c r="K3500" i="1"/>
  <c r="L3500" i="1"/>
  <c r="M3500" i="1"/>
  <c r="N3500" i="1"/>
  <c r="O3500" i="1"/>
  <c r="P3500" i="1"/>
  <c r="Q3500" i="1"/>
  <c r="R3500" i="1"/>
  <c r="V3500" i="1"/>
  <c r="X3500" i="1"/>
  <c r="Z3500" i="1"/>
  <c r="D3501" i="1"/>
  <c r="E3501" i="1"/>
  <c r="F3501" i="1"/>
  <c r="H3501" i="1"/>
  <c r="I3501" i="1"/>
  <c r="J3501" i="1"/>
  <c r="K3501" i="1"/>
  <c r="L3501" i="1"/>
  <c r="M3501" i="1"/>
  <c r="N3501" i="1"/>
  <c r="O3501" i="1"/>
  <c r="P3501" i="1"/>
  <c r="Q3501" i="1"/>
  <c r="R3501" i="1"/>
  <c r="V3501" i="1"/>
  <c r="X3501" i="1"/>
  <c r="Z3501" i="1"/>
  <c r="D3502" i="1"/>
  <c r="E3502" i="1"/>
  <c r="F3502" i="1"/>
  <c r="H3502" i="1"/>
  <c r="I3502" i="1"/>
  <c r="J3502" i="1"/>
  <c r="K3502" i="1"/>
  <c r="L3502" i="1"/>
  <c r="M3502" i="1"/>
  <c r="N3502" i="1"/>
  <c r="O3502" i="1"/>
  <c r="P3502" i="1"/>
  <c r="Q3502" i="1"/>
  <c r="R3502" i="1"/>
  <c r="V3502" i="1"/>
  <c r="X3502" i="1"/>
  <c r="Z3502" i="1"/>
  <c r="D3503" i="1"/>
  <c r="E3503" i="1"/>
  <c r="F3503" i="1"/>
  <c r="H3503" i="1"/>
  <c r="I3503" i="1"/>
  <c r="J3503" i="1"/>
  <c r="K3503" i="1"/>
  <c r="L3503" i="1"/>
  <c r="M3503" i="1"/>
  <c r="N3503" i="1"/>
  <c r="O3503" i="1"/>
  <c r="P3503" i="1"/>
  <c r="Q3503" i="1"/>
  <c r="R3503" i="1"/>
  <c r="V3503" i="1"/>
  <c r="X3503" i="1"/>
  <c r="Z3503" i="1"/>
  <c r="D3504" i="1"/>
  <c r="E3504" i="1"/>
  <c r="F3504" i="1"/>
  <c r="H3504" i="1"/>
  <c r="I3504" i="1"/>
  <c r="J3504" i="1"/>
  <c r="K3504" i="1"/>
  <c r="L3504" i="1"/>
  <c r="M3504" i="1"/>
  <c r="N3504" i="1"/>
  <c r="O3504" i="1"/>
  <c r="P3504" i="1"/>
  <c r="Q3504" i="1"/>
  <c r="R3504" i="1"/>
  <c r="V3504" i="1"/>
  <c r="X3504" i="1"/>
  <c r="Z3504" i="1"/>
  <c r="D3505" i="1"/>
  <c r="E3505" i="1"/>
  <c r="F3505" i="1"/>
  <c r="H3505" i="1"/>
  <c r="I3505" i="1"/>
  <c r="J3505" i="1"/>
  <c r="K3505" i="1"/>
  <c r="L3505" i="1"/>
  <c r="M3505" i="1"/>
  <c r="N3505" i="1"/>
  <c r="O3505" i="1"/>
  <c r="P3505" i="1"/>
  <c r="Q3505" i="1"/>
  <c r="R3505" i="1"/>
  <c r="V3505" i="1"/>
  <c r="X3505" i="1"/>
  <c r="Z3505" i="1"/>
  <c r="D3506" i="1"/>
  <c r="E3506" i="1"/>
  <c r="F3506" i="1"/>
  <c r="H3506" i="1"/>
  <c r="I3506" i="1"/>
  <c r="J3506" i="1"/>
  <c r="K3506" i="1"/>
  <c r="L3506" i="1"/>
  <c r="M3506" i="1"/>
  <c r="N3506" i="1"/>
  <c r="O3506" i="1"/>
  <c r="P3506" i="1"/>
  <c r="Q3506" i="1"/>
  <c r="R3506" i="1"/>
  <c r="V3506" i="1"/>
  <c r="X3506" i="1"/>
  <c r="Z3506" i="1"/>
  <c r="D3507" i="1"/>
  <c r="E3507" i="1"/>
  <c r="F3507" i="1"/>
  <c r="H3507" i="1"/>
  <c r="I3507" i="1"/>
  <c r="J3507" i="1"/>
  <c r="K3507" i="1"/>
  <c r="L3507" i="1"/>
  <c r="M3507" i="1"/>
  <c r="N3507" i="1"/>
  <c r="O3507" i="1"/>
  <c r="P3507" i="1"/>
  <c r="Q3507" i="1"/>
  <c r="R3507" i="1"/>
  <c r="V3507" i="1"/>
  <c r="X3507" i="1"/>
  <c r="Z3507" i="1"/>
  <c r="D3508" i="1"/>
  <c r="E3508" i="1"/>
  <c r="F3508" i="1"/>
  <c r="H3508" i="1"/>
  <c r="I3508" i="1"/>
  <c r="J3508" i="1"/>
  <c r="K3508" i="1"/>
  <c r="L3508" i="1"/>
  <c r="M3508" i="1"/>
  <c r="N3508" i="1"/>
  <c r="O3508" i="1"/>
  <c r="P3508" i="1"/>
  <c r="Q3508" i="1"/>
  <c r="R3508" i="1"/>
  <c r="V3508" i="1"/>
  <c r="X3508" i="1"/>
  <c r="Z3508" i="1"/>
  <c r="D3509" i="1"/>
  <c r="E3509" i="1"/>
  <c r="F3509" i="1"/>
  <c r="H3509" i="1"/>
  <c r="I3509" i="1"/>
  <c r="J3509" i="1"/>
  <c r="K3509" i="1"/>
  <c r="L3509" i="1"/>
  <c r="M3509" i="1"/>
  <c r="N3509" i="1"/>
  <c r="O3509" i="1"/>
  <c r="P3509" i="1"/>
  <c r="Q3509" i="1"/>
  <c r="R3509" i="1"/>
  <c r="V3509" i="1"/>
  <c r="X3509" i="1"/>
  <c r="Z3509" i="1"/>
  <c r="D3510" i="1"/>
  <c r="E3510" i="1"/>
  <c r="F3510" i="1"/>
  <c r="H3510" i="1"/>
  <c r="I3510" i="1"/>
  <c r="J3510" i="1"/>
  <c r="K3510" i="1"/>
  <c r="L3510" i="1"/>
  <c r="M3510" i="1"/>
  <c r="N3510" i="1"/>
  <c r="O3510" i="1"/>
  <c r="P3510" i="1"/>
  <c r="Q3510" i="1"/>
  <c r="R3510" i="1"/>
  <c r="V3510" i="1"/>
  <c r="X3510" i="1"/>
  <c r="Z3510" i="1"/>
  <c r="D3511" i="1"/>
  <c r="E3511" i="1"/>
  <c r="F3511" i="1"/>
  <c r="H3511" i="1"/>
  <c r="I3511" i="1"/>
  <c r="J3511" i="1"/>
  <c r="K3511" i="1"/>
  <c r="L3511" i="1"/>
  <c r="M3511" i="1"/>
  <c r="N3511" i="1"/>
  <c r="O3511" i="1"/>
  <c r="P3511" i="1"/>
  <c r="Q3511" i="1"/>
  <c r="R3511" i="1"/>
  <c r="V3511" i="1"/>
  <c r="X3511" i="1"/>
  <c r="Z3511" i="1"/>
  <c r="D3512" i="1"/>
  <c r="E3512" i="1"/>
  <c r="F3512" i="1"/>
  <c r="H3512" i="1"/>
  <c r="I3512" i="1"/>
  <c r="J3512" i="1"/>
  <c r="K3512" i="1"/>
  <c r="L3512" i="1"/>
  <c r="M3512" i="1"/>
  <c r="N3512" i="1"/>
  <c r="O3512" i="1"/>
  <c r="P3512" i="1"/>
  <c r="Q3512" i="1"/>
  <c r="R3512" i="1"/>
  <c r="V3512" i="1"/>
  <c r="X3512" i="1"/>
  <c r="Z3512" i="1"/>
  <c r="D3513" i="1"/>
  <c r="E3513" i="1"/>
  <c r="F3513" i="1"/>
  <c r="H3513" i="1"/>
  <c r="I3513" i="1"/>
  <c r="J3513" i="1"/>
  <c r="K3513" i="1"/>
  <c r="L3513" i="1"/>
  <c r="M3513" i="1"/>
  <c r="N3513" i="1"/>
  <c r="O3513" i="1"/>
  <c r="P3513" i="1"/>
  <c r="Q3513" i="1"/>
  <c r="R3513" i="1"/>
  <c r="V3513" i="1"/>
  <c r="X3513" i="1"/>
  <c r="Z3513" i="1"/>
  <c r="D3514" i="1"/>
  <c r="E3514" i="1"/>
  <c r="F3514" i="1"/>
  <c r="H3514" i="1"/>
  <c r="I3514" i="1"/>
  <c r="J3514" i="1"/>
  <c r="K3514" i="1"/>
  <c r="L3514" i="1"/>
  <c r="M3514" i="1"/>
  <c r="N3514" i="1"/>
  <c r="O3514" i="1"/>
  <c r="P3514" i="1"/>
  <c r="Q3514" i="1"/>
  <c r="R3514" i="1"/>
  <c r="V3514" i="1"/>
  <c r="X3514" i="1"/>
  <c r="Z3514" i="1"/>
  <c r="D3515" i="1"/>
  <c r="E3515" i="1"/>
  <c r="F3515" i="1"/>
  <c r="H3515" i="1"/>
  <c r="I3515" i="1"/>
  <c r="J3515" i="1"/>
  <c r="K3515" i="1"/>
  <c r="L3515" i="1"/>
  <c r="M3515" i="1"/>
  <c r="N3515" i="1"/>
  <c r="O3515" i="1"/>
  <c r="P3515" i="1"/>
  <c r="Q3515" i="1"/>
  <c r="R3515" i="1"/>
  <c r="V3515" i="1"/>
  <c r="X3515" i="1"/>
  <c r="Z3515" i="1"/>
  <c r="D3516" i="1"/>
  <c r="E3516" i="1"/>
  <c r="F3516" i="1"/>
  <c r="H3516" i="1"/>
  <c r="I3516" i="1"/>
  <c r="J3516" i="1"/>
  <c r="K3516" i="1"/>
  <c r="L3516" i="1"/>
  <c r="M3516" i="1"/>
  <c r="N3516" i="1"/>
  <c r="O3516" i="1"/>
  <c r="P3516" i="1"/>
  <c r="Q3516" i="1"/>
  <c r="R3516" i="1"/>
  <c r="V3516" i="1"/>
  <c r="X3516" i="1"/>
  <c r="Z3516" i="1"/>
  <c r="D3517" i="1"/>
  <c r="E3517" i="1"/>
  <c r="F3517" i="1"/>
  <c r="H3517" i="1"/>
  <c r="I3517" i="1"/>
  <c r="J3517" i="1"/>
  <c r="K3517" i="1"/>
  <c r="L3517" i="1"/>
  <c r="M3517" i="1"/>
  <c r="N3517" i="1"/>
  <c r="O3517" i="1"/>
  <c r="P3517" i="1"/>
  <c r="Q3517" i="1"/>
  <c r="R3517" i="1"/>
  <c r="V3517" i="1"/>
  <c r="X3517" i="1"/>
  <c r="Z3517" i="1"/>
  <c r="D3518" i="1"/>
  <c r="E3518" i="1"/>
  <c r="F3518" i="1"/>
  <c r="H3518" i="1"/>
  <c r="I3518" i="1"/>
  <c r="J3518" i="1"/>
  <c r="K3518" i="1"/>
  <c r="L3518" i="1"/>
  <c r="M3518" i="1"/>
  <c r="N3518" i="1"/>
  <c r="O3518" i="1"/>
  <c r="P3518" i="1"/>
  <c r="Q3518" i="1"/>
  <c r="R3518" i="1"/>
  <c r="V3518" i="1"/>
  <c r="X3518" i="1"/>
  <c r="Z3518" i="1"/>
  <c r="D3519" i="1"/>
  <c r="E3519" i="1"/>
  <c r="F3519" i="1"/>
  <c r="H3519" i="1"/>
  <c r="I3519" i="1"/>
  <c r="J3519" i="1"/>
  <c r="K3519" i="1"/>
  <c r="L3519" i="1"/>
  <c r="M3519" i="1"/>
  <c r="N3519" i="1"/>
  <c r="O3519" i="1"/>
  <c r="P3519" i="1"/>
  <c r="Q3519" i="1"/>
  <c r="R3519" i="1"/>
  <c r="V3519" i="1"/>
  <c r="X3519" i="1"/>
  <c r="Z3519" i="1"/>
  <c r="D3520" i="1"/>
  <c r="E3520" i="1"/>
  <c r="F3520" i="1"/>
  <c r="H3520" i="1"/>
  <c r="I3520" i="1"/>
  <c r="J3520" i="1"/>
  <c r="K3520" i="1"/>
  <c r="L3520" i="1"/>
  <c r="M3520" i="1"/>
  <c r="N3520" i="1"/>
  <c r="O3520" i="1"/>
  <c r="P3520" i="1"/>
  <c r="Q3520" i="1"/>
  <c r="R3520" i="1"/>
  <c r="V3520" i="1"/>
  <c r="X3520" i="1"/>
  <c r="Z3520" i="1"/>
  <c r="D3521" i="1"/>
  <c r="E3521" i="1"/>
  <c r="F3521" i="1"/>
  <c r="H3521" i="1"/>
  <c r="I3521" i="1"/>
  <c r="J3521" i="1"/>
  <c r="K3521" i="1"/>
  <c r="L3521" i="1"/>
  <c r="M3521" i="1"/>
  <c r="N3521" i="1"/>
  <c r="O3521" i="1"/>
  <c r="P3521" i="1"/>
  <c r="Q3521" i="1"/>
  <c r="R3521" i="1"/>
  <c r="V3521" i="1"/>
  <c r="X3521" i="1"/>
  <c r="Z3521" i="1"/>
  <c r="D3522" i="1"/>
  <c r="E3522" i="1"/>
  <c r="F3522" i="1"/>
  <c r="H3522" i="1"/>
  <c r="I3522" i="1"/>
  <c r="J3522" i="1"/>
  <c r="K3522" i="1"/>
  <c r="L3522" i="1"/>
  <c r="M3522" i="1"/>
  <c r="N3522" i="1"/>
  <c r="O3522" i="1"/>
  <c r="P3522" i="1"/>
  <c r="Q3522" i="1"/>
  <c r="R3522" i="1"/>
  <c r="V3522" i="1"/>
  <c r="X3522" i="1"/>
  <c r="Z3522" i="1"/>
  <c r="D3523" i="1"/>
  <c r="E3523" i="1"/>
  <c r="F3523" i="1"/>
  <c r="H3523" i="1"/>
  <c r="I3523" i="1"/>
  <c r="J3523" i="1"/>
  <c r="K3523" i="1"/>
  <c r="L3523" i="1"/>
  <c r="M3523" i="1"/>
  <c r="N3523" i="1"/>
  <c r="O3523" i="1"/>
  <c r="P3523" i="1"/>
  <c r="Q3523" i="1"/>
  <c r="R3523" i="1"/>
  <c r="V3523" i="1"/>
  <c r="X3523" i="1"/>
  <c r="Z3523" i="1"/>
  <c r="D3524" i="1"/>
  <c r="E3524" i="1"/>
  <c r="F3524" i="1"/>
  <c r="H3524" i="1"/>
  <c r="I3524" i="1"/>
  <c r="J3524" i="1"/>
  <c r="K3524" i="1"/>
  <c r="L3524" i="1"/>
  <c r="M3524" i="1"/>
  <c r="N3524" i="1"/>
  <c r="O3524" i="1"/>
  <c r="P3524" i="1"/>
  <c r="Q3524" i="1"/>
  <c r="R3524" i="1"/>
  <c r="V3524" i="1"/>
  <c r="X3524" i="1"/>
  <c r="Z3524" i="1"/>
  <c r="D3525" i="1"/>
  <c r="E3525" i="1"/>
  <c r="F3525" i="1"/>
  <c r="H3525" i="1"/>
  <c r="I3525" i="1"/>
  <c r="J3525" i="1"/>
  <c r="K3525" i="1"/>
  <c r="L3525" i="1"/>
  <c r="M3525" i="1"/>
  <c r="N3525" i="1"/>
  <c r="O3525" i="1"/>
  <c r="P3525" i="1"/>
  <c r="Q3525" i="1"/>
  <c r="R3525" i="1"/>
  <c r="V3525" i="1"/>
  <c r="X3525" i="1"/>
  <c r="Z3525" i="1"/>
  <c r="D3526" i="1"/>
  <c r="E3526" i="1"/>
  <c r="F3526" i="1"/>
  <c r="H3526" i="1"/>
  <c r="I3526" i="1"/>
  <c r="J3526" i="1"/>
  <c r="K3526" i="1"/>
  <c r="L3526" i="1"/>
  <c r="M3526" i="1"/>
  <c r="N3526" i="1"/>
  <c r="O3526" i="1"/>
  <c r="P3526" i="1"/>
  <c r="Q3526" i="1"/>
  <c r="R3526" i="1"/>
  <c r="V3526" i="1"/>
  <c r="X3526" i="1"/>
  <c r="Z3526" i="1"/>
  <c r="D3527" i="1"/>
  <c r="E3527" i="1"/>
  <c r="F3527" i="1"/>
  <c r="H3527" i="1"/>
  <c r="I3527" i="1"/>
  <c r="J3527" i="1"/>
  <c r="K3527" i="1"/>
  <c r="L3527" i="1"/>
  <c r="M3527" i="1"/>
  <c r="N3527" i="1"/>
  <c r="O3527" i="1"/>
  <c r="P3527" i="1"/>
  <c r="Q3527" i="1"/>
  <c r="R3527" i="1"/>
  <c r="V3527" i="1"/>
  <c r="X3527" i="1"/>
  <c r="Z3527" i="1"/>
  <c r="D3528" i="1"/>
  <c r="E3528" i="1"/>
  <c r="F3528" i="1"/>
  <c r="H3528" i="1"/>
  <c r="I3528" i="1"/>
  <c r="J3528" i="1"/>
  <c r="K3528" i="1"/>
  <c r="L3528" i="1"/>
  <c r="M3528" i="1"/>
  <c r="N3528" i="1"/>
  <c r="O3528" i="1"/>
  <c r="P3528" i="1"/>
  <c r="Q3528" i="1"/>
  <c r="R3528" i="1"/>
  <c r="V3528" i="1"/>
  <c r="X3528" i="1"/>
  <c r="Z3528" i="1"/>
  <c r="D3529" i="1"/>
  <c r="E3529" i="1"/>
  <c r="F3529" i="1"/>
  <c r="H3529" i="1"/>
  <c r="I3529" i="1"/>
  <c r="J3529" i="1"/>
  <c r="K3529" i="1"/>
  <c r="L3529" i="1"/>
  <c r="M3529" i="1"/>
  <c r="N3529" i="1"/>
  <c r="O3529" i="1"/>
  <c r="P3529" i="1"/>
  <c r="Q3529" i="1"/>
  <c r="R3529" i="1"/>
  <c r="V3529" i="1"/>
  <c r="X3529" i="1"/>
  <c r="Z3529" i="1"/>
  <c r="D3530" i="1"/>
  <c r="E3530" i="1"/>
  <c r="F3530" i="1"/>
  <c r="H3530" i="1"/>
  <c r="I3530" i="1"/>
  <c r="J3530" i="1"/>
  <c r="K3530" i="1"/>
  <c r="L3530" i="1"/>
  <c r="M3530" i="1"/>
  <c r="N3530" i="1"/>
  <c r="O3530" i="1"/>
  <c r="P3530" i="1"/>
  <c r="Q3530" i="1"/>
  <c r="R3530" i="1"/>
  <c r="V3530" i="1"/>
  <c r="X3530" i="1"/>
  <c r="Z3530" i="1"/>
  <c r="D3531" i="1"/>
  <c r="E3531" i="1"/>
  <c r="F3531" i="1"/>
  <c r="H3531" i="1"/>
  <c r="I3531" i="1"/>
  <c r="J3531" i="1"/>
  <c r="K3531" i="1"/>
  <c r="L3531" i="1"/>
  <c r="M3531" i="1"/>
  <c r="N3531" i="1"/>
  <c r="O3531" i="1"/>
  <c r="P3531" i="1"/>
  <c r="Q3531" i="1"/>
  <c r="R3531" i="1"/>
  <c r="V3531" i="1"/>
  <c r="X3531" i="1"/>
  <c r="Z3531" i="1"/>
  <c r="D3532" i="1"/>
  <c r="E3532" i="1"/>
  <c r="F3532" i="1"/>
  <c r="H3532" i="1"/>
  <c r="I3532" i="1"/>
  <c r="J3532" i="1"/>
  <c r="K3532" i="1"/>
  <c r="L3532" i="1"/>
  <c r="M3532" i="1"/>
  <c r="N3532" i="1"/>
  <c r="O3532" i="1"/>
  <c r="P3532" i="1"/>
  <c r="Q3532" i="1"/>
  <c r="R3532" i="1"/>
  <c r="V3532" i="1"/>
  <c r="X3532" i="1"/>
  <c r="Z3532" i="1"/>
  <c r="D3533" i="1"/>
  <c r="E3533" i="1"/>
  <c r="F3533" i="1"/>
  <c r="H3533" i="1"/>
  <c r="I3533" i="1"/>
  <c r="J3533" i="1"/>
  <c r="K3533" i="1"/>
  <c r="L3533" i="1"/>
  <c r="M3533" i="1"/>
  <c r="N3533" i="1"/>
  <c r="O3533" i="1"/>
  <c r="P3533" i="1"/>
  <c r="Q3533" i="1"/>
  <c r="R3533" i="1"/>
  <c r="V3533" i="1"/>
  <c r="X3533" i="1"/>
  <c r="Z3533" i="1"/>
  <c r="D3534" i="1"/>
  <c r="E3534" i="1"/>
  <c r="F3534" i="1"/>
  <c r="H3534" i="1"/>
  <c r="I3534" i="1"/>
  <c r="J3534" i="1"/>
  <c r="K3534" i="1"/>
  <c r="L3534" i="1"/>
  <c r="M3534" i="1"/>
  <c r="N3534" i="1"/>
  <c r="O3534" i="1"/>
  <c r="P3534" i="1"/>
  <c r="Q3534" i="1"/>
  <c r="R3534" i="1"/>
  <c r="V3534" i="1"/>
  <c r="X3534" i="1"/>
  <c r="Z3534" i="1"/>
  <c r="D3535" i="1"/>
  <c r="E3535" i="1"/>
  <c r="F3535" i="1"/>
  <c r="H3535" i="1"/>
  <c r="I3535" i="1"/>
  <c r="J3535" i="1"/>
  <c r="K3535" i="1"/>
  <c r="L3535" i="1"/>
  <c r="M3535" i="1"/>
  <c r="N3535" i="1"/>
  <c r="O3535" i="1"/>
  <c r="P3535" i="1"/>
  <c r="Q3535" i="1"/>
  <c r="R3535" i="1"/>
  <c r="V3535" i="1"/>
  <c r="X3535" i="1"/>
  <c r="Z3535" i="1"/>
  <c r="D3536" i="1"/>
  <c r="E3536" i="1"/>
  <c r="F3536" i="1"/>
  <c r="H3536" i="1"/>
  <c r="I3536" i="1"/>
  <c r="J3536" i="1"/>
  <c r="K3536" i="1"/>
  <c r="L3536" i="1"/>
  <c r="M3536" i="1"/>
  <c r="N3536" i="1"/>
  <c r="O3536" i="1"/>
  <c r="P3536" i="1"/>
  <c r="Q3536" i="1"/>
  <c r="R3536" i="1"/>
  <c r="V3536" i="1"/>
  <c r="X3536" i="1"/>
  <c r="Z3536" i="1"/>
  <c r="D3537" i="1"/>
  <c r="E3537" i="1"/>
  <c r="F3537" i="1"/>
  <c r="H3537" i="1"/>
  <c r="I3537" i="1"/>
  <c r="J3537" i="1"/>
  <c r="K3537" i="1"/>
  <c r="L3537" i="1"/>
  <c r="M3537" i="1"/>
  <c r="N3537" i="1"/>
  <c r="O3537" i="1"/>
  <c r="P3537" i="1"/>
  <c r="Q3537" i="1"/>
  <c r="R3537" i="1"/>
  <c r="V3537" i="1"/>
  <c r="X3537" i="1"/>
  <c r="Z3537" i="1"/>
  <c r="D3538" i="1"/>
  <c r="E3538" i="1"/>
  <c r="F3538" i="1"/>
  <c r="H3538" i="1"/>
  <c r="I3538" i="1"/>
  <c r="J3538" i="1"/>
  <c r="K3538" i="1"/>
  <c r="L3538" i="1"/>
  <c r="M3538" i="1"/>
  <c r="N3538" i="1"/>
  <c r="O3538" i="1"/>
  <c r="P3538" i="1"/>
  <c r="Q3538" i="1"/>
  <c r="R3538" i="1"/>
  <c r="V3538" i="1"/>
  <c r="X3538" i="1"/>
  <c r="Z3538" i="1"/>
  <c r="D3539" i="1"/>
  <c r="E3539" i="1"/>
  <c r="F3539" i="1"/>
  <c r="H3539" i="1"/>
  <c r="I3539" i="1"/>
  <c r="J3539" i="1"/>
  <c r="K3539" i="1"/>
  <c r="L3539" i="1"/>
  <c r="M3539" i="1"/>
  <c r="N3539" i="1"/>
  <c r="O3539" i="1"/>
  <c r="P3539" i="1"/>
  <c r="Q3539" i="1"/>
  <c r="R3539" i="1"/>
  <c r="V3539" i="1"/>
  <c r="X3539" i="1"/>
  <c r="Z3539" i="1"/>
  <c r="D3540" i="1"/>
  <c r="E3540" i="1"/>
  <c r="F3540" i="1"/>
  <c r="H3540" i="1"/>
  <c r="I3540" i="1"/>
  <c r="J3540" i="1"/>
  <c r="K3540" i="1"/>
  <c r="L3540" i="1"/>
  <c r="M3540" i="1"/>
  <c r="N3540" i="1"/>
  <c r="O3540" i="1"/>
  <c r="P3540" i="1"/>
  <c r="Q3540" i="1"/>
  <c r="R3540" i="1"/>
  <c r="V3540" i="1"/>
  <c r="X3540" i="1"/>
  <c r="Z3540" i="1"/>
  <c r="D3541" i="1"/>
  <c r="E3541" i="1"/>
  <c r="F3541" i="1"/>
  <c r="H3541" i="1"/>
  <c r="I3541" i="1"/>
  <c r="J3541" i="1"/>
  <c r="K3541" i="1"/>
  <c r="L3541" i="1"/>
  <c r="M3541" i="1"/>
  <c r="N3541" i="1"/>
  <c r="O3541" i="1"/>
  <c r="P3541" i="1"/>
  <c r="Q3541" i="1"/>
  <c r="R3541" i="1"/>
  <c r="V3541" i="1"/>
  <c r="X3541" i="1"/>
  <c r="Z3541" i="1"/>
  <c r="D3542" i="1"/>
  <c r="E3542" i="1"/>
  <c r="F3542" i="1"/>
  <c r="H3542" i="1"/>
  <c r="I3542" i="1"/>
  <c r="J3542" i="1"/>
  <c r="K3542" i="1"/>
  <c r="L3542" i="1"/>
  <c r="M3542" i="1"/>
  <c r="N3542" i="1"/>
  <c r="O3542" i="1"/>
  <c r="P3542" i="1"/>
  <c r="Q3542" i="1"/>
  <c r="R3542" i="1"/>
  <c r="V3542" i="1"/>
  <c r="X3542" i="1"/>
  <c r="Z3542" i="1"/>
  <c r="D3543" i="1"/>
  <c r="E3543" i="1"/>
  <c r="F3543" i="1"/>
  <c r="H3543" i="1"/>
  <c r="I3543" i="1"/>
  <c r="J3543" i="1"/>
  <c r="K3543" i="1"/>
  <c r="L3543" i="1"/>
  <c r="M3543" i="1"/>
  <c r="N3543" i="1"/>
  <c r="O3543" i="1"/>
  <c r="P3543" i="1"/>
  <c r="Q3543" i="1"/>
  <c r="R3543" i="1"/>
  <c r="V3543" i="1"/>
  <c r="X3543" i="1"/>
  <c r="Z3543" i="1"/>
  <c r="D3544" i="1"/>
  <c r="E3544" i="1"/>
  <c r="F3544" i="1"/>
  <c r="H3544" i="1"/>
  <c r="I3544" i="1"/>
  <c r="J3544" i="1"/>
  <c r="K3544" i="1"/>
  <c r="L3544" i="1"/>
  <c r="M3544" i="1"/>
  <c r="N3544" i="1"/>
  <c r="O3544" i="1"/>
  <c r="P3544" i="1"/>
  <c r="Q3544" i="1"/>
  <c r="R3544" i="1"/>
  <c r="V3544" i="1"/>
  <c r="X3544" i="1"/>
  <c r="Z3544" i="1"/>
  <c r="D3545" i="1"/>
  <c r="E3545" i="1"/>
  <c r="F3545" i="1"/>
  <c r="H3545" i="1"/>
  <c r="I3545" i="1"/>
  <c r="J3545" i="1"/>
  <c r="K3545" i="1"/>
  <c r="L3545" i="1"/>
  <c r="M3545" i="1"/>
  <c r="N3545" i="1"/>
  <c r="O3545" i="1"/>
  <c r="P3545" i="1"/>
  <c r="Q3545" i="1"/>
  <c r="R3545" i="1"/>
  <c r="V3545" i="1"/>
  <c r="X3545" i="1"/>
  <c r="Z3545" i="1"/>
  <c r="D3546" i="1"/>
  <c r="E3546" i="1"/>
  <c r="F3546" i="1"/>
  <c r="H3546" i="1"/>
  <c r="I3546" i="1"/>
  <c r="J3546" i="1"/>
  <c r="K3546" i="1"/>
  <c r="L3546" i="1"/>
  <c r="M3546" i="1"/>
  <c r="N3546" i="1"/>
  <c r="O3546" i="1"/>
  <c r="P3546" i="1"/>
  <c r="Q3546" i="1"/>
  <c r="R3546" i="1"/>
  <c r="V3546" i="1"/>
  <c r="X3546" i="1"/>
  <c r="Z3546" i="1"/>
  <c r="D3547" i="1"/>
  <c r="E3547" i="1"/>
  <c r="F3547" i="1"/>
  <c r="H3547" i="1"/>
  <c r="I3547" i="1"/>
  <c r="J3547" i="1"/>
  <c r="K3547" i="1"/>
  <c r="L3547" i="1"/>
  <c r="M3547" i="1"/>
  <c r="N3547" i="1"/>
  <c r="O3547" i="1"/>
  <c r="P3547" i="1"/>
  <c r="Q3547" i="1"/>
  <c r="R3547" i="1"/>
  <c r="V3547" i="1"/>
  <c r="X3547" i="1"/>
  <c r="Z3547" i="1"/>
  <c r="D3548" i="1"/>
  <c r="E3548" i="1"/>
  <c r="F3548" i="1"/>
  <c r="H3548" i="1"/>
  <c r="I3548" i="1"/>
  <c r="J3548" i="1"/>
  <c r="K3548" i="1"/>
  <c r="L3548" i="1"/>
  <c r="M3548" i="1"/>
  <c r="N3548" i="1"/>
  <c r="O3548" i="1"/>
  <c r="P3548" i="1"/>
  <c r="Q3548" i="1"/>
  <c r="R3548" i="1"/>
  <c r="V3548" i="1"/>
  <c r="X3548" i="1"/>
  <c r="Z3548" i="1"/>
  <c r="D3549" i="1"/>
  <c r="E3549" i="1"/>
  <c r="F3549" i="1"/>
  <c r="H3549" i="1"/>
  <c r="I3549" i="1"/>
  <c r="J3549" i="1"/>
  <c r="K3549" i="1"/>
  <c r="L3549" i="1"/>
  <c r="M3549" i="1"/>
  <c r="N3549" i="1"/>
  <c r="O3549" i="1"/>
  <c r="P3549" i="1"/>
  <c r="Q3549" i="1"/>
  <c r="R3549" i="1"/>
  <c r="V3549" i="1"/>
  <c r="X3549" i="1"/>
  <c r="Z3549" i="1"/>
  <c r="D3550" i="1"/>
  <c r="E3550" i="1"/>
  <c r="F3550" i="1"/>
  <c r="H3550" i="1"/>
  <c r="I3550" i="1"/>
  <c r="J3550" i="1"/>
  <c r="K3550" i="1"/>
  <c r="L3550" i="1"/>
  <c r="M3550" i="1"/>
  <c r="N3550" i="1"/>
  <c r="O3550" i="1"/>
  <c r="P3550" i="1"/>
  <c r="Q3550" i="1"/>
  <c r="R3550" i="1"/>
  <c r="V3550" i="1"/>
  <c r="X3550" i="1"/>
  <c r="Z3550" i="1"/>
  <c r="D3551" i="1"/>
  <c r="E3551" i="1"/>
  <c r="F3551" i="1"/>
  <c r="H3551" i="1"/>
  <c r="I3551" i="1"/>
  <c r="J3551" i="1"/>
  <c r="K3551" i="1"/>
  <c r="L3551" i="1"/>
  <c r="M3551" i="1"/>
  <c r="N3551" i="1"/>
  <c r="O3551" i="1"/>
  <c r="P3551" i="1"/>
  <c r="Q3551" i="1"/>
  <c r="R3551" i="1"/>
  <c r="V3551" i="1"/>
  <c r="X3551" i="1"/>
  <c r="Z3551" i="1"/>
  <c r="D3552" i="1"/>
  <c r="E3552" i="1"/>
  <c r="F3552" i="1"/>
  <c r="H3552" i="1"/>
  <c r="I3552" i="1"/>
  <c r="J3552" i="1"/>
  <c r="K3552" i="1"/>
  <c r="L3552" i="1"/>
  <c r="M3552" i="1"/>
  <c r="N3552" i="1"/>
  <c r="O3552" i="1"/>
  <c r="P3552" i="1"/>
  <c r="Q3552" i="1"/>
  <c r="R3552" i="1"/>
  <c r="V3552" i="1"/>
  <c r="X3552" i="1"/>
  <c r="Z3552" i="1"/>
  <c r="D3553" i="1"/>
  <c r="E3553" i="1"/>
  <c r="F3553" i="1"/>
  <c r="H3553" i="1"/>
  <c r="I3553" i="1"/>
  <c r="J3553" i="1"/>
  <c r="K3553" i="1"/>
  <c r="L3553" i="1"/>
  <c r="M3553" i="1"/>
  <c r="N3553" i="1"/>
  <c r="O3553" i="1"/>
  <c r="P3553" i="1"/>
  <c r="Q3553" i="1"/>
  <c r="R3553" i="1"/>
  <c r="V3553" i="1"/>
  <c r="X3553" i="1"/>
  <c r="Z3553" i="1"/>
  <c r="D3554" i="1"/>
  <c r="E3554" i="1"/>
  <c r="F3554" i="1"/>
  <c r="H3554" i="1"/>
  <c r="I3554" i="1"/>
  <c r="J3554" i="1"/>
  <c r="K3554" i="1"/>
  <c r="L3554" i="1"/>
  <c r="M3554" i="1"/>
  <c r="N3554" i="1"/>
  <c r="O3554" i="1"/>
  <c r="P3554" i="1"/>
  <c r="Q3554" i="1"/>
  <c r="R3554" i="1"/>
  <c r="V3554" i="1"/>
  <c r="X3554" i="1"/>
  <c r="Z3554" i="1"/>
  <c r="D3555" i="1"/>
  <c r="E3555" i="1"/>
  <c r="F3555" i="1"/>
  <c r="H3555" i="1"/>
  <c r="I3555" i="1"/>
  <c r="J3555" i="1"/>
  <c r="K3555" i="1"/>
  <c r="L3555" i="1"/>
  <c r="M3555" i="1"/>
  <c r="N3555" i="1"/>
  <c r="O3555" i="1"/>
  <c r="P3555" i="1"/>
  <c r="Q3555" i="1"/>
  <c r="R3555" i="1"/>
  <c r="V3555" i="1"/>
  <c r="X3555" i="1"/>
  <c r="Z3555" i="1"/>
  <c r="D3556" i="1"/>
  <c r="E3556" i="1"/>
  <c r="F3556" i="1"/>
  <c r="H3556" i="1"/>
  <c r="I3556" i="1"/>
  <c r="J3556" i="1"/>
  <c r="K3556" i="1"/>
  <c r="L3556" i="1"/>
  <c r="M3556" i="1"/>
  <c r="N3556" i="1"/>
  <c r="O3556" i="1"/>
  <c r="P3556" i="1"/>
  <c r="Q3556" i="1"/>
  <c r="R3556" i="1"/>
  <c r="V3556" i="1"/>
  <c r="X3556" i="1"/>
  <c r="Z3556" i="1"/>
  <c r="D3557" i="1"/>
  <c r="E3557" i="1"/>
  <c r="F3557" i="1"/>
  <c r="H3557" i="1"/>
  <c r="I3557" i="1"/>
  <c r="J3557" i="1"/>
  <c r="K3557" i="1"/>
  <c r="L3557" i="1"/>
  <c r="M3557" i="1"/>
  <c r="N3557" i="1"/>
  <c r="O3557" i="1"/>
  <c r="P3557" i="1"/>
  <c r="Q3557" i="1"/>
  <c r="R3557" i="1"/>
  <c r="V3557" i="1"/>
  <c r="X3557" i="1"/>
  <c r="Z3557" i="1"/>
  <c r="D3558" i="1"/>
  <c r="E3558" i="1"/>
  <c r="F3558" i="1"/>
  <c r="H3558" i="1"/>
  <c r="I3558" i="1"/>
  <c r="J3558" i="1"/>
  <c r="K3558" i="1"/>
  <c r="L3558" i="1"/>
  <c r="M3558" i="1"/>
  <c r="N3558" i="1"/>
  <c r="O3558" i="1"/>
  <c r="P3558" i="1"/>
  <c r="Q3558" i="1"/>
  <c r="R3558" i="1"/>
  <c r="V3558" i="1"/>
  <c r="X3558" i="1"/>
  <c r="Z3558" i="1"/>
  <c r="D3559" i="1"/>
  <c r="E3559" i="1"/>
  <c r="F3559" i="1"/>
  <c r="H3559" i="1"/>
  <c r="I3559" i="1"/>
  <c r="J3559" i="1"/>
  <c r="K3559" i="1"/>
  <c r="L3559" i="1"/>
  <c r="M3559" i="1"/>
  <c r="N3559" i="1"/>
  <c r="O3559" i="1"/>
  <c r="P3559" i="1"/>
  <c r="Q3559" i="1"/>
  <c r="R3559" i="1"/>
  <c r="V3559" i="1"/>
  <c r="X3559" i="1"/>
  <c r="Z3559" i="1"/>
  <c r="D3560" i="1"/>
  <c r="E3560" i="1"/>
  <c r="F3560" i="1"/>
  <c r="H3560" i="1"/>
  <c r="I3560" i="1"/>
  <c r="J3560" i="1"/>
  <c r="K3560" i="1"/>
  <c r="L3560" i="1"/>
  <c r="M3560" i="1"/>
  <c r="N3560" i="1"/>
  <c r="O3560" i="1"/>
  <c r="P3560" i="1"/>
  <c r="Q3560" i="1"/>
  <c r="R3560" i="1"/>
  <c r="V3560" i="1"/>
  <c r="X3560" i="1"/>
  <c r="Z3560" i="1"/>
  <c r="D3561" i="1"/>
  <c r="E3561" i="1"/>
  <c r="F3561" i="1"/>
  <c r="H3561" i="1"/>
  <c r="I3561" i="1"/>
  <c r="J3561" i="1"/>
  <c r="K3561" i="1"/>
  <c r="L3561" i="1"/>
  <c r="M3561" i="1"/>
  <c r="N3561" i="1"/>
  <c r="O3561" i="1"/>
  <c r="P3561" i="1"/>
  <c r="Q3561" i="1"/>
  <c r="R3561" i="1"/>
  <c r="V3561" i="1"/>
  <c r="X3561" i="1"/>
  <c r="Z3561" i="1"/>
  <c r="D3562" i="1"/>
  <c r="E3562" i="1"/>
  <c r="F3562" i="1"/>
  <c r="H3562" i="1"/>
  <c r="I3562" i="1"/>
  <c r="J3562" i="1"/>
  <c r="K3562" i="1"/>
  <c r="L3562" i="1"/>
  <c r="M3562" i="1"/>
  <c r="N3562" i="1"/>
  <c r="O3562" i="1"/>
  <c r="P3562" i="1"/>
  <c r="Q3562" i="1"/>
  <c r="R3562" i="1"/>
  <c r="V3562" i="1"/>
  <c r="X3562" i="1"/>
  <c r="Z3562" i="1"/>
  <c r="D3563" i="1"/>
  <c r="E3563" i="1"/>
  <c r="F3563" i="1"/>
  <c r="H3563" i="1"/>
  <c r="I3563" i="1"/>
  <c r="J3563" i="1"/>
  <c r="K3563" i="1"/>
  <c r="L3563" i="1"/>
  <c r="M3563" i="1"/>
  <c r="N3563" i="1"/>
  <c r="O3563" i="1"/>
  <c r="P3563" i="1"/>
  <c r="Q3563" i="1"/>
  <c r="R3563" i="1"/>
  <c r="V3563" i="1"/>
  <c r="X3563" i="1"/>
  <c r="Z3563" i="1"/>
  <c r="D3564" i="1"/>
  <c r="E3564" i="1"/>
  <c r="F3564" i="1"/>
  <c r="H3564" i="1"/>
  <c r="I3564" i="1"/>
  <c r="J3564" i="1"/>
  <c r="K3564" i="1"/>
  <c r="L3564" i="1"/>
  <c r="M3564" i="1"/>
  <c r="N3564" i="1"/>
  <c r="O3564" i="1"/>
  <c r="P3564" i="1"/>
  <c r="Q3564" i="1"/>
  <c r="R3564" i="1"/>
  <c r="V3564" i="1"/>
  <c r="X3564" i="1"/>
  <c r="Z3564" i="1"/>
  <c r="D3565" i="1"/>
  <c r="E3565" i="1"/>
  <c r="F3565" i="1"/>
  <c r="H3565" i="1"/>
  <c r="I3565" i="1"/>
  <c r="J3565" i="1"/>
  <c r="K3565" i="1"/>
  <c r="L3565" i="1"/>
  <c r="M3565" i="1"/>
  <c r="N3565" i="1"/>
  <c r="O3565" i="1"/>
  <c r="P3565" i="1"/>
  <c r="Q3565" i="1"/>
  <c r="R3565" i="1"/>
  <c r="V3565" i="1"/>
  <c r="X3565" i="1"/>
  <c r="Z3565" i="1"/>
  <c r="D3566" i="1"/>
  <c r="E3566" i="1"/>
  <c r="F3566" i="1"/>
  <c r="H3566" i="1"/>
  <c r="I3566" i="1"/>
  <c r="J3566" i="1"/>
  <c r="K3566" i="1"/>
  <c r="L3566" i="1"/>
  <c r="M3566" i="1"/>
  <c r="N3566" i="1"/>
  <c r="O3566" i="1"/>
  <c r="P3566" i="1"/>
  <c r="Q3566" i="1"/>
  <c r="R3566" i="1"/>
  <c r="V3566" i="1"/>
  <c r="X3566" i="1"/>
  <c r="Z3566" i="1"/>
  <c r="D3567" i="1"/>
  <c r="E3567" i="1"/>
  <c r="F3567" i="1"/>
  <c r="H3567" i="1"/>
  <c r="I3567" i="1"/>
  <c r="J3567" i="1"/>
  <c r="K3567" i="1"/>
  <c r="L3567" i="1"/>
  <c r="M3567" i="1"/>
  <c r="N3567" i="1"/>
  <c r="O3567" i="1"/>
  <c r="P3567" i="1"/>
  <c r="Q3567" i="1"/>
  <c r="R3567" i="1"/>
  <c r="V3567" i="1"/>
  <c r="X3567" i="1"/>
  <c r="Z3567" i="1"/>
  <c r="D3568" i="1"/>
  <c r="E3568" i="1"/>
  <c r="F3568" i="1"/>
  <c r="H3568" i="1"/>
  <c r="I3568" i="1"/>
  <c r="J3568" i="1"/>
  <c r="K3568" i="1"/>
  <c r="L3568" i="1"/>
  <c r="M3568" i="1"/>
  <c r="N3568" i="1"/>
  <c r="O3568" i="1"/>
  <c r="P3568" i="1"/>
  <c r="Q3568" i="1"/>
  <c r="R3568" i="1"/>
  <c r="V3568" i="1"/>
  <c r="X3568" i="1"/>
  <c r="Z3568" i="1"/>
  <c r="D3569" i="1"/>
  <c r="E3569" i="1"/>
  <c r="F3569" i="1"/>
  <c r="H3569" i="1"/>
  <c r="I3569" i="1"/>
  <c r="J3569" i="1"/>
  <c r="K3569" i="1"/>
  <c r="L3569" i="1"/>
  <c r="M3569" i="1"/>
  <c r="N3569" i="1"/>
  <c r="O3569" i="1"/>
  <c r="P3569" i="1"/>
  <c r="Q3569" i="1"/>
  <c r="R3569" i="1"/>
  <c r="V3569" i="1"/>
  <c r="X3569" i="1"/>
  <c r="Z3569" i="1"/>
  <c r="D3570" i="1"/>
  <c r="E3570" i="1"/>
  <c r="F3570" i="1"/>
  <c r="H3570" i="1"/>
  <c r="I3570" i="1"/>
  <c r="J3570" i="1"/>
  <c r="K3570" i="1"/>
  <c r="L3570" i="1"/>
  <c r="M3570" i="1"/>
  <c r="N3570" i="1"/>
  <c r="O3570" i="1"/>
  <c r="P3570" i="1"/>
  <c r="Q3570" i="1"/>
  <c r="R3570" i="1"/>
  <c r="V3570" i="1"/>
  <c r="X3570" i="1"/>
  <c r="Z3570" i="1"/>
  <c r="D3571" i="1"/>
  <c r="E3571" i="1"/>
  <c r="F3571" i="1"/>
  <c r="H3571" i="1"/>
  <c r="I3571" i="1"/>
  <c r="J3571" i="1"/>
  <c r="K3571" i="1"/>
  <c r="L3571" i="1"/>
  <c r="M3571" i="1"/>
  <c r="N3571" i="1"/>
  <c r="O3571" i="1"/>
  <c r="P3571" i="1"/>
  <c r="Q3571" i="1"/>
  <c r="R3571" i="1"/>
  <c r="V3571" i="1"/>
  <c r="X3571" i="1"/>
  <c r="Z3571" i="1"/>
  <c r="D3572" i="1"/>
  <c r="E3572" i="1"/>
  <c r="F3572" i="1"/>
  <c r="H3572" i="1"/>
  <c r="I3572" i="1"/>
  <c r="J3572" i="1"/>
  <c r="K3572" i="1"/>
  <c r="L3572" i="1"/>
  <c r="M3572" i="1"/>
  <c r="N3572" i="1"/>
  <c r="O3572" i="1"/>
  <c r="P3572" i="1"/>
  <c r="Q3572" i="1"/>
  <c r="R3572" i="1"/>
  <c r="V3572" i="1"/>
  <c r="X3572" i="1"/>
  <c r="Z3572" i="1"/>
  <c r="D3573" i="1"/>
  <c r="E3573" i="1"/>
  <c r="F3573" i="1"/>
  <c r="H3573" i="1"/>
  <c r="I3573" i="1"/>
  <c r="J3573" i="1"/>
  <c r="K3573" i="1"/>
  <c r="L3573" i="1"/>
  <c r="M3573" i="1"/>
  <c r="N3573" i="1"/>
  <c r="O3573" i="1"/>
  <c r="P3573" i="1"/>
  <c r="Q3573" i="1"/>
  <c r="R3573" i="1"/>
  <c r="V3573" i="1"/>
  <c r="X3573" i="1"/>
  <c r="Z3573" i="1"/>
  <c r="D3574" i="1"/>
  <c r="E3574" i="1"/>
  <c r="F3574" i="1"/>
  <c r="H3574" i="1"/>
  <c r="I3574" i="1"/>
  <c r="J3574" i="1"/>
  <c r="K3574" i="1"/>
  <c r="L3574" i="1"/>
  <c r="M3574" i="1"/>
  <c r="N3574" i="1"/>
  <c r="O3574" i="1"/>
  <c r="P3574" i="1"/>
  <c r="Q3574" i="1"/>
  <c r="R3574" i="1"/>
  <c r="V3574" i="1"/>
  <c r="X3574" i="1"/>
  <c r="Z3574" i="1"/>
  <c r="D3575" i="1"/>
  <c r="E3575" i="1"/>
  <c r="F3575" i="1"/>
  <c r="H3575" i="1"/>
  <c r="I3575" i="1"/>
  <c r="J3575" i="1"/>
  <c r="K3575" i="1"/>
  <c r="L3575" i="1"/>
  <c r="M3575" i="1"/>
  <c r="N3575" i="1"/>
  <c r="O3575" i="1"/>
  <c r="P3575" i="1"/>
  <c r="Q3575" i="1"/>
  <c r="R3575" i="1"/>
  <c r="V3575" i="1"/>
  <c r="X3575" i="1"/>
  <c r="Z3575" i="1"/>
  <c r="D3576" i="1"/>
  <c r="E3576" i="1"/>
  <c r="F3576" i="1"/>
  <c r="H3576" i="1"/>
  <c r="I3576" i="1"/>
  <c r="J3576" i="1"/>
  <c r="K3576" i="1"/>
  <c r="L3576" i="1"/>
  <c r="M3576" i="1"/>
  <c r="N3576" i="1"/>
  <c r="O3576" i="1"/>
  <c r="P3576" i="1"/>
  <c r="Q3576" i="1"/>
  <c r="R3576" i="1"/>
  <c r="V3576" i="1"/>
  <c r="X3576" i="1"/>
  <c r="Z3576" i="1"/>
  <c r="D3577" i="1"/>
  <c r="E3577" i="1"/>
  <c r="F3577" i="1"/>
  <c r="H3577" i="1"/>
  <c r="I3577" i="1"/>
  <c r="J3577" i="1"/>
  <c r="K3577" i="1"/>
  <c r="L3577" i="1"/>
  <c r="M3577" i="1"/>
  <c r="N3577" i="1"/>
  <c r="O3577" i="1"/>
  <c r="P3577" i="1"/>
  <c r="Q3577" i="1"/>
  <c r="R3577" i="1"/>
  <c r="V3577" i="1"/>
  <c r="X3577" i="1"/>
  <c r="Z3577" i="1"/>
  <c r="D3578" i="1"/>
  <c r="E3578" i="1"/>
  <c r="F3578" i="1"/>
  <c r="H3578" i="1"/>
  <c r="I3578" i="1"/>
  <c r="J3578" i="1"/>
  <c r="K3578" i="1"/>
  <c r="L3578" i="1"/>
  <c r="M3578" i="1"/>
  <c r="N3578" i="1"/>
  <c r="O3578" i="1"/>
  <c r="P3578" i="1"/>
  <c r="Q3578" i="1"/>
  <c r="R3578" i="1"/>
  <c r="V3578" i="1"/>
  <c r="X3578" i="1"/>
  <c r="Z3578" i="1"/>
  <c r="D3579" i="1"/>
  <c r="E3579" i="1"/>
  <c r="F3579" i="1"/>
  <c r="H3579" i="1"/>
  <c r="I3579" i="1"/>
  <c r="J3579" i="1"/>
  <c r="K3579" i="1"/>
  <c r="L3579" i="1"/>
  <c r="M3579" i="1"/>
  <c r="N3579" i="1"/>
  <c r="O3579" i="1"/>
  <c r="P3579" i="1"/>
  <c r="Q3579" i="1"/>
  <c r="R3579" i="1"/>
  <c r="V3579" i="1"/>
  <c r="X3579" i="1"/>
  <c r="Z3579" i="1"/>
  <c r="D3580" i="1"/>
  <c r="E3580" i="1"/>
  <c r="F3580" i="1"/>
  <c r="H3580" i="1"/>
  <c r="I3580" i="1"/>
  <c r="J3580" i="1"/>
  <c r="K3580" i="1"/>
  <c r="L3580" i="1"/>
  <c r="M3580" i="1"/>
  <c r="N3580" i="1"/>
  <c r="O3580" i="1"/>
  <c r="P3580" i="1"/>
  <c r="Q3580" i="1"/>
  <c r="R3580" i="1"/>
  <c r="V3580" i="1"/>
  <c r="X3580" i="1"/>
  <c r="Z3580" i="1"/>
  <c r="D3581" i="1"/>
  <c r="E3581" i="1"/>
  <c r="F3581" i="1"/>
  <c r="H3581" i="1"/>
  <c r="I3581" i="1"/>
  <c r="J3581" i="1"/>
  <c r="K3581" i="1"/>
  <c r="L3581" i="1"/>
  <c r="M3581" i="1"/>
  <c r="N3581" i="1"/>
  <c r="O3581" i="1"/>
  <c r="P3581" i="1"/>
  <c r="Q3581" i="1"/>
  <c r="R3581" i="1"/>
  <c r="V3581" i="1"/>
  <c r="X3581" i="1"/>
  <c r="Z3581" i="1"/>
  <c r="D3582" i="1"/>
  <c r="E3582" i="1"/>
  <c r="F3582" i="1"/>
  <c r="H3582" i="1"/>
  <c r="I3582" i="1"/>
  <c r="J3582" i="1"/>
  <c r="K3582" i="1"/>
  <c r="L3582" i="1"/>
  <c r="M3582" i="1"/>
  <c r="N3582" i="1"/>
  <c r="O3582" i="1"/>
  <c r="P3582" i="1"/>
  <c r="Q3582" i="1"/>
  <c r="R3582" i="1"/>
  <c r="V3582" i="1"/>
  <c r="X3582" i="1"/>
  <c r="Z3582" i="1"/>
  <c r="D3583" i="1"/>
  <c r="E3583" i="1"/>
  <c r="F3583" i="1"/>
  <c r="H3583" i="1"/>
  <c r="I3583" i="1"/>
  <c r="J3583" i="1"/>
  <c r="K3583" i="1"/>
  <c r="L3583" i="1"/>
  <c r="M3583" i="1"/>
  <c r="N3583" i="1"/>
  <c r="O3583" i="1"/>
  <c r="P3583" i="1"/>
  <c r="Q3583" i="1"/>
  <c r="R3583" i="1"/>
  <c r="V3583" i="1"/>
  <c r="X3583" i="1"/>
  <c r="Z3583" i="1"/>
  <c r="D3584" i="1"/>
  <c r="E3584" i="1"/>
  <c r="F3584" i="1"/>
  <c r="H3584" i="1"/>
  <c r="I3584" i="1"/>
  <c r="J3584" i="1"/>
  <c r="K3584" i="1"/>
  <c r="L3584" i="1"/>
  <c r="M3584" i="1"/>
  <c r="N3584" i="1"/>
  <c r="O3584" i="1"/>
  <c r="P3584" i="1"/>
  <c r="Q3584" i="1"/>
  <c r="R3584" i="1"/>
  <c r="V3584" i="1"/>
  <c r="X3584" i="1"/>
  <c r="Z3584" i="1"/>
  <c r="D3585" i="1"/>
  <c r="E3585" i="1"/>
  <c r="F3585" i="1"/>
  <c r="H3585" i="1"/>
  <c r="I3585" i="1"/>
  <c r="J3585" i="1"/>
  <c r="K3585" i="1"/>
  <c r="L3585" i="1"/>
  <c r="M3585" i="1"/>
  <c r="N3585" i="1"/>
  <c r="O3585" i="1"/>
  <c r="P3585" i="1"/>
  <c r="Q3585" i="1"/>
  <c r="R3585" i="1"/>
  <c r="V3585" i="1"/>
  <c r="X3585" i="1"/>
  <c r="Z3585" i="1"/>
  <c r="D3586" i="1"/>
  <c r="E3586" i="1"/>
  <c r="F3586" i="1"/>
  <c r="H3586" i="1"/>
  <c r="I3586" i="1"/>
  <c r="J3586" i="1"/>
  <c r="K3586" i="1"/>
  <c r="L3586" i="1"/>
  <c r="M3586" i="1"/>
  <c r="N3586" i="1"/>
  <c r="O3586" i="1"/>
  <c r="P3586" i="1"/>
  <c r="Q3586" i="1"/>
  <c r="R3586" i="1"/>
  <c r="V3586" i="1"/>
  <c r="X3586" i="1"/>
  <c r="Z3586" i="1"/>
  <c r="D3587" i="1"/>
  <c r="E3587" i="1"/>
  <c r="F3587" i="1"/>
  <c r="H3587" i="1"/>
  <c r="I3587" i="1"/>
  <c r="J3587" i="1"/>
  <c r="K3587" i="1"/>
  <c r="L3587" i="1"/>
  <c r="M3587" i="1"/>
  <c r="N3587" i="1"/>
  <c r="O3587" i="1"/>
  <c r="P3587" i="1"/>
  <c r="Q3587" i="1"/>
  <c r="R3587" i="1"/>
  <c r="V3587" i="1"/>
  <c r="X3587" i="1"/>
  <c r="Z3587" i="1"/>
  <c r="D3588" i="1"/>
  <c r="E3588" i="1"/>
  <c r="F3588" i="1"/>
  <c r="H3588" i="1"/>
  <c r="I3588" i="1"/>
  <c r="J3588" i="1"/>
  <c r="K3588" i="1"/>
  <c r="L3588" i="1"/>
  <c r="M3588" i="1"/>
  <c r="N3588" i="1"/>
  <c r="O3588" i="1"/>
  <c r="P3588" i="1"/>
  <c r="Q3588" i="1"/>
  <c r="R3588" i="1"/>
  <c r="V3588" i="1"/>
  <c r="X3588" i="1"/>
  <c r="Z3588" i="1"/>
  <c r="D3589" i="1"/>
  <c r="E3589" i="1"/>
  <c r="F3589" i="1"/>
  <c r="H3589" i="1"/>
  <c r="I3589" i="1"/>
  <c r="J3589" i="1"/>
  <c r="K3589" i="1"/>
  <c r="L3589" i="1"/>
  <c r="M3589" i="1"/>
  <c r="N3589" i="1"/>
  <c r="O3589" i="1"/>
  <c r="P3589" i="1"/>
  <c r="Q3589" i="1"/>
  <c r="R3589" i="1"/>
  <c r="V3589" i="1"/>
  <c r="X3589" i="1"/>
  <c r="Z3589" i="1"/>
  <c r="D3590" i="1"/>
  <c r="E3590" i="1"/>
  <c r="F3590" i="1"/>
  <c r="H3590" i="1"/>
  <c r="I3590" i="1"/>
  <c r="J3590" i="1"/>
  <c r="K3590" i="1"/>
  <c r="L3590" i="1"/>
  <c r="M3590" i="1"/>
  <c r="N3590" i="1"/>
  <c r="O3590" i="1"/>
  <c r="P3590" i="1"/>
  <c r="Q3590" i="1"/>
  <c r="R3590" i="1"/>
  <c r="V3590" i="1"/>
  <c r="X3590" i="1"/>
  <c r="Z3590" i="1"/>
  <c r="D3591" i="1"/>
  <c r="E3591" i="1"/>
  <c r="F3591" i="1"/>
  <c r="H3591" i="1"/>
  <c r="I3591" i="1"/>
  <c r="J3591" i="1"/>
  <c r="K3591" i="1"/>
  <c r="L3591" i="1"/>
  <c r="M3591" i="1"/>
  <c r="N3591" i="1"/>
  <c r="O3591" i="1"/>
  <c r="P3591" i="1"/>
  <c r="Q3591" i="1"/>
  <c r="R3591" i="1"/>
  <c r="V3591" i="1"/>
  <c r="X3591" i="1"/>
  <c r="Z3591" i="1"/>
  <c r="D3592" i="1"/>
  <c r="E3592" i="1"/>
  <c r="F3592" i="1"/>
  <c r="H3592" i="1"/>
  <c r="I3592" i="1"/>
  <c r="J3592" i="1"/>
  <c r="K3592" i="1"/>
  <c r="L3592" i="1"/>
  <c r="M3592" i="1"/>
  <c r="N3592" i="1"/>
  <c r="O3592" i="1"/>
  <c r="P3592" i="1"/>
  <c r="Q3592" i="1"/>
  <c r="R3592" i="1"/>
  <c r="V3592" i="1"/>
  <c r="X3592" i="1"/>
  <c r="Z3592" i="1"/>
  <c r="D3593" i="1"/>
  <c r="E3593" i="1"/>
  <c r="F3593" i="1"/>
  <c r="H3593" i="1"/>
  <c r="I3593" i="1"/>
  <c r="J3593" i="1"/>
  <c r="K3593" i="1"/>
  <c r="L3593" i="1"/>
  <c r="M3593" i="1"/>
  <c r="N3593" i="1"/>
  <c r="O3593" i="1"/>
  <c r="P3593" i="1"/>
  <c r="Q3593" i="1"/>
  <c r="R3593" i="1"/>
  <c r="V3593" i="1"/>
  <c r="X3593" i="1"/>
  <c r="Z3593" i="1"/>
  <c r="D3594" i="1"/>
  <c r="E3594" i="1"/>
  <c r="F3594" i="1"/>
  <c r="H3594" i="1"/>
  <c r="I3594" i="1"/>
  <c r="J3594" i="1"/>
  <c r="K3594" i="1"/>
  <c r="L3594" i="1"/>
  <c r="M3594" i="1"/>
  <c r="N3594" i="1"/>
  <c r="O3594" i="1"/>
  <c r="P3594" i="1"/>
  <c r="Q3594" i="1"/>
  <c r="R3594" i="1"/>
  <c r="V3594" i="1"/>
  <c r="X3594" i="1"/>
  <c r="Z3594" i="1"/>
  <c r="D3595" i="1"/>
  <c r="E3595" i="1"/>
  <c r="F3595" i="1"/>
  <c r="H3595" i="1"/>
  <c r="I3595" i="1"/>
  <c r="J3595" i="1"/>
  <c r="K3595" i="1"/>
  <c r="L3595" i="1"/>
  <c r="M3595" i="1"/>
  <c r="N3595" i="1"/>
  <c r="O3595" i="1"/>
  <c r="P3595" i="1"/>
  <c r="Q3595" i="1"/>
  <c r="R3595" i="1"/>
  <c r="V3595" i="1"/>
  <c r="X3595" i="1"/>
  <c r="Z3595" i="1"/>
  <c r="D3596" i="1"/>
  <c r="E3596" i="1"/>
  <c r="F3596" i="1"/>
  <c r="H3596" i="1"/>
  <c r="I3596" i="1"/>
  <c r="J3596" i="1"/>
  <c r="K3596" i="1"/>
  <c r="L3596" i="1"/>
  <c r="M3596" i="1"/>
  <c r="N3596" i="1"/>
  <c r="O3596" i="1"/>
  <c r="P3596" i="1"/>
  <c r="Q3596" i="1"/>
  <c r="R3596" i="1"/>
  <c r="V3596" i="1"/>
  <c r="X3596" i="1"/>
  <c r="Z3596" i="1"/>
  <c r="D3597" i="1"/>
  <c r="E3597" i="1"/>
  <c r="F3597" i="1"/>
  <c r="H3597" i="1"/>
  <c r="I3597" i="1"/>
  <c r="J3597" i="1"/>
  <c r="K3597" i="1"/>
  <c r="L3597" i="1"/>
  <c r="M3597" i="1"/>
  <c r="N3597" i="1"/>
  <c r="O3597" i="1"/>
  <c r="P3597" i="1"/>
  <c r="Q3597" i="1"/>
  <c r="R3597" i="1"/>
  <c r="V3597" i="1"/>
  <c r="X3597" i="1"/>
  <c r="Z3597" i="1"/>
  <c r="D3598" i="1"/>
  <c r="E3598" i="1"/>
  <c r="F3598" i="1"/>
  <c r="H3598" i="1"/>
  <c r="I3598" i="1"/>
  <c r="J3598" i="1"/>
  <c r="K3598" i="1"/>
  <c r="L3598" i="1"/>
  <c r="M3598" i="1"/>
  <c r="N3598" i="1"/>
  <c r="O3598" i="1"/>
  <c r="P3598" i="1"/>
  <c r="Q3598" i="1"/>
  <c r="R3598" i="1"/>
  <c r="V3598" i="1"/>
  <c r="X3598" i="1"/>
  <c r="Z3598" i="1"/>
  <c r="D3599" i="1"/>
  <c r="E3599" i="1"/>
  <c r="F3599" i="1"/>
  <c r="H3599" i="1"/>
  <c r="I3599" i="1"/>
  <c r="J3599" i="1"/>
  <c r="K3599" i="1"/>
  <c r="L3599" i="1"/>
  <c r="M3599" i="1"/>
  <c r="N3599" i="1"/>
  <c r="O3599" i="1"/>
  <c r="P3599" i="1"/>
  <c r="Q3599" i="1"/>
  <c r="R3599" i="1"/>
  <c r="V3599" i="1"/>
  <c r="X3599" i="1"/>
  <c r="Z3599" i="1"/>
  <c r="D3600" i="1"/>
  <c r="E3600" i="1"/>
  <c r="F3600" i="1"/>
  <c r="H3600" i="1"/>
  <c r="I3600" i="1"/>
  <c r="J3600" i="1"/>
  <c r="K3600" i="1"/>
  <c r="L3600" i="1"/>
  <c r="M3600" i="1"/>
  <c r="N3600" i="1"/>
  <c r="O3600" i="1"/>
  <c r="P3600" i="1"/>
  <c r="Q3600" i="1"/>
  <c r="R3600" i="1"/>
  <c r="V3600" i="1"/>
  <c r="X3600" i="1"/>
  <c r="Z3600" i="1"/>
  <c r="D3601" i="1"/>
  <c r="E3601" i="1"/>
  <c r="F3601" i="1"/>
  <c r="H3601" i="1"/>
  <c r="I3601" i="1"/>
  <c r="J3601" i="1"/>
  <c r="K3601" i="1"/>
  <c r="L3601" i="1"/>
  <c r="M3601" i="1"/>
  <c r="N3601" i="1"/>
  <c r="O3601" i="1"/>
  <c r="P3601" i="1"/>
  <c r="Q3601" i="1"/>
  <c r="R3601" i="1"/>
  <c r="V3601" i="1"/>
  <c r="X3601" i="1"/>
  <c r="Z3601" i="1"/>
  <c r="D3602" i="1"/>
  <c r="E3602" i="1"/>
  <c r="F3602" i="1"/>
  <c r="H3602" i="1"/>
  <c r="I3602" i="1"/>
  <c r="J3602" i="1"/>
  <c r="K3602" i="1"/>
  <c r="L3602" i="1"/>
  <c r="M3602" i="1"/>
  <c r="N3602" i="1"/>
  <c r="O3602" i="1"/>
  <c r="P3602" i="1"/>
  <c r="Q3602" i="1"/>
  <c r="R3602" i="1"/>
  <c r="V3602" i="1"/>
  <c r="X3602" i="1"/>
  <c r="Z3602" i="1"/>
  <c r="D3603" i="1"/>
  <c r="E3603" i="1"/>
  <c r="F3603" i="1"/>
  <c r="H3603" i="1"/>
  <c r="I3603" i="1"/>
  <c r="J3603" i="1"/>
  <c r="K3603" i="1"/>
  <c r="L3603" i="1"/>
  <c r="M3603" i="1"/>
  <c r="N3603" i="1"/>
  <c r="O3603" i="1"/>
  <c r="P3603" i="1"/>
  <c r="Q3603" i="1"/>
  <c r="R3603" i="1"/>
  <c r="V3603" i="1"/>
  <c r="X3603" i="1"/>
  <c r="Z3603" i="1"/>
  <c r="D3604" i="1"/>
  <c r="E3604" i="1"/>
  <c r="F3604" i="1"/>
  <c r="H3604" i="1"/>
  <c r="I3604" i="1"/>
  <c r="J3604" i="1"/>
  <c r="K3604" i="1"/>
  <c r="L3604" i="1"/>
  <c r="M3604" i="1"/>
  <c r="N3604" i="1"/>
  <c r="O3604" i="1"/>
  <c r="P3604" i="1"/>
  <c r="Q3604" i="1"/>
  <c r="R3604" i="1"/>
  <c r="V3604" i="1"/>
  <c r="X3604" i="1"/>
  <c r="Z3604" i="1"/>
  <c r="D3605" i="1"/>
  <c r="E3605" i="1"/>
  <c r="F3605" i="1"/>
  <c r="H3605" i="1"/>
  <c r="I3605" i="1"/>
  <c r="J3605" i="1"/>
  <c r="K3605" i="1"/>
  <c r="L3605" i="1"/>
  <c r="M3605" i="1"/>
  <c r="N3605" i="1"/>
  <c r="O3605" i="1"/>
  <c r="P3605" i="1"/>
  <c r="Q3605" i="1"/>
  <c r="R3605" i="1"/>
  <c r="V3605" i="1"/>
  <c r="X3605" i="1"/>
  <c r="Z3605" i="1"/>
  <c r="D3606" i="1"/>
  <c r="E3606" i="1"/>
  <c r="F3606" i="1"/>
  <c r="H3606" i="1"/>
  <c r="I3606" i="1"/>
  <c r="J3606" i="1"/>
  <c r="K3606" i="1"/>
  <c r="L3606" i="1"/>
  <c r="M3606" i="1"/>
  <c r="N3606" i="1"/>
  <c r="O3606" i="1"/>
  <c r="P3606" i="1"/>
  <c r="Q3606" i="1"/>
  <c r="R3606" i="1"/>
  <c r="V3606" i="1"/>
  <c r="X3606" i="1"/>
  <c r="Z3606" i="1"/>
  <c r="D3607" i="1"/>
  <c r="E3607" i="1"/>
  <c r="F3607" i="1"/>
  <c r="H3607" i="1"/>
  <c r="I3607" i="1"/>
  <c r="J3607" i="1"/>
  <c r="K3607" i="1"/>
  <c r="L3607" i="1"/>
  <c r="M3607" i="1"/>
  <c r="N3607" i="1"/>
  <c r="O3607" i="1"/>
  <c r="P3607" i="1"/>
  <c r="Q3607" i="1"/>
  <c r="R3607" i="1"/>
  <c r="V3607" i="1"/>
  <c r="X3607" i="1"/>
  <c r="Z3607" i="1"/>
  <c r="D3608" i="1"/>
  <c r="E3608" i="1"/>
  <c r="F3608" i="1"/>
  <c r="H3608" i="1"/>
  <c r="I3608" i="1"/>
  <c r="J3608" i="1"/>
  <c r="K3608" i="1"/>
  <c r="L3608" i="1"/>
  <c r="M3608" i="1"/>
  <c r="N3608" i="1"/>
  <c r="O3608" i="1"/>
  <c r="P3608" i="1"/>
  <c r="Q3608" i="1"/>
  <c r="R3608" i="1"/>
  <c r="V3608" i="1"/>
  <c r="X3608" i="1"/>
  <c r="Z3608" i="1"/>
  <c r="D3609" i="1"/>
  <c r="E3609" i="1"/>
  <c r="F3609" i="1"/>
  <c r="H3609" i="1"/>
  <c r="I3609" i="1"/>
  <c r="J3609" i="1"/>
  <c r="K3609" i="1"/>
  <c r="L3609" i="1"/>
  <c r="M3609" i="1"/>
  <c r="N3609" i="1"/>
  <c r="O3609" i="1"/>
  <c r="P3609" i="1"/>
  <c r="Q3609" i="1"/>
  <c r="R3609" i="1"/>
  <c r="V3609" i="1"/>
  <c r="X3609" i="1"/>
  <c r="Z3609" i="1"/>
  <c r="D3610" i="1"/>
  <c r="E3610" i="1"/>
  <c r="F3610" i="1"/>
  <c r="H3610" i="1"/>
  <c r="I3610" i="1"/>
  <c r="J3610" i="1"/>
  <c r="K3610" i="1"/>
  <c r="L3610" i="1"/>
  <c r="M3610" i="1"/>
  <c r="N3610" i="1"/>
  <c r="O3610" i="1"/>
  <c r="P3610" i="1"/>
  <c r="Q3610" i="1"/>
  <c r="R3610" i="1"/>
  <c r="V3610" i="1"/>
  <c r="X3610" i="1"/>
  <c r="Z3610" i="1"/>
  <c r="D3611" i="1"/>
  <c r="E3611" i="1"/>
  <c r="F3611" i="1"/>
  <c r="H3611" i="1"/>
  <c r="I3611" i="1"/>
  <c r="J3611" i="1"/>
  <c r="K3611" i="1"/>
  <c r="L3611" i="1"/>
  <c r="M3611" i="1"/>
  <c r="N3611" i="1"/>
  <c r="O3611" i="1"/>
  <c r="P3611" i="1"/>
  <c r="Q3611" i="1"/>
  <c r="R3611" i="1"/>
  <c r="V3611" i="1"/>
  <c r="X3611" i="1"/>
  <c r="Z3611" i="1"/>
  <c r="D3612" i="1"/>
  <c r="E3612" i="1"/>
  <c r="F3612" i="1"/>
  <c r="H3612" i="1"/>
  <c r="I3612" i="1"/>
  <c r="J3612" i="1"/>
  <c r="K3612" i="1"/>
  <c r="L3612" i="1"/>
  <c r="M3612" i="1"/>
  <c r="N3612" i="1"/>
  <c r="O3612" i="1"/>
  <c r="P3612" i="1"/>
  <c r="Q3612" i="1"/>
  <c r="R3612" i="1"/>
  <c r="V3612" i="1"/>
  <c r="X3612" i="1"/>
  <c r="Z3612" i="1"/>
  <c r="D3613" i="1"/>
  <c r="E3613" i="1"/>
  <c r="F3613" i="1"/>
  <c r="H3613" i="1"/>
  <c r="I3613" i="1"/>
  <c r="J3613" i="1"/>
  <c r="K3613" i="1"/>
  <c r="L3613" i="1"/>
  <c r="M3613" i="1"/>
  <c r="N3613" i="1"/>
  <c r="O3613" i="1"/>
  <c r="P3613" i="1"/>
  <c r="Q3613" i="1"/>
  <c r="R3613" i="1"/>
  <c r="V3613" i="1"/>
  <c r="X3613" i="1"/>
  <c r="Z3613" i="1"/>
  <c r="D3614" i="1"/>
  <c r="E3614" i="1"/>
  <c r="F3614" i="1"/>
  <c r="H3614" i="1"/>
  <c r="I3614" i="1"/>
  <c r="J3614" i="1"/>
  <c r="K3614" i="1"/>
  <c r="L3614" i="1"/>
  <c r="M3614" i="1"/>
  <c r="N3614" i="1"/>
  <c r="O3614" i="1"/>
  <c r="P3614" i="1"/>
  <c r="Q3614" i="1"/>
  <c r="R3614" i="1"/>
  <c r="V3614" i="1"/>
  <c r="X3614" i="1"/>
  <c r="Z3614" i="1"/>
  <c r="D3615" i="1"/>
  <c r="E3615" i="1"/>
  <c r="F3615" i="1"/>
  <c r="H3615" i="1"/>
  <c r="I3615" i="1"/>
  <c r="J3615" i="1"/>
  <c r="K3615" i="1"/>
  <c r="L3615" i="1"/>
  <c r="M3615" i="1"/>
  <c r="N3615" i="1"/>
  <c r="O3615" i="1"/>
  <c r="P3615" i="1"/>
  <c r="Q3615" i="1"/>
  <c r="R3615" i="1"/>
  <c r="V3615" i="1"/>
  <c r="X3615" i="1"/>
  <c r="Z3615" i="1"/>
  <c r="D3616" i="1"/>
  <c r="E3616" i="1"/>
  <c r="F3616" i="1"/>
  <c r="H3616" i="1"/>
  <c r="I3616" i="1"/>
  <c r="J3616" i="1"/>
  <c r="K3616" i="1"/>
  <c r="L3616" i="1"/>
  <c r="M3616" i="1"/>
  <c r="N3616" i="1"/>
  <c r="O3616" i="1"/>
  <c r="P3616" i="1"/>
  <c r="Q3616" i="1"/>
  <c r="R3616" i="1"/>
  <c r="V3616" i="1"/>
  <c r="X3616" i="1"/>
  <c r="Z3616" i="1"/>
  <c r="D3617" i="1"/>
  <c r="E3617" i="1"/>
  <c r="F3617" i="1"/>
  <c r="H3617" i="1"/>
  <c r="I3617" i="1"/>
  <c r="J3617" i="1"/>
  <c r="K3617" i="1"/>
  <c r="L3617" i="1"/>
  <c r="M3617" i="1"/>
  <c r="N3617" i="1"/>
  <c r="O3617" i="1"/>
  <c r="P3617" i="1"/>
  <c r="Q3617" i="1"/>
  <c r="R3617" i="1"/>
  <c r="V3617" i="1"/>
  <c r="X3617" i="1"/>
  <c r="Z3617" i="1"/>
  <c r="D3618" i="1"/>
  <c r="E3618" i="1"/>
  <c r="F3618" i="1"/>
  <c r="H3618" i="1"/>
  <c r="I3618" i="1"/>
  <c r="J3618" i="1"/>
  <c r="K3618" i="1"/>
  <c r="L3618" i="1"/>
  <c r="M3618" i="1"/>
  <c r="N3618" i="1"/>
  <c r="O3618" i="1"/>
  <c r="P3618" i="1"/>
  <c r="Q3618" i="1"/>
  <c r="R3618" i="1"/>
  <c r="V3618" i="1"/>
  <c r="X3618" i="1"/>
  <c r="Z3618" i="1"/>
  <c r="D3619" i="1"/>
  <c r="E3619" i="1"/>
  <c r="F3619" i="1"/>
  <c r="H3619" i="1"/>
  <c r="I3619" i="1"/>
  <c r="J3619" i="1"/>
  <c r="K3619" i="1"/>
  <c r="L3619" i="1"/>
  <c r="M3619" i="1"/>
  <c r="N3619" i="1"/>
  <c r="O3619" i="1"/>
  <c r="P3619" i="1"/>
  <c r="Q3619" i="1"/>
  <c r="R3619" i="1"/>
  <c r="V3619" i="1"/>
  <c r="X3619" i="1"/>
  <c r="Z3619" i="1"/>
  <c r="D3620" i="1"/>
  <c r="E3620" i="1"/>
  <c r="F3620" i="1"/>
  <c r="H3620" i="1"/>
  <c r="I3620" i="1"/>
  <c r="J3620" i="1"/>
  <c r="K3620" i="1"/>
  <c r="L3620" i="1"/>
  <c r="M3620" i="1"/>
  <c r="N3620" i="1"/>
  <c r="O3620" i="1"/>
  <c r="P3620" i="1"/>
  <c r="Q3620" i="1"/>
  <c r="R3620" i="1"/>
  <c r="V3620" i="1"/>
  <c r="X3620" i="1"/>
  <c r="Z3620" i="1"/>
  <c r="D3621" i="1"/>
  <c r="E3621" i="1"/>
  <c r="F3621" i="1"/>
  <c r="H3621" i="1"/>
  <c r="I3621" i="1"/>
  <c r="J3621" i="1"/>
  <c r="K3621" i="1"/>
  <c r="L3621" i="1"/>
  <c r="M3621" i="1"/>
  <c r="N3621" i="1"/>
  <c r="O3621" i="1"/>
  <c r="P3621" i="1"/>
  <c r="Q3621" i="1"/>
  <c r="R3621" i="1"/>
  <c r="V3621" i="1"/>
  <c r="X3621" i="1"/>
  <c r="Z3621" i="1"/>
  <c r="D3622" i="1"/>
  <c r="E3622" i="1"/>
  <c r="F3622" i="1"/>
  <c r="H3622" i="1"/>
  <c r="I3622" i="1"/>
  <c r="J3622" i="1"/>
  <c r="K3622" i="1"/>
  <c r="L3622" i="1"/>
  <c r="M3622" i="1"/>
  <c r="N3622" i="1"/>
  <c r="O3622" i="1"/>
  <c r="P3622" i="1"/>
  <c r="Q3622" i="1"/>
  <c r="R3622" i="1"/>
  <c r="V3622" i="1"/>
  <c r="X3622" i="1"/>
  <c r="Z3622" i="1"/>
  <c r="D3623" i="1"/>
  <c r="E3623" i="1"/>
  <c r="F3623" i="1"/>
  <c r="H3623" i="1"/>
  <c r="I3623" i="1"/>
  <c r="J3623" i="1"/>
  <c r="K3623" i="1"/>
  <c r="L3623" i="1"/>
  <c r="M3623" i="1"/>
  <c r="N3623" i="1"/>
  <c r="O3623" i="1"/>
  <c r="P3623" i="1"/>
  <c r="Q3623" i="1"/>
  <c r="R3623" i="1"/>
  <c r="V3623" i="1"/>
  <c r="X3623" i="1"/>
  <c r="Z3623" i="1"/>
  <c r="D3624" i="1"/>
  <c r="E3624" i="1"/>
  <c r="F3624" i="1"/>
  <c r="H3624" i="1"/>
  <c r="I3624" i="1"/>
  <c r="J3624" i="1"/>
  <c r="K3624" i="1"/>
  <c r="L3624" i="1"/>
  <c r="M3624" i="1"/>
  <c r="N3624" i="1"/>
  <c r="O3624" i="1"/>
  <c r="P3624" i="1"/>
  <c r="Q3624" i="1"/>
  <c r="R3624" i="1"/>
  <c r="V3624" i="1"/>
  <c r="X3624" i="1"/>
  <c r="Z3624" i="1"/>
  <c r="D3625" i="1"/>
  <c r="E3625" i="1"/>
  <c r="F3625" i="1"/>
  <c r="H3625" i="1"/>
  <c r="I3625" i="1"/>
  <c r="J3625" i="1"/>
  <c r="K3625" i="1"/>
  <c r="L3625" i="1"/>
  <c r="M3625" i="1"/>
  <c r="N3625" i="1"/>
  <c r="O3625" i="1"/>
  <c r="P3625" i="1"/>
  <c r="Q3625" i="1"/>
  <c r="R3625" i="1"/>
  <c r="V3625" i="1"/>
  <c r="X3625" i="1"/>
  <c r="Z3625" i="1"/>
  <c r="D3626" i="1"/>
  <c r="E3626" i="1"/>
  <c r="F3626" i="1"/>
  <c r="H3626" i="1"/>
  <c r="I3626" i="1"/>
  <c r="J3626" i="1"/>
  <c r="K3626" i="1"/>
  <c r="L3626" i="1"/>
  <c r="M3626" i="1"/>
  <c r="N3626" i="1"/>
  <c r="O3626" i="1"/>
  <c r="P3626" i="1"/>
  <c r="Q3626" i="1"/>
  <c r="R3626" i="1"/>
  <c r="V3626" i="1"/>
  <c r="X3626" i="1"/>
  <c r="Z3626" i="1"/>
  <c r="D3627" i="1"/>
  <c r="E3627" i="1"/>
  <c r="F3627" i="1"/>
  <c r="H3627" i="1"/>
  <c r="I3627" i="1"/>
  <c r="J3627" i="1"/>
  <c r="K3627" i="1"/>
  <c r="L3627" i="1"/>
  <c r="M3627" i="1"/>
  <c r="N3627" i="1"/>
  <c r="O3627" i="1"/>
  <c r="P3627" i="1"/>
  <c r="Q3627" i="1"/>
  <c r="R3627" i="1"/>
  <c r="V3627" i="1"/>
  <c r="X3627" i="1"/>
  <c r="Z3627" i="1"/>
  <c r="D3628" i="1"/>
  <c r="E3628" i="1"/>
  <c r="F3628" i="1"/>
  <c r="H3628" i="1"/>
  <c r="I3628" i="1"/>
  <c r="J3628" i="1"/>
  <c r="K3628" i="1"/>
  <c r="L3628" i="1"/>
  <c r="M3628" i="1"/>
  <c r="N3628" i="1"/>
  <c r="O3628" i="1"/>
  <c r="P3628" i="1"/>
  <c r="Q3628" i="1"/>
  <c r="R3628" i="1"/>
  <c r="V3628" i="1"/>
  <c r="X3628" i="1"/>
  <c r="Z3628" i="1"/>
  <c r="D3629" i="1"/>
  <c r="E3629" i="1"/>
  <c r="F3629" i="1"/>
  <c r="H3629" i="1"/>
  <c r="I3629" i="1"/>
  <c r="J3629" i="1"/>
  <c r="K3629" i="1"/>
  <c r="L3629" i="1"/>
  <c r="M3629" i="1"/>
  <c r="N3629" i="1"/>
  <c r="O3629" i="1"/>
  <c r="P3629" i="1"/>
  <c r="Q3629" i="1"/>
  <c r="R3629" i="1"/>
  <c r="V3629" i="1"/>
  <c r="X3629" i="1"/>
  <c r="Z3629" i="1"/>
  <c r="D3630" i="1"/>
  <c r="E3630" i="1"/>
  <c r="F3630" i="1"/>
  <c r="H3630" i="1"/>
  <c r="I3630" i="1"/>
  <c r="J3630" i="1"/>
  <c r="K3630" i="1"/>
  <c r="L3630" i="1"/>
  <c r="M3630" i="1"/>
  <c r="N3630" i="1"/>
  <c r="O3630" i="1"/>
  <c r="P3630" i="1"/>
  <c r="Q3630" i="1"/>
  <c r="R3630" i="1"/>
  <c r="V3630" i="1"/>
  <c r="X3630" i="1"/>
  <c r="Z3630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F393" i="2"/>
  <c r="AB2906" i="1"/>
  <c r="AC2906" i="1"/>
  <c r="AD2906" i="1"/>
  <c r="AE2906" i="1"/>
  <c r="AF2906" i="1"/>
  <c r="AG2906" i="1"/>
  <c r="AH2906" i="1"/>
  <c r="AJ2906" i="1"/>
  <c r="AL2906" i="1"/>
  <c r="AQ2906" i="1"/>
  <c r="AS2906" i="1"/>
  <c r="AU2906" i="1"/>
  <c r="AB2907" i="1"/>
  <c r="AC2907" i="1"/>
  <c r="AD2907" i="1"/>
  <c r="AE2907" i="1"/>
  <c r="AF2907" i="1"/>
  <c r="AG2907" i="1"/>
  <c r="AH2907" i="1"/>
  <c r="AJ2907" i="1"/>
  <c r="AL2907" i="1"/>
  <c r="AQ2907" i="1"/>
  <c r="AS2907" i="1"/>
  <c r="AU2907" i="1"/>
  <c r="AB2908" i="1"/>
  <c r="AC2908" i="1"/>
  <c r="AD2908" i="1"/>
  <c r="AE2908" i="1"/>
  <c r="AF2908" i="1"/>
  <c r="AG2908" i="1"/>
  <c r="AH2908" i="1"/>
  <c r="AJ2908" i="1"/>
  <c r="AL2908" i="1"/>
  <c r="AQ2908" i="1"/>
  <c r="AU2908" i="1"/>
  <c r="AB2909" i="1"/>
  <c r="AC2909" i="1"/>
  <c r="AD2909" i="1"/>
  <c r="AE2909" i="1"/>
  <c r="AF2909" i="1"/>
  <c r="AG2909" i="1"/>
  <c r="AH2909" i="1"/>
  <c r="AJ2909" i="1"/>
  <c r="AL2909" i="1"/>
  <c r="AQ2909" i="1"/>
  <c r="AU2909" i="1"/>
  <c r="AB2596" i="1"/>
  <c r="AC2596" i="1"/>
  <c r="AD2596" i="1"/>
  <c r="AE2596" i="1"/>
  <c r="AF2596" i="1"/>
  <c r="AG2596" i="1"/>
  <c r="AH2596" i="1"/>
  <c r="AJ2596" i="1"/>
  <c r="AL2372" i="1"/>
  <c r="AL2373" i="1"/>
  <c r="AL2374" i="1"/>
  <c r="AL2375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8" i="1"/>
  <c r="AL2479" i="1"/>
  <c r="AL2480" i="1"/>
  <c r="AL2482" i="1"/>
  <c r="AL2483" i="1"/>
  <c r="AL2484" i="1"/>
  <c r="AL2485" i="1"/>
  <c r="AL2486" i="1"/>
  <c r="AL2487" i="1"/>
  <c r="AL2488" i="1"/>
  <c r="AL2489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8" i="1"/>
  <c r="AL2590" i="1"/>
  <c r="AL2591" i="1"/>
  <c r="AL2592" i="1"/>
  <c r="AL2593" i="1"/>
  <c r="AL2595" i="1"/>
  <c r="AL2596" i="1"/>
  <c r="AQ2596" i="1"/>
  <c r="AS2596" i="1"/>
  <c r="AU2596" i="1"/>
  <c r="AB2597" i="1"/>
  <c r="AC2597" i="1"/>
  <c r="AD2597" i="1"/>
  <c r="AE2597" i="1"/>
  <c r="AF2597" i="1"/>
  <c r="AG2597" i="1"/>
  <c r="AH2597" i="1"/>
  <c r="AJ2597" i="1"/>
  <c r="AL2597" i="1"/>
  <c r="AQ2597" i="1"/>
  <c r="AS2597" i="1"/>
  <c r="AU2597" i="1"/>
  <c r="AB2598" i="1"/>
  <c r="AC2598" i="1"/>
  <c r="AD2598" i="1"/>
  <c r="AE2598" i="1"/>
  <c r="AF2598" i="1"/>
  <c r="AG2598" i="1"/>
  <c r="AH2598" i="1"/>
  <c r="AJ2598" i="1"/>
  <c r="AL2598" i="1"/>
  <c r="AQ2598" i="1"/>
  <c r="AS2598" i="1"/>
  <c r="AU2598" i="1"/>
  <c r="AB2599" i="1"/>
  <c r="AC2599" i="1"/>
  <c r="AD2599" i="1"/>
  <c r="AE2599" i="1"/>
  <c r="AF2599" i="1"/>
  <c r="AG2599" i="1"/>
  <c r="AH2599" i="1"/>
  <c r="AJ2599" i="1"/>
  <c r="AL2599" i="1"/>
  <c r="AQ2599" i="1"/>
  <c r="AS2599" i="1"/>
  <c r="AU2599" i="1"/>
  <c r="AB2600" i="1"/>
  <c r="AC2600" i="1"/>
  <c r="AD2600" i="1"/>
  <c r="AE2600" i="1"/>
  <c r="AF2600" i="1"/>
  <c r="AG2600" i="1"/>
  <c r="AH2600" i="1"/>
  <c r="AJ2600" i="1"/>
  <c r="AL2600" i="1"/>
  <c r="AQ2600" i="1"/>
  <c r="AS2600" i="1"/>
  <c r="AU2600" i="1"/>
  <c r="AB2601" i="1"/>
  <c r="AC2601" i="1"/>
  <c r="AD2601" i="1"/>
  <c r="AE2601" i="1"/>
  <c r="AF2601" i="1"/>
  <c r="AG2601" i="1"/>
  <c r="AH2601" i="1"/>
  <c r="AJ2601" i="1"/>
  <c r="AL2601" i="1"/>
  <c r="AQ2601" i="1"/>
  <c r="AS2601" i="1"/>
  <c r="AU2601" i="1"/>
  <c r="AB2602" i="1"/>
  <c r="AC2602" i="1"/>
  <c r="AD2602" i="1"/>
  <c r="AE2602" i="1"/>
  <c r="AF2602" i="1"/>
  <c r="AG2602" i="1"/>
  <c r="AH2602" i="1"/>
  <c r="AJ2602" i="1"/>
  <c r="AL2602" i="1"/>
  <c r="AQ2602" i="1"/>
  <c r="AS2602" i="1"/>
  <c r="AU2602" i="1"/>
  <c r="AB2603" i="1"/>
  <c r="AC2603" i="1"/>
  <c r="AD2603" i="1"/>
  <c r="AE2603" i="1"/>
  <c r="AF2603" i="1"/>
  <c r="AG2603" i="1"/>
  <c r="AH2603" i="1"/>
  <c r="AJ2603" i="1"/>
  <c r="AL2603" i="1"/>
  <c r="AQ2603" i="1"/>
  <c r="AS2603" i="1"/>
  <c r="AU2603" i="1"/>
  <c r="AB2604" i="1"/>
  <c r="AC2604" i="1"/>
  <c r="AD2604" i="1"/>
  <c r="AE2604" i="1"/>
  <c r="AF2604" i="1"/>
  <c r="AG2604" i="1"/>
  <c r="AH2604" i="1"/>
  <c r="AJ2604" i="1"/>
  <c r="AL2604" i="1"/>
  <c r="AQ2604" i="1"/>
  <c r="AS2604" i="1"/>
  <c r="AU2604" i="1"/>
  <c r="AB2605" i="1"/>
  <c r="AC2605" i="1"/>
  <c r="AD2605" i="1"/>
  <c r="AE2605" i="1"/>
  <c r="AF2605" i="1"/>
  <c r="AG2605" i="1"/>
  <c r="AH2605" i="1"/>
  <c r="AJ2605" i="1"/>
  <c r="AL2605" i="1"/>
  <c r="AQ2605" i="1"/>
  <c r="AS2605" i="1"/>
  <c r="AU2605" i="1"/>
  <c r="AB2606" i="1"/>
  <c r="AC2606" i="1"/>
  <c r="AD2606" i="1"/>
  <c r="AE2606" i="1"/>
  <c r="AF2606" i="1"/>
  <c r="AG2606" i="1"/>
  <c r="AH2606" i="1"/>
  <c r="AJ2606" i="1"/>
  <c r="AL2606" i="1"/>
  <c r="AQ2606" i="1"/>
  <c r="AS2606" i="1"/>
  <c r="AU2606" i="1"/>
  <c r="AB2607" i="1"/>
  <c r="AC2607" i="1"/>
  <c r="AD2607" i="1"/>
  <c r="AE2607" i="1"/>
  <c r="AF2607" i="1"/>
  <c r="AG2607" i="1"/>
  <c r="AH2607" i="1"/>
  <c r="AJ2607" i="1"/>
  <c r="AL2607" i="1"/>
  <c r="AQ2607" i="1"/>
  <c r="AS2607" i="1"/>
  <c r="AU2607" i="1"/>
  <c r="AB2608" i="1"/>
  <c r="AC2608" i="1"/>
  <c r="AD2608" i="1"/>
  <c r="AE2608" i="1"/>
  <c r="AF2608" i="1"/>
  <c r="AG2608" i="1"/>
  <c r="AH2608" i="1"/>
  <c r="AJ2608" i="1"/>
  <c r="AL2608" i="1"/>
  <c r="AQ2608" i="1"/>
  <c r="AS2608" i="1"/>
  <c r="AU2608" i="1"/>
  <c r="AB2609" i="1"/>
  <c r="AC2609" i="1"/>
  <c r="AD2609" i="1"/>
  <c r="AE2609" i="1"/>
  <c r="AF2609" i="1"/>
  <c r="AG2609" i="1"/>
  <c r="AH2609" i="1"/>
  <c r="AJ2609" i="1"/>
  <c r="AL2609" i="1"/>
  <c r="AQ2609" i="1"/>
  <c r="AS2609" i="1"/>
  <c r="AU2609" i="1"/>
  <c r="AB2610" i="1"/>
  <c r="AC2610" i="1"/>
  <c r="AD2610" i="1"/>
  <c r="AE2610" i="1"/>
  <c r="AF2610" i="1"/>
  <c r="AG2610" i="1"/>
  <c r="AH2610" i="1"/>
  <c r="AJ2610" i="1"/>
  <c r="AL2610" i="1"/>
  <c r="AQ2610" i="1"/>
  <c r="AS2610" i="1"/>
  <c r="AU2610" i="1"/>
  <c r="AB2611" i="1"/>
  <c r="AC2611" i="1"/>
  <c r="AD2611" i="1"/>
  <c r="AE2611" i="1"/>
  <c r="AF2611" i="1"/>
  <c r="AG2611" i="1"/>
  <c r="AH2611" i="1"/>
  <c r="AJ2611" i="1"/>
  <c r="AL2611" i="1"/>
  <c r="AQ2611" i="1"/>
  <c r="AS2611" i="1"/>
  <c r="AU2611" i="1"/>
  <c r="AB2612" i="1"/>
  <c r="AC2612" i="1"/>
  <c r="AD2612" i="1"/>
  <c r="AE2612" i="1"/>
  <c r="AF2612" i="1"/>
  <c r="AG2612" i="1"/>
  <c r="AH2612" i="1"/>
  <c r="AJ2612" i="1"/>
  <c r="AL2612" i="1"/>
  <c r="AQ2612" i="1"/>
  <c r="AS2612" i="1"/>
  <c r="AU2612" i="1"/>
  <c r="AB2613" i="1"/>
  <c r="AC2613" i="1"/>
  <c r="AD2613" i="1"/>
  <c r="AE2613" i="1"/>
  <c r="AF2613" i="1"/>
  <c r="AG2613" i="1"/>
  <c r="AH2613" i="1"/>
  <c r="AJ2613" i="1"/>
  <c r="AL2613" i="1"/>
  <c r="AQ2613" i="1"/>
  <c r="AS2613" i="1"/>
  <c r="AU2613" i="1"/>
  <c r="AB2614" i="1"/>
  <c r="AC2614" i="1"/>
  <c r="AD2614" i="1"/>
  <c r="AE2614" i="1"/>
  <c r="AF2614" i="1"/>
  <c r="AG2614" i="1"/>
  <c r="AH2614" i="1"/>
  <c r="AJ2614" i="1"/>
  <c r="AL2614" i="1"/>
  <c r="AQ2614" i="1"/>
  <c r="AS2614" i="1"/>
  <c r="AU2614" i="1"/>
  <c r="AB2615" i="1"/>
  <c r="AC2615" i="1"/>
  <c r="AD2615" i="1"/>
  <c r="AE2615" i="1"/>
  <c r="AF2615" i="1"/>
  <c r="AG2615" i="1"/>
  <c r="AH2615" i="1"/>
  <c r="AJ2615" i="1"/>
  <c r="AL2615" i="1"/>
  <c r="AQ2615" i="1"/>
  <c r="AS2615" i="1"/>
  <c r="AU2615" i="1"/>
  <c r="AB2616" i="1"/>
  <c r="AC2616" i="1"/>
  <c r="AD2616" i="1"/>
  <c r="AE2616" i="1"/>
  <c r="AF2616" i="1"/>
  <c r="AG2616" i="1"/>
  <c r="AH2616" i="1"/>
  <c r="AJ2616" i="1"/>
  <c r="AL2616" i="1"/>
  <c r="AQ2616" i="1"/>
  <c r="AS2616" i="1"/>
  <c r="AU2616" i="1"/>
  <c r="AB2617" i="1"/>
  <c r="AC2617" i="1"/>
  <c r="AD2617" i="1"/>
  <c r="AE2617" i="1"/>
  <c r="AF2617" i="1"/>
  <c r="AG2617" i="1"/>
  <c r="AH2617" i="1"/>
  <c r="AJ2617" i="1"/>
  <c r="AL2617" i="1"/>
  <c r="AQ2617" i="1"/>
  <c r="AS2617" i="1"/>
  <c r="AU2617" i="1"/>
  <c r="AB2618" i="1"/>
  <c r="AC2618" i="1"/>
  <c r="AD2618" i="1"/>
  <c r="AE2618" i="1"/>
  <c r="AF2618" i="1"/>
  <c r="AG2618" i="1"/>
  <c r="AH2618" i="1"/>
  <c r="AJ2618" i="1"/>
  <c r="AL2618" i="1"/>
  <c r="AQ2618" i="1"/>
  <c r="AS2618" i="1"/>
  <c r="AU2618" i="1"/>
  <c r="AB2619" i="1"/>
  <c r="AC2619" i="1"/>
  <c r="AD2619" i="1"/>
  <c r="AE2619" i="1"/>
  <c r="AF2619" i="1"/>
  <c r="AG2619" i="1"/>
  <c r="AH2619" i="1"/>
  <c r="AJ2619" i="1"/>
  <c r="AL2619" i="1"/>
  <c r="AQ2619" i="1"/>
  <c r="AS2619" i="1"/>
  <c r="AU2619" i="1"/>
  <c r="AB2620" i="1"/>
  <c r="AC2620" i="1"/>
  <c r="AD2620" i="1"/>
  <c r="AE2620" i="1"/>
  <c r="AF2620" i="1"/>
  <c r="AG2620" i="1"/>
  <c r="AH2620" i="1"/>
  <c r="AJ2620" i="1"/>
  <c r="AL2620" i="1"/>
  <c r="AQ2620" i="1"/>
  <c r="AS2620" i="1"/>
  <c r="AU2620" i="1"/>
  <c r="AB2621" i="1"/>
  <c r="AC2621" i="1"/>
  <c r="AD2621" i="1"/>
  <c r="AE2621" i="1"/>
  <c r="AF2621" i="1"/>
  <c r="AG2621" i="1"/>
  <c r="AH2621" i="1"/>
  <c r="AJ2621" i="1"/>
  <c r="AL2621" i="1"/>
  <c r="AQ2621" i="1"/>
  <c r="AS2621" i="1"/>
  <c r="AU2621" i="1"/>
  <c r="AB2622" i="1"/>
  <c r="AC2622" i="1"/>
  <c r="AD2622" i="1"/>
  <c r="AE2622" i="1"/>
  <c r="AF2622" i="1"/>
  <c r="AG2622" i="1"/>
  <c r="AH2622" i="1"/>
  <c r="AJ2622" i="1"/>
  <c r="AL2622" i="1"/>
  <c r="AQ2622" i="1"/>
  <c r="AS2622" i="1"/>
  <c r="AU2622" i="1"/>
  <c r="AB2623" i="1"/>
  <c r="AC2623" i="1"/>
  <c r="AD2623" i="1"/>
  <c r="AE2623" i="1"/>
  <c r="AF2623" i="1"/>
  <c r="AG2623" i="1"/>
  <c r="AH2623" i="1"/>
  <c r="AJ2623" i="1"/>
  <c r="AL2623" i="1"/>
  <c r="AQ2623" i="1"/>
  <c r="AS2623" i="1"/>
  <c r="AU2623" i="1"/>
  <c r="AB2624" i="1"/>
  <c r="AC2624" i="1"/>
  <c r="AD2624" i="1"/>
  <c r="AE2624" i="1"/>
  <c r="AF2624" i="1"/>
  <c r="AG2624" i="1"/>
  <c r="AH2624" i="1"/>
  <c r="AJ2624" i="1"/>
  <c r="AL2624" i="1"/>
  <c r="AQ2624" i="1"/>
  <c r="AS2624" i="1"/>
  <c r="AU2624" i="1"/>
  <c r="AB2625" i="1"/>
  <c r="AC2625" i="1"/>
  <c r="AD2625" i="1"/>
  <c r="AE2625" i="1"/>
  <c r="AF2625" i="1"/>
  <c r="AG2625" i="1"/>
  <c r="AH2625" i="1"/>
  <c r="AJ2625" i="1"/>
  <c r="AL2625" i="1"/>
  <c r="AQ2625" i="1"/>
  <c r="AS2625" i="1"/>
  <c r="AU2625" i="1"/>
  <c r="AB2626" i="1"/>
  <c r="AC2626" i="1"/>
  <c r="AD2626" i="1"/>
  <c r="AE2626" i="1"/>
  <c r="AF2626" i="1"/>
  <c r="AG2626" i="1"/>
  <c r="AH2626" i="1"/>
  <c r="AJ2626" i="1"/>
  <c r="AL2626" i="1"/>
  <c r="AQ2626" i="1"/>
  <c r="AS2626" i="1"/>
  <c r="AU2626" i="1"/>
  <c r="AB2627" i="1"/>
  <c r="AC2627" i="1"/>
  <c r="AD2627" i="1"/>
  <c r="AE2627" i="1"/>
  <c r="AF2627" i="1"/>
  <c r="AG2627" i="1"/>
  <c r="AH2627" i="1"/>
  <c r="AJ2627" i="1"/>
  <c r="AL2627" i="1"/>
  <c r="AQ2627" i="1"/>
  <c r="AS2627" i="1"/>
  <c r="AU2627" i="1"/>
  <c r="AB2628" i="1"/>
  <c r="AC2628" i="1"/>
  <c r="AD2628" i="1"/>
  <c r="AE2628" i="1"/>
  <c r="AF2628" i="1"/>
  <c r="AG2628" i="1"/>
  <c r="AH2628" i="1"/>
  <c r="AJ2628" i="1"/>
  <c r="AL2628" i="1"/>
  <c r="AQ2628" i="1"/>
  <c r="AS2628" i="1"/>
  <c r="AU2628" i="1"/>
  <c r="AB2629" i="1"/>
  <c r="AC2629" i="1"/>
  <c r="AD2629" i="1"/>
  <c r="AE2629" i="1"/>
  <c r="AF2629" i="1"/>
  <c r="AG2629" i="1"/>
  <c r="AH2629" i="1"/>
  <c r="AJ2629" i="1"/>
  <c r="AL2629" i="1"/>
  <c r="AQ2629" i="1"/>
  <c r="AS2629" i="1"/>
  <c r="AU2629" i="1"/>
  <c r="AB2630" i="1"/>
  <c r="AC2630" i="1"/>
  <c r="AD2630" i="1"/>
  <c r="AE2630" i="1"/>
  <c r="AF2630" i="1"/>
  <c r="AG2630" i="1"/>
  <c r="AH2630" i="1"/>
  <c r="AJ2630" i="1"/>
  <c r="AL2630" i="1"/>
  <c r="AQ2630" i="1"/>
  <c r="AS2630" i="1"/>
  <c r="AU2630" i="1"/>
  <c r="AB2631" i="1"/>
  <c r="AC2631" i="1"/>
  <c r="AD2631" i="1"/>
  <c r="AE2631" i="1"/>
  <c r="AF2631" i="1"/>
  <c r="AG2631" i="1"/>
  <c r="AH2631" i="1"/>
  <c r="AJ2631" i="1"/>
  <c r="AL2631" i="1"/>
  <c r="AQ2631" i="1"/>
  <c r="AS2631" i="1"/>
  <c r="AU2631" i="1"/>
  <c r="AB2632" i="1"/>
  <c r="AC2632" i="1"/>
  <c r="AD2632" i="1"/>
  <c r="AE2632" i="1"/>
  <c r="AF2632" i="1"/>
  <c r="AG2632" i="1"/>
  <c r="AH2632" i="1"/>
  <c r="AJ2632" i="1"/>
  <c r="AL2632" i="1"/>
  <c r="AQ2632" i="1"/>
  <c r="AS2632" i="1"/>
  <c r="AU2632" i="1"/>
  <c r="AB2633" i="1"/>
  <c r="AC2633" i="1"/>
  <c r="AD2633" i="1"/>
  <c r="AE2633" i="1"/>
  <c r="AF2633" i="1"/>
  <c r="AG2633" i="1"/>
  <c r="AH2633" i="1"/>
  <c r="AJ2633" i="1"/>
  <c r="AL2633" i="1"/>
  <c r="AQ2633" i="1"/>
  <c r="AS2633" i="1"/>
  <c r="AU2633" i="1"/>
  <c r="AB2634" i="1"/>
  <c r="AC2634" i="1"/>
  <c r="AD2634" i="1"/>
  <c r="AE2634" i="1"/>
  <c r="AF2634" i="1"/>
  <c r="AG2634" i="1"/>
  <c r="AH2634" i="1"/>
  <c r="AJ2634" i="1"/>
  <c r="AL2634" i="1"/>
  <c r="AQ2634" i="1"/>
  <c r="AS2634" i="1"/>
  <c r="AU2634" i="1"/>
  <c r="AB2635" i="1"/>
  <c r="AC2635" i="1"/>
  <c r="AD2635" i="1"/>
  <c r="AE2635" i="1"/>
  <c r="AF2635" i="1"/>
  <c r="AG2635" i="1"/>
  <c r="AH2635" i="1"/>
  <c r="AJ2635" i="1"/>
  <c r="AL2635" i="1"/>
  <c r="AQ2635" i="1"/>
  <c r="AS2635" i="1"/>
  <c r="AU2635" i="1"/>
  <c r="AB2636" i="1"/>
  <c r="AC2636" i="1"/>
  <c r="AD2636" i="1"/>
  <c r="AE2636" i="1"/>
  <c r="AF2636" i="1"/>
  <c r="AG2636" i="1"/>
  <c r="AH2636" i="1"/>
  <c r="AJ2636" i="1"/>
  <c r="AL2636" i="1"/>
  <c r="AQ2636" i="1"/>
  <c r="AS2636" i="1"/>
  <c r="AU2636" i="1"/>
  <c r="AB2637" i="1"/>
  <c r="AC2637" i="1"/>
  <c r="AD2637" i="1"/>
  <c r="AE2637" i="1"/>
  <c r="AF2637" i="1"/>
  <c r="AG2637" i="1"/>
  <c r="AH2637" i="1"/>
  <c r="AJ2637" i="1"/>
  <c r="AL2637" i="1"/>
  <c r="AQ2637" i="1"/>
  <c r="AS2637" i="1"/>
  <c r="AU2637" i="1"/>
  <c r="AB2638" i="1"/>
  <c r="AC2638" i="1"/>
  <c r="AD2638" i="1"/>
  <c r="AE2638" i="1"/>
  <c r="AF2638" i="1"/>
  <c r="AG2638" i="1"/>
  <c r="AH2638" i="1"/>
  <c r="AJ2638" i="1"/>
  <c r="AL2638" i="1"/>
  <c r="AQ2638" i="1"/>
  <c r="AS2638" i="1"/>
  <c r="AU2638" i="1"/>
  <c r="AB2639" i="1"/>
  <c r="AC2639" i="1"/>
  <c r="AD2639" i="1"/>
  <c r="AE2639" i="1"/>
  <c r="AF2639" i="1"/>
  <c r="AG2639" i="1"/>
  <c r="AH2639" i="1"/>
  <c r="AJ2639" i="1"/>
  <c r="AL2639" i="1"/>
  <c r="AQ2639" i="1"/>
  <c r="AS2639" i="1"/>
  <c r="AU2639" i="1"/>
  <c r="AB2640" i="1"/>
  <c r="AC2640" i="1"/>
  <c r="AD2640" i="1"/>
  <c r="AE2640" i="1"/>
  <c r="AF2640" i="1"/>
  <c r="AG2640" i="1"/>
  <c r="AH2640" i="1"/>
  <c r="AJ2640" i="1"/>
  <c r="AL2640" i="1"/>
  <c r="AQ2640" i="1"/>
  <c r="AS2640" i="1"/>
  <c r="AU2640" i="1"/>
  <c r="AB2641" i="1"/>
  <c r="AC2641" i="1"/>
  <c r="AD2641" i="1"/>
  <c r="AE2641" i="1"/>
  <c r="AF2641" i="1"/>
  <c r="AG2641" i="1"/>
  <c r="AH2641" i="1"/>
  <c r="AJ2641" i="1"/>
  <c r="AL2641" i="1"/>
  <c r="AQ2641" i="1"/>
  <c r="AS2641" i="1"/>
  <c r="AU2641" i="1"/>
  <c r="AB2642" i="1"/>
  <c r="AC2642" i="1"/>
  <c r="AD2642" i="1"/>
  <c r="AE2642" i="1"/>
  <c r="AF2642" i="1"/>
  <c r="AG2642" i="1"/>
  <c r="AH2642" i="1"/>
  <c r="AJ2642" i="1"/>
  <c r="AL2642" i="1"/>
  <c r="AQ2642" i="1"/>
  <c r="AS2642" i="1"/>
  <c r="AU2642" i="1"/>
  <c r="AB2643" i="1"/>
  <c r="AC2643" i="1"/>
  <c r="AD2643" i="1"/>
  <c r="AE2643" i="1"/>
  <c r="AF2643" i="1"/>
  <c r="AG2643" i="1"/>
  <c r="AH2643" i="1"/>
  <c r="AJ2643" i="1"/>
  <c r="AL2643" i="1"/>
  <c r="AQ2643" i="1"/>
  <c r="AS2643" i="1"/>
  <c r="AU2643" i="1"/>
  <c r="AB2644" i="1"/>
  <c r="AC2644" i="1"/>
  <c r="AD2644" i="1"/>
  <c r="AE2644" i="1"/>
  <c r="AF2644" i="1"/>
  <c r="AG2644" i="1"/>
  <c r="AH2644" i="1"/>
  <c r="AJ2644" i="1"/>
  <c r="AL2644" i="1"/>
  <c r="AQ2644" i="1"/>
  <c r="AS2644" i="1"/>
  <c r="AU2644" i="1"/>
  <c r="AB2645" i="1"/>
  <c r="AC2645" i="1"/>
  <c r="AD2645" i="1"/>
  <c r="AE2645" i="1"/>
  <c r="AF2645" i="1"/>
  <c r="AG2645" i="1"/>
  <c r="AH2645" i="1"/>
  <c r="AJ2645" i="1"/>
  <c r="AL2645" i="1"/>
  <c r="AQ2645" i="1"/>
  <c r="AS2645" i="1"/>
  <c r="AU2645" i="1"/>
  <c r="AB2646" i="1"/>
  <c r="AC2646" i="1"/>
  <c r="AD2646" i="1"/>
  <c r="AE2646" i="1"/>
  <c r="AF2646" i="1"/>
  <c r="AG2646" i="1"/>
  <c r="AH2646" i="1"/>
  <c r="AJ2646" i="1"/>
  <c r="AL2646" i="1"/>
  <c r="AQ2646" i="1"/>
  <c r="AS2646" i="1"/>
  <c r="AU2646" i="1"/>
  <c r="AB2647" i="1"/>
  <c r="AC2647" i="1"/>
  <c r="AD2647" i="1"/>
  <c r="AE2647" i="1"/>
  <c r="AF2647" i="1"/>
  <c r="AG2647" i="1"/>
  <c r="AH2647" i="1"/>
  <c r="AJ2647" i="1"/>
  <c r="AL2647" i="1"/>
  <c r="AQ2647" i="1"/>
  <c r="AS2647" i="1"/>
  <c r="AU2647" i="1"/>
  <c r="AB2648" i="1"/>
  <c r="AC2648" i="1"/>
  <c r="AD2648" i="1"/>
  <c r="AE2648" i="1"/>
  <c r="AF2648" i="1"/>
  <c r="AG2648" i="1"/>
  <c r="AH2648" i="1"/>
  <c r="AJ2648" i="1"/>
  <c r="AL2648" i="1"/>
  <c r="AQ2648" i="1"/>
  <c r="AS2648" i="1"/>
  <c r="AU2648" i="1"/>
  <c r="AB2649" i="1"/>
  <c r="AC2649" i="1"/>
  <c r="AD2649" i="1"/>
  <c r="AE2649" i="1"/>
  <c r="AF2649" i="1"/>
  <c r="AG2649" i="1"/>
  <c r="AH2649" i="1"/>
  <c r="AJ2649" i="1"/>
  <c r="AL2649" i="1"/>
  <c r="AQ2649" i="1"/>
  <c r="AS2649" i="1"/>
  <c r="AU2649" i="1"/>
  <c r="AB2650" i="1"/>
  <c r="AC2650" i="1"/>
  <c r="AD2650" i="1"/>
  <c r="AE2650" i="1"/>
  <c r="AF2650" i="1"/>
  <c r="AG2650" i="1"/>
  <c r="AH2650" i="1"/>
  <c r="AJ2650" i="1"/>
  <c r="AL2650" i="1"/>
  <c r="AQ2650" i="1"/>
  <c r="AS2650" i="1"/>
  <c r="AU2650" i="1"/>
  <c r="AB2651" i="1"/>
  <c r="AC2651" i="1"/>
  <c r="AD2651" i="1"/>
  <c r="AE2651" i="1"/>
  <c r="AF2651" i="1"/>
  <c r="AG2651" i="1"/>
  <c r="AH2651" i="1"/>
  <c r="AJ2651" i="1"/>
  <c r="AL2651" i="1"/>
  <c r="AQ2651" i="1"/>
  <c r="AS2651" i="1"/>
  <c r="AU2651" i="1"/>
  <c r="AB2652" i="1"/>
  <c r="AC2652" i="1"/>
  <c r="AD2652" i="1"/>
  <c r="AE2652" i="1"/>
  <c r="AF2652" i="1"/>
  <c r="AG2652" i="1"/>
  <c r="AH2652" i="1"/>
  <c r="AJ2652" i="1"/>
  <c r="AL2652" i="1"/>
  <c r="AQ2652" i="1"/>
  <c r="AS2652" i="1"/>
  <c r="AU2652" i="1"/>
  <c r="AB2653" i="1"/>
  <c r="AC2653" i="1"/>
  <c r="AD2653" i="1"/>
  <c r="AE2653" i="1"/>
  <c r="AF2653" i="1"/>
  <c r="AG2653" i="1"/>
  <c r="AH2653" i="1"/>
  <c r="AJ2653" i="1"/>
  <c r="AL2653" i="1"/>
  <c r="AQ2653" i="1"/>
  <c r="AS2653" i="1"/>
  <c r="AU2653" i="1"/>
  <c r="AB2654" i="1"/>
  <c r="AC2654" i="1"/>
  <c r="AD2654" i="1"/>
  <c r="AE2654" i="1"/>
  <c r="AF2654" i="1"/>
  <c r="AG2654" i="1"/>
  <c r="AH2654" i="1"/>
  <c r="AJ2654" i="1"/>
  <c r="AL2654" i="1"/>
  <c r="AQ2654" i="1"/>
  <c r="AS2654" i="1"/>
  <c r="AU2654" i="1"/>
  <c r="AB2655" i="1"/>
  <c r="AC2655" i="1"/>
  <c r="AD2655" i="1"/>
  <c r="AE2655" i="1"/>
  <c r="AF2655" i="1"/>
  <c r="AG2655" i="1"/>
  <c r="AH2655" i="1"/>
  <c r="AJ2655" i="1"/>
  <c r="AL2655" i="1"/>
  <c r="AQ2655" i="1"/>
  <c r="AS2655" i="1"/>
  <c r="AU2655" i="1"/>
  <c r="AB2656" i="1"/>
  <c r="AC2656" i="1"/>
  <c r="AD2656" i="1"/>
  <c r="AE2656" i="1"/>
  <c r="AF2656" i="1"/>
  <c r="AG2656" i="1"/>
  <c r="AH2656" i="1"/>
  <c r="AJ2656" i="1"/>
  <c r="AL2656" i="1"/>
  <c r="AQ2656" i="1"/>
  <c r="AS2656" i="1"/>
  <c r="AU2656" i="1"/>
  <c r="AB2657" i="1"/>
  <c r="AC2657" i="1"/>
  <c r="AD2657" i="1"/>
  <c r="AE2657" i="1"/>
  <c r="AF2657" i="1"/>
  <c r="AG2657" i="1"/>
  <c r="AH2657" i="1"/>
  <c r="AJ2657" i="1"/>
  <c r="AL2657" i="1"/>
  <c r="AQ2657" i="1"/>
  <c r="AS2657" i="1"/>
  <c r="AU2657" i="1"/>
  <c r="AB2658" i="1"/>
  <c r="AC2658" i="1"/>
  <c r="AD2658" i="1"/>
  <c r="AE2658" i="1"/>
  <c r="AF2658" i="1"/>
  <c r="AG2658" i="1"/>
  <c r="AH2658" i="1"/>
  <c r="AJ2658" i="1"/>
  <c r="AL2658" i="1"/>
  <c r="AQ2658" i="1"/>
  <c r="AS2658" i="1"/>
  <c r="AU2658" i="1"/>
  <c r="AB2659" i="1"/>
  <c r="AC2659" i="1"/>
  <c r="AD2659" i="1"/>
  <c r="AE2659" i="1"/>
  <c r="AF2659" i="1"/>
  <c r="AG2659" i="1"/>
  <c r="AH2659" i="1"/>
  <c r="AJ2659" i="1"/>
  <c r="AL2659" i="1"/>
  <c r="AQ2659" i="1"/>
  <c r="AS2659" i="1"/>
  <c r="AU2659" i="1"/>
  <c r="AB2660" i="1"/>
  <c r="AC2660" i="1"/>
  <c r="AD2660" i="1"/>
  <c r="AE2660" i="1"/>
  <c r="AF2660" i="1"/>
  <c r="AG2660" i="1"/>
  <c r="AH2660" i="1"/>
  <c r="AJ2660" i="1"/>
  <c r="AL2660" i="1"/>
  <c r="AQ2660" i="1"/>
  <c r="AS2660" i="1"/>
  <c r="AU2660" i="1"/>
  <c r="AB2661" i="1"/>
  <c r="AC2661" i="1"/>
  <c r="AD2661" i="1"/>
  <c r="AE2661" i="1"/>
  <c r="AF2661" i="1"/>
  <c r="AG2661" i="1"/>
  <c r="AH2661" i="1"/>
  <c r="AJ2661" i="1"/>
  <c r="AL2661" i="1"/>
  <c r="AQ2661" i="1"/>
  <c r="AS2661" i="1"/>
  <c r="AU2661" i="1"/>
  <c r="AB2662" i="1"/>
  <c r="AC2662" i="1"/>
  <c r="AD2662" i="1"/>
  <c r="AE2662" i="1"/>
  <c r="AF2662" i="1"/>
  <c r="AG2662" i="1"/>
  <c r="AH2662" i="1"/>
  <c r="AJ2662" i="1"/>
  <c r="AL2662" i="1"/>
  <c r="AQ2662" i="1"/>
  <c r="AS2662" i="1"/>
  <c r="AU2662" i="1"/>
  <c r="AB2663" i="1"/>
  <c r="AC2663" i="1"/>
  <c r="AD2663" i="1"/>
  <c r="AE2663" i="1"/>
  <c r="AF2663" i="1"/>
  <c r="AG2663" i="1"/>
  <c r="AH2663" i="1"/>
  <c r="AJ2663" i="1"/>
  <c r="AL2663" i="1"/>
  <c r="AQ2663" i="1"/>
  <c r="AS2663" i="1"/>
  <c r="AU2663" i="1"/>
  <c r="AB2664" i="1"/>
  <c r="AC2664" i="1"/>
  <c r="AD2664" i="1"/>
  <c r="AE2664" i="1"/>
  <c r="AF2664" i="1"/>
  <c r="AG2664" i="1"/>
  <c r="AH2664" i="1"/>
  <c r="AJ2664" i="1"/>
  <c r="AL2664" i="1"/>
  <c r="AQ2664" i="1"/>
  <c r="AS2664" i="1"/>
  <c r="AU2664" i="1"/>
  <c r="AB2665" i="1"/>
  <c r="AC2665" i="1"/>
  <c r="AD2665" i="1"/>
  <c r="AE2665" i="1"/>
  <c r="AF2665" i="1"/>
  <c r="AG2665" i="1"/>
  <c r="AH2665" i="1"/>
  <c r="AJ2665" i="1"/>
  <c r="AL2665" i="1"/>
  <c r="AQ2665" i="1"/>
  <c r="AS2665" i="1"/>
  <c r="AU2665" i="1"/>
  <c r="AB2666" i="1"/>
  <c r="AC2666" i="1"/>
  <c r="AD2666" i="1"/>
  <c r="AE2666" i="1"/>
  <c r="AF2666" i="1"/>
  <c r="AG2666" i="1"/>
  <c r="AH2666" i="1"/>
  <c r="AJ2666" i="1"/>
  <c r="AL2666" i="1"/>
  <c r="AQ2666" i="1"/>
  <c r="AS2666" i="1"/>
  <c r="AU2666" i="1"/>
  <c r="AB2667" i="1"/>
  <c r="AC2667" i="1"/>
  <c r="AD2667" i="1"/>
  <c r="AE2667" i="1"/>
  <c r="AF2667" i="1"/>
  <c r="AG2667" i="1"/>
  <c r="AH2667" i="1"/>
  <c r="AJ2667" i="1"/>
  <c r="AL2667" i="1"/>
  <c r="AQ2667" i="1"/>
  <c r="AS2667" i="1"/>
  <c r="AU2667" i="1"/>
  <c r="AB2668" i="1"/>
  <c r="AC2668" i="1"/>
  <c r="AD2668" i="1"/>
  <c r="AE2668" i="1"/>
  <c r="AF2668" i="1"/>
  <c r="AG2668" i="1"/>
  <c r="AH2668" i="1"/>
  <c r="AJ2668" i="1"/>
  <c r="AL2668" i="1"/>
  <c r="AQ2668" i="1"/>
  <c r="AS2668" i="1"/>
  <c r="AU2668" i="1"/>
  <c r="AB2669" i="1"/>
  <c r="AC2669" i="1"/>
  <c r="AD2669" i="1"/>
  <c r="AE2669" i="1"/>
  <c r="AF2669" i="1"/>
  <c r="AG2669" i="1"/>
  <c r="AH2669" i="1"/>
  <c r="AJ2669" i="1"/>
  <c r="AL2669" i="1"/>
  <c r="AQ2669" i="1"/>
  <c r="AS2669" i="1"/>
  <c r="AU2669" i="1"/>
  <c r="AB2670" i="1"/>
  <c r="AC2670" i="1"/>
  <c r="AD2670" i="1"/>
  <c r="AE2670" i="1"/>
  <c r="AF2670" i="1"/>
  <c r="AG2670" i="1"/>
  <c r="AH2670" i="1"/>
  <c r="AJ2670" i="1"/>
  <c r="AL2670" i="1"/>
  <c r="AQ2670" i="1"/>
  <c r="AS2670" i="1"/>
  <c r="AU2670" i="1"/>
  <c r="AB2671" i="1"/>
  <c r="AC2671" i="1"/>
  <c r="AD2671" i="1"/>
  <c r="AE2671" i="1"/>
  <c r="AF2671" i="1"/>
  <c r="AG2671" i="1"/>
  <c r="AH2671" i="1"/>
  <c r="AJ2671" i="1"/>
  <c r="AL2671" i="1"/>
  <c r="AQ2671" i="1"/>
  <c r="AS2671" i="1"/>
  <c r="AU2671" i="1"/>
  <c r="AB2672" i="1"/>
  <c r="AC2672" i="1"/>
  <c r="AD2672" i="1"/>
  <c r="AE2672" i="1"/>
  <c r="AF2672" i="1"/>
  <c r="AG2672" i="1"/>
  <c r="AH2672" i="1"/>
  <c r="AJ2672" i="1"/>
  <c r="AL2672" i="1"/>
  <c r="AQ2672" i="1"/>
  <c r="AS2672" i="1"/>
  <c r="AU2672" i="1"/>
  <c r="AB2673" i="1"/>
  <c r="AC2673" i="1"/>
  <c r="AD2673" i="1"/>
  <c r="AE2673" i="1"/>
  <c r="AF2673" i="1"/>
  <c r="AG2673" i="1"/>
  <c r="AH2673" i="1"/>
  <c r="AJ2673" i="1"/>
  <c r="AL2673" i="1"/>
  <c r="AQ2673" i="1"/>
  <c r="AS2673" i="1"/>
  <c r="AU2673" i="1"/>
  <c r="AB2674" i="1"/>
  <c r="AC2674" i="1"/>
  <c r="AD2674" i="1"/>
  <c r="AE2674" i="1"/>
  <c r="AF2674" i="1"/>
  <c r="AG2674" i="1"/>
  <c r="AH2674" i="1"/>
  <c r="AJ2674" i="1"/>
  <c r="AL2674" i="1"/>
  <c r="AQ2674" i="1"/>
  <c r="AS2674" i="1"/>
  <c r="AU2674" i="1"/>
  <c r="AB2675" i="1"/>
  <c r="AC2675" i="1"/>
  <c r="AD2675" i="1"/>
  <c r="AE2675" i="1"/>
  <c r="AF2675" i="1"/>
  <c r="AG2675" i="1"/>
  <c r="AH2675" i="1"/>
  <c r="AJ2675" i="1"/>
  <c r="AL2675" i="1"/>
  <c r="AQ2675" i="1"/>
  <c r="AS2675" i="1"/>
  <c r="AU2675" i="1"/>
  <c r="AB2676" i="1"/>
  <c r="AC2676" i="1"/>
  <c r="AD2676" i="1"/>
  <c r="AE2676" i="1"/>
  <c r="AF2676" i="1"/>
  <c r="AG2676" i="1"/>
  <c r="AH2676" i="1"/>
  <c r="AJ2676" i="1"/>
  <c r="AL2676" i="1"/>
  <c r="AQ2676" i="1"/>
  <c r="AS2676" i="1"/>
  <c r="AU2676" i="1"/>
  <c r="AB2677" i="1"/>
  <c r="AC2677" i="1"/>
  <c r="AD2677" i="1"/>
  <c r="AE2677" i="1"/>
  <c r="AF2677" i="1"/>
  <c r="AG2677" i="1"/>
  <c r="AH2677" i="1"/>
  <c r="AJ2677" i="1"/>
  <c r="AL2677" i="1"/>
  <c r="AQ2677" i="1"/>
  <c r="AS2677" i="1"/>
  <c r="AU2677" i="1"/>
  <c r="AB2678" i="1"/>
  <c r="AC2678" i="1"/>
  <c r="AD2678" i="1"/>
  <c r="AE2678" i="1"/>
  <c r="AF2678" i="1"/>
  <c r="AG2678" i="1"/>
  <c r="AH2678" i="1"/>
  <c r="AJ2678" i="1"/>
  <c r="AL2678" i="1"/>
  <c r="AQ2678" i="1"/>
  <c r="AS2678" i="1"/>
  <c r="AU2678" i="1"/>
  <c r="AB2679" i="1"/>
  <c r="AC2679" i="1"/>
  <c r="AD2679" i="1"/>
  <c r="AE2679" i="1"/>
  <c r="AF2679" i="1"/>
  <c r="AG2679" i="1"/>
  <c r="AH2679" i="1"/>
  <c r="AJ2679" i="1"/>
  <c r="AL2679" i="1"/>
  <c r="AQ2679" i="1"/>
  <c r="AS2679" i="1"/>
  <c r="AU2679" i="1"/>
  <c r="AB2680" i="1"/>
  <c r="AC2680" i="1"/>
  <c r="AD2680" i="1"/>
  <c r="AE2680" i="1"/>
  <c r="AF2680" i="1"/>
  <c r="AG2680" i="1"/>
  <c r="AH2680" i="1"/>
  <c r="AJ2680" i="1"/>
  <c r="AL2680" i="1"/>
  <c r="AQ2680" i="1"/>
  <c r="AS2680" i="1"/>
  <c r="AU2680" i="1"/>
  <c r="AB2681" i="1"/>
  <c r="AC2681" i="1"/>
  <c r="AD2681" i="1"/>
  <c r="AE2681" i="1"/>
  <c r="AF2681" i="1"/>
  <c r="AG2681" i="1"/>
  <c r="AH2681" i="1"/>
  <c r="AJ2681" i="1"/>
  <c r="AL2681" i="1"/>
  <c r="AQ2681" i="1"/>
  <c r="AS2681" i="1"/>
  <c r="AU2681" i="1"/>
  <c r="AB2682" i="1"/>
  <c r="AC2682" i="1"/>
  <c r="AD2682" i="1"/>
  <c r="AE2682" i="1"/>
  <c r="AF2682" i="1"/>
  <c r="AG2682" i="1"/>
  <c r="AH2682" i="1"/>
  <c r="AJ2682" i="1"/>
  <c r="AL2682" i="1"/>
  <c r="AQ2682" i="1"/>
  <c r="AS2682" i="1"/>
  <c r="AU2682" i="1"/>
  <c r="AB2683" i="1"/>
  <c r="AC2683" i="1"/>
  <c r="AD2683" i="1"/>
  <c r="AE2683" i="1"/>
  <c r="AF2683" i="1"/>
  <c r="AG2683" i="1"/>
  <c r="AH2683" i="1"/>
  <c r="AJ2683" i="1"/>
  <c r="AL2683" i="1"/>
  <c r="AQ2683" i="1"/>
  <c r="AS2683" i="1"/>
  <c r="AU2683" i="1"/>
  <c r="AB2684" i="1"/>
  <c r="AC2684" i="1"/>
  <c r="AD2684" i="1"/>
  <c r="AE2684" i="1"/>
  <c r="AF2684" i="1"/>
  <c r="AG2684" i="1"/>
  <c r="AH2684" i="1"/>
  <c r="AJ2684" i="1"/>
  <c r="AL2684" i="1"/>
  <c r="AQ2684" i="1"/>
  <c r="AS2684" i="1"/>
  <c r="AU2684" i="1"/>
  <c r="AB2685" i="1"/>
  <c r="AC2685" i="1"/>
  <c r="AD2685" i="1"/>
  <c r="AE2685" i="1"/>
  <c r="AF2685" i="1"/>
  <c r="AG2685" i="1"/>
  <c r="AH2685" i="1"/>
  <c r="AJ2685" i="1"/>
  <c r="AL2685" i="1"/>
  <c r="AQ2685" i="1"/>
  <c r="AS2685" i="1"/>
  <c r="AU2685" i="1"/>
  <c r="AB2686" i="1"/>
  <c r="AC2686" i="1"/>
  <c r="AD2686" i="1"/>
  <c r="AE2686" i="1"/>
  <c r="AF2686" i="1"/>
  <c r="AG2686" i="1"/>
  <c r="AH2686" i="1"/>
  <c r="AJ2686" i="1"/>
  <c r="AL2686" i="1"/>
  <c r="AQ2686" i="1"/>
  <c r="AS2686" i="1"/>
  <c r="AU2686" i="1"/>
  <c r="AB2687" i="1"/>
  <c r="AC2687" i="1"/>
  <c r="AD2687" i="1"/>
  <c r="AE2687" i="1"/>
  <c r="AF2687" i="1"/>
  <c r="AG2687" i="1"/>
  <c r="AH2687" i="1"/>
  <c r="AJ2687" i="1"/>
  <c r="AL2687" i="1"/>
  <c r="AQ2687" i="1"/>
  <c r="AS2687" i="1"/>
  <c r="AU2687" i="1"/>
  <c r="AB2688" i="1"/>
  <c r="AC2688" i="1"/>
  <c r="AD2688" i="1"/>
  <c r="AE2688" i="1"/>
  <c r="AF2688" i="1"/>
  <c r="AG2688" i="1"/>
  <c r="AH2688" i="1"/>
  <c r="AJ2688" i="1"/>
  <c r="AL2688" i="1"/>
  <c r="AQ2688" i="1"/>
  <c r="AS2688" i="1"/>
  <c r="AU2688" i="1"/>
  <c r="AB2689" i="1"/>
  <c r="AC2689" i="1"/>
  <c r="AD2689" i="1"/>
  <c r="AE2689" i="1"/>
  <c r="AF2689" i="1"/>
  <c r="AG2689" i="1"/>
  <c r="AH2689" i="1"/>
  <c r="AJ2689" i="1"/>
  <c r="AL2689" i="1"/>
  <c r="AQ2689" i="1"/>
  <c r="AS2689" i="1"/>
  <c r="AU2689" i="1"/>
  <c r="AB2690" i="1"/>
  <c r="AC2690" i="1"/>
  <c r="AD2690" i="1"/>
  <c r="AE2690" i="1"/>
  <c r="AF2690" i="1"/>
  <c r="AG2690" i="1"/>
  <c r="AH2690" i="1"/>
  <c r="AJ2690" i="1"/>
  <c r="AL2690" i="1"/>
  <c r="AQ2690" i="1"/>
  <c r="AS2690" i="1"/>
  <c r="AU2690" i="1"/>
  <c r="AB2691" i="1"/>
  <c r="AC2691" i="1"/>
  <c r="AD2691" i="1"/>
  <c r="AE2691" i="1"/>
  <c r="AF2691" i="1"/>
  <c r="AG2691" i="1"/>
  <c r="AH2691" i="1"/>
  <c r="AJ2691" i="1"/>
  <c r="AL2691" i="1"/>
  <c r="AQ2691" i="1"/>
  <c r="AS2691" i="1"/>
  <c r="AU2691" i="1"/>
  <c r="AB2692" i="1"/>
  <c r="AC2692" i="1"/>
  <c r="AD2692" i="1"/>
  <c r="AE2692" i="1"/>
  <c r="AF2692" i="1"/>
  <c r="AG2692" i="1"/>
  <c r="AH2692" i="1"/>
  <c r="AJ2692" i="1"/>
  <c r="AL2692" i="1"/>
  <c r="AQ2692" i="1"/>
  <c r="AS2692" i="1"/>
  <c r="AU2692" i="1"/>
  <c r="AB2693" i="1"/>
  <c r="AC2693" i="1"/>
  <c r="AD2693" i="1"/>
  <c r="AE2693" i="1"/>
  <c r="AF2693" i="1"/>
  <c r="AG2693" i="1"/>
  <c r="AH2693" i="1"/>
  <c r="AJ2693" i="1"/>
  <c r="AL2693" i="1"/>
  <c r="AQ2693" i="1"/>
  <c r="AS2693" i="1"/>
  <c r="AU2693" i="1"/>
  <c r="AB2694" i="1"/>
  <c r="AC2694" i="1"/>
  <c r="AD2694" i="1"/>
  <c r="AE2694" i="1"/>
  <c r="AF2694" i="1"/>
  <c r="AG2694" i="1"/>
  <c r="AH2694" i="1"/>
  <c r="AJ2694" i="1"/>
  <c r="AL2694" i="1"/>
  <c r="AQ2694" i="1"/>
  <c r="AS2694" i="1"/>
  <c r="AU2694" i="1"/>
  <c r="AB2695" i="1"/>
  <c r="AC2695" i="1"/>
  <c r="AD2695" i="1"/>
  <c r="AE2695" i="1"/>
  <c r="AF2695" i="1"/>
  <c r="AG2695" i="1"/>
  <c r="AH2695" i="1"/>
  <c r="AJ2695" i="1"/>
  <c r="AL2695" i="1"/>
  <c r="AQ2695" i="1"/>
  <c r="AS2695" i="1"/>
  <c r="AU2695" i="1"/>
  <c r="AB2696" i="1"/>
  <c r="AC2696" i="1"/>
  <c r="AD2696" i="1"/>
  <c r="AE2696" i="1"/>
  <c r="AF2696" i="1"/>
  <c r="AG2696" i="1"/>
  <c r="AH2696" i="1"/>
  <c r="AJ2696" i="1"/>
  <c r="AL2696" i="1"/>
  <c r="AQ2696" i="1"/>
  <c r="AS2696" i="1"/>
  <c r="AU2696" i="1"/>
  <c r="AB2697" i="1"/>
  <c r="AC2697" i="1"/>
  <c r="AD2697" i="1"/>
  <c r="AE2697" i="1"/>
  <c r="AF2697" i="1"/>
  <c r="AG2697" i="1"/>
  <c r="AH2697" i="1"/>
  <c r="AJ2697" i="1"/>
  <c r="AL2697" i="1"/>
  <c r="AQ2697" i="1"/>
  <c r="AS2697" i="1"/>
  <c r="AU2697" i="1"/>
  <c r="AB2698" i="1"/>
  <c r="AC2698" i="1"/>
  <c r="AD2698" i="1"/>
  <c r="AE2698" i="1"/>
  <c r="AF2698" i="1"/>
  <c r="AG2698" i="1"/>
  <c r="AH2698" i="1"/>
  <c r="AJ2698" i="1"/>
  <c r="AL2698" i="1"/>
  <c r="AQ2698" i="1"/>
  <c r="AS2698" i="1"/>
  <c r="AU2698" i="1"/>
  <c r="AB2699" i="1"/>
  <c r="AC2699" i="1"/>
  <c r="AD2699" i="1"/>
  <c r="AE2699" i="1"/>
  <c r="AF2699" i="1"/>
  <c r="AG2699" i="1"/>
  <c r="AH2699" i="1"/>
  <c r="AJ2699" i="1"/>
  <c r="AL2699" i="1"/>
  <c r="AQ2699" i="1"/>
  <c r="AS2699" i="1"/>
  <c r="AU2699" i="1"/>
  <c r="AB2700" i="1"/>
  <c r="AC2700" i="1"/>
  <c r="AD2700" i="1"/>
  <c r="AE2700" i="1"/>
  <c r="AF2700" i="1"/>
  <c r="AG2700" i="1"/>
  <c r="AH2700" i="1"/>
  <c r="AJ2700" i="1"/>
  <c r="AL2700" i="1"/>
  <c r="AQ2700" i="1"/>
  <c r="AS2700" i="1"/>
  <c r="AU2700" i="1"/>
  <c r="AB2701" i="1"/>
  <c r="AC2701" i="1"/>
  <c r="AD2701" i="1"/>
  <c r="AE2701" i="1"/>
  <c r="AF2701" i="1"/>
  <c r="AG2701" i="1"/>
  <c r="AH2701" i="1"/>
  <c r="AJ2701" i="1"/>
  <c r="AL2701" i="1"/>
  <c r="AQ2701" i="1"/>
  <c r="AS2701" i="1"/>
  <c r="AU2701" i="1"/>
  <c r="AB2702" i="1"/>
  <c r="AC2702" i="1"/>
  <c r="AD2702" i="1"/>
  <c r="AE2702" i="1"/>
  <c r="AF2702" i="1"/>
  <c r="AG2702" i="1"/>
  <c r="AH2702" i="1"/>
  <c r="AJ2702" i="1"/>
  <c r="AL2702" i="1"/>
  <c r="AQ2702" i="1"/>
  <c r="AS2702" i="1"/>
  <c r="AU2702" i="1"/>
  <c r="AB2703" i="1"/>
  <c r="AC2703" i="1"/>
  <c r="AD2703" i="1"/>
  <c r="AE2703" i="1"/>
  <c r="AF2703" i="1"/>
  <c r="AG2703" i="1"/>
  <c r="AH2703" i="1"/>
  <c r="AJ2703" i="1"/>
  <c r="AL2703" i="1"/>
  <c r="AQ2703" i="1"/>
  <c r="AS2703" i="1"/>
  <c r="AU2703" i="1"/>
  <c r="AB2704" i="1"/>
  <c r="AC2704" i="1"/>
  <c r="AD2704" i="1"/>
  <c r="AE2704" i="1"/>
  <c r="AF2704" i="1"/>
  <c r="AG2704" i="1"/>
  <c r="AH2704" i="1"/>
  <c r="AJ2704" i="1"/>
  <c r="AL2704" i="1"/>
  <c r="AQ2704" i="1"/>
  <c r="AS2704" i="1"/>
  <c r="AU2704" i="1"/>
  <c r="AB2705" i="1"/>
  <c r="AC2705" i="1"/>
  <c r="AD2705" i="1"/>
  <c r="AE2705" i="1"/>
  <c r="AF2705" i="1"/>
  <c r="AG2705" i="1"/>
  <c r="AH2705" i="1"/>
  <c r="AJ2705" i="1"/>
  <c r="AL2705" i="1"/>
  <c r="AQ2705" i="1"/>
  <c r="AS2705" i="1"/>
  <c r="AU2705" i="1"/>
  <c r="AB2706" i="1"/>
  <c r="AC2706" i="1"/>
  <c r="AD2706" i="1"/>
  <c r="AE2706" i="1"/>
  <c r="AF2706" i="1"/>
  <c r="AG2706" i="1"/>
  <c r="AH2706" i="1"/>
  <c r="AJ2706" i="1"/>
  <c r="AL2706" i="1"/>
  <c r="AQ2706" i="1"/>
  <c r="AS2706" i="1"/>
  <c r="AU2706" i="1"/>
  <c r="AB2707" i="1"/>
  <c r="AC2707" i="1"/>
  <c r="AD2707" i="1"/>
  <c r="AE2707" i="1"/>
  <c r="AF2707" i="1"/>
  <c r="AG2707" i="1"/>
  <c r="AH2707" i="1"/>
  <c r="AJ2707" i="1"/>
  <c r="AL2707" i="1"/>
  <c r="AQ2707" i="1"/>
  <c r="AS2707" i="1"/>
  <c r="AU2707" i="1"/>
  <c r="AB2708" i="1"/>
  <c r="AC2708" i="1"/>
  <c r="AD2708" i="1"/>
  <c r="AE2708" i="1"/>
  <c r="AF2708" i="1"/>
  <c r="AG2708" i="1"/>
  <c r="AH2708" i="1"/>
  <c r="AJ2708" i="1"/>
  <c r="AL2708" i="1"/>
  <c r="AQ2708" i="1"/>
  <c r="AS2708" i="1"/>
  <c r="AU2708" i="1"/>
  <c r="AB2709" i="1"/>
  <c r="AC2709" i="1"/>
  <c r="AD2709" i="1"/>
  <c r="AE2709" i="1"/>
  <c r="AF2709" i="1"/>
  <c r="AG2709" i="1"/>
  <c r="AH2709" i="1"/>
  <c r="AJ2709" i="1"/>
  <c r="AL2709" i="1"/>
  <c r="AQ2709" i="1"/>
  <c r="AS2709" i="1"/>
  <c r="AU2709" i="1"/>
  <c r="AB2710" i="1"/>
  <c r="AC2710" i="1"/>
  <c r="AD2710" i="1"/>
  <c r="AE2710" i="1"/>
  <c r="AF2710" i="1"/>
  <c r="AG2710" i="1"/>
  <c r="AH2710" i="1"/>
  <c r="AJ2710" i="1"/>
  <c r="AL2710" i="1"/>
  <c r="AQ2710" i="1"/>
  <c r="AS2710" i="1"/>
  <c r="AU2710" i="1"/>
  <c r="AB2711" i="1"/>
  <c r="AC2711" i="1"/>
  <c r="AD2711" i="1"/>
  <c r="AE2711" i="1"/>
  <c r="AF2711" i="1"/>
  <c r="AG2711" i="1"/>
  <c r="AH2711" i="1"/>
  <c r="AJ2711" i="1"/>
  <c r="AL2711" i="1"/>
  <c r="AQ2711" i="1"/>
  <c r="AS2711" i="1"/>
  <c r="AU2711" i="1"/>
  <c r="AB2712" i="1"/>
  <c r="AC2712" i="1"/>
  <c r="AD2712" i="1"/>
  <c r="AE2712" i="1"/>
  <c r="AF2712" i="1"/>
  <c r="AG2712" i="1"/>
  <c r="AH2712" i="1"/>
  <c r="AJ2712" i="1"/>
  <c r="AL2712" i="1"/>
  <c r="AQ2712" i="1"/>
  <c r="AS2712" i="1"/>
  <c r="AU2712" i="1"/>
  <c r="AB2713" i="1"/>
  <c r="AC2713" i="1"/>
  <c r="AD2713" i="1"/>
  <c r="AE2713" i="1"/>
  <c r="AF2713" i="1"/>
  <c r="AG2713" i="1"/>
  <c r="AH2713" i="1"/>
  <c r="AJ2713" i="1"/>
  <c r="AL2713" i="1"/>
  <c r="AQ2713" i="1"/>
  <c r="AS2713" i="1"/>
  <c r="AU2713" i="1"/>
  <c r="AB2714" i="1"/>
  <c r="AC2714" i="1"/>
  <c r="AD2714" i="1"/>
  <c r="AE2714" i="1"/>
  <c r="AF2714" i="1"/>
  <c r="AG2714" i="1"/>
  <c r="AH2714" i="1"/>
  <c r="AJ2714" i="1"/>
  <c r="AL2714" i="1"/>
  <c r="AQ2714" i="1"/>
  <c r="AS2714" i="1"/>
  <c r="AU2714" i="1"/>
  <c r="AB2715" i="1"/>
  <c r="AC2715" i="1"/>
  <c r="AD2715" i="1"/>
  <c r="AE2715" i="1"/>
  <c r="AF2715" i="1"/>
  <c r="AG2715" i="1"/>
  <c r="AH2715" i="1"/>
  <c r="AJ2715" i="1"/>
  <c r="AL2715" i="1"/>
  <c r="AQ2715" i="1"/>
  <c r="AS2715" i="1"/>
  <c r="AU2715" i="1"/>
  <c r="AB2716" i="1"/>
  <c r="AC2716" i="1"/>
  <c r="AD2716" i="1"/>
  <c r="AE2716" i="1"/>
  <c r="AF2716" i="1"/>
  <c r="AG2716" i="1"/>
  <c r="AH2716" i="1"/>
  <c r="AJ2716" i="1"/>
  <c r="AL2716" i="1"/>
  <c r="AQ2716" i="1"/>
  <c r="AS2716" i="1"/>
  <c r="AU2716" i="1"/>
  <c r="AB2717" i="1"/>
  <c r="AC2717" i="1"/>
  <c r="AD2717" i="1"/>
  <c r="AE2717" i="1"/>
  <c r="AF2717" i="1"/>
  <c r="AG2717" i="1"/>
  <c r="AH2717" i="1"/>
  <c r="AJ2717" i="1"/>
  <c r="AL2717" i="1"/>
  <c r="AQ2717" i="1"/>
  <c r="AS2717" i="1"/>
  <c r="AU2717" i="1"/>
  <c r="AB2718" i="1"/>
  <c r="AC2718" i="1"/>
  <c r="AD2718" i="1"/>
  <c r="AE2718" i="1"/>
  <c r="AF2718" i="1"/>
  <c r="AG2718" i="1"/>
  <c r="AH2718" i="1"/>
  <c r="AJ2718" i="1"/>
  <c r="AL2718" i="1"/>
  <c r="AQ2718" i="1"/>
  <c r="AS2718" i="1"/>
  <c r="AU2718" i="1"/>
  <c r="AB2719" i="1"/>
  <c r="AC2719" i="1"/>
  <c r="AD2719" i="1"/>
  <c r="AE2719" i="1"/>
  <c r="AF2719" i="1"/>
  <c r="AG2719" i="1"/>
  <c r="AH2719" i="1"/>
  <c r="AJ2719" i="1"/>
  <c r="AL2719" i="1"/>
  <c r="AQ2719" i="1"/>
  <c r="AS2719" i="1"/>
  <c r="AU2719" i="1"/>
  <c r="AB2720" i="1"/>
  <c r="AC2720" i="1"/>
  <c r="AD2720" i="1"/>
  <c r="AE2720" i="1"/>
  <c r="AF2720" i="1"/>
  <c r="AG2720" i="1"/>
  <c r="AH2720" i="1"/>
  <c r="AJ2720" i="1"/>
  <c r="AL2720" i="1"/>
  <c r="AQ2720" i="1"/>
  <c r="AS2720" i="1"/>
  <c r="AU2720" i="1"/>
  <c r="AB2721" i="1"/>
  <c r="AC2721" i="1"/>
  <c r="AD2721" i="1"/>
  <c r="AE2721" i="1"/>
  <c r="AF2721" i="1"/>
  <c r="AG2721" i="1"/>
  <c r="AH2721" i="1"/>
  <c r="AJ2721" i="1"/>
  <c r="AL2721" i="1"/>
  <c r="AQ2721" i="1"/>
  <c r="AS2721" i="1"/>
  <c r="AU2721" i="1"/>
  <c r="AB2722" i="1"/>
  <c r="AC2722" i="1"/>
  <c r="AD2722" i="1"/>
  <c r="AE2722" i="1"/>
  <c r="AF2722" i="1"/>
  <c r="AG2722" i="1"/>
  <c r="AH2722" i="1"/>
  <c r="AJ2722" i="1"/>
  <c r="AL2722" i="1"/>
  <c r="AQ2722" i="1"/>
  <c r="AS2722" i="1"/>
  <c r="AU2722" i="1"/>
  <c r="AB2723" i="1"/>
  <c r="AC2723" i="1"/>
  <c r="AD2723" i="1"/>
  <c r="AE2723" i="1"/>
  <c r="AF2723" i="1"/>
  <c r="AG2723" i="1"/>
  <c r="AH2723" i="1"/>
  <c r="AJ2723" i="1"/>
  <c r="AL2723" i="1"/>
  <c r="AQ2723" i="1"/>
  <c r="AS2723" i="1"/>
  <c r="AU2723" i="1"/>
  <c r="AB2724" i="1"/>
  <c r="AC2724" i="1"/>
  <c r="AD2724" i="1"/>
  <c r="AE2724" i="1"/>
  <c r="AF2724" i="1"/>
  <c r="AG2724" i="1"/>
  <c r="AH2724" i="1"/>
  <c r="AJ2724" i="1"/>
  <c r="AL2724" i="1"/>
  <c r="AQ2724" i="1"/>
  <c r="AS2724" i="1"/>
  <c r="AU2724" i="1"/>
  <c r="AB2725" i="1"/>
  <c r="AC2725" i="1"/>
  <c r="AD2725" i="1"/>
  <c r="AE2725" i="1"/>
  <c r="AF2725" i="1"/>
  <c r="AG2725" i="1"/>
  <c r="AH2725" i="1"/>
  <c r="AJ2725" i="1"/>
  <c r="AL2725" i="1"/>
  <c r="AQ2725" i="1"/>
  <c r="AS2725" i="1"/>
  <c r="AU2725" i="1"/>
  <c r="AB2726" i="1"/>
  <c r="AC2726" i="1"/>
  <c r="AD2726" i="1"/>
  <c r="AE2726" i="1"/>
  <c r="AF2726" i="1"/>
  <c r="AG2726" i="1"/>
  <c r="AH2726" i="1"/>
  <c r="AJ2726" i="1"/>
  <c r="AL2726" i="1"/>
  <c r="AQ2726" i="1"/>
  <c r="AS2726" i="1"/>
  <c r="AU2726" i="1"/>
  <c r="AB2727" i="1"/>
  <c r="AC2727" i="1"/>
  <c r="AD2727" i="1"/>
  <c r="AE2727" i="1"/>
  <c r="AF2727" i="1"/>
  <c r="AG2727" i="1"/>
  <c r="AH2727" i="1"/>
  <c r="AJ2727" i="1"/>
  <c r="AL2727" i="1"/>
  <c r="AQ2727" i="1"/>
  <c r="AS2727" i="1"/>
  <c r="AU2727" i="1"/>
  <c r="AB2728" i="1"/>
  <c r="AC2728" i="1"/>
  <c r="AD2728" i="1"/>
  <c r="AE2728" i="1"/>
  <c r="AF2728" i="1"/>
  <c r="AG2728" i="1"/>
  <c r="AH2728" i="1"/>
  <c r="AJ2728" i="1"/>
  <c r="AL2728" i="1"/>
  <c r="AQ2728" i="1"/>
  <c r="AS2728" i="1"/>
  <c r="AU2728" i="1"/>
  <c r="AB2729" i="1"/>
  <c r="AC2729" i="1"/>
  <c r="AD2729" i="1"/>
  <c r="AE2729" i="1"/>
  <c r="AF2729" i="1"/>
  <c r="AG2729" i="1"/>
  <c r="AH2729" i="1"/>
  <c r="AJ2729" i="1"/>
  <c r="AL2729" i="1"/>
  <c r="AQ2729" i="1"/>
  <c r="AS2729" i="1"/>
  <c r="AU2729" i="1"/>
  <c r="AB2730" i="1"/>
  <c r="AC2730" i="1"/>
  <c r="AD2730" i="1"/>
  <c r="AE2730" i="1"/>
  <c r="AF2730" i="1"/>
  <c r="AG2730" i="1"/>
  <c r="AH2730" i="1"/>
  <c r="AJ2730" i="1"/>
  <c r="AL2730" i="1"/>
  <c r="AQ2730" i="1"/>
  <c r="AS2730" i="1"/>
  <c r="AU2730" i="1"/>
  <c r="AB2731" i="1"/>
  <c r="AC2731" i="1"/>
  <c r="AD2731" i="1"/>
  <c r="AE2731" i="1"/>
  <c r="AF2731" i="1"/>
  <c r="AG2731" i="1"/>
  <c r="AH2731" i="1"/>
  <c r="AJ2731" i="1"/>
  <c r="AL2731" i="1"/>
  <c r="AQ2731" i="1"/>
  <c r="AS2731" i="1"/>
  <c r="AU2731" i="1"/>
  <c r="AB2732" i="1"/>
  <c r="AC2732" i="1"/>
  <c r="AD2732" i="1"/>
  <c r="AE2732" i="1"/>
  <c r="AF2732" i="1"/>
  <c r="AG2732" i="1"/>
  <c r="AH2732" i="1"/>
  <c r="AJ2732" i="1"/>
  <c r="AL2732" i="1"/>
  <c r="AQ2732" i="1"/>
  <c r="AS2732" i="1"/>
  <c r="AU2732" i="1"/>
  <c r="AB2733" i="1"/>
  <c r="AC2733" i="1"/>
  <c r="AD2733" i="1"/>
  <c r="AE2733" i="1"/>
  <c r="AF2733" i="1"/>
  <c r="AG2733" i="1"/>
  <c r="AH2733" i="1"/>
  <c r="AJ2733" i="1"/>
  <c r="AL2733" i="1"/>
  <c r="AQ2733" i="1"/>
  <c r="AS2733" i="1"/>
  <c r="AU2733" i="1"/>
  <c r="AB2734" i="1"/>
  <c r="AC2734" i="1"/>
  <c r="AD2734" i="1"/>
  <c r="AE2734" i="1"/>
  <c r="AF2734" i="1"/>
  <c r="AG2734" i="1"/>
  <c r="AH2734" i="1"/>
  <c r="AJ2734" i="1"/>
  <c r="AL2734" i="1"/>
  <c r="AQ2734" i="1"/>
  <c r="AS2734" i="1"/>
  <c r="AU2734" i="1"/>
  <c r="AB2735" i="1"/>
  <c r="AC2735" i="1"/>
  <c r="AD2735" i="1"/>
  <c r="AE2735" i="1"/>
  <c r="AF2735" i="1"/>
  <c r="AG2735" i="1"/>
  <c r="AH2735" i="1"/>
  <c r="AJ2735" i="1"/>
  <c r="AL2735" i="1"/>
  <c r="AQ2735" i="1"/>
  <c r="AS2735" i="1"/>
  <c r="AU2735" i="1"/>
  <c r="AB2736" i="1"/>
  <c r="AC2736" i="1"/>
  <c r="AD2736" i="1"/>
  <c r="AE2736" i="1"/>
  <c r="AF2736" i="1"/>
  <c r="AG2736" i="1"/>
  <c r="AH2736" i="1"/>
  <c r="AJ2736" i="1"/>
  <c r="AL2736" i="1"/>
  <c r="AQ2736" i="1"/>
  <c r="AS2736" i="1"/>
  <c r="AU2736" i="1"/>
  <c r="AB2737" i="1"/>
  <c r="AC2737" i="1"/>
  <c r="AD2737" i="1"/>
  <c r="AE2737" i="1"/>
  <c r="AF2737" i="1"/>
  <c r="AG2737" i="1"/>
  <c r="AH2737" i="1"/>
  <c r="AJ2737" i="1"/>
  <c r="AL2737" i="1"/>
  <c r="AQ2737" i="1"/>
  <c r="AS2737" i="1"/>
  <c r="AU2737" i="1"/>
  <c r="AB2738" i="1"/>
  <c r="AC2738" i="1"/>
  <c r="AD2738" i="1"/>
  <c r="AE2738" i="1"/>
  <c r="AF2738" i="1"/>
  <c r="AG2738" i="1"/>
  <c r="AH2738" i="1"/>
  <c r="AJ2738" i="1"/>
  <c r="AL2738" i="1"/>
  <c r="AQ2738" i="1"/>
  <c r="AS2738" i="1"/>
  <c r="AU2738" i="1"/>
  <c r="AB2739" i="1"/>
  <c r="AC2739" i="1"/>
  <c r="AD2739" i="1"/>
  <c r="AE2739" i="1"/>
  <c r="AF2739" i="1"/>
  <c r="AG2739" i="1"/>
  <c r="AH2739" i="1"/>
  <c r="AJ2739" i="1"/>
  <c r="AL2739" i="1"/>
  <c r="AQ2739" i="1"/>
  <c r="AS2739" i="1"/>
  <c r="AU2739" i="1"/>
  <c r="AB2740" i="1"/>
  <c r="AC2740" i="1"/>
  <c r="AD2740" i="1"/>
  <c r="AE2740" i="1"/>
  <c r="AF2740" i="1"/>
  <c r="AG2740" i="1"/>
  <c r="AH2740" i="1"/>
  <c r="AJ2740" i="1"/>
  <c r="AL2740" i="1"/>
  <c r="AQ2740" i="1"/>
  <c r="AS2740" i="1"/>
  <c r="AU2740" i="1"/>
  <c r="AB2741" i="1"/>
  <c r="AC2741" i="1"/>
  <c r="AD2741" i="1"/>
  <c r="AE2741" i="1"/>
  <c r="AF2741" i="1"/>
  <c r="AG2741" i="1"/>
  <c r="AH2741" i="1"/>
  <c r="AJ2741" i="1"/>
  <c r="AL2741" i="1"/>
  <c r="AQ2741" i="1"/>
  <c r="AS2741" i="1"/>
  <c r="AU2741" i="1"/>
  <c r="AB2742" i="1"/>
  <c r="AC2742" i="1"/>
  <c r="AD2742" i="1"/>
  <c r="AE2742" i="1"/>
  <c r="AF2742" i="1"/>
  <c r="AG2742" i="1"/>
  <c r="AH2742" i="1"/>
  <c r="AJ2742" i="1"/>
  <c r="AL2742" i="1"/>
  <c r="AQ2742" i="1"/>
  <c r="AS2742" i="1"/>
  <c r="AU2742" i="1"/>
  <c r="AB2743" i="1"/>
  <c r="AC2743" i="1"/>
  <c r="AD2743" i="1"/>
  <c r="AE2743" i="1"/>
  <c r="AF2743" i="1"/>
  <c r="AG2743" i="1"/>
  <c r="AH2743" i="1"/>
  <c r="AJ2743" i="1"/>
  <c r="AL2743" i="1"/>
  <c r="AQ2743" i="1"/>
  <c r="AS2743" i="1"/>
  <c r="AU2743" i="1"/>
  <c r="AB2744" i="1"/>
  <c r="AC2744" i="1"/>
  <c r="AD2744" i="1"/>
  <c r="AE2744" i="1"/>
  <c r="AF2744" i="1"/>
  <c r="AG2744" i="1"/>
  <c r="AH2744" i="1"/>
  <c r="AJ2744" i="1"/>
  <c r="AL2744" i="1"/>
  <c r="AQ2744" i="1"/>
  <c r="AS2744" i="1"/>
  <c r="AU2744" i="1"/>
  <c r="AB2745" i="1"/>
  <c r="AC2745" i="1"/>
  <c r="AD2745" i="1"/>
  <c r="AE2745" i="1"/>
  <c r="AF2745" i="1"/>
  <c r="AG2745" i="1"/>
  <c r="AH2745" i="1"/>
  <c r="AJ2745" i="1"/>
  <c r="AL2745" i="1"/>
  <c r="AQ2745" i="1"/>
  <c r="AS2745" i="1"/>
  <c r="AU2745" i="1"/>
  <c r="AB2746" i="1"/>
  <c r="AC2746" i="1"/>
  <c r="AD2746" i="1"/>
  <c r="AE2746" i="1"/>
  <c r="AF2746" i="1"/>
  <c r="AG2746" i="1"/>
  <c r="AH2746" i="1"/>
  <c r="AJ2746" i="1"/>
  <c r="AL2746" i="1"/>
  <c r="AQ2746" i="1"/>
  <c r="AS2746" i="1"/>
  <c r="AU2746" i="1"/>
  <c r="AB2747" i="1"/>
  <c r="AC2747" i="1"/>
  <c r="AD2747" i="1"/>
  <c r="AE2747" i="1"/>
  <c r="AF2747" i="1"/>
  <c r="AG2747" i="1"/>
  <c r="AH2747" i="1"/>
  <c r="AJ2747" i="1"/>
  <c r="AL2747" i="1"/>
  <c r="AQ2747" i="1"/>
  <c r="AS2747" i="1"/>
  <c r="AU2747" i="1"/>
  <c r="AB2748" i="1"/>
  <c r="AC2748" i="1"/>
  <c r="AD2748" i="1"/>
  <c r="AE2748" i="1"/>
  <c r="AF2748" i="1"/>
  <c r="AG2748" i="1"/>
  <c r="AH2748" i="1"/>
  <c r="AJ2748" i="1"/>
  <c r="AL2748" i="1"/>
  <c r="AQ2748" i="1"/>
  <c r="AS2748" i="1"/>
  <c r="AU2748" i="1"/>
  <c r="AB2749" i="1"/>
  <c r="AC2749" i="1"/>
  <c r="AD2749" i="1"/>
  <c r="AE2749" i="1"/>
  <c r="AF2749" i="1"/>
  <c r="AG2749" i="1"/>
  <c r="AH2749" i="1"/>
  <c r="AJ2749" i="1"/>
  <c r="AL2749" i="1"/>
  <c r="AQ2749" i="1"/>
  <c r="AS2749" i="1"/>
  <c r="AU2749" i="1"/>
  <c r="AB2750" i="1"/>
  <c r="AC2750" i="1"/>
  <c r="AD2750" i="1"/>
  <c r="AE2750" i="1"/>
  <c r="AF2750" i="1"/>
  <c r="AG2750" i="1"/>
  <c r="AH2750" i="1"/>
  <c r="AJ2750" i="1"/>
  <c r="AL2750" i="1"/>
  <c r="AQ2750" i="1"/>
  <c r="AS2750" i="1"/>
  <c r="AU2750" i="1"/>
  <c r="AB2751" i="1"/>
  <c r="AC2751" i="1"/>
  <c r="AD2751" i="1"/>
  <c r="AE2751" i="1"/>
  <c r="AF2751" i="1"/>
  <c r="AG2751" i="1"/>
  <c r="AH2751" i="1"/>
  <c r="AJ2751" i="1"/>
  <c r="AL2751" i="1"/>
  <c r="AQ2751" i="1"/>
  <c r="AS2751" i="1"/>
  <c r="AU2751" i="1"/>
  <c r="AB2752" i="1"/>
  <c r="AC2752" i="1"/>
  <c r="AD2752" i="1"/>
  <c r="AE2752" i="1"/>
  <c r="AF2752" i="1"/>
  <c r="AG2752" i="1"/>
  <c r="AH2752" i="1"/>
  <c r="AJ2752" i="1"/>
  <c r="AL2752" i="1"/>
  <c r="AQ2752" i="1"/>
  <c r="AS2752" i="1"/>
  <c r="AU2752" i="1"/>
  <c r="AB2753" i="1"/>
  <c r="AC2753" i="1"/>
  <c r="AD2753" i="1"/>
  <c r="AE2753" i="1"/>
  <c r="AF2753" i="1"/>
  <c r="AG2753" i="1"/>
  <c r="AH2753" i="1"/>
  <c r="AJ2753" i="1"/>
  <c r="AL2753" i="1"/>
  <c r="AQ2753" i="1"/>
  <c r="AS2753" i="1"/>
  <c r="AU2753" i="1"/>
  <c r="AB2754" i="1"/>
  <c r="AC2754" i="1"/>
  <c r="AD2754" i="1"/>
  <c r="AE2754" i="1"/>
  <c r="AF2754" i="1"/>
  <c r="AG2754" i="1"/>
  <c r="AH2754" i="1"/>
  <c r="AJ2754" i="1"/>
  <c r="AL2754" i="1"/>
  <c r="AQ2754" i="1"/>
  <c r="AS2754" i="1"/>
  <c r="AU2754" i="1"/>
  <c r="AB2755" i="1"/>
  <c r="AC2755" i="1"/>
  <c r="AD2755" i="1"/>
  <c r="AE2755" i="1"/>
  <c r="AF2755" i="1"/>
  <c r="AG2755" i="1"/>
  <c r="AH2755" i="1"/>
  <c r="AJ2755" i="1"/>
  <c r="AL2755" i="1"/>
  <c r="AQ2755" i="1"/>
  <c r="AS2755" i="1"/>
  <c r="AU2755" i="1"/>
  <c r="AB2756" i="1"/>
  <c r="AC2756" i="1"/>
  <c r="AD2756" i="1"/>
  <c r="AE2756" i="1"/>
  <c r="AF2756" i="1"/>
  <c r="AG2756" i="1"/>
  <c r="AH2756" i="1"/>
  <c r="AJ2756" i="1"/>
  <c r="AL2756" i="1"/>
  <c r="AQ2756" i="1"/>
  <c r="AS2756" i="1"/>
  <c r="AU2756" i="1"/>
  <c r="AB2757" i="1"/>
  <c r="AC2757" i="1"/>
  <c r="AD2757" i="1"/>
  <c r="AE2757" i="1"/>
  <c r="AF2757" i="1"/>
  <c r="AG2757" i="1"/>
  <c r="AH2757" i="1"/>
  <c r="AJ2757" i="1"/>
  <c r="AL2757" i="1"/>
  <c r="AQ2757" i="1"/>
  <c r="AS2757" i="1"/>
  <c r="AU2757" i="1"/>
  <c r="AB2758" i="1"/>
  <c r="AC2758" i="1"/>
  <c r="AD2758" i="1"/>
  <c r="AE2758" i="1"/>
  <c r="AF2758" i="1"/>
  <c r="AG2758" i="1"/>
  <c r="AH2758" i="1"/>
  <c r="AJ2758" i="1"/>
  <c r="AL2758" i="1"/>
  <c r="AQ2758" i="1"/>
  <c r="AS2758" i="1"/>
  <c r="AU2758" i="1"/>
  <c r="AB2759" i="1"/>
  <c r="AC2759" i="1"/>
  <c r="AD2759" i="1"/>
  <c r="AE2759" i="1"/>
  <c r="AF2759" i="1"/>
  <c r="AG2759" i="1"/>
  <c r="AH2759" i="1"/>
  <c r="AJ2759" i="1"/>
  <c r="AL2759" i="1"/>
  <c r="AQ2759" i="1"/>
  <c r="AS2759" i="1"/>
  <c r="AU2759" i="1"/>
  <c r="AB2760" i="1"/>
  <c r="AC2760" i="1"/>
  <c r="AD2760" i="1"/>
  <c r="AE2760" i="1"/>
  <c r="AF2760" i="1"/>
  <c r="AG2760" i="1"/>
  <c r="AH2760" i="1"/>
  <c r="AJ2760" i="1"/>
  <c r="AL2760" i="1"/>
  <c r="AQ2760" i="1"/>
  <c r="AS2760" i="1"/>
  <c r="AU2760" i="1"/>
  <c r="AB2761" i="1"/>
  <c r="AC2761" i="1"/>
  <c r="AD2761" i="1"/>
  <c r="AE2761" i="1"/>
  <c r="AF2761" i="1"/>
  <c r="AG2761" i="1"/>
  <c r="AH2761" i="1"/>
  <c r="AJ2761" i="1"/>
  <c r="AL2761" i="1"/>
  <c r="AQ2761" i="1"/>
  <c r="AS2761" i="1"/>
  <c r="AU2761" i="1"/>
  <c r="AB2762" i="1"/>
  <c r="AC2762" i="1"/>
  <c r="AD2762" i="1"/>
  <c r="AE2762" i="1"/>
  <c r="AF2762" i="1"/>
  <c r="AG2762" i="1"/>
  <c r="AH2762" i="1"/>
  <c r="AJ2762" i="1"/>
  <c r="AL2762" i="1"/>
  <c r="AQ2762" i="1"/>
  <c r="AS2762" i="1"/>
  <c r="AU2762" i="1"/>
  <c r="AB2763" i="1"/>
  <c r="AC2763" i="1"/>
  <c r="AD2763" i="1"/>
  <c r="AE2763" i="1"/>
  <c r="AF2763" i="1"/>
  <c r="AG2763" i="1"/>
  <c r="AH2763" i="1"/>
  <c r="AJ2763" i="1"/>
  <c r="AL2763" i="1"/>
  <c r="AQ2763" i="1"/>
  <c r="AS2763" i="1"/>
  <c r="AU2763" i="1"/>
  <c r="AB2764" i="1"/>
  <c r="AC2764" i="1"/>
  <c r="AD2764" i="1"/>
  <c r="AE2764" i="1"/>
  <c r="AF2764" i="1"/>
  <c r="AG2764" i="1"/>
  <c r="AH2764" i="1"/>
  <c r="AJ2764" i="1"/>
  <c r="AL2764" i="1"/>
  <c r="AQ2764" i="1"/>
  <c r="AS2764" i="1"/>
  <c r="AU2764" i="1"/>
  <c r="AB2765" i="1"/>
  <c r="AC2765" i="1"/>
  <c r="AD2765" i="1"/>
  <c r="AE2765" i="1"/>
  <c r="AF2765" i="1"/>
  <c r="AG2765" i="1"/>
  <c r="AH2765" i="1"/>
  <c r="AJ2765" i="1"/>
  <c r="AL2765" i="1"/>
  <c r="AQ2765" i="1"/>
  <c r="AS2765" i="1"/>
  <c r="AU2765" i="1"/>
  <c r="AB2766" i="1"/>
  <c r="AC2766" i="1"/>
  <c r="AD2766" i="1"/>
  <c r="AE2766" i="1"/>
  <c r="AF2766" i="1"/>
  <c r="AG2766" i="1"/>
  <c r="AH2766" i="1"/>
  <c r="AJ2766" i="1"/>
  <c r="AL2766" i="1"/>
  <c r="AQ2766" i="1"/>
  <c r="AS2766" i="1"/>
  <c r="AU2766" i="1"/>
  <c r="AB2767" i="1"/>
  <c r="AC2767" i="1"/>
  <c r="AD2767" i="1"/>
  <c r="AE2767" i="1"/>
  <c r="AF2767" i="1"/>
  <c r="AG2767" i="1"/>
  <c r="AH2767" i="1"/>
  <c r="AJ2767" i="1"/>
  <c r="AL2767" i="1"/>
  <c r="AQ2767" i="1"/>
  <c r="AS2767" i="1"/>
  <c r="AU2767" i="1"/>
  <c r="AB2768" i="1"/>
  <c r="AC2768" i="1"/>
  <c r="AD2768" i="1"/>
  <c r="AE2768" i="1"/>
  <c r="AF2768" i="1"/>
  <c r="AG2768" i="1"/>
  <c r="AH2768" i="1"/>
  <c r="AJ2768" i="1"/>
  <c r="AL2768" i="1"/>
  <c r="AQ2768" i="1"/>
  <c r="AS2768" i="1"/>
  <c r="AU2768" i="1"/>
  <c r="AB2769" i="1"/>
  <c r="AC2769" i="1"/>
  <c r="AD2769" i="1"/>
  <c r="AE2769" i="1"/>
  <c r="AF2769" i="1"/>
  <c r="AG2769" i="1"/>
  <c r="AH2769" i="1"/>
  <c r="AJ2769" i="1"/>
  <c r="AL2769" i="1"/>
  <c r="AQ2769" i="1"/>
  <c r="AS2769" i="1"/>
  <c r="AU2769" i="1"/>
  <c r="AB2770" i="1"/>
  <c r="AC2770" i="1"/>
  <c r="AD2770" i="1"/>
  <c r="AE2770" i="1"/>
  <c r="AF2770" i="1"/>
  <c r="AG2770" i="1"/>
  <c r="AH2770" i="1"/>
  <c r="AJ2770" i="1"/>
  <c r="AL2770" i="1"/>
  <c r="AQ2770" i="1"/>
  <c r="AS2770" i="1"/>
  <c r="AU2770" i="1"/>
  <c r="AB2771" i="1"/>
  <c r="AC2771" i="1"/>
  <c r="AD2771" i="1"/>
  <c r="AE2771" i="1"/>
  <c r="AF2771" i="1"/>
  <c r="AG2771" i="1"/>
  <c r="AH2771" i="1"/>
  <c r="AJ2771" i="1"/>
  <c r="AL2771" i="1"/>
  <c r="AQ2771" i="1"/>
  <c r="AS2771" i="1"/>
  <c r="AU2771" i="1"/>
  <c r="AB2772" i="1"/>
  <c r="AC2772" i="1"/>
  <c r="AD2772" i="1"/>
  <c r="AE2772" i="1"/>
  <c r="AF2772" i="1"/>
  <c r="AG2772" i="1"/>
  <c r="AH2772" i="1"/>
  <c r="AJ2772" i="1"/>
  <c r="AL2772" i="1"/>
  <c r="AQ2772" i="1"/>
  <c r="AS2772" i="1"/>
  <c r="AU2772" i="1"/>
  <c r="AB2773" i="1"/>
  <c r="AC2773" i="1"/>
  <c r="AD2773" i="1"/>
  <c r="AE2773" i="1"/>
  <c r="AF2773" i="1"/>
  <c r="AG2773" i="1"/>
  <c r="AH2773" i="1"/>
  <c r="AJ2773" i="1"/>
  <c r="AL2773" i="1"/>
  <c r="AQ2773" i="1"/>
  <c r="AS2773" i="1"/>
  <c r="AU2773" i="1"/>
  <c r="AB2774" i="1"/>
  <c r="AC2774" i="1"/>
  <c r="AD2774" i="1"/>
  <c r="AE2774" i="1"/>
  <c r="AF2774" i="1"/>
  <c r="AG2774" i="1"/>
  <c r="AH2774" i="1"/>
  <c r="AJ2774" i="1"/>
  <c r="AL2774" i="1"/>
  <c r="AQ2774" i="1"/>
  <c r="AS2774" i="1"/>
  <c r="AU2774" i="1"/>
  <c r="AB2775" i="1"/>
  <c r="AC2775" i="1"/>
  <c r="AD2775" i="1"/>
  <c r="AE2775" i="1"/>
  <c r="AF2775" i="1"/>
  <c r="AG2775" i="1"/>
  <c r="AH2775" i="1"/>
  <c r="AJ2775" i="1"/>
  <c r="AL2775" i="1"/>
  <c r="AQ2775" i="1"/>
  <c r="AS2775" i="1"/>
  <c r="AU2775" i="1"/>
  <c r="AB2776" i="1"/>
  <c r="AC2776" i="1"/>
  <c r="AD2776" i="1"/>
  <c r="AE2776" i="1"/>
  <c r="AF2776" i="1"/>
  <c r="AG2776" i="1"/>
  <c r="AH2776" i="1"/>
  <c r="AJ2776" i="1"/>
  <c r="AL2776" i="1"/>
  <c r="AQ2776" i="1"/>
  <c r="AS2776" i="1"/>
  <c r="AU2776" i="1"/>
  <c r="AB2777" i="1"/>
  <c r="AC2777" i="1"/>
  <c r="AD2777" i="1"/>
  <c r="AE2777" i="1"/>
  <c r="AF2777" i="1"/>
  <c r="AG2777" i="1"/>
  <c r="AH2777" i="1"/>
  <c r="AJ2777" i="1"/>
  <c r="AL2777" i="1"/>
  <c r="AQ2777" i="1"/>
  <c r="AS2777" i="1"/>
  <c r="AU2777" i="1"/>
  <c r="AB2778" i="1"/>
  <c r="AC2778" i="1"/>
  <c r="AD2778" i="1"/>
  <c r="AE2778" i="1"/>
  <c r="AF2778" i="1"/>
  <c r="AG2778" i="1"/>
  <c r="AH2778" i="1"/>
  <c r="AJ2778" i="1"/>
  <c r="AL2778" i="1"/>
  <c r="AQ2778" i="1"/>
  <c r="AS2778" i="1"/>
  <c r="AU2778" i="1"/>
  <c r="AB2779" i="1"/>
  <c r="AC2779" i="1"/>
  <c r="AD2779" i="1"/>
  <c r="AE2779" i="1"/>
  <c r="AF2779" i="1"/>
  <c r="AG2779" i="1"/>
  <c r="AH2779" i="1"/>
  <c r="AJ2779" i="1"/>
  <c r="AL2779" i="1"/>
  <c r="AQ2779" i="1"/>
  <c r="AS2779" i="1"/>
  <c r="AU2779" i="1"/>
  <c r="AB2780" i="1"/>
  <c r="AC2780" i="1"/>
  <c r="AD2780" i="1"/>
  <c r="AE2780" i="1"/>
  <c r="AF2780" i="1"/>
  <c r="AG2780" i="1"/>
  <c r="AH2780" i="1"/>
  <c r="AJ2780" i="1"/>
  <c r="AL2780" i="1"/>
  <c r="AQ2780" i="1"/>
  <c r="AS2780" i="1"/>
  <c r="AU2780" i="1"/>
  <c r="AB2781" i="1"/>
  <c r="AC2781" i="1"/>
  <c r="AD2781" i="1"/>
  <c r="AE2781" i="1"/>
  <c r="AF2781" i="1"/>
  <c r="AG2781" i="1"/>
  <c r="AH2781" i="1"/>
  <c r="AJ2781" i="1"/>
  <c r="AL2781" i="1"/>
  <c r="AQ2781" i="1"/>
  <c r="AS2781" i="1"/>
  <c r="AU2781" i="1"/>
  <c r="AB2782" i="1"/>
  <c r="AC2782" i="1"/>
  <c r="AD2782" i="1"/>
  <c r="AE2782" i="1"/>
  <c r="AF2782" i="1"/>
  <c r="AG2782" i="1"/>
  <c r="AH2782" i="1"/>
  <c r="AJ2782" i="1"/>
  <c r="AL2782" i="1"/>
  <c r="AQ2782" i="1"/>
  <c r="AS2782" i="1"/>
  <c r="AU2782" i="1"/>
  <c r="AB2783" i="1"/>
  <c r="AC2783" i="1"/>
  <c r="AD2783" i="1"/>
  <c r="AE2783" i="1"/>
  <c r="AF2783" i="1"/>
  <c r="AG2783" i="1"/>
  <c r="AH2783" i="1"/>
  <c r="AJ2783" i="1"/>
  <c r="AL2783" i="1"/>
  <c r="AQ2783" i="1"/>
  <c r="AS2783" i="1"/>
  <c r="AU2783" i="1"/>
  <c r="AB2784" i="1"/>
  <c r="AC2784" i="1"/>
  <c r="AD2784" i="1"/>
  <c r="AE2784" i="1"/>
  <c r="AF2784" i="1"/>
  <c r="AG2784" i="1"/>
  <c r="AH2784" i="1"/>
  <c r="AJ2784" i="1"/>
  <c r="AL2784" i="1"/>
  <c r="AQ2784" i="1"/>
  <c r="AS2784" i="1"/>
  <c r="AU2784" i="1"/>
  <c r="AB2785" i="1"/>
  <c r="AC2785" i="1"/>
  <c r="AD2785" i="1"/>
  <c r="AE2785" i="1"/>
  <c r="AF2785" i="1"/>
  <c r="AG2785" i="1"/>
  <c r="AH2785" i="1"/>
  <c r="AJ2785" i="1"/>
  <c r="AL2785" i="1"/>
  <c r="AQ2785" i="1"/>
  <c r="AS2785" i="1"/>
  <c r="AU2785" i="1"/>
  <c r="AB2786" i="1"/>
  <c r="AC2786" i="1"/>
  <c r="AD2786" i="1"/>
  <c r="AE2786" i="1"/>
  <c r="AF2786" i="1"/>
  <c r="AG2786" i="1"/>
  <c r="AH2786" i="1"/>
  <c r="AJ2786" i="1"/>
  <c r="AL2786" i="1"/>
  <c r="AQ2786" i="1"/>
  <c r="AS2786" i="1"/>
  <c r="AU2786" i="1"/>
  <c r="AB2787" i="1"/>
  <c r="AC2787" i="1"/>
  <c r="AD2787" i="1"/>
  <c r="AE2787" i="1"/>
  <c r="AF2787" i="1"/>
  <c r="AG2787" i="1"/>
  <c r="AH2787" i="1"/>
  <c r="AJ2787" i="1"/>
  <c r="AL2787" i="1"/>
  <c r="AQ2787" i="1"/>
  <c r="AS2787" i="1"/>
  <c r="AU2787" i="1"/>
  <c r="AB2788" i="1"/>
  <c r="AC2788" i="1"/>
  <c r="AD2788" i="1"/>
  <c r="AE2788" i="1"/>
  <c r="AF2788" i="1"/>
  <c r="AG2788" i="1"/>
  <c r="AH2788" i="1"/>
  <c r="AJ2788" i="1"/>
  <c r="AL2788" i="1"/>
  <c r="AQ2788" i="1"/>
  <c r="AS2788" i="1"/>
  <c r="AU2788" i="1"/>
  <c r="AB2789" i="1"/>
  <c r="AC2789" i="1"/>
  <c r="AD2789" i="1"/>
  <c r="AE2789" i="1"/>
  <c r="AF2789" i="1"/>
  <c r="AG2789" i="1"/>
  <c r="AH2789" i="1"/>
  <c r="AJ2789" i="1"/>
  <c r="AL2789" i="1"/>
  <c r="AQ2789" i="1"/>
  <c r="AS2789" i="1"/>
  <c r="AU2789" i="1"/>
  <c r="AB2790" i="1"/>
  <c r="AC2790" i="1"/>
  <c r="AD2790" i="1"/>
  <c r="AE2790" i="1"/>
  <c r="AF2790" i="1"/>
  <c r="AG2790" i="1"/>
  <c r="AH2790" i="1"/>
  <c r="AJ2790" i="1"/>
  <c r="AL2790" i="1"/>
  <c r="AQ2790" i="1"/>
  <c r="AS2790" i="1"/>
  <c r="AU2790" i="1"/>
  <c r="AB2791" i="1"/>
  <c r="AC2791" i="1"/>
  <c r="AD2791" i="1"/>
  <c r="AE2791" i="1"/>
  <c r="AF2791" i="1"/>
  <c r="AG2791" i="1"/>
  <c r="AH2791" i="1"/>
  <c r="AJ2791" i="1"/>
  <c r="AL2791" i="1"/>
  <c r="AQ2791" i="1"/>
  <c r="AS2791" i="1"/>
  <c r="AU2791" i="1"/>
  <c r="AB2792" i="1"/>
  <c r="AC2792" i="1"/>
  <c r="AD2792" i="1"/>
  <c r="AE2792" i="1"/>
  <c r="AF2792" i="1"/>
  <c r="AG2792" i="1"/>
  <c r="AH2792" i="1"/>
  <c r="AJ2792" i="1"/>
  <c r="AL2792" i="1"/>
  <c r="AQ2792" i="1"/>
  <c r="AS2792" i="1"/>
  <c r="AU2792" i="1"/>
  <c r="AB2793" i="1"/>
  <c r="AC2793" i="1"/>
  <c r="AD2793" i="1"/>
  <c r="AE2793" i="1"/>
  <c r="AF2793" i="1"/>
  <c r="AG2793" i="1"/>
  <c r="AH2793" i="1"/>
  <c r="AJ2793" i="1"/>
  <c r="AL2793" i="1"/>
  <c r="AQ2793" i="1"/>
  <c r="AS2793" i="1"/>
  <c r="AU2793" i="1"/>
  <c r="AB2794" i="1"/>
  <c r="AC2794" i="1"/>
  <c r="AD2794" i="1"/>
  <c r="AE2794" i="1"/>
  <c r="AF2794" i="1"/>
  <c r="AG2794" i="1"/>
  <c r="AH2794" i="1"/>
  <c r="AJ2794" i="1"/>
  <c r="AL2794" i="1"/>
  <c r="AQ2794" i="1"/>
  <c r="AS2794" i="1"/>
  <c r="AU2794" i="1"/>
  <c r="AB2795" i="1"/>
  <c r="AC2795" i="1"/>
  <c r="AD2795" i="1"/>
  <c r="AE2795" i="1"/>
  <c r="AF2795" i="1"/>
  <c r="AG2795" i="1"/>
  <c r="AH2795" i="1"/>
  <c r="AJ2795" i="1"/>
  <c r="AL2795" i="1"/>
  <c r="AQ2795" i="1"/>
  <c r="AS2795" i="1"/>
  <c r="AU2795" i="1"/>
  <c r="AB2796" i="1"/>
  <c r="AC2796" i="1"/>
  <c r="AD2796" i="1"/>
  <c r="AE2796" i="1"/>
  <c r="AF2796" i="1"/>
  <c r="AG2796" i="1"/>
  <c r="AH2796" i="1"/>
  <c r="AJ2796" i="1"/>
  <c r="AL2796" i="1"/>
  <c r="AQ2796" i="1"/>
  <c r="AS2796" i="1"/>
  <c r="AU2796" i="1"/>
  <c r="AB2797" i="1"/>
  <c r="AC2797" i="1"/>
  <c r="AD2797" i="1"/>
  <c r="AE2797" i="1"/>
  <c r="AF2797" i="1"/>
  <c r="AG2797" i="1"/>
  <c r="AH2797" i="1"/>
  <c r="AJ2797" i="1"/>
  <c r="AL2797" i="1"/>
  <c r="AQ2797" i="1"/>
  <c r="AS2797" i="1"/>
  <c r="AU2797" i="1"/>
  <c r="AB2798" i="1"/>
  <c r="AC2798" i="1"/>
  <c r="AD2798" i="1"/>
  <c r="AE2798" i="1"/>
  <c r="AF2798" i="1"/>
  <c r="AG2798" i="1"/>
  <c r="AH2798" i="1"/>
  <c r="AJ2798" i="1"/>
  <c r="AL2798" i="1"/>
  <c r="AQ2798" i="1"/>
  <c r="AS2798" i="1"/>
  <c r="AU2798" i="1"/>
  <c r="AB2799" i="1"/>
  <c r="AC2799" i="1"/>
  <c r="AD2799" i="1"/>
  <c r="AE2799" i="1"/>
  <c r="AF2799" i="1"/>
  <c r="AG2799" i="1"/>
  <c r="AH2799" i="1"/>
  <c r="AJ2799" i="1"/>
  <c r="AL2799" i="1"/>
  <c r="AQ2799" i="1"/>
  <c r="AS2799" i="1"/>
  <c r="AU2799" i="1"/>
  <c r="AB2800" i="1"/>
  <c r="AC2800" i="1"/>
  <c r="AD2800" i="1"/>
  <c r="AE2800" i="1"/>
  <c r="AF2800" i="1"/>
  <c r="AG2800" i="1"/>
  <c r="AH2800" i="1"/>
  <c r="AJ2800" i="1"/>
  <c r="AL2800" i="1"/>
  <c r="AQ2800" i="1"/>
  <c r="AS2800" i="1"/>
  <c r="AU2800" i="1"/>
  <c r="AB2801" i="1"/>
  <c r="AC2801" i="1"/>
  <c r="AD2801" i="1"/>
  <c r="AE2801" i="1"/>
  <c r="AF2801" i="1"/>
  <c r="AG2801" i="1"/>
  <c r="AH2801" i="1"/>
  <c r="AJ2801" i="1"/>
  <c r="AL2801" i="1"/>
  <c r="AQ2801" i="1"/>
  <c r="AS2801" i="1"/>
  <c r="AU2801" i="1"/>
  <c r="AB2802" i="1"/>
  <c r="AC2802" i="1"/>
  <c r="AD2802" i="1"/>
  <c r="AE2802" i="1"/>
  <c r="AF2802" i="1"/>
  <c r="AG2802" i="1"/>
  <c r="AH2802" i="1"/>
  <c r="AJ2802" i="1"/>
  <c r="AL2802" i="1"/>
  <c r="AQ2802" i="1"/>
  <c r="AS2802" i="1"/>
  <c r="AU2802" i="1"/>
  <c r="AB2803" i="1"/>
  <c r="AC2803" i="1"/>
  <c r="AD2803" i="1"/>
  <c r="AE2803" i="1"/>
  <c r="AF2803" i="1"/>
  <c r="AG2803" i="1"/>
  <c r="AH2803" i="1"/>
  <c r="AJ2803" i="1"/>
  <c r="AL2803" i="1"/>
  <c r="AQ2803" i="1"/>
  <c r="AS2803" i="1"/>
  <c r="AU2803" i="1"/>
  <c r="AB2804" i="1"/>
  <c r="AC2804" i="1"/>
  <c r="AD2804" i="1"/>
  <c r="AE2804" i="1"/>
  <c r="AF2804" i="1"/>
  <c r="AG2804" i="1"/>
  <c r="AH2804" i="1"/>
  <c r="AJ2804" i="1"/>
  <c r="AL2804" i="1"/>
  <c r="AQ2804" i="1"/>
  <c r="AS2804" i="1"/>
  <c r="AU2804" i="1"/>
  <c r="AB2805" i="1"/>
  <c r="AC2805" i="1"/>
  <c r="AD2805" i="1"/>
  <c r="AE2805" i="1"/>
  <c r="AF2805" i="1"/>
  <c r="AG2805" i="1"/>
  <c r="AH2805" i="1"/>
  <c r="AJ2805" i="1"/>
  <c r="AL2805" i="1"/>
  <c r="AQ2805" i="1"/>
  <c r="AS2805" i="1"/>
  <c r="AU2805" i="1"/>
  <c r="AB2806" i="1"/>
  <c r="AC2806" i="1"/>
  <c r="AD2806" i="1"/>
  <c r="AE2806" i="1"/>
  <c r="AF2806" i="1"/>
  <c r="AG2806" i="1"/>
  <c r="AH2806" i="1"/>
  <c r="AJ2806" i="1"/>
  <c r="AL2806" i="1"/>
  <c r="AQ2806" i="1"/>
  <c r="AS2806" i="1"/>
  <c r="AU2806" i="1"/>
  <c r="AB2807" i="1"/>
  <c r="AC2807" i="1"/>
  <c r="AD2807" i="1"/>
  <c r="AE2807" i="1"/>
  <c r="AF2807" i="1"/>
  <c r="AG2807" i="1"/>
  <c r="AH2807" i="1"/>
  <c r="AJ2807" i="1"/>
  <c r="AL2807" i="1"/>
  <c r="AQ2807" i="1"/>
  <c r="AS2807" i="1"/>
  <c r="AU2807" i="1"/>
  <c r="AB2808" i="1"/>
  <c r="AC2808" i="1"/>
  <c r="AD2808" i="1"/>
  <c r="AE2808" i="1"/>
  <c r="AF2808" i="1"/>
  <c r="AG2808" i="1"/>
  <c r="AH2808" i="1"/>
  <c r="AJ2808" i="1"/>
  <c r="AL2808" i="1"/>
  <c r="AQ2808" i="1"/>
  <c r="AS2808" i="1"/>
  <c r="AU2808" i="1"/>
  <c r="AB2809" i="1"/>
  <c r="AC2809" i="1"/>
  <c r="AD2809" i="1"/>
  <c r="AE2809" i="1"/>
  <c r="AF2809" i="1"/>
  <c r="AG2809" i="1"/>
  <c r="AH2809" i="1"/>
  <c r="AJ2809" i="1"/>
  <c r="AL2809" i="1"/>
  <c r="AQ2809" i="1"/>
  <c r="AS2809" i="1"/>
  <c r="AU2809" i="1"/>
  <c r="AB2810" i="1"/>
  <c r="AC2810" i="1"/>
  <c r="AD2810" i="1"/>
  <c r="AE2810" i="1"/>
  <c r="AF2810" i="1"/>
  <c r="AG2810" i="1"/>
  <c r="AH2810" i="1"/>
  <c r="AJ2810" i="1"/>
  <c r="AL2810" i="1"/>
  <c r="AQ2810" i="1"/>
  <c r="AS2810" i="1"/>
  <c r="AU2810" i="1"/>
  <c r="AB2811" i="1"/>
  <c r="AC2811" i="1"/>
  <c r="AD2811" i="1"/>
  <c r="AE2811" i="1"/>
  <c r="AF2811" i="1"/>
  <c r="AG2811" i="1"/>
  <c r="AH2811" i="1"/>
  <c r="AJ2811" i="1"/>
  <c r="AL2811" i="1"/>
  <c r="AQ2811" i="1"/>
  <c r="AS2811" i="1"/>
  <c r="AU2811" i="1"/>
  <c r="AB2812" i="1"/>
  <c r="AC2812" i="1"/>
  <c r="AD2812" i="1"/>
  <c r="AE2812" i="1"/>
  <c r="AF2812" i="1"/>
  <c r="AG2812" i="1"/>
  <c r="AH2812" i="1"/>
  <c r="AJ2812" i="1"/>
  <c r="AL2812" i="1"/>
  <c r="AQ2812" i="1"/>
  <c r="AS2812" i="1"/>
  <c r="AU2812" i="1"/>
  <c r="AB2813" i="1"/>
  <c r="AC2813" i="1"/>
  <c r="AD2813" i="1"/>
  <c r="AE2813" i="1"/>
  <c r="AF2813" i="1"/>
  <c r="AG2813" i="1"/>
  <c r="AH2813" i="1"/>
  <c r="AJ2813" i="1"/>
  <c r="AL2813" i="1"/>
  <c r="AQ2813" i="1"/>
  <c r="AS2813" i="1"/>
  <c r="AU2813" i="1"/>
  <c r="AB2814" i="1"/>
  <c r="AC2814" i="1"/>
  <c r="AD2814" i="1"/>
  <c r="AE2814" i="1"/>
  <c r="AF2814" i="1"/>
  <c r="AG2814" i="1"/>
  <c r="AH2814" i="1"/>
  <c r="AJ2814" i="1"/>
  <c r="AL2814" i="1"/>
  <c r="AQ2814" i="1"/>
  <c r="AS2814" i="1"/>
  <c r="AU2814" i="1"/>
  <c r="AB2815" i="1"/>
  <c r="AC2815" i="1"/>
  <c r="AD2815" i="1"/>
  <c r="AE2815" i="1"/>
  <c r="AF2815" i="1"/>
  <c r="AG2815" i="1"/>
  <c r="AH2815" i="1"/>
  <c r="AJ2815" i="1"/>
  <c r="AL2815" i="1"/>
  <c r="AQ2815" i="1"/>
  <c r="AS2815" i="1"/>
  <c r="AU2815" i="1"/>
  <c r="AB2816" i="1"/>
  <c r="AC2816" i="1"/>
  <c r="AD2816" i="1"/>
  <c r="AE2816" i="1"/>
  <c r="AF2816" i="1"/>
  <c r="AG2816" i="1"/>
  <c r="AH2816" i="1"/>
  <c r="AJ2816" i="1"/>
  <c r="AL2816" i="1"/>
  <c r="AQ2816" i="1"/>
  <c r="AS2816" i="1"/>
  <c r="AU2816" i="1"/>
  <c r="AB2817" i="1"/>
  <c r="AC2817" i="1"/>
  <c r="AD2817" i="1"/>
  <c r="AE2817" i="1"/>
  <c r="AF2817" i="1"/>
  <c r="AG2817" i="1"/>
  <c r="AH2817" i="1"/>
  <c r="AJ2817" i="1"/>
  <c r="AL2817" i="1"/>
  <c r="AQ2817" i="1"/>
  <c r="AS2817" i="1"/>
  <c r="AU2817" i="1"/>
  <c r="AB2818" i="1"/>
  <c r="AC2818" i="1"/>
  <c r="AD2818" i="1"/>
  <c r="AE2818" i="1"/>
  <c r="AF2818" i="1"/>
  <c r="AG2818" i="1"/>
  <c r="AH2818" i="1"/>
  <c r="AJ2818" i="1"/>
  <c r="AL2818" i="1"/>
  <c r="AQ2818" i="1"/>
  <c r="AS2818" i="1"/>
  <c r="AU2818" i="1"/>
  <c r="AB2819" i="1"/>
  <c r="AC2819" i="1"/>
  <c r="AD2819" i="1"/>
  <c r="AE2819" i="1"/>
  <c r="AF2819" i="1"/>
  <c r="AG2819" i="1"/>
  <c r="AH2819" i="1"/>
  <c r="AJ2819" i="1"/>
  <c r="AL2819" i="1"/>
  <c r="AQ2819" i="1"/>
  <c r="AS2819" i="1"/>
  <c r="AU2819" i="1"/>
  <c r="AB2820" i="1"/>
  <c r="AC2820" i="1"/>
  <c r="AD2820" i="1"/>
  <c r="AE2820" i="1"/>
  <c r="AF2820" i="1"/>
  <c r="AG2820" i="1"/>
  <c r="AH2820" i="1"/>
  <c r="AJ2820" i="1"/>
  <c r="AL2820" i="1"/>
  <c r="AQ2820" i="1"/>
  <c r="AS2820" i="1"/>
  <c r="AU2820" i="1"/>
  <c r="AB2821" i="1"/>
  <c r="AC2821" i="1"/>
  <c r="AD2821" i="1"/>
  <c r="AE2821" i="1"/>
  <c r="AF2821" i="1"/>
  <c r="AG2821" i="1"/>
  <c r="AH2821" i="1"/>
  <c r="AJ2821" i="1"/>
  <c r="AL2821" i="1"/>
  <c r="AQ2821" i="1"/>
  <c r="AS2821" i="1"/>
  <c r="AU2821" i="1"/>
  <c r="AB2822" i="1"/>
  <c r="AC2822" i="1"/>
  <c r="AD2822" i="1"/>
  <c r="AE2822" i="1"/>
  <c r="AF2822" i="1"/>
  <c r="AG2822" i="1"/>
  <c r="AH2822" i="1"/>
  <c r="AJ2822" i="1"/>
  <c r="AL2822" i="1"/>
  <c r="AQ2822" i="1"/>
  <c r="AS2822" i="1"/>
  <c r="AU2822" i="1"/>
  <c r="AB2823" i="1"/>
  <c r="AC2823" i="1"/>
  <c r="AD2823" i="1"/>
  <c r="AE2823" i="1"/>
  <c r="AF2823" i="1"/>
  <c r="AG2823" i="1"/>
  <c r="AH2823" i="1"/>
  <c r="AJ2823" i="1"/>
  <c r="AL2823" i="1"/>
  <c r="AQ2823" i="1"/>
  <c r="AS2823" i="1"/>
  <c r="AU2823" i="1"/>
  <c r="AB2824" i="1"/>
  <c r="AC2824" i="1"/>
  <c r="AD2824" i="1"/>
  <c r="AE2824" i="1"/>
  <c r="AF2824" i="1"/>
  <c r="AG2824" i="1"/>
  <c r="AH2824" i="1"/>
  <c r="AJ2824" i="1"/>
  <c r="AL2824" i="1"/>
  <c r="AQ2824" i="1"/>
  <c r="AS2824" i="1"/>
  <c r="AU2824" i="1"/>
  <c r="AB2825" i="1"/>
  <c r="AC2825" i="1"/>
  <c r="AD2825" i="1"/>
  <c r="AE2825" i="1"/>
  <c r="AF2825" i="1"/>
  <c r="AG2825" i="1"/>
  <c r="AH2825" i="1"/>
  <c r="AJ2825" i="1"/>
  <c r="AL2825" i="1"/>
  <c r="AQ2825" i="1"/>
  <c r="AS2825" i="1"/>
  <c r="AU2825" i="1"/>
  <c r="AB2826" i="1"/>
  <c r="AC2826" i="1"/>
  <c r="AD2826" i="1"/>
  <c r="AE2826" i="1"/>
  <c r="AF2826" i="1"/>
  <c r="AG2826" i="1"/>
  <c r="AH2826" i="1"/>
  <c r="AJ2826" i="1"/>
  <c r="AL2826" i="1"/>
  <c r="AQ2826" i="1"/>
  <c r="AS2826" i="1"/>
  <c r="AU2826" i="1"/>
  <c r="AB2827" i="1"/>
  <c r="AC2827" i="1"/>
  <c r="AD2827" i="1"/>
  <c r="AE2827" i="1"/>
  <c r="AF2827" i="1"/>
  <c r="AG2827" i="1"/>
  <c r="AH2827" i="1"/>
  <c r="AJ2827" i="1"/>
  <c r="AL2827" i="1"/>
  <c r="AQ2827" i="1"/>
  <c r="AS2827" i="1"/>
  <c r="AU2827" i="1"/>
  <c r="AB2828" i="1"/>
  <c r="AC2828" i="1"/>
  <c r="AD2828" i="1"/>
  <c r="AE2828" i="1"/>
  <c r="AF2828" i="1"/>
  <c r="AG2828" i="1"/>
  <c r="AH2828" i="1"/>
  <c r="AJ2828" i="1"/>
  <c r="AL2828" i="1"/>
  <c r="AQ2828" i="1"/>
  <c r="AS2828" i="1"/>
  <c r="AU2828" i="1"/>
  <c r="AB2829" i="1"/>
  <c r="AC2829" i="1"/>
  <c r="AD2829" i="1"/>
  <c r="AE2829" i="1"/>
  <c r="AF2829" i="1"/>
  <c r="AG2829" i="1"/>
  <c r="AH2829" i="1"/>
  <c r="AJ2829" i="1"/>
  <c r="AL2829" i="1"/>
  <c r="AQ2829" i="1"/>
  <c r="AS2829" i="1"/>
  <c r="AU2829" i="1"/>
  <c r="AB2830" i="1"/>
  <c r="AC2830" i="1"/>
  <c r="AD2830" i="1"/>
  <c r="AE2830" i="1"/>
  <c r="AF2830" i="1"/>
  <c r="AG2830" i="1"/>
  <c r="AH2830" i="1"/>
  <c r="AJ2830" i="1"/>
  <c r="AL2830" i="1"/>
  <c r="AQ2830" i="1"/>
  <c r="AS2830" i="1"/>
  <c r="AU2830" i="1"/>
  <c r="AB2831" i="1"/>
  <c r="AC2831" i="1"/>
  <c r="AD2831" i="1"/>
  <c r="AE2831" i="1"/>
  <c r="AF2831" i="1"/>
  <c r="AG2831" i="1"/>
  <c r="AH2831" i="1"/>
  <c r="AJ2831" i="1"/>
  <c r="AL2831" i="1"/>
  <c r="AQ2831" i="1"/>
  <c r="AS2831" i="1"/>
  <c r="AU2831" i="1"/>
  <c r="AB2832" i="1"/>
  <c r="AC2832" i="1"/>
  <c r="AD2832" i="1"/>
  <c r="AE2832" i="1"/>
  <c r="AF2832" i="1"/>
  <c r="AG2832" i="1"/>
  <c r="AH2832" i="1"/>
  <c r="AJ2832" i="1"/>
  <c r="AL2832" i="1"/>
  <c r="AQ2832" i="1"/>
  <c r="AS2832" i="1"/>
  <c r="AU2832" i="1"/>
  <c r="AB2833" i="1"/>
  <c r="AC2833" i="1"/>
  <c r="AD2833" i="1"/>
  <c r="AE2833" i="1"/>
  <c r="AF2833" i="1"/>
  <c r="AG2833" i="1"/>
  <c r="AH2833" i="1"/>
  <c r="AJ2833" i="1"/>
  <c r="AL2833" i="1"/>
  <c r="AQ2833" i="1"/>
  <c r="AS2833" i="1"/>
  <c r="AU2833" i="1"/>
  <c r="AB2834" i="1"/>
  <c r="AC2834" i="1"/>
  <c r="AD2834" i="1"/>
  <c r="AE2834" i="1"/>
  <c r="AF2834" i="1"/>
  <c r="AG2834" i="1"/>
  <c r="AH2834" i="1"/>
  <c r="AJ2834" i="1"/>
  <c r="AL2834" i="1"/>
  <c r="AQ2834" i="1"/>
  <c r="AS2834" i="1"/>
  <c r="AU2834" i="1"/>
  <c r="AB2835" i="1"/>
  <c r="AC2835" i="1"/>
  <c r="AD2835" i="1"/>
  <c r="AE2835" i="1"/>
  <c r="AF2835" i="1"/>
  <c r="AG2835" i="1"/>
  <c r="AH2835" i="1"/>
  <c r="AJ2835" i="1"/>
  <c r="AL2835" i="1"/>
  <c r="AQ2835" i="1"/>
  <c r="AS2835" i="1"/>
  <c r="AU2835" i="1"/>
  <c r="AB2836" i="1"/>
  <c r="AC2836" i="1"/>
  <c r="AD2836" i="1"/>
  <c r="AE2836" i="1"/>
  <c r="AF2836" i="1"/>
  <c r="AG2836" i="1"/>
  <c r="AH2836" i="1"/>
  <c r="AJ2836" i="1"/>
  <c r="AL2836" i="1"/>
  <c r="AQ2836" i="1"/>
  <c r="AS2836" i="1"/>
  <c r="AU2836" i="1"/>
  <c r="AB2837" i="1"/>
  <c r="AC2837" i="1"/>
  <c r="AD2837" i="1"/>
  <c r="AE2837" i="1"/>
  <c r="AF2837" i="1"/>
  <c r="AG2837" i="1"/>
  <c r="AH2837" i="1"/>
  <c r="AJ2837" i="1"/>
  <c r="AL2837" i="1"/>
  <c r="AQ2837" i="1"/>
  <c r="AS2837" i="1"/>
  <c r="AU2837" i="1"/>
  <c r="AB2838" i="1"/>
  <c r="AC2838" i="1"/>
  <c r="AD2838" i="1"/>
  <c r="AE2838" i="1"/>
  <c r="AF2838" i="1"/>
  <c r="AG2838" i="1"/>
  <c r="AH2838" i="1"/>
  <c r="AJ2838" i="1"/>
  <c r="AL2838" i="1"/>
  <c r="AQ2838" i="1"/>
  <c r="AS2838" i="1"/>
  <c r="AU2838" i="1"/>
  <c r="AB2839" i="1"/>
  <c r="AC2839" i="1"/>
  <c r="AD2839" i="1"/>
  <c r="AE2839" i="1"/>
  <c r="AF2839" i="1"/>
  <c r="AG2839" i="1"/>
  <c r="AH2839" i="1"/>
  <c r="AJ2839" i="1"/>
  <c r="AL2839" i="1"/>
  <c r="AQ2839" i="1"/>
  <c r="AS2839" i="1"/>
  <c r="AU2839" i="1"/>
  <c r="AB2840" i="1"/>
  <c r="AC2840" i="1"/>
  <c r="AD2840" i="1"/>
  <c r="AE2840" i="1"/>
  <c r="AF2840" i="1"/>
  <c r="AG2840" i="1"/>
  <c r="AH2840" i="1"/>
  <c r="AJ2840" i="1"/>
  <c r="AL2840" i="1"/>
  <c r="AQ2840" i="1"/>
  <c r="AS2840" i="1"/>
  <c r="AU2840" i="1"/>
  <c r="AB2841" i="1"/>
  <c r="AC2841" i="1"/>
  <c r="AD2841" i="1"/>
  <c r="AE2841" i="1"/>
  <c r="AF2841" i="1"/>
  <c r="AG2841" i="1"/>
  <c r="AH2841" i="1"/>
  <c r="AJ2841" i="1"/>
  <c r="AL2841" i="1"/>
  <c r="AQ2841" i="1"/>
  <c r="AS2841" i="1"/>
  <c r="AU2841" i="1"/>
  <c r="AB2842" i="1"/>
  <c r="AC2842" i="1"/>
  <c r="AD2842" i="1"/>
  <c r="AE2842" i="1"/>
  <c r="AF2842" i="1"/>
  <c r="AG2842" i="1"/>
  <c r="AH2842" i="1"/>
  <c r="AJ2842" i="1"/>
  <c r="AL2842" i="1"/>
  <c r="AQ2842" i="1"/>
  <c r="AS2842" i="1"/>
  <c r="AU2842" i="1"/>
  <c r="AB2843" i="1"/>
  <c r="AC2843" i="1"/>
  <c r="AD2843" i="1"/>
  <c r="AE2843" i="1"/>
  <c r="AF2843" i="1"/>
  <c r="AG2843" i="1"/>
  <c r="AH2843" i="1"/>
  <c r="AJ2843" i="1"/>
  <c r="AL2843" i="1"/>
  <c r="AQ2843" i="1"/>
  <c r="AS2843" i="1"/>
  <c r="AU2843" i="1"/>
  <c r="AB2844" i="1"/>
  <c r="AC2844" i="1"/>
  <c r="AD2844" i="1"/>
  <c r="AE2844" i="1"/>
  <c r="AF2844" i="1"/>
  <c r="AG2844" i="1"/>
  <c r="AH2844" i="1"/>
  <c r="AJ2844" i="1"/>
  <c r="AL2844" i="1"/>
  <c r="AQ2844" i="1"/>
  <c r="AS2844" i="1"/>
  <c r="AU2844" i="1"/>
  <c r="AB2845" i="1"/>
  <c r="AC2845" i="1"/>
  <c r="AD2845" i="1"/>
  <c r="AE2845" i="1"/>
  <c r="AF2845" i="1"/>
  <c r="AG2845" i="1"/>
  <c r="AH2845" i="1"/>
  <c r="AJ2845" i="1"/>
  <c r="AL2845" i="1"/>
  <c r="AQ2845" i="1"/>
  <c r="AS2845" i="1"/>
  <c r="AU2845" i="1"/>
  <c r="AB2846" i="1"/>
  <c r="AC2846" i="1"/>
  <c r="AD2846" i="1"/>
  <c r="AE2846" i="1"/>
  <c r="AF2846" i="1"/>
  <c r="AG2846" i="1"/>
  <c r="AH2846" i="1"/>
  <c r="AJ2846" i="1"/>
  <c r="AL2846" i="1"/>
  <c r="AQ2846" i="1"/>
  <c r="AS2846" i="1"/>
  <c r="AU2846" i="1"/>
  <c r="AB2847" i="1"/>
  <c r="AC2847" i="1"/>
  <c r="AD2847" i="1"/>
  <c r="AE2847" i="1"/>
  <c r="AF2847" i="1"/>
  <c r="AG2847" i="1"/>
  <c r="AH2847" i="1"/>
  <c r="AJ2847" i="1"/>
  <c r="AL2847" i="1"/>
  <c r="AQ2847" i="1"/>
  <c r="AS2847" i="1"/>
  <c r="AU2847" i="1"/>
  <c r="AB2848" i="1"/>
  <c r="AC2848" i="1"/>
  <c r="AD2848" i="1"/>
  <c r="AE2848" i="1"/>
  <c r="AF2848" i="1"/>
  <c r="AG2848" i="1"/>
  <c r="AH2848" i="1"/>
  <c r="AJ2848" i="1"/>
  <c r="AL2848" i="1"/>
  <c r="AQ2848" i="1"/>
  <c r="AS2848" i="1"/>
  <c r="AU2848" i="1"/>
  <c r="AB2849" i="1"/>
  <c r="AC2849" i="1"/>
  <c r="AD2849" i="1"/>
  <c r="AE2849" i="1"/>
  <c r="AF2849" i="1"/>
  <c r="AG2849" i="1"/>
  <c r="AH2849" i="1"/>
  <c r="AJ2849" i="1"/>
  <c r="AL2849" i="1"/>
  <c r="AQ2849" i="1"/>
  <c r="AS2849" i="1"/>
  <c r="AU2849" i="1"/>
  <c r="AB2850" i="1"/>
  <c r="AC2850" i="1"/>
  <c r="AD2850" i="1"/>
  <c r="AE2850" i="1"/>
  <c r="AF2850" i="1"/>
  <c r="AG2850" i="1"/>
  <c r="AH2850" i="1"/>
  <c r="AJ2850" i="1"/>
  <c r="AL2850" i="1"/>
  <c r="AQ2850" i="1"/>
  <c r="AS2850" i="1"/>
  <c r="AU2850" i="1"/>
  <c r="AB2851" i="1"/>
  <c r="AC2851" i="1"/>
  <c r="AD2851" i="1"/>
  <c r="AE2851" i="1"/>
  <c r="AF2851" i="1"/>
  <c r="AG2851" i="1"/>
  <c r="AH2851" i="1"/>
  <c r="AJ2851" i="1"/>
  <c r="AL2851" i="1"/>
  <c r="AQ2851" i="1"/>
  <c r="AS2851" i="1"/>
  <c r="AU2851" i="1"/>
  <c r="AB2852" i="1"/>
  <c r="AC2852" i="1"/>
  <c r="AD2852" i="1"/>
  <c r="AE2852" i="1"/>
  <c r="AF2852" i="1"/>
  <c r="AG2852" i="1"/>
  <c r="AH2852" i="1"/>
  <c r="AJ2852" i="1"/>
  <c r="AL2852" i="1"/>
  <c r="AQ2852" i="1"/>
  <c r="AS2852" i="1"/>
  <c r="AU2852" i="1"/>
  <c r="AB2853" i="1"/>
  <c r="AC2853" i="1"/>
  <c r="AD2853" i="1"/>
  <c r="AE2853" i="1"/>
  <c r="AF2853" i="1"/>
  <c r="AG2853" i="1"/>
  <c r="AH2853" i="1"/>
  <c r="AJ2853" i="1"/>
  <c r="AL2853" i="1"/>
  <c r="AQ2853" i="1"/>
  <c r="AS2853" i="1"/>
  <c r="AU2853" i="1"/>
  <c r="AB2854" i="1"/>
  <c r="AC2854" i="1"/>
  <c r="AD2854" i="1"/>
  <c r="AE2854" i="1"/>
  <c r="AF2854" i="1"/>
  <c r="AG2854" i="1"/>
  <c r="AH2854" i="1"/>
  <c r="AJ2854" i="1"/>
  <c r="AL2854" i="1"/>
  <c r="AQ2854" i="1"/>
  <c r="AS2854" i="1"/>
  <c r="AU2854" i="1"/>
  <c r="AB2855" i="1"/>
  <c r="AC2855" i="1"/>
  <c r="AD2855" i="1"/>
  <c r="AE2855" i="1"/>
  <c r="AF2855" i="1"/>
  <c r="AG2855" i="1"/>
  <c r="AH2855" i="1"/>
  <c r="AJ2855" i="1"/>
  <c r="AL2855" i="1"/>
  <c r="AQ2855" i="1"/>
  <c r="AS2855" i="1"/>
  <c r="AU2855" i="1"/>
  <c r="AB2856" i="1"/>
  <c r="AC2856" i="1"/>
  <c r="AD2856" i="1"/>
  <c r="AE2856" i="1"/>
  <c r="AF2856" i="1"/>
  <c r="AG2856" i="1"/>
  <c r="AH2856" i="1"/>
  <c r="AJ2856" i="1"/>
  <c r="AL2856" i="1"/>
  <c r="AQ2856" i="1"/>
  <c r="AS2856" i="1"/>
  <c r="AU2856" i="1"/>
  <c r="AB2857" i="1"/>
  <c r="AC2857" i="1"/>
  <c r="AD2857" i="1"/>
  <c r="AE2857" i="1"/>
  <c r="AF2857" i="1"/>
  <c r="AG2857" i="1"/>
  <c r="AH2857" i="1"/>
  <c r="AJ2857" i="1"/>
  <c r="AL2857" i="1"/>
  <c r="AQ2857" i="1"/>
  <c r="AS2857" i="1"/>
  <c r="AU2857" i="1"/>
  <c r="AB2858" i="1"/>
  <c r="AC2858" i="1"/>
  <c r="AD2858" i="1"/>
  <c r="AE2858" i="1"/>
  <c r="AF2858" i="1"/>
  <c r="AG2858" i="1"/>
  <c r="AH2858" i="1"/>
  <c r="AJ2858" i="1"/>
  <c r="AL2858" i="1"/>
  <c r="AQ2858" i="1"/>
  <c r="AS2858" i="1"/>
  <c r="AU2858" i="1"/>
  <c r="AB2859" i="1"/>
  <c r="AC2859" i="1"/>
  <c r="AD2859" i="1"/>
  <c r="AE2859" i="1"/>
  <c r="AF2859" i="1"/>
  <c r="AG2859" i="1"/>
  <c r="AH2859" i="1"/>
  <c r="AJ2859" i="1"/>
  <c r="AL2859" i="1"/>
  <c r="AQ2859" i="1"/>
  <c r="AS2859" i="1"/>
  <c r="AU2859" i="1"/>
  <c r="AB2860" i="1"/>
  <c r="AC2860" i="1"/>
  <c r="AD2860" i="1"/>
  <c r="AE2860" i="1"/>
  <c r="AF2860" i="1"/>
  <c r="AG2860" i="1"/>
  <c r="AH2860" i="1"/>
  <c r="AJ2860" i="1"/>
  <c r="AL2860" i="1"/>
  <c r="AQ2860" i="1"/>
  <c r="AS2860" i="1"/>
  <c r="AU2860" i="1"/>
  <c r="AB2861" i="1"/>
  <c r="AC2861" i="1"/>
  <c r="AD2861" i="1"/>
  <c r="AE2861" i="1"/>
  <c r="AF2861" i="1"/>
  <c r="AG2861" i="1"/>
  <c r="AH2861" i="1"/>
  <c r="AJ2861" i="1"/>
  <c r="AL2861" i="1"/>
  <c r="AQ2861" i="1"/>
  <c r="AS2861" i="1"/>
  <c r="AU2861" i="1"/>
  <c r="AB2862" i="1"/>
  <c r="AC2862" i="1"/>
  <c r="AD2862" i="1"/>
  <c r="AE2862" i="1"/>
  <c r="AF2862" i="1"/>
  <c r="AG2862" i="1"/>
  <c r="AH2862" i="1"/>
  <c r="AJ2862" i="1"/>
  <c r="AL2862" i="1"/>
  <c r="AQ2862" i="1"/>
  <c r="AS2862" i="1"/>
  <c r="AU2862" i="1"/>
  <c r="AB2863" i="1"/>
  <c r="AC2863" i="1"/>
  <c r="AD2863" i="1"/>
  <c r="AE2863" i="1"/>
  <c r="AF2863" i="1"/>
  <c r="AG2863" i="1"/>
  <c r="AH2863" i="1"/>
  <c r="AJ2863" i="1"/>
  <c r="AL2863" i="1"/>
  <c r="AQ2863" i="1"/>
  <c r="AS2863" i="1"/>
  <c r="AU2863" i="1"/>
  <c r="AB2864" i="1"/>
  <c r="AC2864" i="1"/>
  <c r="AD2864" i="1"/>
  <c r="AE2864" i="1"/>
  <c r="AF2864" i="1"/>
  <c r="AG2864" i="1"/>
  <c r="AH2864" i="1"/>
  <c r="AJ2864" i="1"/>
  <c r="AL2864" i="1"/>
  <c r="AQ2864" i="1"/>
  <c r="AS2864" i="1"/>
  <c r="AU2864" i="1"/>
  <c r="AB2865" i="1"/>
  <c r="AC2865" i="1"/>
  <c r="AD2865" i="1"/>
  <c r="AE2865" i="1"/>
  <c r="AF2865" i="1"/>
  <c r="AG2865" i="1"/>
  <c r="AH2865" i="1"/>
  <c r="AJ2865" i="1"/>
  <c r="AL2865" i="1"/>
  <c r="AQ2865" i="1"/>
  <c r="AS2865" i="1"/>
  <c r="AU2865" i="1"/>
  <c r="AB2866" i="1"/>
  <c r="AC2866" i="1"/>
  <c r="AD2866" i="1"/>
  <c r="AE2866" i="1"/>
  <c r="AF2866" i="1"/>
  <c r="AG2866" i="1"/>
  <c r="AH2866" i="1"/>
  <c r="AJ2866" i="1"/>
  <c r="AL2866" i="1"/>
  <c r="AQ2866" i="1"/>
  <c r="AS2866" i="1"/>
  <c r="AU2866" i="1"/>
  <c r="AB2867" i="1"/>
  <c r="AC2867" i="1"/>
  <c r="AD2867" i="1"/>
  <c r="AE2867" i="1"/>
  <c r="AF2867" i="1"/>
  <c r="AG2867" i="1"/>
  <c r="AH2867" i="1"/>
  <c r="AJ2867" i="1"/>
  <c r="AL2867" i="1"/>
  <c r="AQ2867" i="1"/>
  <c r="AS2867" i="1"/>
  <c r="AU2867" i="1"/>
  <c r="AB2868" i="1"/>
  <c r="AC2868" i="1"/>
  <c r="AD2868" i="1"/>
  <c r="AE2868" i="1"/>
  <c r="AF2868" i="1"/>
  <c r="AG2868" i="1"/>
  <c r="AH2868" i="1"/>
  <c r="AJ2868" i="1"/>
  <c r="AL2868" i="1"/>
  <c r="AQ2868" i="1"/>
  <c r="AS2868" i="1"/>
  <c r="AU2868" i="1"/>
  <c r="AB2869" i="1"/>
  <c r="AC2869" i="1"/>
  <c r="AD2869" i="1"/>
  <c r="AE2869" i="1"/>
  <c r="AF2869" i="1"/>
  <c r="AG2869" i="1"/>
  <c r="AH2869" i="1"/>
  <c r="AJ2869" i="1"/>
  <c r="AL2869" i="1"/>
  <c r="AQ2869" i="1"/>
  <c r="AS2869" i="1"/>
  <c r="AU2869" i="1"/>
  <c r="AB2870" i="1"/>
  <c r="AC2870" i="1"/>
  <c r="AD2870" i="1"/>
  <c r="AE2870" i="1"/>
  <c r="AF2870" i="1"/>
  <c r="AG2870" i="1"/>
  <c r="AH2870" i="1"/>
  <c r="AJ2870" i="1"/>
  <c r="AL2870" i="1"/>
  <c r="AQ2870" i="1"/>
  <c r="AS2870" i="1"/>
  <c r="AU2870" i="1"/>
  <c r="AB2871" i="1"/>
  <c r="AC2871" i="1"/>
  <c r="AD2871" i="1"/>
  <c r="AE2871" i="1"/>
  <c r="AF2871" i="1"/>
  <c r="AG2871" i="1"/>
  <c r="AH2871" i="1"/>
  <c r="AJ2871" i="1"/>
  <c r="AL2871" i="1"/>
  <c r="AQ2871" i="1"/>
  <c r="AS2871" i="1"/>
  <c r="AU2871" i="1"/>
  <c r="AB2872" i="1"/>
  <c r="AC2872" i="1"/>
  <c r="AD2872" i="1"/>
  <c r="AE2872" i="1"/>
  <c r="AF2872" i="1"/>
  <c r="AG2872" i="1"/>
  <c r="AH2872" i="1"/>
  <c r="AJ2872" i="1"/>
  <c r="AL2872" i="1"/>
  <c r="AQ2872" i="1"/>
  <c r="AS2872" i="1"/>
  <c r="AU2872" i="1"/>
  <c r="AB2873" i="1"/>
  <c r="AC2873" i="1"/>
  <c r="AD2873" i="1"/>
  <c r="AE2873" i="1"/>
  <c r="AF2873" i="1"/>
  <c r="AG2873" i="1"/>
  <c r="AH2873" i="1"/>
  <c r="AJ2873" i="1"/>
  <c r="AL2873" i="1"/>
  <c r="AQ2873" i="1"/>
  <c r="AS2873" i="1"/>
  <c r="AU2873" i="1"/>
  <c r="AB2874" i="1"/>
  <c r="AC2874" i="1"/>
  <c r="AD2874" i="1"/>
  <c r="AE2874" i="1"/>
  <c r="AF2874" i="1"/>
  <c r="AG2874" i="1"/>
  <c r="AH2874" i="1"/>
  <c r="AJ2874" i="1"/>
  <c r="AL2874" i="1"/>
  <c r="AQ2874" i="1"/>
  <c r="AS2874" i="1"/>
  <c r="AU2874" i="1"/>
  <c r="AB2875" i="1"/>
  <c r="AC2875" i="1"/>
  <c r="AD2875" i="1"/>
  <c r="AE2875" i="1"/>
  <c r="AF2875" i="1"/>
  <c r="AG2875" i="1"/>
  <c r="AH2875" i="1"/>
  <c r="AJ2875" i="1"/>
  <c r="AL2875" i="1"/>
  <c r="AQ2875" i="1"/>
  <c r="AS2875" i="1"/>
  <c r="AU2875" i="1"/>
  <c r="AB2876" i="1"/>
  <c r="AC2876" i="1"/>
  <c r="AD2876" i="1"/>
  <c r="AE2876" i="1"/>
  <c r="AF2876" i="1"/>
  <c r="AG2876" i="1"/>
  <c r="AH2876" i="1"/>
  <c r="AJ2876" i="1"/>
  <c r="AL2876" i="1"/>
  <c r="AQ2876" i="1"/>
  <c r="AS2876" i="1"/>
  <c r="AU2876" i="1"/>
  <c r="AB2877" i="1"/>
  <c r="AC2877" i="1"/>
  <c r="AD2877" i="1"/>
  <c r="AE2877" i="1"/>
  <c r="AF2877" i="1"/>
  <c r="AG2877" i="1"/>
  <c r="AH2877" i="1"/>
  <c r="AJ2877" i="1"/>
  <c r="AL2877" i="1"/>
  <c r="AQ2877" i="1"/>
  <c r="AS2877" i="1"/>
  <c r="AU2877" i="1"/>
  <c r="AB2878" i="1"/>
  <c r="AC2878" i="1"/>
  <c r="AD2878" i="1"/>
  <c r="AE2878" i="1"/>
  <c r="AF2878" i="1"/>
  <c r="AG2878" i="1"/>
  <c r="AH2878" i="1"/>
  <c r="AJ2878" i="1"/>
  <c r="AL2878" i="1"/>
  <c r="AQ2878" i="1"/>
  <c r="AS2878" i="1"/>
  <c r="AU2878" i="1"/>
  <c r="AB2879" i="1"/>
  <c r="AC2879" i="1"/>
  <c r="AD2879" i="1"/>
  <c r="AE2879" i="1"/>
  <c r="AF2879" i="1"/>
  <c r="AG2879" i="1"/>
  <c r="AH2879" i="1"/>
  <c r="AJ2879" i="1"/>
  <c r="AL2879" i="1"/>
  <c r="AQ2879" i="1"/>
  <c r="AS2879" i="1"/>
  <c r="AU2879" i="1"/>
  <c r="AB2880" i="1"/>
  <c r="AC2880" i="1"/>
  <c r="AD2880" i="1"/>
  <c r="AE2880" i="1"/>
  <c r="AF2880" i="1"/>
  <c r="AG2880" i="1"/>
  <c r="AH2880" i="1"/>
  <c r="AJ2880" i="1"/>
  <c r="AL2880" i="1"/>
  <c r="AQ2880" i="1"/>
  <c r="AS2880" i="1"/>
  <c r="AU2880" i="1"/>
  <c r="AB2881" i="1"/>
  <c r="AC2881" i="1"/>
  <c r="AD2881" i="1"/>
  <c r="AE2881" i="1"/>
  <c r="AF2881" i="1"/>
  <c r="AG2881" i="1"/>
  <c r="AH2881" i="1"/>
  <c r="AJ2881" i="1"/>
  <c r="AL2881" i="1"/>
  <c r="AQ2881" i="1"/>
  <c r="AS2881" i="1"/>
  <c r="AU2881" i="1"/>
  <c r="AB2882" i="1"/>
  <c r="AC2882" i="1"/>
  <c r="AD2882" i="1"/>
  <c r="AE2882" i="1"/>
  <c r="AF2882" i="1"/>
  <c r="AG2882" i="1"/>
  <c r="AH2882" i="1"/>
  <c r="AJ2882" i="1"/>
  <c r="AL2882" i="1"/>
  <c r="AQ2882" i="1"/>
  <c r="AS2882" i="1"/>
  <c r="AU2882" i="1"/>
  <c r="AB2883" i="1"/>
  <c r="AC2883" i="1"/>
  <c r="AD2883" i="1"/>
  <c r="AE2883" i="1"/>
  <c r="AF2883" i="1"/>
  <c r="AG2883" i="1"/>
  <c r="AH2883" i="1"/>
  <c r="AJ2883" i="1"/>
  <c r="AL2883" i="1"/>
  <c r="AQ2883" i="1"/>
  <c r="AS2883" i="1"/>
  <c r="AU2883" i="1"/>
  <c r="AB2884" i="1"/>
  <c r="AC2884" i="1"/>
  <c r="AD2884" i="1"/>
  <c r="AE2884" i="1"/>
  <c r="AF2884" i="1"/>
  <c r="AG2884" i="1"/>
  <c r="AH2884" i="1"/>
  <c r="AJ2884" i="1"/>
  <c r="AL2884" i="1"/>
  <c r="AQ2884" i="1"/>
  <c r="AS2884" i="1"/>
  <c r="AU2884" i="1"/>
  <c r="AB2885" i="1"/>
  <c r="AC2885" i="1"/>
  <c r="AD2885" i="1"/>
  <c r="AE2885" i="1"/>
  <c r="AF2885" i="1"/>
  <c r="AG2885" i="1"/>
  <c r="AH2885" i="1"/>
  <c r="AJ2885" i="1"/>
  <c r="AL2885" i="1"/>
  <c r="AQ2885" i="1"/>
  <c r="AS2885" i="1"/>
  <c r="AU2885" i="1"/>
  <c r="AB2886" i="1"/>
  <c r="AC2886" i="1"/>
  <c r="AD2886" i="1"/>
  <c r="AE2886" i="1"/>
  <c r="AF2886" i="1"/>
  <c r="AG2886" i="1"/>
  <c r="AH2886" i="1"/>
  <c r="AJ2886" i="1"/>
  <c r="AL2886" i="1"/>
  <c r="AQ2886" i="1"/>
  <c r="AS2886" i="1"/>
  <c r="AU2886" i="1"/>
  <c r="AB2887" i="1"/>
  <c r="AC2887" i="1"/>
  <c r="AD2887" i="1"/>
  <c r="AE2887" i="1"/>
  <c r="AF2887" i="1"/>
  <c r="AG2887" i="1"/>
  <c r="AH2887" i="1"/>
  <c r="AJ2887" i="1"/>
  <c r="AL2887" i="1"/>
  <c r="AQ2887" i="1"/>
  <c r="AS2887" i="1"/>
  <c r="AU2887" i="1"/>
  <c r="AB2888" i="1"/>
  <c r="AC2888" i="1"/>
  <c r="AD2888" i="1"/>
  <c r="AE2888" i="1"/>
  <c r="AF2888" i="1"/>
  <c r="AG2888" i="1"/>
  <c r="AH2888" i="1"/>
  <c r="AJ2888" i="1"/>
  <c r="AL2888" i="1"/>
  <c r="AQ2888" i="1"/>
  <c r="AS2888" i="1"/>
  <c r="AU2888" i="1"/>
  <c r="AB2889" i="1"/>
  <c r="AC2889" i="1"/>
  <c r="AD2889" i="1"/>
  <c r="AE2889" i="1"/>
  <c r="AF2889" i="1"/>
  <c r="AG2889" i="1"/>
  <c r="AH2889" i="1"/>
  <c r="AJ2889" i="1"/>
  <c r="AL2889" i="1"/>
  <c r="AQ2889" i="1"/>
  <c r="AS2889" i="1"/>
  <c r="AU2889" i="1"/>
  <c r="AB2890" i="1"/>
  <c r="AC2890" i="1"/>
  <c r="AD2890" i="1"/>
  <c r="AE2890" i="1"/>
  <c r="AF2890" i="1"/>
  <c r="AG2890" i="1"/>
  <c r="AH2890" i="1"/>
  <c r="AJ2890" i="1"/>
  <c r="AL2890" i="1"/>
  <c r="AQ2890" i="1"/>
  <c r="AS2890" i="1"/>
  <c r="AU2890" i="1"/>
  <c r="AB2891" i="1"/>
  <c r="AC2891" i="1"/>
  <c r="AD2891" i="1"/>
  <c r="AE2891" i="1"/>
  <c r="AF2891" i="1"/>
  <c r="AG2891" i="1"/>
  <c r="AH2891" i="1"/>
  <c r="AJ2891" i="1"/>
  <c r="AL2891" i="1"/>
  <c r="AQ2891" i="1"/>
  <c r="AS2891" i="1"/>
  <c r="AU2891" i="1"/>
  <c r="AB2892" i="1"/>
  <c r="AC2892" i="1"/>
  <c r="AD2892" i="1"/>
  <c r="AE2892" i="1"/>
  <c r="AF2892" i="1"/>
  <c r="AG2892" i="1"/>
  <c r="AH2892" i="1"/>
  <c r="AJ2892" i="1"/>
  <c r="AL2892" i="1"/>
  <c r="AQ2892" i="1"/>
  <c r="AS2892" i="1"/>
  <c r="AU2892" i="1"/>
  <c r="AB2893" i="1"/>
  <c r="AC2893" i="1"/>
  <c r="AD2893" i="1"/>
  <c r="AE2893" i="1"/>
  <c r="AF2893" i="1"/>
  <c r="AG2893" i="1"/>
  <c r="AH2893" i="1"/>
  <c r="AJ2893" i="1"/>
  <c r="AL2893" i="1"/>
  <c r="AQ2893" i="1"/>
  <c r="AS2893" i="1"/>
  <c r="AU2893" i="1"/>
  <c r="AB2894" i="1"/>
  <c r="AC2894" i="1"/>
  <c r="AD2894" i="1"/>
  <c r="AE2894" i="1"/>
  <c r="AF2894" i="1"/>
  <c r="AG2894" i="1"/>
  <c r="AH2894" i="1"/>
  <c r="AJ2894" i="1"/>
  <c r="AL2894" i="1"/>
  <c r="AQ2894" i="1"/>
  <c r="AS2894" i="1"/>
  <c r="AU2894" i="1"/>
  <c r="AB2895" i="1"/>
  <c r="AC2895" i="1"/>
  <c r="AD2895" i="1"/>
  <c r="AE2895" i="1"/>
  <c r="AF2895" i="1"/>
  <c r="AG2895" i="1"/>
  <c r="AH2895" i="1"/>
  <c r="AJ2895" i="1"/>
  <c r="AL2895" i="1"/>
  <c r="AQ2895" i="1"/>
  <c r="AS2895" i="1"/>
  <c r="AU2895" i="1"/>
  <c r="AB2896" i="1"/>
  <c r="AC2896" i="1"/>
  <c r="AD2896" i="1"/>
  <c r="AE2896" i="1"/>
  <c r="AF2896" i="1"/>
  <c r="AG2896" i="1"/>
  <c r="AH2896" i="1"/>
  <c r="AJ2896" i="1"/>
  <c r="AL2896" i="1"/>
  <c r="AQ2896" i="1"/>
  <c r="AS2896" i="1"/>
  <c r="AU2896" i="1"/>
  <c r="AB2897" i="1"/>
  <c r="AC2897" i="1"/>
  <c r="AD2897" i="1"/>
  <c r="AE2897" i="1"/>
  <c r="AF2897" i="1"/>
  <c r="AG2897" i="1"/>
  <c r="AH2897" i="1"/>
  <c r="AJ2897" i="1"/>
  <c r="AL2897" i="1"/>
  <c r="AQ2897" i="1"/>
  <c r="AS2897" i="1"/>
  <c r="AU2897" i="1"/>
  <c r="AB2898" i="1"/>
  <c r="AC2898" i="1"/>
  <c r="AD2898" i="1"/>
  <c r="AE2898" i="1"/>
  <c r="AF2898" i="1"/>
  <c r="AG2898" i="1"/>
  <c r="AH2898" i="1"/>
  <c r="AJ2898" i="1"/>
  <c r="AL2898" i="1"/>
  <c r="AQ2898" i="1"/>
  <c r="AS2898" i="1"/>
  <c r="AU2898" i="1"/>
  <c r="AB2899" i="1"/>
  <c r="AC2899" i="1"/>
  <c r="AD2899" i="1"/>
  <c r="AE2899" i="1"/>
  <c r="AF2899" i="1"/>
  <c r="AG2899" i="1"/>
  <c r="AH2899" i="1"/>
  <c r="AJ2899" i="1"/>
  <c r="AL2899" i="1"/>
  <c r="AQ2899" i="1"/>
  <c r="AS2899" i="1"/>
  <c r="AU2899" i="1"/>
  <c r="AB2900" i="1"/>
  <c r="AC2900" i="1"/>
  <c r="AD2900" i="1"/>
  <c r="AE2900" i="1"/>
  <c r="AF2900" i="1"/>
  <c r="AG2900" i="1"/>
  <c r="AH2900" i="1"/>
  <c r="AJ2900" i="1"/>
  <c r="AL2900" i="1"/>
  <c r="AQ2900" i="1"/>
  <c r="AS2900" i="1"/>
  <c r="AU2900" i="1"/>
  <c r="AB2901" i="1"/>
  <c r="AC2901" i="1"/>
  <c r="AD2901" i="1"/>
  <c r="AE2901" i="1"/>
  <c r="AF2901" i="1"/>
  <c r="AG2901" i="1"/>
  <c r="AH2901" i="1"/>
  <c r="AJ2901" i="1"/>
  <c r="AL2901" i="1"/>
  <c r="AQ2901" i="1"/>
  <c r="AS2901" i="1"/>
  <c r="AU2901" i="1"/>
  <c r="AB2902" i="1"/>
  <c r="AC2902" i="1"/>
  <c r="AD2902" i="1"/>
  <c r="AE2902" i="1"/>
  <c r="AF2902" i="1"/>
  <c r="AG2902" i="1"/>
  <c r="AH2902" i="1"/>
  <c r="AJ2902" i="1"/>
  <c r="AL2902" i="1"/>
  <c r="AQ2902" i="1"/>
  <c r="AS2902" i="1"/>
  <c r="AU2902" i="1"/>
  <c r="AB2903" i="1"/>
  <c r="AC2903" i="1"/>
  <c r="AD2903" i="1"/>
  <c r="AE2903" i="1"/>
  <c r="AF2903" i="1"/>
  <c r="AG2903" i="1"/>
  <c r="AH2903" i="1"/>
  <c r="AJ2903" i="1"/>
  <c r="AL2903" i="1"/>
  <c r="AQ2903" i="1"/>
  <c r="AS2903" i="1"/>
  <c r="AU2903" i="1"/>
  <c r="AB2904" i="1"/>
  <c r="AC2904" i="1"/>
  <c r="AD2904" i="1"/>
  <c r="AE2904" i="1"/>
  <c r="AF2904" i="1"/>
  <c r="AG2904" i="1"/>
  <c r="AH2904" i="1"/>
  <c r="AJ2904" i="1"/>
  <c r="AL2904" i="1"/>
  <c r="AQ2904" i="1"/>
  <c r="AS2904" i="1"/>
  <c r="AU2904" i="1"/>
  <c r="AB2905" i="1"/>
  <c r="AC2905" i="1"/>
  <c r="AD2905" i="1"/>
  <c r="AE2905" i="1"/>
  <c r="AF2905" i="1"/>
  <c r="AG2905" i="1"/>
  <c r="AH2905" i="1"/>
  <c r="AJ2905" i="1"/>
  <c r="AL2905" i="1"/>
  <c r="AQ2905" i="1"/>
  <c r="AS2905" i="1"/>
  <c r="AU2905" i="1"/>
  <c r="AB2910" i="1"/>
  <c r="AC2910" i="1"/>
  <c r="AD2910" i="1"/>
  <c r="AE2910" i="1"/>
  <c r="AF2910" i="1"/>
  <c r="AG2910" i="1"/>
  <c r="AH2910" i="1"/>
  <c r="AJ2910" i="1"/>
  <c r="AL2910" i="1"/>
  <c r="AQ2910" i="1"/>
  <c r="AU2910" i="1"/>
  <c r="AC2911" i="1"/>
  <c r="AD2911" i="1"/>
  <c r="AE2911" i="1"/>
  <c r="AF2911" i="1"/>
  <c r="AG2911" i="1"/>
  <c r="AH2911" i="1"/>
  <c r="AL2911" i="1"/>
  <c r="AQ2911" i="1"/>
  <c r="AU2911" i="1"/>
  <c r="AC2912" i="1"/>
  <c r="AD2912" i="1"/>
  <c r="AE2912" i="1"/>
  <c r="AF2912" i="1"/>
  <c r="AG2912" i="1"/>
  <c r="AH2912" i="1"/>
  <c r="AL2912" i="1"/>
  <c r="AQ2912" i="1"/>
  <c r="AU2912" i="1"/>
  <c r="AC2913" i="1"/>
  <c r="AD2913" i="1"/>
  <c r="AE2913" i="1"/>
  <c r="AF2913" i="1"/>
  <c r="AG2913" i="1"/>
  <c r="AH2913" i="1"/>
  <c r="AL2913" i="1"/>
  <c r="AQ2913" i="1"/>
  <c r="AU2913" i="1"/>
  <c r="AC2914" i="1"/>
  <c r="AD2914" i="1"/>
  <c r="AE2914" i="1"/>
  <c r="AF2914" i="1"/>
  <c r="AG2914" i="1"/>
  <c r="AH2914" i="1"/>
  <c r="AL2914" i="1"/>
  <c r="AQ2914" i="1"/>
  <c r="AU2914" i="1"/>
  <c r="AC2915" i="1"/>
  <c r="AD2915" i="1"/>
  <c r="AE2915" i="1"/>
  <c r="AF2915" i="1"/>
  <c r="AG2915" i="1"/>
  <c r="AH2915" i="1"/>
  <c r="AL2915" i="1"/>
  <c r="AQ2915" i="1"/>
  <c r="AU2915" i="1"/>
  <c r="AQ2916" i="1"/>
  <c r="AS2916" i="1"/>
  <c r="AU2916" i="1"/>
  <c r="AQ2917" i="1"/>
  <c r="AS2917" i="1"/>
  <c r="AU2917" i="1"/>
  <c r="AQ2918" i="1"/>
  <c r="AS2918" i="1"/>
  <c r="AU2918" i="1"/>
  <c r="AQ2919" i="1"/>
  <c r="AS2919" i="1"/>
  <c r="AU2919" i="1"/>
  <c r="AQ2920" i="1"/>
  <c r="AS2920" i="1"/>
  <c r="AU2920" i="1"/>
  <c r="AQ2921" i="1"/>
  <c r="AS2921" i="1"/>
  <c r="AU2921" i="1"/>
  <c r="AQ2922" i="1"/>
  <c r="AS2922" i="1"/>
  <c r="AU2922" i="1"/>
  <c r="AQ2923" i="1"/>
  <c r="AS2923" i="1"/>
  <c r="AU2923" i="1"/>
  <c r="AQ2924" i="1"/>
  <c r="AS2924" i="1"/>
  <c r="AU2924" i="1"/>
  <c r="AQ2925" i="1"/>
  <c r="AS2925" i="1"/>
  <c r="AU2925" i="1"/>
  <c r="AQ2926" i="1"/>
  <c r="AS2926" i="1"/>
  <c r="AU2926" i="1"/>
  <c r="AQ2927" i="1"/>
  <c r="AS2927" i="1"/>
  <c r="AU2927" i="1"/>
  <c r="AQ2928" i="1"/>
  <c r="AS2928" i="1"/>
  <c r="AU2928" i="1"/>
  <c r="AQ2929" i="1"/>
  <c r="AS2929" i="1"/>
  <c r="AU2929" i="1"/>
  <c r="AQ2930" i="1"/>
  <c r="AS2930" i="1"/>
  <c r="AU2930" i="1"/>
  <c r="AQ2931" i="1"/>
  <c r="AS2931" i="1"/>
  <c r="AU2931" i="1"/>
  <c r="AQ2932" i="1"/>
  <c r="AS2932" i="1"/>
  <c r="AU2932" i="1"/>
  <c r="AQ2933" i="1"/>
  <c r="AS2933" i="1"/>
  <c r="AU2933" i="1"/>
  <c r="AQ2934" i="1"/>
  <c r="AS2934" i="1"/>
  <c r="AU2934" i="1"/>
  <c r="AQ2935" i="1"/>
  <c r="AS2935" i="1"/>
  <c r="AU2935" i="1"/>
  <c r="AQ2936" i="1"/>
  <c r="AS2936" i="1"/>
  <c r="AU2936" i="1"/>
  <c r="AQ2937" i="1"/>
  <c r="AS2937" i="1"/>
  <c r="AU2937" i="1"/>
  <c r="AQ2938" i="1"/>
  <c r="AS2938" i="1"/>
  <c r="AU2938" i="1"/>
  <c r="AQ2939" i="1"/>
  <c r="AU2939" i="1"/>
  <c r="AQ2940" i="1"/>
  <c r="AU2940" i="1"/>
  <c r="AQ2941" i="1"/>
  <c r="AU2941" i="1"/>
  <c r="AQ2942" i="1"/>
  <c r="AU2942" i="1"/>
  <c r="AQ2943" i="1"/>
  <c r="AU2943" i="1"/>
  <c r="AQ2944" i="1"/>
  <c r="AU2944" i="1"/>
  <c r="AQ2945" i="1"/>
  <c r="AU2945" i="1"/>
  <c r="AQ2946" i="1"/>
  <c r="AU2946" i="1"/>
  <c r="AQ2947" i="1"/>
  <c r="AU2947" i="1"/>
  <c r="AQ2948" i="1"/>
  <c r="AU2948" i="1"/>
  <c r="AQ2949" i="1"/>
  <c r="AU2949" i="1"/>
  <c r="AQ2950" i="1"/>
  <c r="AU2950" i="1"/>
  <c r="AQ2951" i="1"/>
  <c r="AU2951" i="1"/>
  <c r="AQ2952" i="1"/>
  <c r="AU2952" i="1"/>
  <c r="AQ2953" i="1"/>
  <c r="AS2953" i="1"/>
  <c r="AU2953" i="1"/>
  <c r="AQ2955" i="1"/>
  <c r="AS2955" i="1"/>
  <c r="AU2955" i="1"/>
  <c r="AQ2956" i="1"/>
  <c r="AS2956" i="1"/>
  <c r="AU2956" i="1"/>
  <c r="AQ2957" i="1"/>
  <c r="AS2957" i="1"/>
  <c r="AU2957" i="1"/>
  <c r="AQ2958" i="1"/>
  <c r="AS2958" i="1"/>
  <c r="AU2958" i="1"/>
  <c r="AQ2959" i="1"/>
  <c r="AS2959" i="1"/>
  <c r="AU2959" i="1"/>
  <c r="AQ2960" i="1"/>
  <c r="AS2960" i="1"/>
  <c r="AU2960" i="1"/>
  <c r="AQ2961" i="1"/>
  <c r="AS2961" i="1"/>
  <c r="AU2961" i="1"/>
  <c r="AQ2962" i="1"/>
  <c r="AS2962" i="1"/>
  <c r="AU2962" i="1"/>
  <c r="AQ2963" i="1"/>
  <c r="AS2963" i="1"/>
  <c r="AU2963" i="1"/>
  <c r="AQ2964" i="1"/>
  <c r="AS2964" i="1"/>
  <c r="AU2964" i="1"/>
  <c r="AQ2965" i="1"/>
  <c r="AS2965" i="1"/>
  <c r="AU2965" i="1"/>
  <c r="AQ2966" i="1"/>
  <c r="AS2966" i="1"/>
  <c r="AU2966" i="1"/>
  <c r="AQ2967" i="1"/>
  <c r="AS2967" i="1"/>
  <c r="AU2967" i="1"/>
  <c r="AQ2968" i="1"/>
  <c r="AU2968" i="1"/>
  <c r="AQ2969" i="1"/>
  <c r="AS2969" i="1"/>
  <c r="AU2969" i="1"/>
  <c r="AQ2970" i="1"/>
  <c r="AS2970" i="1"/>
  <c r="AU2970" i="1"/>
  <c r="AQ2971" i="1"/>
  <c r="AS2971" i="1"/>
  <c r="AU2971" i="1"/>
  <c r="AQ2972" i="1"/>
  <c r="AS2972" i="1"/>
  <c r="AU2972" i="1"/>
  <c r="AQ2973" i="1"/>
  <c r="AS2973" i="1"/>
  <c r="AU2973" i="1"/>
  <c r="AQ2974" i="1"/>
  <c r="AS2974" i="1"/>
  <c r="AU2974" i="1"/>
  <c r="AQ2975" i="1"/>
  <c r="AS2975" i="1"/>
  <c r="AU2975" i="1"/>
  <c r="AQ2976" i="1"/>
  <c r="AS2976" i="1"/>
  <c r="AU2976" i="1"/>
  <c r="AQ2977" i="1"/>
  <c r="AS2977" i="1"/>
  <c r="AU2977" i="1"/>
  <c r="AQ2978" i="1"/>
  <c r="AS2978" i="1"/>
  <c r="AU2978" i="1"/>
  <c r="AQ2979" i="1"/>
  <c r="AS2979" i="1"/>
  <c r="AU2979" i="1"/>
  <c r="AQ2980" i="1"/>
  <c r="AS2980" i="1"/>
  <c r="AU2980" i="1"/>
  <c r="AQ2981" i="1"/>
  <c r="AS2981" i="1"/>
  <c r="AU2981" i="1"/>
  <c r="AQ2982" i="1"/>
  <c r="AS2982" i="1"/>
  <c r="AU2982" i="1"/>
  <c r="AQ2983" i="1"/>
  <c r="AS2983" i="1"/>
  <c r="AU2983" i="1"/>
  <c r="AS2984" i="1"/>
  <c r="AU2984" i="1"/>
  <c r="AQ2985" i="1"/>
  <c r="AS2985" i="1"/>
  <c r="AU2985" i="1"/>
  <c r="AQ2986" i="1"/>
  <c r="AS2986" i="1"/>
  <c r="AU2986" i="1"/>
  <c r="AQ2987" i="1"/>
  <c r="AS2987" i="1"/>
  <c r="AU2987" i="1"/>
  <c r="AQ2988" i="1"/>
  <c r="AS2988" i="1"/>
  <c r="AU2988" i="1"/>
  <c r="AS2989" i="1"/>
  <c r="AU2989" i="1"/>
  <c r="AQ2990" i="1"/>
  <c r="AS2990" i="1"/>
  <c r="AU2990" i="1"/>
  <c r="AQ2991" i="1"/>
  <c r="AS2991" i="1"/>
  <c r="AU2991" i="1"/>
  <c r="AQ2992" i="1"/>
  <c r="AS2992" i="1"/>
  <c r="AU2992" i="1"/>
  <c r="AQ2993" i="1"/>
  <c r="AS2993" i="1"/>
  <c r="AU2993" i="1"/>
  <c r="AQ2994" i="1"/>
  <c r="AS2994" i="1"/>
  <c r="AU2994" i="1"/>
  <c r="AQ2995" i="1"/>
  <c r="AS2995" i="1"/>
  <c r="AU2995" i="1"/>
  <c r="AQ2996" i="1"/>
  <c r="AU2996" i="1"/>
  <c r="AQ2997" i="1"/>
  <c r="AU2997" i="1"/>
  <c r="AQ2998" i="1"/>
  <c r="AU2998" i="1"/>
  <c r="AQ2999" i="1"/>
  <c r="AU2999" i="1"/>
  <c r="AQ3000" i="1"/>
  <c r="AU3000" i="1"/>
  <c r="AQ3001" i="1"/>
  <c r="AU3001" i="1"/>
  <c r="AQ3002" i="1"/>
  <c r="AU3002" i="1"/>
  <c r="AQ3003" i="1"/>
  <c r="AU3003" i="1"/>
  <c r="AQ3004" i="1"/>
  <c r="AU3004" i="1"/>
  <c r="AQ3005" i="1"/>
  <c r="AU3005" i="1"/>
  <c r="AQ3006" i="1"/>
  <c r="AU3006" i="1"/>
  <c r="AQ3007" i="1"/>
  <c r="AU3007" i="1"/>
  <c r="AQ3008" i="1"/>
  <c r="AU3008" i="1"/>
  <c r="AQ3009" i="1"/>
  <c r="AU3009" i="1"/>
  <c r="AQ3010" i="1"/>
  <c r="AU3010" i="1"/>
  <c r="AQ3011" i="1"/>
  <c r="AU3011" i="1"/>
  <c r="AQ3012" i="1"/>
  <c r="AU3012" i="1"/>
  <c r="AQ3013" i="1"/>
  <c r="AU3013" i="1"/>
  <c r="AQ3014" i="1"/>
  <c r="AU3014" i="1"/>
  <c r="AQ3015" i="1"/>
  <c r="AU3015" i="1"/>
  <c r="AQ3016" i="1"/>
  <c r="AU3016" i="1"/>
  <c r="AQ3017" i="1"/>
  <c r="AU3017" i="1"/>
  <c r="AQ3018" i="1"/>
  <c r="AU3018" i="1"/>
  <c r="AQ3019" i="1"/>
  <c r="AU3019" i="1"/>
  <c r="AQ3020" i="1"/>
  <c r="AU3020" i="1"/>
  <c r="AQ3021" i="1"/>
  <c r="AU3021" i="1"/>
  <c r="AQ3022" i="1"/>
  <c r="AU3022" i="1"/>
  <c r="AQ3023" i="1"/>
  <c r="AU3023" i="1"/>
  <c r="AQ3024" i="1"/>
  <c r="AU3024" i="1"/>
  <c r="AQ3025" i="1"/>
  <c r="AU3025" i="1"/>
  <c r="AQ3026" i="1"/>
  <c r="AU3026" i="1"/>
  <c r="AQ3027" i="1"/>
  <c r="AU3027" i="1"/>
  <c r="AQ3028" i="1"/>
  <c r="AU3028" i="1"/>
  <c r="AQ3029" i="1"/>
  <c r="AU3029" i="1"/>
  <c r="AQ3030" i="1"/>
  <c r="AU3030" i="1"/>
  <c r="AQ3031" i="1"/>
  <c r="AU3031" i="1"/>
  <c r="AQ3032" i="1"/>
  <c r="AU3032" i="1"/>
  <c r="AQ3033" i="1"/>
  <c r="AU3033" i="1"/>
  <c r="AQ3034" i="1"/>
  <c r="AU3034" i="1"/>
  <c r="AQ3035" i="1"/>
  <c r="AU3035" i="1"/>
  <c r="AQ3036" i="1"/>
  <c r="AU3036" i="1"/>
  <c r="AQ3037" i="1"/>
  <c r="AU3037" i="1"/>
  <c r="AQ3038" i="1"/>
  <c r="AU3038" i="1"/>
  <c r="AQ3039" i="1"/>
  <c r="AU3039" i="1"/>
  <c r="AQ3040" i="1"/>
  <c r="AU3040" i="1"/>
  <c r="AQ3041" i="1"/>
  <c r="AU3041" i="1"/>
  <c r="AQ3042" i="1"/>
  <c r="AU3042" i="1"/>
  <c r="AQ3043" i="1"/>
  <c r="AU3043" i="1"/>
  <c r="AQ3044" i="1"/>
  <c r="AU3044" i="1"/>
  <c r="AQ3045" i="1"/>
  <c r="AU3045" i="1"/>
  <c r="AQ3046" i="1"/>
  <c r="AU3046" i="1"/>
  <c r="AQ3047" i="1"/>
  <c r="AU3047" i="1"/>
  <c r="AQ3048" i="1"/>
  <c r="AS3048" i="1"/>
  <c r="AU3048" i="1"/>
  <c r="AQ3049" i="1"/>
  <c r="AS3049" i="1"/>
  <c r="AU3049" i="1"/>
  <c r="AQ3050" i="1"/>
  <c r="AS3050" i="1"/>
  <c r="AU3050" i="1"/>
  <c r="AQ3051" i="1"/>
  <c r="AS3051" i="1"/>
  <c r="AU3051" i="1"/>
  <c r="AQ3052" i="1"/>
  <c r="AS3052" i="1"/>
  <c r="AU3052" i="1"/>
  <c r="AQ3053" i="1"/>
  <c r="AS3053" i="1"/>
  <c r="AU3053" i="1"/>
  <c r="AQ3054" i="1"/>
  <c r="AS3054" i="1"/>
  <c r="AU3054" i="1"/>
  <c r="AQ3055" i="1"/>
  <c r="AS3055" i="1"/>
  <c r="AU3055" i="1"/>
  <c r="AQ3056" i="1"/>
  <c r="AS3056" i="1"/>
  <c r="AU3056" i="1"/>
  <c r="AQ3057" i="1"/>
  <c r="AS3057" i="1"/>
  <c r="AU3057" i="1"/>
  <c r="AQ3058" i="1"/>
  <c r="AS3058" i="1"/>
  <c r="AU3058" i="1"/>
  <c r="AQ3059" i="1"/>
  <c r="AS3059" i="1"/>
  <c r="AU3059" i="1"/>
  <c r="AS3060" i="1"/>
  <c r="AS3061" i="1"/>
  <c r="AU3061" i="1"/>
  <c r="AS3062" i="1"/>
  <c r="AQ3063" i="1"/>
  <c r="AS3063" i="1"/>
  <c r="AU3063" i="1"/>
  <c r="AQ3064" i="1"/>
  <c r="AS3064" i="1"/>
  <c r="AU3064" i="1"/>
  <c r="AQ3065" i="1"/>
  <c r="AS3065" i="1"/>
  <c r="AU3065" i="1"/>
  <c r="AQ3066" i="1"/>
  <c r="AS3066" i="1"/>
  <c r="AU3066" i="1"/>
  <c r="AQ3067" i="1"/>
  <c r="AS3067" i="1"/>
  <c r="AU3067" i="1"/>
  <c r="AQ3068" i="1"/>
  <c r="AS3068" i="1"/>
  <c r="AU3068" i="1"/>
  <c r="AQ3069" i="1"/>
  <c r="AS3069" i="1"/>
  <c r="AU3069" i="1"/>
  <c r="AQ3070" i="1"/>
  <c r="AS3070" i="1"/>
  <c r="AU3070" i="1"/>
  <c r="AQ3071" i="1"/>
  <c r="AS3071" i="1"/>
  <c r="AU3071" i="1"/>
  <c r="AQ3072" i="1"/>
  <c r="AS3072" i="1"/>
  <c r="AU3072" i="1"/>
  <c r="AQ3073" i="1"/>
  <c r="AS3073" i="1"/>
  <c r="AU3073" i="1"/>
  <c r="AS3074" i="1"/>
  <c r="AU3074" i="1"/>
  <c r="AS3075" i="1"/>
  <c r="AU3075" i="1"/>
  <c r="AS3076" i="1"/>
  <c r="AU3076" i="1"/>
  <c r="AS3077" i="1"/>
  <c r="AU3077" i="1"/>
  <c r="AS3078" i="1"/>
  <c r="AU3078" i="1"/>
  <c r="AQ3079" i="1"/>
  <c r="AS3079" i="1"/>
  <c r="AU3079" i="1"/>
  <c r="AQ3080" i="1"/>
  <c r="AS3080" i="1"/>
  <c r="AU3080" i="1"/>
  <c r="AQ3081" i="1"/>
  <c r="AS3081" i="1"/>
  <c r="AU3081" i="1"/>
  <c r="AQ3082" i="1"/>
  <c r="AS3082" i="1"/>
  <c r="AU3082" i="1"/>
  <c r="AQ3083" i="1"/>
  <c r="AS3083" i="1"/>
  <c r="AU3083" i="1"/>
  <c r="AQ3084" i="1"/>
  <c r="AS3084" i="1"/>
  <c r="AU3084" i="1"/>
  <c r="AQ3085" i="1"/>
  <c r="AS3085" i="1"/>
  <c r="AU3085" i="1"/>
  <c r="AQ3086" i="1"/>
  <c r="AS3086" i="1"/>
  <c r="AU3086" i="1"/>
  <c r="AQ3087" i="1"/>
  <c r="AS3087" i="1"/>
  <c r="AU3087" i="1"/>
  <c r="AQ3088" i="1"/>
  <c r="AS3088" i="1"/>
  <c r="AU3088" i="1"/>
  <c r="AQ3089" i="1"/>
  <c r="AS3089" i="1"/>
  <c r="AU3089" i="1"/>
  <c r="AQ3090" i="1"/>
  <c r="AS3090" i="1"/>
  <c r="AU3090" i="1"/>
  <c r="AQ3091" i="1"/>
  <c r="AS3091" i="1"/>
  <c r="AU3091" i="1"/>
  <c r="AQ3092" i="1"/>
  <c r="AS3092" i="1"/>
  <c r="AU3092" i="1"/>
  <c r="AQ3093" i="1"/>
  <c r="AS3093" i="1"/>
  <c r="AU3093" i="1"/>
  <c r="AS3094" i="1"/>
  <c r="AQ3095" i="1"/>
  <c r="AS3095" i="1"/>
  <c r="AU3095" i="1"/>
  <c r="AQ3096" i="1"/>
  <c r="AS3096" i="1"/>
  <c r="AU3096" i="1"/>
  <c r="AQ3097" i="1"/>
  <c r="AS3097" i="1"/>
  <c r="AU3097" i="1"/>
  <c r="AQ3098" i="1"/>
  <c r="AS3098" i="1"/>
  <c r="AU3098" i="1"/>
  <c r="AQ3099" i="1"/>
  <c r="AS3099" i="1"/>
  <c r="AU3099" i="1"/>
  <c r="AQ3100" i="1"/>
  <c r="AS3100" i="1"/>
  <c r="AU3100" i="1"/>
  <c r="AQ3101" i="1"/>
  <c r="AS3101" i="1"/>
  <c r="AU3101" i="1"/>
  <c r="AQ3102" i="1"/>
  <c r="AS3102" i="1"/>
  <c r="AU3102" i="1"/>
  <c r="AQ3103" i="1"/>
  <c r="AS3103" i="1"/>
  <c r="AU3103" i="1"/>
  <c r="AQ3104" i="1"/>
  <c r="AS3104" i="1"/>
  <c r="AU3104" i="1"/>
  <c r="AQ3105" i="1"/>
  <c r="AS3105" i="1"/>
  <c r="AU3105" i="1"/>
  <c r="AQ3106" i="1"/>
  <c r="AS3106" i="1"/>
  <c r="AU3106" i="1"/>
  <c r="AQ3107" i="1"/>
  <c r="AS3107" i="1"/>
  <c r="AU3107" i="1"/>
  <c r="AQ3108" i="1"/>
  <c r="AS3108" i="1"/>
  <c r="AU3108" i="1"/>
  <c r="AQ3109" i="1"/>
  <c r="AS3109" i="1"/>
  <c r="AU3109" i="1"/>
  <c r="AQ3110" i="1"/>
  <c r="AS3110" i="1"/>
  <c r="AU3110" i="1"/>
  <c r="AQ3111" i="1"/>
  <c r="AS3111" i="1"/>
  <c r="AU3111" i="1"/>
  <c r="AQ3112" i="1"/>
  <c r="AS3112" i="1"/>
  <c r="AU3112" i="1"/>
  <c r="AQ3113" i="1"/>
  <c r="AS3113" i="1"/>
  <c r="AU3113" i="1"/>
  <c r="AQ3114" i="1"/>
  <c r="AS3114" i="1"/>
  <c r="AU3114" i="1"/>
  <c r="AQ3115" i="1"/>
  <c r="AS3115" i="1"/>
  <c r="AU3115" i="1"/>
  <c r="AQ3116" i="1"/>
  <c r="AS3116" i="1"/>
  <c r="AU3116" i="1"/>
  <c r="AQ3117" i="1"/>
  <c r="AS3117" i="1"/>
  <c r="AU3117" i="1"/>
  <c r="AQ3118" i="1"/>
  <c r="AS3118" i="1"/>
  <c r="AU3118" i="1"/>
  <c r="AQ3119" i="1"/>
  <c r="AS3119" i="1"/>
  <c r="AU3119" i="1"/>
  <c r="AQ3120" i="1"/>
  <c r="AS3120" i="1"/>
  <c r="AU3120" i="1"/>
  <c r="AQ3121" i="1"/>
  <c r="AS3121" i="1"/>
  <c r="AU3121" i="1"/>
  <c r="AQ3122" i="1"/>
  <c r="AS3122" i="1"/>
  <c r="AU3122" i="1"/>
  <c r="AQ3123" i="1"/>
  <c r="AS3123" i="1"/>
  <c r="AU3123" i="1"/>
  <c r="AQ3124" i="1"/>
  <c r="AS3124" i="1"/>
  <c r="AU3124" i="1"/>
  <c r="AQ3125" i="1"/>
  <c r="AS3125" i="1"/>
  <c r="AU3125" i="1"/>
  <c r="AQ3126" i="1"/>
  <c r="AS3126" i="1"/>
  <c r="AU3126" i="1"/>
  <c r="AQ3127" i="1"/>
  <c r="AS3127" i="1"/>
  <c r="AU3127" i="1"/>
  <c r="AQ3128" i="1"/>
  <c r="AS3128" i="1"/>
  <c r="AU3128" i="1"/>
  <c r="AQ3129" i="1"/>
  <c r="AS3129" i="1"/>
  <c r="AU3129" i="1"/>
  <c r="AQ3130" i="1"/>
  <c r="AS3130" i="1"/>
  <c r="AU3130" i="1"/>
  <c r="AQ3131" i="1"/>
  <c r="AS3131" i="1"/>
  <c r="AU3131" i="1"/>
  <c r="AQ3132" i="1"/>
  <c r="AS3132" i="1"/>
  <c r="AU3132" i="1"/>
  <c r="AQ3133" i="1"/>
  <c r="AS3133" i="1"/>
  <c r="AU3133" i="1"/>
  <c r="AQ3134" i="1"/>
  <c r="AS3134" i="1"/>
  <c r="AU3134" i="1"/>
  <c r="AQ3135" i="1"/>
  <c r="AS3135" i="1"/>
  <c r="AU3135" i="1"/>
  <c r="AQ3136" i="1"/>
  <c r="AS3136" i="1"/>
  <c r="AU3136" i="1"/>
  <c r="AQ3137" i="1"/>
  <c r="AS3137" i="1"/>
  <c r="AU3137" i="1"/>
  <c r="AQ3138" i="1"/>
  <c r="AS3138" i="1"/>
  <c r="AU3138" i="1"/>
  <c r="AQ3139" i="1"/>
  <c r="AS3139" i="1"/>
  <c r="AU3139" i="1"/>
  <c r="AS3140" i="1"/>
  <c r="AU3140" i="1"/>
  <c r="AQ3141" i="1"/>
  <c r="AS3141" i="1"/>
  <c r="AU3141" i="1"/>
  <c r="AQ3142" i="1"/>
  <c r="AS3142" i="1"/>
  <c r="AU3142" i="1"/>
  <c r="AQ3143" i="1"/>
  <c r="AS3143" i="1"/>
  <c r="AU3143" i="1"/>
  <c r="AB3144" i="1"/>
  <c r="AD3144" i="1"/>
  <c r="AE3144" i="1"/>
  <c r="AF3144" i="1"/>
  <c r="AG3144" i="1"/>
  <c r="AH3144" i="1"/>
  <c r="AJ3144" i="1"/>
  <c r="AL3144" i="1"/>
  <c r="AI3144" i="1"/>
  <c r="AK3144" i="1"/>
  <c r="AQ3144" i="1"/>
  <c r="AS3144" i="1"/>
  <c r="AU3144" i="1"/>
  <c r="AB3145" i="1"/>
  <c r="AD3145" i="1"/>
  <c r="AE3145" i="1"/>
  <c r="AF3145" i="1"/>
  <c r="AG3145" i="1"/>
  <c r="AH3145" i="1"/>
  <c r="AJ3145" i="1"/>
  <c r="AL3145" i="1"/>
  <c r="AI3145" i="1"/>
  <c r="AK3145" i="1"/>
  <c r="AQ3145" i="1"/>
  <c r="AS3145" i="1"/>
  <c r="AU3145" i="1"/>
  <c r="AB3146" i="1"/>
  <c r="AD3146" i="1"/>
  <c r="AE3146" i="1"/>
  <c r="AF3146" i="1"/>
  <c r="AG3146" i="1"/>
  <c r="AH3146" i="1"/>
  <c r="AJ3146" i="1"/>
  <c r="AL3146" i="1"/>
  <c r="AI3146" i="1"/>
  <c r="AK3146" i="1"/>
  <c r="AQ3146" i="1"/>
  <c r="AS3146" i="1"/>
  <c r="AU3146" i="1"/>
  <c r="AB3147" i="1"/>
  <c r="AD3147" i="1"/>
  <c r="AE3147" i="1"/>
  <c r="AF3147" i="1"/>
  <c r="AG3147" i="1"/>
  <c r="AH3147" i="1"/>
  <c r="AJ3147" i="1"/>
  <c r="AL3147" i="1"/>
  <c r="AI3147" i="1"/>
  <c r="AK3147" i="1"/>
  <c r="AQ3147" i="1"/>
  <c r="AS3147" i="1"/>
  <c r="AU3147" i="1"/>
  <c r="AB3148" i="1"/>
  <c r="AC3148" i="1"/>
  <c r="AD3148" i="1"/>
  <c r="AE3148" i="1"/>
  <c r="AF3148" i="1"/>
  <c r="AG3148" i="1"/>
  <c r="AH3148" i="1"/>
  <c r="AJ3148" i="1"/>
  <c r="AL3148" i="1"/>
  <c r="AI3148" i="1"/>
  <c r="AK3148" i="1"/>
  <c r="AQ3148" i="1"/>
  <c r="AS3148" i="1"/>
  <c r="AU3148" i="1"/>
  <c r="AB3149" i="1"/>
  <c r="AC3149" i="1"/>
  <c r="AD3149" i="1"/>
  <c r="AE3149" i="1"/>
  <c r="AF3149" i="1"/>
  <c r="AG3149" i="1"/>
  <c r="AH3149" i="1"/>
  <c r="AJ3149" i="1"/>
  <c r="AL3149" i="1"/>
  <c r="AI3149" i="1"/>
  <c r="AK3149" i="1"/>
  <c r="AQ3149" i="1"/>
  <c r="AS3149" i="1"/>
  <c r="AU3149" i="1"/>
  <c r="AB3150" i="1"/>
  <c r="AC3150" i="1"/>
  <c r="AD3150" i="1"/>
  <c r="AE3150" i="1"/>
  <c r="AF3150" i="1"/>
  <c r="AG3150" i="1"/>
  <c r="AH3150" i="1"/>
  <c r="AJ3150" i="1"/>
  <c r="AL3150" i="1"/>
  <c r="AI3150" i="1"/>
  <c r="AK3150" i="1"/>
  <c r="AQ3150" i="1"/>
  <c r="AS3150" i="1"/>
  <c r="AU3150" i="1"/>
  <c r="AB3151" i="1"/>
  <c r="AC3151" i="1"/>
  <c r="AD3151" i="1"/>
  <c r="AE3151" i="1"/>
  <c r="AF3151" i="1"/>
  <c r="AG3151" i="1"/>
  <c r="AH3151" i="1"/>
  <c r="AJ3151" i="1"/>
  <c r="AL3151" i="1"/>
  <c r="AI3151" i="1"/>
  <c r="AK3151" i="1"/>
  <c r="AQ3151" i="1"/>
  <c r="AS3151" i="1"/>
  <c r="AU3151" i="1"/>
  <c r="AB3152" i="1"/>
  <c r="AC3152" i="1"/>
  <c r="AD3152" i="1"/>
  <c r="AE3152" i="1"/>
  <c r="AF3152" i="1"/>
  <c r="AG3152" i="1"/>
  <c r="AH3152" i="1"/>
  <c r="AJ3152" i="1"/>
  <c r="AL3152" i="1"/>
  <c r="AI3152" i="1"/>
  <c r="AK3152" i="1"/>
  <c r="AQ3152" i="1"/>
  <c r="AS3152" i="1"/>
  <c r="AU3152" i="1"/>
  <c r="AB3153" i="1"/>
  <c r="AC3153" i="1"/>
  <c r="AD3153" i="1"/>
  <c r="AE3153" i="1"/>
  <c r="AF3153" i="1"/>
  <c r="AG3153" i="1"/>
  <c r="AH3153" i="1"/>
  <c r="AJ3153" i="1"/>
  <c r="AL3153" i="1"/>
  <c r="AI3153" i="1"/>
  <c r="AK3153" i="1"/>
  <c r="AQ3153" i="1"/>
  <c r="AS3153" i="1"/>
  <c r="AU3153" i="1"/>
  <c r="AB3154" i="1"/>
  <c r="AC3154" i="1"/>
  <c r="AD3154" i="1"/>
  <c r="AE3154" i="1"/>
  <c r="AF3154" i="1"/>
  <c r="AG3154" i="1"/>
  <c r="AH3154" i="1"/>
  <c r="AJ3154" i="1"/>
  <c r="AL3154" i="1"/>
  <c r="AI3154" i="1"/>
  <c r="AK3154" i="1"/>
  <c r="AQ3154" i="1"/>
  <c r="AS3154" i="1"/>
  <c r="AU3154" i="1"/>
  <c r="AB3155" i="1"/>
  <c r="AC3155" i="1"/>
  <c r="AD3155" i="1"/>
  <c r="AE3155" i="1"/>
  <c r="AF3155" i="1"/>
  <c r="AG3155" i="1"/>
  <c r="AH3155" i="1"/>
  <c r="AJ3155" i="1"/>
  <c r="AL3155" i="1"/>
  <c r="AI3155" i="1"/>
  <c r="AK3155" i="1"/>
  <c r="AQ3155" i="1"/>
  <c r="AS3155" i="1"/>
  <c r="AU3155" i="1"/>
  <c r="AB3156" i="1"/>
  <c r="AC3156" i="1"/>
  <c r="AD3156" i="1"/>
  <c r="AE3156" i="1"/>
  <c r="AF3156" i="1"/>
  <c r="AG3156" i="1"/>
  <c r="AH3156" i="1"/>
  <c r="AJ3156" i="1"/>
  <c r="AL3156" i="1"/>
  <c r="AI3156" i="1"/>
  <c r="AK3156" i="1"/>
  <c r="AQ3156" i="1"/>
  <c r="AS3156" i="1"/>
  <c r="AU3156" i="1"/>
  <c r="AB3157" i="1"/>
  <c r="AC3157" i="1"/>
  <c r="AD3157" i="1"/>
  <c r="AE3157" i="1"/>
  <c r="AF3157" i="1"/>
  <c r="AG3157" i="1"/>
  <c r="AH3157" i="1"/>
  <c r="AJ3157" i="1"/>
  <c r="AL3157" i="1"/>
  <c r="AI3157" i="1"/>
  <c r="AK3157" i="1"/>
  <c r="AQ3157" i="1"/>
  <c r="AS3157" i="1"/>
  <c r="AU3157" i="1"/>
  <c r="AB3158" i="1"/>
  <c r="AC3158" i="1"/>
  <c r="AD3158" i="1"/>
  <c r="AE3158" i="1"/>
  <c r="AF3158" i="1"/>
  <c r="AG3158" i="1"/>
  <c r="AH3158" i="1"/>
  <c r="AJ3158" i="1"/>
  <c r="AL3158" i="1"/>
  <c r="AI3158" i="1"/>
  <c r="AK3158" i="1"/>
  <c r="AQ3158" i="1"/>
  <c r="AS3158" i="1"/>
  <c r="AU3158" i="1"/>
  <c r="AB3159" i="1"/>
  <c r="AC3159" i="1"/>
  <c r="AD3159" i="1"/>
  <c r="AE3159" i="1"/>
  <c r="AF3159" i="1"/>
  <c r="AG3159" i="1"/>
  <c r="AH3159" i="1"/>
  <c r="AJ3159" i="1"/>
  <c r="AL3159" i="1"/>
  <c r="AI3159" i="1"/>
  <c r="AK3159" i="1"/>
  <c r="AQ3159" i="1"/>
  <c r="AS3159" i="1"/>
  <c r="AU3159" i="1"/>
  <c r="AB3160" i="1"/>
  <c r="AC3160" i="1"/>
  <c r="AD3160" i="1"/>
  <c r="AE3160" i="1"/>
  <c r="AF3160" i="1"/>
  <c r="AG3160" i="1"/>
  <c r="AH3160" i="1"/>
  <c r="AJ3160" i="1"/>
  <c r="AL3160" i="1"/>
  <c r="AI3160" i="1"/>
  <c r="AK3160" i="1"/>
  <c r="AQ3160" i="1"/>
  <c r="AS3160" i="1"/>
  <c r="AU3160" i="1"/>
  <c r="AB3161" i="1"/>
  <c r="AC3161" i="1"/>
  <c r="AD3161" i="1"/>
  <c r="AE3161" i="1"/>
  <c r="AF3161" i="1"/>
  <c r="AG3161" i="1"/>
  <c r="AH3161" i="1"/>
  <c r="AJ3161" i="1"/>
  <c r="AL3161" i="1"/>
  <c r="AI3161" i="1"/>
  <c r="AK3161" i="1"/>
  <c r="AQ3161" i="1"/>
  <c r="AS3161" i="1"/>
  <c r="AU3161" i="1"/>
  <c r="AB3162" i="1"/>
  <c r="AC3162" i="1"/>
  <c r="AD3162" i="1"/>
  <c r="AE3162" i="1"/>
  <c r="AF3162" i="1"/>
  <c r="AG3162" i="1"/>
  <c r="AH3162" i="1"/>
  <c r="AJ3162" i="1"/>
  <c r="AL3162" i="1"/>
  <c r="AI3162" i="1"/>
  <c r="AK3162" i="1"/>
  <c r="AQ3162" i="1"/>
  <c r="AS3162" i="1"/>
  <c r="AU3162" i="1"/>
  <c r="AB3163" i="1"/>
  <c r="AC3163" i="1"/>
  <c r="AD3163" i="1"/>
  <c r="AE3163" i="1"/>
  <c r="AF3163" i="1"/>
  <c r="AG3163" i="1"/>
  <c r="AH3163" i="1"/>
  <c r="AJ3163" i="1"/>
  <c r="AL3163" i="1"/>
  <c r="AI3163" i="1"/>
  <c r="AK3163" i="1"/>
  <c r="AQ3163" i="1"/>
  <c r="AS3163" i="1"/>
  <c r="AU3163" i="1"/>
  <c r="AB3164" i="1"/>
  <c r="AC3164" i="1"/>
  <c r="AD3164" i="1"/>
  <c r="AE3164" i="1"/>
  <c r="AF3164" i="1"/>
  <c r="AG3164" i="1"/>
  <c r="AH3164" i="1"/>
  <c r="AJ3164" i="1"/>
  <c r="AL3164" i="1"/>
  <c r="AI3164" i="1"/>
  <c r="AK3164" i="1"/>
  <c r="AQ3164" i="1"/>
  <c r="AS3164" i="1"/>
  <c r="AU3164" i="1"/>
  <c r="AB3165" i="1"/>
  <c r="AC3165" i="1"/>
  <c r="AD3165" i="1"/>
  <c r="AE3165" i="1"/>
  <c r="AF3165" i="1"/>
  <c r="AG3165" i="1"/>
  <c r="AH3165" i="1"/>
  <c r="AJ3165" i="1"/>
  <c r="AL3165" i="1"/>
  <c r="AI3165" i="1"/>
  <c r="AK3165" i="1"/>
  <c r="AQ3165" i="1"/>
  <c r="AS3165" i="1"/>
  <c r="AU3165" i="1"/>
  <c r="AB3166" i="1"/>
  <c r="AC3166" i="1"/>
  <c r="AD3166" i="1"/>
  <c r="AE3166" i="1"/>
  <c r="AF3166" i="1"/>
  <c r="AG3166" i="1"/>
  <c r="AH3166" i="1"/>
  <c r="AJ3166" i="1"/>
  <c r="AL3166" i="1"/>
  <c r="AI3166" i="1"/>
  <c r="AK3166" i="1"/>
  <c r="AQ3166" i="1"/>
  <c r="AS3166" i="1"/>
  <c r="AU3166" i="1"/>
  <c r="AB3167" i="1"/>
  <c r="AC3167" i="1"/>
  <c r="AD3167" i="1"/>
  <c r="AE3167" i="1"/>
  <c r="AF3167" i="1"/>
  <c r="AG3167" i="1"/>
  <c r="AH3167" i="1"/>
  <c r="AJ3167" i="1"/>
  <c r="AL3167" i="1"/>
  <c r="AI3167" i="1"/>
  <c r="AK3167" i="1"/>
  <c r="AQ3167" i="1"/>
  <c r="AS3167" i="1"/>
  <c r="AU3167" i="1"/>
  <c r="AB3168" i="1"/>
  <c r="AC3168" i="1"/>
  <c r="AD3168" i="1"/>
  <c r="AE3168" i="1"/>
  <c r="AF3168" i="1"/>
  <c r="AG3168" i="1"/>
  <c r="AH3168" i="1"/>
  <c r="AJ3168" i="1"/>
  <c r="AL3168" i="1"/>
  <c r="AI3168" i="1"/>
  <c r="AK3168" i="1"/>
  <c r="AQ3168" i="1"/>
  <c r="AS3168" i="1"/>
  <c r="AU3168" i="1"/>
  <c r="AB3169" i="1"/>
  <c r="AC3169" i="1"/>
  <c r="AD3169" i="1"/>
  <c r="AE3169" i="1"/>
  <c r="AF3169" i="1"/>
  <c r="AG3169" i="1"/>
  <c r="AH3169" i="1"/>
  <c r="AJ3169" i="1"/>
  <c r="AL3169" i="1"/>
  <c r="AI3169" i="1"/>
  <c r="AK3169" i="1"/>
  <c r="AQ3169" i="1"/>
  <c r="AS3169" i="1"/>
  <c r="AU3169" i="1"/>
  <c r="AB3170" i="1"/>
  <c r="AC3170" i="1"/>
  <c r="AD3170" i="1"/>
  <c r="AE3170" i="1"/>
  <c r="AF3170" i="1"/>
  <c r="AG3170" i="1"/>
  <c r="AH3170" i="1"/>
  <c r="AJ3170" i="1"/>
  <c r="AL3170" i="1"/>
  <c r="AI3170" i="1"/>
  <c r="AK3170" i="1"/>
  <c r="AQ3170" i="1"/>
  <c r="AS3170" i="1"/>
  <c r="AU3170" i="1"/>
  <c r="AB3171" i="1"/>
  <c r="AC3171" i="1"/>
  <c r="AD3171" i="1"/>
  <c r="AE3171" i="1"/>
  <c r="AF3171" i="1"/>
  <c r="AG3171" i="1"/>
  <c r="AH3171" i="1"/>
  <c r="AJ3171" i="1"/>
  <c r="AL3171" i="1"/>
  <c r="AI3171" i="1"/>
  <c r="AK3171" i="1"/>
  <c r="AQ3171" i="1"/>
  <c r="AS3171" i="1"/>
  <c r="AU3171" i="1"/>
  <c r="AB3172" i="1"/>
  <c r="AC3172" i="1"/>
  <c r="AD3172" i="1"/>
  <c r="AE3172" i="1"/>
  <c r="AF3172" i="1"/>
  <c r="AG3172" i="1"/>
  <c r="AH3172" i="1"/>
  <c r="AJ3172" i="1"/>
  <c r="AL3172" i="1"/>
  <c r="AI3172" i="1"/>
  <c r="AK3172" i="1"/>
  <c r="AQ3172" i="1"/>
  <c r="AS3172" i="1"/>
  <c r="AU3172" i="1"/>
  <c r="AB3173" i="1"/>
  <c r="AC3173" i="1"/>
  <c r="AD3173" i="1"/>
  <c r="AE3173" i="1"/>
  <c r="AF3173" i="1"/>
  <c r="AG3173" i="1"/>
  <c r="AH3173" i="1"/>
  <c r="AJ3173" i="1"/>
  <c r="AL3173" i="1"/>
  <c r="AI3173" i="1"/>
  <c r="AK3173" i="1"/>
  <c r="AQ3173" i="1"/>
  <c r="AS3173" i="1"/>
  <c r="AU3173" i="1"/>
  <c r="AB3174" i="1"/>
  <c r="AC3174" i="1"/>
  <c r="AD3174" i="1"/>
  <c r="AE3174" i="1"/>
  <c r="AF3174" i="1"/>
  <c r="AG3174" i="1"/>
  <c r="AH3174" i="1"/>
  <c r="AJ3174" i="1"/>
  <c r="AL3174" i="1"/>
  <c r="AI3174" i="1"/>
  <c r="AK3174" i="1"/>
  <c r="AQ3174" i="1"/>
  <c r="AS3174" i="1"/>
  <c r="AU3174" i="1"/>
  <c r="AB3175" i="1"/>
  <c r="AC3175" i="1"/>
  <c r="AD3175" i="1"/>
  <c r="AE3175" i="1"/>
  <c r="AF3175" i="1"/>
  <c r="AG3175" i="1"/>
  <c r="AH3175" i="1"/>
  <c r="AJ3175" i="1"/>
  <c r="AL3175" i="1"/>
  <c r="AI3175" i="1"/>
  <c r="AK3175" i="1"/>
  <c r="AQ3175" i="1"/>
  <c r="AS3175" i="1"/>
  <c r="AU3175" i="1"/>
  <c r="AB3176" i="1"/>
  <c r="AC3176" i="1"/>
  <c r="AD3176" i="1"/>
  <c r="AE3176" i="1"/>
  <c r="AF3176" i="1"/>
  <c r="AG3176" i="1"/>
  <c r="AH3176" i="1"/>
  <c r="AJ3176" i="1"/>
  <c r="AL3176" i="1"/>
  <c r="AI3176" i="1"/>
  <c r="AK3176" i="1"/>
  <c r="AQ3176" i="1"/>
  <c r="AS3176" i="1"/>
  <c r="AU3176" i="1"/>
  <c r="AB3177" i="1"/>
  <c r="AC3177" i="1"/>
  <c r="AD3177" i="1"/>
  <c r="AE3177" i="1"/>
  <c r="AF3177" i="1"/>
  <c r="AG3177" i="1"/>
  <c r="AH3177" i="1"/>
  <c r="AJ3177" i="1"/>
  <c r="AL3177" i="1"/>
  <c r="AI3177" i="1"/>
  <c r="AK3177" i="1"/>
  <c r="AQ3177" i="1"/>
  <c r="AS3177" i="1"/>
  <c r="AU3177" i="1"/>
  <c r="AB3178" i="1"/>
  <c r="AC3178" i="1"/>
  <c r="AD3178" i="1"/>
  <c r="AE3178" i="1"/>
  <c r="AF3178" i="1"/>
  <c r="AG3178" i="1"/>
  <c r="AH3178" i="1"/>
  <c r="AJ3178" i="1"/>
  <c r="AL3178" i="1"/>
  <c r="AI3178" i="1"/>
  <c r="AK3178" i="1"/>
  <c r="AQ3178" i="1"/>
  <c r="AS3178" i="1"/>
  <c r="AU3178" i="1"/>
  <c r="AB3179" i="1"/>
  <c r="AC3179" i="1"/>
  <c r="AD3179" i="1"/>
  <c r="AE3179" i="1"/>
  <c r="AF3179" i="1"/>
  <c r="AG3179" i="1"/>
  <c r="AH3179" i="1"/>
  <c r="AJ3179" i="1"/>
  <c r="AL3179" i="1"/>
  <c r="AI3179" i="1"/>
  <c r="AK3179" i="1"/>
  <c r="AQ3179" i="1"/>
  <c r="AS3179" i="1"/>
  <c r="AU3179" i="1"/>
  <c r="AB3180" i="1"/>
  <c r="AC3180" i="1"/>
  <c r="AD3180" i="1"/>
  <c r="AE3180" i="1"/>
  <c r="AF3180" i="1"/>
  <c r="AG3180" i="1"/>
  <c r="AH3180" i="1"/>
  <c r="AJ3180" i="1"/>
  <c r="AL3180" i="1"/>
  <c r="AI3180" i="1"/>
  <c r="AK3180" i="1"/>
  <c r="AQ3180" i="1"/>
  <c r="AS3180" i="1"/>
  <c r="AU3180" i="1"/>
  <c r="AB3181" i="1"/>
  <c r="AC3181" i="1"/>
  <c r="AD3181" i="1"/>
  <c r="AE3181" i="1"/>
  <c r="AF3181" i="1"/>
  <c r="AG3181" i="1"/>
  <c r="AH3181" i="1"/>
  <c r="AJ3181" i="1"/>
  <c r="AL3181" i="1"/>
  <c r="AI3181" i="1"/>
  <c r="AK3181" i="1"/>
  <c r="AQ3181" i="1"/>
  <c r="AS3181" i="1"/>
  <c r="AU3181" i="1"/>
  <c r="AB3182" i="1"/>
  <c r="AC3182" i="1"/>
  <c r="AD3182" i="1"/>
  <c r="AE3182" i="1"/>
  <c r="AF3182" i="1"/>
  <c r="AG3182" i="1"/>
  <c r="AH3182" i="1"/>
  <c r="AJ3182" i="1"/>
  <c r="AL3182" i="1"/>
  <c r="AI3182" i="1"/>
  <c r="AK3182" i="1"/>
  <c r="AQ3182" i="1"/>
  <c r="AS3182" i="1"/>
  <c r="AU3182" i="1"/>
  <c r="AB3183" i="1"/>
  <c r="AC3183" i="1"/>
  <c r="AD3183" i="1"/>
  <c r="AE3183" i="1"/>
  <c r="AF3183" i="1"/>
  <c r="AG3183" i="1"/>
  <c r="AH3183" i="1"/>
  <c r="AJ3183" i="1"/>
  <c r="AL3183" i="1"/>
  <c r="AI3183" i="1"/>
  <c r="AK3183" i="1"/>
  <c r="AQ3183" i="1"/>
  <c r="AS3183" i="1"/>
  <c r="AU3183" i="1"/>
  <c r="AB3184" i="1"/>
  <c r="AC3184" i="1"/>
  <c r="AD3184" i="1"/>
  <c r="AE3184" i="1"/>
  <c r="AF3184" i="1"/>
  <c r="AG3184" i="1"/>
  <c r="AH3184" i="1"/>
  <c r="AJ3184" i="1"/>
  <c r="AL3184" i="1"/>
  <c r="AI3184" i="1"/>
  <c r="AK3184" i="1"/>
  <c r="AQ3184" i="1"/>
  <c r="AS3184" i="1"/>
  <c r="AU3184" i="1"/>
  <c r="AB3185" i="1"/>
  <c r="AC3185" i="1"/>
  <c r="AD3185" i="1"/>
  <c r="AE3185" i="1"/>
  <c r="AF3185" i="1"/>
  <c r="AG3185" i="1"/>
  <c r="AH3185" i="1"/>
  <c r="AJ3185" i="1"/>
  <c r="AL3185" i="1"/>
  <c r="AI3185" i="1"/>
  <c r="AK3185" i="1"/>
  <c r="AQ3185" i="1"/>
  <c r="AS3185" i="1"/>
  <c r="AU3185" i="1"/>
  <c r="AB3186" i="1"/>
  <c r="AC3186" i="1"/>
  <c r="AD3186" i="1"/>
  <c r="AE3186" i="1"/>
  <c r="AF3186" i="1"/>
  <c r="AG3186" i="1"/>
  <c r="AH3186" i="1"/>
  <c r="AJ3186" i="1"/>
  <c r="AL3186" i="1"/>
  <c r="AI3186" i="1"/>
  <c r="AK3186" i="1"/>
  <c r="AQ3186" i="1"/>
  <c r="AS3186" i="1"/>
  <c r="AU3186" i="1"/>
  <c r="AB3187" i="1"/>
  <c r="AC3187" i="1"/>
  <c r="AD3187" i="1"/>
  <c r="AE3187" i="1"/>
  <c r="AF3187" i="1"/>
  <c r="AG3187" i="1"/>
  <c r="AH3187" i="1"/>
  <c r="AJ3187" i="1"/>
  <c r="AL3187" i="1"/>
  <c r="AI3187" i="1"/>
  <c r="AK3187" i="1"/>
  <c r="AQ3187" i="1"/>
  <c r="AS3187" i="1"/>
  <c r="AU3187" i="1"/>
  <c r="AB3188" i="1"/>
  <c r="AC3188" i="1"/>
  <c r="AD3188" i="1"/>
  <c r="AE3188" i="1"/>
  <c r="AF3188" i="1"/>
  <c r="AG3188" i="1"/>
  <c r="AH3188" i="1"/>
  <c r="AJ3188" i="1"/>
  <c r="AL3188" i="1"/>
  <c r="AI3188" i="1"/>
  <c r="AK3188" i="1"/>
  <c r="AQ3188" i="1"/>
  <c r="AS3188" i="1"/>
  <c r="AU3188" i="1"/>
  <c r="AB3189" i="1"/>
  <c r="AC3189" i="1"/>
  <c r="AD3189" i="1"/>
  <c r="AE3189" i="1"/>
  <c r="AF3189" i="1"/>
  <c r="AG3189" i="1"/>
  <c r="AH3189" i="1"/>
  <c r="AJ3189" i="1"/>
  <c r="AL3189" i="1"/>
  <c r="AI3189" i="1"/>
  <c r="AK3189" i="1"/>
  <c r="AQ3189" i="1"/>
  <c r="AS3189" i="1"/>
  <c r="AU3189" i="1"/>
  <c r="AB3190" i="1"/>
  <c r="AC3190" i="1"/>
  <c r="AD3190" i="1"/>
  <c r="AE3190" i="1"/>
  <c r="AF3190" i="1"/>
  <c r="AG3190" i="1"/>
  <c r="AH3190" i="1"/>
  <c r="AJ3190" i="1"/>
  <c r="AL3190" i="1"/>
  <c r="AI3190" i="1"/>
  <c r="AK3190" i="1"/>
  <c r="AQ3190" i="1"/>
  <c r="AS3190" i="1"/>
  <c r="AU3190" i="1"/>
  <c r="AB3191" i="1"/>
  <c r="AC3191" i="1"/>
  <c r="AD3191" i="1"/>
  <c r="AE3191" i="1"/>
  <c r="AF3191" i="1"/>
  <c r="AG3191" i="1"/>
  <c r="AH3191" i="1"/>
  <c r="AJ3191" i="1"/>
  <c r="AL3191" i="1"/>
  <c r="AI3191" i="1"/>
  <c r="AK3191" i="1"/>
  <c r="AQ3191" i="1"/>
  <c r="AS3191" i="1"/>
  <c r="AU3191" i="1"/>
  <c r="AB3192" i="1"/>
  <c r="AC3192" i="1"/>
  <c r="AD3192" i="1"/>
  <c r="AE3192" i="1"/>
  <c r="AF3192" i="1"/>
  <c r="AG3192" i="1"/>
  <c r="AH3192" i="1"/>
  <c r="AJ3192" i="1"/>
  <c r="AL3192" i="1"/>
  <c r="AI3192" i="1"/>
  <c r="AK3192" i="1"/>
  <c r="AQ3192" i="1"/>
  <c r="AS3192" i="1"/>
  <c r="AU3192" i="1"/>
  <c r="AB3193" i="1"/>
  <c r="AC3193" i="1"/>
  <c r="AD3193" i="1"/>
  <c r="AE3193" i="1"/>
  <c r="AF3193" i="1"/>
  <c r="AG3193" i="1"/>
  <c r="AH3193" i="1"/>
  <c r="AJ3193" i="1"/>
  <c r="AL3193" i="1"/>
  <c r="AI3193" i="1"/>
  <c r="AK3193" i="1"/>
  <c r="AQ3193" i="1"/>
  <c r="AS3193" i="1"/>
  <c r="AU3193" i="1"/>
  <c r="AB3194" i="1"/>
  <c r="AC3194" i="1"/>
  <c r="AD3194" i="1"/>
  <c r="AE3194" i="1"/>
  <c r="AF3194" i="1"/>
  <c r="AG3194" i="1"/>
  <c r="AH3194" i="1"/>
  <c r="AJ3194" i="1"/>
  <c r="AL3194" i="1"/>
  <c r="AI3194" i="1"/>
  <c r="AK3194" i="1"/>
  <c r="AQ3194" i="1"/>
  <c r="AS3194" i="1"/>
  <c r="AU3194" i="1"/>
  <c r="AB3195" i="1"/>
  <c r="AC3195" i="1"/>
  <c r="AD3195" i="1"/>
  <c r="AE3195" i="1"/>
  <c r="AF3195" i="1"/>
  <c r="AG3195" i="1"/>
  <c r="AH3195" i="1"/>
  <c r="AJ3195" i="1"/>
  <c r="AL3195" i="1"/>
  <c r="AI3195" i="1"/>
  <c r="AK3195" i="1"/>
  <c r="AQ3195" i="1"/>
  <c r="AS3195" i="1"/>
  <c r="AU3195" i="1"/>
  <c r="AB3196" i="1"/>
  <c r="AC3196" i="1"/>
  <c r="AD3196" i="1"/>
  <c r="AE3196" i="1"/>
  <c r="AF3196" i="1"/>
  <c r="AG3196" i="1"/>
  <c r="AH3196" i="1"/>
  <c r="AJ3196" i="1"/>
  <c r="AL3196" i="1"/>
  <c r="AI3196" i="1"/>
  <c r="AK3196" i="1"/>
  <c r="AQ3196" i="1"/>
  <c r="AS3196" i="1"/>
  <c r="AU3196" i="1"/>
  <c r="AB3197" i="1"/>
  <c r="AC3197" i="1"/>
  <c r="AD3197" i="1"/>
  <c r="AE3197" i="1"/>
  <c r="AF3197" i="1"/>
  <c r="AG3197" i="1"/>
  <c r="AH3197" i="1"/>
  <c r="AJ3197" i="1"/>
  <c r="AL3197" i="1"/>
  <c r="AI3197" i="1"/>
  <c r="AK3197" i="1"/>
  <c r="AQ3197" i="1"/>
  <c r="AS3197" i="1"/>
  <c r="AU3197" i="1"/>
  <c r="AB3198" i="1"/>
  <c r="AC3198" i="1"/>
  <c r="AD3198" i="1"/>
  <c r="AE3198" i="1"/>
  <c r="AF3198" i="1"/>
  <c r="AG3198" i="1"/>
  <c r="AH3198" i="1"/>
  <c r="AJ3198" i="1"/>
  <c r="AL3198" i="1"/>
  <c r="AI3198" i="1"/>
  <c r="AK3198" i="1"/>
  <c r="AQ3198" i="1"/>
  <c r="AS3198" i="1"/>
  <c r="AU3198" i="1"/>
  <c r="AB3199" i="1"/>
  <c r="AC3199" i="1"/>
  <c r="AD3199" i="1"/>
  <c r="AE3199" i="1"/>
  <c r="AF3199" i="1"/>
  <c r="AG3199" i="1"/>
  <c r="AH3199" i="1"/>
  <c r="AJ3199" i="1"/>
  <c r="AL3199" i="1"/>
  <c r="AI3199" i="1"/>
  <c r="AK3199" i="1"/>
  <c r="AQ3199" i="1"/>
  <c r="AS3199" i="1"/>
  <c r="AU3199" i="1"/>
  <c r="AB3200" i="1"/>
  <c r="AC3200" i="1"/>
  <c r="AD3200" i="1"/>
  <c r="AE3200" i="1"/>
  <c r="AF3200" i="1"/>
  <c r="AG3200" i="1"/>
  <c r="AH3200" i="1"/>
  <c r="AJ3200" i="1"/>
  <c r="AL3200" i="1"/>
  <c r="AI3200" i="1"/>
  <c r="AK3200" i="1"/>
  <c r="AQ3200" i="1"/>
  <c r="AS3200" i="1"/>
  <c r="AU3200" i="1"/>
  <c r="AB3201" i="1"/>
  <c r="AC3201" i="1"/>
  <c r="AD3201" i="1"/>
  <c r="AE3201" i="1"/>
  <c r="AF3201" i="1"/>
  <c r="AG3201" i="1"/>
  <c r="AH3201" i="1"/>
  <c r="AJ3201" i="1"/>
  <c r="AL3201" i="1"/>
  <c r="AI3201" i="1"/>
  <c r="AK3201" i="1"/>
  <c r="AQ3201" i="1"/>
  <c r="AS3201" i="1"/>
  <c r="AU3201" i="1"/>
  <c r="AB3202" i="1"/>
  <c r="AC3202" i="1"/>
  <c r="AD3202" i="1"/>
  <c r="AE3202" i="1"/>
  <c r="AF3202" i="1"/>
  <c r="AG3202" i="1"/>
  <c r="AH3202" i="1"/>
  <c r="AJ3202" i="1"/>
  <c r="AL3202" i="1"/>
  <c r="AI3202" i="1"/>
  <c r="AK3202" i="1"/>
  <c r="AQ3202" i="1"/>
  <c r="AS3202" i="1"/>
  <c r="AU3202" i="1"/>
  <c r="AB3203" i="1"/>
  <c r="AC3203" i="1"/>
  <c r="AD3203" i="1"/>
  <c r="AE3203" i="1"/>
  <c r="AF3203" i="1"/>
  <c r="AG3203" i="1"/>
  <c r="AH3203" i="1"/>
  <c r="AJ3203" i="1"/>
  <c r="AL3203" i="1"/>
  <c r="AI3203" i="1"/>
  <c r="AK3203" i="1"/>
  <c r="AQ3203" i="1"/>
  <c r="AS3203" i="1"/>
  <c r="AU3203" i="1"/>
  <c r="AB3204" i="1"/>
  <c r="AC3204" i="1"/>
  <c r="AD3204" i="1"/>
  <c r="AE3204" i="1"/>
  <c r="AF3204" i="1"/>
  <c r="AG3204" i="1"/>
  <c r="AH3204" i="1"/>
  <c r="AJ3204" i="1"/>
  <c r="AL3204" i="1"/>
  <c r="AI3204" i="1"/>
  <c r="AK3204" i="1"/>
  <c r="AQ3204" i="1"/>
  <c r="AS3204" i="1"/>
  <c r="AU3204" i="1"/>
  <c r="AB3205" i="1"/>
  <c r="AC3205" i="1"/>
  <c r="AD3205" i="1"/>
  <c r="AE3205" i="1"/>
  <c r="AF3205" i="1"/>
  <c r="AG3205" i="1"/>
  <c r="AH3205" i="1"/>
  <c r="AJ3205" i="1"/>
  <c r="AL3205" i="1"/>
  <c r="AI3205" i="1"/>
  <c r="AK3205" i="1"/>
  <c r="AQ3205" i="1"/>
  <c r="AS3205" i="1"/>
  <c r="AU3205" i="1"/>
  <c r="AB3206" i="1"/>
  <c r="AC3206" i="1"/>
  <c r="AD3206" i="1"/>
  <c r="AE3206" i="1"/>
  <c r="AF3206" i="1"/>
  <c r="AG3206" i="1"/>
  <c r="AH3206" i="1"/>
  <c r="AJ3206" i="1"/>
  <c r="AL3206" i="1"/>
  <c r="AI3206" i="1"/>
  <c r="AK3206" i="1"/>
  <c r="AQ3206" i="1"/>
  <c r="AS3206" i="1"/>
  <c r="AU3206" i="1"/>
  <c r="AB3207" i="1"/>
  <c r="AC3207" i="1"/>
  <c r="AD3207" i="1"/>
  <c r="AE3207" i="1"/>
  <c r="AF3207" i="1"/>
  <c r="AG3207" i="1"/>
  <c r="AH3207" i="1"/>
  <c r="AJ3207" i="1"/>
  <c r="AL3207" i="1"/>
  <c r="AI3207" i="1"/>
  <c r="AK3207" i="1"/>
  <c r="AQ3207" i="1"/>
  <c r="AS3207" i="1"/>
  <c r="AU3207" i="1"/>
  <c r="AB3208" i="1"/>
  <c r="AC3208" i="1"/>
  <c r="AD3208" i="1"/>
  <c r="AE3208" i="1"/>
  <c r="AF3208" i="1"/>
  <c r="AG3208" i="1"/>
  <c r="AH3208" i="1"/>
  <c r="AJ3208" i="1"/>
  <c r="AL3208" i="1"/>
  <c r="AI3208" i="1"/>
  <c r="AK3208" i="1"/>
  <c r="AQ3208" i="1"/>
  <c r="AS3208" i="1"/>
  <c r="AU3208" i="1"/>
  <c r="AB3209" i="1"/>
  <c r="AC3209" i="1"/>
  <c r="AD3209" i="1"/>
  <c r="AE3209" i="1"/>
  <c r="AF3209" i="1"/>
  <c r="AG3209" i="1"/>
  <c r="AH3209" i="1"/>
  <c r="AJ3209" i="1"/>
  <c r="AL3209" i="1"/>
  <c r="AI3209" i="1"/>
  <c r="AK3209" i="1"/>
  <c r="AQ3209" i="1"/>
  <c r="AS3209" i="1"/>
  <c r="AU3209" i="1"/>
  <c r="AB3210" i="1"/>
  <c r="AC3210" i="1"/>
  <c r="AD3210" i="1"/>
  <c r="AE3210" i="1"/>
  <c r="AF3210" i="1"/>
  <c r="AG3210" i="1"/>
  <c r="AH3210" i="1"/>
  <c r="AJ3210" i="1"/>
  <c r="AL3210" i="1"/>
  <c r="AI3210" i="1"/>
  <c r="AK3210" i="1"/>
  <c r="AQ3210" i="1"/>
  <c r="AS3210" i="1"/>
  <c r="AU3210" i="1"/>
  <c r="AB3211" i="1"/>
  <c r="AC3211" i="1"/>
  <c r="AD3211" i="1"/>
  <c r="AE3211" i="1"/>
  <c r="AF3211" i="1"/>
  <c r="AG3211" i="1"/>
  <c r="AH3211" i="1"/>
  <c r="AJ3211" i="1"/>
  <c r="AL3211" i="1"/>
  <c r="AI3211" i="1"/>
  <c r="AK3211" i="1"/>
  <c r="AQ3211" i="1"/>
  <c r="AS3211" i="1"/>
  <c r="AU3211" i="1"/>
  <c r="AB3212" i="1"/>
  <c r="AC3212" i="1"/>
  <c r="AD3212" i="1"/>
  <c r="AE3212" i="1"/>
  <c r="AF3212" i="1"/>
  <c r="AG3212" i="1"/>
  <c r="AH3212" i="1"/>
  <c r="AJ3212" i="1"/>
  <c r="AL3212" i="1"/>
  <c r="AI3212" i="1"/>
  <c r="AK3212" i="1"/>
  <c r="AQ3212" i="1"/>
  <c r="AS3212" i="1"/>
  <c r="AU3212" i="1"/>
  <c r="AB3213" i="1"/>
  <c r="AC3213" i="1"/>
  <c r="AD3213" i="1"/>
  <c r="AE3213" i="1"/>
  <c r="AF3213" i="1"/>
  <c r="AG3213" i="1"/>
  <c r="AH3213" i="1"/>
  <c r="AJ3213" i="1"/>
  <c r="AL3213" i="1"/>
  <c r="AI3213" i="1"/>
  <c r="AK3213" i="1"/>
  <c r="AQ3213" i="1"/>
  <c r="AS3213" i="1"/>
  <c r="AU3213" i="1"/>
  <c r="AB3214" i="1"/>
  <c r="AC3214" i="1"/>
  <c r="AD3214" i="1"/>
  <c r="AE3214" i="1"/>
  <c r="AF3214" i="1"/>
  <c r="AG3214" i="1"/>
  <c r="AH3214" i="1"/>
  <c r="AJ3214" i="1"/>
  <c r="AL3214" i="1"/>
  <c r="AI3214" i="1"/>
  <c r="AK3214" i="1"/>
  <c r="AQ3214" i="1"/>
  <c r="AS3214" i="1"/>
  <c r="AU3214" i="1"/>
  <c r="AB3215" i="1"/>
  <c r="AC3215" i="1"/>
  <c r="AD3215" i="1"/>
  <c r="AE3215" i="1"/>
  <c r="AF3215" i="1"/>
  <c r="AG3215" i="1"/>
  <c r="AH3215" i="1"/>
  <c r="AJ3215" i="1"/>
  <c r="AL3215" i="1"/>
  <c r="AI3215" i="1"/>
  <c r="AK3215" i="1"/>
  <c r="AQ3215" i="1"/>
  <c r="AS3215" i="1"/>
  <c r="AU3215" i="1"/>
  <c r="AB3216" i="1"/>
  <c r="AC3216" i="1"/>
  <c r="AD3216" i="1"/>
  <c r="AE3216" i="1"/>
  <c r="AF3216" i="1"/>
  <c r="AG3216" i="1"/>
  <c r="AH3216" i="1"/>
  <c r="AJ3216" i="1"/>
  <c r="AL3216" i="1"/>
  <c r="AI3216" i="1"/>
  <c r="AK3216" i="1"/>
  <c r="AQ3216" i="1"/>
  <c r="AS3216" i="1"/>
  <c r="AU3216" i="1"/>
  <c r="AB3217" i="1"/>
  <c r="AC3217" i="1"/>
  <c r="AD3217" i="1"/>
  <c r="AE3217" i="1"/>
  <c r="AF3217" i="1"/>
  <c r="AG3217" i="1"/>
  <c r="AH3217" i="1"/>
  <c r="AJ3217" i="1"/>
  <c r="AL3217" i="1"/>
  <c r="AI3217" i="1"/>
  <c r="AK3217" i="1"/>
  <c r="AQ3217" i="1"/>
  <c r="AS3217" i="1"/>
  <c r="AU3217" i="1"/>
  <c r="AB3218" i="1"/>
  <c r="AC3218" i="1"/>
  <c r="AD3218" i="1"/>
  <c r="AE3218" i="1"/>
  <c r="AF3218" i="1"/>
  <c r="AG3218" i="1"/>
  <c r="AH3218" i="1"/>
  <c r="AJ3218" i="1"/>
  <c r="AL3218" i="1"/>
  <c r="AI3218" i="1"/>
  <c r="AK3218" i="1"/>
  <c r="AQ3218" i="1"/>
  <c r="AS3218" i="1"/>
  <c r="AU3218" i="1"/>
  <c r="AB3219" i="1"/>
  <c r="AC3219" i="1"/>
  <c r="AD3219" i="1"/>
  <c r="AE3219" i="1"/>
  <c r="AF3219" i="1"/>
  <c r="AG3219" i="1"/>
  <c r="AH3219" i="1"/>
  <c r="AJ3219" i="1"/>
  <c r="AL3219" i="1"/>
  <c r="AI3219" i="1"/>
  <c r="AK3219" i="1"/>
  <c r="AQ3219" i="1"/>
  <c r="AS3219" i="1"/>
  <c r="AU3219" i="1"/>
  <c r="AB3220" i="1"/>
  <c r="AC3220" i="1"/>
  <c r="AD3220" i="1"/>
  <c r="AE3220" i="1"/>
  <c r="AF3220" i="1"/>
  <c r="AG3220" i="1"/>
  <c r="AH3220" i="1"/>
  <c r="AJ3220" i="1"/>
  <c r="AL3220" i="1"/>
  <c r="AI3220" i="1"/>
  <c r="AK3220" i="1"/>
  <c r="AQ3220" i="1"/>
  <c r="AS3220" i="1"/>
  <c r="AU3220" i="1"/>
  <c r="AB3221" i="1"/>
  <c r="AC3221" i="1"/>
  <c r="AD3221" i="1"/>
  <c r="AE3221" i="1"/>
  <c r="AF3221" i="1"/>
  <c r="AG3221" i="1"/>
  <c r="AH3221" i="1"/>
  <c r="AJ3221" i="1"/>
  <c r="AL3221" i="1"/>
  <c r="AI3221" i="1"/>
  <c r="AK3221" i="1"/>
  <c r="AQ3221" i="1"/>
  <c r="AS3221" i="1"/>
  <c r="AU3221" i="1"/>
  <c r="AB3222" i="1"/>
  <c r="AC3222" i="1"/>
  <c r="AD3222" i="1"/>
  <c r="AE3222" i="1"/>
  <c r="AF3222" i="1"/>
  <c r="AG3222" i="1"/>
  <c r="AH3222" i="1"/>
  <c r="AJ3222" i="1"/>
  <c r="AL3222" i="1"/>
  <c r="AI3222" i="1"/>
  <c r="AK3222" i="1"/>
  <c r="AQ3222" i="1"/>
  <c r="AS3222" i="1"/>
  <c r="AU3222" i="1"/>
  <c r="AB3223" i="1"/>
  <c r="AC3223" i="1"/>
  <c r="AD3223" i="1"/>
  <c r="AE3223" i="1"/>
  <c r="AF3223" i="1"/>
  <c r="AG3223" i="1"/>
  <c r="AH3223" i="1"/>
  <c r="AJ3223" i="1"/>
  <c r="AL3223" i="1"/>
  <c r="AI3223" i="1"/>
  <c r="AK3223" i="1"/>
  <c r="AQ3223" i="1"/>
  <c r="AS3223" i="1"/>
  <c r="AU3223" i="1"/>
  <c r="AB3224" i="1"/>
  <c r="AC3224" i="1"/>
  <c r="AD3224" i="1"/>
  <c r="AE3224" i="1"/>
  <c r="AF3224" i="1"/>
  <c r="AG3224" i="1"/>
  <c r="AH3224" i="1"/>
  <c r="AJ3224" i="1"/>
  <c r="AL3224" i="1"/>
  <c r="AI3224" i="1"/>
  <c r="AK3224" i="1"/>
  <c r="AQ3224" i="1"/>
  <c r="AS3224" i="1"/>
  <c r="AU3224" i="1"/>
  <c r="AB3225" i="1"/>
  <c r="AC3225" i="1"/>
  <c r="AD3225" i="1"/>
  <c r="AE3225" i="1"/>
  <c r="AF3225" i="1"/>
  <c r="AG3225" i="1"/>
  <c r="AH3225" i="1"/>
  <c r="AJ3225" i="1"/>
  <c r="AL3225" i="1"/>
  <c r="AI3225" i="1"/>
  <c r="AK3225" i="1"/>
  <c r="AQ3225" i="1"/>
  <c r="AS3225" i="1"/>
  <c r="AU3225" i="1"/>
  <c r="AB3226" i="1"/>
  <c r="AC3226" i="1"/>
  <c r="AD3226" i="1"/>
  <c r="AE3226" i="1"/>
  <c r="AF3226" i="1"/>
  <c r="AG3226" i="1"/>
  <c r="AH3226" i="1"/>
  <c r="AJ3226" i="1"/>
  <c r="AL3226" i="1"/>
  <c r="AI3226" i="1"/>
  <c r="AK3226" i="1"/>
  <c r="AQ3226" i="1"/>
  <c r="AS3226" i="1"/>
  <c r="AU3226" i="1"/>
  <c r="AB3227" i="1"/>
  <c r="AC3227" i="1"/>
  <c r="AD3227" i="1"/>
  <c r="AE3227" i="1"/>
  <c r="AF3227" i="1"/>
  <c r="AG3227" i="1"/>
  <c r="AH3227" i="1"/>
  <c r="AJ3227" i="1"/>
  <c r="AL3227" i="1"/>
  <c r="AI3227" i="1"/>
  <c r="AK3227" i="1"/>
  <c r="AQ3227" i="1"/>
  <c r="AS3227" i="1"/>
  <c r="AU3227" i="1"/>
  <c r="AB3228" i="1"/>
  <c r="AC3228" i="1"/>
  <c r="AD3228" i="1"/>
  <c r="AE3228" i="1"/>
  <c r="AF3228" i="1"/>
  <c r="AG3228" i="1"/>
  <c r="AH3228" i="1"/>
  <c r="AJ3228" i="1"/>
  <c r="AL3228" i="1"/>
  <c r="AI3228" i="1"/>
  <c r="AK3228" i="1"/>
  <c r="AQ3228" i="1"/>
  <c r="AS3228" i="1"/>
  <c r="AU3228" i="1"/>
  <c r="AB3229" i="1"/>
  <c r="AC3229" i="1"/>
  <c r="AD3229" i="1"/>
  <c r="AE3229" i="1"/>
  <c r="AF3229" i="1"/>
  <c r="AG3229" i="1"/>
  <c r="AH3229" i="1"/>
  <c r="AJ3229" i="1"/>
  <c r="AL3229" i="1"/>
  <c r="AI3229" i="1"/>
  <c r="AK3229" i="1"/>
  <c r="AQ3229" i="1"/>
  <c r="AS3229" i="1"/>
  <c r="AU3229" i="1"/>
  <c r="AB3230" i="1"/>
  <c r="AC3230" i="1"/>
  <c r="AD3230" i="1"/>
  <c r="AE3230" i="1"/>
  <c r="AF3230" i="1"/>
  <c r="AG3230" i="1"/>
  <c r="AH3230" i="1"/>
  <c r="AJ3230" i="1"/>
  <c r="AL3230" i="1"/>
  <c r="AI3230" i="1"/>
  <c r="AK3230" i="1"/>
  <c r="AQ3230" i="1"/>
  <c r="AS3230" i="1"/>
  <c r="AU3230" i="1"/>
  <c r="AB3231" i="1"/>
  <c r="AC3231" i="1"/>
  <c r="AD3231" i="1"/>
  <c r="AE3231" i="1"/>
  <c r="AF3231" i="1"/>
  <c r="AG3231" i="1"/>
  <c r="AH3231" i="1"/>
  <c r="AJ3231" i="1"/>
  <c r="AL3231" i="1"/>
  <c r="AI3231" i="1"/>
  <c r="AK3231" i="1"/>
  <c r="AQ3231" i="1"/>
  <c r="AS3231" i="1"/>
  <c r="AU3231" i="1"/>
  <c r="AB3232" i="1"/>
  <c r="AC3232" i="1"/>
  <c r="AD3232" i="1"/>
  <c r="AE3232" i="1"/>
  <c r="AF3232" i="1"/>
  <c r="AG3232" i="1"/>
  <c r="AH3232" i="1"/>
  <c r="AJ3232" i="1"/>
  <c r="AL3232" i="1"/>
  <c r="AI3232" i="1"/>
  <c r="AK3232" i="1"/>
  <c r="AQ3232" i="1"/>
  <c r="AS3232" i="1"/>
  <c r="AU3232" i="1"/>
  <c r="AB3233" i="1"/>
  <c r="AC3233" i="1"/>
  <c r="AD3233" i="1"/>
  <c r="AE3233" i="1"/>
  <c r="AF3233" i="1"/>
  <c r="AG3233" i="1"/>
  <c r="AH3233" i="1"/>
  <c r="AJ3233" i="1"/>
  <c r="AL3233" i="1"/>
  <c r="AI3233" i="1"/>
  <c r="AK3233" i="1"/>
  <c r="AQ3233" i="1"/>
  <c r="AS3233" i="1"/>
  <c r="AU3233" i="1"/>
  <c r="AB3234" i="1"/>
  <c r="AC3234" i="1"/>
  <c r="AD3234" i="1"/>
  <c r="AE3234" i="1"/>
  <c r="AF3234" i="1"/>
  <c r="AG3234" i="1"/>
  <c r="AH3234" i="1"/>
  <c r="AJ3234" i="1"/>
  <c r="AL3234" i="1"/>
  <c r="AI3234" i="1"/>
  <c r="AK3234" i="1"/>
  <c r="AQ3234" i="1"/>
  <c r="AS3234" i="1"/>
  <c r="AU3234" i="1"/>
  <c r="AB3235" i="1"/>
  <c r="AC3235" i="1"/>
  <c r="AD3235" i="1"/>
  <c r="AE3235" i="1"/>
  <c r="AF3235" i="1"/>
  <c r="AG3235" i="1"/>
  <c r="AH3235" i="1"/>
  <c r="AJ3235" i="1"/>
  <c r="AL3235" i="1"/>
  <c r="AI3235" i="1"/>
  <c r="AK3235" i="1"/>
  <c r="AQ3235" i="1"/>
  <c r="AS3235" i="1"/>
  <c r="AU3235" i="1"/>
  <c r="AB3236" i="1"/>
  <c r="AC3236" i="1"/>
  <c r="AD3236" i="1"/>
  <c r="AE3236" i="1"/>
  <c r="AF3236" i="1"/>
  <c r="AG3236" i="1"/>
  <c r="AH3236" i="1"/>
  <c r="AJ3236" i="1"/>
  <c r="AL3236" i="1"/>
  <c r="AI3236" i="1"/>
  <c r="AK3236" i="1"/>
  <c r="AQ3236" i="1"/>
  <c r="AS3236" i="1"/>
  <c r="AU3236" i="1"/>
  <c r="AB3237" i="1"/>
  <c r="AC3237" i="1"/>
  <c r="AD3237" i="1"/>
  <c r="AE3237" i="1"/>
  <c r="AF3237" i="1"/>
  <c r="AG3237" i="1"/>
  <c r="AH3237" i="1"/>
  <c r="AJ3237" i="1"/>
  <c r="AL3237" i="1"/>
  <c r="AI3237" i="1"/>
  <c r="AK3237" i="1"/>
  <c r="AQ3237" i="1"/>
  <c r="AS3237" i="1"/>
  <c r="AU3237" i="1"/>
  <c r="AB3238" i="1"/>
  <c r="AC3238" i="1"/>
  <c r="AD3238" i="1"/>
  <c r="AE3238" i="1"/>
  <c r="AF3238" i="1"/>
  <c r="AG3238" i="1"/>
  <c r="AH3238" i="1"/>
  <c r="AJ3238" i="1"/>
  <c r="AL3238" i="1"/>
  <c r="AI3238" i="1"/>
  <c r="AK3238" i="1"/>
  <c r="AQ3238" i="1"/>
  <c r="AS3238" i="1"/>
  <c r="AU3238" i="1"/>
  <c r="AB3239" i="1"/>
  <c r="AC3239" i="1"/>
  <c r="AD3239" i="1"/>
  <c r="AE3239" i="1"/>
  <c r="AF3239" i="1"/>
  <c r="AG3239" i="1"/>
  <c r="AH3239" i="1"/>
  <c r="AJ3239" i="1"/>
  <c r="AL3239" i="1"/>
  <c r="AI3239" i="1"/>
  <c r="AK3239" i="1"/>
  <c r="AQ3239" i="1"/>
  <c r="AS3239" i="1"/>
  <c r="AU3239" i="1"/>
  <c r="AB3240" i="1"/>
  <c r="AC3240" i="1"/>
  <c r="AD3240" i="1"/>
  <c r="AE3240" i="1"/>
  <c r="AF3240" i="1"/>
  <c r="AG3240" i="1"/>
  <c r="AH3240" i="1"/>
  <c r="AJ3240" i="1"/>
  <c r="AL3240" i="1"/>
  <c r="AI3240" i="1"/>
  <c r="AK3240" i="1"/>
  <c r="AQ3240" i="1"/>
  <c r="AS3240" i="1"/>
  <c r="AU3240" i="1"/>
  <c r="AB3241" i="1"/>
  <c r="AC3241" i="1"/>
  <c r="AD3241" i="1"/>
  <c r="AE3241" i="1"/>
  <c r="AF3241" i="1"/>
  <c r="AG3241" i="1"/>
  <c r="AH3241" i="1"/>
  <c r="AJ3241" i="1"/>
  <c r="AL3241" i="1"/>
  <c r="AI3241" i="1"/>
  <c r="AK3241" i="1"/>
  <c r="AQ3241" i="1"/>
  <c r="AS3241" i="1"/>
  <c r="AU3241" i="1"/>
  <c r="AB3242" i="1"/>
  <c r="AC3242" i="1"/>
  <c r="AD3242" i="1"/>
  <c r="AE3242" i="1"/>
  <c r="AF3242" i="1"/>
  <c r="AG3242" i="1"/>
  <c r="AH3242" i="1"/>
  <c r="AJ3242" i="1"/>
  <c r="AL3242" i="1"/>
  <c r="AI3242" i="1"/>
  <c r="AK3242" i="1"/>
  <c r="AQ3242" i="1"/>
  <c r="AS3242" i="1"/>
  <c r="AU3242" i="1"/>
  <c r="AB3243" i="1"/>
  <c r="AC3243" i="1"/>
  <c r="AD3243" i="1"/>
  <c r="AE3243" i="1"/>
  <c r="AF3243" i="1"/>
  <c r="AG3243" i="1"/>
  <c r="AH3243" i="1"/>
  <c r="AJ3243" i="1"/>
  <c r="AL3243" i="1"/>
  <c r="AI3243" i="1"/>
  <c r="AK3243" i="1"/>
  <c r="AQ3243" i="1"/>
  <c r="AS3243" i="1"/>
  <c r="AU3243" i="1"/>
  <c r="AB3244" i="1"/>
  <c r="AC3244" i="1"/>
  <c r="AD3244" i="1"/>
  <c r="AE3244" i="1"/>
  <c r="AF3244" i="1"/>
  <c r="AG3244" i="1"/>
  <c r="AH3244" i="1"/>
  <c r="AJ3244" i="1"/>
  <c r="AL3244" i="1"/>
  <c r="AI3244" i="1"/>
  <c r="AK3244" i="1"/>
  <c r="AQ3244" i="1"/>
  <c r="AS3244" i="1"/>
  <c r="AU3244" i="1"/>
  <c r="AB3245" i="1"/>
  <c r="AC3245" i="1"/>
  <c r="AD3245" i="1"/>
  <c r="AE3245" i="1"/>
  <c r="AF3245" i="1"/>
  <c r="AG3245" i="1"/>
  <c r="AH3245" i="1"/>
  <c r="AJ3245" i="1"/>
  <c r="AL3245" i="1"/>
  <c r="AI3245" i="1"/>
  <c r="AK3245" i="1"/>
  <c r="AQ3245" i="1"/>
  <c r="AS3245" i="1"/>
  <c r="AU3245" i="1"/>
  <c r="AB3246" i="1"/>
  <c r="AC3246" i="1"/>
  <c r="AD3246" i="1"/>
  <c r="AE3246" i="1"/>
  <c r="AF3246" i="1"/>
  <c r="AG3246" i="1"/>
  <c r="AH3246" i="1"/>
  <c r="AJ3246" i="1"/>
  <c r="AL3246" i="1"/>
  <c r="AI3246" i="1"/>
  <c r="AK3246" i="1"/>
  <c r="AQ3246" i="1"/>
  <c r="AS3246" i="1"/>
  <c r="AU3246" i="1"/>
  <c r="AB3247" i="1"/>
  <c r="AC3247" i="1"/>
  <c r="AD3247" i="1"/>
  <c r="AE3247" i="1"/>
  <c r="AF3247" i="1"/>
  <c r="AG3247" i="1"/>
  <c r="AH3247" i="1"/>
  <c r="AJ3247" i="1"/>
  <c r="AL3247" i="1"/>
  <c r="AI3247" i="1"/>
  <c r="AK3247" i="1"/>
  <c r="AQ3247" i="1"/>
  <c r="AS3247" i="1"/>
  <c r="AU3247" i="1"/>
  <c r="AB3248" i="1"/>
  <c r="AC3248" i="1"/>
  <c r="AD3248" i="1"/>
  <c r="AE3248" i="1"/>
  <c r="AF3248" i="1"/>
  <c r="AG3248" i="1"/>
  <c r="AH3248" i="1"/>
  <c r="AJ3248" i="1"/>
  <c r="AL3248" i="1"/>
  <c r="AI3248" i="1"/>
  <c r="AK3248" i="1"/>
  <c r="AQ3248" i="1"/>
  <c r="AS3248" i="1"/>
  <c r="AU3248" i="1"/>
  <c r="AB3249" i="1"/>
  <c r="AC3249" i="1"/>
  <c r="AD3249" i="1"/>
  <c r="AE3249" i="1"/>
  <c r="AF3249" i="1"/>
  <c r="AG3249" i="1"/>
  <c r="AH3249" i="1"/>
  <c r="AJ3249" i="1"/>
  <c r="AL3249" i="1"/>
  <c r="AI3249" i="1"/>
  <c r="AK3249" i="1"/>
  <c r="AQ3249" i="1"/>
  <c r="AS3249" i="1"/>
  <c r="AU3249" i="1"/>
  <c r="AB3250" i="1"/>
  <c r="AC3250" i="1"/>
  <c r="AD3250" i="1"/>
  <c r="AE3250" i="1"/>
  <c r="AF3250" i="1"/>
  <c r="AG3250" i="1"/>
  <c r="AH3250" i="1"/>
  <c r="AJ3250" i="1"/>
  <c r="AL3250" i="1"/>
  <c r="AI3250" i="1"/>
  <c r="AK3250" i="1"/>
  <c r="AQ3250" i="1"/>
  <c r="AS3250" i="1"/>
  <c r="AU3250" i="1"/>
  <c r="AB3251" i="1"/>
  <c r="AC3251" i="1"/>
  <c r="AD3251" i="1"/>
  <c r="AE3251" i="1"/>
  <c r="AF3251" i="1"/>
  <c r="AG3251" i="1"/>
  <c r="AH3251" i="1"/>
  <c r="AJ3251" i="1"/>
  <c r="AL3251" i="1"/>
  <c r="AI3251" i="1"/>
  <c r="AK3251" i="1"/>
  <c r="AQ3251" i="1"/>
  <c r="AS3251" i="1"/>
  <c r="AU3251" i="1"/>
  <c r="AB3252" i="1"/>
  <c r="AC3252" i="1"/>
  <c r="AD3252" i="1"/>
  <c r="AE3252" i="1"/>
  <c r="AF3252" i="1"/>
  <c r="AG3252" i="1"/>
  <c r="AH3252" i="1"/>
  <c r="AJ3252" i="1"/>
  <c r="AL3252" i="1"/>
  <c r="AI3252" i="1"/>
  <c r="AK3252" i="1"/>
  <c r="AQ3252" i="1"/>
  <c r="AS3252" i="1"/>
  <c r="AU3252" i="1"/>
  <c r="AB3253" i="1"/>
  <c r="AC3253" i="1"/>
  <c r="AD3253" i="1"/>
  <c r="AE3253" i="1"/>
  <c r="AF3253" i="1"/>
  <c r="AG3253" i="1"/>
  <c r="AH3253" i="1"/>
  <c r="AJ3253" i="1"/>
  <c r="AL3253" i="1"/>
  <c r="AI3253" i="1"/>
  <c r="AK3253" i="1"/>
  <c r="AQ3253" i="1"/>
  <c r="AS3253" i="1"/>
  <c r="AU3253" i="1"/>
  <c r="AB3254" i="1"/>
  <c r="AC3254" i="1"/>
  <c r="AD3254" i="1"/>
  <c r="AE3254" i="1"/>
  <c r="AF3254" i="1"/>
  <c r="AG3254" i="1"/>
  <c r="AH3254" i="1"/>
  <c r="AJ3254" i="1"/>
  <c r="AL3254" i="1"/>
  <c r="AI3254" i="1"/>
  <c r="AK3254" i="1"/>
  <c r="AQ3254" i="1"/>
  <c r="AS3254" i="1"/>
  <c r="AU3254" i="1"/>
  <c r="AB3255" i="1"/>
  <c r="AC3255" i="1"/>
  <c r="AD3255" i="1"/>
  <c r="AE3255" i="1"/>
  <c r="AF3255" i="1"/>
  <c r="AG3255" i="1"/>
  <c r="AH3255" i="1"/>
  <c r="AJ3255" i="1"/>
  <c r="AL3255" i="1"/>
  <c r="AI3255" i="1"/>
  <c r="AK3255" i="1"/>
  <c r="AQ3255" i="1"/>
  <c r="AS3255" i="1"/>
  <c r="AU3255" i="1"/>
  <c r="AB3256" i="1"/>
  <c r="AC3256" i="1"/>
  <c r="AD3256" i="1"/>
  <c r="AE3256" i="1"/>
  <c r="AF3256" i="1"/>
  <c r="AG3256" i="1"/>
  <c r="AH3256" i="1"/>
  <c r="AJ3256" i="1"/>
  <c r="AL3256" i="1"/>
  <c r="AI3256" i="1"/>
  <c r="AK3256" i="1"/>
  <c r="AQ3256" i="1"/>
  <c r="AS3256" i="1"/>
  <c r="AU3256" i="1"/>
  <c r="AB3257" i="1"/>
  <c r="AC3257" i="1"/>
  <c r="AD3257" i="1"/>
  <c r="AE3257" i="1"/>
  <c r="AF3257" i="1"/>
  <c r="AG3257" i="1"/>
  <c r="AH3257" i="1"/>
  <c r="AJ3257" i="1"/>
  <c r="AL3257" i="1"/>
  <c r="AI3257" i="1"/>
  <c r="AK3257" i="1"/>
  <c r="AQ3257" i="1"/>
  <c r="AS3257" i="1"/>
  <c r="AU3257" i="1"/>
  <c r="AB3258" i="1"/>
  <c r="AC3258" i="1"/>
  <c r="AD3258" i="1"/>
  <c r="AE3258" i="1"/>
  <c r="AF3258" i="1"/>
  <c r="AG3258" i="1"/>
  <c r="AH3258" i="1"/>
  <c r="AJ3258" i="1"/>
  <c r="AL3258" i="1"/>
  <c r="AI3258" i="1"/>
  <c r="AK3258" i="1"/>
  <c r="AQ3258" i="1"/>
  <c r="AS3258" i="1"/>
  <c r="AU3258" i="1"/>
  <c r="AB3259" i="1"/>
  <c r="AC3259" i="1"/>
  <c r="AD3259" i="1"/>
  <c r="AE3259" i="1"/>
  <c r="AF3259" i="1"/>
  <c r="AG3259" i="1"/>
  <c r="AH3259" i="1"/>
  <c r="AJ3259" i="1"/>
  <c r="AL3259" i="1"/>
  <c r="AI3259" i="1"/>
  <c r="AK3259" i="1"/>
  <c r="AQ3259" i="1"/>
  <c r="AS3259" i="1"/>
  <c r="AU3259" i="1"/>
  <c r="AB3260" i="1"/>
  <c r="AC3260" i="1"/>
  <c r="AD3260" i="1"/>
  <c r="AE3260" i="1"/>
  <c r="AF3260" i="1"/>
  <c r="AG3260" i="1"/>
  <c r="AH3260" i="1"/>
  <c r="AJ3260" i="1"/>
  <c r="AL3260" i="1"/>
  <c r="AI3260" i="1"/>
  <c r="AK3260" i="1"/>
  <c r="AQ3260" i="1"/>
  <c r="AS3260" i="1"/>
  <c r="AU3260" i="1"/>
  <c r="AB3261" i="1"/>
  <c r="AC3261" i="1"/>
  <c r="AD3261" i="1"/>
  <c r="AE3261" i="1"/>
  <c r="AF3261" i="1"/>
  <c r="AG3261" i="1"/>
  <c r="AH3261" i="1"/>
  <c r="AJ3261" i="1"/>
  <c r="AL3261" i="1"/>
  <c r="AI3261" i="1"/>
  <c r="AK3261" i="1"/>
  <c r="AQ3261" i="1"/>
  <c r="AS3261" i="1"/>
  <c r="AU3261" i="1"/>
  <c r="AB3262" i="1"/>
  <c r="AC3262" i="1"/>
  <c r="AD3262" i="1"/>
  <c r="AE3262" i="1"/>
  <c r="AF3262" i="1"/>
  <c r="AG3262" i="1"/>
  <c r="AH3262" i="1"/>
  <c r="AJ3262" i="1"/>
  <c r="AL3262" i="1"/>
  <c r="AI3262" i="1"/>
  <c r="AK3262" i="1"/>
  <c r="AQ3262" i="1"/>
  <c r="AS3262" i="1"/>
  <c r="AU3262" i="1"/>
  <c r="AB3263" i="1"/>
  <c r="AC3263" i="1"/>
  <c r="AD3263" i="1"/>
  <c r="AE3263" i="1"/>
  <c r="AF3263" i="1"/>
  <c r="AG3263" i="1"/>
  <c r="AH3263" i="1"/>
  <c r="AJ3263" i="1"/>
  <c r="AL3263" i="1"/>
  <c r="AI3263" i="1"/>
  <c r="AK3263" i="1"/>
  <c r="AQ3263" i="1"/>
  <c r="AS3263" i="1"/>
  <c r="AU3263" i="1"/>
  <c r="AB3264" i="1"/>
  <c r="AC3264" i="1"/>
  <c r="AD3264" i="1"/>
  <c r="AE3264" i="1"/>
  <c r="AF3264" i="1"/>
  <c r="AG3264" i="1"/>
  <c r="AH3264" i="1"/>
  <c r="AJ3264" i="1"/>
  <c r="AL3264" i="1"/>
  <c r="AI3264" i="1"/>
  <c r="AK3264" i="1"/>
  <c r="AQ3264" i="1"/>
  <c r="AS3264" i="1"/>
  <c r="AU3264" i="1"/>
  <c r="AB3265" i="1"/>
  <c r="AC3265" i="1"/>
  <c r="AD3265" i="1"/>
  <c r="AE3265" i="1"/>
  <c r="AF3265" i="1"/>
  <c r="AG3265" i="1"/>
  <c r="AH3265" i="1"/>
  <c r="AJ3265" i="1"/>
  <c r="AL3265" i="1"/>
  <c r="AI3265" i="1"/>
  <c r="AK3265" i="1"/>
  <c r="AQ3265" i="1"/>
  <c r="AS3265" i="1"/>
  <c r="AU3265" i="1"/>
  <c r="AB3266" i="1"/>
  <c r="AC3266" i="1"/>
  <c r="AD3266" i="1"/>
  <c r="AE3266" i="1"/>
  <c r="AF3266" i="1"/>
  <c r="AG3266" i="1"/>
  <c r="AH3266" i="1"/>
  <c r="AJ3266" i="1"/>
  <c r="AL3266" i="1"/>
  <c r="AI3266" i="1"/>
  <c r="AK3266" i="1"/>
  <c r="AQ3266" i="1"/>
  <c r="AS3266" i="1"/>
  <c r="AU3266" i="1"/>
  <c r="AB3267" i="1"/>
  <c r="AC3267" i="1"/>
  <c r="AD3267" i="1"/>
  <c r="AE3267" i="1"/>
  <c r="AF3267" i="1"/>
  <c r="AG3267" i="1"/>
  <c r="AH3267" i="1"/>
  <c r="AJ3267" i="1"/>
  <c r="AL3267" i="1"/>
  <c r="AI3267" i="1"/>
  <c r="AK3267" i="1"/>
  <c r="AQ3267" i="1"/>
  <c r="AS3267" i="1"/>
  <c r="AU3267" i="1"/>
  <c r="AB3268" i="1"/>
  <c r="AC3268" i="1"/>
  <c r="AD3268" i="1"/>
  <c r="AE3268" i="1"/>
  <c r="AF3268" i="1"/>
  <c r="AG3268" i="1"/>
  <c r="AH3268" i="1"/>
  <c r="AJ3268" i="1"/>
  <c r="AL3268" i="1"/>
  <c r="AI3268" i="1"/>
  <c r="AK3268" i="1"/>
  <c r="AQ3268" i="1"/>
  <c r="AS3268" i="1"/>
  <c r="AU3268" i="1"/>
  <c r="AB3269" i="1"/>
  <c r="AC3269" i="1"/>
  <c r="AD3269" i="1"/>
  <c r="AE3269" i="1"/>
  <c r="AF3269" i="1"/>
  <c r="AG3269" i="1"/>
  <c r="AH3269" i="1"/>
  <c r="AJ3269" i="1"/>
  <c r="AL3269" i="1"/>
  <c r="AI3269" i="1"/>
  <c r="AK3269" i="1"/>
  <c r="AQ3269" i="1"/>
  <c r="AS3269" i="1"/>
  <c r="AU3269" i="1"/>
  <c r="AB3270" i="1"/>
  <c r="AC3270" i="1"/>
  <c r="AD3270" i="1"/>
  <c r="AE3270" i="1"/>
  <c r="AF3270" i="1"/>
  <c r="AG3270" i="1"/>
  <c r="AH3270" i="1"/>
  <c r="AJ3270" i="1"/>
  <c r="AL3270" i="1"/>
  <c r="AI3270" i="1"/>
  <c r="AK3270" i="1"/>
  <c r="AQ3270" i="1"/>
  <c r="AS3270" i="1"/>
  <c r="AU3270" i="1"/>
  <c r="AB3271" i="1"/>
  <c r="AC3271" i="1"/>
  <c r="AD3271" i="1"/>
  <c r="AE3271" i="1"/>
  <c r="AF3271" i="1"/>
  <c r="AG3271" i="1"/>
  <c r="AH3271" i="1"/>
  <c r="AJ3271" i="1"/>
  <c r="AL3271" i="1"/>
  <c r="AI3271" i="1"/>
  <c r="AK3271" i="1"/>
  <c r="AQ3271" i="1"/>
  <c r="AS3271" i="1"/>
  <c r="AU3271" i="1"/>
  <c r="AB3272" i="1"/>
  <c r="AC3272" i="1"/>
  <c r="AD3272" i="1"/>
  <c r="AE3272" i="1"/>
  <c r="AF3272" i="1"/>
  <c r="AG3272" i="1"/>
  <c r="AH3272" i="1"/>
  <c r="AJ3272" i="1"/>
  <c r="AL3272" i="1"/>
  <c r="AI3272" i="1"/>
  <c r="AK3272" i="1"/>
  <c r="AQ3272" i="1"/>
  <c r="AS3272" i="1"/>
  <c r="AU3272" i="1"/>
  <c r="AB3273" i="1"/>
  <c r="AC3273" i="1"/>
  <c r="AD3273" i="1"/>
  <c r="AE3273" i="1"/>
  <c r="AF3273" i="1"/>
  <c r="AG3273" i="1"/>
  <c r="AH3273" i="1"/>
  <c r="AJ3273" i="1"/>
  <c r="AL3273" i="1"/>
  <c r="AI3273" i="1"/>
  <c r="AK3273" i="1"/>
  <c r="AQ3273" i="1"/>
  <c r="AS3273" i="1"/>
  <c r="AU3273" i="1"/>
  <c r="AB3274" i="1"/>
  <c r="AC3274" i="1"/>
  <c r="AD3274" i="1"/>
  <c r="AE3274" i="1"/>
  <c r="AF3274" i="1"/>
  <c r="AG3274" i="1"/>
  <c r="AH3274" i="1"/>
  <c r="AJ3274" i="1"/>
  <c r="AL3274" i="1"/>
  <c r="AI3274" i="1"/>
  <c r="AK3274" i="1"/>
  <c r="AQ3274" i="1"/>
  <c r="AS3274" i="1"/>
  <c r="AU3274" i="1"/>
  <c r="AB3275" i="1"/>
  <c r="AC3275" i="1"/>
  <c r="AD3275" i="1"/>
  <c r="AE3275" i="1"/>
  <c r="AF3275" i="1"/>
  <c r="AG3275" i="1"/>
  <c r="AH3275" i="1"/>
  <c r="AJ3275" i="1"/>
  <c r="AL3275" i="1"/>
  <c r="AI3275" i="1"/>
  <c r="AK3275" i="1"/>
  <c r="AQ3275" i="1"/>
  <c r="AS3275" i="1"/>
  <c r="AU3275" i="1"/>
  <c r="AB3276" i="1"/>
  <c r="AC3276" i="1"/>
  <c r="AD3276" i="1"/>
  <c r="AE3276" i="1"/>
  <c r="AF3276" i="1"/>
  <c r="AG3276" i="1"/>
  <c r="AH3276" i="1"/>
  <c r="AJ3276" i="1"/>
  <c r="AL3276" i="1"/>
  <c r="AI3276" i="1"/>
  <c r="AK3276" i="1"/>
  <c r="AQ3276" i="1"/>
  <c r="AS3276" i="1"/>
  <c r="AU3276" i="1"/>
  <c r="AB3277" i="1"/>
  <c r="AC3277" i="1"/>
  <c r="AD3277" i="1"/>
  <c r="AE3277" i="1"/>
  <c r="AF3277" i="1"/>
  <c r="AG3277" i="1"/>
  <c r="AH3277" i="1"/>
  <c r="AJ3277" i="1"/>
  <c r="AL3277" i="1"/>
  <c r="AI3277" i="1"/>
  <c r="AK3277" i="1"/>
  <c r="AQ3277" i="1"/>
  <c r="AS3277" i="1"/>
  <c r="AU3277" i="1"/>
  <c r="AB3278" i="1"/>
  <c r="AC3278" i="1"/>
  <c r="AD3278" i="1"/>
  <c r="AE3278" i="1"/>
  <c r="AF3278" i="1"/>
  <c r="AG3278" i="1"/>
  <c r="AH3278" i="1"/>
  <c r="AJ3278" i="1"/>
  <c r="AL3278" i="1"/>
  <c r="AI3278" i="1"/>
  <c r="AK3278" i="1"/>
  <c r="AQ3278" i="1"/>
  <c r="AS3278" i="1"/>
  <c r="AU3278" i="1"/>
  <c r="AB3279" i="1"/>
  <c r="AC3279" i="1"/>
  <c r="AD3279" i="1"/>
  <c r="AE3279" i="1"/>
  <c r="AF3279" i="1"/>
  <c r="AG3279" i="1"/>
  <c r="AH3279" i="1"/>
  <c r="AJ3279" i="1"/>
  <c r="AL3279" i="1"/>
  <c r="AI3279" i="1"/>
  <c r="AK3279" i="1"/>
  <c r="AQ3279" i="1"/>
  <c r="AS3279" i="1"/>
  <c r="AU3279" i="1"/>
  <c r="AB3280" i="1"/>
  <c r="AC3280" i="1"/>
  <c r="AD3280" i="1"/>
  <c r="AE3280" i="1"/>
  <c r="AF3280" i="1"/>
  <c r="AG3280" i="1"/>
  <c r="AH3280" i="1"/>
  <c r="AJ3280" i="1"/>
  <c r="AL3280" i="1"/>
  <c r="AI3280" i="1"/>
  <c r="AK3280" i="1"/>
  <c r="AQ3280" i="1"/>
  <c r="AS3280" i="1"/>
  <c r="AU3280" i="1"/>
  <c r="AB3281" i="1"/>
  <c r="AC3281" i="1"/>
  <c r="AD3281" i="1"/>
  <c r="AE3281" i="1"/>
  <c r="AF3281" i="1"/>
  <c r="AG3281" i="1"/>
  <c r="AH3281" i="1"/>
  <c r="AJ3281" i="1"/>
  <c r="AL3281" i="1"/>
  <c r="AI3281" i="1"/>
  <c r="AK3281" i="1"/>
  <c r="AQ3281" i="1"/>
  <c r="AS3281" i="1"/>
  <c r="AU3281" i="1"/>
  <c r="AB3282" i="1"/>
  <c r="AC3282" i="1"/>
  <c r="AD3282" i="1"/>
  <c r="AE3282" i="1"/>
  <c r="AF3282" i="1"/>
  <c r="AG3282" i="1"/>
  <c r="AH3282" i="1"/>
  <c r="AJ3282" i="1"/>
  <c r="AL3282" i="1"/>
  <c r="AI3282" i="1"/>
  <c r="AK3282" i="1"/>
  <c r="AQ3282" i="1"/>
  <c r="AS3282" i="1"/>
  <c r="AU3282" i="1"/>
  <c r="AB3283" i="1"/>
  <c r="AC3283" i="1"/>
  <c r="AD3283" i="1"/>
  <c r="AE3283" i="1"/>
  <c r="AF3283" i="1"/>
  <c r="AG3283" i="1"/>
  <c r="AH3283" i="1"/>
  <c r="AJ3283" i="1"/>
  <c r="AL3283" i="1"/>
  <c r="AI3283" i="1"/>
  <c r="AK3283" i="1"/>
  <c r="AQ3283" i="1"/>
  <c r="AS3283" i="1"/>
  <c r="AU3283" i="1"/>
  <c r="AB3284" i="1"/>
  <c r="AC3284" i="1"/>
  <c r="AD3284" i="1"/>
  <c r="AE3284" i="1"/>
  <c r="AF3284" i="1"/>
  <c r="AG3284" i="1"/>
  <c r="AH3284" i="1"/>
  <c r="AJ3284" i="1"/>
  <c r="AL3284" i="1"/>
  <c r="AI3284" i="1"/>
  <c r="AK3284" i="1"/>
  <c r="AQ3284" i="1"/>
  <c r="AS3284" i="1"/>
  <c r="AU3284" i="1"/>
  <c r="AB3285" i="1"/>
  <c r="AC3285" i="1"/>
  <c r="AD3285" i="1"/>
  <c r="AE3285" i="1"/>
  <c r="AF3285" i="1"/>
  <c r="AG3285" i="1"/>
  <c r="AH3285" i="1"/>
  <c r="AJ3285" i="1"/>
  <c r="AL3285" i="1"/>
  <c r="AI3285" i="1"/>
  <c r="AK3285" i="1"/>
  <c r="AQ3285" i="1"/>
  <c r="AS3285" i="1"/>
  <c r="AU3285" i="1"/>
  <c r="AB3286" i="1"/>
  <c r="AC3286" i="1"/>
  <c r="AD3286" i="1"/>
  <c r="AE3286" i="1"/>
  <c r="AF3286" i="1"/>
  <c r="AG3286" i="1"/>
  <c r="AH3286" i="1"/>
  <c r="AJ3286" i="1"/>
  <c r="AL3286" i="1"/>
  <c r="AI3286" i="1"/>
  <c r="AK3286" i="1"/>
  <c r="AQ3286" i="1"/>
  <c r="AS3286" i="1"/>
  <c r="AU3286" i="1"/>
  <c r="AB3287" i="1"/>
  <c r="AC3287" i="1"/>
  <c r="AD3287" i="1"/>
  <c r="AE3287" i="1"/>
  <c r="AF3287" i="1"/>
  <c r="AG3287" i="1"/>
  <c r="AH3287" i="1"/>
  <c r="AJ3287" i="1"/>
  <c r="AL3287" i="1"/>
  <c r="AI3287" i="1"/>
  <c r="AK3287" i="1"/>
  <c r="AQ3287" i="1"/>
  <c r="AS3287" i="1"/>
  <c r="AU3287" i="1"/>
  <c r="AB3288" i="1"/>
  <c r="AC3288" i="1"/>
  <c r="AD3288" i="1"/>
  <c r="AE3288" i="1"/>
  <c r="AF3288" i="1"/>
  <c r="AG3288" i="1"/>
  <c r="AH3288" i="1"/>
  <c r="AJ3288" i="1"/>
  <c r="AL3288" i="1"/>
  <c r="AI3288" i="1"/>
  <c r="AK3288" i="1"/>
  <c r="AQ3288" i="1"/>
  <c r="AS3288" i="1"/>
  <c r="AU3288" i="1"/>
  <c r="AB3289" i="1"/>
  <c r="AC3289" i="1"/>
  <c r="AD3289" i="1"/>
  <c r="AE3289" i="1"/>
  <c r="AF3289" i="1"/>
  <c r="AG3289" i="1"/>
  <c r="AH3289" i="1"/>
  <c r="AJ3289" i="1"/>
  <c r="AL3289" i="1"/>
  <c r="AI3289" i="1"/>
  <c r="AK3289" i="1"/>
  <c r="AQ3289" i="1"/>
  <c r="AS3289" i="1"/>
  <c r="AU3289" i="1"/>
  <c r="AB3290" i="1"/>
  <c r="AC3290" i="1"/>
  <c r="AD3290" i="1"/>
  <c r="AE3290" i="1"/>
  <c r="AF3290" i="1"/>
  <c r="AG3290" i="1"/>
  <c r="AH3290" i="1"/>
  <c r="AJ3290" i="1"/>
  <c r="AL3290" i="1"/>
  <c r="AI3290" i="1"/>
  <c r="AK3290" i="1"/>
  <c r="AQ3290" i="1"/>
  <c r="AS3290" i="1"/>
  <c r="AU3290" i="1"/>
  <c r="AB3291" i="1"/>
  <c r="AC3291" i="1"/>
  <c r="AD3291" i="1"/>
  <c r="AE3291" i="1"/>
  <c r="AF3291" i="1"/>
  <c r="AG3291" i="1"/>
  <c r="AH3291" i="1"/>
  <c r="AJ3291" i="1"/>
  <c r="AL3291" i="1"/>
  <c r="AI3291" i="1"/>
  <c r="AK3291" i="1"/>
  <c r="AQ3291" i="1"/>
  <c r="AS3291" i="1"/>
  <c r="AU3291" i="1"/>
  <c r="AB3292" i="1"/>
  <c r="AC3292" i="1"/>
  <c r="AD3292" i="1"/>
  <c r="AE3292" i="1"/>
  <c r="AF3292" i="1"/>
  <c r="AG3292" i="1"/>
  <c r="AH3292" i="1"/>
  <c r="AJ3292" i="1"/>
  <c r="AL3292" i="1"/>
  <c r="AI3292" i="1"/>
  <c r="AK3292" i="1"/>
  <c r="AQ3292" i="1"/>
  <c r="AS3292" i="1"/>
  <c r="AU3292" i="1"/>
  <c r="AB3293" i="1"/>
  <c r="AC3293" i="1"/>
  <c r="AD3293" i="1"/>
  <c r="AE3293" i="1"/>
  <c r="AF3293" i="1"/>
  <c r="AG3293" i="1"/>
  <c r="AH3293" i="1"/>
  <c r="AJ3293" i="1"/>
  <c r="AL3293" i="1"/>
  <c r="AI3293" i="1"/>
  <c r="AK3293" i="1"/>
  <c r="AQ3293" i="1"/>
  <c r="AS3293" i="1"/>
  <c r="AU3293" i="1"/>
  <c r="AB3294" i="1"/>
  <c r="AC3294" i="1"/>
  <c r="AD3294" i="1"/>
  <c r="AE3294" i="1"/>
  <c r="AF3294" i="1"/>
  <c r="AG3294" i="1"/>
  <c r="AH3294" i="1"/>
  <c r="AJ3294" i="1"/>
  <c r="AL3294" i="1"/>
  <c r="AI3294" i="1"/>
  <c r="AK3294" i="1"/>
  <c r="AQ3294" i="1"/>
  <c r="AS3294" i="1"/>
  <c r="AU3294" i="1"/>
  <c r="AB3295" i="1"/>
  <c r="AC3295" i="1"/>
  <c r="AD3295" i="1"/>
  <c r="AE3295" i="1"/>
  <c r="AF3295" i="1"/>
  <c r="AG3295" i="1"/>
  <c r="AH3295" i="1"/>
  <c r="AJ3295" i="1"/>
  <c r="AL3295" i="1"/>
  <c r="AI3295" i="1"/>
  <c r="AK3295" i="1"/>
  <c r="AQ3295" i="1"/>
  <c r="AS3295" i="1"/>
  <c r="AU3295" i="1"/>
  <c r="AB3296" i="1"/>
  <c r="AC3296" i="1"/>
  <c r="AD3296" i="1"/>
  <c r="AE3296" i="1"/>
  <c r="AF3296" i="1"/>
  <c r="AG3296" i="1"/>
  <c r="AH3296" i="1"/>
  <c r="AJ3296" i="1"/>
  <c r="AL3296" i="1"/>
  <c r="AI3296" i="1"/>
  <c r="AK3296" i="1"/>
  <c r="AQ3296" i="1"/>
  <c r="AS3296" i="1"/>
  <c r="AU3296" i="1"/>
  <c r="AB3297" i="1"/>
  <c r="AC3297" i="1"/>
  <c r="AD3297" i="1"/>
  <c r="AE3297" i="1"/>
  <c r="AF3297" i="1"/>
  <c r="AG3297" i="1"/>
  <c r="AH3297" i="1"/>
  <c r="AJ3297" i="1"/>
  <c r="AL3297" i="1"/>
  <c r="AI3297" i="1"/>
  <c r="AK3297" i="1"/>
  <c r="AQ3297" i="1"/>
  <c r="AS3297" i="1"/>
  <c r="AU3297" i="1"/>
  <c r="AB3298" i="1"/>
  <c r="AC3298" i="1"/>
  <c r="AD3298" i="1"/>
  <c r="AE3298" i="1"/>
  <c r="AF3298" i="1"/>
  <c r="AG3298" i="1"/>
  <c r="AH3298" i="1"/>
  <c r="AJ3298" i="1"/>
  <c r="AL3298" i="1"/>
  <c r="AI3298" i="1"/>
  <c r="AK3298" i="1"/>
  <c r="AQ3298" i="1"/>
  <c r="AS3298" i="1"/>
  <c r="AU3298" i="1"/>
  <c r="AB3299" i="1"/>
  <c r="AC3299" i="1"/>
  <c r="AD3299" i="1"/>
  <c r="AE3299" i="1"/>
  <c r="AF3299" i="1"/>
  <c r="AG3299" i="1"/>
  <c r="AH3299" i="1"/>
  <c r="AJ3299" i="1"/>
  <c r="AL3299" i="1"/>
  <c r="AI3299" i="1"/>
  <c r="AK3299" i="1"/>
  <c r="AQ3299" i="1"/>
  <c r="AS3299" i="1"/>
  <c r="AU3299" i="1"/>
  <c r="AB3300" i="1"/>
  <c r="AC3300" i="1"/>
  <c r="AD3300" i="1"/>
  <c r="AE3300" i="1"/>
  <c r="AF3300" i="1"/>
  <c r="AG3300" i="1"/>
  <c r="AH3300" i="1"/>
  <c r="AJ3300" i="1"/>
  <c r="AL3300" i="1"/>
  <c r="AI3300" i="1"/>
  <c r="AK3300" i="1"/>
  <c r="AQ3300" i="1"/>
  <c r="AS3300" i="1"/>
  <c r="AU3300" i="1"/>
  <c r="AB3301" i="1"/>
  <c r="AC3301" i="1"/>
  <c r="AD3301" i="1"/>
  <c r="AE3301" i="1"/>
  <c r="AF3301" i="1"/>
  <c r="AG3301" i="1"/>
  <c r="AH3301" i="1"/>
  <c r="AJ3301" i="1"/>
  <c r="AL3301" i="1"/>
  <c r="AI3301" i="1"/>
  <c r="AK3301" i="1"/>
  <c r="AQ3301" i="1"/>
  <c r="AS3301" i="1"/>
  <c r="AU3301" i="1"/>
  <c r="AB3302" i="1"/>
  <c r="AC3302" i="1"/>
  <c r="AD3302" i="1"/>
  <c r="AE3302" i="1"/>
  <c r="AF3302" i="1"/>
  <c r="AG3302" i="1"/>
  <c r="AH3302" i="1"/>
  <c r="AJ3302" i="1"/>
  <c r="AL3302" i="1"/>
  <c r="AI3302" i="1"/>
  <c r="AK3302" i="1"/>
  <c r="AQ3302" i="1"/>
  <c r="AS3302" i="1"/>
  <c r="AU3302" i="1"/>
  <c r="AB3303" i="1"/>
  <c r="AC3303" i="1"/>
  <c r="AD3303" i="1"/>
  <c r="AE3303" i="1"/>
  <c r="AF3303" i="1"/>
  <c r="AG3303" i="1"/>
  <c r="AH3303" i="1"/>
  <c r="AJ3303" i="1"/>
  <c r="AL3303" i="1"/>
  <c r="AI3303" i="1"/>
  <c r="AK3303" i="1"/>
  <c r="AQ3303" i="1"/>
  <c r="AS3303" i="1"/>
  <c r="AU3303" i="1"/>
  <c r="AB3304" i="1"/>
  <c r="AC3304" i="1"/>
  <c r="AD3304" i="1"/>
  <c r="AE3304" i="1"/>
  <c r="AF3304" i="1"/>
  <c r="AG3304" i="1"/>
  <c r="AH3304" i="1"/>
  <c r="AJ3304" i="1"/>
  <c r="AL3304" i="1"/>
  <c r="AI3304" i="1"/>
  <c r="AK3304" i="1"/>
  <c r="AQ3304" i="1"/>
  <c r="AS3304" i="1"/>
  <c r="AU3304" i="1"/>
  <c r="AB3305" i="1"/>
  <c r="AC3305" i="1"/>
  <c r="AD3305" i="1"/>
  <c r="AE3305" i="1"/>
  <c r="AF3305" i="1"/>
  <c r="AG3305" i="1"/>
  <c r="AH3305" i="1"/>
  <c r="AJ3305" i="1"/>
  <c r="AL3305" i="1"/>
  <c r="AI3305" i="1"/>
  <c r="AK3305" i="1"/>
  <c r="AQ3305" i="1"/>
  <c r="AS3305" i="1"/>
  <c r="AU3305" i="1"/>
  <c r="AB3306" i="1"/>
  <c r="AC3306" i="1"/>
  <c r="AD3306" i="1"/>
  <c r="AE3306" i="1"/>
  <c r="AF3306" i="1"/>
  <c r="AG3306" i="1"/>
  <c r="AH3306" i="1"/>
  <c r="AJ3306" i="1"/>
  <c r="AL3306" i="1"/>
  <c r="AI3306" i="1"/>
  <c r="AK3306" i="1"/>
  <c r="AQ3306" i="1"/>
  <c r="AS3306" i="1"/>
  <c r="AU3306" i="1"/>
  <c r="AB3307" i="1"/>
  <c r="AC3307" i="1"/>
  <c r="AD3307" i="1"/>
  <c r="AE3307" i="1"/>
  <c r="AF3307" i="1"/>
  <c r="AG3307" i="1"/>
  <c r="AH3307" i="1"/>
  <c r="AJ3307" i="1"/>
  <c r="AL3307" i="1"/>
  <c r="AI3307" i="1"/>
  <c r="AK3307" i="1"/>
  <c r="AQ3307" i="1"/>
  <c r="AS3307" i="1"/>
  <c r="AU3307" i="1"/>
  <c r="AB3308" i="1"/>
  <c r="AC3308" i="1"/>
  <c r="AD3308" i="1"/>
  <c r="AE3308" i="1"/>
  <c r="AF3308" i="1"/>
  <c r="AG3308" i="1"/>
  <c r="AH3308" i="1"/>
  <c r="AJ3308" i="1"/>
  <c r="AL3308" i="1"/>
  <c r="AI3308" i="1"/>
  <c r="AK3308" i="1"/>
  <c r="AQ3308" i="1"/>
  <c r="AS3308" i="1"/>
  <c r="AU3308" i="1"/>
  <c r="AB3309" i="1"/>
  <c r="AC3309" i="1"/>
  <c r="AD3309" i="1"/>
  <c r="AE3309" i="1"/>
  <c r="AF3309" i="1"/>
  <c r="AG3309" i="1"/>
  <c r="AH3309" i="1"/>
  <c r="AJ3309" i="1"/>
  <c r="AL3309" i="1"/>
  <c r="AI3309" i="1"/>
  <c r="AK3309" i="1"/>
  <c r="AQ3309" i="1"/>
  <c r="AS3309" i="1"/>
  <c r="AU3309" i="1"/>
  <c r="AB3310" i="1"/>
  <c r="AC3310" i="1"/>
  <c r="AD3310" i="1"/>
  <c r="AE3310" i="1"/>
  <c r="AF3310" i="1"/>
  <c r="AG3310" i="1"/>
  <c r="AH3310" i="1"/>
  <c r="AJ3310" i="1"/>
  <c r="AL3310" i="1"/>
  <c r="AI3310" i="1"/>
  <c r="AK3310" i="1"/>
  <c r="AQ3310" i="1"/>
  <c r="AS3310" i="1"/>
  <c r="AU3310" i="1"/>
  <c r="AB3311" i="1"/>
  <c r="AC3311" i="1"/>
  <c r="AD3311" i="1"/>
  <c r="AE3311" i="1"/>
  <c r="AF3311" i="1"/>
  <c r="AG3311" i="1"/>
  <c r="AH3311" i="1"/>
  <c r="AJ3311" i="1"/>
  <c r="AL3311" i="1"/>
  <c r="AI3311" i="1"/>
  <c r="AK3311" i="1"/>
  <c r="AQ3311" i="1"/>
  <c r="AS3311" i="1"/>
  <c r="AU3311" i="1"/>
  <c r="AB3312" i="1"/>
  <c r="AC3312" i="1"/>
  <c r="AD3312" i="1"/>
  <c r="AE3312" i="1"/>
  <c r="AF3312" i="1"/>
  <c r="AG3312" i="1"/>
  <c r="AH3312" i="1"/>
  <c r="AJ3312" i="1"/>
  <c r="AL3312" i="1"/>
  <c r="AI3312" i="1"/>
  <c r="AK3312" i="1"/>
  <c r="AQ3312" i="1"/>
  <c r="AS3312" i="1"/>
  <c r="AU3312" i="1"/>
  <c r="AB3313" i="1"/>
  <c r="AC3313" i="1"/>
  <c r="AD3313" i="1"/>
  <c r="AE3313" i="1"/>
  <c r="AF3313" i="1"/>
  <c r="AG3313" i="1"/>
  <c r="AH3313" i="1"/>
  <c r="AJ3313" i="1"/>
  <c r="AL3313" i="1"/>
  <c r="AI3313" i="1"/>
  <c r="AK3313" i="1"/>
  <c r="AQ3313" i="1"/>
  <c r="AS3313" i="1"/>
  <c r="AU3313" i="1"/>
  <c r="AB3314" i="1"/>
  <c r="AC3314" i="1"/>
  <c r="AD3314" i="1"/>
  <c r="AE3314" i="1"/>
  <c r="AF3314" i="1"/>
  <c r="AG3314" i="1"/>
  <c r="AH3314" i="1"/>
  <c r="AJ3314" i="1"/>
  <c r="AL3314" i="1"/>
  <c r="AI3314" i="1"/>
  <c r="AK3314" i="1"/>
  <c r="AQ3314" i="1"/>
  <c r="AS3314" i="1"/>
  <c r="AU3314" i="1"/>
  <c r="AB3315" i="1"/>
  <c r="AC3315" i="1"/>
  <c r="AD3315" i="1"/>
  <c r="AE3315" i="1"/>
  <c r="AF3315" i="1"/>
  <c r="AG3315" i="1"/>
  <c r="AH3315" i="1"/>
  <c r="AJ3315" i="1"/>
  <c r="AL3315" i="1"/>
  <c r="AI3315" i="1"/>
  <c r="AK3315" i="1"/>
  <c r="AQ3315" i="1"/>
  <c r="AS3315" i="1"/>
  <c r="AU3315" i="1"/>
  <c r="AB3316" i="1"/>
  <c r="AC3316" i="1"/>
  <c r="AD3316" i="1"/>
  <c r="AE3316" i="1"/>
  <c r="AF3316" i="1"/>
  <c r="AG3316" i="1"/>
  <c r="AH3316" i="1"/>
  <c r="AJ3316" i="1"/>
  <c r="AL3316" i="1"/>
  <c r="AI3316" i="1"/>
  <c r="AK3316" i="1"/>
  <c r="AQ3316" i="1"/>
  <c r="AS3316" i="1"/>
  <c r="AU3316" i="1"/>
  <c r="AB3317" i="1"/>
  <c r="AC3317" i="1"/>
  <c r="AD3317" i="1"/>
  <c r="AE3317" i="1"/>
  <c r="AF3317" i="1"/>
  <c r="AG3317" i="1"/>
  <c r="AH3317" i="1"/>
  <c r="AJ3317" i="1"/>
  <c r="AL3317" i="1"/>
  <c r="AI3317" i="1"/>
  <c r="AK3317" i="1"/>
  <c r="AQ3317" i="1"/>
  <c r="AS3317" i="1"/>
  <c r="AU3317" i="1"/>
  <c r="AB3318" i="1"/>
  <c r="AC3318" i="1"/>
  <c r="AD3318" i="1"/>
  <c r="AE3318" i="1"/>
  <c r="AF3318" i="1"/>
  <c r="AG3318" i="1"/>
  <c r="AH3318" i="1"/>
  <c r="AJ3318" i="1"/>
  <c r="AL3318" i="1"/>
  <c r="AI3318" i="1"/>
  <c r="AK3318" i="1"/>
  <c r="AQ3318" i="1"/>
  <c r="AS3318" i="1"/>
  <c r="AU3318" i="1"/>
  <c r="AB3319" i="1"/>
  <c r="AC3319" i="1"/>
  <c r="AD3319" i="1"/>
  <c r="AE3319" i="1"/>
  <c r="AF3319" i="1"/>
  <c r="AG3319" i="1"/>
  <c r="AH3319" i="1"/>
  <c r="AJ3319" i="1"/>
  <c r="AL3319" i="1"/>
  <c r="AI3319" i="1"/>
  <c r="AK3319" i="1"/>
  <c r="AQ3319" i="1"/>
  <c r="AS3319" i="1"/>
  <c r="AU3319" i="1"/>
  <c r="AB3320" i="1"/>
  <c r="AC3320" i="1"/>
  <c r="AD3320" i="1"/>
  <c r="AE3320" i="1"/>
  <c r="AF3320" i="1"/>
  <c r="AG3320" i="1"/>
  <c r="AH3320" i="1"/>
  <c r="AJ3320" i="1"/>
  <c r="AL3320" i="1"/>
  <c r="AI3320" i="1"/>
  <c r="AK3320" i="1"/>
  <c r="AQ3320" i="1"/>
  <c r="AS3320" i="1"/>
  <c r="AU3320" i="1"/>
  <c r="AB3321" i="1"/>
  <c r="AC3321" i="1"/>
  <c r="AD3321" i="1"/>
  <c r="AE3321" i="1"/>
  <c r="AF3321" i="1"/>
  <c r="AG3321" i="1"/>
  <c r="AH3321" i="1"/>
  <c r="AJ3321" i="1"/>
  <c r="AL3321" i="1"/>
  <c r="AI3321" i="1"/>
  <c r="AK3321" i="1"/>
  <c r="AQ3321" i="1"/>
  <c r="AS3321" i="1"/>
  <c r="AU3321" i="1"/>
  <c r="AB3322" i="1"/>
  <c r="AC3322" i="1"/>
  <c r="AD3322" i="1"/>
  <c r="AE3322" i="1"/>
  <c r="AF3322" i="1"/>
  <c r="AG3322" i="1"/>
  <c r="AH3322" i="1"/>
  <c r="AJ3322" i="1"/>
  <c r="AL3322" i="1"/>
  <c r="AI3322" i="1"/>
  <c r="AK3322" i="1"/>
  <c r="AQ3322" i="1"/>
  <c r="AS3322" i="1"/>
  <c r="AU3322" i="1"/>
  <c r="AB3323" i="1"/>
  <c r="AC3323" i="1"/>
  <c r="AD3323" i="1"/>
  <c r="AE3323" i="1"/>
  <c r="AF3323" i="1"/>
  <c r="AG3323" i="1"/>
  <c r="AH3323" i="1"/>
  <c r="AJ3323" i="1"/>
  <c r="AL3323" i="1"/>
  <c r="AI3323" i="1"/>
  <c r="AK3323" i="1"/>
  <c r="AQ3323" i="1"/>
  <c r="AS3323" i="1"/>
  <c r="AU3323" i="1"/>
  <c r="AB3324" i="1"/>
  <c r="AC3324" i="1"/>
  <c r="AD3324" i="1"/>
  <c r="AE3324" i="1"/>
  <c r="AF3324" i="1"/>
  <c r="AG3324" i="1"/>
  <c r="AH3324" i="1"/>
  <c r="AJ3324" i="1"/>
  <c r="AL3324" i="1"/>
  <c r="AI3324" i="1"/>
  <c r="AK3324" i="1"/>
  <c r="AQ3324" i="1"/>
  <c r="AS3324" i="1"/>
  <c r="AU3324" i="1"/>
  <c r="AB3325" i="1"/>
  <c r="AC3325" i="1"/>
  <c r="AD3325" i="1"/>
  <c r="AE3325" i="1"/>
  <c r="AF3325" i="1"/>
  <c r="AG3325" i="1"/>
  <c r="AH3325" i="1"/>
  <c r="AJ3325" i="1"/>
  <c r="AL3325" i="1"/>
  <c r="AI3325" i="1"/>
  <c r="AK3325" i="1"/>
  <c r="AQ3325" i="1"/>
  <c r="AS3325" i="1"/>
  <c r="AU3325" i="1"/>
  <c r="AB3326" i="1"/>
  <c r="AC3326" i="1"/>
  <c r="AD3326" i="1"/>
  <c r="AE3326" i="1"/>
  <c r="AF3326" i="1"/>
  <c r="AG3326" i="1"/>
  <c r="AH3326" i="1"/>
  <c r="AJ3326" i="1"/>
  <c r="AL3326" i="1"/>
  <c r="AI3326" i="1"/>
  <c r="AK3326" i="1"/>
  <c r="AQ3326" i="1"/>
  <c r="AS3326" i="1"/>
  <c r="AU3326" i="1"/>
  <c r="AB3327" i="1"/>
  <c r="AC3327" i="1"/>
  <c r="AD3327" i="1"/>
  <c r="AE3327" i="1"/>
  <c r="AF3327" i="1"/>
  <c r="AG3327" i="1"/>
  <c r="AH3327" i="1"/>
  <c r="AJ3327" i="1"/>
  <c r="AL3327" i="1"/>
  <c r="AI3327" i="1"/>
  <c r="AK3327" i="1"/>
  <c r="AQ3327" i="1"/>
  <c r="AS3327" i="1"/>
  <c r="AU3327" i="1"/>
  <c r="AB3328" i="1"/>
  <c r="AC3328" i="1"/>
  <c r="AD3328" i="1"/>
  <c r="AE3328" i="1"/>
  <c r="AF3328" i="1"/>
  <c r="AG3328" i="1"/>
  <c r="AH3328" i="1"/>
  <c r="AJ3328" i="1"/>
  <c r="AL3328" i="1"/>
  <c r="AI3328" i="1"/>
  <c r="AK3328" i="1"/>
  <c r="AQ3328" i="1"/>
  <c r="AS3328" i="1"/>
  <c r="AU3328" i="1"/>
  <c r="AB3329" i="1"/>
  <c r="AC3329" i="1"/>
  <c r="AD3329" i="1"/>
  <c r="AE3329" i="1"/>
  <c r="AF3329" i="1"/>
  <c r="AG3329" i="1"/>
  <c r="AH3329" i="1"/>
  <c r="AJ3329" i="1"/>
  <c r="AL3329" i="1"/>
  <c r="AI3329" i="1"/>
  <c r="AK3329" i="1"/>
  <c r="AQ3329" i="1"/>
  <c r="AS3329" i="1"/>
  <c r="AU3329" i="1"/>
  <c r="AB3330" i="1"/>
  <c r="AC3330" i="1"/>
  <c r="AD3330" i="1"/>
  <c r="AE3330" i="1"/>
  <c r="AF3330" i="1"/>
  <c r="AG3330" i="1"/>
  <c r="AH3330" i="1"/>
  <c r="AJ3330" i="1"/>
  <c r="AL3330" i="1"/>
  <c r="AI3330" i="1"/>
  <c r="AK3330" i="1"/>
  <c r="AQ3330" i="1"/>
  <c r="AS3330" i="1"/>
  <c r="AU3330" i="1"/>
  <c r="AB3331" i="1"/>
  <c r="AC3331" i="1"/>
  <c r="AD3331" i="1"/>
  <c r="AE3331" i="1"/>
  <c r="AF3331" i="1"/>
  <c r="AG3331" i="1"/>
  <c r="AH3331" i="1"/>
  <c r="AJ3331" i="1"/>
  <c r="AL3331" i="1"/>
  <c r="AI3331" i="1"/>
  <c r="AK3331" i="1"/>
  <c r="AQ3331" i="1"/>
  <c r="AS3331" i="1"/>
  <c r="AU3331" i="1"/>
  <c r="AB3332" i="1"/>
  <c r="AC3332" i="1"/>
  <c r="AD3332" i="1"/>
  <c r="AE3332" i="1"/>
  <c r="AF3332" i="1"/>
  <c r="AG3332" i="1"/>
  <c r="AH3332" i="1"/>
  <c r="AJ3332" i="1"/>
  <c r="AL3332" i="1"/>
  <c r="AI3332" i="1"/>
  <c r="AK3332" i="1"/>
  <c r="AQ3332" i="1"/>
  <c r="AS3332" i="1"/>
  <c r="AU3332" i="1"/>
  <c r="AB3333" i="1"/>
  <c r="AC3333" i="1"/>
  <c r="AD3333" i="1"/>
  <c r="AE3333" i="1"/>
  <c r="AF3333" i="1"/>
  <c r="AG3333" i="1"/>
  <c r="AH3333" i="1"/>
  <c r="AJ3333" i="1"/>
  <c r="AL3333" i="1"/>
  <c r="AI3333" i="1"/>
  <c r="AK3333" i="1"/>
  <c r="AQ3333" i="1"/>
  <c r="AS3333" i="1"/>
  <c r="AU3333" i="1"/>
  <c r="AB3334" i="1"/>
  <c r="AC3334" i="1"/>
  <c r="AD3334" i="1"/>
  <c r="AE3334" i="1"/>
  <c r="AF3334" i="1"/>
  <c r="AG3334" i="1"/>
  <c r="AH3334" i="1"/>
  <c r="AJ3334" i="1"/>
  <c r="AL3334" i="1"/>
  <c r="AI3334" i="1"/>
  <c r="AK3334" i="1"/>
  <c r="AQ3334" i="1"/>
  <c r="AS3334" i="1"/>
  <c r="AU3334" i="1"/>
  <c r="AB3335" i="1"/>
  <c r="AC3335" i="1"/>
  <c r="AD3335" i="1"/>
  <c r="AE3335" i="1"/>
  <c r="AF3335" i="1"/>
  <c r="AG3335" i="1"/>
  <c r="AH3335" i="1"/>
  <c r="AJ3335" i="1"/>
  <c r="AL3335" i="1"/>
  <c r="AI3335" i="1"/>
  <c r="AK3335" i="1"/>
  <c r="AQ3335" i="1"/>
  <c r="AS3335" i="1"/>
  <c r="AU3335" i="1"/>
  <c r="AB3336" i="1"/>
  <c r="AC3336" i="1"/>
  <c r="AD3336" i="1"/>
  <c r="AE3336" i="1"/>
  <c r="AF3336" i="1"/>
  <c r="AG3336" i="1"/>
  <c r="AH3336" i="1"/>
  <c r="AJ3336" i="1"/>
  <c r="AL3336" i="1"/>
  <c r="AI3336" i="1"/>
  <c r="AK3336" i="1"/>
  <c r="AQ3336" i="1"/>
  <c r="AS3336" i="1"/>
  <c r="AU3336" i="1"/>
  <c r="AB3337" i="1"/>
  <c r="AC3337" i="1"/>
  <c r="AD3337" i="1"/>
  <c r="AE3337" i="1"/>
  <c r="AF3337" i="1"/>
  <c r="AG3337" i="1"/>
  <c r="AH3337" i="1"/>
  <c r="AJ3337" i="1"/>
  <c r="AL3337" i="1"/>
  <c r="AI3337" i="1"/>
  <c r="AK3337" i="1"/>
  <c r="AQ3337" i="1"/>
  <c r="AS3337" i="1"/>
  <c r="AU3337" i="1"/>
  <c r="AB3338" i="1"/>
  <c r="AC3338" i="1"/>
  <c r="AD3338" i="1"/>
  <c r="AE3338" i="1"/>
  <c r="AF3338" i="1"/>
  <c r="AG3338" i="1"/>
  <c r="AH3338" i="1"/>
  <c r="AJ3338" i="1"/>
  <c r="AL3338" i="1"/>
  <c r="AI3338" i="1"/>
  <c r="AK3338" i="1"/>
  <c r="AQ3338" i="1"/>
  <c r="AS3338" i="1"/>
  <c r="AU3338" i="1"/>
  <c r="AB3339" i="1"/>
  <c r="AC3339" i="1"/>
  <c r="AD3339" i="1"/>
  <c r="AE3339" i="1"/>
  <c r="AF3339" i="1"/>
  <c r="AG3339" i="1"/>
  <c r="AH3339" i="1"/>
  <c r="AJ3339" i="1"/>
  <c r="AL3339" i="1"/>
  <c r="AI3339" i="1"/>
  <c r="AK3339" i="1"/>
  <c r="AQ3339" i="1"/>
  <c r="AS3339" i="1"/>
  <c r="AU3339" i="1"/>
  <c r="AB3340" i="1"/>
  <c r="AC3340" i="1"/>
  <c r="AD3340" i="1"/>
  <c r="AE3340" i="1"/>
  <c r="AF3340" i="1"/>
  <c r="AG3340" i="1"/>
  <c r="AH3340" i="1"/>
  <c r="AJ3340" i="1"/>
  <c r="AL3340" i="1"/>
  <c r="AI3340" i="1"/>
  <c r="AK3340" i="1"/>
  <c r="AQ3340" i="1"/>
  <c r="AS3340" i="1"/>
  <c r="AU3340" i="1"/>
  <c r="AB3341" i="1"/>
  <c r="AC3341" i="1"/>
  <c r="AD3341" i="1"/>
  <c r="AE3341" i="1"/>
  <c r="AF3341" i="1"/>
  <c r="AG3341" i="1"/>
  <c r="AH3341" i="1"/>
  <c r="AJ3341" i="1"/>
  <c r="AL3341" i="1"/>
  <c r="AI3341" i="1"/>
  <c r="AK3341" i="1"/>
  <c r="AQ3341" i="1"/>
  <c r="AS3341" i="1"/>
  <c r="AU3341" i="1"/>
  <c r="AB3342" i="1"/>
  <c r="AC3342" i="1"/>
  <c r="AD3342" i="1"/>
  <c r="AE3342" i="1"/>
  <c r="AF3342" i="1"/>
  <c r="AG3342" i="1"/>
  <c r="AH3342" i="1"/>
  <c r="AJ3342" i="1"/>
  <c r="AL3342" i="1"/>
  <c r="AI3342" i="1"/>
  <c r="AK3342" i="1"/>
  <c r="AQ3342" i="1"/>
  <c r="AS3342" i="1"/>
  <c r="AU3342" i="1"/>
  <c r="AB3343" i="1"/>
  <c r="AC3343" i="1"/>
  <c r="AD3343" i="1"/>
  <c r="AE3343" i="1"/>
  <c r="AF3343" i="1"/>
  <c r="AG3343" i="1"/>
  <c r="AH3343" i="1"/>
  <c r="AJ3343" i="1"/>
  <c r="AL3343" i="1"/>
  <c r="AI3343" i="1"/>
  <c r="AK3343" i="1"/>
  <c r="AQ3343" i="1"/>
  <c r="AS3343" i="1"/>
  <c r="AU3343" i="1"/>
  <c r="AB3344" i="1"/>
  <c r="AC3344" i="1"/>
  <c r="AD3344" i="1"/>
  <c r="AE3344" i="1"/>
  <c r="AF3344" i="1"/>
  <c r="AG3344" i="1"/>
  <c r="AH3344" i="1"/>
  <c r="AJ3344" i="1"/>
  <c r="AL3344" i="1"/>
  <c r="AI3344" i="1"/>
  <c r="AK3344" i="1"/>
  <c r="AQ3344" i="1"/>
  <c r="AS3344" i="1"/>
  <c r="AU3344" i="1"/>
  <c r="AB3345" i="1"/>
  <c r="AC3345" i="1"/>
  <c r="AD3345" i="1"/>
  <c r="AE3345" i="1"/>
  <c r="AF3345" i="1"/>
  <c r="AG3345" i="1"/>
  <c r="AH3345" i="1"/>
  <c r="AJ3345" i="1"/>
  <c r="AL3345" i="1"/>
  <c r="AI3345" i="1"/>
  <c r="AK3345" i="1"/>
  <c r="AQ3345" i="1"/>
  <c r="AS3345" i="1"/>
  <c r="AU3345" i="1"/>
  <c r="AB3346" i="1"/>
  <c r="AC3346" i="1"/>
  <c r="AD3346" i="1"/>
  <c r="AE3346" i="1"/>
  <c r="AF3346" i="1"/>
  <c r="AG3346" i="1"/>
  <c r="AH3346" i="1"/>
  <c r="AJ3346" i="1"/>
  <c r="AL3346" i="1"/>
  <c r="AI3346" i="1"/>
  <c r="AK3346" i="1"/>
  <c r="AQ3346" i="1"/>
  <c r="AS3346" i="1"/>
  <c r="AU3346" i="1"/>
  <c r="AB3347" i="1"/>
  <c r="AC3347" i="1"/>
  <c r="AD3347" i="1"/>
  <c r="AE3347" i="1"/>
  <c r="AF3347" i="1"/>
  <c r="AG3347" i="1"/>
  <c r="AH3347" i="1"/>
  <c r="AJ3347" i="1"/>
  <c r="AL3347" i="1"/>
  <c r="AI3347" i="1"/>
  <c r="AK3347" i="1"/>
  <c r="AQ3347" i="1"/>
  <c r="AS3347" i="1"/>
  <c r="AU3347" i="1"/>
  <c r="AB3348" i="1"/>
  <c r="AC3348" i="1"/>
  <c r="AD3348" i="1"/>
  <c r="AE3348" i="1"/>
  <c r="AF3348" i="1"/>
  <c r="AG3348" i="1"/>
  <c r="AH3348" i="1"/>
  <c r="AJ3348" i="1"/>
  <c r="AL3348" i="1"/>
  <c r="AI3348" i="1"/>
  <c r="AK3348" i="1"/>
  <c r="AQ3348" i="1"/>
  <c r="AS3348" i="1"/>
  <c r="AU3348" i="1"/>
  <c r="AB3349" i="1"/>
  <c r="AC3349" i="1"/>
  <c r="AD3349" i="1"/>
  <c r="AE3349" i="1"/>
  <c r="AF3349" i="1"/>
  <c r="AG3349" i="1"/>
  <c r="AH3349" i="1"/>
  <c r="AJ3349" i="1"/>
  <c r="AL3349" i="1"/>
  <c r="AI3349" i="1"/>
  <c r="AK3349" i="1"/>
  <c r="AQ3349" i="1"/>
  <c r="AS3349" i="1"/>
  <c r="AU3349" i="1"/>
  <c r="AB3350" i="1"/>
  <c r="AC3350" i="1"/>
  <c r="AD3350" i="1"/>
  <c r="AE3350" i="1"/>
  <c r="AF3350" i="1"/>
  <c r="AG3350" i="1"/>
  <c r="AH3350" i="1"/>
  <c r="AJ3350" i="1"/>
  <c r="AL3350" i="1"/>
  <c r="AI3350" i="1"/>
  <c r="AK3350" i="1"/>
  <c r="AQ3350" i="1"/>
  <c r="AS3350" i="1"/>
  <c r="AU3350" i="1"/>
  <c r="AB3351" i="1"/>
  <c r="AC3351" i="1"/>
  <c r="AD3351" i="1"/>
  <c r="AE3351" i="1"/>
  <c r="AF3351" i="1"/>
  <c r="AG3351" i="1"/>
  <c r="AH3351" i="1"/>
  <c r="AJ3351" i="1"/>
  <c r="AL3351" i="1"/>
  <c r="AI3351" i="1"/>
  <c r="AK3351" i="1"/>
  <c r="AQ3351" i="1"/>
  <c r="AS3351" i="1"/>
  <c r="AU3351" i="1"/>
  <c r="AB3352" i="1"/>
  <c r="AC3352" i="1"/>
  <c r="AD3352" i="1"/>
  <c r="AE3352" i="1"/>
  <c r="AF3352" i="1"/>
  <c r="AG3352" i="1"/>
  <c r="AH3352" i="1"/>
  <c r="AJ3352" i="1"/>
  <c r="AL3352" i="1"/>
  <c r="AI3352" i="1"/>
  <c r="AK3352" i="1"/>
  <c r="AQ3352" i="1"/>
  <c r="AS3352" i="1"/>
  <c r="AU3352" i="1"/>
  <c r="AB3353" i="1"/>
  <c r="AC3353" i="1"/>
  <c r="AD3353" i="1"/>
  <c r="AE3353" i="1"/>
  <c r="AF3353" i="1"/>
  <c r="AG3353" i="1"/>
  <c r="AH3353" i="1"/>
  <c r="AJ3353" i="1"/>
  <c r="AL3353" i="1"/>
  <c r="AI3353" i="1"/>
  <c r="AK3353" i="1"/>
  <c r="AQ3353" i="1"/>
  <c r="AS3353" i="1"/>
  <c r="AU3353" i="1"/>
  <c r="AB3354" i="1"/>
  <c r="AC3354" i="1"/>
  <c r="AD3354" i="1"/>
  <c r="AE3354" i="1"/>
  <c r="AF3354" i="1"/>
  <c r="AG3354" i="1"/>
  <c r="AH3354" i="1"/>
  <c r="AJ3354" i="1"/>
  <c r="AL3354" i="1"/>
  <c r="AI3354" i="1"/>
  <c r="AK3354" i="1"/>
  <c r="AQ3354" i="1"/>
  <c r="AS3354" i="1"/>
  <c r="AU3354" i="1"/>
  <c r="AB3355" i="1"/>
  <c r="AC3355" i="1"/>
  <c r="AD3355" i="1"/>
  <c r="AE3355" i="1"/>
  <c r="AF3355" i="1"/>
  <c r="AG3355" i="1"/>
  <c r="AH3355" i="1"/>
  <c r="AJ3355" i="1"/>
  <c r="AL3355" i="1"/>
  <c r="AI3355" i="1"/>
  <c r="AK3355" i="1"/>
  <c r="AQ3355" i="1"/>
  <c r="AS3355" i="1"/>
  <c r="AU3355" i="1"/>
  <c r="AB3356" i="1"/>
  <c r="AC3356" i="1"/>
  <c r="AD3356" i="1"/>
  <c r="AE3356" i="1"/>
  <c r="AF3356" i="1"/>
  <c r="AG3356" i="1"/>
  <c r="AH3356" i="1"/>
  <c r="AJ3356" i="1"/>
  <c r="AL3356" i="1"/>
  <c r="AI3356" i="1"/>
  <c r="AK3356" i="1"/>
  <c r="AQ3356" i="1"/>
  <c r="AS3356" i="1"/>
  <c r="AU3356" i="1"/>
  <c r="AB3357" i="1"/>
  <c r="AC3357" i="1"/>
  <c r="AD3357" i="1"/>
  <c r="AE3357" i="1"/>
  <c r="AF3357" i="1"/>
  <c r="AG3357" i="1"/>
  <c r="AH3357" i="1"/>
  <c r="AJ3357" i="1"/>
  <c r="AL3357" i="1"/>
  <c r="AI3357" i="1"/>
  <c r="AK3357" i="1"/>
  <c r="AQ3357" i="1"/>
  <c r="AS3357" i="1"/>
  <c r="AU3357" i="1"/>
  <c r="AB3358" i="1"/>
  <c r="AC3358" i="1"/>
  <c r="AD3358" i="1"/>
  <c r="AE3358" i="1"/>
  <c r="AF3358" i="1"/>
  <c r="AG3358" i="1"/>
  <c r="AH3358" i="1"/>
  <c r="AJ3358" i="1"/>
  <c r="AL3358" i="1"/>
  <c r="AI3358" i="1"/>
  <c r="AK3358" i="1"/>
  <c r="AQ3358" i="1"/>
  <c r="AS3358" i="1"/>
  <c r="AU3358" i="1"/>
  <c r="AB3359" i="1"/>
  <c r="AC3359" i="1"/>
  <c r="AD3359" i="1"/>
  <c r="AE3359" i="1"/>
  <c r="AF3359" i="1"/>
  <c r="AG3359" i="1"/>
  <c r="AH3359" i="1"/>
  <c r="AJ3359" i="1"/>
  <c r="AL3359" i="1"/>
  <c r="AI3359" i="1"/>
  <c r="AK3359" i="1"/>
  <c r="AQ3359" i="1"/>
  <c r="AS3359" i="1"/>
  <c r="AU3359" i="1"/>
  <c r="AB3360" i="1"/>
  <c r="AC3360" i="1"/>
  <c r="AD3360" i="1"/>
  <c r="AE3360" i="1"/>
  <c r="AF3360" i="1"/>
  <c r="AG3360" i="1"/>
  <c r="AH3360" i="1"/>
  <c r="AJ3360" i="1"/>
  <c r="AL3360" i="1"/>
  <c r="AI3360" i="1"/>
  <c r="AK3360" i="1"/>
  <c r="AQ3360" i="1"/>
  <c r="AS3360" i="1"/>
  <c r="AU3360" i="1"/>
  <c r="AB3361" i="1"/>
  <c r="AC3361" i="1"/>
  <c r="AD3361" i="1"/>
  <c r="AE3361" i="1"/>
  <c r="AF3361" i="1"/>
  <c r="AG3361" i="1"/>
  <c r="AH3361" i="1"/>
  <c r="AJ3361" i="1"/>
  <c r="AL3361" i="1"/>
  <c r="AI3361" i="1"/>
  <c r="AK3361" i="1"/>
  <c r="AQ3361" i="1"/>
  <c r="AS3361" i="1"/>
  <c r="AU3361" i="1"/>
  <c r="AB3362" i="1"/>
  <c r="AC3362" i="1"/>
  <c r="AD3362" i="1"/>
  <c r="AE3362" i="1"/>
  <c r="AF3362" i="1"/>
  <c r="AG3362" i="1"/>
  <c r="AH3362" i="1"/>
  <c r="AJ3362" i="1"/>
  <c r="AL3362" i="1"/>
  <c r="AI3362" i="1"/>
  <c r="AK3362" i="1"/>
  <c r="AQ3362" i="1"/>
  <c r="AS3362" i="1"/>
  <c r="AU3362" i="1"/>
  <c r="AB3363" i="1"/>
  <c r="AC3363" i="1"/>
  <c r="AD3363" i="1"/>
  <c r="AE3363" i="1"/>
  <c r="AF3363" i="1"/>
  <c r="AG3363" i="1"/>
  <c r="AH3363" i="1"/>
  <c r="AJ3363" i="1"/>
  <c r="AL3363" i="1"/>
  <c r="AI3363" i="1"/>
  <c r="AK3363" i="1"/>
  <c r="AQ3363" i="1"/>
  <c r="AS3363" i="1"/>
  <c r="AU3363" i="1"/>
  <c r="AB3364" i="1"/>
  <c r="AC3364" i="1"/>
  <c r="AD3364" i="1"/>
  <c r="AE3364" i="1"/>
  <c r="AF3364" i="1"/>
  <c r="AG3364" i="1"/>
  <c r="AH3364" i="1"/>
  <c r="AJ3364" i="1"/>
  <c r="AL3364" i="1"/>
  <c r="AI3364" i="1"/>
  <c r="AK3364" i="1"/>
  <c r="AQ3364" i="1"/>
  <c r="AS3364" i="1"/>
  <c r="AU3364" i="1"/>
  <c r="AB3365" i="1"/>
  <c r="AC3365" i="1"/>
  <c r="AD3365" i="1"/>
  <c r="AE3365" i="1"/>
  <c r="AF3365" i="1"/>
  <c r="AG3365" i="1"/>
  <c r="AH3365" i="1"/>
  <c r="AJ3365" i="1"/>
  <c r="AL3365" i="1"/>
  <c r="AI3365" i="1"/>
  <c r="AK3365" i="1"/>
  <c r="AQ3365" i="1"/>
  <c r="AS3365" i="1"/>
  <c r="AU3365" i="1"/>
  <c r="AB3366" i="1"/>
  <c r="AC3366" i="1"/>
  <c r="AD3366" i="1"/>
  <c r="AE3366" i="1"/>
  <c r="AF3366" i="1"/>
  <c r="AG3366" i="1"/>
  <c r="AH3366" i="1"/>
  <c r="AJ3366" i="1"/>
  <c r="AL3366" i="1"/>
  <c r="AI3366" i="1"/>
  <c r="AK3366" i="1"/>
  <c r="AQ3366" i="1"/>
  <c r="AS3366" i="1"/>
  <c r="AU3366" i="1"/>
  <c r="AB3367" i="1"/>
  <c r="AC3367" i="1"/>
  <c r="AD3367" i="1"/>
  <c r="AE3367" i="1"/>
  <c r="AF3367" i="1"/>
  <c r="AG3367" i="1"/>
  <c r="AH3367" i="1"/>
  <c r="AJ3367" i="1"/>
  <c r="AL3367" i="1"/>
  <c r="AI3367" i="1"/>
  <c r="AK3367" i="1"/>
  <c r="AQ3367" i="1"/>
  <c r="AS3367" i="1"/>
  <c r="AU3367" i="1"/>
  <c r="AB3368" i="1"/>
  <c r="AC3368" i="1"/>
  <c r="AD3368" i="1"/>
  <c r="AE3368" i="1"/>
  <c r="AF3368" i="1"/>
  <c r="AG3368" i="1"/>
  <c r="AH3368" i="1"/>
  <c r="AJ3368" i="1"/>
  <c r="AL3368" i="1"/>
  <c r="AI3368" i="1"/>
  <c r="AK3368" i="1"/>
  <c r="AQ3368" i="1"/>
  <c r="AS3368" i="1"/>
  <c r="AU3368" i="1"/>
  <c r="AB3369" i="1"/>
  <c r="AC3369" i="1"/>
  <c r="AD3369" i="1"/>
  <c r="AE3369" i="1"/>
  <c r="AF3369" i="1"/>
  <c r="AG3369" i="1"/>
  <c r="AH3369" i="1"/>
  <c r="AJ3369" i="1"/>
  <c r="AL3369" i="1"/>
  <c r="AI3369" i="1"/>
  <c r="AK3369" i="1"/>
  <c r="AQ3369" i="1"/>
  <c r="AS3369" i="1"/>
  <c r="AU3369" i="1"/>
  <c r="AB3370" i="1"/>
  <c r="AC3370" i="1"/>
  <c r="AD3370" i="1"/>
  <c r="AE3370" i="1"/>
  <c r="AF3370" i="1"/>
  <c r="AG3370" i="1"/>
  <c r="AH3370" i="1"/>
  <c r="AJ3370" i="1"/>
  <c r="AL3370" i="1"/>
  <c r="AI3370" i="1"/>
  <c r="AK3370" i="1"/>
  <c r="AQ3370" i="1"/>
  <c r="AS3370" i="1"/>
  <c r="AU3370" i="1"/>
  <c r="AB3371" i="1"/>
  <c r="AC3371" i="1"/>
  <c r="AD3371" i="1"/>
  <c r="AE3371" i="1"/>
  <c r="AF3371" i="1"/>
  <c r="AG3371" i="1"/>
  <c r="AH3371" i="1"/>
  <c r="AJ3371" i="1"/>
  <c r="AL3371" i="1"/>
  <c r="AI3371" i="1"/>
  <c r="AK3371" i="1"/>
  <c r="AQ3371" i="1"/>
  <c r="AS3371" i="1"/>
  <c r="AU3371" i="1"/>
  <c r="AB3372" i="1"/>
  <c r="AC3372" i="1"/>
  <c r="AD3372" i="1"/>
  <c r="AE3372" i="1"/>
  <c r="AF3372" i="1"/>
  <c r="AG3372" i="1"/>
  <c r="AH3372" i="1"/>
  <c r="AJ3372" i="1"/>
  <c r="AL3372" i="1"/>
  <c r="AI3372" i="1"/>
  <c r="AK3372" i="1"/>
  <c r="AQ3372" i="1"/>
  <c r="AS3372" i="1"/>
  <c r="AU3372" i="1"/>
  <c r="AB3373" i="1"/>
  <c r="AC3373" i="1"/>
  <c r="AD3373" i="1"/>
  <c r="AE3373" i="1"/>
  <c r="AF3373" i="1"/>
  <c r="AG3373" i="1"/>
  <c r="AH3373" i="1"/>
  <c r="AJ3373" i="1"/>
  <c r="AL3373" i="1"/>
  <c r="AI3373" i="1"/>
  <c r="AK3373" i="1"/>
  <c r="AQ3373" i="1"/>
  <c r="AS3373" i="1"/>
  <c r="AU3373" i="1"/>
  <c r="AB3374" i="1"/>
  <c r="AC3374" i="1"/>
  <c r="AD3374" i="1"/>
  <c r="AE3374" i="1"/>
  <c r="AF3374" i="1"/>
  <c r="AG3374" i="1"/>
  <c r="AH3374" i="1"/>
  <c r="AJ3374" i="1"/>
  <c r="AL3374" i="1"/>
  <c r="AI3374" i="1"/>
  <c r="AK3374" i="1"/>
  <c r="AQ3374" i="1"/>
  <c r="AS3374" i="1"/>
  <c r="AU3374" i="1"/>
  <c r="AB3375" i="1"/>
  <c r="AC3375" i="1"/>
  <c r="AD3375" i="1"/>
  <c r="AE3375" i="1"/>
  <c r="AF3375" i="1"/>
  <c r="AG3375" i="1"/>
  <c r="AH3375" i="1"/>
  <c r="AJ3375" i="1"/>
  <c r="AL3375" i="1"/>
  <c r="AI3375" i="1"/>
  <c r="AK3375" i="1"/>
  <c r="AQ3375" i="1"/>
  <c r="AS3375" i="1"/>
  <c r="AU3375" i="1"/>
  <c r="AB3376" i="1"/>
  <c r="AC3376" i="1"/>
  <c r="AD3376" i="1"/>
  <c r="AE3376" i="1"/>
  <c r="AF3376" i="1"/>
  <c r="AG3376" i="1"/>
  <c r="AH3376" i="1"/>
  <c r="AJ3376" i="1"/>
  <c r="AL3376" i="1"/>
  <c r="AI3376" i="1"/>
  <c r="AK3376" i="1"/>
  <c r="AQ3376" i="1"/>
  <c r="AS3376" i="1"/>
  <c r="AU3376" i="1"/>
  <c r="AB3377" i="1"/>
  <c r="AC3377" i="1"/>
  <c r="AD3377" i="1"/>
  <c r="AE3377" i="1"/>
  <c r="AF3377" i="1"/>
  <c r="AG3377" i="1"/>
  <c r="AH3377" i="1"/>
  <c r="AJ3377" i="1"/>
  <c r="AL3377" i="1"/>
  <c r="AI3377" i="1"/>
  <c r="AK3377" i="1"/>
  <c r="AQ3377" i="1"/>
  <c r="AS3377" i="1"/>
  <c r="AU3377" i="1"/>
  <c r="AB3378" i="1"/>
  <c r="AC3378" i="1"/>
  <c r="AD3378" i="1"/>
  <c r="AE3378" i="1"/>
  <c r="AF3378" i="1"/>
  <c r="AG3378" i="1"/>
  <c r="AH3378" i="1"/>
  <c r="AJ3378" i="1"/>
  <c r="AL3378" i="1"/>
  <c r="AI3378" i="1"/>
  <c r="AK3378" i="1"/>
  <c r="AQ3378" i="1"/>
  <c r="AS3378" i="1"/>
  <c r="AU3378" i="1"/>
  <c r="AB3379" i="1"/>
  <c r="AC3379" i="1"/>
  <c r="AD3379" i="1"/>
  <c r="AE3379" i="1"/>
  <c r="AF3379" i="1"/>
  <c r="AG3379" i="1"/>
  <c r="AH3379" i="1"/>
  <c r="AJ3379" i="1"/>
  <c r="AL3379" i="1"/>
  <c r="AI3379" i="1"/>
  <c r="AK3379" i="1"/>
  <c r="AQ3379" i="1"/>
  <c r="AS3379" i="1"/>
  <c r="AU3379" i="1"/>
  <c r="AB3380" i="1"/>
  <c r="AC3380" i="1"/>
  <c r="AD3380" i="1"/>
  <c r="AE3380" i="1"/>
  <c r="AF3380" i="1"/>
  <c r="AG3380" i="1"/>
  <c r="AH3380" i="1"/>
  <c r="AJ3380" i="1"/>
  <c r="AL3380" i="1"/>
  <c r="AI3380" i="1"/>
  <c r="AK3380" i="1"/>
  <c r="AQ3380" i="1"/>
  <c r="AS3380" i="1"/>
  <c r="AU3380" i="1"/>
  <c r="AB3381" i="1"/>
  <c r="AC3381" i="1"/>
  <c r="AD3381" i="1"/>
  <c r="AE3381" i="1"/>
  <c r="AF3381" i="1"/>
  <c r="AG3381" i="1"/>
  <c r="AH3381" i="1"/>
  <c r="AJ3381" i="1"/>
  <c r="AL3381" i="1"/>
  <c r="AI3381" i="1"/>
  <c r="AK3381" i="1"/>
  <c r="AQ3381" i="1"/>
  <c r="AS3381" i="1"/>
  <c r="AU3381" i="1"/>
  <c r="AB3382" i="1"/>
  <c r="AC3382" i="1"/>
  <c r="AD3382" i="1"/>
  <c r="AE3382" i="1"/>
  <c r="AF3382" i="1"/>
  <c r="AG3382" i="1"/>
  <c r="AH3382" i="1"/>
  <c r="AJ3382" i="1"/>
  <c r="AL3382" i="1"/>
  <c r="AI3382" i="1"/>
  <c r="AK3382" i="1"/>
  <c r="AQ3382" i="1"/>
  <c r="AS3382" i="1"/>
  <c r="AU3382" i="1"/>
  <c r="AB3383" i="1"/>
  <c r="AC3383" i="1"/>
  <c r="AD3383" i="1"/>
  <c r="AE3383" i="1"/>
  <c r="AF3383" i="1"/>
  <c r="AG3383" i="1"/>
  <c r="AH3383" i="1"/>
  <c r="AJ3383" i="1"/>
  <c r="AL3383" i="1"/>
  <c r="AI3383" i="1"/>
  <c r="AK3383" i="1"/>
  <c r="AQ3383" i="1"/>
  <c r="AS3383" i="1"/>
  <c r="AU3383" i="1"/>
  <c r="AB3384" i="1"/>
  <c r="AC3384" i="1"/>
  <c r="AD3384" i="1"/>
  <c r="AE3384" i="1"/>
  <c r="AF3384" i="1"/>
  <c r="AG3384" i="1"/>
  <c r="AH3384" i="1"/>
  <c r="AJ3384" i="1"/>
  <c r="AL3384" i="1"/>
  <c r="AI3384" i="1"/>
  <c r="AK3384" i="1"/>
  <c r="AQ3384" i="1"/>
  <c r="AS3384" i="1"/>
  <c r="AU3384" i="1"/>
  <c r="AB3385" i="1"/>
  <c r="AC3385" i="1"/>
  <c r="AD3385" i="1"/>
  <c r="AE3385" i="1"/>
  <c r="AF3385" i="1"/>
  <c r="AG3385" i="1"/>
  <c r="AH3385" i="1"/>
  <c r="AJ3385" i="1"/>
  <c r="AL3385" i="1"/>
  <c r="AI3385" i="1"/>
  <c r="AK3385" i="1"/>
  <c r="AQ3385" i="1"/>
  <c r="AS3385" i="1"/>
  <c r="AU3385" i="1"/>
  <c r="AB3386" i="1"/>
  <c r="AC3386" i="1"/>
  <c r="AD3386" i="1"/>
  <c r="AE3386" i="1"/>
  <c r="AF3386" i="1"/>
  <c r="AG3386" i="1"/>
  <c r="AH3386" i="1"/>
  <c r="AJ3386" i="1"/>
  <c r="AL3386" i="1"/>
  <c r="AI3386" i="1"/>
  <c r="AK3386" i="1"/>
  <c r="AQ3386" i="1"/>
  <c r="AS3386" i="1"/>
  <c r="AU3386" i="1"/>
  <c r="AB3387" i="1"/>
  <c r="AC3387" i="1"/>
  <c r="AD3387" i="1"/>
  <c r="AE3387" i="1"/>
  <c r="AF3387" i="1"/>
  <c r="AG3387" i="1"/>
  <c r="AH3387" i="1"/>
  <c r="AJ3387" i="1"/>
  <c r="AL3387" i="1"/>
  <c r="AI3387" i="1"/>
  <c r="AK3387" i="1"/>
  <c r="AQ3387" i="1"/>
  <c r="AS3387" i="1"/>
  <c r="AU3387" i="1"/>
  <c r="AB3388" i="1"/>
  <c r="AC3388" i="1"/>
  <c r="AD3388" i="1"/>
  <c r="AE3388" i="1"/>
  <c r="AF3388" i="1"/>
  <c r="AG3388" i="1"/>
  <c r="AH3388" i="1"/>
  <c r="AJ3388" i="1"/>
  <c r="AL3388" i="1"/>
  <c r="AI3388" i="1"/>
  <c r="AK3388" i="1"/>
  <c r="AQ3388" i="1"/>
  <c r="AS3388" i="1"/>
  <c r="AU3388" i="1"/>
  <c r="AB3389" i="1"/>
  <c r="AC3389" i="1"/>
  <c r="AD3389" i="1"/>
  <c r="AE3389" i="1"/>
  <c r="AF3389" i="1"/>
  <c r="AG3389" i="1"/>
  <c r="AH3389" i="1"/>
  <c r="AJ3389" i="1"/>
  <c r="AL3389" i="1"/>
  <c r="AI3389" i="1"/>
  <c r="AK3389" i="1"/>
  <c r="AQ3389" i="1"/>
  <c r="AS3389" i="1"/>
  <c r="AU3389" i="1"/>
  <c r="AB3390" i="1"/>
  <c r="AC3390" i="1"/>
  <c r="AD3390" i="1"/>
  <c r="AE3390" i="1"/>
  <c r="AF3390" i="1"/>
  <c r="AG3390" i="1"/>
  <c r="AH3390" i="1"/>
  <c r="AJ3390" i="1"/>
  <c r="AL3390" i="1"/>
  <c r="AI3390" i="1"/>
  <c r="AK3390" i="1"/>
  <c r="AQ3390" i="1"/>
  <c r="AS3390" i="1"/>
  <c r="AU3390" i="1"/>
  <c r="AB3391" i="1"/>
  <c r="AC3391" i="1"/>
  <c r="AD3391" i="1"/>
  <c r="AE3391" i="1"/>
  <c r="AF3391" i="1"/>
  <c r="AG3391" i="1"/>
  <c r="AH3391" i="1"/>
  <c r="AJ3391" i="1"/>
  <c r="AL3391" i="1"/>
  <c r="AI3391" i="1"/>
  <c r="AK3391" i="1"/>
  <c r="AQ3391" i="1"/>
  <c r="AS3391" i="1"/>
  <c r="AU3391" i="1"/>
  <c r="AB3392" i="1"/>
  <c r="AC3392" i="1"/>
  <c r="AD3392" i="1"/>
  <c r="AE3392" i="1"/>
  <c r="AF3392" i="1"/>
  <c r="AG3392" i="1"/>
  <c r="AH3392" i="1"/>
  <c r="AJ3392" i="1"/>
  <c r="AL3392" i="1"/>
  <c r="AI3392" i="1"/>
  <c r="AK3392" i="1"/>
  <c r="AQ3392" i="1"/>
  <c r="AS3392" i="1"/>
  <c r="AU3392" i="1"/>
  <c r="AB3393" i="1"/>
  <c r="AC3393" i="1"/>
  <c r="AD3393" i="1"/>
  <c r="AE3393" i="1"/>
  <c r="AF3393" i="1"/>
  <c r="AG3393" i="1"/>
  <c r="AH3393" i="1"/>
  <c r="AJ3393" i="1"/>
  <c r="AL3393" i="1"/>
  <c r="AI3393" i="1"/>
  <c r="AK3393" i="1"/>
  <c r="AQ3393" i="1"/>
  <c r="AS3393" i="1"/>
  <c r="AU3393" i="1"/>
  <c r="AB3394" i="1"/>
  <c r="AC3394" i="1"/>
  <c r="AD3394" i="1"/>
  <c r="AE3394" i="1"/>
  <c r="AF3394" i="1"/>
  <c r="AG3394" i="1"/>
  <c r="AH3394" i="1"/>
  <c r="AJ3394" i="1"/>
  <c r="AL3394" i="1"/>
  <c r="AI3394" i="1"/>
  <c r="AK3394" i="1"/>
  <c r="AQ3394" i="1"/>
  <c r="AS3394" i="1"/>
  <c r="AU3394" i="1"/>
  <c r="AB3395" i="1"/>
  <c r="AC3395" i="1"/>
  <c r="AD3395" i="1"/>
  <c r="AE3395" i="1"/>
  <c r="AF3395" i="1"/>
  <c r="AG3395" i="1"/>
  <c r="AH3395" i="1"/>
  <c r="AJ3395" i="1"/>
  <c r="AL3395" i="1"/>
  <c r="AI3395" i="1"/>
  <c r="AK3395" i="1"/>
  <c r="AQ3395" i="1"/>
  <c r="AS3395" i="1"/>
  <c r="AU3395" i="1"/>
  <c r="AB3396" i="1"/>
  <c r="AC3396" i="1"/>
  <c r="AD3396" i="1"/>
  <c r="AE3396" i="1"/>
  <c r="AF3396" i="1"/>
  <c r="AG3396" i="1"/>
  <c r="AH3396" i="1"/>
  <c r="AJ3396" i="1"/>
  <c r="AL3396" i="1"/>
  <c r="AI3396" i="1"/>
  <c r="AK3396" i="1"/>
  <c r="AQ3396" i="1"/>
  <c r="AS3396" i="1"/>
  <c r="AU3396" i="1"/>
  <c r="AB3397" i="1"/>
  <c r="AC3397" i="1"/>
  <c r="AD3397" i="1"/>
  <c r="AE3397" i="1"/>
  <c r="AF3397" i="1"/>
  <c r="AG3397" i="1"/>
  <c r="AH3397" i="1"/>
  <c r="AJ3397" i="1"/>
  <c r="AL3397" i="1"/>
  <c r="AI3397" i="1"/>
  <c r="AK3397" i="1"/>
  <c r="AQ3397" i="1"/>
  <c r="AS3397" i="1"/>
  <c r="AU3397" i="1"/>
  <c r="AB3398" i="1"/>
  <c r="AC3398" i="1"/>
  <c r="AD3398" i="1"/>
  <c r="AE3398" i="1"/>
  <c r="AF3398" i="1"/>
  <c r="AG3398" i="1"/>
  <c r="AH3398" i="1"/>
  <c r="AJ3398" i="1"/>
  <c r="AL3398" i="1"/>
  <c r="AI3398" i="1"/>
  <c r="AK3398" i="1"/>
  <c r="AQ3398" i="1"/>
  <c r="AS3398" i="1"/>
  <c r="AU3398" i="1"/>
  <c r="AB3399" i="1"/>
  <c r="AC3399" i="1"/>
  <c r="AD3399" i="1"/>
  <c r="AE3399" i="1"/>
  <c r="AF3399" i="1"/>
  <c r="AG3399" i="1"/>
  <c r="AH3399" i="1"/>
  <c r="AJ3399" i="1"/>
  <c r="AL3399" i="1"/>
  <c r="AI3399" i="1"/>
  <c r="AK3399" i="1"/>
  <c r="AQ3399" i="1"/>
  <c r="AS3399" i="1"/>
  <c r="AU3399" i="1"/>
  <c r="AB3400" i="1"/>
  <c r="AC3400" i="1"/>
  <c r="AD3400" i="1"/>
  <c r="AE3400" i="1"/>
  <c r="AF3400" i="1"/>
  <c r="AG3400" i="1"/>
  <c r="AH3400" i="1"/>
  <c r="AJ3400" i="1"/>
  <c r="AL3400" i="1"/>
  <c r="AI3400" i="1"/>
  <c r="AK3400" i="1"/>
  <c r="AQ3400" i="1"/>
  <c r="AS3400" i="1"/>
  <c r="AU3400" i="1"/>
  <c r="AB3401" i="1"/>
  <c r="AC3401" i="1"/>
  <c r="AD3401" i="1"/>
  <c r="AE3401" i="1"/>
  <c r="AF3401" i="1"/>
  <c r="AG3401" i="1"/>
  <c r="AH3401" i="1"/>
  <c r="AJ3401" i="1"/>
  <c r="AL3401" i="1"/>
  <c r="AI3401" i="1"/>
  <c r="AK3401" i="1"/>
  <c r="AQ3401" i="1"/>
  <c r="AS3401" i="1"/>
  <c r="AU3401" i="1"/>
  <c r="AB3402" i="1"/>
  <c r="AC3402" i="1"/>
  <c r="AD3402" i="1"/>
  <c r="AE3402" i="1"/>
  <c r="AF3402" i="1"/>
  <c r="AG3402" i="1"/>
  <c r="AH3402" i="1"/>
  <c r="AJ3402" i="1"/>
  <c r="AL3402" i="1"/>
  <c r="AI3402" i="1"/>
  <c r="AK3402" i="1"/>
  <c r="AQ3402" i="1"/>
  <c r="AS3402" i="1"/>
  <c r="AU3402" i="1"/>
  <c r="AB3403" i="1"/>
  <c r="AC3403" i="1"/>
  <c r="AD3403" i="1"/>
  <c r="AE3403" i="1"/>
  <c r="AF3403" i="1"/>
  <c r="AG3403" i="1"/>
  <c r="AH3403" i="1"/>
  <c r="AJ3403" i="1"/>
  <c r="AL3403" i="1"/>
  <c r="AI3403" i="1"/>
  <c r="AK3403" i="1"/>
  <c r="AQ3403" i="1"/>
  <c r="AS3403" i="1"/>
  <c r="AU3403" i="1"/>
  <c r="AB3404" i="1"/>
  <c r="AC3404" i="1"/>
  <c r="AD3404" i="1"/>
  <c r="AE3404" i="1"/>
  <c r="AF3404" i="1"/>
  <c r="AG3404" i="1"/>
  <c r="AH3404" i="1"/>
  <c r="AJ3404" i="1"/>
  <c r="AL3404" i="1"/>
  <c r="AI3404" i="1"/>
  <c r="AK3404" i="1"/>
  <c r="AQ3404" i="1"/>
  <c r="AS3404" i="1"/>
  <c r="AU3404" i="1"/>
  <c r="AB3405" i="1"/>
  <c r="AC3405" i="1"/>
  <c r="AD3405" i="1"/>
  <c r="AE3405" i="1"/>
  <c r="AF3405" i="1"/>
  <c r="AG3405" i="1"/>
  <c r="AH3405" i="1"/>
  <c r="AJ3405" i="1"/>
  <c r="AL3405" i="1"/>
  <c r="AI3405" i="1"/>
  <c r="AK3405" i="1"/>
  <c r="AQ3405" i="1"/>
  <c r="AS3405" i="1"/>
  <c r="AU3405" i="1"/>
  <c r="AB3406" i="1"/>
  <c r="AC3406" i="1"/>
  <c r="AD3406" i="1"/>
  <c r="AE3406" i="1"/>
  <c r="AF3406" i="1"/>
  <c r="AG3406" i="1"/>
  <c r="AH3406" i="1"/>
  <c r="AJ3406" i="1"/>
  <c r="AL3406" i="1"/>
  <c r="AI3406" i="1"/>
  <c r="AK3406" i="1"/>
  <c r="AQ3406" i="1"/>
  <c r="AS3406" i="1"/>
  <c r="AU3406" i="1"/>
  <c r="AB3407" i="1"/>
  <c r="AC3407" i="1"/>
  <c r="AD3407" i="1"/>
  <c r="AE3407" i="1"/>
  <c r="AF3407" i="1"/>
  <c r="AG3407" i="1"/>
  <c r="AH3407" i="1"/>
  <c r="AJ3407" i="1"/>
  <c r="AL3407" i="1"/>
  <c r="AI3407" i="1"/>
  <c r="AK3407" i="1"/>
  <c r="AQ3407" i="1"/>
  <c r="AS3407" i="1"/>
  <c r="AU3407" i="1"/>
  <c r="AB3408" i="1"/>
  <c r="AC3408" i="1"/>
  <c r="AD3408" i="1"/>
  <c r="AE3408" i="1"/>
  <c r="AF3408" i="1"/>
  <c r="AG3408" i="1"/>
  <c r="AH3408" i="1"/>
  <c r="AJ3408" i="1"/>
  <c r="AL3408" i="1"/>
  <c r="AI3408" i="1"/>
  <c r="AK3408" i="1"/>
  <c r="AQ3408" i="1"/>
  <c r="AS3408" i="1"/>
  <c r="AU3408" i="1"/>
  <c r="AB3409" i="1"/>
  <c r="AC3409" i="1"/>
  <c r="AD3409" i="1"/>
  <c r="AE3409" i="1"/>
  <c r="AF3409" i="1"/>
  <c r="AG3409" i="1"/>
  <c r="AH3409" i="1"/>
  <c r="AJ3409" i="1"/>
  <c r="AL3409" i="1"/>
  <c r="AI3409" i="1"/>
  <c r="AK3409" i="1"/>
  <c r="AQ3409" i="1"/>
  <c r="AS3409" i="1"/>
  <c r="AU3409" i="1"/>
  <c r="AB3410" i="1"/>
  <c r="AC3410" i="1"/>
  <c r="AD3410" i="1"/>
  <c r="AE3410" i="1"/>
  <c r="AF3410" i="1"/>
  <c r="AG3410" i="1"/>
  <c r="AH3410" i="1"/>
  <c r="AJ3410" i="1"/>
  <c r="AL3410" i="1"/>
  <c r="AI3410" i="1"/>
  <c r="AK3410" i="1"/>
  <c r="AQ3410" i="1"/>
  <c r="AS3410" i="1"/>
  <c r="AU3410" i="1"/>
  <c r="AB3411" i="1"/>
  <c r="AC3411" i="1"/>
  <c r="AD3411" i="1"/>
  <c r="AE3411" i="1"/>
  <c r="AF3411" i="1"/>
  <c r="AG3411" i="1"/>
  <c r="AH3411" i="1"/>
  <c r="AJ3411" i="1"/>
  <c r="AL3411" i="1"/>
  <c r="AI3411" i="1"/>
  <c r="AK3411" i="1"/>
  <c r="AQ3411" i="1"/>
  <c r="AS3411" i="1"/>
  <c r="AU3411" i="1"/>
  <c r="AB3412" i="1"/>
  <c r="AC3412" i="1"/>
  <c r="AD3412" i="1"/>
  <c r="AE3412" i="1"/>
  <c r="AF3412" i="1"/>
  <c r="AG3412" i="1"/>
  <c r="AH3412" i="1"/>
  <c r="AJ3412" i="1"/>
  <c r="AL3412" i="1"/>
  <c r="AI3412" i="1"/>
  <c r="AK3412" i="1"/>
  <c r="AQ3412" i="1"/>
  <c r="AS3412" i="1"/>
  <c r="AU3412" i="1"/>
  <c r="AB3413" i="1"/>
  <c r="AC3413" i="1"/>
  <c r="AD3413" i="1"/>
  <c r="AE3413" i="1"/>
  <c r="AF3413" i="1"/>
  <c r="AG3413" i="1"/>
  <c r="AH3413" i="1"/>
  <c r="AJ3413" i="1"/>
  <c r="AL3413" i="1"/>
  <c r="AI3413" i="1"/>
  <c r="AK3413" i="1"/>
  <c r="AQ3413" i="1"/>
  <c r="AS3413" i="1"/>
  <c r="AU3413" i="1"/>
  <c r="AB3414" i="1"/>
  <c r="AC3414" i="1"/>
  <c r="AD3414" i="1"/>
  <c r="AE3414" i="1"/>
  <c r="AF3414" i="1"/>
  <c r="AG3414" i="1"/>
  <c r="AH3414" i="1"/>
  <c r="AJ3414" i="1"/>
  <c r="AL3414" i="1"/>
  <c r="AI3414" i="1"/>
  <c r="AK3414" i="1"/>
  <c r="AQ3414" i="1"/>
  <c r="AS3414" i="1"/>
  <c r="AU3414" i="1"/>
  <c r="AB3415" i="1"/>
  <c r="AC3415" i="1"/>
  <c r="AD3415" i="1"/>
  <c r="AE3415" i="1"/>
  <c r="AF3415" i="1"/>
  <c r="AG3415" i="1"/>
  <c r="AH3415" i="1"/>
  <c r="AJ3415" i="1"/>
  <c r="AL3415" i="1"/>
  <c r="AI3415" i="1"/>
  <c r="AK3415" i="1"/>
  <c r="AQ3415" i="1"/>
  <c r="AS3415" i="1"/>
  <c r="AU3415" i="1"/>
  <c r="AB3416" i="1"/>
  <c r="AC3416" i="1"/>
  <c r="AD3416" i="1"/>
  <c r="AE3416" i="1"/>
  <c r="AF3416" i="1"/>
  <c r="AG3416" i="1"/>
  <c r="AH3416" i="1"/>
  <c r="AJ3416" i="1"/>
  <c r="AL3416" i="1"/>
  <c r="AI3416" i="1"/>
  <c r="AK3416" i="1"/>
  <c r="AQ3416" i="1"/>
  <c r="AS3416" i="1"/>
  <c r="AU3416" i="1"/>
  <c r="AB3417" i="1"/>
  <c r="AC3417" i="1"/>
  <c r="AD3417" i="1"/>
  <c r="AE3417" i="1"/>
  <c r="AF3417" i="1"/>
  <c r="AG3417" i="1"/>
  <c r="AH3417" i="1"/>
  <c r="AJ3417" i="1"/>
  <c r="AL3417" i="1"/>
  <c r="AI3417" i="1"/>
  <c r="AK3417" i="1"/>
  <c r="AQ3417" i="1"/>
  <c r="AS3417" i="1"/>
  <c r="AU3417" i="1"/>
  <c r="AB3418" i="1"/>
  <c r="AC3418" i="1"/>
  <c r="AD3418" i="1"/>
  <c r="AE3418" i="1"/>
  <c r="AF3418" i="1"/>
  <c r="AG3418" i="1"/>
  <c r="AH3418" i="1"/>
  <c r="AJ3418" i="1"/>
  <c r="AL3418" i="1"/>
  <c r="AI3418" i="1"/>
  <c r="AK3418" i="1"/>
  <c r="AQ3418" i="1"/>
  <c r="AS3418" i="1"/>
  <c r="AU3418" i="1"/>
  <c r="AB3419" i="1"/>
  <c r="AC3419" i="1"/>
  <c r="AD3419" i="1"/>
  <c r="AE3419" i="1"/>
  <c r="AF3419" i="1"/>
  <c r="AG3419" i="1"/>
  <c r="AH3419" i="1"/>
  <c r="AJ3419" i="1"/>
  <c r="AL3419" i="1"/>
  <c r="AI3419" i="1"/>
  <c r="AK3419" i="1"/>
  <c r="AQ3419" i="1"/>
  <c r="AS3419" i="1"/>
  <c r="AU3419" i="1"/>
  <c r="AB3420" i="1"/>
  <c r="AC3420" i="1"/>
  <c r="AD3420" i="1"/>
  <c r="AE3420" i="1"/>
  <c r="AF3420" i="1"/>
  <c r="AG3420" i="1"/>
  <c r="AH3420" i="1"/>
  <c r="AJ3420" i="1"/>
  <c r="AL3420" i="1"/>
  <c r="AI3420" i="1"/>
  <c r="AK3420" i="1"/>
  <c r="AQ3420" i="1"/>
  <c r="AS3420" i="1"/>
  <c r="AU3420" i="1"/>
  <c r="AB3421" i="1"/>
  <c r="AC3421" i="1"/>
  <c r="AD3421" i="1"/>
  <c r="AE3421" i="1"/>
  <c r="AF3421" i="1"/>
  <c r="AG3421" i="1"/>
  <c r="AH3421" i="1"/>
  <c r="AJ3421" i="1"/>
  <c r="AL3421" i="1"/>
  <c r="AI3421" i="1"/>
  <c r="AK3421" i="1"/>
  <c r="AQ3421" i="1"/>
  <c r="AS3421" i="1"/>
  <c r="AU3421" i="1"/>
  <c r="AB3422" i="1"/>
  <c r="AC3422" i="1"/>
  <c r="AD3422" i="1"/>
  <c r="AE3422" i="1"/>
  <c r="AF3422" i="1"/>
  <c r="AG3422" i="1"/>
  <c r="AH3422" i="1"/>
  <c r="AJ3422" i="1"/>
  <c r="AL3422" i="1"/>
  <c r="AI3422" i="1"/>
  <c r="AK3422" i="1"/>
  <c r="AQ3422" i="1"/>
  <c r="AS3422" i="1"/>
  <c r="AU3422" i="1"/>
  <c r="AB3423" i="1"/>
  <c r="AC3423" i="1"/>
  <c r="AD3423" i="1"/>
  <c r="AE3423" i="1"/>
  <c r="AF3423" i="1"/>
  <c r="AG3423" i="1"/>
  <c r="AH3423" i="1"/>
  <c r="AJ3423" i="1"/>
  <c r="AL3423" i="1"/>
  <c r="AI3423" i="1"/>
  <c r="AK3423" i="1"/>
  <c r="AQ3423" i="1"/>
  <c r="AS3423" i="1"/>
  <c r="AU3423" i="1"/>
  <c r="AB3424" i="1"/>
  <c r="AC3424" i="1"/>
  <c r="AD3424" i="1"/>
  <c r="AE3424" i="1"/>
  <c r="AF3424" i="1"/>
  <c r="AG3424" i="1"/>
  <c r="AH3424" i="1"/>
  <c r="AJ3424" i="1"/>
  <c r="AL3424" i="1"/>
  <c r="AI3424" i="1"/>
  <c r="AK3424" i="1"/>
  <c r="AQ3424" i="1"/>
  <c r="AS3424" i="1"/>
  <c r="AU3424" i="1"/>
  <c r="AB3425" i="1"/>
  <c r="AC3425" i="1"/>
  <c r="AD3425" i="1"/>
  <c r="AE3425" i="1"/>
  <c r="AF3425" i="1"/>
  <c r="AG3425" i="1"/>
  <c r="AH3425" i="1"/>
  <c r="AJ3425" i="1"/>
  <c r="AL3425" i="1"/>
  <c r="AI3425" i="1"/>
  <c r="AK3425" i="1"/>
  <c r="AQ3425" i="1"/>
  <c r="AS3425" i="1"/>
  <c r="AU3425" i="1"/>
  <c r="AB3426" i="1"/>
  <c r="AC3426" i="1"/>
  <c r="AD3426" i="1"/>
  <c r="AE3426" i="1"/>
  <c r="AF3426" i="1"/>
  <c r="AG3426" i="1"/>
  <c r="AH3426" i="1"/>
  <c r="AJ3426" i="1"/>
  <c r="AL3426" i="1"/>
  <c r="AI3426" i="1"/>
  <c r="AK3426" i="1"/>
  <c r="AQ3426" i="1"/>
  <c r="AS3426" i="1"/>
  <c r="AU3426" i="1"/>
  <c r="AB3427" i="1"/>
  <c r="AC3427" i="1"/>
  <c r="AD3427" i="1"/>
  <c r="AE3427" i="1"/>
  <c r="AF3427" i="1"/>
  <c r="AG3427" i="1"/>
  <c r="AH3427" i="1"/>
  <c r="AJ3427" i="1"/>
  <c r="AL3427" i="1"/>
  <c r="AI3427" i="1"/>
  <c r="AK3427" i="1"/>
  <c r="AQ3427" i="1"/>
  <c r="AS3427" i="1"/>
  <c r="AU3427" i="1"/>
  <c r="AB3428" i="1"/>
  <c r="AC3428" i="1"/>
  <c r="AD3428" i="1"/>
  <c r="AE3428" i="1"/>
  <c r="AF3428" i="1"/>
  <c r="AG3428" i="1"/>
  <c r="AH3428" i="1"/>
  <c r="AJ3428" i="1"/>
  <c r="AL3428" i="1"/>
  <c r="AI3428" i="1"/>
  <c r="AK3428" i="1"/>
  <c r="AQ3428" i="1"/>
  <c r="AS3428" i="1"/>
  <c r="AU3428" i="1"/>
  <c r="AB3429" i="1"/>
  <c r="AC3429" i="1"/>
  <c r="AD3429" i="1"/>
  <c r="AE3429" i="1"/>
  <c r="AF3429" i="1"/>
  <c r="AG3429" i="1"/>
  <c r="AH3429" i="1"/>
  <c r="AJ3429" i="1"/>
  <c r="AL3429" i="1"/>
  <c r="AI3429" i="1"/>
  <c r="AK3429" i="1"/>
  <c r="AQ3429" i="1"/>
  <c r="AS3429" i="1"/>
  <c r="AU3429" i="1"/>
  <c r="AB3430" i="1"/>
  <c r="AC3430" i="1"/>
  <c r="AD3430" i="1"/>
  <c r="AE3430" i="1"/>
  <c r="AF3430" i="1"/>
  <c r="AG3430" i="1"/>
  <c r="AH3430" i="1"/>
  <c r="AJ3430" i="1"/>
  <c r="AL3430" i="1"/>
  <c r="AI3430" i="1"/>
  <c r="AK3430" i="1"/>
  <c r="AQ3430" i="1"/>
  <c r="AS3430" i="1"/>
  <c r="AU3430" i="1"/>
  <c r="AB3431" i="1"/>
  <c r="AC3431" i="1"/>
  <c r="AD3431" i="1"/>
  <c r="AE3431" i="1"/>
  <c r="AF3431" i="1"/>
  <c r="AG3431" i="1"/>
  <c r="AH3431" i="1"/>
  <c r="AJ3431" i="1"/>
  <c r="AL3431" i="1"/>
  <c r="AI3431" i="1"/>
  <c r="AK3431" i="1"/>
  <c r="AQ3431" i="1"/>
  <c r="AS3431" i="1"/>
  <c r="AU3431" i="1"/>
  <c r="AB3432" i="1"/>
  <c r="AC3432" i="1"/>
  <c r="AD3432" i="1"/>
  <c r="AE3432" i="1"/>
  <c r="AF3432" i="1"/>
  <c r="AG3432" i="1"/>
  <c r="AH3432" i="1"/>
  <c r="AJ3432" i="1"/>
  <c r="AL3432" i="1"/>
  <c r="AI3432" i="1"/>
  <c r="AK3432" i="1"/>
  <c r="AQ3432" i="1"/>
  <c r="AS3432" i="1"/>
  <c r="AU3432" i="1"/>
  <c r="AB3433" i="1"/>
  <c r="AC3433" i="1"/>
  <c r="AD3433" i="1"/>
  <c r="AE3433" i="1"/>
  <c r="AF3433" i="1"/>
  <c r="AG3433" i="1"/>
  <c r="AH3433" i="1"/>
  <c r="AJ3433" i="1"/>
  <c r="AL3433" i="1"/>
  <c r="AI3433" i="1"/>
  <c r="AK3433" i="1"/>
  <c r="AQ3433" i="1"/>
  <c r="AS3433" i="1"/>
  <c r="AU3433" i="1"/>
  <c r="AB3434" i="1"/>
  <c r="AC3434" i="1"/>
  <c r="AD3434" i="1"/>
  <c r="AE3434" i="1"/>
  <c r="AF3434" i="1"/>
  <c r="AG3434" i="1"/>
  <c r="AH3434" i="1"/>
  <c r="AJ3434" i="1"/>
  <c r="AL3434" i="1"/>
  <c r="AI3434" i="1"/>
  <c r="AK3434" i="1"/>
  <c r="AQ3434" i="1"/>
  <c r="AS3434" i="1"/>
  <c r="AU3434" i="1"/>
  <c r="AB3435" i="1"/>
  <c r="AC3435" i="1"/>
  <c r="AD3435" i="1"/>
  <c r="AE3435" i="1"/>
  <c r="AF3435" i="1"/>
  <c r="AG3435" i="1"/>
  <c r="AH3435" i="1"/>
  <c r="AJ3435" i="1"/>
  <c r="AL3435" i="1"/>
  <c r="AI3435" i="1"/>
  <c r="AK3435" i="1"/>
  <c r="AQ3435" i="1"/>
  <c r="AS3435" i="1"/>
  <c r="AU3435" i="1"/>
  <c r="AB3436" i="1"/>
  <c r="AC3436" i="1"/>
  <c r="AD3436" i="1"/>
  <c r="AE3436" i="1"/>
  <c r="AF3436" i="1"/>
  <c r="AG3436" i="1"/>
  <c r="AH3436" i="1"/>
  <c r="AJ3436" i="1"/>
  <c r="AL3436" i="1"/>
  <c r="AI3436" i="1"/>
  <c r="AK3436" i="1"/>
  <c r="AQ3436" i="1"/>
  <c r="AS3436" i="1"/>
  <c r="AU3436" i="1"/>
  <c r="AB3437" i="1"/>
  <c r="AC3437" i="1"/>
  <c r="AD3437" i="1"/>
  <c r="AE3437" i="1"/>
  <c r="AF3437" i="1"/>
  <c r="AG3437" i="1"/>
  <c r="AH3437" i="1"/>
  <c r="AJ3437" i="1"/>
  <c r="AL3437" i="1"/>
  <c r="AI3437" i="1"/>
  <c r="AK3437" i="1"/>
  <c r="AQ3437" i="1"/>
  <c r="AS3437" i="1"/>
  <c r="AU3437" i="1"/>
  <c r="AB3438" i="1"/>
  <c r="AC3438" i="1"/>
  <c r="AD3438" i="1"/>
  <c r="AE3438" i="1"/>
  <c r="AF3438" i="1"/>
  <c r="AG3438" i="1"/>
  <c r="AH3438" i="1"/>
  <c r="AJ3438" i="1"/>
  <c r="AL3438" i="1"/>
  <c r="AI3438" i="1"/>
  <c r="AK3438" i="1"/>
  <c r="AQ3438" i="1"/>
  <c r="AS3438" i="1"/>
  <c r="AU3438" i="1"/>
  <c r="AB3439" i="1"/>
  <c r="AC3439" i="1"/>
  <c r="AD3439" i="1"/>
  <c r="AE3439" i="1"/>
  <c r="AF3439" i="1"/>
  <c r="AG3439" i="1"/>
  <c r="AH3439" i="1"/>
  <c r="AJ3439" i="1"/>
  <c r="AL3439" i="1"/>
  <c r="AI3439" i="1"/>
  <c r="AK3439" i="1"/>
  <c r="AQ3439" i="1"/>
  <c r="AS3439" i="1"/>
  <c r="AU3439" i="1"/>
  <c r="AB3440" i="1"/>
  <c r="AC3440" i="1"/>
  <c r="AD3440" i="1"/>
  <c r="AE3440" i="1"/>
  <c r="AF3440" i="1"/>
  <c r="AG3440" i="1"/>
  <c r="AH3440" i="1"/>
  <c r="AJ3440" i="1"/>
  <c r="AL3440" i="1"/>
  <c r="AI3440" i="1"/>
  <c r="AK3440" i="1"/>
  <c r="AQ3440" i="1"/>
  <c r="AS3440" i="1"/>
  <c r="AU3440" i="1"/>
  <c r="AB3441" i="1"/>
  <c r="AC3441" i="1"/>
  <c r="AD3441" i="1"/>
  <c r="AE3441" i="1"/>
  <c r="AF3441" i="1"/>
  <c r="AG3441" i="1"/>
  <c r="AH3441" i="1"/>
  <c r="AJ3441" i="1"/>
  <c r="AL3441" i="1"/>
  <c r="AI3441" i="1"/>
  <c r="AK3441" i="1"/>
  <c r="AQ3441" i="1"/>
  <c r="AS3441" i="1"/>
  <c r="AU3441" i="1"/>
  <c r="AB3442" i="1"/>
  <c r="AC3442" i="1"/>
  <c r="AD3442" i="1"/>
  <c r="AE3442" i="1"/>
  <c r="AF3442" i="1"/>
  <c r="AG3442" i="1"/>
  <c r="AH3442" i="1"/>
  <c r="AJ3442" i="1"/>
  <c r="AL3442" i="1"/>
  <c r="AI3442" i="1"/>
  <c r="AK3442" i="1"/>
  <c r="AQ3442" i="1"/>
  <c r="AS3442" i="1"/>
  <c r="AU3442" i="1"/>
  <c r="AB3443" i="1"/>
  <c r="AC3443" i="1"/>
  <c r="AD3443" i="1"/>
  <c r="AE3443" i="1"/>
  <c r="AF3443" i="1"/>
  <c r="AG3443" i="1"/>
  <c r="AH3443" i="1"/>
  <c r="AJ3443" i="1"/>
  <c r="AL3443" i="1"/>
  <c r="AI3443" i="1"/>
  <c r="AK3443" i="1"/>
  <c r="AQ3443" i="1"/>
  <c r="AS3443" i="1"/>
  <c r="AU3443" i="1"/>
  <c r="AB3444" i="1"/>
  <c r="AC3444" i="1"/>
  <c r="AD3444" i="1"/>
  <c r="AE3444" i="1"/>
  <c r="AF3444" i="1"/>
  <c r="AG3444" i="1"/>
  <c r="AH3444" i="1"/>
  <c r="AJ3444" i="1"/>
  <c r="AL3444" i="1"/>
  <c r="AI3444" i="1"/>
  <c r="AK3444" i="1"/>
  <c r="AQ3444" i="1"/>
  <c r="AS3444" i="1"/>
  <c r="AU3444" i="1"/>
  <c r="AB3445" i="1"/>
  <c r="AC3445" i="1"/>
  <c r="AD3445" i="1"/>
  <c r="AE3445" i="1"/>
  <c r="AF3445" i="1"/>
  <c r="AG3445" i="1"/>
  <c r="AH3445" i="1"/>
  <c r="AJ3445" i="1"/>
  <c r="AL3445" i="1"/>
  <c r="AI3445" i="1"/>
  <c r="AK3445" i="1"/>
  <c r="AQ3445" i="1"/>
  <c r="AS3445" i="1"/>
  <c r="AU3445" i="1"/>
  <c r="AB3446" i="1"/>
  <c r="AC3446" i="1"/>
  <c r="AD3446" i="1"/>
  <c r="AE3446" i="1"/>
  <c r="AF3446" i="1"/>
  <c r="AG3446" i="1"/>
  <c r="AH3446" i="1"/>
  <c r="AJ3446" i="1"/>
  <c r="AL3446" i="1"/>
  <c r="AI3446" i="1"/>
  <c r="AK3446" i="1"/>
  <c r="AQ3446" i="1"/>
  <c r="AS3446" i="1"/>
  <c r="AU3446" i="1"/>
  <c r="AB3447" i="1"/>
  <c r="AC3447" i="1"/>
  <c r="AD3447" i="1"/>
  <c r="AE3447" i="1"/>
  <c r="AF3447" i="1"/>
  <c r="AG3447" i="1"/>
  <c r="AH3447" i="1"/>
  <c r="AJ3447" i="1"/>
  <c r="AL3447" i="1"/>
  <c r="AI3447" i="1"/>
  <c r="AK3447" i="1"/>
  <c r="AQ3447" i="1"/>
  <c r="AS3447" i="1"/>
  <c r="AU3447" i="1"/>
  <c r="AB3448" i="1"/>
  <c r="AC3448" i="1"/>
  <c r="AD3448" i="1"/>
  <c r="AE3448" i="1"/>
  <c r="AF3448" i="1"/>
  <c r="AG3448" i="1"/>
  <c r="AH3448" i="1"/>
  <c r="AJ3448" i="1"/>
  <c r="AL3448" i="1"/>
  <c r="AI3448" i="1"/>
  <c r="AK3448" i="1"/>
  <c r="AQ3448" i="1"/>
  <c r="AS3448" i="1"/>
  <c r="AU3448" i="1"/>
  <c r="AB3449" i="1"/>
  <c r="AC3449" i="1"/>
  <c r="AD3449" i="1"/>
  <c r="AE3449" i="1"/>
  <c r="AF3449" i="1"/>
  <c r="AG3449" i="1"/>
  <c r="AH3449" i="1"/>
  <c r="AJ3449" i="1"/>
  <c r="AL3449" i="1"/>
  <c r="AI3449" i="1"/>
  <c r="AK3449" i="1"/>
  <c r="AQ3449" i="1"/>
  <c r="AS3449" i="1"/>
  <c r="AU3449" i="1"/>
  <c r="AB3450" i="1"/>
  <c r="AC3450" i="1"/>
  <c r="AD3450" i="1"/>
  <c r="AE3450" i="1"/>
  <c r="AF3450" i="1"/>
  <c r="AG3450" i="1"/>
  <c r="AH3450" i="1"/>
  <c r="AJ3450" i="1"/>
  <c r="AL3450" i="1"/>
  <c r="AI3450" i="1"/>
  <c r="AK3450" i="1"/>
  <c r="AQ3450" i="1"/>
  <c r="AS3450" i="1"/>
  <c r="AU3450" i="1"/>
  <c r="AB3451" i="1"/>
  <c r="AC3451" i="1"/>
  <c r="AD3451" i="1"/>
  <c r="AE3451" i="1"/>
  <c r="AF3451" i="1"/>
  <c r="AG3451" i="1"/>
  <c r="AH3451" i="1"/>
  <c r="AJ3451" i="1"/>
  <c r="AL3451" i="1"/>
  <c r="AI3451" i="1"/>
  <c r="AK3451" i="1"/>
  <c r="AQ3451" i="1"/>
  <c r="AS3451" i="1"/>
  <c r="AU3451" i="1"/>
  <c r="AB3452" i="1"/>
  <c r="AC3452" i="1"/>
  <c r="AD3452" i="1"/>
  <c r="AE3452" i="1"/>
  <c r="AF3452" i="1"/>
  <c r="AG3452" i="1"/>
  <c r="AH3452" i="1"/>
  <c r="AJ3452" i="1"/>
  <c r="AL3452" i="1"/>
  <c r="AI3452" i="1"/>
  <c r="AK3452" i="1"/>
  <c r="AQ3452" i="1"/>
  <c r="AS3452" i="1"/>
  <c r="AU3452" i="1"/>
  <c r="AB3453" i="1"/>
  <c r="AC3453" i="1"/>
  <c r="AD3453" i="1"/>
  <c r="AE3453" i="1"/>
  <c r="AF3453" i="1"/>
  <c r="AG3453" i="1"/>
  <c r="AH3453" i="1"/>
  <c r="AJ3453" i="1"/>
  <c r="AL3453" i="1"/>
  <c r="AI3453" i="1"/>
  <c r="AK3453" i="1"/>
  <c r="AQ3453" i="1"/>
  <c r="AS3453" i="1"/>
  <c r="AU3453" i="1"/>
  <c r="AB3454" i="1"/>
  <c r="AC3454" i="1"/>
  <c r="AD3454" i="1"/>
  <c r="AE3454" i="1"/>
  <c r="AF3454" i="1"/>
  <c r="AG3454" i="1"/>
  <c r="AH3454" i="1"/>
  <c r="AJ3454" i="1"/>
  <c r="AL3454" i="1"/>
  <c r="AI3454" i="1"/>
  <c r="AK3454" i="1"/>
  <c r="AQ3454" i="1"/>
  <c r="AS3454" i="1"/>
  <c r="AU3454" i="1"/>
  <c r="AB3455" i="1"/>
  <c r="AC3455" i="1"/>
  <c r="AD3455" i="1"/>
  <c r="AE3455" i="1"/>
  <c r="AF3455" i="1"/>
  <c r="AG3455" i="1"/>
  <c r="AH3455" i="1"/>
  <c r="AJ3455" i="1"/>
  <c r="AL3455" i="1"/>
  <c r="AI3455" i="1"/>
  <c r="AK3455" i="1"/>
  <c r="AQ3455" i="1"/>
  <c r="AS3455" i="1"/>
  <c r="AU3455" i="1"/>
  <c r="AB3456" i="1"/>
  <c r="AC3456" i="1"/>
  <c r="AD3456" i="1"/>
  <c r="AE3456" i="1"/>
  <c r="AF3456" i="1"/>
  <c r="AG3456" i="1"/>
  <c r="AH3456" i="1"/>
  <c r="AJ3456" i="1"/>
  <c r="AL3456" i="1"/>
  <c r="AI3456" i="1"/>
  <c r="AK3456" i="1"/>
  <c r="AQ3456" i="1"/>
  <c r="AS3456" i="1"/>
  <c r="AU3456" i="1"/>
  <c r="AB3457" i="1"/>
  <c r="AC3457" i="1"/>
  <c r="AD3457" i="1"/>
  <c r="AE3457" i="1"/>
  <c r="AF3457" i="1"/>
  <c r="AG3457" i="1"/>
  <c r="AH3457" i="1"/>
  <c r="AJ3457" i="1"/>
  <c r="AL3457" i="1"/>
  <c r="AI3457" i="1"/>
  <c r="AK3457" i="1"/>
  <c r="AQ3457" i="1"/>
  <c r="AS3457" i="1"/>
  <c r="AU3457" i="1"/>
  <c r="AB3458" i="1"/>
  <c r="AC3458" i="1"/>
  <c r="AD3458" i="1"/>
  <c r="AE3458" i="1"/>
  <c r="AF3458" i="1"/>
  <c r="AG3458" i="1"/>
  <c r="AH3458" i="1"/>
  <c r="AJ3458" i="1"/>
  <c r="AL3458" i="1"/>
  <c r="AI3458" i="1"/>
  <c r="AK3458" i="1"/>
  <c r="AQ3458" i="1"/>
  <c r="AS3458" i="1"/>
  <c r="AU3458" i="1"/>
  <c r="AB3459" i="1"/>
  <c r="AC3459" i="1"/>
  <c r="AD3459" i="1"/>
  <c r="AE3459" i="1"/>
  <c r="AF3459" i="1"/>
  <c r="AG3459" i="1"/>
  <c r="AH3459" i="1"/>
  <c r="AJ3459" i="1"/>
  <c r="AL3459" i="1"/>
  <c r="AI3459" i="1"/>
  <c r="AK3459" i="1"/>
  <c r="AQ3459" i="1"/>
  <c r="AS3459" i="1"/>
  <c r="AU3459" i="1"/>
  <c r="AB3460" i="1"/>
  <c r="AC3460" i="1"/>
  <c r="AD3460" i="1"/>
  <c r="AE3460" i="1"/>
  <c r="AF3460" i="1"/>
  <c r="AG3460" i="1"/>
  <c r="AH3460" i="1"/>
  <c r="AJ3460" i="1"/>
  <c r="AL3460" i="1"/>
  <c r="AI3460" i="1"/>
  <c r="AK3460" i="1"/>
  <c r="AQ3460" i="1"/>
  <c r="AS3460" i="1"/>
  <c r="AU3460" i="1"/>
  <c r="AB3461" i="1"/>
  <c r="AC3461" i="1"/>
  <c r="AD3461" i="1"/>
  <c r="AE3461" i="1"/>
  <c r="AF3461" i="1"/>
  <c r="AG3461" i="1"/>
  <c r="AH3461" i="1"/>
  <c r="AJ3461" i="1"/>
  <c r="AL3461" i="1"/>
  <c r="AI3461" i="1"/>
  <c r="AK3461" i="1"/>
  <c r="AQ3461" i="1"/>
  <c r="AS3461" i="1"/>
  <c r="AU3461" i="1"/>
  <c r="AB3462" i="1"/>
  <c r="AC3462" i="1"/>
  <c r="AD3462" i="1"/>
  <c r="AE3462" i="1"/>
  <c r="AF3462" i="1"/>
  <c r="AG3462" i="1"/>
  <c r="AH3462" i="1"/>
  <c r="AJ3462" i="1"/>
  <c r="AL3462" i="1"/>
  <c r="AI3462" i="1"/>
  <c r="AK3462" i="1"/>
  <c r="AQ3462" i="1"/>
  <c r="AS3462" i="1"/>
  <c r="AU3462" i="1"/>
  <c r="AB3463" i="1"/>
  <c r="AC3463" i="1"/>
  <c r="AD3463" i="1"/>
  <c r="AE3463" i="1"/>
  <c r="AF3463" i="1"/>
  <c r="AG3463" i="1"/>
  <c r="AH3463" i="1"/>
  <c r="AJ3463" i="1"/>
  <c r="AL3463" i="1"/>
  <c r="AI3463" i="1"/>
  <c r="AK3463" i="1"/>
  <c r="AQ3463" i="1"/>
  <c r="AS3463" i="1"/>
  <c r="AU3463" i="1"/>
  <c r="AB3464" i="1"/>
  <c r="AC3464" i="1"/>
  <c r="AD3464" i="1"/>
  <c r="AE3464" i="1"/>
  <c r="AF3464" i="1"/>
  <c r="AG3464" i="1"/>
  <c r="AH3464" i="1"/>
  <c r="AJ3464" i="1"/>
  <c r="AL3464" i="1"/>
  <c r="AI3464" i="1"/>
  <c r="AK3464" i="1"/>
  <c r="AQ3464" i="1"/>
  <c r="AS3464" i="1"/>
  <c r="AU3464" i="1"/>
  <c r="AB3465" i="1"/>
  <c r="AC3465" i="1"/>
  <c r="AD3465" i="1"/>
  <c r="AE3465" i="1"/>
  <c r="AF3465" i="1"/>
  <c r="AG3465" i="1"/>
  <c r="AH3465" i="1"/>
  <c r="AJ3465" i="1"/>
  <c r="AL3465" i="1"/>
  <c r="AI3465" i="1"/>
  <c r="AK3465" i="1"/>
  <c r="AQ3465" i="1"/>
  <c r="AS3465" i="1"/>
  <c r="AU3465" i="1"/>
  <c r="AB3466" i="1"/>
  <c r="AC3466" i="1"/>
  <c r="AD3466" i="1"/>
  <c r="AE3466" i="1"/>
  <c r="AF3466" i="1"/>
  <c r="AG3466" i="1"/>
  <c r="AH3466" i="1"/>
  <c r="AJ3466" i="1"/>
  <c r="AL3466" i="1"/>
  <c r="AI3466" i="1"/>
  <c r="AK3466" i="1"/>
  <c r="AQ3466" i="1"/>
  <c r="AS3466" i="1"/>
  <c r="AU3466" i="1"/>
  <c r="AB3467" i="1"/>
  <c r="AC3467" i="1"/>
  <c r="AD3467" i="1"/>
  <c r="AE3467" i="1"/>
  <c r="AF3467" i="1"/>
  <c r="AG3467" i="1"/>
  <c r="AH3467" i="1"/>
  <c r="AJ3467" i="1"/>
  <c r="AL3467" i="1"/>
  <c r="AI3467" i="1"/>
  <c r="AK3467" i="1"/>
  <c r="AQ3467" i="1"/>
  <c r="AS3467" i="1"/>
  <c r="AU3467" i="1"/>
  <c r="AB3468" i="1"/>
  <c r="AC3468" i="1"/>
  <c r="AD3468" i="1"/>
  <c r="AE3468" i="1"/>
  <c r="AF3468" i="1"/>
  <c r="AG3468" i="1"/>
  <c r="AH3468" i="1"/>
  <c r="AJ3468" i="1"/>
  <c r="AL3468" i="1"/>
  <c r="AI3468" i="1"/>
  <c r="AK3468" i="1"/>
  <c r="AQ3468" i="1"/>
  <c r="AS3468" i="1"/>
  <c r="AU3468" i="1"/>
  <c r="AB3469" i="1"/>
  <c r="AC3469" i="1"/>
  <c r="AD3469" i="1"/>
  <c r="AE3469" i="1"/>
  <c r="AF3469" i="1"/>
  <c r="AG3469" i="1"/>
  <c r="AH3469" i="1"/>
  <c r="AJ3469" i="1"/>
  <c r="AL3469" i="1"/>
  <c r="AI3469" i="1"/>
  <c r="AK3469" i="1"/>
  <c r="AQ3469" i="1"/>
  <c r="AS3469" i="1"/>
  <c r="AU3469" i="1"/>
  <c r="AB3470" i="1"/>
  <c r="AC3470" i="1"/>
  <c r="AD3470" i="1"/>
  <c r="AE3470" i="1"/>
  <c r="AF3470" i="1"/>
  <c r="AG3470" i="1"/>
  <c r="AH3470" i="1"/>
  <c r="AJ3470" i="1"/>
  <c r="AL3470" i="1"/>
  <c r="AI3470" i="1"/>
  <c r="AK3470" i="1"/>
  <c r="AQ3470" i="1"/>
  <c r="AS3470" i="1"/>
  <c r="AU3470" i="1"/>
  <c r="AB3471" i="1"/>
  <c r="AC3471" i="1"/>
  <c r="AD3471" i="1"/>
  <c r="AE3471" i="1"/>
  <c r="AF3471" i="1"/>
  <c r="AG3471" i="1"/>
  <c r="AH3471" i="1"/>
  <c r="AJ3471" i="1"/>
  <c r="AL3471" i="1"/>
  <c r="AI3471" i="1"/>
  <c r="AK3471" i="1"/>
  <c r="AQ3471" i="1"/>
  <c r="AS3471" i="1"/>
  <c r="AU3471" i="1"/>
  <c r="AB3472" i="1"/>
  <c r="AC3472" i="1"/>
  <c r="AD3472" i="1"/>
  <c r="AE3472" i="1"/>
  <c r="AF3472" i="1"/>
  <c r="AG3472" i="1"/>
  <c r="AH3472" i="1"/>
  <c r="AJ3472" i="1"/>
  <c r="AL3472" i="1"/>
  <c r="AI3472" i="1"/>
  <c r="AK3472" i="1"/>
  <c r="AQ3472" i="1"/>
  <c r="AS3472" i="1"/>
  <c r="AU3472" i="1"/>
  <c r="AB3473" i="1"/>
  <c r="AC3473" i="1"/>
  <c r="AD3473" i="1"/>
  <c r="AE3473" i="1"/>
  <c r="AF3473" i="1"/>
  <c r="AG3473" i="1"/>
  <c r="AH3473" i="1"/>
  <c r="AJ3473" i="1"/>
  <c r="AL3473" i="1"/>
  <c r="AI3473" i="1"/>
  <c r="AK3473" i="1"/>
  <c r="AQ3473" i="1"/>
  <c r="AS3473" i="1"/>
  <c r="AU3473" i="1"/>
  <c r="AB3474" i="1"/>
  <c r="AC3474" i="1"/>
  <c r="AD3474" i="1"/>
  <c r="AE3474" i="1"/>
  <c r="AF3474" i="1"/>
  <c r="AG3474" i="1"/>
  <c r="AH3474" i="1"/>
  <c r="AJ3474" i="1"/>
  <c r="AL3474" i="1"/>
  <c r="AI3474" i="1"/>
  <c r="AK3474" i="1"/>
  <c r="AQ3474" i="1"/>
  <c r="AS3474" i="1"/>
  <c r="AU3474" i="1"/>
  <c r="AB3475" i="1"/>
  <c r="AC3475" i="1"/>
  <c r="AD3475" i="1"/>
  <c r="AE3475" i="1"/>
  <c r="AF3475" i="1"/>
  <c r="AG3475" i="1"/>
  <c r="AH3475" i="1"/>
  <c r="AJ3475" i="1"/>
  <c r="AL3475" i="1"/>
  <c r="AI3475" i="1"/>
  <c r="AK3475" i="1"/>
  <c r="AQ3475" i="1"/>
  <c r="AS3475" i="1"/>
  <c r="AU3475" i="1"/>
  <c r="AB3476" i="1"/>
  <c r="AC3476" i="1"/>
  <c r="AD3476" i="1"/>
  <c r="AE3476" i="1"/>
  <c r="AF3476" i="1"/>
  <c r="AG3476" i="1"/>
  <c r="AH3476" i="1"/>
  <c r="AJ3476" i="1"/>
  <c r="AL3476" i="1"/>
  <c r="AI3476" i="1"/>
  <c r="AK3476" i="1"/>
  <c r="AQ3476" i="1"/>
  <c r="AS3476" i="1"/>
  <c r="AU3476" i="1"/>
  <c r="AB3477" i="1"/>
  <c r="AC3477" i="1"/>
  <c r="AD3477" i="1"/>
  <c r="AE3477" i="1"/>
  <c r="AF3477" i="1"/>
  <c r="AG3477" i="1"/>
  <c r="AH3477" i="1"/>
  <c r="AJ3477" i="1"/>
  <c r="AL3477" i="1"/>
  <c r="AI3477" i="1"/>
  <c r="AK3477" i="1"/>
  <c r="AQ3477" i="1"/>
  <c r="AS3477" i="1"/>
  <c r="AU3477" i="1"/>
  <c r="AB3478" i="1"/>
  <c r="AC3478" i="1"/>
  <c r="AD3478" i="1"/>
  <c r="AE3478" i="1"/>
  <c r="AF3478" i="1"/>
  <c r="AG3478" i="1"/>
  <c r="AH3478" i="1"/>
  <c r="AJ3478" i="1"/>
  <c r="AL3478" i="1"/>
  <c r="AI3478" i="1"/>
  <c r="AK3478" i="1"/>
  <c r="AQ3478" i="1"/>
  <c r="AS3478" i="1"/>
  <c r="AU3478" i="1"/>
  <c r="AB3479" i="1"/>
  <c r="AC3479" i="1"/>
  <c r="AD3479" i="1"/>
  <c r="AE3479" i="1"/>
  <c r="AF3479" i="1"/>
  <c r="AG3479" i="1"/>
  <c r="AH3479" i="1"/>
  <c r="AJ3479" i="1"/>
  <c r="AL3479" i="1"/>
  <c r="AI3479" i="1"/>
  <c r="AK3479" i="1"/>
  <c r="AQ3479" i="1"/>
  <c r="AS3479" i="1"/>
  <c r="AU3479" i="1"/>
  <c r="AB3480" i="1"/>
  <c r="AC3480" i="1"/>
  <c r="AD3480" i="1"/>
  <c r="AE3480" i="1"/>
  <c r="AF3480" i="1"/>
  <c r="AG3480" i="1"/>
  <c r="AH3480" i="1"/>
  <c r="AJ3480" i="1"/>
  <c r="AL3480" i="1"/>
  <c r="AI3480" i="1"/>
  <c r="AK3480" i="1"/>
  <c r="AQ3480" i="1"/>
  <c r="AS3480" i="1"/>
  <c r="AU3480" i="1"/>
  <c r="AB3481" i="1"/>
  <c r="AC3481" i="1"/>
  <c r="AD3481" i="1"/>
  <c r="AE3481" i="1"/>
  <c r="AF3481" i="1"/>
  <c r="AG3481" i="1"/>
  <c r="AH3481" i="1"/>
  <c r="AJ3481" i="1"/>
  <c r="AL3481" i="1"/>
  <c r="AI3481" i="1"/>
  <c r="AK3481" i="1"/>
  <c r="AQ3481" i="1"/>
  <c r="AS3481" i="1"/>
  <c r="AU3481" i="1"/>
  <c r="AB3482" i="1"/>
  <c r="AC3482" i="1"/>
  <c r="AD3482" i="1"/>
  <c r="AE3482" i="1"/>
  <c r="AF3482" i="1"/>
  <c r="AG3482" i="1"/>
  <c r="AH3482" i="1"/>
  <c r="AJ3482" i="1"/>
  <c r="AL3482" i="1"/>
  <c r="AI3482" i="1"/>
  <c r="AK3482" i="1"/>
  <c r="AQ3482" i="1"/>
  <c r="AS3482" i="1"/>
  <c r="AU3482" i="1"/>
  <c r="AB3483" i="1"/>
  <c r="AC3483" i="1"/>
  <c r="AD3483" i="1"/>
  <c r="AE3483" i="1"/>
  <c r="AF3483" i="1"/>
  <c r="AG3483" i="1"/>
  <c r="AH3483" i="1"/>
  <c r="AJ3483" i="1"/>
  <c r="AL3483" i="1"/>
  <c r="AI3483" i="1"/>
  <c r="AK3483" i="1"/>
  <c r="AQ3483" i="1"/>
  <c r="AS3483" i="1"/>
  <c r="AU3483" i="1"/>
  <c r="AB3484" i="1"/>
  <c r="AC3484" i="1"/>
  <c r="AD3484" i="1"/>
  <c r="AE3484" i="1"/>
  <c r="AF3484" i="1"/>
  <c r="AG3484" i="1"/>
  <c r="AH3484" i="1"/>
  <c r="AJ3484" i="1"/>
  <c r="AL3484" i="1"/>
  <c r="AI3484" i="1"/>
  <c r="AK3484" i="1"/>
  <c r="AQ3484" i="1"/>
  <c r="AS3484" i="1"/>
  <c r="AU3484" i="1"/>
  <c r="AB3485" i="1"/>
  <c r="AC3485" i="1"/>
  <c r="AD3485" i="1"/>
  <c r="AE3485" i="1"/>
  <c r="AF3485" i="1"/>
  <c r="AG3485" i="1"/>
  <c r="AH3485" i="1"/>
  <c r="AJ3485" i="1"/>
  <c r="AL3485" i="1"/>
  <c r="AI3485" i="1"/>
  <c r="AK3485" i="1"/>
  <c r="AQ3485" i="1"/>
  <c r="AS3485" i="1"/>
  <c r="AU3485" i="1"/>
  <c r="AB3486" i="1"/>
  <c r="AC3486" i="1"/>
  <c r="AD3486" i="1"/>
  <c r="AE3486" i="1"/>
  <c r="AF3486" i="1"/>
  <c r="AG3486" i="1"/>
  <c r="AH3486" i="1"/>
  <c r="AJ3486" i="1"/>
  <c r="AL3486" i="1"/>
  <c r="AI3486" i="1"/>
  <c r="AK3486" i="1"/>
  <c r="AQ3486" i="1"/>
  <c r="AS3486" i="1"/>
  <c r="AU3486" i="1"/>
  <c r="AB3487" i="1"/>
  <c r="AC3487" i="1"/>
  <c r="AD3487" i="1"/>
  <c r="AE3487" i="1"/>
  <c r="AF3487" i="1"/>
  <c r="AG3487" i="1"/>
  <c r="AH3487" i="1"/>
  <c r="AJ3487" i="1"/>
  <c r="AL3487" i="1"/>
  <c r="AI3487" i="1"/>
  <c r="AK3487" i="1"/>
  <c r="AQ3487" i="1"/>
  <c r="AS3487" i="1"/>
  <c r="AU3487" i="1"/>
  <c r="AB3488" i="1"/>
  <c r="AC3488" i="1"/>
  <c r="AD3488" i="1"/>
  <c r="AE3488" i="1"/>
  <c r="AF3488" i="1"/>
  <c r="AG3488" i="1"/>
  <c r="AH3488" i="1"/>
  <c r="AJ3488" i="1"/>
  <c r="AL3488" i="1"/>
  <c r="AI3488" i="1"/>
  <c r="AK3488" i="1"/>
  <c r="AQ3488" i="1"/>
  <c r="AS3488" i="1"/>
  <c r="AU3488" i="1"/>
  <c r="AB3489" i="1"/>
  <c r="AC3489" i="1"/>
  <c r="AD3489" i="1"/>
  <c r="AE3489" i="1"/>
  <c r="AF3489" i="1"/>
  <c r="AG3489" i="1"/>
  <c r="AH3489" i="1"/>
  <c r="AJ3489" i="1"/>
  <c r="AL3489" i="1"/>
  <c r="AI3489" i="1"/>
  <c r="AK3489" i="1"/>
  <c r="AQ3489" i="1"/>
  <c r="AS3489" i="1"/>
  <c r="AU3489" i="1"/>
  <c r="AB3490" i="1"/>
  <c r="AC3490" i="1"/>
  <c r="AD3490" i="1"/>
  <c r="AE3490" i="1"/>
  <c r="AF3490" i="1"/>
  <c r="AG3490" i="1"/>
  <c r="AH3490" i="1"/>
  <c r="AJ3490" i="1"/>
  <c r="AL3490" i="1"/>
  <c r="AI3490" i="1"/>
  <c r="AK3490" i="1"/>
  <c r="AQ3490" i="1"/>
  <c r="AS3490" i="1"/>
  <c r="AU3490" i="1"/>
  <c r="AB3491" i="1"/>
  <c r="AC3491" i="1"/>
  <c r="AD3491" i="1"/>
  <c r="AE3491" i="1"/>
  <c r="AF3491" i="1"/>
  <c r="AG3491" i="1"/>
  <c r="AH3491" i="1"/>
  <c r="AJ3491" i="1"/>
  <c r="AL3491" i="1"/>
  <c r="AI3491" i="1"/>
  <c r="AK3491" i="1"/>
  <c r="AQ3491" i="1"/>
  <c r="AS3491" i="1"/>
  <c r="AU3491" i="1"/>
  <c r="AB3492" i="1"/>
  <c r="AC3492" i="1"/>
  <c r="AD3492" i="1"/>
  <c r="AE3492" i="1"/>
  <c r="AF3492" i="1"/>
  <c r="AG3492" i="1"/>
  <c r="AH3492" i="1"/>
  <c r="AJ3492" i="1"/>
  <c r="AL3492" i="1"/>
  <c r="AI3492" i="1"/>
  <c r="AK3492" i="1"/>
  <c r="AQ3492" i="1"/>
  <c r="AS3492" i="1"/>
  <c r="AU3492" i="1"/>
  <c r="AB3493" i="1"/>
  <c r="AC3493" i="1"/>
  <c r="AD3493" i="1"/>
  <c r="AE3493" i="1"/>
  <c r="AF3493" i="1"/>
  <c r="AG3493" i="1"/>
  <c r="AH3493" i="1"/>
  <c r="AJ3493" i="1"/>
  <c r="AL3493" i="1"/>
  <c r="AI3493" i="1"/>
  <c r="AK3493" i="1"/>
  <c r="AQ3493" i="1"/>
  <c r="AS3493" i="1"/>
  <c r="AU3493" i="1"/>
  <c r="AB3494" i="1"/>
  <c r="AC3494" i="1"/>
  <c r="AD3494" i="1"/>
  <c r="AE3494" i="1"/>
  <c r="AF3494" i="1"/>
  <c r="AG3494" i="1"/>
  <c r="AH3494" i="1"/>
  <c r="AJ3494" i="1"/>
  <c r="AL3494" i="1"/>
  <c r="AI3494" i="1"/>
  <c r="AK3494" i="1"/>
  <c r="AQ3494" i="1"/>
  <c r="AS3494" i="1"/>
  <c r="AU3494" i="1"/>
  <c r="AB3495" i="1"/>
  <c r="AC3495" i="1"/>
  <c r="AD3495" i="1"/>
  <c r="AE3495" i="1"/>
  <c r="AF3495" i="1"/>
  <c r="AG3495" i="1"/>
  <c r="AH3495" i="1"/>
  <c r="AJ3495" i="1"/>
  <c r="AL3495" i="1"/>
  <c r="AI3495" i="1"/>
  <c r="AK3495" i="1"/>
  <c r="AQ3495" i="1"/>
  <c r="AS3495" i="1"/>
  <c r="AU3495" i="1"/>
  <c r="AB3496" i="1"/>
  <c r="AC3496" i="1"/>
  <c r="AD3496" i="1"/>
  <c r="AE3496" i="1"/>
  <c r="AF3496" i="1"/>
  <c r="AG3496" i="1"/>
  <c r="AH3496" i="1"/>
  <c r="AJ3496" i="1"/>
  <c r="AL3496" i="1"/>
  <c r="AI3496" i="1"/>
  <c r="AK3496" i="1"/>
  <c r="AQ3496" i="1"/>
  <c r="AS3496" i="1"/>
  <c r="AU3496" i="1"/>
  <c r="AB3497" i="1"/>
  <c r="AC3497" i="1"/>
  <c r="AD3497" i="1"/>
  <c r="AE3497" i="1"/>
  <c r="AF3497" i="1"/>
  <c r="AG3497" i="1"/>
  <c r="AH3497" i="1"/>
  <c r="AJ3497" i="1"/>
  <c r="AL3497" i="1"/>
  <c r="AI3497" i="1"/>
  <c r="AK3497" i="1"/>
  <c r="AQ3497" i="1"/>
  <c r="AS3497" i="1"/>
  <c r="AU3497" i="1"/>
  <c r="AB3498" i="1"/>
  <c r="AC3498" i="1"/>
  <c r="AD3498" i="1"/>
  <c r="AE3498" i="1"/>
  <c r="AF3498" i="1"/>
  <c r="AG3498" i="1"/>
  <c r="AH3498" i="1"/>
  <c r="AJ3498" i="1"/>
  <c r="AL3498" i="1"/>
  <c r="AI3498" i="1"/>
  <c r="AK3498" i="1"/>
  <c r="AQ3498" i="1"/>
  <c r="AS3498" i="1"/>
  <c r="AU3498" i="1"/>
  <c r="AB3499" i="1"/>
  <c r="AC3499" i="1"/>
  <c r="AD3499" i="1"/>
  <c r="AE3499" i="1"/>
  <c r="AF3499" i="1"/>
  <c r="AG3499" i="1"/>
  <c r="AH3499" i="1"/>
  <c r="AJ3499" i="1"/>
  <c r="AL3499" i="1"/>
  <c r="AI3499" i="1"/>
  <c r="AK3499" i="1"/>
  <c r="AQ3499" i="1"/>
  <c r="AS3499" i="1"/>
  <c r="AU3499" i="1"/>
  <c r="AB3500" i="1"/>
  <c r="AC3500" i="1"/>
  <c r="AD3500" i="1"/>
  <c r="AE3500" i="1"/>
  <c r="AF3500" i="1"/>
  <c r="AG3500" i="1"/>
  <c r="AH3500" i="1"/>
  <c r="AJ3500" i="1"/>
  <c r="AL3500" i="1"/>
  <c r="AI3500" i="1"/>
  <c r="AK3500" i="1"/>
  <c r="AQ3500" i="1"/>
  <c r="AS3500" i="1"/>
  <c r="AU3500" i="1"/>
  <c r="AB3501" i="1"/>
  <c r="AC3501" i="1"/>
  <c r="AD3501" i="1"/>
  <c r="AE3501" i="1"/>
  <c r="AF3501" i="1"/>
  <c r="AG3501" i="1"/>
  <c r="AH3501" i="1"/>
  <c r="AJ3501" i="1"/>
  <c r="AL3501" i="1"/>
  <c r="AI3501" i="1"/>
  <c r="AK3501" i="1"/>
  <c r="AQ3501" i="1"/>
  <c r="AS3501" i="1"/>
  <c r="AU3501" i="1"/>
  <c r="AB3502" i="1"/>
  <c r="AC3502" i="1"/>
  <c r="AD3502" i="1"/>
  <c r="AE3502" i="1"/>
  <c r="AF3502" i="1"/>
  <c r="AG3502" i="1"/>
  <c r="AH3502" i="1"/>
  <c r="AJ3502" i="1"/>
  <c r="AL3502" i="1"/>
  <c r="AI3502" i="1"/>
  <c r="AK3502" i="1"/>
  <c r="AQ3502" i="1"/>
  <c r="AS3502" i="1"/>
  <c r="AU3502" i="1"/>
  <c r="AB3503" i="1"/>
  <c r="AC3503" i="1"/>
  <c r="AD3503" i="1"/>
  <c r="AE3503" i="1"/>
  <c r="AF3503" i="1"/>
  <c r="AG3503" i="1"/>
  <c r="AH3503" i="1"/>
  <c r="AJ3503" i="1"/>
  <c r="AL3503" i="1"/>
  <c r="AI3503" i="1"/>
  <c r="AK3503" i="1"/>
  <c r="AQ3503" i="1"/>
  <c r="AS3503" i="1"/>
  <c r="AU3503" i="1"/>
  <c r="AB3504" i="1"/>
  <c r="AC3504" i="1"/>
  <c r="AD3504" i="1"/>
  <c r="AE3504" i="1"/>
  <c r="AF3504" i="1"/>
  <c r="AG3504" i="1"/>
  <c r="AH3504" i="1"/>
  <c r="AJ3504" i="1"/>
  <c r="AL3504" i="1"/>
  <c r="AI3504" i="1"/>
  <c r="AK3504" i="1"/>
  <c r="AQ3504" i="1"/>
  <c r="AS3504" i="1"/>
  <c r="AU3504" i="1"/>
  <c r="AB3505" i="1"/>
  <c r="AC3505" i="1"/>
  <c r="AD3505" i="1"/>
  <c r="AE3505" i="1"/>
  <c r="AF3505" i="1"/>
  <c r="AG3505" i="1"/>
  <c r="AH3505" i="1"/>
  <c r="AJ3505" i="1"/>
  <c r="AL3505" i="1"/>
  <c r="AI3505" i="1"/>
  <c r="AK3505" i="1"/>
  <c r="AQ3505" i="1"/>
  <c r="AS3505" i="1"/>
  <c r="AU3505" i="1"/>
  <c r="AB3506" i="1"/>
  <c r="AC3506" i="1"/>
  <c r="AD3506" i="1"/>
  <c r="AE3506" i="1"/>
  <c r="AF3506" i="1"/>
  <c r="AG3506" i="1"/>
  <c r="AH3506" i="1"/>
  <c r="AJ3506" i="1"/>
  <c r="AL3506" i="1"/>
  <c r="AI3506" i="1"/>
  <c r="AK3506" i="1"/>
  <c r="AQ3506" i="1"/>
  <c r="AS3506" i="1"/>
  <c r="AU3506" i="1"/>
  <c r="AB3507" i="1"/>
  <c r="AC3507" i="1"/>
  <c r="AD3507" i="1"/>
  <c r="AE3507" i="1"/>
  <c r="AF3507" i="1"/>
  <c r="AG3507" i="1"/>
  <c r="AH3507" i="1"/>
  <c r="AJ3507" i="1"/>
  <c r="AL3507" i="1"/>
  <c r="AI3507" i="1"/>
  <c r="AK3507" i="1"/>
  <c r="AQ3507" i="1"/>
  <c r="AS3507" i="1"/>
  <c r="AU3507" i="1"/>
  <c r="AB3508" i="1"/>
  <c r="AC3508" i="1"/>
  <c r="AD3508" i="1"/>
  <c r="AE3508" i="1"/>
  <c r="AF3508" i="1"/>
  <c r="AG3508" i="1"/>
  <c r="AH3508" i="1"/>
  <c r="AJ3508" i="1"/>
  <c r="AL3508" i="1"/>
  <c r="AI3508" i="1"/>
  <c r="AK3508" i="1"/>
  <c r="AQ3508" i="1"/>
  <c r="AS3508" i="1"/>
  <c r="AU3508" i="1"/>
  <c r="AB3509" i="1"/>
  <c r="AC3509" i="1"/>
  <c r="AD3509" i="1"/>
  <c r="AE3509" i="1"/>
  <c r="AF3509" i="1"/>
  <c r="AG3509" i="1"/>
  <c r="AH3509" i="1"/>
  <c r="AJ3509" i="1"/>
  <c r="AL3509" i="1"/>
  <c r="AI3509" i="1"/>
  <c r="AK3509" i="1"/>
  <c r="AQ3509" i="1"/>
  <c r="AS3509" i="1"/>
  <c r="AU3509" i="1"/>
  <c r="AB3510" i="1"/>
  <c r="AC3510" i="1"/>
  <c r="AD3510" i="1"/>
  <c r="AE3510" i="1"/>
  <c r="AF3510" i="1"/>
  <c r="AG3510" i="1"/>
  <c r="AH3510" i="1"/>
  <c r="AJ3510" i="1"/>
  <c r="AL3510" i="1"/>
  <c r="AI3510" i="1"/>
  <c r="AK3510" i="1"/>
  <c r="AQ3510" i="1"/>
  <c r="AS3510" i="1"/>
  <c r="AU3510" i="1"/>
  <c r="AB3511" i="1"/>
  <c r="AC3511" i="1"/>
  <c r="AD3511" i="1"/>
  <c r="AE3511" i="1"/>
  <c r="AF3511" i="1"/>
  <c r="AG3511" i="1"/>
  <c r="AH3511" i="1"/>
  <c r="AJ3511" i="1"/>
  <c r="AL3511" i="1"/>
  <c r="AI3511" i="1"/>
  <c r="AK3511" i="1"/>
  <c r="AQ3511" i="1"/>
  <c r="AS3511" i="1"/>
  <c r="AU3511" i="1"/>
  <c r="AB3512" i="1"/>
  <c r="AC3512" i="1"/>
  <c r="AD3512" i="1"/>
  <c r="AE3512" i="1"/>
  <c r="AF3512" i="1"/>
  <c r="AG3512" i="1"/>
  <c r="AH3512" i="1"/>
  <c r="AJ3512" i="1"/>
  <c r="AL3512" i="1"/>
  <c r="AI3512" i="1"/>
  <c r="AK3512" i="1"/>
  <c r="AQ3512" i="1"/>
  <c r="AS3512" i="1"/>
  <c r="AU3512" i="1"/>
  <c r="AB3513" i="1"/>
  <c r="AC3513" i="1"/>
  <c r="AD3513" i="1"/>
  <c r="AE3513" i="1"/>
  <c r="AF3513" i="1"/>
  <c r="AG3513" i="1"/>
  <c r="AH3513" i="1"/>
  <c r="AJ3513" i="1"/>
  <c r="AL3513" i="1"/>
  <c r="AI3513" i="1"/>
  <c r="AK3513" i="1"/>
  <c r="AQ3513" i="1"/>
  <c r="AS3513" i="1"/>
  <c r="AU3513" i="1"/>
  <c r="AB3514" i="1"/>
  <c r="AC3514" i="1"/>
  <c r="AD3514" i="1"/>
  <c r="AE3514" i="1"/>
  <c r="AF3514" i="1"/>
  <c r="AG3514" i="1"/>
  <c r="AH3514" i="1"/>
  <c r="AJ3514" i="1"/>
  <c r="AL3514" i="1"/>
  <c r="AI3514" i="1"/>
  <c r="AK3514" i="1"/>
  <c r="AQ3514" i="1"/>
  <c r="AS3514" i="1"/>
  <c r="AU3514" i="1"/>
  <c r="AB3515" i="1"/>
  <c r="AC3515" i="1"/>
  <c r="AD3515" i="1"/>
  <c r="AE3515" i="1"/>
  <c r="AF3515" i="1"/>
  <c r="AG3515" i="1"/>
  <c r="AH3515" i="1"/>
  <c r="AJ3515" i="1"/>
  <c r="AL3515" i="1"/>
  <c r="AI3515" i="1"/>
  <c r="AK3515" i="1"/>
  <c r="AQ3515" i="1"/>
  <c r="AS3515" i="1"/>
  <c r="AU3515" i="1"/>
  <c r="AB3516" i="1"/>
  <c r="AC3516" i="1"/>
  <c r="AD3516" i="1"/>
  <c r="AE3516" i="1"/>
  <c r="AF3516" i="1"/>
  <c r="AG3516" i="1"/>
  <c r="AH3516" i="1"/>
  <c r="AJ3516" i="1"/>
  <c r="AL3516" i="1"/>
  <c r="AI3516" i="1"/>
  <c r="AK3516" i="1"/>
  <c r="AQ3516" i="1"/>
  <c r="AS3516" i="1"/>
  <c r="AU3516" i="1"/>
  <c r="AB3517" i="1"/>
  <c r="AC3517" i="1"/>
  <c r="AD3517" i="1"/>
  <c r="AE3517" i="1"/>
  <c r="AF3517" i="1"/>
  <c r="AG3517" i="1"/>
  <c r="AH3517" i="1"/>
  <c r="AJ3517" i="1"/>
  <c r="AL3517" i="1"/>
  <c r="AI3517" i="1"/>
  <c r="AK3517" i="1"/>
  <c r="AQ3517" i="1"/>
  <c r="AS3517" i="1"/>
  <c r="AU3517" i="1"/>
  <c r="AB3518" i="1"/>
  <c r="AC3518" i="1"/>
  <c r="AD3518" i="1"/>
  <c r="AE3518" i="1"/>
  <c r="AF3518" i="1"/>
  <c r="AG3518" i="1"/>
  <c r="AH3518" i="1"/>
  <c r="AJ3518" i="1"/>
  <c r="AL3518" i="1"/>
  <c r="AI3518" i="1"/>
  <c r="AK3518" i="1"/>
  <c r="AQ3518" i="1"/>
  <c r="AS3518" i="1"/>
  <c r="AU3518" i="1"/>
  <c r="AB3519" i="1"/>
  <c r="AC3519" i="1"/>
  <c r="AD3519" i="1"/>
  <c r="AE3519" i="1"/>
  <c r="AF3519" i="1"/>
  <c r="AG3519" i="1"/>
  <c r="AH3519" i="1"/>
  <c r="AJ3519" i="1"/>
  <c r="AL3519" i="1"/>
  <c r="AI3519" i="1"/>
  <c r="AK3519" i="1"/>
  <c r="AQ3519" i="1"/>
  <c r="AS3519" i="1"/>
  <c r="AU3519" i="1"/>
  <c r="AB3520" i="1"/>
  <c r="AC3520" i="1"/>
  <c r="AD3520" i="1"/>
  <c r="AE3520" i="1"/>
  <c r="AF3520" i="1"/>
  <c r="AG3520" i="1"/>
  <c r="AH3520" i="1"/>
  <c r="AJ3520" i="1"/>
  <c r="AL3520" i="1"/>
  <c r="AI3520" i="1"/>
  <c r="AK3520" i="1"/>
  <c r="AQ3520" i="1"/>
  <c r="AS3520" i="1"/>
  <c r="AU3520" i="1"/>
  <c r="AB3521" i="1"/>
  <c r="AC3521" i="1"/>
  <c r="AD3521" i="1"/>
  <c r="AE3521" i="1"/>
  <c r="AF3521" i="1"/>
  <c r="AG3521" i="1"/>
  <c r="AH3521" i="1"/>
  <c r="AJ3521" i="1"/>
  <c r="AL3521" i="1"/>
  <c r="AI3521" i="1"/>
  <c r="AK3521" i="1"/>
  <c r="AQ3521" i="1"/>
  <c r="AS3521" i="1"/>
  <c r="AU3521" i="1"/>
  <c r="AB3522" i="1"/>
  <c r="AC3522" i="1"/>
  <c r="AD3522" i="1"/>
  <c r="AE3522" i="1"/>
  <c r="AF3522" i="1"/>
  <c r="AG3522" i="1"/>
  <c r="AH3522" i="1"/>
  <c r="AJ3522" i="1"/>
  <c r="AL3522" i="1"/>
  <c r="AI3522" i="1"/>
  <c r="AK3522" i="1"/>
  <c r="AQ3522" i="1"/>
  <c r="AS3522" i="1"/>
  <c r="AU3522" i="1"/>
  <c r="AB3523" i="1"/>
  <c r="AC3523" i="1"/>
  <c r="AD3523" i="1"/>
  <c r="AE3523" i="1"/>
  <c r="AF3523" i="1"/>
  <c r="AG3523" i="1"/>
  <c r="AH3523" i="1"/>
  <c r="AJ3523" i="1"/>
  <c r="AL3523" i="1"/>
  <c r="AI3523" i="1"/>
  <c r="AK3523" i="1"/>
  <c r="AQ3523" i="1"/>
  <c r="AS3523" i="1"/>
  <c r="AU3523" i="1"/>
  <c r="AB3524" i="1"/>
  <c r="AC3524" i="1"/>
  <c r="AD3524" i="1"/>
  <c r="AE3524" i="1"/>
  <c r="AF3524" i="1"/>
  <c r="AG3524" i="1"/>
  <c r="AH3524" i="1"/>
  <c r="AJ3524" i="1"/>
  <c r="AL3524" i="1"/>
  <c r="AI3524" i="1"/>
  <c r="AK3524" i="1"/>
  <c r="AQ3524" i="1"/>
  <c r="AS3524" i="1"/>
  <c r="AU3524" i="1"/>
  <c r="AB3525" i="1"/>
  <c r="AC3525" i="1"/>
  <c r="AD3525" i="1"/>
  <c r="AE3525" i="1"/>
  <c r="AF3525" i="1"/>
  <c r="AG3525" i="1"/>
  <c r="AH3525" i="1"/>
  <c r="AJ3525" i="1"/>
  <c r="AL3525" i="1"/>
  <c r="AI3525" i="1"/>
  <c r="AK3525" i="1"/>
  <c r="AQ3525" i="1"/>
  <c r="AS3525" i="1"/>
  <c r="AU3525" i="1"/>
  <c r="AB3526" i="1"/>
  <c r="AC3526" i="1"/>
  <c r="AD3526" i="1"/>
  <c r="AE3526" i="1"/>
  <c r="AF3526" i="1"/>
  <c r="AG3526" i="1"/>
  <c r="AH3526" i="1"/>
  <c r="AJ3526" i="1"/>
  <c r="AL3526" i="1"/>
  <c r="AI3526" i="1"/>
  <c r="AK3526" i="1"/>
  <c r="AQ3526" i="1"/>
  <c r="AS3526" i="1"/>
  <c r="AU3526" i="1"/>
  <c r="AB3527" i="1"/>
  <c r="AC3527" i="1"/>
  <c r="AD3527" i="1"/>
  <c r="AE3527" i="1"/>
  <c r="AF3527" i="1"/>
  <c r="AG3527" i="1"/>
  <c r="AH3527" i="1"/>
  <c r="AJ3527" i="1"/>
  <c r="AL3527" i="1"/>
  <c r="AI3527" i="1"/>
  <c r="AK3527" i="1"/>
  <c r="AQ3527" i="1"/>
  <c r="AS3527" i="1"/>
  <c r="AU3527" i="1"/>
  <c r="AB3528" i="1"/>
  <c r="AC3528" i="1"/>
  <c r="AD3528" i="1"/>
  <c r="AE3528" i="1"/>
  <c r="AF3528" i="1"/>
  <c r="AG3528" i="1"/>
  <c r="AH3528" i="1"/>
  <c r="AJ3528" i="1"/>
  <c r="AL3528" i="1"/>
  <c r="AI3528" i="1"/>
  <c r="AK3528" i="1"/>
  <c r="AQ3528" i="1"/>
  <c r="AS3528" i="1"/>
  <c r="AU3528" i="1"/>
  <c r="AB3529" i="1"/>
  <c r="AC3529" i="1"/>
  <c r="AD3529" i="1"/>
  <c r="AE3529" i="1"/>
  <c r="AF3529" i="1"/>
  <c r="AG3529" i="1"/>
  <c r="AH3529" i="1"/>
  <c r="AJ3529" i="1"/>
  <c r="AL3529" i="1"/>
  <c r="AI3529" i="1"/>
  <c r="AK3529" i="1"/>
  <c r="AQ3529" i="1"/>
  <c r="AS3529" i="1"/>
  <c r="AU3529" i="1"/>
  <c r="AB3530" i="1"/>
  <c r="AC3530" i="1"/>
  <c r="AD3530" i="1"/>
  <c r="AE3530" i="1"/>
  <c r="AF3530" i="1"/>
  <c r="AG3530" i="1"/>
  <c r="AH3530" i="1"/>
  <c r="AJ3530" i="1"/>
  <c r="AL3530" i="1"/>
  <c r="AI3530" i="1"/>
  <c r="AK3530" i="1"/>
  <c r="AQ3530" i="1"/>
  <c r="AS3530" i="1"/>
  <c r="AU3530" i="1"/>
  <c r="AB3531" i="1"/>
  <c r="AC3531" i="1"/>
  <c r="AD3531" i="1"/>
  <c r="AE3531" i="1"/>
  <c r="AF3531" i="1"/>
  <c r="AG3531" i="1"/>
  <c r="AH3531" i="1"/>
  <c r="AJ3531" i="1"/>
  <c r="AL3531" i="1"/>
  <c r="AI3531" i="1"/>
  <c r="AK3531" i="1"/>
  <c r="AQ3531" i="1"/>
  <c r="AS3531" i="1"/>
  <c r="AU3531" i="1"/>
  <c r="AB3532" i="1"/>
  <c r="AC3532" i="1"/>
  <c r="AD3532" i="1"/>
  <c r="AE3532" i="1"/>
  <c r="AF3532" i="1"/>
  <c r="AG3532" i="1"/>
  <c r="AH3532" i="1"/>
  <c r="AJ3532" i="1"/>
  <c r="AL3532" i="1"/>
  <c r="AI3532" i="1"/>
  <c r="AK3532" i="1"/>
  <c r="AQ3532" i="1"/>
  <c r="AS3532" i="1"/>
  <c r="AU3532" i="1"/>
  <c r="AB3533" i="1"/>
  <c r="AC3533" i="1"/>
  <c r="AD3533" i="1"/>
  <c r="AE3533" i="1"/>
  <c r="AF3533" i="1"/>
  <c r="AG3533" i="1"/>
  <c r="AH3533" i="1"/>
  <c r="AJ3533" i="1"/>
  <c r="AL3533" i="1"/>
  <c r="AI3533" i="1"/>
  <c r="AK3533" i="1"/>
  <c r="AQ3533" i="1"/>
  <c r="AS3533" i="1"/>
  <c r="AU3533" i="1"/>
  <c r="AB3534" i="1"/>
  <c r="AC3534" i="1"/>
  <c r="AD3534" i="1"/>
  <c r="AE3534" i="1"/>
  <c r="AF3534" i="1"/>
  <c r="AG3534" i="1"/>
  <c r="AH3534" i="1"/>
  <c r="AJ3534" i="1"/>
  <c r="AL3534" i="1"/>
  <c r="AI3534" i="1"/>
  <c r="AK3534" i="1"/>
  <c r="AQ3534" i="1"/>
  <c r="AS3534" i="1"/>
  <c r="AU3534" i="1"/>
  <c r="AB3535" i="1"/>
  <c r="AC3535" i="1"/>
  <c r="AD3535" i="1"/>
  <c r="AE3535" i="1"/>
  <c r="AF3535" i="1"/>
  <c r="AG3535" i="1"/>
  <c r="AH3535" i="1"/>
  <c r="AJ3535" i="1"/>
  <c r="AL3535" i="1"/>
  <c r="AI3535" i="1"/>
  <c r="AK3535" i="1"/>
  <c r="AQ3535" i="1"/>
  <c r="AS3535" i="1"/>
  <c r="AU3535" i="1"/>
  <c r="AB3536" i="1"/>
  <c r="AC3536" i="1"/>
  <c r="AD3536" i="1"/>
  <c r="AE3536" i="1"/>
  <c r="AF3536" i="1"/>
  <c r="AG3536" i="1"/>
  <c r="AH3536" i="1"/>
  <c r="AJ3536" i="1"/>
  <c r="AL3536" i="1"/>
  <c r="AI3536" i="1"/>
  <c r="AK3536" i="1"/>
  <c r="AQ3536" i="1"/>
  <c r="AS3536" i="1"/>
  <c r="AU3536" i="1"/>
  <c r="AB3537" i="1"/>
  <c r="AC3537" i="1"/>
  <c r="AD3537" i="1"/>
  <c r="AE3537" i="1"/>
  <c r="AF3537" i="1"/>
  <c r="AG3537" i="1"/>
  <c r="AH3537" i="1"/>
  <c r="AJ3537" i="1"/>
  <c r="AL3537" i="1"/>
  <c r="AI3537" i="1"/>
  <c r="AK3537" i="1"/>
  <c r="AQ3537" i="1"/>
  <c r="AS3537" i="1"/>
  <c r="AU3537" i="1"/>
  <c r="AB3538" i="1"/>
  <c r="AC3538" i="1"/>
  <c r="AD3538" i="1"/>
  <c r="AE3538" i="1"/>
  <c r="AF3538" i="1"/>
  <c r="AG3538" i="1"/>
  <c r="AH3538" i="1"/>
  <c r="AJ3538" i="1"/>
  <c r="AL3538" i="1"/>
  <c r="AI3538" i="1"/>
  <c r="AK3538" i="1"/>
  <c r="AQ3538" i="1"/>
  <c r="AS3538" i="1"/>
  <c r="AU3538" i="1"/>
  <c r="AB3539" i="1"/>
  <c r="AC3539" i="1"/>
  <c r="AD3539" i="1"/>
  <c r="AE3539" i="1"/>
  <c r="AF3539" i="1"/>
  <c r="AG3539" i="1"/>
  <c r="AH3539" i="1"/>
  <c r="AJ3539" i="1"/>
  <c r="AL3539" i="1"/>
  <c r="AI3539" i="1"/>
  <c r="AK3539" i="1"/>
  <c r="AQ3539" i="1"/>
  <c r="AS3539" i="1"/>
  <c r="AU3539" i="1"/>
  <c r="AB3540" i="1"/>
  <c r="AC3540" i="1"/>
  <c r="AD3540" i="1"/>
  <c r="AE3540" i="1"/>
  <c r="AF3540" i="1"/>
  <c r="AG3540" i="1"/>
  <c r="AH3540" i="1"/>
  <c r="AJ3540" i="1"/>
  <c r="AL3540" i="1"/>
  <c r="AI3540" i="1"/>
  <c r="AK3540" i="1"/>
  <c r="AQ3540" i="1"/>
  <c r="AS3540" i="1"/>
  <c r="AU3540" i="1"/>
  <c r="AB3541" i="1"/>
  <c r="AC3541" i="1"/>
  <c r="AD3541" i="1"/>
  <c r="AE3541" i="1"/>
  <c r="AF3541" i="1"/>
  <c r="AG3541" i="1"/>
  <c r="AH3541" i="1"/>
  <c r="AJ3541" i="1"/>
  <c r="AL3541" i="1"/>
  <c r="AI3541" i="1"/>
  <c r="AK3541" i="1"/>
  <c r="AQ3541" i="1"/>
  <c r="AS3541" i="1"/>
  <c r="AU3541" i="1"/>
  <c r="AB3542" i="1"/>
  <c r="AC3542" i="1"/>
  <c r="AD3542" i="1"/>
  <c r="AE3542" i="1"/>
  <c r="AF3542" i="1"/>
  <c r="AG3542" i="1"/>
  <c r="AH3542" i="1"/>
  <c r="AJ3542" i="1"/>
  <c r="AL3542" i="1"/>
  <c r="AI3542" i="1"/>
  <c r="AK3542" i="1"/>
  <c r="AQ3542" i="1"/>
  <c r="AS3542" i="1"/>
  <c r="AU3542" i="1"/>
  <c r="AB3543" i="1"/>
  <c r="AC3543" i="1"/>
  <c r="AD3543" i="1"/>
  <c r="AE3543" i="1"/>
  <c r="AF3543" i="1"/>
  <c r="AG3543" i="1"/>
  <c r="AH3543" i="1"/>
  <c r="AJ3543" i="1"/>
  <c r="AL3543" i="1"/>
  <c r="AI3543" i="1"/>
  <c r="AK3543" i="1"/>
  <c r="AQ3543" i="1"/>
  <c r="AS3543" i="1"/>
  <c r="AU3543" i="1"/>
  <c r="AB3544" i="1"/>
  <c r="AC3544" i="1"/>
  <c r="AD3544" i="1"/>
  <c r="AE3544" i="1"/>
  <c r="AF3544" i="1"/>
  <c r="AG3544" i="1"/>
  <c r="AH3544" i="1"/>
  <c r="AJ3544" i="1"/>
  <c r="AL3544" i="1"/>
  <c r="AI3544" i="1"/>
  <c r="AK3544" i="1"/>
  <c r="AQ3544" i="1"/>
  <c r="AS3544" i="1"/>
  <c r="AU3544" i="1"/>
  <c r="AB3545" i="1"/>
  <c r="AC3545" i="1"/>
  <c r="AD3545" i="1"/>
  <c r="AE3545" i="1"/>
  <c r="AF3545" i="1"/>
  <c r="AG3545" i="1"/>
  <c r="AH3545" i="1"/>
  <c r="AJ3545" i="1"/>
  <c r="AL3545" i="1"/>
  <c r="AI3545" i="1"/>
  <c r="AK3545" i="1"/>
  <c r="AQ3545" i="1"/>
  <c r="AS3545" i="1"/>
  <c r="AU3545" i="1"/>
  <c r="AB3546" i="1"/>
  <c r="AC3546" i="1"/>
  <c r="AD3546" i="1"/>
  <c r="AE3546" i="1"/>
  <c r="AF3546" i="1"/>
  <c r="AG3546" i="1"/>
  <c r="AH3546" i="1"/>
  <c r="AJ3546" i="1"/>
  <c r="AL3546" i="1"/>
  <c r="AI3546" i="1"/>
  <c r="AK3546" i="1"/>
  <c r="AQ3546" i="1"/>
  <c r="AS3546" i="1"/>
  <c r="AU3546" i="1"/>
  <c r="AB3547" i="1"/>
  <c r="AC3547" i="1"/>
  <c r="AD3547" i="1"/>
  <c r="AE3547" i="1"/>
  <c r="AF3547" i="1"/>
  <c r="AG3547" i="1"/>
  <c r="AH3547" i="1"/>
  <c r="AJ3547" i="1"/>
  <c r="AL3547" i="1"/>
  <c r="AI3547" i="1"/>
  <c r="AK3547" i="1"/>
  <c r="AQ3547" i="1"/>
  <c r="AS3547" i="1"/>
  <c r="AU3547" i="1"/>
  <c r="AB3548" i="1"/>
  <c r="AC3548" i="1"/>
  <c r="AD3548" i="1"/>
  <c r="AE3548" i="1"/>
  <c r="AF3548" i="1"/>
  <c r="AG3548" i="1"/>
  <c r="AH3548" i="1"/>
  <c r="AJ3548" i="1"/>
  <c r="AL3548" i="1"/>
  <c r="AI3548" i="1"/>
  <c r="AK3548" i="1"/>
  <c r="AQ3548" i="1"/>
  <c r="AS3548" i="1"/>
  <c r="AU3548" i="1"/>
  <c r="AB3549" i="1"/>
  <c r="AC3549" i="1"/>
  <c r="AD3549" i="1"/>
  <c r="AE3549" i="1"/>
  <c r="AF3549" i="1"/>
  <c r="AG3549" i="1"/>
  <c r="AH3549" i="1"/>
  <c r="AJ3549" i="1"/>
  <c r="AL3549" i="1"/>
  <c r="AI3549" i="1"/>
  <c r="AK3549" i="1"/>
  <c r="AQ3549" i="1"/>
  <c r="AS3549" i="1"/>
  <c r="AU3549" i="1"/>
  <c r="AB3550" i="1"/>
  <c r="AC3550" i="1"/>
  <c r="AD3550" i="1"/>
  <c r="AE3550" i="1"/>
  <c r="AF3550" i="1"/>
  <c r="AG3550" i="1"/>
  <c r="AH3550" i="1"/>
  <c r="AJ3550" i="1"/>
  <c r="AL3550" i="1"/>
  <c r="AI3550" i="1"/>
  <c r="AK3550" i="1"/>
  <c r="AQ3550" i="1"/>
  <c r="AS3550" i="1"/>
  <c r="AU3550" i="1"/>
  <c r="AB3551" i="1"/>
  <c r="AC3551" i="1"/>
  <c r="AD3551" i="1"/>
  <c r="AE3551" i="1"/>
  <c r="AF3551" i="1"/>
  <c r="AG3551" i="1"/>
  <c r="AH3551" i="1"/>
  <c r="AJ3551" i="1"/>
  <c r="AL3551" i="1"/>
  <c r="AI3551" i="1"/>
  <c r="AK3551" i="1"/>
  <c r="AQ3551" i="1"/>
  <c r="AS3551" i="1"/>
  <c r="AU3551" i="1"/>
  <c r="AB3552" i="1"/>
  <c r="AC3552" i="1"/>
  <c r="AD3552" i="1"/>
  <c r="AE3552" i="1"/>
  <c r="AF3552" i="1"/>
  <c r="AG3552" i="1"/>
  <c r="AH3552" i="1"/>
  <c r="AJ3552" i="1"/>
  <c r="AL3552" i="1"/>
  <c r="AI3552" i="1"/>
  <c r="AK3552" i="1"/>
  <c r="AQ3552" i="1"/>
  <c r="AS3552" i="1"/>
  <c r="AU3552" i="1"/>
  <c r="AB3553" i="1"/>
  <c r="AC3553" i="1"/>
  <c r="AD3553" i="1"/>
  <c r="AE3553" i="1"/>
  <c r="AF3553" i="1"/>
  <c r="AG3553" i="1"/>
  <c r="AH3553" i="1"/>
  <c r="AJ3553" i="1"/>
  <c r="AL3553" i="1"/>
  <c r="AI3553" i="1"/>
  <c r="AK3553" i="1"/>
  <c r="AQ3553" i="1"/>
  <c r="AS3553" i="1"/>
  <c r="AU3553" i="1"/>
  <c r="AB3554" i="1"/>
  <c r="AC3554" i="1"/>
  <c r="AD3554" i="1"/>
  <c r="AE3554" i="1"/>
  <c r="AF3554" i="1"/>
  <c r="AG3554" i="1"/>
  <c r="AH3554" i="1"/>
  <c r="AJ3554" i="1"/>
  <c r="AL3554" i="1"/>
  <c r="AI3554" i="1"/>
  <c r="AK3554" i="1"/>
  <c r="AQ3554" i="1"/>
  <c r="AS3554" i="1"/>
  <c r="AU3554" i="1"/>
  <c r="AB3555" i="1"/>
  <c r="AC3555" i="1"/>
  <c r="AD3555" i="1"/>
  <c r="AE3555" i="1"/>
  <c r="AF3555" i="1"/>
  <c r="AG3555" i="1"/>
  <c r="AH3555" i="1"/>
  <c r="AJ3555" i="1"/>
  <c r="AL3555" i="1"/>
  <c r="AI3555" i="1"/>
  <c r="AK3555" i="1"/>
  <c r="AQ3555" i="1"/>
  <c r="AS3555" i="1"/>
  <c r="AU3555" i="1"/>
  <c r="AB3556" i="1"/>
  <c r="AC3556" i="1"/>
  <c r="AD3556" i="1"/>
  <c r="AE3556" i="1"/>
  <c r="AF3556" i="1"/>
  <c r="AG3556" i="1"/>
  <c r="AH3556" i="1"/>
  <c r="AJ3556" i="1"/>
  <c r="AL3556" i="1"/>
  <c r="AI3556" i="1"/>
  <c r="AK3556" i="1"/>
  <c r="AQ3556" i="1"/>
  <c r="AS3556" i="1"/>
  <c r="AU3556" i="1"/>
  <c r="AB3557" i="1"/>
  <c r="AC3557" i="1"/>
  <c r="AD3557" i="1"/>
  <c r="AE3557" i="1"/>
  <c r="AF3557" i="1"/>
  <c r="AG3557" i="1"/>
  <c r="AH3557" i="1"/>
  <c r="AJ3557" i="1"/>
  <c r="AL3557" i="1"/>
  <c r="AI3557" i="1"/>
  <c r="AK3557" i="1"/>
  <c r="AQ3557" i="1"/>
  <c r="AS3557" i="1"/>
  <c r="AU3557" i="1"/>
  <c r="AB3558" i="1"/>
  <c r="AC3558" i="1"/>
  <c r="AD3558" i="1"/>
  <c r="AE3558" i="1"/>
  <c r="AF3558" i="1"/>
  <c r="AG3558" i="1"/>
  <c r="AH3558" i="1"/>
  <c r="AJ3558" i="1"/>
  <c r="AL3558" i="1"/>
  <c r="AI3558" i="1"/>
  <c r="AK3558" i="1"/>
  <c r="AQ3558" i="1"/>
  <c r="AS3558" i="1"/>
  <c r="AU3558" i="1"/>
  <c r="AB3559" i="1"/>
  <c r="AC3559" i="1"/>
  <c r="AD3559" i="1"/>
  <c r="AE3559" i="1"/>
  <c r="AF3559" i="1"/>
  <c r="AG3559" i="1"/>
  <c r="AH3559" i="1"/>
  <c r="AJ3559" i="1"/>
  <c r="AL3559" i="1"/>
  <c r="AI3559" i="1"/>
  <c r="AK3559" i="1"/>
  <c r="AQ3559" i="1"/>
  <c r="AS3559" i="1"/>
  <c r="AU3559" i="1"/>
  <c r="AB3560" i="1"/>
  <c r="AC3560" i="1"/>
  <c r="AD3560" i="1"/>
  <c r="AE3560" i="1"/>
  <c r="AF3560" i="1"/>
  <c r="AG3560" i="1"/>
  <c r="AH3560" i="1"/>
  <c r="AJ3560" i="1"/>
  <c r="AL3560" i="1"/>
  <c r="AI3560" i="1"/>
  <c r="AK3560" i="1"/>
  <c r="AQ3560" i="1"/>
  <c r="AS3560" i="1"/>
  <c r="AU3560" i="1"/>
  <c r="AB3561" i="1"/>
  <c r="AC3561" i="1"/>
  <c r="AD3561" i="1"/>
  <c r="AE3561" i="1"/>
  <c r="AF3561" i="1"/>
  <c r="AG3561" i="1"/>
  <c r="AH3561" i="1"/>
  <c r="AJ3561" i="1"/>
  <c r="AL3561" i="1"/>
  <c r="AI3561" i="1"/>
  <c r="AK3561" i="1"/>
  <c r="AQ3561" i="1"/>
  <c r="AS3561" i="1"/>
  <c r="AU3561" i="1"/>
  <c r="AB3562" i="1"/>
  <c r="AC3562" i="1"/>
  <c r="AD3562" i="1"/>
  <c r="AE3562" i="1"/>
  <c r="AF3562" i="1"/>
  <c r="AG3562" i="1"/>
  <c r="AH3562" i="1"/>
  <c r="AJ3562" i="1"/>
  <c r="AL3562" i="1"/>
  <c r="AI3562" i="1"/>
  <c r="AK3562" i="1"/>
  <c r="AQ3562" i="1"/>
  <c r="AS3562" i="1"/>
  <c r="AU3562" i="1"/>
  <c r="AB3563" i="1"/>
  <c r="AC3563" i="1"/>
  <c r="AD3563" i="1"/>
  <c r="AE3563" i="1"/>
  <c r="AF3563" i="1"/>
  <c r="AG3563" i="1"/>
  <c r="AH3563" i="1"/>
  <c r="AJ3563" i="1"/>
  <c r="AL3563" i="1"/>
  <c r="AI3563" i="1"/>
  <c r="AK3563" i="1"/>
  <c r="AQ3563" i="1"/>
  <c r="AS3563" i="1"/>
  <c r="AU3563" i="1"/>
  <c r="AB3564" i="1"/>
  <c r="AC3564" i="1"/>
  <c r="AD3564" i="1"/>
  <c r="AE3564" i="1"/>
  <c r="AF3564" i="1"/>
  <c r="AG3564" i="1"/>
  <c r="AH3564" i="1"/>
  <c r="AJ3564" i="1"/>
  <c r="AL3564" i="1"/>
  <c r="AI3564" i="1"/>
  <c r="AK3564" i="1"/>
  <c r="AQ3564" i="1"/>
  <c r="AS3564" i="1"/>
  <c r="AU3564" i="1"/>
  <c r="AB3565" i="1"/>
  <c r="AC3565" i="1"/>
  <c r="AD3565" i="1"/>
  <c r="AE3565" i="1"/>
  <c r="AF3565" i="1"/>
  <c r="AG3565" i="1"/>
  <c r="AH3565" i="1"/>
  <c r="AJ3565" i="1"/>
  <c r="AL3565" i="1"/>
  <c r="AI3565" i="1"/>
  <c r="AK3565" i="1"/>
  <c r="AQ3565" i="1"/>
  <c r="AS3565" i="1"/>
  <c r="AU3565" i="1"/>
  <c r="AB3566" i="1"/>
  <c r="AC3566" i="1"/>
  <c r="AD3566" i="1"/>
  <c r="AE3566" i="1"/>
  <c r="AF3566" i="1"/>
  <c r="AG3566" i="1"/>
  <c r="AH3566" i="1"/>
  <c r="AJ3566" i="1"/>
  <c r="AL3566" i="1"/>
  <c r="AI3566" i="1"/>
  <c r="AK3566" i="1"/>
  <c r="AQ3566" i="1"/>
  <c r="AS3566" i="1"/>
  <c r="AU3566" i="1"/>
  <c r="AB3567" i="1"/>
  <c r="AC3567" i="1"/>
  <c r="AD3567" i="1"/>
  <c r="AE3567" i="1"/>
  <c r="AF3567" i="1"/>
  <c r="AG3567" i="1"/>
  <c r="AH3567" i="1"/>
  <c r="AJ3567" i="1"/>
  <c r="AL3567" i="1"/>
  <c r="AI3567" i="1"/>
  <c r="AK3567" i="1"/>
  <c r="AQ3567" i="1"/>
  <c r="AS3567" i="1"/>
  <c r="AU3567" i="1"/>
  <c r="AB3568" i="1"/>
  <c r="AC3568" i="1"/>
  <c r="AD3568" i="1"/>
  <c r="AE3568" i="1"/>
  <c r="AF3568" i="1"/>
  <c r="AG3568" i="1"/>
  <c r="AH3568" i="1"/>
  <c r="AJ3568" i="1"/>
  <c r="AL3568" i="1"/>
  <c r="AI3568" i="1"/>
  <c r="AK3568" i="1"/>
  <c r="AQ3568" i="1"/>
  <c r="AS3568" i="1"/>
  <c r="AU3568" i="1"/>
  <c r="AB3569" i="1"/>
  <c r="AC3569" i="1"/>
  <c r="AD3569" i="1"/>
  <c r="AE3569" i="1"/>
  <c r="AF3569" i="1"/>
  <c r="AG3569" i="1"/>
  <c r="AH3569" i="1"/>
  <c r="AJ3569" i="1"/>
  <c r="AL3569" i="1"/>
  <c r="AI3569" i="1"/>
  <c r="AK3569" i="1"/>
  <c r="AQ3569" i="1"/>
  <c r="AS3569" i="1"/>
  <c r="AU3569" i="1"/>
  <c r="AB3570" i="1"/>
  <c r="AC3570" i="1"/>
  <c r="AD3570" i="1"/>
  <c r="AE3570" i="1"/>
  <c r="AF3570" i="1"/>
  <c r="AG3570" i="1"/>
  <c r="AH3570" i="1"/>
  <c r="AJ3570" i="1"/>
  <c r="AL3570" i="1"/>
  <c r="AI3570" i="1"/>
  <c r="AK3570" i="1"/>
  <c r="AQ3570" i="1"/>
  <c r="AS3570" i="1"/>
  <c r="AU3570" i="1"/>
  <c r="AB3571" i="1"/>
  <c r="AC3571" i="1"/>
  <c r="AD3571" i="1"/>
  <c r="AE3571" i="1"/>
  <c r="AF3571" i="1"/>
  <c r="AG3571" i="1"/>
  <c r="AH3571" i="1"/>
  <c r="AJ3571" i="1"/>
  <c r="AL3571" i="1"/>
  <c r="AI3571" i="1"/>
  <c r="AK3571" i="1"/>
  <c r="AQ3571" i="1"/>
  <c r="AS3571" i="1"/>
  <c r="AU3571" i="1"/>
  <c r="AB3572" i="1"/>
  <c r="AC3572" i="1"/>
  <c r="AD3572" i="1"/>
  <c r="AE3572" i="1"/>
  <c r="AF3572" i="1"/>
  <c r="AG3572" i="1"/>
  <c r="AH3572" i="1"/>
  <c r="AJ3572" i="1"/>
  <c r="AL3572" i="1"/>
  <c r="AI3572" i="1"/>
  <c r="AK3572" i="1"/>
  <c r="AQ3572" i="1"/>
  <c r="AS3572" i="1"/>
  <c r="AU3572" i="1"/>
  <c r="AB3573" i="1"/>
  <c r="AC3573" i="1"/>
  <c r="AD3573" i="1"/>
  <c r="AE3573" i="1"/>
  <c r="AF3573" i="1"/>
  <c r="AG3573" i="1"/>
  <c r="AH3573" i="1"/>
  <c r="AJ3573" i="1"/>
  <c r="AL3573" i="1"/>
  <c r="AI3573" i="1"/>
  <c r="AK3573" i="1"/>
  <c r="AQ3573" i="1"/>
  <c r="AS3573" i="1"/>
  <c r="AU3573" i="1"/>
  <c r="AB3574" i="1"/>
  <c r="AC3574" i="1"/>
  <c r="AD3574" i="1"/>
  <c r="AE3574" i="1"/>
  <c r="AF3574" i="1"/>
  <c r="AG3574" i="1"/>
  <c r="AH3574" i="1"/>
  <c r="AJ3574" i="1"/>
  <c r="AL3574" i="1"/>
  <c r="AI3574" i="1"/>
  <c r="AK3574" i="1"/>
  <c r="AQ3574" i="1"/>
  <c r="AS3574" i="1"/>
  <c r="AU3574" i="1"/>
  <c r="AB3575" i="1"/>
  <c r="AC3575" i="1"/>
  <c r="AD3575" i="1"/>
  <c r="AE3575" i="1"/>
  <c r="AF3575" i="1"/>
  <c r="AG3575" i="1"/>
  <c r="AH3575" i="1"/>
  <c r="AJ3575" i="1"/>
  <c r="AL3575" i="1"/>
  <c r="AI3575" i="1"/>
  <c r="AK3575" i="1"/>
  <c r="AQ3575" i="1"/>
  <c r="AS3575" i="1"/>
  <c r="AU3575" i="1"/>
  <c r="AB3576" i="1"/>
  <c r="AC3576" i="1"/>
  <c r="AD3576" i="1"/>
  <c r="AE3576" i="1"/>
  <c r="AF3576" i="1"/>
  <c r="AG3576" i="1"/>
  <c r="AH3576" i="1"/>
  <c r="AJ3576" i="1"/>
  <c r="AL3576" i="1"/>
  <c r="AI3576" i="1"/>
  <c r="AK3576" i="1"/>
  <c r="AQ3576" i="1"/>
  <c r="AS3576" i="1"/>
  <c r="AU3576" i="1"/>
  <c r="AB3577" i="1"/>
  <c r="AC3577" i="1"/>
  <c r="AD3577" i="1"/>
  <c r="AE3577" i="1"/>
  <c r="AF3577" i="1"/>
  <c r="AG3577" i="1"/>
  <c r="AH3577" i="1"/>
  <c r="AJ3577" i="1"/>
  <c r="AL3577" i="1"/>
  <c r="AI3577" i="1"/>
  <c r="AK3577" i="1"/>
  <c r="AQ3577" i="1"/>
  <c r="AS3577" i="1"/>
  <c r="AU3577" i="1"/>
  <c r="AB3578" i="1"/>
  <c r="AC3578" i="1"/>
  <c r="AD3578" i="1"/>
  <c r="AE3578" i="1"/>
  <c r="AF3578" i="1"/>
  <c r="AG3578" i="1"/>
  <c r="AH3578" i="1"/>
  <c r="AJ3578" i="1"/>
  <c r="AL3578" i="1"/>
  <c r="AI3578" i="1"/>
  <c r="AK3578" i="1"/>
  <c r="AQ3578" i="1"/>
  <c r="AS3578" i="1"/>
  <c r="AU3578" i="1"/>
  <c r="AB3579" i="1"/>
  <c r="AC3579" i="1"/>
  <c r="AD3579" i="1"/>
  <c r="AE3579" i="1"/>
  <c r="AF3579" i="1"/>
  <c r="AG3579" i="1"/>
  <c r="AH3579" i="1"/>
  <c r="AJ3579" i="1"/>
  <c r="AL3579" i="1"/>
  <c r="AI3579" i="1"/>
  <c r="AK3579" i="1"/>
  <c r="AQ3579" i="1"/>
  <c r="AS3579" i="1"/>
  <c r="AU3579" i="1"/>
  <c r="AB3580" i="1"/>
  <c r="AC3580" i="1"/>
  <c r="AD3580" i="1"/>
  <c r="AE3580" i="1"/>
  <c r="AF3580" i="1"/>
  <c r="AG3580" i="1"/>
  <c r="AH3580" i="1"/>
  <c r="AJ3580" i="1"/>
  <c r="AL3580" i="1"/>
  <c r="AI3580" i="1"/>
  <c r="AK3580" i="1"/>
  <c r="AQ3580" i="1"/>
  <c r="AS3580" i="1"/>
  <c r="AU3580" i="1"/>
  <c r="AB3581" i="1"/>
  <c r="AC3581" i="1"/>
  <c r="AD3581" i="1"/>
  <c r="AE3581" i="1"/>
  <c r="AF3581" i="1"/>
  <c r="AG3581" i="1"/>
  <c r="AH3581" i="1"/>
  <c r="AJ3581" i="1"/>
  <c r="AL3581" i="1"/>
  <c r="AI3581" i="1"/>
  <c r="AK3581" i="1"/>
  <c r="AQ3581" i="1"/>
  <c r="AS3581" i="1"/>
  <c r="AU3581" i="1"/>
  <c r="AB3582" i="1"/>
  <c r="AC3582" i="1"/>
  <c r="AD3582" i="1"/>
  <c r="AE3582" i="1"/>
  <c r="AF3582" i="1"/>
  <c r="AG3582" i="1"/>
  <c r="AH3582" i="1"/>
  <c r="AJ3582" i="1"/>
  <c r="AL3582" i="1"/>
  <c r="AI3582" i="1"/>
  <c r="AK3582" i="1"/>
  <c r="AQ3582" i="1"/>
  <c r="AS3582" i="1"/>
  <c r="AU3582" i="1"/>
  <c r="AB3583" i="1"/>
  <c r="AC3583" i="1"/>
  <c r="AD3583" i="1"/>
  <c r="AE3583" i="1"/>
  <c r="AF3583" i="1"/>
  <c r="AG3583" i="1"/>
  <c r="AH3583" i="1"/>
  <c r="AJ3583" i="1"/>
  <c r="AL3583" i="1"/>
  <c r="AI3583" i="1"/>
  <c r="AK3583" i="1"/>
  <c r="AQ3583" i="1"/>
  <c r="AS3583" i="1"/>
  <c r="AU3583" i="1"/>
  <c r="AB3584" i="1"/>
  <c r="AC3584" i="1"/>
  <c r="AD3584" i="1"/>
  <c r="AE3584" i="1"/>
  <c r="AF3584" i="1"/>
  <c r="AG3584" i="1"/>
  <c r="AH3584" i="1"/>
  <c r="AJ3584" i="1"/>
  <c r="AL3584" i="1"/>
  <c r="AI3584" i="1"/>
  <c r="AK3584" i="1"/>
  <c r="AQ3584" i="1"/>
  <c r="AS3584" i="1"/>
  <c r="AU3584" i="1"/>
  <c r="AB3585" i="1"/>
  <c r="AC3585" i="1"/>
  <c r="AD3585" i="1"/>
  <c r="AE3585" i="1"/>
  <c r="AF3585" i="1"/>
  <c r="AG3585" i="1"/>
  <c r="AH3585" i="1"/>
  <c r="AJ3585" i="1"/>
  <c r="AL3585" i="1"/>
  <c r="AI3585" i="1"/>
  <c r="AK3585" i="1"/>
  <c r="AQ3585" i="1"/>
  <c r="AS3585" i="1"/>
  <c r="AU3585" i="1"/>
  <c r="AB3586" i="1"/>
  <c r="AC3586" i="1"/>
  <c r="AD3586" i="1"/>
  <c r="AE3586" i="1"/>
  <c r="AF3586" i="1"/>
  <c r="AG3586" i="1"/>
  <c r="AH3586" i="1"/>
  <c r="AJ3586" i="1"/>
  <c r="AL3586" i="1"/>
  <c r="AI3586" i="1"/>
  <c r="AK3586" i="1"/>
  <c r="AQ3586" i="1"/>
  <c r="AS3586" i="1"/>
  <c r="AU3586" i="1"/>
  <c r="AB3587" i="1"/>
  <c r="AC3587" i="1"/>
  <c r="AD3587" i="1"/>
  <c r="AE3587" i="1"/>
  <c r="AF3587" i="1"/>
  <c r="AG3587" i="1"/>
  <c r="AH3587" i="1"/>
  <c r="AJ3587" i="1"/>
  <c r="AL3587" i="1"/>
  <c r="AI3587" i="1"/>
  <c r="AK3587" i="1"/>
  <c r="AQ3587" i="1"/>
  <c r="AS3587" i="1"/>
  <c r="AU3587" i="1"/>
  <c r="AB3588" i="1"/>
  <c r="AC3588" i="1"/>
  <c r="AD3588" i="1"/>
  <c r="AE3588" i="1"/>
  <c r="AF3588" i="1"/>
  <c r="AG3588" i="1"/>
  <c r="AH3588" i="1"/>
  <c r="AJ3588" i="1"/>
  <c r="AL3588" i="1"/>
  <c r="AI3588" i="1"/>
  <c r="AK3588" i="1"/>
  <c r="AQ3588" i="1"/>
  <c r="AS3588" i="1"/>
  <c r="AU3588" i="1"/>
  <c r="AB3589" i="1"/>
  <c r="AC3589" i="1"/>
  <c r="AD3589" i="1"/>
  <c r="AE3589" i="1"/>
  <c r="AF3589" i="1"/>
  <c r="AG3589" i="1"/>
  <c r="AH3589" i="1"/>
  <c r="AJ3589" i="1"/>
  <c r="AL3589" i="1"/>
  <c r="AI3589" i="1"/>
  <c r="AK3589" i="1"/>
  <c r="AQ3589" i="1"/>
  <c r="AS3589" i="1"/>
  <c r="AU3589" i="1"/>
  <c r="AB3590" i="1"/>
  <c r="AC3590" i="1"/>
  <c r="AD3590" i="1"/>
  <c r="AE3590" i="1"/>
  <c r="AF3590" i="1"/>
  <c r="AG3590" i="1"/>
  <c r="AH3590" i="1"/>
  <c r="AJ3590" i="1"/>
  <c r="AL3590" i="1"/>
  <c r="AI3590" i="1"/>
  <c r="AK3590" i="1"/>
  <c r="AQ3590" i="1"/>
  <c r="AS3590" i="1"/>
  <c r="AU3590" i="1"/>
  <c r="AB3591" i="1"/>
  <c r="AC3591" i="1"/>
  <c r="AD3591" i="1"/>
  <c r="AE3591" i="1"/>
  <c r="AF3591" i="1"/>
  <c r="AG3591" i="1"/>
  <c r="AH3591" i="1"/>
  <c r="AJ3591" i="1"/>
  <c r="AL3591" i="1"/>
  <c r="AI3591" i="1"/>
  <c r="AK3591" i="1"/>
  <c r="AQ3591" i="1"/>
  <c r="AS3591" i="1"/>
  <c r="AU3591" i="1"/>
  <c r="AB3592" i="1"/>
  <c r="AC3592" i="1"/>
  <c r="AD3592" i="1"/>
  <c r="AE3592" i="1"/>
  <c r="AF3592" i="1"/>
  <c r="AG3592" i="1"/>
  <c r="AH3592" i="1"/>
  <c r="AJ3592" i="1"/>
  <c r="AL3592" i="1"/>
  <c r="AI3592" i="1"/>
  <c r="AK3592" i="1"/>
  <c r="AQ3592" i="1"/>
  <c r="AS3592" i="1"/>
  <c r="AU3592" i="1"/>
  <c r="AB3593" i="1"/>
  <c r="AC3593" i="1"/>
  <c r="AD3593" i="1"/>
  <c r="AE3593" i="1"/>
  <c r="AF3593" i="1"/>
  <c r="AG3593" i="1"/>
  <c r="AH3593" i="1"/>
  <c r="AJ3593" i="1"/>
  <c r="AL3593" i="1"/>
  <c r="AI3593" i="1"/>
  <c r="AK3593" i="1"/>
  <c r="AQ3593" i="1"/>
  <c r="AS3593" i="1"/>
  <c r="AU3593" i="1"/>
  <c r="AB3594" i="1"/>
  <c r="AC3594" i="1"/>
  <c r="AD3594" i="1"/>
  <c r="AE3594" i="1"/>
  <c r="AF3594" i="1"/>
  <c r="AG3594" i="1"/>
  <c r="AH3594" i="1"/>
  <c r="AJ3594" i="1"/>
  <c r="AL3594" i="1"/>
  <c r="AI3594" i="1"/>
  <c r="AK3594" i="1"/>
  <c r="AQ3594" i="1"/>
  <c r="AS3594" i="1"/>
  <c r="AU3594" i="1"/>
  <c r="AB3595" i="1"/>
  <c r="AC3595" i="1"/>
  <c r="AD3595" i="1"/>
  <c r="AE3595" i="1"/>
  <c r="AF3595" i="1"/>
  <c r="AG3595" i="1"/>
  <c r="AH3595" i="1"/>
  <c r="AJ3595" i="1"/>
  <c r="AL3595" i="1"/>
  <c r="AI3595" i="1"/>
  <c r="AK3595" i="1"/>
  <c r="AQ3595" i="1"/>
  <c r="AS3595" i="1"/>
  <c r="AU3595" i="1"/>
  <c r="AB3596" i="1"/>
  <c r="AC3596" i="1"/>
  <c r="AD3596" i="1"/>
  <c r="AE3596" i="1"/>
  <c r="AF3596" i="1"/>
  <c r="AG3596" i="1"/>
  <c r="AH3596" i="1"/>
  <c r="AJ3596" i="1"/>
  <c r="AL3596" i="1"/>
  <c r="AI3596" i="1"/>
  <c r="AK3596" i="1"/>
  <c r="AQ3596" i="1"/>
  <c r="AS3596" i="1"/>
  <c r="AU3596" i="1"/>
  <c r="AB3597" i="1"/>
  <c r="AC3597" i="1"/>
  <c r="AD3597" i="1"/>
  <c r="AE3597" i="1"/>
  <c r="AF3597" i="1"/>
  <c r="AG3597" i="1"/>
  <c r="AH3597" i="1"/>
  <c r="AJ3597" i="1"/>
  <c r="AL3597" i="1"/>
  <c r="AI3597" i="1"/>
  <c r="AK3597" i="1"/>
  <c r="AQ3597" i="1"/>
  <c r="AS3597" i="1"/>
  <c r="AU3597" i="1"/>
  <c r="AB3598" i="1"/>
  <c r="AC3598" i="1"/>
  <c r="AD3598" i="1"/>
  <c r="AE3598" i="1"/>
  <c r="AF3598" i="1"/>
  <c r="AG3598" i="1"/>
  <c r="AH3598" i="1"/>
  <c r="AJ3598" i="1"/>
  <c r="AL3598" i="1"/>
  <c r="AI3598" i="1"/>
  <c r="AK3598" i="1"/>
  <c r="AQ3598" i="1"/>
  <c r="AS3598" i="1"/>
  <c r="AU3598" i="1"/>
  <c r="AB3599" i="1"/>
  <c r="AC3599" i="1"/>
  <c r="AD3599" i="1"/>
  <c r="AE3599" i="1"/>
  <c r="AF3599" i="1"/>
  <c r="AG3599" i="1"/>
  <c r="AH3599" i="1"/>
  <c r="AJ3599" i="1"/>
  <c r="AL3599" i="1"/>
  <c r="AI3599" i="1"/>
  <c r="AK3599" i="1"/>
  <c r="AQ3599" i="1"/>
  <c r="AS3599" i="1"/>
  <c r="AU3599" i="1"/>
  <c r="AB3600" i="1"/>
  <c r="AC3600" i="1"/>
  <c r="AD3600" i="1"/>
  <c r="AE3600" i="1"/>
  <c r="AF3600" i="1"/>
  <c r="AG3600" i="1"/>
  <c r="AH3600" i="1"/>
  <c r="AJ3600" i="1"/>
  <c r="AL3600" i="1"/>
  <c r="AI3600" i="1"/>
  <c r="AK3600" i="1"/>
  <c r="AQ3600" i="1"/>
  <c r="AS3600" i="1"/>
  <c r="AU3600" i="1"/>
  <c r="AB3601" i="1"/>
  <c r="AC3601" i="1"/>
  <c r="AD3601" i="1"/>
  <c r="AE3601" i="1"/>
  <c r="AF3601" i="1"/>
  <c r="AG3601" i="1"/>
  <c r="AH3601" i="1"/>
  <c r="AJ3601" i="1"/>
  <c r="AL3601" i="1"/>
  <c r="AI3601" i="1"/>
  <c r="AK3601" i="1"/>
  <c r="AQ3601" i="1"/>
  <c r="AS3601" i="1"/>
  <c r="AU3601" i="1"/>
  <c r="AB3602" i="1"/>
  <c r="AC3602" i="1"/>
  <c r="AD3602" i="1"/>
  <c r="AE3602" i="1"/>
  <c r="AF3602" i="1"/>
  <c r="AG3602" i="1"/>
  <c r="AH3602" i="1"/>
  <c r="AJ3602" i="1"/>
  <c r="AL3602" i="1"/>
  <c r="AI3602" i="1"/>
  <c r="AK3602" i="1"/>
  <c r="AQ3602" i="1"/>
  <c r="AS3602" i="1"/>
  <c r="AU3602" i="1"/>
  <c r="AB3603" i="1"/>
  <c r="AC3603" i="1"/>
  <c r="AD3603" i="1"/>
  <c r="AE3603" i="1"/>
  <c r="AF3603" i="1"/>
  <c r="AG3603" i="1"/>
  <c r="AH3603" i="1"/>
  <c r="AJ3603" i="1"/>
  <c r="AL3603" i="1"/>
  <c r="AI3603" i="1"/>
  <c r="AK3603" i="1"/>
  <c r="AQ3603" i="1"/>
  <c r="AS3603" i="1"/>
  <c r="AU3603" i="1"/>
  <c r="AB3604" i="1"/>
  <c r="AC3604" i="1"/>
  <c r="AD3604" i="1"/>
  <c r="AE3604" i="1"/>
  <c r="AF3604" i="1"/>
  <c r="AG3604" i="1"/>
  <c r="AH3604" i="1"/>
  <c r="AJ3604" i="1"/>
  <c r="AL3604" i="1"/>
  <c r="AI3604" i="1"/>
  <c r="AK3604" i="1"/>
  <c r="AQ3604" i="1"/>
  <c r="AS3604" i="1"/>
  <c r="AU3604" i="1"/>
  <c r="AB3605" i="1"/>
  <c r="AC3605" i="1"/>
  <c r="AD3605" i="1"/>
  <c r="AE3605" i="1"/>
  <c r="AF3605" i="1"/>
  <c r="AG3605" i="1"/>
  <c r="AH3605" i="1"/>
  <c r="AJ3605" i="1"/>
  <c r="AL3605" i="1"/>
  <c r="AI3605" i="1"/>
  <c r="AK3605" i="1"/>
  <c r="AQ3605" i="1"/>
  <c r="AS3605" i="1"/>
  <c r="AU3605" i="1"/>
  <c r="AB3606" i="1"/>
  <c r="AC3606" i="1"/>
  <c r="AD3606" i="1"/>
  <c r="AE3606" i="1"/>
  <c r="AF3606" i="1"/>
  <c r="AG3606" i="1"/>
  <c r="AH3606" i="1"/>
  <c r="AJ3606" i="1"/>
  <c r="AL3606" i="1"/>
  <c r="AI3606" i="1"/>
  <c r="AK3606" i="1"/>
  <c r="AQ3606" i="1"/>
  <c r="AS3606" i="1"/>
  <c r="AU3606" i="1"/>
  <c r="AB3607" i="1"/>
  <c r="AC3607" i="1"/>
  <c r="AD3607" i="1"/>
  <c r="AE3607" i="1"/>
  <c r="AF3607" i="1"/>
  <c r="AG3607" i="1"/>
  <c r="AH3607" i="1"/>
  <c r="AJ3607" i="1"/>
  <c r="AL3607" i="1"/>
  <c r="AI3607" i="1"/>
  <c r="AK3607" i="1"/>
  <c r="AQ3607" i="1"/>
  <c r="AS3607" i="1"/>
  <c r="AU3607" i="1"/>
  <c r="AB3608" i="1"/>
  <c r="AC3608" i="1"/>
  <c r="AD3608" i="1"/>
  <c r="AE3608" i="1"/>
  <c r="AF3608" i="1"/>
  <c r="AG3608" i="1"/>
  <c r="AH3608" i="1"/>
  <c r="AJ3608" i="1"/>
  <c r="AL3608" i="1"/>
  <c r="AI3608" i="1"/>
  <c r="AK3608" i="1"/>
  <c r="AQ3608" i="1"/>
  <c r="AS3608" i="1"/>
  <c r="AU3608" i="1"/>
  <c r="AB3609" i="1"/>
  <c r="AC3609" i="1"/>
  <c r="AD3609" i="1"/>
  <c r="AE3609" i="1"/>
  <c r="AF3609" i="1"/>
  <c r="AG3609" i="1"/>
  <c r="AH3609" i="1"/>
  <c r="AJ3609" i="1"/>
  <c r="AL3609" i="1"/>
  <c r="AI3609" i="1"/>
  <c r="AK3609" i="1"/>
  <c r="AQ3609" i="1"/>
  <c r="AS3609" i="1"/>
  <c r="AU3609" i="1"/>
  <c r="AB3610" i="1"/>
  <c r="AC3610" i="1"/>
  <c r="AD3610" i="1"/>
  <c r="AE3610" i="1"/>
  <c r="AF3610" i="1"/>
  <c r="AG3610" i="1"/>
  <c r="AH3610" i="1"/>
  <c r="AJ3610" i="1"/>
  <c r="AL3610" i="1"/>
  <c r="AI3610" i="1"/>
  <c r="AK3610" i="1"/>
  <c r="AQ3610" i="1"/>
  <c r="AS3610" i="1"/>
  <c r="AU3610" i="1"/>
  <c r="AB3611" i="1"/>
  <c r="AC3611" i="1"/>
  <c r="AD3611" i="1"/>
  <c r="AE3611" i="1"/>
  <c r="AF3611" i="1"/>
  <c r="AG3611" i="1"/>
  <c r="AH3611" i="1"/>
  <c r="AJ3611" i="1"/>
  <c r="AL3611" i="1"/>
  <c r="AI3611" i="1"/>
  <c r="AK3611" i="1"/>
  <c r="AQ3611" i="1"/>
  <c r="AS3611" i="1"/>
  <c r="AU3611" i="1"/>
  <c r="AB3612" i="1"/>
  <c r="AC3612" i="1"/>
  <c r="AD3612" i="1"/>
  <c r="AE3612" i="1"/>
  <c r="AF3612" i="1"/>
  <c r="AG3612" i="1"/>
  <c r="AH3612" i="1"/>
  <c r="AJ3612" i="1"/>
  <c r="AL3612" i="1"/>
  <c r="AI3612" i="1"/>
  <c r="AK3612" i="1"/>
  <c r="AQ3612" i="1"/>
  <c r="AS3612" i="1"/>
  <c r="AU3612" i="1"/>
  <c r="AB3613" i="1"/>
  <c r="AC3613" i="1"/>
  <c r="AD3613" i="1"/>
  <c r="AE3613" i="1"/>
  <c r="AF3613" i="1"/>
  <c r="AG3613" i="1"/>
  <c r="AH3613" i="1"/>
  <c r="AJ3613" i="1"/>
  <c r="AL3613" i="1"/>
  <c r="AI3613" i="1"/>
  <c r="AK3613" i="1"/>
  <c r="AQ3613" i="1"/>
  <c r="AS3613" i="1"/>
  <c r="AU3613" i="1"/>
  <c r="AB3614" i="1"/>
  <c r="AC3614" i="1"/>
  <c r="AD3614" i="1"/>
  <c r="AE3614" i="1"/>
  <c r="AF3614" i="1"/>
  <c r="AG3614" i="1"/>
  <c r="AH3614" i="1"/>
  <c r="AJ3614" i="1"/>
  <c r="AL3614" i="1"/>
  <c r="AI3614" i="1"/>
  <c r="AK3614" i="1"/>
  <c r="AQ3614" i="1"/>
  <c r="AS3614" i="1"/>
  <c r="AU3614" i="1"/>
  <c r="AB3615" i="1"/>
  <c r="AC3615" i="1"/>
  <c r="AD3615" i="1"/>
  <c r="AE3615" i="1"/>
  <c r="AF3615" i="1"/>
  <c r="AG3615" i="1"/>
  <c r="AH3615" i="1"/>
  <c r="AJ3615" i="1"/>
  <c r="AL3615" i="1"/>
  <c r="AI3615" i="1"/>
  <c r="AK3615" i="1"/>
  <c r="AQ3615" i="1"/>
  <c r="AS3615" i="1"/>
  <c r="AU3615" i="1"/>
  <c r="AB3616" i="1"/>
  <c r="AC3616" i="1"/>
  <c r="AD3616" i="1"/>
  <c r="AE3616" i="1"/>
  <c r="AF3616" i="1"/>
  <c r="AG3616" i="1"/>
  <c r="AH3616" i="1"/>
  <c r="AJ3616" i="1"/>
  <c r="AL3616" i="1"/>
  <c r="AI3616" i="1"/>
  <c r="AK3616" i="1"/>
  <c r="AQ3616" i="1"/>
  <c r="AS3616" i="1"/>
  <c r="AU3616" i="1"/>
  <c r="AB3617" i="1"/>
  <c r="AC3617" i="1"/>
  <c r="AD3617" i="1"/>
  <c r="AE3617" i="1"/>
  <c r="AF3617" i="1"/>
  <c r="AG3617" i="1"/>
  <c r="AH3617" i="1"/>
  <c r="AJ3617" i="1"/>
  <c r="AL3617" i="1"/>
  <c r="AI3617" i="1"/>
  <c r="AK3617" i="1"/>
  <c r="AQ3617" i="1"/>
  <c r="AS3617" i="1"/>
  <c r="AU3617" i="1"/>
  <c r="AB3618" i="1"/>
  <c r="AC3618" i="1"/>
  <c r="AD3618" i="1"/>
  <c r="AE3618" i="1"/>
  <c r="AF3618" i="1"/>
  <c r="AG3618" i="1"/>
  <c r="AH3618" i="1"/>
  <c r="AJ3618" i="1"/>
  <c r="AL3618" i="1"/>
  <c r="AI3618" i="1"/>
  <c r="AK3618" i="1"/>
  <c r="AQ3618" i="1"/>
  <c r="AS3618" i="1"/>
  <c r="AU3618" i="1"/>
  <c r="AB3619" i="1"/>
  <c r="AC3619" i="1"/>
  <c r="AD3619" i="1"/>
  <c r="AE3619" i="1"/>
  <c r="AF3619" i="1"/>
  <c r="AG3619" i="1"/>
  <c r="AH3619" i="1"/>
  <c r="AJ3619" i="1"/>
  <c r="AL3619" i="1"/>
  <c r="AI3619" i="1"/>
  <c r="AK3619" i="1"/>
  <c r="AQ3619" i="1"/>
  <c r="AS3619" i="1"/>
  <c r="AU3619" i="1"/>
  <c r="AB3620" i="1"/>
  <c r="AC3620" i="1"/>
  <c r="AD3620" i="1"/>
  <c r="AE3620" i="1"/>
  <c r="AF3620" i="1"/>
  <c r="AG3620" i="1"/>
  <c r="AH3620" i="1"/>
  <c r="AJ3620" i="1"/>
  <c r="AL3620" i="1"/>
  <c r="AI3620" i="1"/>
  <c r="AK3620" i="1"/>
  <c r="AQ3620" i="1"/>
  <c r="AS3620" i="1"/>
  <c r="AU3620" i="1"/>
  <c r="AB3621" i="1"/>
  <c r="AC3621" i="1"/>
  <c r="AD3621" i="1"/>
  <c r="AE3621" i="1"/>
  <c r="AF3621" i="1"/>
  <c r="AG3621" i="1"/>
  <c r="AH3621" i="1"/>
  <c r="AJ3621" i="1"/>
  <c r="AL3621" i="1"/>
  <c r="AI3621" i="1"/>
  <c r="AK3621" i="1"/>
  <c r="AQ3621" i="1"/>
  <c r="AS3621" i="1"/>
  <c r="AU3621" i="1"/>
  <c r="AB3622" i="1"/>
  <c r="AC3622" i="1"/>
  <c r="AD3622" i="1"/>
  <c r="AE3622" i="1"/>
  <c r="AF3622" i="1"/>
  <c r="AG3622" i="1"/>
  <c r="AH3622" i="1"/>
  <c r="AJ3622" i="1"/>
  <c r="AL3622" i="1"/>
  <c r="AI3622" i="1"/>
  <c r="AK3622" i="1"/>
  <c r="AQ3622" i="1"/>
  <c r="AS3622" i="1"/>
  <c r="AU3622" i="1"/>
  <c r="AB3623" i="1"/>
  <c r="AC3623" i="1"/>
  <c r="AD3623" i="1"/>
  <c r="AE3623" i="1"/>
  <c r="AF3623" i="1"/>
  <c r="AG3623" i="1"/>
  <c r="AH3623" i="1"/>
  <c r="AJ3623" i="1"/>
  <c r="AL3623" i="1"/>
  <c r="AI3623" i="1"/>
  <c r="AK3623" i="1"/>
  <c r="AQ3623" i="1"/>
  <c r="AS3623" i="1"/>
  <c r="AU3623" i="1"/>
  <c r="AB3624" i="1"/>
  <c r="AC3624" i="1"/>
  <c r="AD3624" i="1"/>
  <c r="AE3624" i="1"/>
  <c r="AF3624" i="1"/>
  <c r="AG3624" i="1"/>
  <c r="AH3624" i="1"/>
  <c r="AJ3624" i="1"/>
  <c r="AL3624" i="1"/>
  <c r="AI3624" i="1"/>
  <c r="AK3624" i="1"/>
  <c r="AQ3624" i="1"/>
  <c r="AS3624" i="1"/>
  <c r="AU3624" i="1"/>
  <c r="AB3625" i="1"/>
  <c r="AC3625" i="1"/>
  <c r="AD3625" i="1"/>
  <c r="AE3625" i="1"/>
  <c r="AF3625" i="1"/>
  <c r="AG3625" i="1"/>
  <c r="AH3625" i="1"/>
  <c r="AJ3625" i="1"/>
  <c r="AL3625" i="1"/>
  <c r="AI3625" i="1"/>
  <c r="AK3625" i="1"/>
  <c r="AQ3625" i="1"/>
  <c r="AS3625" i="1"/>
  <c r="AU3625" i="1"/>
  <c r="AB3626" i="1"/>
  <c r="AC3626" i="1"/>
  <c r="AD3626" i="1"/>
  <c r="AE3626" i="1"/>
  <c r="AF3626" i="1"/>
  <c r="AG3626" i="1"/>
  <c r="AH3626" i="1"/>
  <c r="AJ3626" i="1"/>
  <c r="AL3626" i="1"/>
  <c r="AI3626" i="1"/>
  <c r="AK3626" i="1"/>
  <c r="AQ3626" i="1"/>
  <c r="AS3626" i="1"/>
  <c r="AU3626" i="1"/>
  <c r="AB3627" i="1"/>
  <c r="AC3627" i="1"/>
  <c r="AD3627" i="1"/>
  <c r="AE3627" i="1"/>
  <c r="AF3627" i="1"/>
  <c r="AG3627" i="1"/>
  <c r="AH3627" i="1"/>
  <c r="AJ3627" i="1"/>
  <c r="AL3627" i="1"/>
  <c r="AI3627" i="1"/>
  <c r="AK3627" i="1"/>
  <c r="AQ3627" i="1"/>
  <c r="AS3627" i="1"/>
  <c r="AU3627" i="1"/>
  <c r="AB3628" i="1"/>
  <c r="AC3628" i="1"/>
  <c r="AD3628" i="1"/>
  <c r="AE3628" i="1"/>
  <c r="AF3628" i="1"/>
  <c r="AG3628" i="1"/>
  <c r="AH3628" i="1"/>
  <c r="AJ3628" i="1"/>
  <c r="AL3628" i="1"/>
  <c r="AI3628" i="1"/>
  <c r="AK3628" i="1"/>
  <c r="AQ3628" i="1"/>
  <c r="AS3628" i="1"/>
  <c r="AU3628" i="1"/>
  <c r="AB3629" i="1"/>
  <c r="AC3629" i="1"/>
  <c r="AD3629" i="1"/>
  <c r="AE3629" i="1"/>
  <c r="AF3629" i="1"/>
  <c r="AG3629" i="1"/>
  <c r="AH3629" i="1"/>
  <c r="AJ3629" i="1"/>
  <c r="AL3629" i="1"/>
  <c r="AI3629" i="1"/>
  <c r="AK3629" i="1"/>
  <c r="AQ3629" i="1"/>
  <c r="AS3629" i="1"/>
  <c r="AU3629" i="1"/>
  <c r="AB3630" i="1"/>
  <c r="AC3630" i="1"/>
  <c r="AD3630" i="1"/>
  <c r="AE3630" i="1"/>
  <c r="AF3630" i="1"/>
  <c r="AG3630" i="1"/>
  <c r="AH3630" i="1"/>
  <c r="AJ3630" i="1"/>
  <c r="AL3630" i="1"/>
  <c r="AI3630" i="1"/>
  <c r="AK3630" i="1"/>
  <c r="AQ3630" i="1"/>
  <c r="AS3630" i="1"/>
  <c r="AU3630" i="1"/>
  <c r="AB3631" i="1"/>
  <c r="AC3631" i="1"/>
  <c r="AD3631" i="1"/>
  <c r="AE3631" i="1"/>
  <c r="AF3631" i="1"/>
  <c r="AG3631" i="1"/>
  <c r="AH3631" i="1"/>
  <c r="AJ3631" i="1"/>
  <c r="AL3631" i="1"/>
  <c r="AI3631" i="1"/>
  <c r="AK3631" i="1"/>
  <c r="AQ3631" i="1"/>
  <c r="AS3631" i="1"/>
  <c r="AU3631" i="1"/>
  <c r="AB3632" i="1"/>
  <c r="AC3632" i="1"/>
  <c r="AD3632" i="1"/>
  <c r="AE3632" i="1"/>
  <c r="AF3632" i="1"/>
  <c r="AG3632" i="1"/>
  <c r="AH3632" i="1"/>
  <c r="AJ3632" i="1"/>
  <c r="AL3632" i="1"/>
  <c r="AI3632" i="1"/>
  <c r="AK3632" i="1"/>
  <c r="AQ3632" i="1"/>
  <c r="AS3632" i="1"/>
  <c r="AU3632" i="1"/>
  <c r="AB3633" i="1"/>
  <c r="AC3633" i="1"/>
  <c r="AD3633" i="1"/>
  <c r="AE3633" i="1"/>
  <c r="AF3633" i="1"/>
  <c r="AG3633" i="1"/>
  <c r="AH3633" i="1"/>
  <c r="AJ3633" i="1"/>
  <c r="AL3633" i="1"/>
  <c r="AI3633" i="1"/>
  <c r="AK3633" i="1"/>
  <c r="AQ3633" i="1"/>
  <c r="AS3633" i="1"/>
  <c r="AU3633" i="1"/>
  <c r="AB3634" i="1"/>
  <c r="AC3634" i="1"/>
  <c r="AD3634" i="1"/>
  <c r="AE3634" i="1"/>
  <c r="AF3634" i="1"/>
  <c r="AG3634" i="1"/>
  <c r="AH3634" i="1"/>
  <c r="AJ3634" i="1"/>
  <c r="AL3634" i="1"/>
  <c r="AI3634" i="1"/>
  <c r="AK3634" i="1"/>
  <c r="AQ3634" i="1"/>
  <c r="AS3634" i="1"/>
  <c r="AU3634" i="1"/>
  <c r="AB3635" i="1"/>
  <c r="AC3635" i="1"/>
  <c r="AD3635" i="1"/>
  <c r="AE3635" i="1"/>
  <c r="AF3635" i="1"/>
  <c r="AG3635" i="1"/>
  <c r="AH3635" i="1"/>
  <c r="AJ3635" i="1"/>
  <c r="AL3635" i="1"/>
  <c r="AI3635" i="1"/>
  <c r="AK3635" i="1"/>
  <c r="AQ3635" i="1"/>
  <c r="AS3635" i="1"/>
  <c r="AU3635" i="1"/>
  <c r="AB3636" i="1"/>
  <c r="AC3636" i="1"/>
  <c r="AD3636" i="1"/>
  <c r="AE3636" i="1"/>
  <c r="AF3636" i="1"/>
  <c r="AG3636" i="1"/>
  <c r="AH3636" i="1"/>
  <c r="AJ3636" i="1"/>
  <c r="AL3636" i="1"/>
  <c r="AI3636" i="1"/>
  <c r="AK3636" i="1"/>
  <c r="AQ3636" i="1"/>
  <c r="AS3636" i="1"/>
  <c r="AU3636" i="1"/>
  <c r="AB3637" i="1"/>
  <c r="AC3637" i="1"/>
  <c r="AD3637" i="1"/>
  <c r="AE3637" i="1"/>
  <c r="AF3637" i="1"/>
  <c r="AG3637" i="1"/>
  <c r="AH3637" i="1"/>
  <c r="AJ3637" i="1"/>
  <c r="AL3637" i="1"/>
  <c r="AI3637" i="1"/>
  <c r="AK3637" i="1"/>
  <c r="AQ3637" i="1"/>
  <c r="AS3637" i="1"/>
  <c r="AU3637" i="1"/>
  <c r="AB3638" i="1"/>
  <c r="AC3638" i="1"/>
  <c r="AD3638" i="1"/>
  <c r="AE3638" i="1"/>
  <c r="AF3638" i="1"/>
  <c r="AG3638" i="1"/>
  <c r="AH3638" i="1"/>
  <c r="AJ3638" i="1"/>
  <c r="AL3638" i="1"/>
  <c r="AI3638" i="1"/>
  <c r="AK3638" i="1"/>
  <c r="AQ3638" i="1"/>
  <c r="AS3638" i="1"/>
  <c r="AU3638" i="1"/>
  <c r="AB3639" i="1"/>
  <c r="AC3639" i="1"/>
  <c r="AD3639" i="1"/>
  <c r="AE3639" i="1"/>
  <c r="AF3639" i="1"/>
  <c r="AG3639" i="1"/>
  <c r="AH3639" i="1"/>
  <c r="AJ3639" i="1"/>
  <c r="AL3639" i="1"/>
  <c r="AI3639" i="1"/>
  <c r="AK3639" i="1"/>
  <c r="AQ3639" i="1"/>
  <c r="AS3639" i="1"/>
  <c r="AU3639" i="1"/>
  <c r="AB3640" i="1"/>
  <c r="AC3640" i="1"/>
  <c r="AD3640" i="1"/>
  <c r="AE3640" i="1"/>
  <c r="AF3640" i="1"/>
  <c r="AG3640" i="1"/>
  <c r="AH3640" i="1"/>
  <c r="AJ3640" i="1"/>
  <c r="AL3640" i="1"/>
  <c r="AI3640" i="1"/>
  <c r="AK3640" i="1"/>
  <c r="AQ3640" i="1"/>
  <c r="AS3640" i="1"/>
  <c r="AU3640" i="1"/>
  <c r="AB3641" i="1"/>
  <c r="AC3641" i="1"/>
  <c r="AD3641" i="1"/>
  <c r="AE3641" i="1"/>
  <c r="AF3641" i="1"/>
  <c r="AG3641" i="1"/>
  <c r="AH3641" i="1"/>
  <c r="AJ3641" i="1"/>
  <c r="AL3641" i="1"/>
  <c r="AI3641" i="1"/>
  <c r="AK3641" i="1"/>
  <c r="AQ3641" i="1"/>
  <c r="AS3641" i="1"/>
  <c r="AU3641" i="1"/>
  <c r="AB3642" i="1"/>
  <c r="AC3642" i="1"/>
  <c r="AD3642" i="1"/>
  <c r="AE3642" i="1"/>
  <c r="AF3642" i="1"/>
  <c r="AG3642" i="1"/>
  <c r="AH3642" i="1"/>
  <c r="AJ3642" i="1"/>
  <c r="AL3642" i="1"/>
  <c r="AI3642" i="1"/>
  <c r="AK3642" i="1"/>
  <c r="AQ3642" i="1"/>
  <c r="AS3642" i="1"/>
  <c r="AU3642" i="1"/>
  <c r="AB3643" i="1"/>
  <c r="AC3643" i="1"/>
  <c r="AD3643" i="1"/>
  <c r="AE3643" i="1"/>
  <c r="AF3643" i="1"/>
  <c r="AG3643" i="1"/>
  <c r="AH3643" i="1"/>
  <c r="AJ3643" i="1"/>
  <c r="AL3643" i="1"/>
  <c r="AI3643" i="1"/>
  <c r="AK3643" i="1"/>
  <c r="AQ3643" i="1"/>
  <c r="AS3643" i="1"/>
  <c r="AU3643" i="1"/>
  <c r="AB3644" i="1"/>
  <c r="AC3644" i="1"/>
  <c r="AD3644" i="1"/>
  <c r="AE3644" i="1"/>
  <c r="AF3644" i="1"/>
  <c r="AG3644" i="1"/>
  <c r="AH3644" i="1"/>
  <c r="AJ3644" i="1"/>
  <c r="AL3644" i="1"/>
  <c r="AI3644" i="1"/>
  <c r="AK3644" i="1"/>
  <c r="AQ3644" i="1"/>
  <c r="AS3644" i="1"/>
  <c r="AU3644" i="1"/>
  <c r="AB3645" i="1"/>
  <c r="AC3645" i="1"/>
  <c r="AD3645" i="1"/>
  <c r="AE3645" i="1"/>
  <c r="AF3645" i="1"/>
  <c r="AG3645" i="1"/>
  <c r="AH3645" i="1"/>
  <c r="AJ3645" i="1"/>
  <c r="AL3645" i="1"/>
  <c r="AI3645" i="1"/>
  <c r="AK3645" i="1"/>
  <c r="AQ3645" i="1"/>
  <c r="AS3645" i="1"/>
  <c r="AU3645" i="1"/>
  <c r="AB3646" i="1"/>
  <c r="AC3646" i="1"/>
  <c r="AD3646" i="1"/>
  <c r="AE3646" i="1"/>
  <c r="AF3646" i="1"/>
  <c r="AG3646" i="1"/>
  <c r="AH3646" i="1"/>
  <c r="AJ3646" i="1"/>
  <c r="AL3646" i="1"/>
  <c r="AI3646" i="1"/>
  <c r="AK3646" i="1"/>
  <c r="AQ3646" i="1"/>
  <c r="AS3646" i="1"/>
  <c r="AU3646" i="1"/>
  <c r="AB3647" i="1"/>
  <c r="AC3647" i="1"/>
  <c r="AD3647" i="1"/>
  <c r="AE3647" i="1"/>
  <c r="AF3647" i="1"/>
  <c r="AG3647" i="1"/>
  <c r="AH3647" i="1"/>
  <c r="AJ3647" i="1"/>
  <c r="AL3647" i="1"/>
  <c r="AI3647" i="1"/>
  <c r="AK3647" i="1"/>
  <c r="AQ3647" i="1"/>
  <c r="AS3647" i="1"/>
  <c r="AU3647" i="1"/>
  <c r="AB3648" i="1"/>
  <c r="AC3648" i="1"/>
  <c r="AD3648" i="1"/>
  <c r="AE3648" i="1"/>
  <c r="AF3648" i="1"/>
  <c r="AG3648" i="1"/>
  <c r="AH3648" i="1"/>
  <c r="AJ3648" i="1"/>
  <c r="AL3648" i="1"/>
  <c r="AI3648" i="1"/>
  <c r="AK3648" i="1"/>
  <c r="AQ3648" i="1"/>
  <c r="AS3648" i="1"/>
  <c r="AU3648" i="1"/>
  <c r="AB3649" i="1"/>
  <c r="AC3649" i="1"/>
  <c r="AD3649" i="1"/>
  <c r="AE3649" i="1"/>
  <c r="AF3649" i="1"/>
  <c r="AG3649" i="1"/>
  <c r="AH3649" i="1"/>
  <c r="AJ3649" i="1"/>
  <c r="AL3649" i="1"/>
  <c r="AI3649" i="1"/>
  <c r="AK3649" i="1"/>
  <c r="AQ3649" i="1"/>
  <c r="AS3649" i="1"/>
  <c r="AU3649" i="1"/>
  <c r="AB3650" i="1"/>
  <c r="AC3650" i="1"/>
  <c r="AD3650" i="1"/>
  <c r="AE3650" i="1"/>
  <c r="AF3650" i="1"/>
  <c r="AG3650" i="1"/>
  <c r="AH3650" i="1"/>
  <c r="AJ3650" i="1"/>
  <c r="AL3650" i="1"/>
  <c r="AI3650" i="1"/>
  <c r="AK3650" i="1"/>
  <c r="AQ3650" i="1"/>
  <c r="AS3650" i="1"/>
  <c r="AU3650" i="1"/>
  <c r="AB3651" i="1"/>
  <c r="AC3651" i="1"/>
  <c r="AD3651" i="1"/>
  <c r="AE3651" i="1"/>
  <c r="AF3651" i="1"/>
  <c r="AG3651" i="1"/>
  <c r="AH3651" i="1"/>
  <c r="AJ3651" i="1"/>
  <c r="AL3651" i="1"/>
  <c r="AI3651" i="1"/>
  <c r="AK3651" i="1"/>
  <c r="AQ3651" i="1"/>
  <c r="AS3651" i="1"/>
  <c r="AU3651" i="1"/>
  <c r="AB3652" i="1"/>
  <c r="AC3652" i="1"/>
  <c r="AD3652" i="1"/>
  <c r="AE3652" i="1"/>
  <c r="AF3652" i="1"/>
  <c r="AG3652" i="1"/>
  <c r="AH3652" i="1"/>
  <c r="AJ3652" i="1"/>
  <c r="AL3652" i="1"/>
  <c r="AI3652" i="1"/>
  <c r="AK3652" i="1"/>
  <c r="AQ3652" i="1"/>
  <c r="AS3652" i="1"/>
  <c r="AU3652" i="1"/>
  <c r="AB3653" i="1"/>
  <c r="AC3653" i="1"/>
  <c r="AD3653" i="1"/>
  <c r="AE3653" i="1"/>
  <c r="AF3653" i="1"/>
  <c r="AG3653" i="1"/>
  <c r="AH3653" i="1"/>
  <c r="AJ3653" i="1"/>
  <c r="AL3653" i="1"/>
  <c r="AI3653" i="1"/>
  <c r="AK3653" i="1"/>
  <c r="AQ3653" i="1"/>
  <c r="AS3653" i="1"/>
  <c r="AU3653" i="1"/>
  <c r="AB3654" i="1"/>
  <c r="AC3654" i="1"/>
  <c r="AD3654" i="1"/>
  <c r="AE3654" i="1"/>
  <c r="AF3654" i="1"/>
  <c r="AG3654" i="1"/>
  <c r="AH3654" i="1"/>
  <c r="AJ3654" i="1"/>
  <c r="AL3654" i="1"/>
  <c r="AI3654" i="1"/>
  <c r="AK3654" i="1"/>
  <c r="AQ3654" i="1"/>
  <c r="AS3654" i="1"/>
  <c r="AU3654" i="1"/>
  <c r="AB3655" i="1"/>
  <c r="AC3655" i="1"/>
  <c r="AD3655" i="1"/>
  <c r="AE3655" i="1"/>
  <c r="AF3655" i="1"/>
  <c r="AG3655" i="1"/>
  <c r="AH3655" i="1"/>
  <c r="AJ3655" i="1"/>
  <c r="AL3655" i="1"/>
  <c r="AI3655" i="1"/>
  <c r="AK3655" i="1"/>
  <c r="AQ3655" i="1"/>
  <c r="AS3655" i="1"/>
  <c r="AU3655" i="1"/>
  <c r="AB3656" i="1"/>
  <c r="AC3656" i="1"/>
  <c r="AD3656" i="1"/>
  <c r="AE3656" i="1"/>
  <c r="AF3656" i="1"/>
  <c r="AG3656" i="1"/>
  <c r="AH3656" i="1"/>
  <c r="AJ3656" i="1"/>
  <c r="AL3656" i="1"/>
  <c r="AI3656" i="1"/>
  <c r="AK3656" i="1"/>
  <c r="AQ3656" i="1"/>
  <c r="AS3656" i="1"/>
  <c r="AU3656" i="1"/>
  <c r="AB3657" i="1"/>
  <c r="AC3657" i="1"/>
  <c r="AD3657" i="1"/>
  <c r="AE3657" i="1"/>
  <c r="AF3657" i="1"/>
  <c r="AG3657" i="1"/>
  <c r="AH3657" i="1"/>
  <c r="AJ3657" i="1"/>
  <c r="AL3657" i="1"/>
  <c r="AI3657" i="1"/>
  <c r="AK3657" i="1"/>
  <c r="AQ3657" i="1"/>
  <c r="AS3657" i="1"/>
  <c r="AU3657" i="1"/>
  <c r="AB3658" i="1"/>
  <c r="AC3658" i="1"/>
  <c r="AD3658" i="1"/>
  <c r="AE3658" i="1"/>
  <c r="AF3658" i="1"/>
  <c r="AG3658" i="1"/>
  <c r="AH3658" i="1"/>
  <c r="AJ3658" i="1"/>
  <c r="AL3658" i="1"/>
  <c r="AI3658" i="1"/>
  <c r="AK3658" i="1"/>
  <c r="AQ3658" i="1"/>
  <c r="AS3658" i="1"/>
  <c r="AU3658" i="1"/>
  <c r="AB3659" i="1"/>
  <c r="AC3659" i="1"/>
  <c r="AD3659" i="1"/>
  <c r="AE3659" i="1"/>
  <c r="AF3659" i="1"/>
  <c r="AG3659" i="1"/>
  <c r="AH3659" i="1"/>
  <c r="AJ3659" i="1"/>
  <c r="AL3659" i="1"/>
  <c r="AI3659" i="1"/>
  <c r="AK3659" i="1"/>
  <c r="AQ3659" i="1"/>
  <c r="AS3659" i="1"/>
  <c r="AU3659" i="1"/>
  <c r="AB3660" i="1"/>
  <c r="AC3660" i="1"/>
  <c r="AD3660" i="1"/>
  <c r="AE3660" i="1"/>
  <c r="AF3660" i="1"/>
  <c r="AG3660" i="1"/>
  <c r="AH3660" i="1"/>
  <c r="AJ3660" i="1"/>
  <c r="AL3660" i="1"/>
  <c r="AI3660" i="1"/>
  <c r="AK3660" i="1"/>
  <c r="AQ3660" i="1"/>
  <c r="AS3660" i="1"/>
  <c r="AU3660" i="1"/>
  <c r="AB3661" i="1"/>
  <c r="AC3661" i="1"/>
  <c r="AD3661" i="1"/>
  <c r="AE3661" i="1"/>
  <c r="AF3661" i="1"/>
  <c r="AG3661" i="1"/>
  <c r="AH3661" i="1"/>
  <c r="AJ3661" i="1"/>
  <c r="AL3661" i="1"/>
  <c r="AI3661" i="1"/>
  <c r="AK3661" i="1"/>
  <c r="AQ3661" i="1"/>
  <c r="AS3661" i="1"/>
  <c r="AU3661" i="1"/>
  <c r="AB3662" i="1"/>
  <c r="AC3662" i="1"/>
  <c r="AD3662" i="1"/>
  <c r="AE3662" i="1"/>
  <c r="AF3662" i="1"/>
  <c r="AG3662" i="1"/>
  <c r="AH3662" i="1"/>
  <c r="AJ3662" i="1"/>
  <c r="AL3662" i="1"/>
  <c r="AI3662" i="1"/>
  <c r="AK3662" i="1"/>
  <c r="AQ3662" i="1"/>
  <c r="AS3662" i="1"/>
  <c r="AU3662" i="1"/>
  <c r="AB3663" i="1"/>
  <c r="AC3663" i="1"/>
  <c r="AD3663" i="1"/>
  <c r="AE3663" i="1"/>
  <c r="AF3663" i="1"/>
  <c r="AG3663" i="1"/>
  <c r="AH3663" i="1"/>
  <c r="AJ3663" i="1"/>
  <c r="AL3663" i="1"/>
  <c r="AI3663" i="1"/>
  <c r="AK3663" i="1"/>
  <c r="AQ3663" i="1"/>
  <c r="AS3663" i="1"/>
  <c r="AU3663" i="1"/>
  <c r="AB3664" i="1"/>
  <c r="AC3664" i="1"/>
  <c r="AD3664" i="1"/>
  <c r="AE3664" i="1"/>
  <c r="AF3664" i="1"/>
  <c r="AG3664" i="1"/>
  <c r="AH3664" i="1"/>
  <c r="AJ3664" i="1"/>
  <c r="AL3664" i="1"/>
  <c r="AI3664" i="1"/>
  <c r="AK3664" i="1"/>
  <c r="AQ3664" i="1"/>
  <c r="AS3664" i="1"/>
  <c r="AU3664" i="1"/>
  <c r="AB3665" i="1"/>
  <c r="AC3665" i="1"/>
  <c r="AD3665" i="1"/>
  <c r="AE3665" i="1"/>
  <c r="AF3665" i="1"/>
  <c r="AG3665" i="1"/>
  <c r="AH3665" i="1"/>
  <c r="AJ3665" i="1"/>
  <c r="AL3665" i="1"/>
  <c r="AI3665" i="1"/>
  <c r="AK3665" i="1"/>
  <c r="AQ3665" i="1"/>
  <c r="AS3665" i="1"/>
  <c r="AU3665" i="1"/>
  <c r="AB3666" i="1"/>
  <c r="AC3666" i="1"/>
  <c r="AD3666" i="1"/>
  <c r="AE3666" i="1"/>
  <c r="AF3666" i="1"/>
  <c r="AG3666" i="1"/>
  <c r="AH3666" i="1"/>
  <c r="AJ3666" i="1"/>
  <c r="AL3666" i="1"/>
  <c r="AI3666" i="1"/>
  <c r="AK3666" i="1"/>
  <c r="AQ3666" i="1"/>
  <c r="AS3666" i="1"/>
  <c r="AU3666" i="1"/>
  <c r="AB3667" i="1"/>
  <c r="AC3667" i="1"/>
  <c r="AD3667" i="1"/>
  <c r="AE3667" i="1"/>
  <c r="AF3667" i="1"/>
  <c r="AG3667" i="1"/>
  <c r="AH3667" i="1"/>
  <c r="AJ3667" i="1"/>
  <c r="AL3667" i="1"/>
  <c r="AI3667" i="1"/>
  <c r="AK3667" i="1"/>
  <c r="AQ3667" i="1"/>
  <c r="AS3667" i="1"/>
  <c r="AU3667" i="1"/>
  <c r="AB3668" i="1"/>
  <c r="AC3668" i="1"/>
  <c r="AD3668" i="1"/>
  <c r="AE3668" i="1"/>
  <c r="AF3668" i="1"/>
  <c r="AG3668" i="1"/>
  <c r="AH3668" i="1"/>
  <c r="AJ3668" i="1"/>
  <c r="AL3668" i="1"/>
  <c r="AI3668" i="1"/>
  <c r="AK3668" i="1"/>
  <c r="AQ3668" i="1"/>
  <c r="AS3668" i="1"/>
  <c r="AU3668" i="1"/>
  <c r="AB3669" i="1"/>
  <c r="AC3669" i="1"/>
  <c r="AD3669" i="1"/>
  <c r="AE3669" i="1"/>
  <c r="AF3669" i="1"/>
  <c r="AG3669" i="1"/>
  <c r="AH3669" i="1"/>
  <c r="AJ3669" i="1"/>
  <c r="AL3669" i="1"/>
  <c r="AI3669" i="1"/>
  <c r="AK3669" i="1"/>
  <c r="AQ3669" i="1"/>
  <c r="AS3669" i="1"/>
  <c r="AU3669" i="1"/>
  <c r="AB3670" i="1"/>
  <c r="AC3670" i="1"/>
  <c r="AD3670" i="1"/>
  <c r="AE3670" i="1"/>
  <c r="AF3670" i="1"/>
  <c r="AG3670" i="1"/>
  <c r="AH3670" i="1"/>
  <c r="AJ3670" i="1"/>
  <c r="AL3670" i="1"/>
  <c r="AI3670" i="1"/>
  <c r="AK3670" i="1"/>
  <c r="AQ3670" i="1"/>
  <c r="AS3670" i="1"/>
  <c r="AU3670" i="1"/>
  <c r="AB3671" i="1"/>
  <c r="AC3671" i="1"/>
  <c r="AD3671" i="1"/>
  <c r="AE3671" i="1"/>
  <c r="AF3671" i="1"/>
  <c r="AG3671" i="1"/>
  <c r="AH3671" i="1"/>
  <c r="AJ3671" i="1"/>
  <c r="AL3671" i="1"/>
  <c r="AI3671" i="1"/>
  <c r="AK3671" i="1"/>
  <c r="AQ3671" i="1"/>
  <c r="AS3671" i="1"/>
  <c r="AU3671" i="1"/>
  <c r="AB3672" i="1"/>
  <c r="AC3672" i="1"/>
  <c r="AD3672" i="1"/>
  <c r="AE3672" i="1"/>
  <c r="AF3672" i="1"/>
  <c r="AG3672" i="1"/>
  <c r="AH3672" i="1"/>
  <c r="AJ3672" i="1"/>
  <c r="AL3672" i="1"/>
  <c r="AI3672" i="1"/>
  <c r="AK3672" i="1"/>
  <c r="AQ3672" i="1"/>
  <c r="AS3672" i="1"/>
  <c r="AU3672" i="1"/>
  <c r="AB3673" i="1"/>
  <c r="AC3673" i="1"/>
  <c r="AD3673" i="1"/>
  <c r="AE3673" i="1"/>
  <c r="AF3673" i="1"/>
  <c r="AG3673" i="1"/>
  <c r="AH3673" i="1"/>
  <c r="AJ3673" i="1"/>
  <c r="AL3673" i="1"/>
  <c r="AI3673" i="1"/>
  <c r="AK3673" i="1"/>
  <c r="AQ3673" i="1"/>
  <c r="AS3673" i="1"/>
  <c r="AU3673" i="1"/>
  <c r="AB3674" i="1"/>
  <c r="AC3674" i="1"/>
  <c r="AD3674" i="1"/>
  <c r="AE3674" i="1"/>
  <c r="AF3674" i="1"/>
  <c r="AG3674" i="1"/>
  <c r="AH3674" i="1"/>
  <c r="AJ3674" i="1"/>
  <c r="AL3674" i="1"/>
  <c r="AI3674" i="1"/>
  <c r="AK3674" i="1"/>
  <c r="AQ3674" i="1"/>
  <c r="AS3674" i="1"/>
  <c r="AU3674" i="1"/>
  <c r="AB3675" i="1"/>
  <c r="AC3675" i="1"/>
  <c r="AD3675" i="1"/>
  <c r="AE3675" i="1"/>
  <c r="AF3675" i="1"/>
  <c r="AG3675" i="1"/>
  <c r="AH3675" i="1"/>
  <c r="AJ3675" i="1"/>
  <c r="AL3675" i="1"/>
  <c r="AI3675" i="1"/>
  <c r="AK3675" i="1"/>
  <c r="AQ3675" i="1"/>
  <c r="AS3675" i="1"/>
  <c r="AU3675" i="1"/>
  <c r="AB3676" i="1"/>
  <c r="AC3676" i="1"/>
  <c r="AD3676" i="1"/>
  <c r="AE3676" i="1"/>
  <c r="AF3676" i="1"/>
  <c r="AG3676" i="1"/>
  <c r="AH3676" i="1"/>
  <c r="AJ3676" i="1"/>
  <c r="AL3676" i="1"/>
  <c r="AI3676" i="1"/>
  <c r="AK3676" i="1"/>
  <c r="AQ3676" i="1"/>
  <c r="AS3676" i="1"/>
  <c r="AU3676" i="1"/>
  <c r="AB3677" i="1"/>
  <c r="AC3677" i="1"/>
  <c r="AD3677" i="1"/>
  <c r="AE3677" i="1"/>
  <c r="AF3677" i="1"/>
  <c r="AG3677" i="1"/>
  <c r="AH3677" i="1"/>
  <c r="AJ3677" i="1"/>
  <c r="AL3677" i="1"/>
  <c r="AI3677" i="1"/>
  <c r="AK3677" i="1"/>
  <c r="AQ3677" i="1"/>
  <c r="AS3677" i="1"/>
  <c r="AU3677" i="1"/>
  <c r="AB3678" i="1"/>
  <c r="AC3678" i="1"/>
  <c r="AD3678" i="1"/>
  <c r="AE3678" i="1"/>
  <c r="AF3678" i="1"/>
  <c r="AG3678" i="1"/>
  <c r="AH3678" i="1"/>
  <c r="AJ3678" i="1"/>
  <c r="AL3678" i="1"/>
  <c r="AI3678" i="1"/>
  <c r="AK3678" i="1"/>
  <c r="AQ3678" i="1"/>
  <c r="AS3678" i="1"/>
  <c r="AU3678" i="1"/>
  <c r="AB3679" i="1"/>
  <c r="AC3679" i="1"/>
  <c r="AD3679" i="1"/>
  <c r="AE3679" i="1"/>
  <c r="AF3679" i="1"/>
  <c r="AG3679" i="1"/>
  <c r="AH3679" i="1"/>
  <c r="AJ3679" i="1"/>
  <c r="AL3679" i="1"/>
  <c r="AI3679" i="1"/>
  <c r="AK3679" i="1"/>
  <c r="AQ3679" i="1"/>
  <c r="AS3679" i="1"/>
  <c r="AU3679" i="1"/>
  <c r="AB3680" i="1"/>
  <c r="AC3680" i="1"/>
  <c r="AD3680" i="1"/>
  <c r="AE3680" i="1"/>
  <c r="AF3680" i="1"/>
  <c r="AG3680" i="1"/>
  <c r="AH3680" i="1"/>
  <c r="AJ3680" i="1"/>
  <c r="AL3680" i="1"/>
  <c r="AI3680" i="1"/>
  <c r="AK3680" i="1"/>
  <c r="AQ3680" i="1"/>
  <c r="AS3680" i="1"/>
  <c r="AU3680" i="1"/>
  <c r="AB3681" i="1"/>
  <c r="AC3681" i="1"/>
  <c r="AD3681" i="1"/>
  <c r="AE3681" i="1"/>
  <c r="AF3681" i="1"/>
  <c r="AG3681" i="1"/>
  <c r="AH3681" i="1"/>
  <c r="AJ3681" i="1"/>
  <c r="AL3681" i="1"/>
  <c r="AI3681" i="1"/>
  <c r="AK3681" i="1"/>
  <c r="AQ3681" i="1"/>
  <c r="AS3681" i="1"/>
  <c r="AU3681" i="1"/>
  <c r="AB3682" i="1"/>
  <c r="AC3682" i="1"/>
  <c r="AD3682" i="1"/>
  <c r="AE3682" i="1"/>
  <c r="AF3682" i="1"/>
  <c r="AG3682" i="1"/>
  <c r="AH3682" i="1"/>
  <c r="AJ3682" i="1"/>
  <c r="AL3682" i="1"/>
  <c r="AI3682" i="1"/>
  <c r="AK3682" i="1"/>
  <c r="AQ3682" i="1"/>
  <c r="AS3682" i="1"/>
  <c r="AU3682" i="1"/>
  <c r="AB3683" i="1"/>
  <c r="AC3683" i="1"/>
  <c r="AD3683" i="1"/>
  <c r="AE3683" i="1"/>
  <c r="AF3683" i="1"/>
  <c r="AG3683" i="1"/>
  <c r="AH3683" i="1"/>
  <c r="AJ3683" i="1"/>
  <c r="AL3683" i="1"/>
  <c r="AI3683" i="1"/>
  <c r="AK3683" i="1"/>
  <c r="AQ3683" i="1"/>
  <c r="AS3683" i="1"/>
  <c r="AU3683" i="1"/>
  <c r="AB3684" i="1"/>
  <c r="AC3684" i="1"/>
  <c r="AD3684" i="1"/>
  <c r="AE3684" i="1"/>
  <c r="AF3684" i="1"/>
  <c r="AG3684" i="1"/>
  <c r="AH3684" i="1"/>
  <c r="AJ3684" i="1"/>
  <c r="AL3684" i="1"/>
  <c r="AI3684" i="1"/>
  <c r="AK3684" i="1"/>
  <c r="AQ3684" i="1"/>
  <c r="AS3684" i="1"/>
  <c r="AU3684" i="1"/>
  <c r="AB3685" i="1"/>
  <c r="AC3685" i="1"/>
  <c r="AD3685" i="1"/>
  <c r="AE3685" i="1"/>
  <c r="AF3685" i="1"/>
  <c r="AG3685" i="1"/>
  <c r="AH3685" i="1"/>
  <c r="AJ3685" i="1"/>
  <c r="AL3685" i="1"/>
  <c r="AI3685" i="1"/>
  <c r="AK3685" i="1"/>
  <c r="AQ3685" i="1"/>
  <c r="AS3685" i="1"/>
  <c r="AU3685" i="1"/>
  <c r="AB3686" i="1"/>
  <c r="AC3686" i="1"/>
  <c r="AD3686" i="1"/>
  <c r="AE3686" i="1"/>
  <c r="AF3686" i="1"/>
  <c r="AG3686" i="1"/>
  <c r="AH3686" i="1"/>
  <c r="AJ3686" i="1"/>
  <c r="AL3686" i="1"/>
  <c r="AI3686" i="1"/>
  <c r="AK3686" i="1"/>
  <c r="AQ3686" i="1"/>
  <c r="AS3686" i="1"/>
  <c r="AU3686" i="1"/>
  <c r="AB3687" i="1"/>
  <c r="AC3687" i="1"/>
  <c r="AD3687" i="1"/>
  <c r="AE3687" i="1"/>
  <c r="AF3687" i="1"/>
  <c r="AG3687" i="1"/>
  <c r="AH3687" i="1"/>
  <c r="AJ3687" i="1"/>
  <c r="AL3687" i="1"/>
  <c r="AI3687" i="1"/>
  <c r="AK3687" i="1"/>
  <c r="AQ3687" i="1"/>
  <c r="AS3687" i="1"/>
  <c r="AU3687" i="1"/>
  <c r="AB3688" i="1"/>
  <c r="AC3688" i="1"/>
  <c r="AD3688" i="1"/>
  <c r="AE3688" i="1"/>
  <c r="AF3688" i="1"/>
  <c r="AG3688" i="1"/>
  <c r="AH3688" i="1"/>
  <c r="AJ3688" i="1"/>
  <c r="AL3688" i="1"/>
  <c r="AI3688" i="1"/>
  <c r="AK3688" i="1"/>
  <c r="AQ3688" i="1"/>
  <c r="AS3688" i="1"/>
  <c r="AU3688" i="1"/>
  <c r="AB3689" i="1"/>
  <c r="AC3689" i="1"/>
  <c r="AD3689" i="1"/>
  <c r="AE3689" i="1"/>
  <c r="AF3689" i="1"/>
  <c r="AG3689" i="1"/>
  <c r="AH3689" i="1"/>
  <c r="AJ3689" i="1"/>
  <c r="AL3689" i="1"/>
  <c r="AI3689" i="1"/>
  <c r="AK3689" i="1"/>
  <c r="AQ3689" i="1"/>
  <c r="AS3689" i="1"/>
  <c r="AU3689" i="1"/>
  <c r="AB3690" i="1"/>
  <c r="AC3690" i="1"/>
  <c r="AD3690" i="1"/>
  <c r="AE3690" i="1"/>
  <c r="AF3690" i="1"/>
  <c r="AG3690" i="1"/>
  <c r="AH3690" i="1"/>
  <c r="AJ3690" i="1"/>
  <c r="AL3690" i="1"/>
  <c r="AI3690" i="1"/>
  <c r="AK3690" i="1"/>
  <c r="AQ3690" i="1"/>
  <c r="AS3690" i="1"/>
  <c r="AU3690" i="1"/>
  <c r="AB3691" i="1"/>
  <c r="AC3691" i="1"/>
  <c r="AD3691" i="1"/>
  <c r="AE3691" i="1"/>
  <c r="AF3691" i="1"/>
  <c r="AG3691" i="1"/>
  <c r="AH3691" i="1"/>
  <c r="AJ3691" i="1"/>
  <c r="AL3691" i="1"/>
  <c r="AI3691" i="1"/>
  <c r="AK3691" i="1"/>
  <c r="AQ3691" i="1"/>
  <c r="AS3691" i="1"/>
  <c r="AU3691" i="1"/>
  <c r="AB3692" i="1"/>
  <c r="AC3692" i="1"/>
  <c r="AD3692" i="1"/>
  <c r="AE3692" i="1"/>
  <c r="AF3692" i="1"/>
  <c r="AG3692" i="1"/>
  <c r="AH3692" i="1"/>
  <c r="AJ3692" i="1"/>
  <c r="AL3692" i="1"/>
  <c r="AI3692" i="1"/>
  <c r="AK3692" i="1"/>
  <c r="AQ3692" i="1"/>
  <c r="AS3692" i="1"/>
  <c r="AU3692" i="1"/>
  <c r="AB3693" i="1"/>
  <c r="AC3693" i="1"/>
  <c r="AD3693" i="1"/>
  <c r="AE3693" i="1"/>
  <c r="AF3693" i="1"/>
  <c r="AG3693" i="1"/>
  <c r="AH3693" i="1"/>
  <c r="AJ3693" i="1"/>
  <c r="AL3693" i="1"/>
  <c r="AI3693" i="1"/>
  <c r="AK3693" i="1"/>
  <c r="AQ3693" i="1"/>
  <c r="AS3693" i="1"/>
  <c r="AU3693" i="1"/>
  <c r="AB3694" i="1"/>
  <c r="AC3694" i="1"/>
  <c r="AD3694" i="1"/>
  <c r="AE3694" i="1"/>
  <c r="AF3694" i="1"/>
  <c r="AG3694" i="1"/>
  <c r="AH3694" i="1"/>
  <c r="AJ3694" i="1"/>
  <c r="AL3694" i="1"/>
  <c r="AI3694" i="1"/>
  <c r="AK3694" i="1"/>
  <c r="AQ3694" i="1"/>
  <c r="AS3694" i="1"/>
  <c r="AU3694" i="1"/>
  <c r="AB3695" i="1"/>
  <c r="AC3695" i="1"/>
  <c r="AD3695" i="1"/>
  <c r="AE3695" i="1"/>
  <c r="AF3695" i="1"/>
  <c r="AG3695" i="1"/>
  <c r="AH3695" i="1"/>
  <c r="AJ3695" i="1"/>
  <c r="AL3695" i="1"/>
  <c r="AI3695" i="1"/>
  <c r="AK3695" i="1"/>
  <c r="AQ3695" i="1"/>
  <c r="AS3695" i="1"/>
  <c r="AU3695" i="1"/>
  <c r="AB3696" i="1"/>
  <c r="AC3696" i="1"/>
  <c r="AD3696" i="1"/>
  <c r="AE3696" i="1"/>
  <c r="AF3696" i="1"/>
  <c r="AG3696" i="1"/>
  <c r="AH3696" i="1"/>
  <c r="AJ3696" i="1"/>
  <c r="AL3696" i="1"/>
  <c r="AI3696" i="1"/>
  <c r="AK3696" i="1"/>
  <c r="AQ3696" i="1"/>
  <c r="AS3696" i="1"/>
  <c r="AU3696" i="1"/>
  <c r="AB3697" i="1"/>
  <c r="AC3697" i="1"/>
  <c r="AD3697" i="1"/>
  <c r="AE3697" i="1"/>
  <c r="AF3697" i="1"/>
  <c r="AG3697" i="1"/>
  <c r="AH3697" i="1"/>
  <c r="AJ3697" i="1"/>
  <c r="AL3697" i="1"/>
  <c r="AI3697" i="1"/>
  <c r="AK3697" i="1"/>
  <c r="AQ3697" i="1"/>
  <c r="AS3697" i="1"/>
  <c r="AU3697" i="1"/>
  <c r="AB3698" i="1"/>
  <c r="AC3698" i="1"/>
  <c r="AD3698" i="1"/>
  <c r="AE3698" i="1"/>
  <c r="AF3698" i="1"/>
  <c r="AG3698" i="1"/>
  <c r="AH3698" i="1"/>
  <c r="AJ3698" i="1"/>
  <c r="AL3698" i="1"/>
  <c r="AI3698" i="1"/>
  <c r="AK3698" i="1"/>
  <c r="AQ3698" i="1"/>
  <c r="AS3698" i="1"/>
  <c r="AU3698" i="1"/>
  <c r="AB3699" i="1"/>
  <c r="AC3699" i="1"/>
  <c r="AD3699" i="1"/>
  <c r="AE3699" i="1"/>
  <c r="AF3699" i="1"/>
  <c r="AG3699" i="1"/>
  <c r="AH3699" i="1"/>
  <c r="AJ3699" i="1"/>
  <c r="AL3699" i="1"/>
  <c r="AI3699" i="1"/>
  <c r="AK3699" i="1"/>
  <c r="AQ3699" i="1"/>
  <c r="AS3699" i="1"/>
  <c r="AU3699" i="1"/>
  <c r="AB3700" i="1"/>
  <c r="AC3700" i="1"/>
  <c r="AD3700" i="1"/>
  <c r="AE3700" i="1"/>
  <c r="AF3700" i="1"/>
  <c r="AG3700" i="1"/>
  <c r="AH3700" i="1"/>
  <c r="AJ3700" i="1"/>
  <c r="AL3700" i="1"/>
  <c r="AI3700" i="1"/>
  <c r="AK3700" i="1"/>
  <c r="AQ3700" i="1"/>
  <c r="AS3700" i="1"/>
  <c r="AU3700" i="1"/>
  <c r="AB3701" i="1"/>
  <c r="AC3701" i="1"/>
  <c r="AD3701" i="1"/>
  <c r="AE3701" i="1"/>
  <c r="AF3701" i="1"/>
  <c r="AG3701" i="1"/>
  <c r="AH3701" i="1"/>
  <c r="AJ3701" i="1"/>
  <c r="AL3701" i="1"/>
  <c r="AI3701" i="1"/>
  <c r="AK3701" i="1"/>
  <c r="AQ3701" i="1"/>
  <c r="AS3701" i="1"/>
  <c r="AU3701" i="1"/>
  <c r="AB3702" i="1"/>
  <c r="AC3702" i="1"/>
  <c r="AD3702" i="1"/>
  <c r="AE3702" i="1"/>
  <c r="AF3702" i="1"/>
  <c r="AG3702" i="1"/>
  <c r="AH3702" i="1"/>
  <c r="AJ3702" i="1"/>
  <c r="AL3702" i="1"/>
  <c r="AI3702" i="1"/>
  <c r="AK3702" i="1"/>
  <c r="AQ3702" i="1"/>
  <c r="AS3702" i="1"/>
  <c r="AU3702" i="1"/>
  <c r="AB3703" i="1"/>
  <c r="AC3703" i="1"/>
  <c r="AD3703" i="1"/>
  <c r="AE3703" i="1"/>
  <c r="AF3703" i="1"/>
  <c r="AG3703" i="1"/>
  <c r="AH3703" i="1"/>
  <c r="AJ3703" i="1"/>
  <c r="AL3703" i="1"/>
  <c r="AI3703" i="1"/>
  <c r="AK3703" i="1"/>
  <c r="AQ3703" i="1"/>
  <c r="AS3703" i="1"/>
  <c r="AU3703" i="1"/>
  <c r="AB3704" i="1"/>
  <c r="AC3704" i="1"/>
  <c r="AD3704" i="1"/>
  <c r="AE3704" i="1"/>
  <c r="AF3704" i="1"/>
  <c r="AG3704" i="1"/>
  <c r="AH3704" i="1"/>
  <c r="AJ3704" i="1"/>
  <c r="AL3704" i="1"/>
  <c r="AI3704" i="1"/>
  <c r="AK3704" i="1"/>
  <c r="AQ3704" i="1"/>
  <c r="AS3704" i="1"/>
  <c r="AU3704" i="1"/>
  <c r="AB3705" i="1"/>
  <c r="AC3705" i="1"/>
  <c r="AD3705" i="1"/>
  <c r="AE3705" i="1"/>
  <c r="AF3705" i="1"/>
  <c r="AG3705" i="1"/>
  <c r="AH3705" i="1"/>
  <c r="AJ3705" i="1"/>
  <c r="AL3705" i="1"/>
  <c r="AI3705" i="1"/>
  <c r="AK3705" i="1"/>
  <c r="AQ3705" i="1"/>
  <c r="AS3705" i="1"/>
  <c r="AU3705" i="1"/>
  <c r="AB3706" i="1"/>
  <c r="AC3706" i="1"/>
  <c r="AD3706" i="1"/>
  <c r="AE3706" i="1"/>
  <c r="AF3706" i="1"/>
  <c r="AG3706" i="1"/>
  <c r="AH3706" i="1"/>
  <c r="AJ3706" i="1"/>
  <c r="AL3706" i="1"/>
  <c r="AI3706" i="1"/>
  <c r="AK3706" i="1"/>
  <c r="AQ3706" i="1"/>
  <c r="AS3706" i="1"/>
  <c r="AU3706" i="1"/>
  <c r="AB3707" i="1"/>
  <c r="AC3707" i="1"/>
  <c r="AD3707" i="1"/>
  <c r="AE3707" i="1"/>
  <c r="AF3707" i="1"/>
  <c r="AG3707" i="1"/>
  <c r="AH3707" i="1"/>
  <c r="AJ3707" i="1"/>
  <c r="AL3707" i="1"/>
  <c r="AI3707" i="1"/>
  <c r="AK3707" i="1"/>
  <c r="AQ3707" i="1"/>
  <c r="AS3707" i="1"/>
  <c r="AU3707" i="1"/>
  <c r="AB3708" i="1"/>
  <c r="AC3708" i="1"/>
  <c r="AD3708" i="1"/>
  <c r="AE3708" i="1"/>
  <c r="AF3708" i="1"/>
  <c r="AG3708" i="1"/>
  <c r="AH3708" i="1"/>
  <c r="AJ3708" i="1"/>
  <c r="AL3708" i="1"/>
  <c r="AI3708" i="1"/>
  <c r="AK3708" i="1"/>
  <c r="AQ3708" i="1"/>
  <c r="AS3708" i="1"/>
  <c r="AU3708" i="1"/>
  <c r="AB3709" i="1"/>
  <c r="AC3709" i="1"/>
  <c r="AD3709" i="1"/>
  <c r="AE3709" i="1"/>
  <c r="AF3709" i="1"/>
  <c r="AG3709" i="1"/>
  <c r="AH3709" i="1"/>
  <c r="AJ3709" i="1"/>
  <c r="AL3709" i="1"/>
  <c r="AI3709" i="1"/>
  <c r="AK3709" i="1"/>
  <c r="AQ3709" i="1"/>
  <c r="AS3709" i="1"/>
  <c r="AU3709" i="1"/>
  <c r="AB3710" i="1"/>
  <c r="AC3710" i="1"/>
  <c r="AD3710" i="1"/>
  <c r="AE3710" i="1"/>
  <c r="AF3710" i="1"/>
  <c r="AG3710" i="1"/>
  <c r="AH3710" i="1"/>
  <c r="AJ3710" i="1"/>
  <c r="AL3710" i="1"/>
  <c r="AI3710" i="1"/>
  <c r="AK3710" i="1"/>
  <c r="AQ3710" i="1"/>
  <c r="AS3710" i="1"/>
  <c r="AU3710" i="1"/>
  <c r="AB3711" i="1"/>
  <c r="AC3711" i="1"/>
  <c r="AD3711" i="1"/>
  <c r="AE3711" i="1"/>
  <c r="AF3711" i="1"/>
  <c r="AG3711" i="1"/>
  <c r="AH3711" i="1"/>
  <c r="AJ3711" i="1"/>
  <c r="AL3711" i="1"/>
  <c r="AI3711" i="1"/>
  <c r="AK3711" i="1"/>
  <c r="AQ3711" i="1"/>
  <c r="AS3711" i="1"/>
  <c r="AU3711" i="1"/>
  <c r="AB3712" i="1"/>
  <c r="AC3712" i="1"/>
  <c r="AD3712" i="1"/>
  <c r="AE3712" i="1"/>
  <c r="AF3712" i="1"/>
  <c r="AG3712" i="1"/>
  <c r="AH3712" i="1"/>
  <c r="AJ3712" i="1"/>
  <c r="AL3712" i="1"/>
  <c r="AI3712" i="1"/>
  <c r="AK3712" i="1"/>
  <c r="AQ3712" i="1"/>
  <c r="AS3712" i="1"/>
  <c r="AU3712" i="1"/>
  <c r="AB3713" i="1"/>
  <c r="AC3713" i="1"/>
  <c r="AD3713" i="1"/>
  <c r="AE3713" i="1"/>
  <c r="AF3713" i="1"/>
  <c r="AG3713" i="1"/>
  <c r="AH3713" i="1"/>
  <c r="AJ3713" i="1"/>
  <c r="AL3713" i="1"/>
  <c r="AI3713" i="1"/>
  <c r="AK3713" i="1"/>
  <c r="AQ3713" i="1"/>
  <c r="AS3713" i="1"/>
  <c r="AU3713" i="1"/>
  <c r="AB3714" i="1"/>
  <c r="AC3714" i="1"/>
  <c r="AD3714" i="1"/>
  <c r="AE3714" i="1"/>
  <c r="AF3714" i="1"/>
  <c r="AG3714" i="1"/>
  <c r="AH3714" i="1"/>
  <c r="AJ3714" i="1"/>
  <c r="AL3714" i="1"/>
  <c r="AI3714" i="1"/>
  <c r="AK3714" i="1"/>
  <c r="AQ3714" i="1"/>
  <c r="AS3714" i="1"/>
  <c r="AU3714" i="1"/>
  <c r="AB3715" i="1"/>
  <c r="AC3715" i="1"/>
  <c r="AD3715" i="1"/>
  <c r="AE3715" i="1"/>
  <c r="AF3715" i="1"/>
  <c r="AG3715" i="1"/>
  <c r="AH3715" i="1"/>
  <c r="AJ3715" i="1"/>
  <c r="AL3715" i="1"/>
  <c r="AI3715" i="1"/>
  <c r="AK3715" i="1"/>
  <c r="AQ3715" i="1"/>
  <c r="AS3715" i="1"/>
  <c r="AU3715" i="1"/>
  <c r="AB3716" i="1"/>
  <c r="AC3716" i="1"/>
  <c r="AD3716" i="1"/>
  <c r="AE3716" i="1"/>
  <c r="AF3716" i="1"/>
  <c r="AG3716" i="1"/>
  <c r="AH3716" i="1"/>
  <c r="AJ3716" i="1"/>
  <c r="AL3716" i="1"/>
  <c r="AI3716" i="1"/>
  <c r="AK3716" i="1"/>
  <c r="AQ3716" i="1"/>
  <c r="AS3716" i="1"/>
  <c r="AU3716" i="1"/>
  <c r="AB3717" i="1"/>
  <c r="AC3717" i="1"/>
  <c r="AD3717" i="1"/>
  <c r="AE3717" i="1"/>
  <c r="AF3717" i="1"/>
  <c r="AG3717" i="1"/>
  <c r="AH3717" i="1"/>
  <c r="AJ3717" i="1"/>
  <c r="AL3717" i="1"/>
  <c r="AI3717" i="1"/>
  <c r="AK3717" i="1"/>
  <c r="AQ3717" i="1"/>
  <c r="AS3717" i="1"/>
  <c r="AU3717" i="1"/>
  <c r="AB3718" i="1"/>
  <c r="AC3718" i="1"/>
  <c r="AD3718" i="1"/>
  <c r="AE3718" i="1"/>
  <c r="AF3718" i="1"/>
  <c r="AG3718" i="1"/>
  <c r="AH3718" i="1"/>
  <c r="AJ3718" i="1"/>
  <c r="AL3718" i="1"/>
  <c r="AI3718" i="1"/>
  <c r="AK3718" i="1"/>
  <c r="AQ3718" i="1"/>
  <c r="AS3718" i="1"/>
  <c r="AU3718" i="1"/>
  <c r="AB3719" i="1"/>
  <c r="AC3719" i="1"/>
  <c r="AD3719" i="1"/>
  <c r="AE3719" i="1"/>
  <c r="AF3719" i="1"/>
  <c r="AG3719" i="1"/>
  <c r="AH3719" i="1"/>
  <c r="AJ3719" i="1"/>
  <c r="AL3719" i="1"/>
  <c r="AI3719" i="1"/>
  <c r="AK3719" i="1"/>
  <c r="AQ3719" i="1"/>
  <c r="AS3719" i="1"/>
  <c r="AU3719" i="1"/>
  <c r="AB3720" i="1"/>
  <c r="AC3720" i="1"/>
  <c r="AD3720" i="1"/>
  <c r="AE3720" i="1"/>
  <c r="AF3720" i="1"/>
  <c r="AG3720" i="1"/>
  <c r="AH3720" i="1"/>
  <c r="AJ3720" i="1"/>
  <c r="AL3720" i="1"/>
  <c r="AI3720" i="1"/>
  <c r="AK3720" i="1"/>
  <c r="AQ3720" i="1"/>
  <c r="AS3720" i="1"/>
  <c r="AU3720" i="1"/>
  <c r="AB3721" i="1"/>
  <c r="AC3721" i="1"/>
  <c r="AD3721" i="1"/>
  <c r="AE3721" i="1"/>
  <c r="AF3721" i="1"/>
  <c r="AG3721" i="1"/>
  <c r="AH3721" i="1"/>
  <c r="AJ3721" i="1"/>
  <c r="AL3721" i="1"/>
  <c r="AI3721" i="1"/>
  <c r="AK3721" i="1"/>
  <c r="AQ3721" i="1"/>
  <c r="AS3721" i="1"/>
  <c r="AU3721" i="1"/>
  <c r="AB3722" i="1"/>
  <c r="AC3722" i="1"/>
  <c r="AD3722" i="1"/>
  <c r="AE3722" i="1"/>
  <c r="AF3722" i="1"/>
  <c r="AG3722" i="1"/>
  <c r="AH3722" i="1"/>
  <c r="AJ3722" i="1"/>
  <c r="AL3722" i="1"/>
  <c r="AI3722" i="1"/>
  <c r="AK3722" i="1"/>
  <c r="AQ3722" i="1"/>
  <c r="AS3722" i="1"/>
  <c r="AU3722" i="1"/>
  <c r="AB3723" i="1"/>
  <c r="AC3723" i="1"/>
  <c r="AD3723" i="1"/>
  <c r="AE3723" i="1"/>
  <c r="AF3723" i="1"/>
  <c r="AG3723" i="1"/>
  <c r="AH3723" i="1"/>
  <c r="AJ3723" i="1"/>
  <c r="AL3723" i="1"/>
  <c r="AI3723" i="1"/>
  <c r="AK3723" i="1"/>
  <c r="AQ3723" i="1"/>
  <c r="AS3723" i="1"/>
  <c r="AU3723" i="1"/>
  <c r="AB3724" i="1"/>
  <c r="AC3724" i="1"/>
  <c r="AD3724" i="1"/>
  <c r="AE3724" i="1"/>
  <c r="AF3724" i="1"/>
  <c r="AG3724" i="1"/>
  <c r="AH3724" i="1"/>
  <c r="AJ3724" i="1"/>
  <c r="AL3724" i="1"/>
  <c r="AI3724" i="1"/>
  <c r="AK3724" i="1"/>
  <c r="AQ3724" i="1"/>
  <c r="AS3724" i="1"/>
  <c r="AU3724" i="1"/>
  <c r="AB3725" i="1"/>
  <c r="AC3725" i="1"/>
  <c r="AD3725" i="1"/>
  <c r="AE3725" i="1"/>
  <c r="AF3725" i="1"/>
  <c r="AG3725" i="1"/>
  <c r="AH3725" i="1"/>
  <c r="AJ3725" i="1"/>
  <c r="AL3725" i="1"/>
  <c r="AI3725" i="1"/>
  <c r="AK3725" i="1"/>
  <c r="AQ3725" i="1"/>
  <c r="AS3725" i="1"/>
  <c r="AU3725" i="1"/>
  <c r="AB3726" i="1"/>
  <c r="AC3726" i="1"/>
  <c r="AD3726" i="1"/>
  <c r="AE3726" i="1"/>
  <c r="AF3726" i="1"/>
  <c r="AG3726" i="1"/>
  <c r="AH3726" i="1"/>
  <c r="AJ3726" i="1"/>
  <c r="AL3726" i="1"/>
  <c r="AI3726" i="1"/>
  <c r="AK3726" i="1"/>
  <c r="AQ3726" i="1"/>
  <c r="AS3726" i="1"/>
  <c r="AU3726" i="1"/>
  <c r="AB3727" i="1"/>
  <c r="AC3727" i="1"/>
  <c r="AD3727" i="1"/>
  <c r="AE3727" i="1"/>
  <c r="AF3727" i="1"/>
  <c r="AG3727" i="1"/>
  <c r="AH3727" i="1"/>
  <c r="AJ3727" i="1"/>
  <c r="AL3727" i="1"/>
  <c r="AI3727" i="1"/>
  <c r="AK3727" i="1"/>
  <c r="AQ3727" i="1"/>
  <c r="AS3727" i="1"/>
  <c r="AU3727" i="1"/>
  <c r="AB3728" i="1"/>
  <c r="AC3728" i="1"/>
  <c r="AD3728" i="1"/>
  <c r="AE3728" i="1"/>
  <c r="AF3728" i="1"/>
  <c r="AG3728" i="1"/>
  <c r="AH3728" i="1"/>
  <c r="AJ3728" i="1"/>
  <c r="AL3728" i="1"/>
  <c r="AI3728" i="1"/>
  <c r="AK3728" i="1"/>
  <c r="AQ3728" i="1"/>
  <c r="AS3728" i="1"/>
  <c r="AU3728" i="1"/>
  <c r="AB3729" i="1"/>
  <c r="AC3729" i="1"/>
  <c r="AD3729" i="1"/>
  <c r="AE3729" i="1"/>
  <c r="AF3729" i="1"/>
  <c r="AG3729" i="1"/>
  <c r="AH3729" i="1"/>
  <c r="AJ3729" i="1"/>
  <c r="AL3729" i="1"/>
  <c r="AI3729" i="1"/>
  <c r="AK3729" i="1"/>
  <c r="AQ3729" i="1"/>
  <c r="AS3729" i="1"/>
  <c r="AU3729" i="1"/>
  <c r="AB3730" i="1"/>
  <c r="AC3730" i="1"/>
  <c r="AD3730" i="1"/>
  <c r="AE3730" i="1"/>
  <c r="AF3730" i="1"/>
  <c r="AG3730" i="1"/>
  <c r="AH3730" i="1"/>
  <c r="AJ3730" i="1"/>
  <c r="AL3730" i="1"/>
  <c r="AI3730" i="1"/>
  <c r="AK3730" i="1"/>
  <c r="AQ3730" i="1"/>
  <c r="AS3730" i="1"/>
  <c r="AU3730" i="1"/>
  <c r="AB3731" i="1"/>
  <c r="AC3731" i="1"/>
  <c r="AD3731" i="1"/>
  <c r="AE3731" i="1"/>
  <c r="AF3731" i="1"/>
  <c r="AG3731" i="1"/>
  <c r="AH3731" i="1"/>
  <c r="AJ3731" i="1"/>
  <c r="AL3731" i="1"/>
  <c r="AI3731" i="1"/>
  <c r="AK3731" i="1"/>
  <c r="AQ3731" i="1"/>
  <c r="AS3731" i="1"/>
  <c r="AU3731" i="1"/>
  <c r="AB3732" i="1"/>
  <c r="AC3732" i="1"/>
  <c r="AD3732" i="1"/>
  <c r="AE3732" i="1"/>
  <c r="AF3732" i="1"/>
  <c r="AG3732" i="1"/>
  <c r="AH3732" i="1"/>
  <c r="AJ3732" i="1"/>
  <c r="AL3732" i="1"/>
  <c r="AI3732" i="1"/>
  <c r="AK3732" i="1"/>
  <c r="AQ3732" i="1"/>
  <c r="AS3732" i="1"/>
  <c r="AU3732" i="1"/>
  <c r="AB3733" i="1"/>
  <c r="AC3733" i="1"/>
  <c r="AD3733" i="1"/>
  <c r="AE3733" i="1"/>
  <c r="AF3733" i="1"/>
  <c r="AG3733" i="1"/>
  <c r="AH3733" i="1"/>
  <c r="AJ3733" i="1"/>
  <c r="AL3733" i="1"/>
  <c r="AI3733" i="1"/>
  <c r="AK3733" i="1"/>
  <c r="AQ3733" i="1"/>
  <c r="AS3733" i="1"/>
  <c r="AU3733" i="1"/>
  <c r="AB3734" i="1"/>
  <c r="AC3734" i="1"/>
  <c r="AD3734" i="1"/>
  <c r="AE3734" i="1"/>
  <c r="AF3734" i="1"/>
  <c r="AG3734" i="1"/>
  <c r="AH3734" i="1"/>
  <c r="AJ3734" i="1"/>
  <c r="AL3734" i="1"/>
  <c r="AI3734" i="1"/>
  <c r="AK3734" i="1"/>
  <c r="AQ3734" i="1"/>
  <c r="AS3734" i="1"/>
  <c r="AU3734" i="1"/>
  <c r="AB3735" i="1"/>
  <c r="AC3735" i="1"/>
  <c r="AD3735" i="1"/>
  <c r="AE3735" i="1"/>
  <c r="AF3735" i="1"/>
  <c r="AG3735" i="1"/>
  <c r="AH3735" i="1"/>
  <c r="AJ3735" i="1"/>
  <c r="AL3735" i="1"/>
  <c r="AI3735" i="1"/>
  <c r="AK3735" i="1"/>
  <c r="AQ3735" i="1"/>
  <c r="AS3735" i="1"/>
  <c r="AU3735" i="1"/>
  <c r="AB3736" i="1"/>
  <c r="AC3736" i="1"/>
  <c r="AD3736" i="1"/>
  <c r="AE3736" i="1"/>
  <c r="AF3736" i="1"/>
  <c r="AG3736" i="1"/>
  <c r="AH3736" i="1"/>
  <c r="AJ3736" i="1"/>
  <c r="AL3736" i="1"/>
  <c r="AI3736" i="1"/>
  <c r="AK3736" i="1"/>
  <c r="AQ3736" i="1"/>
  <c r="AS3736" i="1"/>
  <c r="AU3736" i="1"/>
  <c r="AB3737" i="1"/>
  <c r="AC3737" i="1"/>
  <c r="AD3737" i="1"/>
  <c r="AE3737" i="1"/>
  <c r="AF3737" i="1"/>
  <c r="AG3737" i="1"/>
  <c r="AH3737" i="1"/>
  <c r="AJ3737" i="1"/>
  <c r="AL3737" i="1"/>
  <c r="AI3737" i="1"/>
  <c r="AK3737" i="1"/>
  <c r="AQ3737" i="1"/>
  <c r="AS3737" i="1"/>
  <c r="AU3737" i="1"/>
  <c r="AB3738" i="1"/>
  <c r="AC3738" i="1"/>
  <c r="AD3738" i="1"/>
  <c r="AE3738" i="1"/>
  <c r="AF3738" i="1"/>
  <c r="AG3738" i="1"/>
  <c r="AH3738" i="1"/>
  <c r="AJ3738" i="1"/>
  <c r="AL3738" i="1"/>
  <c r="AI3738" i="1"/>
  <c r="AK3738" i="1"/>
  <c r="AQ3738" i="1"/>
  <c r="AS3738" i="1"/>
  <c r="AU3738" i="1"/>
  <c r="AB3739" i="1"/>
  <c r="AC3739" i="1"/>
  <c r="AD3739" i="1"/>
  <c r="AE3739" i="1"/>
  <c r="AF3739" i="1"/>
  <c r="AG3739" i="1"/>
  <c r="AH3739" i="1"/>
  <c r="AJ3739" i="1"/>
  <c r="AL3739" i="1"/>
  <c r="AI3739" i="1"/>
  <c r="AK3739" i="1"/>
  <c r="AQ3739" i="1"/>
  <c r="AS3739" i="1"/>
  <c r="AU3739" i="1"/>
  <c r="AB3740" i="1"/>
  <c r="AC3740" i="1"/>
  <c r="AD3740" i="1"/>
  <c r="AE3740" i="1"/>
  <c r="AF3740" i="1"/>
  <c r="AG3740" i="1"/>
  <c r="AH3740" i="1"/>
  <c r="AJ3740" i="1"/>
  <c r="AL3740" i="1"/>
  <c r="AI3740" i="1"/>
  <c r="AK3740" i="1"/>
  <c r="AQ3740" i="1"/>
  <c r="AS3740" i="1"/>
  <c r="AU3740" i="1"/>
  <c r="AB3741" i="1"/>
  <c r="AC3741" i="1"/>
  <c r="AD3741" i="1"/>
  <c r="AE3741" i="1"/>
  <c r="AF3741" i="1"/>
  <c r="AG3741" i="1"/>
  <c r="AH3741" i="1"/>
  <c r="AJ3741" i="1"/>
  <c r="AL3741" i="1"/>
  <c r="AI3741" i="1"/>
  <c r="AK3741" i="1"/>
  <c r="AQ3741" i="1"/>
  <c r="AS3741" i="1"/>
  <c r="AU3741" i="1"/>
  <c r="AB3742" i="1"/>
  <c r="AC3742" i="1"/>
  <c r="AD3742" i="1"/>
  <c r="AE3742" i="1"/>
  <c r="AF3742" i="1"/>
  <c r="AG3742" i="1"/>
  <c r="AH3742" i="1"/>
  <c r="AJ3742" i="1"/>
  <c r="AL3742" i="1"/>
  <c r="AI3742" i="1"/>
  <c r="AK3742" i="1"/>
  <c r="AQ3742" i="1"/>
  <c r="AS3742" i="1"/>
  <c r="AU3742" i="1"/>
  <c r="AB3743" i="1"/>
  <c r="AC3743" i="1"/>
  <c r="AD3743" i="1"/>
  <c r="AE3743" i="1"/>
  <c r="AF3743" i="1"/>
  <c r="AG3743" i="1"/>
  <c r="AH3743" i="1"/>
  <c r="AJ3743" i="1"/>
  <c r="AL3743" i="1"/>
  <c r="AI3743" i="1"/>
  <c r="AK3743" i="1"/>
  <c r="AQ3743" i="1"/>
  <c r="AS3743" i="1"/>
  <c r="AU3743" i="1"/>
  <c r="AB3744" i="1"/>
  <c r="AC3744" i="1"/>
  <c r="AD3744" i="1"/>
  <c r="AE3744" i="1"/>
  <c r="AF3744" i="1"/>
  <c r="AG3744" i="1"/>
  <c r="AH3744" i="1"/>
  <c r="AJ3744" i="1"/>
  <c r="AL3744" i="1"/>
  <c r="AI3744" i="1"/>
  <c r="AK3744" i="1"/>
  <c r="AQ3744" i="1"/>
  <c r="AS3744" i="1"/>
  <c r="AU3744" i="1"/>
  <c r="AB3745" i="1"/>
  <c r="AC3745" i="1"/>
  <c r="AD3745" i="1"/>
  <c r="AE3745" i="1"/>
  <c r="AF3745" i="1"/>
  <c r="AG3745" i="1"/>
  <c r="AH3745" i="1"/>
  <c r="AJ3745" i="1"/>
  <c r="AL3745" i="1"/>
  <c r="AI3745" i="1"/>
  <c r="AK3745" i="1"/>
  <c r="AQ3745" i="1"/>
  <c r="AS3745" i="1"/>
  <c r="AU3745" i="1"/>
  <c r="AB3746" i="1"/>
  <c r="AC3746" i="1"/>
  <c r="AD3746" i="1"/>
  <c r="AE3746" i="1"/>
  <c r="AF3746" i="1"/>
  <c r="AG3746" i="1"/>
  <c r="AH3746" i="1"/>
  <c r="AJ3746" i="1"/>
  <c r="AL3746" i="1"/>
  <c r="AI3746" i="1"/>
  <c r="AK3746" i="1"/>
  <c r="AQ3746" i="1"/>
  <c r="AS3746" i="1"/>
  <c r="AU3746" i="1"/>
  <c r="AB3747" i="1"/>
  <c r="AC3747" i="1"/>
  <c r="AD3747" i="1"/>
  <c r="AE3747" i="1"/>
  <c r="AF3747" i="1"/>
  <c r="AG3747" i="1"/>
  <c r="AH3747" i="1"/>
  <c r="AJ3747" i="1"/>
  <c r="AL3747" i="1"/>
  <c r="AI3747" i="1"/>
  <c r="AK3747" i="1"/>
  <c r="AQ3747" i="1"/>
  <c r="AS3747" i="1"/>
  <c r="AU3747" i="1"/>
  <c r="AB3748" i="1"/>
  <c r="AC3748" i="1"/>
  <c r="AD3748" i="1"/>
  <c r="AE3748" i="1"/>
  <c r="AF3748" i="1"/>
  <c r="AG3748" i="1"/>
  <c r="AH3748" i="1"/>
  <c r="AJ3748" i="1"/>
  <c r="AL3748" i="1"/>
  <c r="AI3748" i="1"/>
  <c r="AK3748" i="1"/>
  <c r="AQ3748" i="1"/>
  <c r="AS3748" i="1"/>
  <c r="AU3748" i="1"/>
  <c r="AB3749" i="1"/>
  <c r="AC3749" i="1"/>
  <c r="AD3749" i="1"/>
  <c r="AE3749" i="1"/>
  <c r="AF3749" i="1"/>
  <c r="AG3749" i="1"/>
  <c r="AH3749" i="1"/>
  <c r="AJ3749" i="1"/>
  <c r="AL3749" i="1"/>
  <c r="AI3749" i="1"/>
  <c r="AK3749" i="1"/>
  <c r="AQ3749" i="1"/>
  <c r="AS3749" i="1"/>
  <c r="AU3749" i="1"/>
  <c r="AB3750" i="1"/>
  <c r="AC3750" i="1"/>
  <c r="AD3750" i="1"/>
  <c r="AE3750" i="1"/>
  <c r="AF3750" i="1"/>
  <c r="AG3750" i="1"/>
  <c r="AH3750" i="1"/>
  <c r="AJ3750" i="1"/>
  <c r="AL3750" i="1"/>
  <c r="AI3750" i="1"/>
  <c r="AK3750" i="1"/>
  <c r="AQ3750" i="1"/>
  <c r="AS3750" i="1"/>
  <c r="AU3750" i="1"/>
  <c r="AB3751" i="1"/>
  <c r="AC3751" i="1"/>
  <c r="AD3751" i="1"/>
  <c r="AE3751" i="1"/>
  <c r="AF3751" i="1"/>
  <c r="AG3751" i="1"/>
  <c r="AH3751" i="1"/>
  <c r="AJ3751" i="1"/>
  <c r="AL3751" i="1"/>
  <c r="AI3751" i="1"/>
  <c r="AK3751" i="1"/>
  <c r="AQ3751" i="1"/>
  <c r="AS3751" i="1"/>
  <c r="AU3751" i="1"/>
  <c r="AB3752" i="1"/>
  <c r="AC3752" i="1"/>
  <c r="AD3752" i="1"/>
  <c r="AE3752" i="1"/>
  <c r="AF3752" i="1"/>
  <c r="AG3752" i="1"/>
  <c r="AH3752" i="1"/>
  <c r="AJ3752" i="1"/>
  <c r="AL3752" i="1"/>
  <c r="AI3752" i="1"/>
  <c r="AK3752" i="1"/>
  <c r="AQ3752" i="1"/>
  <c r="AS3752" i="1"/>
  <c r="AU3752" i="1"/>
  <c r="AB3753" i="1"/>
  <c r="AC3753" i="1"/>
  <c r="AD3753" i="1"/>
  <c r="AE3753" i="1"/>
  <c r="AF3753" i="1"/>
  <c r="AG3753" i="1"/>
  <c r="AH3753" i="1"/>
  <c r="AJ3753" i="1"/>
  <c r="AL3753" i="1"/>
  <c r="AI3753" i="1"/>
  <c r="AK3753" i="1"/>
  <c r="AQ3753" i="1"/>
  <c r="AS3753" i="1"/>
  <c r="AU3753" i="1"/>
  <c r="AB3754" i="1"/>
  <c r="AC3754" i="1"/>
  <c r="AD3754" i="1"/>
  <c r="AE3754" i="1"/>
  <c r="AF3754" i="1"/>
  <c r="AG3754" i="1"/>
  <c r="AH3754" i="1"/>
  <c r="AJ3754" i="1"/>
  <c r="AL3754" i="1"/>
  <c r="AI3754" i="1"/>
  <c r="AK3754" i="1"/>
  <c r="AQ3754" i="1"/>
  <c r="AS3754" i="1"/>
  <c r="AU3754" i="1"/>
  <c r="AB3755" i="1"/>
  <c r="AC3755" i="1"/>
  <c r="AD3755" i="1"/>
  <c r="AE3755" i="1"/>
  <c r="AF3755" i="1"/>
  <c r="AG3755" i="1"/>
  <c r="AH3755" i="1"/>
  <c r="AJ3755" i="1"/>
  <c r="AL3755" i="1"/>
  <c r="AI3755" i="1"/>
  <c r="AK3755" i="1"/>
  <c r="AQ3755" i="1"/>
  <c r="AS3755" i="1"/>
  <c r="AU3755" i="1"/>
  <c r="AB3756" i="1"/>
  <c r="AC3756" i="1"/>
  <c r="AD3756" i="1"/>
  <c r="AE3756" i="1"/>
  <c r="AF3756" i="1"/>
  <c r="AG3756" i="1"/>
  <c r="AH3756" i="1"/>
  <c r="AJ3756" i="1"/>
  <c r="AL3756" i="1"/>
  <c r="AI3756" i="1"/>
  <c r="AK3756" i="1"/>
  <c r="AQ3756" i="1"/>
  <c r="AS3756" i="1"/>
  <c r="AU3756" i="1"/>
  <c r="AB3757" i="1"/>
  <c r="AC3757" i="1"/>
  <c r="AD3757" i="1"/>
  <c r="AE3757" i="1"/>
  <c r="AF3757" i="1"/>
  <c r="AG3757" i="1"/>
  <c r="AH3757" i="1"/>
  <c r="AJ3757" i="1"/>
  <c r="AL3757" i="1"/>
  <c r="AI3757" i="1"/>
  <c r="AK3757" i="1"/>
  <c r="AQ3757" i="1"/>
  <c r="AS3757" i="1"/>
  <c r="AU3757" i="1"/>
  <c r="AB3758" i="1"/>
  <c r="AC3758" i="1"/>
  <c r="AD3758" i="1"/>
  <c r="AE3758" i="1"/>
  <c r="AF3758" i="1"/>
  <c r="AG3758" i="1"/>
  <c r="AH3758" i="1"/>
  <c r="AJ3758" i="1"/>
  <c r="AL3758" i="1"/>
  <c r="AI3758" i="1"/>
  <c r="AK3758" i="1"/>
  <c r="AQ3758" i="1"/>
  <c r="AS3758" i="1"/>
  <c r="AU3758" i="1"/>
  <c r="AB3759" i="1"/>
  <c r="AC3759" i="1"/>
  <c r="AD3759" i="1"/>
  <c r="AE3759" i="1"/>
  <c r="AF3759" i="1"/>
  <c r="AG3759" i="1"/>
  <c r="AH3759" i="1"/>
  <c r="AJ3759" i="1"/>
  <c r="AL3759" i="1"/>
  <c r="AI3759" i="1"/>
  <c r="AK3759" i="1"/>
  <c r="AQ3759" i="1"/>
  <c r="AS3759" i="1"/>
  <c r="AU3759" i="1"/>
  <c r="AB3760" i="1"/>
  <c r="AC3760" i="1"/>
  <c r="AD3760" i="1"/>
  <c r="AE3760" i="1"/>
  <c r="AF3760" i="1"/>
  <c r="AG3760" i="1"/>
  <c r="AH3760" i="1"/>
  <c r="AJ3760" i="1"/>
  <c r="AL3760" i="1"/>
  <c r="AI3760" i="1"/>
  <c r="AK3760" i="1"/>
  <c r="AQ3760" i="1"/>
  <c r="AS3760" i="1"/>
  <c r="AU3760" i="1"/>
  <c r="AB3761" i="1"/>
  <c r="AC3761" i="1"/>
  <c r="AD3761" i="1"/>
  <c r="AE3761" i="1"/>
  <c r="AF3761" i="1"/>
  <c r="AG3761" i="1"/>
  <c r="AH3761" i="1"/>
  <c r="AJ3761" i="1"/>
  <c r="AL3761" i="1"/>
  <c r="AI3761" i="1"/>
  <c r="AK3761" i="1"/>
  <c r="AQ3761" i="1"/>
  <c r="AS3761" i="1"/>
  <c r="AU3761" i="1"/>
  <c r="AB3762" i="1"/>
  <c r="AC3762" i="1"/>
  <c r="AD3762" i="1"/>
  <c r="AE3762" i="1"/>
  <c r="AF3762" i="1"/>
  <c r="AG3762" i="1"/>
  <c r="AH3762" i="1"/>
  <c r="AJ3762" i="1"/>
  <c r="AL3762" i="1"/>
  <c r="AI3762" i="1"/>
  <c r="AK3762" i="1"/>
  <c r="AQ3762" i="1"/>
  <c r="AS3762" i="1"/>
  <c r="AU3762" i="1"/>
  <c r="AB3763" i="1"/>
  <c r="AC3763" i="1"/>
  <c r="AD3763" i="1"/>
  <c r="AE3763" i="1"/>
  <c r="AF3763" i="1"/>
  <c r="AG3763" i="1"/>
  <c r="AH3763" i="1"/>
  <c r="AJ3763" i="1"/>
  <c r="AL3763" i="1"/>
  <c r="AI3763" i="1"/>
  <c r="AK3763" i="1"/>
  <c r="AQ3763" i="1"/>
  <c r="AS3763" i="1"/>
  <c r="AU3763" i="1"/>
  <c r="AB3764" i="1"/>
  <c r="AC3764" i="1"/>
  <c r="AD3764" i="1"/>
  <c r="AE3764" i="1"/>
  <c r="AF3764" i="1"/>
  <c r="AG3764" i="1"/>
  <c r="AH3764" i="1"/>
  <c r="AJ3764" i="1"/>
  <c r="AL3764" i="1"/>
  <c r="AI3764" i="1"/>
  <c r="AK3764" i="1"/>
  <c r="AQ3764" i="1"/>
  <c r="AS3764" i="1"/>
  <c r="AU3764" i="1"/>
  <c r="AB3765" i="1"/>
  <c r="AC3765" i="1"/>
  <c r="AD3765" i="1"/>
  <c r="AE3765" i="1"/>
  <c r="AF3765" i="1"/>
  <c r="AG3765" i="1"/>
  <c r="AH3765" i="1"/>
  <c r="AJ3765" i="1"/>
  <c r="AL3765" i="1"/>
  <c r="AI3765" i="1"/>
  <c r="AK3765" i="1"/>
  <c r="AQ3765" i="1"/>
  <c r="AS3765" i="1"/>
  <c r="AU3765" i="1"/>
  <c r="AB3766" i="1"/>
  <c r="AC3766" i="1"/>
  <c r="AD3766" i="1"/>
  <c r="AE3766" i="1"/>
  <c r="AF3766" i="1"/>
  <c r="AG3766" i="1"/>
  <c r="AH3766" i="1"/>
  <c r="AJ3766" i="1"/>
  <c r="AL3766" i="1"/>
  <c r="AI3766" i="1"/>
  <c r="AK3766" i="1"/>
  <c r="AQ3766" i="1"/>
  <c r="AS3766" i="1"/>
  <c r="AU3766" i="1"/>
  <c r="AB3767" i="1"/>
  <c r="AC3767" i="1"/>
  <c r="AD3767" i="1"/>
  <c r="AE3767" i="1"/>
  <c r="AF3767" i="1"/>
  <c r="AG3767" i="1"/>
  <c r="AH3767" i="1"/>
  <c r="AJ3767" i="1"/>
  <c r="AL3767" i="1"/>
  <c r="AI3767" i="1"/>
  <c r="AK3767" i="1"/>
  <c r="AQ3767" i="1"/>
  <c r="AS3767" i="1"/>
  <c r="AU3767" i="1"/>
  <c r="AB3768" i="1"/>
  <c r="AC3768" i="1"/>
  <c r="AD3768" i="1"/>
  <c r="AE3768" i="1"/>
  <c r="AF3768" i="1"/>
  <c r="AG3768" i="1"/>
  <c r="AH3768" i="1"/>
  <c r="AJ3768" i="1"/>
  <c r="AL3768" i="1"/>
  <c r="AI3768" i="1"/>
  <c r="AK3768" i="1"/>
  <c r="AQ3768" i="1"/>
  <c r="AS3768" i="1"/>
  <c r="AU3768" i="1"/>
  <c r="AB3769" i="1"/>
  <c r="AC3769" i="1"/>
  <c r="AD3769" i="1"/>
  <c r="AE3769" i="1"/>
  <c r="AF3769" i="1"/>
  <c r="AG3769" i="1"/>
  <c r="AH3769" i="1"/>
  <c r="AJ3769" i="1"/>
  <c r="AL3769" i="1"/>
  <c r="AI3769" i="1"/>
  <c r="AK3769" i="1"/>
  <c r="AQ3769" i="1"/>
  <c r="AS3769" i="1"/>
  <c r="AU3769" i="1"/>
  <c r="AB3770" i="1"/>
  <c r="AC3770" i="1"/>
  <c r="AD3770" i="1"/>
  <c r="AE3770" i="1"/>
  <c r="AF3770" i="1"/>
  <c r="AG3770" i="1"/>
  <c r="AH3770" i="1"/>
  <c r="AJ3770" i="1"/>
  <c r="AL3770" i="1"/>
  <c r="AI3770" i="1"/>
  <c r="AK3770" i="1"/>
  <c r="AQ3770" i="1"/>
  <c r="AS3770" i="1"/>
  <c r="AU3770" i="1"/>
  <c r="AB3771" i="1"/>
  <c r="AC3771" i="1"/>
  <c r="AD3771" i="1"/>
  <c r="AE3771" i="1"/>
  <c r="AF3771" i="1"/>
  <c r="AG3771" i="1"/>
  <c r="AH3771" i="1"/>
  <c r="AJ3771" i="1"/>
  <c r="AL3771" i="1"/>
  <c r="AI3771" i="1"/>
  <c r="AK3771" i="1"/>
  <c r="AQ3771" i="1"/>
  <c r="AS3771" i="1"/>
  <c r="AU3771" i="1"/>
  <c r="AB3772" i="1"/>
  <c r="AC3772" i="1"/>
  <c r="AD3772" i="1"/>
  <c r="AE3772" i="1"/>
  <c r="AF3772" i="1"/>
  <c r="AG3772" i="1"/>
  <c r="AH3772" i="1"/>
  <c r="AJ3772" i="1"/>
  <c r="AL3772" i="1"/>
  <c r="AI3772" i="1"/>
  <c r="AK3772" i="1"/>
  <c r="AQ3772" i="1"/>
  <c r="AS3772" i="1"/>
  <c r="AU3772" i="1"/>
  <c r="AB3773" i="1"/>
  <c r="AC3773" i="1"/>
  <c r="AD3773" i="1"/>
  <c r="AE3773" i="1"/>
  <c r="AF3773" i="1"/>
  <c r="AG3773" i="1"/>
  <c r="AH3773" i="1"/>
  <c r="AJ3773" i="1"/>
  <c r="AL3773" i="1"/>
  <c r="AI3773" i="1"/>
  <c r="AK3773" i="1"/>
  <c r="AQ3773" i="1"/>
  <c r="AS3773" i="1"/>
  <c r="AU3773" i="1"/>
  <c r="AB3774" i="1"/>
  <c r="AC3774" i="1"/>
  <c r="AD3774" i="1"/>
  <c r="AE3774" i="1"/>
  <c r="AF3774" i="1"/>
  <c r="AG3774" i="1"/>
  <c r="AH3774" i="1"/>
  <c r="AJ3774" i="1"/>
  <c r="AL3774" i="1"/>
  <c r="AI3774" i="1"/>
  <c r="AK3774" i="1"/>
  <c r="AQ3774" i="1"/>
  <c r="AS3774" i="1"/>
  <c r="AU3774" i="1"/>
  <c r="AB3775" i="1"/>
  <c r="AC3775" i="1"/>
  <c r="AD3775" i="1"/>
  <c r="AE3775" i="1"/>
  <c r="AF3775" i="1"/>
  <c r="AG3775" i="1"/>
  <c r="AH3775" i="1"/>
  <c r="AJ3775" i="1"/>
  <c r="AL3775" i="1"/>
  <c r="AI3775" i="1"/>
  <c r="AK3775" i="1"/>
  <c r="AQ3775" i="1"/>
  <c r="AS3775" i="1"/>
  <c r="AU3775" i="1"/>
  <c r="AB3776" i="1"/>
  <c r="AC3776" i="1"/>
  <c r="AD3776" i="1"/>
  <c r="AE3776" i="1"/>
  <c r="AF3776" i="1"/>
  <c r="AG3776" i="1"/>
  <c r="AH3776" i="1"/>
  <c r="AJ3776" i="1"/>
  <c r="AL3776" i="1"/>
  <c r="AI3776" i="1"/>
  <c r="AK3776" i="1"/>
  <c r="AQ3776" i="1"/>
  <c r="AS3776" i="1"/>
  <c r="AU3776" i="1"/>
  <c r="AB3777" i="1"/>
  <c r="AC3777" i="1"/>
  <c r="AD3777" i="1"/>
  <c r="AE3777" i="1"/>
  <c r="AF3777" i="1"/>
  <c r="AG3777" i="1"/>
  <c r="AH3777" i="1"/>
  <c r="AJ3777" i="1"/>
  <c r="AL3777" i="1"/>
  <c r="AI3777" i="1"/>
  <c r="AK3777" i="1"/>
  <c r="AQ3777" i="1"/>
  <c r="AS3777" i="1"/>
  <c r="AU3777" i="1"/>
  <c r="AB3778" i="1"/>
  <c r="AC3778" i="1"/>
  <c r="AD3778" i="1"/>
  <c r="AE3778" i="1"/>
  <c r="AF3778" i="1"/>
  <c r="AG3778" i="1"/>
  <c r="AH3778" i="1"/>
  <c r="AJ3778" i="1"/>
  <c r="AL3778" i="1"/>
  <c r="AI3778" i="1"/>
  <c r="AK3778" i="1"/>
  <c r="AQ3778" i="1"/>
  <c r="AS3778" i="1"/>
  <c r="AU3778" i="1"/>
  <c r="AB3779" i="1"/>
  <c r="AC3779" i="1"/>
  <c r="AD3779" i="1"/>
  <c r="AE3779" i="1"/>
  <c r="AF3779" i="1"/>
  <c r="AG3779" i="1"/>
  <c r="AH3779" i="1"/>
  <c r="AJ3779" i="1"/>
  <c r="AL3779" i="1"/>
  <c r="AI3779" i="1"/>
  <c r="AK3779" i="1"/>
  <c r="AQ3779" i="1"/>
  <c r="AS3779" i="1"/>
  <c r="AU3779" i="1"/>
  <c r="AB3780" i="1"/>
  <c r="AC3780" i="1"/>
  <c r="AD3780" i="1"/>
  <c r="AE3780" i="1"/>
  <c r="AF3780" i="1"/>
  <c r="AG3780" i="1"/>
  <c r="AH3780" i="1"/>
  <c r="AJ3780" i="1"/>
  <c r="AL3780" i="1"/>
  <c r="AI3780" i="1"/>
  <c r="AK3780" i="1"/>
  <c r="AQ3780" i="1"/>
  <c r="AS3780" i="1"/>
  <c r="AU3780" i="1"/>
  <c r="AB3781" i="1"/>
  <c r="AC3781" i="1"/>
  <c r="AD3781" i="1"/>
  <c r="AE3781" i="1"/>
  <c r="AF3781" i="1"/>
  <c r="AG3781" i="1"/>
  <c r="AH3781" i="1"/>
  <c r="AJ3781" i="1"/>
  <c r="AL3781" i="1"/>
  <c r="AI3781" i="1"/>
  <c r="AK3781" i="1"/>
  <c r="AQ3781" i="1"/>
  <c r="AS3781" i="1"/>
  <c r="AU3781" i="1"/>
  <c r="AB3782" i="1"/>
  <c r="AC3782" i="1"/>
  <c r="AD3782" i="1"/>
  <c r="AE3782" i="1"/>
  <c r="AF3782" i="1"/>
  <c r="AG3782" i="1"/>
  <c r="AH3782" i="1"/>
  <c r="AJ3782" i="1"/>
  <c r="AL3782" i="1"/>
  <c r="AI3782" i="1"/>
  <c r="AK3782" i="1"/>
  <c r="AQ3782" i="1"/>
  <c r="AS3782" i="1"/>
  <c r="AU3782" i="1"/>
  <c r="AB3783" i="1"/>
  <c r="AC3783" i="1"/>
  <c r="AD3783" i="1"/>
  <c r="AE3783" i="1"/>
  <c r="AF3783" i="1"/>
  <c r="AG3783" i="1"/>
  <c r="AH3783" i="1"/>
  <c r="AJ3783" i="1"/>
  <c r="AL3783" i="1"/>
  <c r="AI3783" i="1"/>
  <c r="AK3783" i="1"/>
  <c r="AQ3783" i="1"/>
  <c r="AS3783" i="1"/>
  <c r="AU3783" i="1"/>
  <c r="AB3784" i="1"/>
  <c r="AC3784" i="1"/>
  <c r="AD3784" i="1"/>
  <c r="AE3784" i="1"/>
  <c r="AF3784" i="1"/>
  <c r="AG3784" i="1"/>
  <c r="AH3784" i="1"/>
  <c r="AJ3784" i="1"/>
  <c r="AL3784" i="1"/>
  <c r="AI3784" i="1"/>
  <c r="AK3784" i="1"/>
  <c r="AQ3784" i="1"/>
  <c r="AS3784" i="1"/>
  <c r="AU3784" i="1"/>
  <c r="AB3785" i="1"/>
  <c r="AC3785" i="1"/>
  <c r="AD3785" i="1"/>
  <c r="AE3785" i="1"/>
  <c r="AF3785" i="1"/>
  <c r="AG3785" i="1"/>
  <c r="AH3785" i="1"/>
  <c r="AJ3785" i="1"/>
  <c r="AL3785" i="1"/>
  <c r="AI3785" i="1"/>
  <c r="AK3785" i="1"/>
  <c r="AQ3785" i="1"/>
  <c r="AS3785" i="1"/>
  <c r="AU3785" i="1"/>
  <c r="AB3786" i="1"/>
  <c r="AC3786" i="1"/>
  <c r="AD3786" i="1"/>
  <c r="AE3786" i="1"/>
  <c r="AF3786" i="1"/>
  <c r="AG3786" i="1"/>
  <c r="AH3786" i="1"/>
  <c r="AJ3786" i="1"/>
  <c r="AL3786" i="1"/>
  <c r="AI3786" i="1"/>
  <c r="AK3786" i="1"/>
  <c r="AQ3786" i="1"/>
  <c r="AS3786" i="1"/>
  <c r="AU3786" i="1"/>
  <c r="AB3787" i="1"/>
  <c r="AC3787" i="1"/>
  <c r="AD3787" i="1"/>
  <c r="AE3787" i="1"/>
  <c r="AF3787" i="1"/>
  <c r="AG3787" i="1"/>
  <c r="AH3787" i="1"/>
  <c r="AJ3787" i="1"/>
  <c r="AL3787" i="1"/>
  <c r="AI3787" i="1"/>
  <c r="AK3787" i="1"/>
  <c r="AQ3787" i="1"/>
  <c r="AS3787" i="1"/>
  <c r="AU3787" i="1"/>
  <c r="AB3788" i="1"/>
  <c r="AC3788" i="1"/>
  <c r="AD3788" i="1"/>
  <c r="AE3788" i="1"/>
  <c r="AF3788" i="1"/>
  <c r="AG3788" i="1"/>
  <c r="AH3788" i="1"/>
  <c r="AJ3788" i="1"/>
  <c r="AL3788" i="1"/>
  <c r="AI3788" i="1"/>
  <c r="AK3788" i="1"/>
  <c r="AQ3788" i="1"/>
  <c r="AS3788" i="1"/>
  <c r="AU3788" i="1"/>
  <c r="AB3789" i="1"/>
  <c r="AC3789" i="1"/>
  <c r="AD3789" i="1"/>
  <c r="AE3789" i="1"/>
  <c r="AF3789" i="1"/>
  <c r="AG3789" i="1"/>
  <c r="AH3789" i="1"/>
  <c r="AJ3789" i="1"/>
  <c r="AL3789" i="1"/>
  <c r="AI3789" i="1"/>
  <c r="AK3789" i="1"/>
  <c r="AQ3789" i="1"/>
  <c r="AS3789" i="1"/>
  <c r="AU3789" i="1"/>
  <c r="AB3790" i="1"/>
  <c r="AC3790" i="1"/>
  <c r="AD3790" i="1"/>
  <c r="AE3790" i="1"/>
  <c r="AF3790" i="1"/>
  <c r="AG3790" i="1"/>
  <c r="AH3790" i="1"/>
  <c r="AJ3790" i="1"/>
  <c r="AL3790" i="1"/>
  <c r="AI3790" i="1"/>
  <c r="AK3790" i="1"/>
  <c r="AQ3790" i="1"/>
  <c r="AS3790" i="1"/>
  <c r="AU3790" i="1"/>
  <c r="AB3791" i="1"/>
  <c r="AC3791" i="1"/>
  <c r="AD3791" i="1"/>
  <c r="AE3791" i="1"/>
  <c r="AF3791" i="1"/>
  <c r="AG3791" i="1"/>
  <c r="AH3791" i="1"/>
  <c r="AJ3791" i="1"/>
  <c r="AL3791" i="1"/>
  <c r="AI3791" i="1"/>
  <c r="AK3791" i="1"/>
  <c r="AQ3791" i="1"/>
  <c r="AS3791" i="1"/>
  <c r="AU3791" i="1"/>
  <c r="AB3792" i="1"/>
  <c r="AC3792" i="1"/>
  <c r="AD3792" i="1"/>
  <c r="AE3792" i="1"/>
  <c r="AF3792" i="1"/>
  <c r="AG3792" i="1"/>
  <c r="AH3792" i="1"/>
  <c r="AJ3792" i="1"/>
  <c r="AL3792" i="1"/>
  <c r="AI3792" i="1"/>
  <c r="AK3792" i="1"/>
  <c r="AQ3792" i="1"/>
  <c r="AS3792" i="1"/>
  <c r="AU3792" i="1"/>
  <c r="AB3793" i="1"/>
  <c r="AC3793" i="1"/>
  <c r="AD3793" i="1"/>
  <c r="AE3793" i="1"/>
  <c r="AF3793" i="1"/>
  <c r="AG3793" i="1"/>
  <c r="AH3793" i="1"/>
  <c r="AJ3793" i="1"/>
  <c r="AL3793" i="1"/>
  <c r="AI3793" i="1"/>
  <c r="AK3793" i="1"/>
  <c r="AQ3793" i="1"/>
  <c r="AS3793" i="1"/>
  <c r="AU3793" i="1"/>
  <c r="AB3794" i="1"/>
  <c r="AC3794" i="1"/>
  <c r="AD3794" i="1"/>
  <c r="AE3794" i="1"/>
  <c r="AF3794" i="1"/>
  <c r="AG3794" i="1"/>
  <c r="AH3794" i="1"/>
  <c r="AJ3794" i="1"/>
  <c r="AL3794" i="1"/>
  <c r="AI3794" i="1"/>
  <c r="AK3794" i="1"/>
  <c r="AQ3794" i="1"/>
  <c r="AS3794" i="1"/>
  <c r="AU3794" i="1"/>
  <c r="AB3795" i="1"/>
  <c r="AC3795" i="1"/>
  <c r="AD3795" i="1"/>
  <c r="AE3795" i="1"/>
  <c r="AF3795" i="1"/>
  <c r="AG3795" i="1"/>
  <c r="AH3795" i="1"/>
  <c r="AJ3795" i="1"/>
  <c r="AL3795" i="1"/>
  <c r="AI3795" i="1"/>
  <c r="AK3795" i="1"/>
  <c r="AQ3795" i="1"/>
  <c r="AS3795" i="1"/>
  <c r="AU3795" i="1"/>
  <c r="AB3796" i="1"/>
  <c r="AC3796" i="1"/>
  <c r="AD3796" i="1"/>
  <c r="AE3796" i="1"/>
  <c r="AF3796" i="1"/>
  <c r="AG3796" i="1"/>
  <c r="AH3796" i="1"/>
  <c r="AJ3796" i="1"/>
  <c r="AL3796" i="1"/>
  <c r="AI3796" i="1"/>
  <c r="AK3796" i="1"/>
  <c r="AQ3796" i="1"/>
  <c r="AS3796" i="1"/>
  <c r="AU3796" i="1"/>
  <c r="AB3797" i="1"/>
  <c r="AC3797" i="1"/>
  <c r="AD3797" i="1"/>
  <c r="AE3797" i="1"/>
  <c r="AF3797" i="1"/>
  <c r="AG3797" i="1"/>
  <c r="AH3797" i="1"/>
  <c r="AJ3797" i="1"/>
  <c r="AL3797" i="1"/>
  <c r="AI3797" i="1"/>
  <c r="AK3797" i="1"/>
  <c r="AQ3797" i="1"/>
  <c r="AS3797" i="1"/>
  <c r="AU3797" i="1"/>
  <c r="AB3798" i="1"/>
  <c r="AC3798" i="1"/>
  <c r="AD3798" i="1"/>
  <c r="AE3798" i="1"/>
  <c r="AF3798" i="1"/>
  <c r="AG3798" i="1"/>
  <c r="AH3798" i="1"/>
  <c r="AJ3798" i="1"/>
  <c r="AL3798" i="1"/>
  <c r="AI3798" i="1"/>
  <c r="AK3798" i="1"/>
  <c r="AQ3798" i="1"/>
  <c r="AS3798" i="1"/>
  <c r="AU3798" i="1"/>
  <c r="AB3799" i="1"/>
  <c r="AC3799" i="1"/>
  <c r="AD3799" i="1"/>
  <c r="AE3799" i="1"/>
  <c r="AF3799" i="1"/>
  <c r="AG3799" i="1"/>
  <c r="AH3799" i="1"/>
  <c r="AJ3799" i="1"/>
  <c r="AL3799" i="1"/>
  <c r="AI3799" i="1"/>
  <c r="AK3799" i="1"/>
  <c r="AQ3799" i="1"/>
  <c r="AS3799" i="1"/>
  <c r="AU3799" i="1"/>
  <c r="AB3800" i="1"/>
  <c r="AC3800" i="1"/>
  <c r="AD3800" i="1"/>
  <c r="AE3800" i="1"/>
  <c r="AF3800" i="1"/>
  <c r="AG3800" i="1"/>
  <c r="AH3800" i="1"/>
  <c r="AJ3800" i="1"/>
  <c r="AL3800" i="1"/>
  <c r="AI3800" i="1"/>
  <c r="AK3800" i="1"/>
  <c r="AQ3800" i="1"/>
  <c r="AS3800" i="1"/>
  <c r="AU3800" i="1"/>
  <c r="AB3801" i="1"/>
  <c r="AC3801" i="1"/>
  <c r="AD3801" i="1"/>
  <c r="AE3801" i="1"/>
  <c r="AF3801" i="1"/>
  <c r="AG3801" i="1"/>
  <c r="AH3801" i="1"/>
  <c r="AJ3801" i="1"/>
  <c r="AL3801" i="1"/>
  <c r="AI3801" i="1"/>
  <c r="AK3801" i="1"/>
  <c r="AQ3801" i="1"/>
  <c r="AS3801" i="1"/>
  <c r="AU3801" i="1"/>
  <c r="AB3802" i="1"/>
  <c r="AC3802" i="1"/>
  <c r="AD3802" i="1"/>
  <c r="AE3802" i="1"/>
  <c r="AF3802" i="1"/>
  <c r="AG3802" i="1"/>
  <c r="AH3802" i="1"/>
  <c r="AJ3802" i="1"/>
  <c r="AL3802" i="1"/>
  <c r="AI3802" i="1"/>
  <c r="AK3802" i="1"/>
  <c r="AQ3802" i="1"/>
  <c r="AS3802" i="1"/>
  <c r="AU3802" i="1"/>
  <c r="AB3803" i="1"/>
  <c r="AC3803" i="1"/>
  <c r="AD3803" i="1"/>
  <c r="AE3803" i="1"/>
  <c r="AF3803" i="1"/>
  <c r="AG3803" i="1"/>
  <c r="AH3803" i="1"/>
  <c r="AJ3803" i="1"/>
  <c r="AL3803" i="1"/>
  <c r="AI3803" i="1"/>
  <c r="AK3803" i="1"/>
  <c r="AQ3803" i="1"/>
  <c r="AS3803" i="1"/>
  <c r="AU3803" i="1"/>
  <c r="AB3804" i="1"/>
  <c r="AC3804" i="1"/>
  <c r="AD3804" i="1"/>
  <c r="AE3804" i="1"/>
  <c r="AF3804" i="1"/>
  <c r="AG3804" i="1"/>
  <c r="AH3804" i="1"/>
  <c r="AJ3804" i="1"/>
  <c r="AL3804" i="1"/>
  <c r="AI3804" i="1"/>
  <c r="AK3804" i="1"/>
  <c r="AQ3804" i="1"/>
  <c r="AS3804" i="1"/>
  <c r="AU3804" i="1"/>
  <c r="AB3805" i="1"/>
  <c r="AC3805" i="1"/>
  <c r="AD3805" i="1"/>
  <c r="AE3805" i="1"/>
  <c r="AF3805" i="1"/>
  <c r="AG3805" i="1"/>
  <c r="AH3805" i="1"/>
  <c r="AJ3805" i="1"/>
  <c r="AL3805" i="1"/>
  <c r="AI3805" i="1"/>
  <c r="AK3805" i="1"/>
  <c r="AQ3805" i="1"/>
  <c r="AS3805" i="1"/>
  <c r="AU3805" i="1"/>
  <c r="AB3806" i="1"/>
  <c r="AC3806" i="1"/>
  <c r="AD3806" i="1"/>
  <c r="AE3806" i="1"/>
  <c r="AF3806" i="1"/>
  <c r="AG3806" i="1"/>
  <c r="AH3806" i="1"/>
  <c r="AJ3806" i="1"/>
  <c r="AL3806" i="1"/>
  <c r="AI3806" i="1"/>
  <c r="AK3806" i="1"/>
  <c r="AQ3806" i="1"/>
  <c r="AS3806" i="1"/>
  <c r="AU3806" i="1"/>
  <c r="AB3807" i="1"/>
  <c r="AC3807" i="1"/>
  <c r="AD3807" i="1"/>
  <c r="AE3807" i="1"/>
  <c r="AF3807" i="1"/>
  <c r="AG3807" i="1"/>
  <c r="AH3807" i="1"/>
  <c r="AJ3807" i="1"/>
  <c r="AL3807" i="1"/>
  <c r="AI3807" i="1"/>
  <c r="AK3807" i="1"/>
  <c r="AQ3807" i="1"/>
  <c r="AS3807" i="1"/>
  <c r="AU3807" i="1"/>
  <c r="AB3808" i="1"/>
  <c r="AC3808" i="1"/>
  <c r="AD3808" i="1"/>
  <c r="AE3808" i="1"/>
  <c r="AF3808" i="1"/>
  <c r="AG3808" i="1"/>
  <c r="AH3808" i="1"/>
  <c r="AJ3808" i="1"/>
  <c r="AL3808" i="1"/>
  <c r="AI3808" i="1"/>
  <c r="AK3808" i="1"/>
  <c r="AQ3808" i="1"/>
  <c r="AS3808" i="1"/>
  <c r="AU3808" i="1"/>
  <c r="AB3809" i="1"/>
  <c r="AC3809" i="1"/>
  <c r="AD3809" i="1"/>
  <c r="AE3809" i="1"/>
  <c r="AF3809" i="1"/>
  <c r="AG3809" i="1"/>
  <c r="AH3809" i="1"/>
  <c r="AJ3809" i="1"/>
  <c r="AL3809" i="1"/>
  <c r="AI3809" i="1"/>
  <c r="AK3809" i="1"/>
  <c r="AQ3809" i="1"/>
  <c r="AS3809" i="1"/>
  <c r="AU3809" i="1"/>
  <c r="AB3810" i="1"/>
  <c r="AC3810" i="1"/>
  <c r="AD3810" i="1"/>
  <c r="AE3810" i="1"/>
  <c r="AF3810" i="1"/>
  <c r="AG3810" i="1"/>
  <c r="AH3810" i="1"/>
  <c r="AJ3810" i="1"/>
  <c r="AL3810" i="1"/>
  <c r="AI3810" i="1"/>
  <c r="AK3810" i="1"/>
  <c r="AQ3810" i="1"/>
  <c r="AS3810" i="1"/>
  <c r="AU3810" i="1"/>
  <c r="AB3811" i="1"/>
  <c r="AC3811" i="1"/>
  <c r="AD3811" i="1"/>
  <c r="AE3811" i="1"/>
  <c r="AF3811" i="1"/>
  <c r="AG3811" i="1"/>
  <c r="AH3811" i="1"/>
  <c r="AJ3811" i="1"/>
  <c r="AL3811" i="1"/>
  <c r="AI3811" i="1"/>
  <c r="AK3811" i="1"/>
  <c r="AQ3811" i="1"/>
  <c r="AS3811" i="1"/>
  <c r="AU3811" i="1"/>
  <c r="AB3812" i="1"/>
  <c r="AC3812" i="1"/>
  <c r="AD3812" i="1"/>
  <c r="AE3812" i="1"/>
  <c r="AF3812" i="1"/>
  <c r="AG3812" i="1"/>
  <c r="AH3812" i="1"/>
  <c r="AJ3812" i="1"/>
  <c r="AL3812" i="1"/>
  <c r="AI3812" i="1"/>
  <c r="AK3812" i="1"/>
  <c r="AQ3812" i="1"/>
  <c r="AS3812" i="1"/>
  <c r="AU3812" i="1"/>
  <c r="AB3813" i="1"/>
  <c r="AC3813" i="1"/>
  <c r="AD3813" i="1"/>
  <c r="AE3813" i="1"/>
  <c r="AF3813" i="1"/>
  <c r="AG3813" i="1"/>
  <c r="AH3813" i="1"/>
  <c r="AJ3813" i="1"/>
  <c r="AL3813" i="1"/>
  <c r="AI3813" i="1"/>
  <c r="AK3813" i="1"/>
  <c r="AQ3813" i="1"/>
  <c r="AS3813" i="1"/>
  <c r="AU3813" i="1"/>
  <c r="AB3814" i="1"/>
  <c r="AC3814" i="1"/>
  <c r="AD3814" i="1"/>
  <c r="AE3814" i="1"/>
  <c r="AF3814" i="1"/>
  <c r="AG3814" i="1"/>
  <c r="AH3814" i="1"/>
  <c r="AJ3814" i="1"/>
  <c r="AL3814" i="1"/>
  <c r="AI3814" i="1"/>
  <c r="AK3814" i="1"/>
  <c r="AQ3814" i="1"/>
  <c r="AS3814" i="1"/>
  <c r="AU3814" i="1"/>
  <c r="AB3815" i="1"/>
  <c r="AC3815" i="1"/>
  <c r="AD3815" i="1"/>
  <c r="AE3815" i="1"/>
  <c r="AF3815" i="1"/>
  <c r="AG3815" i="1"/>
  <c r="AH3815" i="1"/>
  <c r="AJ3815" i="1"/>
  <c r="AL3815" i="1"/>
  <c r="AI3815" i="1"/>
  <c r="AK3815" i="1"/>
  <c r="AQ3815" i="1"/>
  <c r="AS3815" i="1"/>
  <c r="AU3815" i="1"/>
  <c r="AB3816" i="1"/>
  <c r="AC3816" i="1"/>
  <c r="AD3816" i="1"/>
  <c r="AE3816" i="1"/>
  <c r="AF3816" i="1"/>
  <c r="AG3816" i="1"/>
  <c r="AH3816" i="1"/>
  <c r="AJ3816" i="1"/>
  <c r="AL3816" i="1"/>
  <c r="AI3816" i="1"/>
  <c r="AK3816" i="1"/>
  <c r="AQ3816" i="1"/>
  <c r="AS3816" i="1"/>
  <c r="AU3816" i="1"/>
  <c r="AB3817" i="1"/>
  <c r="AC3817" i="1"/>
  <c r="AD3817" i="1"/>
  <c r="AE3817" i="1"/>
  <c r="AF3817" i="1"/>
  <c r="AG3817" i="1"/>
  <c r="AH3817" i="1"/>
  <c r="AJ3817" i="1"/>
  <c r="AL3817" i="1"/>
  <c r="AI3817" i="1"/>
  <c r="AK3817" i="1"/>
  <c r="AQ3817" i="1"/>
  <c r="AS3817" i="1"/>
  <c r="AU3817" i="1"/>
  <c r="AB3818" i="1"/>
  <c r="AC3818" i="1"/>
  <c r="AD3818" i="1"/>
  <c r="AE3818" i="1"/>
  <c r="AF3818" i="1"/>
  <c r="AG3818" i="1"/>
  <c r="AH3818" i="1"/>
  <c r="AJ3818" i="1"/>
  <c r="AL3818" i="1"/>
  <c r="AI3818" i="1"/>
  <c r="AK3818" i="1"/>
  <c r="AQ3818" i="1"/>
  <c r="AS3818" i="1"/>
  <c r="AU3818" i="1"/>
  <c r="G393" i="2"/>
  <c r="H393" i="2"/>
  <c r="AA2912" i="1"/>
  <c r="C101" i="3"/>
  <c r="G6" i="3"/>
  <c r="G4" i="3"/>
  <c r="G5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2" i="3"/>
  <c r="G23" i="3"/>
  <c r="G24" i="3"/>
  <c r="G25" i="3"/>
  <c r="G26" i="3"/>
  <c r="G27" i="3"/>
  <c r="G28" i="3"/>
  <c r="G29" i="3"/>
  <c r="G30" i="3"/>
  <c r="G32" i="3"/>
  <c r="G33" i="3"/>
  <c r="G35" i="3"/>
  <c r="G37" i="3"/>
  <c r="C102" i="3"/>
  <c r="F6" i="3"/>
  <c r="F4" i="3"/>
  <c r="F5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2" i="3"/>
  <c r="F23" i="3"/>
  <c r="F24" i="3"/>
  <c r="F25" i="3"/>
  <c r="F26" i="3"/>
  <c r="F27" i="3"/>
  <c r="F28" i="3"/>
  <c r="F29" i="3"/>
  <c r="F30" i="3"/>
  <c r="F32" i="3"/>
  <c r="F33" i="3"/>
  <c r="F35" i="3"/>
  <c r="F37" i="3"/>
  <c r="H37" i="3"/>
  <c r="AA2899" i="1"/>
  <c r="AA2900" i="1"/>
  <c r="AA2901" i="1"/>
  <c r="AA2902" i="1"/>
  <c r="AA2903" i="1"/>
  <c r="AA2896" i="1"/>
  <c r="AA2897" i="1"/>
  <c r="AA2898" i="1"/>
  <c r="AA2891" i="1"/>
  <c r="AA2892" i="1"/>
  <c r="AA2893" i="1"/>
  <c r="AA2894" i="1"/>
  <c r="AA2888" i="1"/>
  <c r="AA2889" i="1"/>
  <c r="AA2890" i="1"/>
  <c r="AA2885" i="1"/>
  <c r="AA2886" i="1"/>
  <c r="AA2887" i="1"/>
  <c r="AA2883" i="1"/>
  <c r="AA2881" i="1"/>
  <c r="AA2878" i="1"/>
  <c r="AA2879" i="1"/>
  <c r="AA2880" i="1"/>
  <c r="AA2874" i="1"/>
  <c r="AA2875" i="1"/>
  <c r="AA2868" i="1"/>
  <c r="AA2864" i="1"/>
  <c r="AA2865" i="1"/>
  <c r="AA2866" i="1"/>
  <c r="AA2867" i="1"/>
  <c r="AA2861" i="1"/>
  <c r="AA2857" i="1"/>
  <c r="AA2858" i="1"/>
  <c r="AA2859" i="1"/>
  <c r="AA2860" i="1"/>
  <c r="AA2855" i="1"/>
  <c r="AA2853" i="1"/>
  <c r="AA2854" i="1"/>
  <c r="AA2850" i="1"/>
  <c r="AA2851" i="1"/>
  <c r="AA2852" i="1"/>
  <c r="AA2849" i="1"/>
  <c r="AA2848" i="1"/>
  <c r="AA2847" i="1"/>
  <c r="AA2842" i="1"/>
  <c r="AA2839" i="1"/>
  <c r="AA2838" i="1"/>
  <c r="AA2836" i="1"/>
  <c r="AA2837" i="1"/>
  <c r="AA2834" i="1"/>
  <c r="AA2832" i="1"/>
  <c r="AA2833" i="1"/>
  <c r="AA2831" i="1"/>
  <c r="AA2827" i="1"/>
  <c r="AA2828" i="1"/>
  <c r="AA2829" i="1"/>
  <c r="AA2830" i="1"/>
  <c r="AA2822" i="1"/>
  <c r="AA2823" i="1"/>
  <c r="AA2824" i="1"/>
  <c r="AR64" i="3"/>
  <c r="AM64" i="3"/>
  <c r="AA2821" i="1"/>
  <c r="AA2820" i="1"/>
  <c r="AA2817" i="1"/>
  <c r="AA2818" i="1"/>
  <c r="AA2819" i="1"/>
  <c r="AA2815" i="1"/>
  <c r="AA2816" i="1"/>
  <c r="AA2813" i="1"/>
  <c r="AA2814" i="1"/>
  <c r="AA2811" i="1"/>
  <c r="AA2810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AA2808" i="1"/>
  <c r="AA2809" i="1"/>
  <c r="AA2806" i="1"/>
  <c r="AA2807" i="1"/>
  <c r="AA2805" i="1"/>
  <c r="K377" i="2"/>
  <c r="AA2804" i="1"/>
  <c r="AA2803" i="1"/>
  <c r="AA2802" i="1"/>
  <c r="AA2801" i="1"/>
  <c r="AB55" i="3"/>
  <c r="BE7" i="3"/>
  <c r="AG43" i="3"/>
  <c r="BD5" i="3"/>
  <c r="AF42" i="3"/>
  <c r="AG44" i="3"/>
  <c r="AF45" i="3"/>
  <c r="AF46" i="3"/>
  <c r="BA6" i="3"/>
  <c r="AC56" i="3"/>
  <c r="AC58" i="3"/>
  <c r="AD58" i="3"/>
  <c r="AE58" i="3"/>
  <c r="AF58" i="3"/>
  <c r="AC59" i="3"/>
  <c r="BB6" i="3"/>
  <c r="AD59" i="3"/>
  <c r="BC6" i="3"/>
  <c r="AE59" i="3"/>
  <c r="BD6" i="3"/>
  <c r="AF59" i="3"/>
  <c r="AC55" i="3"/>
  <c r="AD55" i="3"/>
  <c r="AE55" i="3"/>
  <c r="AF55" i="3"/>
  <c r="AD56" i="3"/>
  <c r="AE56" i="3"/>
  <c r="AF56" i="3"/>
  <c r="AZ6" i="3"/>
  <c r="AB56" i="3"/>
  <c r="AB59" i="3"/>
  <c r="AB58" i="3"/>
  <c r="AB44" i="3"/>
  <c r="AD44" i="3"/>
  <c r="AE44" i="3"/>
  <c r="AF44" i="3"/>
  <c r="AC44" i="3"/>
  <c r="BB7" i="3"/>
  <c r="AD43" i="3"/>
  <c r="BE5" i="3"/>
  <c r="AG42" i="3"/>
  <c r="BC5" i="3"/>
  <c r="AE42" i="3"/>
  <c r="BB5" i="3"/>
  <c r="AD42" i="3"/>
  <c r="BA5" i="3"/>
  <c r="AC42" i="3"/>
  <c r="AZ5" i="3"/>
  <c r="AC45" i="3"/>
  <c r="AC46" i="3"/>
  <c r="BC7" i="3"/>
  <c r="AE43" i="3"/>
  <c r="BD7" i="3"/>
  <c r="AF43" i="3"/>
  <c r="AZ7" i="3"/>
  <c r="AB43" i="3"/>
  <c r="AB45" i="3"/>
  <c r="AB46" i="3"/>
  <c r="AY7" i="3"/>
  <c r="BE6" i="3"/>
  <c r="AY6" i="3"/>
  <c r="AA2800" i="1"/>
  <c r="AA2799" i="1"/>
  <c r="AA2798" i="1"/>
  <c r="BA7" i="3"/>
  <c r="BB9" i="3"/>
  <c r="BC9" i="3"/>
  <c r="BD9" i="3"/>
  <c r="BE9" i="3"/>
  <c r="AA2797" i="1"/>
  <c r="AA2796" i="1"/>
  <c r="AG6" i="3"/>
  <c r="AG14" i="3"/>
  <c r="AR29" i="3"/>
  <c r="AF14" i="3"/>
  <c r="AF6" i="3"/>
  <c r="AA2793" i="1"/>
  <c r="AA2794" i="1"/>
  <c r="AA2795" i="1"/>
  <c r="AA2792" i="1"/>
  <c r="AD45" i="3"/>
  <c r="AD46" i="3"/>
  <c r="AY5" i="3"/>
  <c r="AE45" i="3"/>
  <c r="AE46" i="3"/>
  <c r="AA2791" i="1"/>
  <c r="AA2789" i="1"/>
  <c r="AA2790" i="1"/>
  <c r="AR36" i="3"/>
  <c r="AG10" i="3"/>
  <c r="B62" i="3"/>
  <c r="B63" i="3"/>
  <c r="AA2786" i="1"/>
  <c r="AA2787" i="1"/>
  <c r="AA2788" i="1"/>
  <c r="AA2785" i="1"/>
  <c r="AA2784" i="1"/>
  <c r="AA2783" i="1"/>
  <c r="AT37" i="3"/>
  <c r="AA2782" i="1"/>
  <c r="D421" i="2"/>
  <c r="E421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F421" i="2"/>
  <c r="G421" i="2"/>
  <c r="H421" i="2"/>
  <c r="F374" i="2"/>
  <c r="G374" i="2"/>
  <c r="H374" i="2"/>
  <c r="F375" i="2"/>
  <c r="G375" i="2"/>
  <c r="H375" i="2"/>
  <c r="F376" i="2"/>
  <c r="G376" i="2"/>
  <c r="H376" i="2"/>
  <c r="F377" i="2"/>
  <c r="G377" i="2"/>
  <c r="H377" i="2"/>
  <c r="F378" i="2"/>
  <c r="G378" i="2"/>
  <c r="H378" i="2"/>
  <c r="F379" i="2"/>
  <c r="G379" i="2"/>
  <c r="H379" i="2"/>
  <c r="F380" i="2"/>
  <c r="G380" i="2"/>
  <c r="H380" i="2"/>
  <c r="F381" i="2"/>
  <c r="G381" i="2"/>
  <c r="H381" i="2"/>
  <c r="F382" i="2"/>
  <c r="G382" i="2"/>
  <c r="H382" i="2"/>
  <c r="F383" i="2"/>
  <c r="G383" i="2"/>
  <c r="H383" i="2"/>
  <c r="F384" i="2"/>
  <c r="G384" i="2"/>
  <c r="H384" i="2"/>
  <c r="F385" i="2"/>
  <c r="G385" i="2"/>
  <c r="H385" i="2"/>
  <c r="F386" i="2"/>
  <c r="G386" i="2"/>
  <c r="H386" i="2"/>
  <c r="F387" i="2"/>
  <c r="G387" i="2"/>
  <c r="H387" i="2"/>
  <c r="F388" i="2"/>
  <c r="G388" i="2"/>
  <c r="H388" i="2"/>
  <c r="F389" i="2"/>
  <c r="G389" i="2"/>
  <c r="H389" i="2"/>
  <c r="F390" i="2"/>
  <c r="G390" i="2"/>
  <c r="H390" i="2"/>
  <c r="F391" i="2"/>
  <c r="G391" i="2"/>
  <c r="H391" i="2"/>
  <c r="F392" i="2"/>
  <c r="G392" i="2"/>
  <c r="H392" i="2"/>
  <c r="F394" i="2"/>
  <c r="G394" i="2"/>
  <c r="H394" i="2"/>
  <c r="F395" i="2"/>
  <c r="G395" i="2"/>
  <c r="H395" i="2"/>
  <c r="F396" i="2"/>
  <c r="G396" i="2"/>
  <c r="H396" i="2"/>
  <c r="F397" i="2"/>
  <c r="G397" i="2"/>
  <c r="H397" i="2"/>
  <c r="F398" i="2"/>
  <c r="G398" i="2"/>
  <c r="H398" i="2"/>
  <c r="F399" i="2"/>
  <c r="G399" i="2"/>
  <c r="H399" i="2"/>
  <c r="F400" i="2"/>
  <c r="G400" i="2"/>
  <c r="H400" i="2"/>
  <c r="F401" i="2"/>
  <c r="G401" i="2"/>
  <c r="H401" i="2"/>
  <c r="F402" i="2"/>
  <c r="G402" i="2"/>
  <c r="H402" i="2"/>
  <c r="F403" i="2"/>
  <c r="G403" i="2"/>
  <c r="H403" i="2"/>
  <c r="F404" i="2"/>
  <c r="G404" i="2"/>
  <c r="H404" i="2"/>
  <c r="F405" i="2"/>
  <c r="G405" i="2"/>
  <c r="H405" i="2"/>
  <c r="F406" i="2"/>
  <c r="G406" i="2"/>
  <c r="H406" i="2"/>
  <c r="F407" i="2"/>
  <c r="G407" i="2"/>
  <c r="H407" i="2"/>
  <c r="F408" i="2"/>
  <c r="G408" i="2"/>
  <c r="H408" i="2"/>
  <c r="F409" i="2"/>
  <c r="G409" i="2"/>
  <c r="H409" i="2"/>
  <c r="F410" i="2"/>
  <c r="G410" i="2"/>
  <c r="H410" i="2"/>
  <c r="F411" i="2"/>
  <c r="G411" i="2"/>
  <c r="H411" i="2"/>
  <c r="F412" i="2"/>
  <c r="G412" i="2"/>
  <c r="H412" i="2"/>
  <c r="F413" i="2"/>
  <c r="G413" i="2"/>
  <c r="H413" i="2"/>
  <c r="F414" i="2"/>
  <c r="G414" i="2"/>
  <c r="H414" i="2"/>
  <c r="F415" i="2"/>
  <c r="G415" i="2"/>
  <c r="H415" i="2"/>
  <c r="F416" i="2"/>
  <c r="G416" i="2"/>
  <c r="H416" i="2"/>
  <c r="F417" i="2"/>
  <c r="G417" i="2"/>
  <c r="H417" i="2"/>
  <c r="F418" i="2"/>
  <c r="G418" i="2"/>
  <c r="H418" i="2"/>
  <c r="F419" i="2"/>
  <c r="G419" i="2"/>
  <c r="H419" i="2"/>
  <c r="F420" i="2"/>
  <c r="G420" i="2"/>
  <c r="H420" i="2"/>
  <c r="K421" i="2"/>
  <c r="L421" i="2"/>
  <c r="N421" i="2"/>
  <c r="O421" i="2"/>
  <c r="D422" i="2"/>
  <c r="F422" i="2"/>
  <c r="G422" i="2"/>
  <c r="H422" i="2"/>
  <c r="K422" i="2"/>
  <c r="L422" i="2"/>
  <c r="N422" i="2"/>
  <c r="O422" i="2"/>
  <c r="D423" i="2"/>
  <c r="F423" i="2"/>
  <c r="G423" i="2"/>
  <c r="H423" i="2"/>
  <c r="K423" i="2"/>
  <c r="L423" i="2"/>
  <c r="N423" i="2"/>
  <c r="O423" i="2"/>
  <c r="D424" i="2"/>
  <c r="F424" i="2"/>
  <c r="G424" i="2"/>
  <c r="H424" i="2"/>
  <c r="K424" i="2"/>
  <c r="L424" i="2"/>
  <c r="N424" i="2"/>
  <c r="O424" i="2"/>
  <c r="D425" i="2"/>
  <c r="F425" i="2"/>
  <c r="G425" i="2"/>
  <c r="H425" i="2"/>
  <c r="K425" i="2"/>
  <c r="L425" i="2"/>
  <c r="N425" i="2"/>
  <c r="O425" i="2"/>
  <c r="D426" i="2"/>
  <c r="F426" i="2"/>
  <c r="G426" i="2"/>
  <c r="H426" i="2"/>
  <c r="J426" i="2"/>
  <c r="K426" i="2"/>
  <c r="L426" i="2"/>
  <c r="N426" i="2"/>
  <c r="O426" i="2"/>
  <c r="D427" i="2"/>
  <c r="F427" i="2"/>
  <c r="G427" i="2"/>
  <c r="H427" i="2"/>
  <c r="J427" i="2"/>
  <c r="K427" i="2"/>
  <c r="L427" i="2"/>
  <c r="N427" i="2"/>
  <c r="O427" i="2"/>
  <c r="D428" i="2"/>
  <c r="F428" i="2"/>
  <c r="G428" i="2"/>
  <c r="H428" i="2"/>
  <c r="J428" i="2"/>
  <c r="K428" i="2"/>
  <c r="L428" i="2"/>
  <c r="N428" i="2"/>
  <c r="O428" i="2"/>
  <c r="D429" i="2"/>
  <c r="F429" i="2"/>
  <c r="G429" i="2"/>
  <c r="H429" i="2"/>
  <c r="J429" i="2"/>
  <c r="K429" i="2"/>
  <c r="L429" i="2"/>
  <c r="N429" i="2"/>
  <c r="O429" i="2"/>
  <c r="D430" i="2"/>
  <c r="F430" i="2"/>
  <c r="G430" i="2"/>
  <c r="H430" i="2"/>
  <c r="J430" i="2"/>
  <c r="K430" i="2"/>
  <c r="L430" i="2"/>
  <c r="N430" i="2"/>
  <c r="O430" i="2"/>
  <c r="D431" i="2"/>
  <c r="F431" i="2"/>
  <c r="G431" i="2"/>
  <c r="H431" i="2"/>
  <c r="J431" i="2"/>
  <c r="K431" i="2"/>
  <c r="L431" i="2"/>
  <c r="N431" i="2"/>
  <c r="O431" i="2"/>
  <c r="D432" i="2"/>
  <c r="F432" i="2"/>
  <c r="G432" i="2"/>
  <c r="H432" i="2"/>
  <c r="J432" i="2"/>
  <c r="K432" i="2"/>
  <c r="L432" i="2"/>
  <c r="N432" i="2"/>
  <c r="O432" i="2"/>
  <c r="D433" i="2"/>
  <c r="F433" i="2"/>
  <c r="G433" i="2"/>
  <c r="H433" i="2"/>
  <c r="J433" i="2"/>
  <c r="K433" i="2"/>
  <c r="L433" i="2"/>
  <c r="N433" i="2"/>
  <c r="O433" i="2"/>
  <c r="D434" i="2"/>
  <c r="F434" i="2"/>
  <c r="G434" i="2"/>
  <c r="H434" i="2"/>
  <c r="J434" i="2"/>
  <c r="K434" i="2"/>
  <c r="L434" i="2"/>
  <c r="N434" i="2"/>
  <c r="O434" i="2"/>
  <c r="D435" i="2"/>
  <c r="F435" i="2"/>
  <c r="G435" i="2"/>
  <c r="H435" i="2"/>
  <c r="J435" i="2"/>
  <c r="K435" i="2"/>
  <c r="L435" i="2"/>
  <c r="N435" i="2"/>
  <c r="O435" i="2"/>
  <c r="D436" i="2"/>
  <c r="F436" i="2"/>
  <c r="G436" i="2"/>
  <c r="H436" i="2"/>
  <c r="J436" i="2"/>
  <c r="K436" i="2"/>
  <c r="L436" i="2"/>
  <c r="N436" i="2"/>
  <c r="O436" i="2"/>
  <c r="D437" i="2"/>
  <c r="F437" i="2"/>
  <c r="G437" i="2"/>
  <c r="H437" i="2"/>
  <c r="J437" i="2"/>
  <c r="K437" i="2"/>
  <c r="L437" i="2"/>
  <c r="N437" i="2"/>
  <c r="O437" i="2"/>
  <c r="D438" i="2"/>
  <c r="F438" i="2"/>
  <c r="G438" i="2"/>
  <c r="H438" i="2"/>
  <c r="J438" i="2"/>
  <c r="K438" i="2"/>
  <c r="L438" i="2"/>
  <c r="N438" i="2"/>
  <c r="O438" i="2"/>
  <c r="D439" i="2"/>
  <c r="F439" i="2"/>
  <c r="G439" i="2"/>
  <c r="H439" i="2"/>
  <c r="J439" i="2"/>
  <c r="K439" i="2"/>
  <c r="L439" i="2"/>
  <c r="N439" i="2"/>
  <c r="O439" i="2"/>
  <c r="D440" i="2"/>
  <c r="F440" i="2"/>
  <c r="G440" i="2"/>
  <c r="H440" i="2"/>
  <c r="J440" i="2"/>
  <c r="K440" i="2"/>
  <c r="L440" i="2"/>
  <c r="N440" i="2"/>
  <c r="O440" i="2"/>
  <c r="D441" i="2"/>
  <c r="F441" i="2"/>
  <c r="G441" i="2"/>
  <c r="H441" i="2"/>
  <c r="J441" i="2"/>
  <c r="K441" i="2"/>
  <c r="L441" i="2"/>
  <c r="N441" i="2"/>
  <c r="O441" i="2"/>
  <c r="D442" i="2"/>
  <c r="F442" i="2"/>
  <c r="G442" i="2"/>
  <c r="H442" i="2"/>
  <c r="J442" i="2"/>
  <c r="K442" i="2"/>
  <c r="L442" i="2"/>
  <c r="N442" i="2"/>
  <c r="O442" i="2"/>
  <c r="D443" i="2"/>
  <c r="F443" i="2"/>
  <c r="G443" i="2"/>
  <c r="H443" i="2"/>
  <c r="J443" i="2"/>
  <c r="K443" i="2"/>
  <c r="L443" i="2"/>
  <c r="N443" i="2"/>
  <c r="O443" i="2"/>
  <c r="D444" i="2"/>
  <c r="F444" i="2"/>
  <c r="G444" i="2"/>
  <c r="H444" i="2"/>
  <c r="J444" i="2"/>
  <c r="K444" i="2"/>
  <c r="L444" i="2"/>
  <c r="N444" i="2"/>
  <c r="O444" i="2"/>
  <c r="D445" i="2"/>
  <c r="F445" i="2"/>
  <c r="G445" i="2"/>
  <c r="H445" i="2"/>
  <c r="J445" i="2"/>
  <c r="K445" i="2"/>
  <c r="L445" i="2"/>
  <c r="N445" i="2"/>
  <c r="O445" i="2"/>
  <c r="D446" i="2"/>
  <c r="F446" i="2"/>
  <c r="G446" i="2"/>
  <c r="H446" i="2"/>
  <c r="J446" i="2"/>
  <c r="K446" i="2"/>
  <c r="L446" i="2"/>
  <c r="N446" i="2"/>
  <c r="O446" i="2"/>
  <c r="D447" i="2"/>
  <c r="F447" i="2"/>
  <c r="G447" i="2"/>
  <c r="H447" i="2"/>
  <c r="J447" i="2"/>
  <c r="K447" i="2"/>
  <c r="L447" i="2"/>
  <c r="N447" i="2"/>
  <c r="O447" i="2"/>
  <c r="D448" i="2"/>
  <c r="F448" i="2"/>
  <c r="G448" i="2"/>
  <c r="H448" i="2"/>
  <c r="J448" i="2"/>
  <c r="K448" i="2"/>
  <c r="L448" i="2"/>
  <c r="N448" i="2"/>
  <c r="O448" i="2"/>
  <c r="D449" i="2"/>
  <c r="F449" i="2"/>
  <c r="G449" i="2"/>
  <c r="H449" i="2"/>
  <c r="J449" i="2"/>
  <c r="K449" i="2"/>
  <c r="L449" i="2"/>
  <c r="N449" i="2"/>
  <c r="O449" i="2"/>
  <c r="D450" i="2"/>
  <c r="F450" i="2"/>
  <c r="G450" i="2"/>
  <c r="H450" i="2"/>
  <c r="J450" i="2"/>
  <c r="K450" i="2"/>
  <c r="L450" i="2"/>
  <c r="N450" i="2"/>
  <c r="O450" i="2"/>
  <c r="D451" i="2"/>
  <c r="F451" i="2"/>
  <c r="G451" i="2"/>
  <c r="H451" i="2"/>
  <c r="J451" i="2"/>
  <c r="K451" i="2"/>
  <c r="L451" i="2"/>
  <c r="N451" i="2"/>
  <c r="O451" i="2"/>
  <c r="D452" i="2"/>
  <c r="F452" i="2"/>
  <c r="G452" i="2"/>
  <c r="H452" i="2"/>
  <c r="J452" i="2"/>
  <c r="K452" i="2"/>
  <c r="L452" i="2"/>
  <c r="N452" i="2"/>
  <c r="O452" i="2"/>
  <c r="D453" i="2"/>
  <c r="F453" i="2"/>
  <c r="G453" i="2"/>
  <c r="H453" i="2"/>
  <c r="J453" i="2"/>
  <c r="K453" i="2"/>
  <c r="L453" i="2"/>
  <c r="N453" i="2"/>
  <c r="O453" i="2"/>
  <c r="D454" i="2"/>
  <c r="F454" i="2"/>
  <c r="G454" i="2"/>
  <c r="H454" i="2"/>
  <c r="J454" i="2"/>
  <c r="K454" i="2"/>
  <c r="L454" i="2"/>
  <c r="N454" i="2"/>
  <c r="O454" i="2"/>
  <c r="D455" i="2"/>
  <c r="F455" i="2"/>
  <c r="G455" i="2"/>
  <c r="H455" i="2"/>
  <c r="J455" i="2"/>
  <c r="K455" i="2"/>
  <c r="L455" i="2"/>
  <c r="N455" i="2"/>
  <c r="O455" i="2"/>
  <c r="D456" i="2"/>
  <c r="F456" i="2"/>
  <c r="G456" i="2"/>
  <c r="H456" i="2"/>
  <c r="J456" i="2"/>
  <c r="K456" i="2"/>
  <c r="L456" i="2"/>
  <c r="N456" i="2"/>
  <c r="O456" i="2"/>
  <c r="D457" i="2"/>
  <c r="F457" i="2"/>
  <c r="G457" i="2"/>
  <c r="H457" i="2"/>
  <c r="J457" i="2"/>
  <c r="K457" i="2"/>
  <c r="L457" i="2"/>
  <c r="N457" i="2"/>
  <c r="O457" i="2"/>
  <c r="D458" i="2"/>
  <c r="F458" i="2"/>
  <c r="G458" i="2"/>
  <c r="H458" i="2"/>
  <c r="J458" i="2"/>
  <c r="K458" i="2"/>
  <c r="L458" i="2"/>
  <c r="N458" i="2"/>
  <c r="O458" i="2"/>
  <c r="D459" i="2"/>
  <c r="F459" i="2"/>
  <c r="G459" i="2"/>
  <c r="H459" i="2"/>
  <c r="J459" i="2"/>
  <c r="K459" i="2"/>
  <c r="L459" i="2"/>
  <c r="N459" i="2"/>
  <c r="O459" i="2"/>
  <c r="D460" i="2"/>
  <c r="F460" i="2"/>
  <c r="G460" i="2"/>
  <c r="H460" i="2"/>
  <c r="J460" i="2"/>
  <c r="K460" i="2"/>
  <c r="L460" i="2"/>
  <c r="N460" i="2"/>
  <c r="O460" i="2"/>
  <c r="D461" i="2"/>
  <c r="F461" i="2"/>
  <c r="G461" i="2"/>
  <c r="H461" i="2"/>
  <c r="J461" i="2"/>
  <c r="K461" i="2"/>
  <c r="L461" i="2"/>
  <c r="N461" i="2"/>
  <c r="O461" i="2"/>
  <c r="D462" i="2"/>
  <c r="F462" i="2"/>
  <c r="G462" i="2"/>
  <c r="H462" i="2"/>
  <c r="J462" i="2"/>
  <c r="K462" i="2"/>
  <c r="L462" i="2"/>
  <c r="N462" i="2"/>
  <c r="O462" i="2"/>
  <c r="D463" i="2"/>
  <c r="F463" i="2"/>
  <c r="G463" i="2"/>
  <c r="H463" i="2"/>
  <c r="J463" i="2"/>
  <c r="K463" i="2"/>
  <c r="L463" i="2"/>
  <c r="N463" i="2"/>
  <c r="O463" i="2"/>
  <c r="D464" i="2"/>
  <c r="F464" i="2"/>
  <c r="G464" i="2"/>
  <c r="H464" i="2"/>
  <c r="J464" i="2"/>
  <c r="K464" i="2"/>
  <c r="L464" i="2"/>
  <c r="N464" i="2"/>
  <c r="O464" i="2"/>
  <c r="D465" i="2"/>
  <c r="F465" i="2"/>
  <c r="G465" i="2"/>
  <c r="H465" i="2"/>
  <c r="J465" i="2"/>
  <c r="K465" i="2"/>
  <c r="L465" i="2"/>
  <c r="N465" i="2"/>
  <c r="O465" i="2"/>
  <c r="D466" i="2"/>
  <c r="F466" i="2"/>
  <c r="G466" i="2"/>
  <c r="H466" i="2"/>
  <c r="J466" i="2"/>
  <c r="K466" i="2"/>
  <c r="L466" i="2"/>
  <c r="N466" i="2"/>
  <c r="O466" i="2"/>
  <c r="D467" i="2"/>
  <c r="F467" i="2"/>
  <c r="G467" i="2"/>
  <c r="H467" i="2"/>
  <c r="J467" i="2"/>
  <c r="K467" i="2"/>
  <c r="L467" i="2"/>
  <c r="N467" i="2"/>
  <c r="O467" i="2"/>
  <c r="D468" i="2"/>
  <c r="F468" i="2"/>
  <c r="G468" i="2"/>
  <c r="H468" i="2"/>
  <c r="J468" i="2"/>
  <c r="K468" i="2"/>
  <c r="L468" i="2"/>
  <c r="N468" i="2"/>
  <c r="O468" i="2"/>
  <c r="D469" i="2"/>
  <c r="F469" i="2"/>
  <c r="G469" i="2"/>
  <c r="H469" i="2"/>
  <c r="J469" i="2"/>
  <c r="K469" i="2"/>
  <c r="L469" i="2"/>
  <c r="N469" i="2"/>
  <c r="O469" i="2"/>
  <c r="D470" i="2"/>
  <c r="F470" i="2"/>
  <c r="G470" i="2"/>
  <c r="H470" i="2"/>
  <c r="J470" i="2"/>
  <c r="K470" i="2"/>
  <c r="L470" i="2"/>
  <c r="N470" i="2"/>
  <c r="O470" i="2"/>
  <c r="D471" i="2"/>
  <c r="F471" i="2"/>
  <c r="G471" i="2"/>
  <c r="H471" i="2"/>
  <c r="J471" i="2"/>
  <c r="K471" i="2"/>
  <c r="L471" i="2"/>
  <c r="N471" i="2"/>
  <c r="O471" i="2"/>
  <c r="D472" i="2"/>
  <c r="X3631" i="1"/>
  <c r="V3631" i="1"/>
  <c r="Z3631" i="1"/>
  <c r="X3632" i="1"/>
  <c r="V3632" i="1"/>
  <c r="Z3632" i="1"/>
  <c r="X3633" i="1"/>
  <c r="V3633" i="1"/>
  <c r="Z3633" i="1"/>
  <c r="X3634" i="1"/>
  <c r="V3634" i="1"/>
  <c r="Z3634" i="1"/>
  <c r="V9" i="1"/>
  <c r="Z9" i="1"/>
  <c r="V10" i="1"/>
  <c r="Z10" i="1"/>
  <c r="V11" i="1"/>
  <c r="Z11" i="1"/>
  <c r="V12" i="1"/>
  <c r="Z12" i="1"/>
  <c r="V13" i="1"/>
  <c r="Z13" i="1"/>
  <c r="V14" i="1"/>
  <c r="Z14" i="1"/>
  <c r="V15" i="1"/>
  <c r="Z15" i="1"/>
  <c r="V16" i="1"/>
  <c r="Z16" i="1"/>
  <c r="V17" i="1"/>
  <c r="Z17" i="1"/>
  <c r="V18" i="1"/>
  <c r="Z18" i="1"/>
  <c r="V19" i="1"/>
  <c r="Z19" i="1"/>
  <c r="V20" i="1"/>
  <c r="Z20" i="1"/>
  <c r="V21" i="1"/>
  <c r="Z21" i="1"/>
  <c r="V22" i="1"/>
  <c r="Z22" i="1"/>
  <c r="V23" i="1"/>
  <c r="Z23" i="1"/>
  <c r="V24" i="1"/>
  <c r="Z24" i="1"/>
  <c r="V25" i="1"/>
  <c r="Z25" i="1"/>
  <c r="V26" i="1"/>
  <c r="Z26" i="1"/>
  <c r="V27" i="1"/>
  <c r="Z27" i="1"/>
  <c r="V28" i="1"/>
  <c r="Z28" i="1"/>
  <c r="V29" i="1"/>
  <c r="Z29" i="1"/>
  <c r="V30" i="1"/>
  <c r="Z30" i="1"/>
  <c r="V31" i="1"/>
  <c r="Z31" i="1"/>
  <c r="V32" i="1"/>
  <c r="Z32" i="1"/>
  <c r="V33" i="1"/>
  <c r="Z33" i="1"/>
  <c r="V34" i="1"/>
  <c r="Z34" i="1"/>
  <c r="V35" i="1"/>
  <c r="Z35" i="1"/>
  <c r="V36" i="1"/>
  <c r="Z36" i="1"/>
  <c r="V37" i="1"/>
  <c r="Z37" i="1"/>
  <c r="V38" i="1"/>
  <c r="Z38" i="1"/>
  <c r="V39" i="1"/>
  <c r="Z39" i="1"/>
  <c r="V40" i="1"/>
  <c r="Z40" i="1"/>
  <c r="V41" i="1"/>
  <c r="Z41" i="1"/>
  <c r="V42" i="1"/>
  <c r="Z42" i="1"/>
  <c r="V43" i="1"/>
  <c r="Z43" i="1"/>
  <c r="V44" i="1"/>
  <c r="Z44" i="1"/>
  <c r="V45" i="1"/>
  <c r="Z45" i="1"/>
  <c r="V46" i="1"/>
  <c r="Z46" i="1"/>
  <c r="V47" i="1"/>
  <c r="Z47" i="1"/>
  <c r="V48" i="1"/>
  <c r="Z48" i="1"/>
  <c r="V49" i="1"/>
  <c r="Z49" i="1"/>
  <c r="V50" i="1"/>
  <c r="Z50" i="1"/>
  <c r="V51" i="1"/>
  <c r="Z51" i="1"/>
  <c r="V52" i="1"/>
  <c r="Z52" i="1"/>
  <c r="V53" i="1"/>
  <c r="Z53" i="1"/>
  <c r="V54" i="1"/>
  <c r="Z54" i="1"/>
  <c r="V55" i="1"/>
  <c r="Z55" i="1"/>
  <c r="V56" i="1"/>
  <c r="Z56" i="1"/>
  <c r="V57" i="1"/>
  <c r="Z57" i="1"/>
  <c r="V58" i="1"/>
  <c r="Z58" i="1"/>
  <c r="V59" i="1"/>
  <c r="Z59" i="1"/>
  <c r="V60" i="1"/>
  <c r="Z60" i="1"/>
  <c r="V61" i="1"/>
  <c r="Z61" i="1"/>
  <c r="V62" i="1"/>
  <c r="Z62" i="1"/>
  <c r="V63" i="1"/>
  <c r="Z63" i="1"/>
  <c r="V64" i="1"/>
  <c r="Z64" i="1"/>
  <c r="V65" i="1"/>
  <c r="Z65" i="1"/>
  <c r="V66" i="1"/>
  <c r="Z66" i="1"/>
  <c r="V67" i="1"/>
  <c r="Z67" i="1"/>
  <c r="V68" i="1"/>
  <c r="Z68" i="1"/>
  <c r="V69" i="1"/>
  <c r="Z69" i="1"/>
  <c r="V70" i="1"/>
  <c r="Z70" i="1"/>
  <c r="V71" i="1"/>
  <c r="Z71" i="1"/>
  <c r="V72" i="1"/>
  <c r="Z72" i="1"/>
  <c r="V73" i="1"/>
  <c r="Z73" i="1"/>
  <c r="V74" i="1"/>
  <c r="Z74" i="1"/>
  <c r="V75" i="1"/>
  <c r="Z75" i="1"/>
  <c r="V76" i="1"/>
  <c r="Z76" i="1"/>
  <c r="V77" i="1"/>
  <c r="Z77" i="1"/>
  <c r="V78" i="1"/>
  <c r="Z78" i="1"/>
  <c r="V79" i="1"/>
  <c r="Z79" i="1"/>
  <c r="V80" i="1"/>
  <c r="Z80" i="1"/>
  <c r="V81" i="1"/>
  <c r="Z81" i="1"/>
  <c r="V82" i="1"/>
  <c r="Z82" i="1"/>
  <c r="V83" i="1"/>
  <c r="Z83" i="1"/>
  <c r="V84" i="1"/>
  <c r="Z84" i="1"/>
  <c r="V85" i="1"/>
  <c r="Z85" i="1"/>
  <c r="V86" i="1"/>
  <c r="Z86" i="1"/>
  <c r="V87" i="1"/>
  <c r="Z87" i="1"/>
  <c r="V88" i="1"/>
  <c r="Z88" i="1"/>
  <c r="V89" i="1"/>
  <c r="Z89" i="1"/>
  <c r="V90" i="1"/>
  <c r="Z90" i="1"/>
  <c r="V91" i="1"/>
  <c r="Z91" i="1"/>
  <c r="V92" i="1"/>
  <c r="Z92" i="1"/>
  <c r="V93" i="1"/>
  <c r="Z93" i="1"/>
  <c r="V94" i="1"/>
  <c r="Z94" i="1"/>
  <c r="V95" i="1"/>
  <c r="Z95" i="1"/>
  <c r="V96" i="1"/>
  <c r="Z96" i="1"/>
  <c r="V97" i="1"/>
  <c r="Z97" i="1"/>
  <c r="V98" i="1"/>
  <c r="Z98" i="1"/>
  <c r="V99" i="1"/>
  <c r="Z99" i="1"/>
  <c r="V100" i="1"/>
  <c r="Z100" i="1"/>
  <c r="V101" i="1"/>
  <c r="Z101" i="1"/>
  <c r="V102" i="1"/>
  <c r="Z102" i="1"/>
  <c r="V103" i="1"/>
  <c r="Z103" i="1"/>
  <c r="V104" i="1"/>
  <c r="Z104" i="1"/>
  <c r="V105" i="1"/>
  <c r="Z105" i="1"/>
  <c r="V106" i="1"/>
  <c r="Z106" i="1"/>
  <c r="V107" i="1"/>
  <c r="Z107" i="1"/>
  <c r="V108" i="1"/>
  <c r="Z108" i="1"/>
  <c r="V109" i="1"/>
  <c r="Z109" i="1"/>
  <c r="V110" i="1"/>
  <c r="Z110" i="1"/>
  <c r="V111" i="1"/>
  <c r="Z111" i="1"/>
  <c r="V112" i="1"/>
  <c r="Z112" i="1"/>
  <c r="V113" i="1"/>
  <c r="Z113" i="1"/>
  <c r="V114" i="1"/>
  <c r="Z114" i="1"/>
  <c r="V115" i="1"/>
  <c r="Z115" i="1"/>
  <c r="V116" i="1"/>
  <c r="Z116" i="1"/>
  <c r="V117" i="1"/>
  <c r="Z117" i="1"/>
  <c r="V118" i="1"/>
  <c r="Z118" i="1"/>
  <c r="V119" i="1"/>
  <c r="Z119" i="1"/>
  <c r="V120" i="1"/>
  <c r="Z120" i="1"/>
  <c r="V121" i="1"/>
  <c r="Z121" i="1"/>
  <c r="V122" i="1"/>
  <c r="Z122" i="1"/>
  <c r="V123" i="1"/>
  <c r="Z123" i="1"/>
  <c r="V124" i="1"/>
  <c r="Z124" i="1"/>
  <c r="V125" i="1"/>
  <c r="Z125" i="1"/>
  <c r="V126" i="1"/>
  <c r="Z126" i="1"/>
  <c r="V127" i="1"/>
  <c r="Z127" i="1"/>
  <c r="V128" i="1"/>
  <c r="Z128" i="1"/>
  <c r="V129" i="1"/>
  <c r="Z129" i="1"/>
  <c r="V130" i="1"/>
  <c r="Z130" i="1"/>
  <c r="V131" i="1"/>
  <c r="Z131" i="1"/>
  <c r="V132" i="1"/>
  <c r="Z132" i="1"/>
  <c r="V133" i="1"/>
  <c r="Z133" i="1"/>
  <c r="V134" i="1"/>
  <c r="Z134" i="1"/>
  <c r="V135" i="1"/>
  <c r="Z135" i="1"/>
  <c r="V136" i="1"/>
  <c r="Z136" i="1"/>
  <c r="V137" i="1"/>
  <c r="Z137" i="1"/>
  <c r="V138" i="1"/>
  <c r="Z138" i="1"/>
  <c r="V139" i="1"/>
  <c r="Z139" i="1"/>
  <c r="V140" i="1"/>
  <c r="Z140" i="1"/>
  <c r="V141" i="1"/>
  <c r="Z141" i="1"/>
  <c r="V142" i="1"/>
  <c r="Z142" i="1"/>
  <c r="V143" i="1"/>
  <c r="Z143" i="1"/>
  <c r="V144" i="1"/>
  <c r="Z144" i="1"/>
  <c r="V145" i="1"/>
  <c r="Z145" i="1"/>
  <c r="V146" i="1"/>
  <c r="Z146" i="1"/>
  <c r="V147" i="1"/>
  <c r="Z147" i="1"/>
  <c r="V148" i="1"/>
  <c r="Z148" i="1"/>
  <c r="V149" i="1"/>
  <c r="Z149" i="1"/>
  <c r="V150" i="1"/>
  <c r="Z150" i="1"/>
  <c r="V151" i="1"/>
  <c r="Z151" i="1"/>
  <c r="V152" i="1"/>
  <c r="Z152" i="1"/>
  <c r="V153" i="1"/>
  <c r="Z153" i="1"/>
  <c r="V154" i="1"/>
  <c r="Z154" i="1"/>
  <c r="V155" i="1"/>
  <c r="Z155" i="1"/>
  <c r="V156" i="1"/>
  <c r="Z156" i="1"/>
  <c r="V157" i="1"/>
  <c r="Z157" i="1"/>
  <c r="V158" i="1"/>
  <c r="Z158" i="1"/>
  <c r="V159" i="1"/>
  <c r="Z159" i="1"/>
  <c r="V160" i="1"/>
  <c r="Z160" i="1"/>
  <c r="V161" i="1"/>
  <c r="Z161" i="1"/>
  <c r="V162" i="1"/>
  <c r="Z162" i="1"/>
  <c r="V163" i="1"/>
  <c r="Z163" i="1"/>
  <c r="V164" i="1"/>
  <c r="Z164" i="1"/>
  <c r="V165" i="1"/>
  <c r="Z165" i="1"/>
  <c r="V166" i="1"/>
  <c r="Z166" i="1"/>
  <c r="V167" i="1"/>
  <c r="Z167" i="1"/>
  <c r="V168" i="1"/>
  <c r="Z168" i="1"/>
  <c r="V169" i="1"/>
  <c r="Z169" i="1"/>
  <c r="V170" i="1"/>
  <c r="Z170" i="1"/>
  <c r="V171" i="1"/>
  <c r="Z171" i="1"/>
  <c r="V172" i="1"/>
  <c r="Z172" i="1"/>
  <c r="V173" i="1"/>
  <c r="Z173" i="1"/>
  <c r="V174" i="1"/>
  <c r="Z174" i="1"/>
  <c r="V175" i="1"/>
  <c r="Z175" i="1"/>
  <c r="V176" i="1"/>
  <c r="Z176" i="1"/>
  <c r="V177" i="1"/>
  <c r="Z177" i="1"/>
  <c r="V178" i="1"/>
  <c r="Z178" i="1"/>
  <c r="V179" i="1"/>
  <c r="Z179" i="1"/>
  <c r="V180" i="1"/>
  <c r="Z180" i="1"/>
  <c r="V181" i="1"/>
  <c r="Z181" i="1"/>
  <c r="V182" i="1"/>
  <c r="Z182" i="1"/>
  <c r="V183" i="1"/>
  <c r="Z183" i="1"/>
  <c r="V184" i="1"/>
  <c r="Z184" i="1"/>
  <c r="V185" i="1"/>
  <c r="Z185" i="1"/>
  <c r="V186" i="1"/>
  <c r="Z186" i="1"/>
  <c r="V187" i="1"/>
  <c r="Z187" i="1"/>
  <c r="V188" i="1"/>
  <c r="Z188" i="1"/>
  <c r="V189" i="1"/>
  <c r="Z189" i="1"/>
  <c r="V190" i="1"/>
  <c r="Z190" i="1"/>
  <c r="V191" i="1"/>
  <c r="Z191" i="1"/>
  <c r="V192" i="1"/>
  <c r="Z192" i="1"/>
  <c r="V193" i="1"/>
  <c r="Z193" i="1"/>
  <c r="V194" i="1"/>
  <c r="Z194" i="1"/>
  <c r="V195" i="1"/>
  <c r="Z195" i="1"/>
  <c r="V196" i="1"/>
  <c r="Z196" i="1"/>
  <c r="V197" i="1"/>
  <c r="Z197" i="1"/>
  <c r="V198" i="1"/>
  <c r="Z198" i="1"/>
  <c r="V199" i="1"/>
  <c r="Z199" i="1"/>
  <c r="V200" i="1"/>
  <c r="Z200" i="1"/>
  <c r="V201" i="1"/>
  <c r="Z201" i="1"/>
  <c r="V202" i="1"/>
  <c r="Z202" i="1"/>
  <c r="V203" i="1"/>
  <c r="Z203" i="1"/>
  <c r="V204" i="1"/>
  <c r="Z204" i="1"/>
  <c r="V205" i="1"/>
  <c r="Z205" i="1"/>
  <c r="V206" i="1"/>
  <c r="Z206" i="1"/>
  <c r="V207" i="1"/>
  <c r="Z207" i="1"/>
  <c r="V208" i="1"/>
  <c r="Z208" i="1"/>
  <c r="V209" i="1"/>
  <c r="Z209" i="1"/>
  <c r="V210" i="1"/>
  <c r="Z210" i="1"/>
  <c r="V211" i="1"/>
  <c r="Z211" i="1"/>
  <c r="V212" i="1"/>
  <c r="Z212" i="1"/>
  <c r="V213" i="1"/>
  <c r="Z213" i="1"/>
  <c r="V214" i="1"/>
  <c r="Z214" i="1"/>
  <c r="V215" i="1"/>
  <c r="Z215" i="1"/>
  <c r="V216" i="1"/>
  <c r="Z216" i="1"/>
  <c r="V217" i="1"/>
  <c r="Z217" i="1"/>
  <c r="V218" i="1"/>
  <c r="Z218" i="1"/>
  <c r="V219" i="1"/>
  <c r="Z219" i="1"/>
  <c r="V220" i="1"/>
  <c r="Z220" i="1"/>
  <c r="V221" i="1"/>
  <c r="Z221" i="1"/>
  <c r="V222" i="1"/>
  <c r="Z222" i="1"/>
  <c r="V223" i="1"/>
  <c r="Z223" i="1"/>
  <c r="V224" i="1"/>
  <c r="Z224" i="1"/>
  <c r="V225" i="1"/>
  <c r="Z225" i="1"/>
  <c r="V226" i="1"/>
  <c r="Z226" i="1"/>
  <c r="V227" i="1"/>
  <c r="Z227" i="1"/>
  <c r="V228" i="1"/>
  <c r="Z228" i="1"/>
  <c r="V229" i="1"/>
  <c r="Z229" i="1"/>
  <c r="V230" i="1"/>
  <c r="Z230" i="1"/>
  <c r="V231" i="1"/>
  <c r="Z231" i="1"/>
  <c r="V232" i="1"/>
  <c r="Z232" i="1"/>
  <c r="V233" i="1"/>
  <c r="Z233" i="1"/>
  <c r="V234" i="1"/>
  <c r="Z234" i="1"/>
  <c r="V235" i="1"/>
  <c r="Z235" i="1"/>
  <c r="V236" i="1"/>
  <c r="Z236" i="1"/>
  <c r="V237" i="1"/>
  <c r="Z237" i="1"/>
  <c r="V238" i="1"/>
  <c r="Z238" i="1"/>
  <c r="V239" i="1"/>
  <c r="Z239" i="1"/>
  <c r="V240" i="1"/>
  <c r="Z240" i="1"/>
  <c r="V241" i="1"/>
  <c r="Z241" i="1"/>
  <c r="V242" i="1"/>
  <c r="Z242" i="1"/>
  <c r="V243" i="1"/>
  <c r="Z243" i="1"/>
  <c r="V244" i="1"/>
  <c r="Z244" i="1"/>
  <c r="V245" i="1"/>
  <c r="Z245" i="1"/>
  <c r="V246" i="1"/>
  <c r="Z246" i="1"/>
  <c r="V247" i="1"/>
  <c r="Z247" i="1"/>
  <c r="V248" i="1"/>
  <c r="Z248" i="1"/>
  <c r="V249" i="1"/>
  <c r="Z249" i="1"/>
  <c r="V250" i="1"/>
  <c r="Z250" i="1"/>
  <c r="V251" i="1"/>
  <c r="Z251" i="1"/>
  <c r="V252" i="1"/>
  <c r="Z252" i="1"/>
  <c r="V253" i="1"/>
  <c r="Z253" i="1"/>
  <c r="V254" i="1"/>
  <c r="Z254" i="1"/>
  <c r="V255" i="1"/>
  <c r="Z255" i="1"/>
  <c r="V256" i="1"/>
  <c r="Z256" i="1"/>
  <c r="V257" i="1"/>
  <c r="Z257" i="1"/>
  <c r="V258" i="1"/>
  <c r="Z258" i="1"/>
  <c r="V259" i="1"/>
  <c r="Z259" i="1"/>
  <c r="V260" i="1"/>
  <c r="Z260" i="1"/>
  <c r="V261" i="1"/>
  <c r="Z261" i="1"/>
  <c r="V262" i="1"/>
  <c r="Z262" i="1"/>
  <c r="V263" i="1"/>
  <c r="Z263" i="1"/>
  <c r="V264" i="1"/>
  <c r="Z264" i="1"/>
  <c r="V265" i="1"/>
  <c r="Z265" i="1"/>
  <c r="V266" i="1"/>
  <c r="Z266" i="1"/>
  <c r="V267" i="1"/>
  <c r="Z267" i="1"/>
  <c r="V268" i="1"/>
  <c r="Z268" i="1"/>
  <c r="V269" i="1"/>
  <c r="Z269" i="1"/>
  <c r="V270" i="1"/>
  <c r="Z270" i="1"/>
  <c r="V271" i="1"/>
  <c r="Z271" i="1"/>
  <c r="V272" i="1"/>
  <c r="Z272" i="1"/>
  <c r="V273" i="1"/>
  <c r="Z273" i="1"/>
  <c r="V274" i="1"/>
  <c r="Z274" i="1"/>
  <c r="V275" i="1"/>
  <c r="Z275" i="1"/>
  <c r="V276" i="1"/>
  <c r="Z276" i="1"/>
  <c r="V277" i="1"/>
  <c r="Z277" i="1"/>
  <c r="V278" i="1"/>
  <c r="Z278" i="1"/>
  <c r="V279" i="1"/>
  <c r="Z279" i="1"/>
  <c r="V280" i="1"/>
  <c r="Z280" i="1"/>
  <c r="V281" i="1"/>
  <c r="Z281" i="1"/>
  <c r="V282" i="1"/>
  <c r="Z282" i="1"/>
  <c r="V283" i="1"/>
  <c r="Z283" i="1"/>
  <c r="V284" i="1"/>
  <c r="Z284" i="1"/>
  <c r="V285" i="1"/>
  <c r="Z285" i="1"/>
  <c r="V286" i="1"/>
  <c r="Z286" i="1"/>
  <c r="V287" i="1"/>
  <c r="Z287" i="1"/>
  <c r="V288" i="1"/>
  <c r="Z288" i="1"/>
  <c r="V289" i="1"/>
  <c r="Z289" i="1"/>
  <c r="V290" i="1"/>
  <c r="Z290" i="1"/>
  <c r="V291" i="1"/>
  <c r="Z291" i="1"/>
  <c r="V292" i="1"/>
  <c r="Z292" i="1"/>
  <c r="V293" i="1"/>
  <c r="Z293" i="1"/>
  <c r="V294" i="1"/>
  <c r="Z294" i="1"/>
  <c r="V295" i="1"/>
  <c r="Z295" i="1"/>
  <c r="V296" i="1"/>
  <c r="Z296" i="1"/>
  <c r="V297" i="1"/>
  <c r="Z297" i="1"/>
  <c r="V298" i="1"/>
  <c r="Z298" i="1"/>
  <c r="V299" i="1"/>
  <c r="Z299" i="1"/>
  <c r="V300" i="1"/>
  <c r="Z300" i="1"/>
  <c r="V301" i="1"/>
  <c r="Z301" i="1"/>
  <c r="V302" i="1"/>
  <c r="Z302" i="1"/>
  <c r="V303" i="1"/>
  <c r="Z303" i="1"/>
  <c r="V304" i="1"/>
  <c r="Z304" i="1"/>
  <c r="V305" i="1"/>
  <c r="Z305" i="1"/>
  <c r="V306" i="1"/>
  <c r="Z306" i="1"/>
  <c r="V307" i="1"/>
  <c r="Z307" i="1"/>
  <c r="V308" i="1"/>
  <c r="Z308" i="1"/>
  <c r="V309" i="1"/>
  <c r="Z309" i="1"/>
  <c r="V310" i="1"/>
  <c r="Z310" i="1"/>
  <c r="V311" i="1"/>
  <c r="Z311" i="1"/>
  <c r="V312" i="1"/>
  <c r="Z312" i="1"/>
  <c r="V313" i="1"/>
  <c r="Z313" i="1"/>
  <c r="V314" i="1"/>
  <c r="Z314" i="1"/>
  <c r="V315" i="1"/>
  <c r="Z315" i="1"/>
  <c r="V316" i="1"/>
  <c r="Z316" i="1"/>
  <c r="V317" i="1"/>
  <c r="Z317" i="1"/>
  <c r="V318" i="1"/>
  <c r="Z318" i="1"/>
  <c r="V319" i="1"/>
  <c r="Z319" i="1"/>
  <c r="V320" i="1"/>
  <c r="Z320" i="1"/>
  <c r="V321" i="1"/>
  <c r="Z321" i="1"/>
  <c r="V322" i="1"/>
  <c r="Z322" i="1"/>
  <c r="V323" i="1"/>
  <c r="Z323" i="1"/>
  <c r="V324" i="1"/>
  <c r="Z324" i="1"/>
  <c r="V325" i="1"/>
  <c r="Z325" i="1"/>
  <c r="V326" i="1"/>
  <c r="Z326" i="1"/>
  <c r="V327" i="1"/>
  <c r="Z327" i="1"/>
  <c r="V328" i="1"/>
  <c r="Z328" i="1"/>
  <c r="V329" i="1"/>
  <c r="Z329" i="1"/>
  <c r="V330" i="1"/>
  <c r="Z330" i="1"/>
  <c r="V331" i="1"/>
  <c r="Z331" i="1"/>
  <c r="V332" i="1"/>
  <c r="Z332" i="1"/>
  <c r="V333" i="1"/>
  <c r="Z333" i="1"/>
  <c r="V334" i="1"/>
  <c r="Z334" i="1"/>
  <c r="V335" i="1"/>
  <c r="Z335" i="1"/>
  <c r="V336" i="1"/>
  <c r="Z336" i="1"/>
  <c r="V337" i="1"/>
  <c r="Z337" i="1"/>
  <c r="V338" i="1"/>
  <c r="Z338" i="1"/>
  <c r="V339" i="1"/>
  <c r="Z339" i="1"/>
  <c r="V340" i="1"/>
  <c r="Z340" i="1"/>
  <c r="V341" i="1"/>
  <c r="Z341" i="1"/>
  <c r="V342" i="1"/>
  <c r="Z342" i="1"/>
  <c r="V343" i="1"/>
  <c r="Z343" i="1"/>
  <c r="V344" i="1"/>
  <c r="Z344" i="1"/>
  <c r="V345" i="1"/>
  <c r="Z345" i="1"/>
  <c r="V346" i="1"/>
  <c r="Z346" i="1"/>
  <c r="V347" i="1"/>
  <c r="Z347" i="1"/>
  <c r="V348" i="1"/>
  <c r="Z348" i="1"/>
  <c r="V349" i="1"/>
  <c r="Z349" i="1"/>
  <c r="V350" i="1"/>
  <c r="Z350" i="1"/>
  <c r="V351" i="1"/>
  <c r="Z351" i="1"/>
  <c r="V352" i="1"/>
  <c r="Z352" i="1"/>
  <c r="V353" i="1"/>
  <c r="Z353" i="1"/>
  <c r="V354" i="1"/>
  <c r="Z354" i="1"/>
  <c r="V355" i="1"/>
  <c r="Z355" i="1"/>
  <c r="V356" i="1"/>
  <c r="Z356" i="1"/>
  <c r="V357" i="1"/>
  <c r="Z357" i="1"/>
  <c r="V358" i="1"/>
  <c r="Z358" i="1"/>
  <c r="V359" i="1"/>
  <c r="Z359" i="1"/>
  <c r="V360" i="1"/>
  <c r="Z360" i="1"/>
  <c r="V361" i="1"/>
  <c r="Z361" i="1"/>
  <c r="V362" i="1"/>
  <c r="Z362" i="1"/>
  <c r="V363" i="1"/>
  <c r="Z363" i="1"/>
  <c r="V364" i="1"/>
  <c r="Z364" i="1"/>
  <c r="V365" i="1"/>
  <c r="Z365" i="1"/>
  <c r="V366" i="1"/>
  <c r="Z366" i="1"/>
  <c r="V367" i="1"/>
  <c r="Z367" i="1"/>
  <c r="V368" i="1"/>
  <c r="Z368" i="1"/>
  <c r="V369" i="1"/>
  <c r="Z369" i="1"/>
  <c r="V370" i="1"/>
  <c r="Z370" i="1"/>
  <c r="V371" i="1"/>
  <c r="Z371" i="1"/>
  <c r="V372" i="1"/>
  <c r="Z372" i="1"/>
  <c r="V373" i="1"/>
  <c r="Z373" i="1"/>
  <c r="V374" i="1"/>
  <c r="Z374" i="1"/>
  <c r="V375" i="1"/>
  <c r="Z375" i="1"/>
  <c r="V376" i="1"/>
  <c r="Z376" i="1"/>
  <c r="V377" i="1"/>
  <c r="Z377" i="1"/>
  <c r="V378" i="1"/>
  <c r="Z378" i="1"/>
  <c r="V379" i="1"/>
  <c r="Z379" i="1"/>
  <c r="V380" i="1"/>
  <c r="Z380" i="1"/>
  <c r="V381" i="1"/>
  <c r="Z381" i="1"/>
  <c r="V382" i="1"/>
  <c r="Z382" i="1"/>
  <c r="V383" i="1"/>
  <c r="Z383" i="1"/>
  <c r="V384" i="1"/>
  <c r="Z384" i="1"/>
  <c r="V385" i="1"/>
  <c r="Z385" i="1"/>
  <c r="V386" i="1"/>
  <c r="Z386" i="1"/>
  <c r="V387" i="1"/>
  <c r="Z387" i="1"/>
  <c r="V388" i="1"/>
  <c r="Z388" i="1"/>
  <c r="V389" i="1"/>
  <c r="Z389" i="1"/>
  <c r="V390" i="1"/>
  <c r="Z390" i="1"/>
  <c r="V391" i="1"/>
  <c r="Z391" i="1"/>
  <c r="V392" i="1"/>
  <c r="Z392" i="1"/>
  <c r="V393" i="1"/>
  <c r="Z393" i="1"/>
  <c r="V394" i="1"/>
  <c r="Z394" i="1"/>
  <c r="V395" i="1"/>
  <c r="Z395" i="1"/>
  <c r="V396" i="1"/>
  <c r="Z396" i="1"/>
  <c r="V397" i="1"/>
  <c r="Z397" i="1"/>
  <c r="V398" i="1"/>
  <c r="Z398" i="1"/>
  <c r="V399" i="1"/>
  <c r="Z399" i="1"/>
  <c r="V400" i="1"/>
  <c r="Z400" i="1"/>
  <c r="V401" i="1"/>
  <c r="Z401" i="1"/>
  <c r="V402" i="1"/>
  <c r="Z402" i="1"/>
  <c r="V403" i="1"/>
  <c r="Z403" i="1"/>
  <c r="V404" i="1"/>
  <c r="Z404" i="1"/>
  <c r="V405" i="1"/>
  <c r="Z405" i="1"/>
  <c r="V406" i="1"/>
  <c r="Z406" i="1"/>
  <c r="V407" i="1"/>
  <c r="Z407" i="1"/>
  <c r="V408" i="1"/>
  <c r="Z408" i="1"/>
  <c r="V409" i="1"/>
  <c r="Z409" i="1"/>
  <c r="V410" i="1"/>
  <c r="Z410" i="1"/>
  <c r="V411" i="1"/>
  <c r="Z411" i="1"/>
  <c r="V412" i="1"/>
  <c r="Z412" i="1"/>
  <c r="V413" i="1"/>
  <c r="Z413" i="1"/>
  <c r="V414" i="1"/>
  <c r="Z414" i="1"/>
  <c r="V415" i="1"/>
  <c r="Z415" i="1"/>
  <c r="V416" i="1"/>
  <c r="Z416" i="1"/>
  <c r="V417" i="1"/>
  <c r="Z417" i="1"/>
  <c r="V418" i="1"/>
  <c r="Z418" i="1"/>
  <c r="V419" i="1"/>
  <c r="Z419" i="1"/>
  <c r="V420" i="1"/>
  <c r="Z420" i="1"/>
  <c r="V421" i="1"/>
  <c r="Z421" i="1"/>
  <c r="V422" i="1"/>
  <c r="Z422" i="1"/>
  <c r="V423" i="1"/>
  <c r="Z423" i="1"/>
  <c r="V424" i="1"/>
  <c r="Z424" i="1"/>
  <c r="V425" i="1"/>
  <c r="Z425" i="1"/>
  <c r="V426" i="1"/>
  <c r="Z426" i="1"/>
  <c r="V427" i="1"/>
  <c r="Z427" i="1"/>
  <c r="V428" i="1"/>
  <c r="Z428" i="1"/>
  <c r="V429" i="1"/>
  <c r="Z429" i="1"/>
  <c r="V430" i="1"/>
  <c r="Z430" i="1"/>
  <c r="V431" i="1"/>
  <c r="Z431" i="1"/>
  <c r="V432" i="1"/>
  <c r="Z432" i="1"/>
  <c r="V433" i="1"/>
  <c r="Z433" i="1"/>
  <c r="V434" i="1"/>
  <c r="Z434" i="1"/>
  <c r="V435" i="1"/>
  <c r="Z435" i="1"/>
  <c r="V436" i="1"/>
  <c r="Z436" i="1"/>
  <c r="V437" i="1"/>
  <c r="Z437" i="1"/>
  <c r="V438" i="1"/>
  <c r="Z438" i="1"/>
  <c r="V439" i="1"/>
  <c r="Z439" i="1"/>
  <c r="V440" i="1"/>
  <c r="Z440" i="1"/>
  <c r="V441" i="1"/>
  <c r="Z441" i="1"/>
  <c r="V442" i="1"/>
  <c r="Z442" i="1"/>
  <c r="V443" i="1"/>
  <c r="Z443" i="1"/>
  <c r="V444" i="1"/>
  <c r="Z444" i="1"/>
  <c r="V445" i="1"/>
  <c r="Z445" i="1"/>
  <c r="V446" i="1"/>
  <c r="Z446" i="1"/>
  <c r="V447" i="1"/>
  <c r="Z447" i="1"/>
  <c r="V448" i="1"/>
  <c r="Z448" i="1"/>
  <c r="V449" i="1"/>
  <c r="Z449" i="1"/>
  <c r="V450" i="1"/>
  <c r="Z450" i="1"/>
  <c r="V451" i="1"/>
  <c r="Z451" i="1"/>
  <c r="V452" i="1"/>
  <c r="Z452" i="1"/>
  <c r="V453" i="1"/>
  <c r="Z453" i="1"/>
  <c r="V454" i="1"/>
  <c r="Z454" i="1"/>
  <c r="V455" i="1"/>
  <c r="Z455" i="1"/>
  <c r="V456" i="1"/>
  <c r="Z456" i="1"/>
  <c r="V457" i="1"/>
  <c r="Z457" i="1"/>
  <c r="V458" i="1"/>
  <c r="Z458" i="1"/>
  <c r="V459" i="1"/>
  <c r="Z459" i="1"/>
  <c r="V460" i="1"/>
  <c r="Z460" i="1"/>
  <c r="V461" i="1"/>
  <c r="Z461" i="1"/>
  <c r="V462" i="1"/>
  <c r="Z462" i="1"/>
  <c r="V463" i="1"/>
  <c r="Z463" i="1"/>
  <c r="V464" i="1"/>
  <c r="Z464" i="1"/>
  <c r="V465" i="1"/>
  <c r="Z465" i="1"/>
  <c r="V466" i="1"/>
  <c r="Z466" i="1"/>
  <c r="V467" i="1"/>
  <c r="Z467" i="1"/>
  <c r="V468" i="1"/>
  <c r="Z468" i="1"/>
  <c r="V469" i="1"/>
  <c r="Z469" i="1"/>
  <c r="V470" i="1"/>
  <c r="Z470" i="1"/>
  <c r="V471" i="1"/>
  <c r="Z471" i="1"/>
  <c r="V472" i="1"/>
  <c r="Z472" i="1"/>
  <c r="V473" i="1"/>
  <c r="Z473" i="1"/>
  <c r="V474" i="1"/>
  <c r="Z474" i="1"/>
  <c r="V475" i="1"/>
  <c r="Z475" i="1"/>
  <c r="V476" i="1"/>
  <c r="Z476" i="1"/>
  <c r="V477" i="1"/>
  <c r="Z477" i="1"/>
  <c r="V478" i="1"/>
  <c r="Z478" i="1"/>
  <c r="V479" i="1"/>
  <c r="Z479" i="1"/>
  <c r="V480" i="1"/>
  <c r="Z480" i="1"/>
  <c r="V481" i="1"/>
  <c r="Z481" i="1"/>
  <c r="V482" i="1"/>
  <c r="Z482" i="1"/>
  <c r="V483" i="1"/>
  <c r="Z483" i="1"/>
  <c r="V484" i="1"/>
  <c r="Z484" i="1"/>
  <c r="V485" i="1"/>
  <c r="Z485" i="1"/>
  <c r="V486" i="1"/>
  <c r="Z486" i="1"/>
  <c r="V487" i="1"/>
  <c r="Z487" i="1"/>
  <c r="V488" i="1"/>
  <c r="Z488" i="1"/>
  <c r="V489" i="1"/>
  <c r="Z489" i="1"/>
  <c r="V490" i="1"/>
  <c r="Z490" i="1"/>
  <c r="V491" i="1"/>
  <c r="Z491" i="1"/>
  <c r="V492" i="1"/>
  <c r="Z492" i="1"/>
  <c r="V493" i="1"/>
  <c r="Z493" i="1"/>
  <c r="V494" i="1"/>
  <c r="Z494" i="1"/>
  <c r="V495" i="1"/>
  <c r="Z495" i="1"/>
  <c r="V496" i="1"/>
  <c r="Z496" i="1"/>
  <c r="V497" i="1"/>
  <c r="Z497" i="1"/>
  <c r="V498" i="1"/>
  <c r="Z498" i="1"/>
  <c r="V499" i="1"/>
  <c r="Z499" i="1"/>
  <c r="V500" i="1"/>
  <c r="Z500" i="1"/>
  <c r="V501" i="1"/>
  <c r="Z501" i="1"/>
  <c r="V502" i="1"/>
  <c r="Z502" i="1"/>
  <c r="V503" i="1"/>
  <c r="Z503" i="1"/>
  <c r="V504" i="1"/>
  <c r="Z504" i="1"/>
  <c r="V505" i="1"/>
  <c r="Z505" i="1"/>
  <c r="V506" i="1"/>
  <c r="Z506" i="1"/>
  <c r="V507" i="1"/>
  <c r="Z507" i="1"/>
  <c r="V508" i="1"/>
  <c r="Z508" i="1"/>
  <c r="V509" i="1"/>
  <c r="Z509" i="1"/>
  <c r="V510" i="1"/>
  <c r="Z510" i="1"/>
  <c r="V511" i="1"/>
  <c r="Z511" i="1"/>
  <c r="V512" i="1"/>
  <c r="Z512" i="1"/>
  <c r="V513" i="1"/>
  <c r="Z513" i="1"/>
  <c r="V514" i="1"/>
  <c r="Z514" i="1"/>
  <c r="V515" i="1"/>
  <c r="Z515" i="1"/>
  <c r="V516" i="1"/>
  <c r="Z516" i="1"/>
  <c r="V517" i="1"/>
  <c r="Z517" i="1"/>
  <c r="V518" i="1"/>
  <c r="Z518" i="1"/>
  <c r="V519" i="1"/>
  <c r="Z519" i="1"/>
  <c r="V520" i="1"/>
  <c r="Z520" i="1"/>
  <c r="V521" i="1"/>
  <c r="Z521" i="1"/>
  <c r="V522" i="1"/>
  <c r="Z522" i="1"/>
  <c r="V523" i="1"/>
  <c r="Z523" i="1"/>
  <c r="V524" i="1"/>
  <c r="Z524" i="1"/>
  <c r="V525" i="1"/>
  <c r="Z525" i="1"/>
  <c r="V526" i="1"/>
  <c r="Z526" i="1"/>
  <c r="V527" i="1"/>
  <c r="Z527" i="1"/>
  <c r="V528" i="1"/>
  <c r="Z528" i="1"/>
  <c r="V529" i="1"/>
  <c r="Z529" i="1"/>
  <c r="V530" i="1"/>
  <c r="Z530" i="1"/>
  <c r="V531" i="1"/>
  <c r="Z531" i="1"/>
  <c r="V532" i="1"/>
  <c r="Z532" i="1"/>
  <c r="V533" i="1"/>
  <c r="Z533" i="1"/>
  <c r="V534" i="1"/>
  <c r="Z534" i="1"/>
  <c r="V535" i="1"/>
  <c r="Z535" i="1"/>
  <c r="V536" i="1"/>
  <c r="Z536" i="1"/>
  <c r="V537" i="1"/>
  <c r="Z537" i="1"/>
  <c r="V538" i="1"/>
  <c r="Z538" i="1"/>
  <c r="V539" i="1"/>
  <c r="Z539" i="1"/>
  <c r="V540" i="1"/>
  <c r="Z540" i="1"/>
  <c r="V541" i="1"/>
  <c r="Z541" i="1"/>
  <c r="V542" i="1"/>
  <c r="Z542" i="1"/>
  <c r="V543" i="1"/>
  <c r="Z543" i="1"/>
  <c r="V544" i="1"/>
  <c r="Z544" i="1"/>
  <c r="V545" i="1"/>
  <c r="Z545" i="1"/>
  <c r="V546" i="1"/>
  <c r="Z546" i="1"/>
  <c r="V547" i="1"/>
  <c r="Z547" i="1"/>
  <c r="V548" i="1"/>
  <c r="Z548" i="1"/>
  <c r="V549" i="1"/>
  <c r="Z549" i="1"/>
  <c r="V550" i="1"/>
  <c r="Z550" i="1"/>
  <c r="V551" i="1"/>
  <c r="Z551" i="1"/>
  <c r="V552" i="1"/>
  <c r="Z552" i="1"/>
  <c r="V553" i="1"/>
  <c r="Z553" i="1"/>
  <c r="V554" i="1"/>
  <c r="Z554" i="1"/>
  <c r="V555" i="1"/>
  <c r="Z555" i="1"/>
  <c r="V556" i="1"/>
  <c r="Z556" i="1"/>
  <c r="V557" i="1"/>
  <c r="Z557" i="1"/>
  <c r="V558" i="1"/>
  <c r="Z558" i="1"/>
  <c r="V559" i="1"/>
  <c r="Z559" i="1"/>
  <c r="V560" i="1"/>
  <c r="Z560" i="1"/>
  <c r="V561" i="1"/>
  <c r="Z561" i="1"/>
  <c r="V562" i="1"/>
  <c r="Z562" i="1"/>
  <c r="V563" i="1"/>
  <c r="Z563" i="1"/>
  <c r="V564" i="1"/>
  <c r="Z564" i="1"/>
  <c r="V565" i="1"/>
  <c r="Z565" i="1"/>
  <c r="V566" i="1"/>
  <c r="Z566" i="1"/>
  <c r="V567" i="1"/>
  <c r="Z567" i="1"/>
  <c r="V568" i="1"/>
  <c r="Z568" i="1"/>
  <c r="V569" i="1"/>
  <c r="Z569" i="1"/>
  <c r="V570" i="1"/>
  <c r="Z570" i="1"/>
  <c r="V571" i="1"/>
  <c r="Z571" i="1"/>
  <c r="V572" i="1"/>
  <c r="Z572" i="1"/>
  <c r="V573" i="1"/>
  <c r="Z573" i="1"/>
  <c r="V574" i="1"/>
  <c r="Z574" i="1"/>
  <c r="V575" i="1"/>
  <c r="Z575" i="1"/>
  <c r="V576" i="1"/>
  <c r="Z576" i="1"/>
  <c r="V577" i="1"/>
  <c r="Z577" i="1"/>
  <c r="V578" i="1"/>
  <c r="Z578" i="1"/>
  <c r="V579" i="1"/>
  <c r="Z579" i="1"/>
  <c r="V580" i="1"/>
  <c r="Z580" i="1"/>
  <c r="V581" i="1"/>
  <c r="Z581" i="1"/>
  <c r="V582" i="1"/>
  <c r="Z582" i="1"/>
  <c r="V583" i="1"/>
  <c r="Z583" i="1"/>
  <c r="V584" i="1"/>
  <c r="Z584" i="1"/>
  <c r="V585" i="1"/>
  <c r="Z585" i="1"/>
  <c r="V586" i="1"/>
  <c r="Z586" i="1"/>
  <c r="V587" i="1"/>
  <c r="Z587" i="1"/>
  <c r="V588" i="1"/>
  <c r="Z588" i="1"/>
  <c r="V589" i="1"/>
  <c r="Z589" i="1"/>
  <c r="V590" i="1"/>
  <c r="Z590" i="1"/>
  <c r="V591" i="1"/>
  <c r="Z591" i="1"/>
  <c r="V592" i="1"/>
  <c r="Z592" i="1"/>
  <c r="V593" i="1"/>
  <c r="Z593" i="1"/>
  <c r="V594" i="1"/>
  <c r="Z594" i="1"/>
  <c r="V595" i="1"/>
  <c r="Z595" i="1"/>
  <c r="V596" i="1"/>
  <c r="Z596" i="1"/>
  <c r="V597" i="1"/>
  <c r="Z597" i="1"/>
  <c r="V598" i="1"/>
  <c r="Z598" i="1"/>
  <c r="V599" i="1"/>
  <c r="Z599" i="1"/>
  <c r="V600" i="1"/>
  <c r="Z600" i="1"/>
  <c r="V601" i="1"/>
  <c r="Z601" i="1"/>
  <c r="V602" i="1"/>
  <c r="Z602" i="1"/>
  <c r="V603" i="1"/>
  <c r="Z603" i="1"/>
  <c r="V604" i="1"/>
  <c r="Z604" i="1"/>
  <c r="V605" i="1"/>
  <c r="Z605" i="1"/>
  <c r="V606" i="1"/>
  <c r="Z606" i="1"/>
  <c r="V607" i="1"/>
  <c r="Z607" i="1"/>
  <c r="V608" i="1"/>
  <c r="Z608" i="1"/>
  <c r="V609" i="1"/>
  <c r="Z609" i="1"/>
  <c r="V610" i="1"/>
  <c r="Z610" i="1"/>
  <c r="V611" i="1"/>
  <c r="Z611" i="1"/>
  <c r="V612" i="1"/>
  <c r="Z612" i="1"/>
  <c r="V613" i="1"/>
  <c r="Z613" i="1"/>
  <c r="V614" i="1"/>
  <c r="Z614" i="1"/>
  <c r="V615" i="1"/>
  <c r="Z615" i="1"/>
  <c r="V616" i="1"/>
  <c r="Z616" i="1"/>
  <c r="V617" i="1"/>
  <c r="Z617" i="1"/>
  <c r="V618" i="1"/>
  <c r="Z618" i="1"/>
  <c r="V619" i="1"/>
  <c r="Z619" i="1"/>
  <c r="V620" i="1"/>
  <c r="Z620" i="1"/>
  <c r="V621" i="1"/>
  <c r="Z621" i="1"/>
  <c r="V622" i="1"/>
  <c r="Z622" i="1"/>
  <c r="V623" i="1"/>
  <c r="Z623" i="1"/>
  <c r="V624" i="1"/>
  <c r="Z624" i="1"/>
  <c r="V625" i="1"/>
  <c r="Z625" i="1"/>
  <c r="V626" i="1"/>
  <c r="Z626" i="1"/>
  <c r="V627" i="1"/>
  <c r="Z627" i="1"/>
  <c r="V628" i="1"/>
  <c r="Z628" i="1"/>
  <c r="V629" i="1"/>
  <c r="Z629" i="1"/>
  <c r="V630" i="1"/>
  <c r="Z630" i="1"/>
  <c r="V631" i="1"/>
  <c r="Z631" i="1"/>
  <c r="V632" i="1"/>
  <c r="Z632" i="1"/>
  <c r="V633" i="1"/>
  <c r="Z633" i="1"/>
  <c r="V634" i="1"/>
  <c r="Z634" i="1"/>
  <c r="V635" i="1"/>
  <c r="Z635" i="1"/>
  <c r="V636" i="1"/>
  <c r="Z636" i="1"/>
  <c r="V637" i="1"/>
  <c r="Z637" i="1"/>
  <c r="V638" i="1"/>
  <c r="Z638" i="1"/>
  <c r="V639" i="1"/>
  <c r="Z639" i="1"/>
  <c r="V640" i="1"/>
  <c r="Z640" i="1"/>
  <c r="V641" i="1"/>
  <c r="Z641" i="1"/>
  <c r="V642" i="1"/>
  <c r="Z642" i="1"/>
  <c r="V643" i="1"/>
  <c r="Z643" i="1"/>
  <c r="V644" i="1"/>
  <c r="Z644" i="1"/>
  <c r="V645" i="1"/>
  <c r="Z645" i="1"/>
  <c r="V646" i="1"/>
  <c r="Z646" i="1"/>
  <c r="V647" i="1"/>
  <c r="Z647" i="1"/>
  <c r="V648" i="1"/>
  <c r="Z648" i="1"/>
  <c r="V649" i="1"/>
  <c r="Z649" i="1"/>
  <c r="V650" i="1"/>
  <c r="Z650" i="1"/>
  <c r="V651" i="1"/>
  <c r="Z651" i="1"/>
  <c r="V652" i="1"/>
  <c r="Z652" i="1"/>
  <c r="V653" i="1"/>
  <c r="Z653" i="1"/>
  <c r="V654" i="1"/>
  <c r="Z654" i="1"/>
  <c r="V655" i="1"/>
  <c r="Z655" i="1"/>
  <c r="V656" i="1"/>
  <c r="Z656" i="1"/>
  <c r="V657" i="1"/>
  <c r="Z657" i="1"/>
  <c r="V658" i="1"/>
  <c r="Z658" i="1"/>
  <c r="V659" i="1"/>
  <c r="Z659" i="1"/>
  <c r="V660" i="1"/>
  <c r="Z660" i="1"/>
  <c r="V661" i="1"/>
  <c r="Z661" i="1"/>
  <c r="V662" i="1"/>
  <c r="Z662" i="1"/>
  <c r="V663" i="1"/>
  <c r="Z663" i="1"/>
  <c r="V664" i="1"/>
  <c r="Z664" i="1"/>
  <c r="V665" i="1"/>
  <c r="Z665" i="1"/>
  <c r="V666" i="1"/>
  <c r="Z666" i="1"/>
  <c r="V667" i="1"/>
  <c r="Z667" i="1"/>
  <c r="V668" i="1"/>
  <c r="Z668" i="1"/>
  <c r="V669" i="1"/>
  <c r="Z669" i="1"/>
  <c r="V670" i="1"/>
  <c r="Z670" i="1"/>
  <c r="V671" i="1"/>
  <c r="Z671" i="1"/>
  <c r="V672" i="1"/>
  <c r="Z672" i="1"/>
  <c r="V673" i="1"/>
  <c r="Z673" i="1"/>
  <c r="V674" i="1"/>
  <c r="Z674" i="1"/>
  <c r="V675" i="1"/>
  <c r="Z675" i="1"/>
  <c r="V676" i="1"/>
  <c r="Z676" i="1"/>
  <c r="V677" i="1"/>
  <c r="Z677" i="1"/>
  <c r="V678" i="1"/>
  <c r="Z678" i="1"/>
  <c r="V679" i="1"/>
  <c r="Z679" i="1"/>
  <c r="V680" i="1"/>
  <c r="Z680" i="1"/>
  <c r="V681" i="1"/>
  <c r="Z681" i="1"/>
  <c r="V682" i="1"/>
  <c r="Z682" i="1"/>
  <c r="V683" i="1"/>
  <c r="Z683" i="1"/>
  <c r="V684" i="1"/>
  <c r="Z684" i="1"/>
  <c r="V685" i="1"/>
  <c r="Z685" i="1"/>
  <c r="V686" i="1"/>
  <c r="Z686" i="1"/>
  <c r="V687" i="1"/>
  <c r="Z687" i="1"/>
  <c r="V688" i="1"/>
  <c r="Z688" i="1"/>
  <c r="V689" i="1"/>
  <c r="Z689" i="1"/>
  <c r="V690" i="1"/>
  <c r="Z690" i="1"/>
  <c r="V691" i="1"/>
  <c r="Z691" i="1"/>
  <c r="V692" i="1"/>
  <c r="Z692" i="1"/>
  <c r="V693" i="1"/>
  <c r="Z693" i="1"/>
  <c r="V694" i="1"/>
  <c r="Z694" i="1"/>
  <c r="V695" i="1"/>
  <c r="Z695" i="1"/>
  <c r="V696" i="1"/>
  <c r="Z696" i="1"/>
  <c r="V697" i="1"/>
  <c r="Z697" i="1"/>
  <c r="V698" i="1"/>
  <c r="Z698" i="1"/>
  <c r="V699" i="1"/>
  <c r="Z699" i="1"/>
  <c r="V700" i="1"/>
  <c r="Z700" i="1"/>
  <c r="V701" i="1"/>
  <c r="Z701" i="1"/>
  <c r="V702" i="1"/>
  <c r="Z702" i="1"/>
  <c r="V703" i="1"/>
  <c r="Z703" i="1"/>
  <c r="V704" i="1"/>
  <c r="Z704" i="1"/>
  <c r="V705" i="1"/>
  <c r="Z705" i="1"/>
  <c r="V706" i="1"/>
  <c r="Z706" i="1"/>
  <c r="V707" i="1"/>
  <c r="Z707" i="1"/>
  <c r="V708" i="1"/>
  <c r="Z708" i="1"/>
  <c r="V709" i="1"/>
  <c r="Z709" i="1"/>
  <c r="V710" i="1"/>
  <c r="Z710" i="1"/>
  <c r="V711" i="1"/>
  <c r="Z711" i="1"/>
  <c r="V712" i="1"/>
  <c r="Z712" i="1"/>
  <c r="V713" i="1"/>
  <c r="Z713" i="1"/>
  <c r="V714" i="1"/>
  <c r="Z714" i="1"/>
  <c r="V715" i="1"/>
  <c r="Z715" i="1"/>
  <c r="V716" i="1"/>
  <c r="Z716" i="1"/>
  <c r="V717" i="1"/>
  <c r="Z717" i="1"/>
  <c r="V718" i="1"/>
  <c r="Z718" i="1"/>
  <c r="V719" i="1"/>
  <c r="Z719" i="1"/>
  <c r="V720" i="1"/>
  <c r="Z720" i="1"/>
  <c r="V721" i="1"/>
  <c r="Z721" i="1"/>
  <c r="V722" i="1"/>
  <c r="Z722" i="1"/>
  <c r="V723" i="1"/>
  <c r="Z723" i="1"/>
  <c r="V724" i="1"/>
  <c r="Z724" i="1"/>
  <c r="V725" i="1"/>
  <c r="Z725" i="1"/>
  <c r="V726" i="1"/>
  <c r="Z726" i="1"/>
  <c r="V727" i="1"/>
  <c r="Z727" i="1"/>
  <c r="V728" i="1"/>
  <c r="Z728" i="1"/>
  <c r="V729" i="1"/>
  <c r="Z729" i="1"/>
  <c r="V730" i="1"/>
  <c r="Z730" i="1"/>
  <c r="V731" i="1"/>
  <c r="Z731" i="1"/>
  <c r="V732" i="1"/>
  <c r="Z732" i="1"/>
  <c r="V733" i="1"/>
  <c r="Z733" i="1"/>
  <c r="V734" i="1"/>
  <c r="Z734" i="1"/>
  <c r="V735" i="1"/>
  <c r="Z735" i="1"/>
  <c r="V736" i="1"/>
  <c r="Z736" i="1"/>
  <c r="V737" i="1"/>
  <c r="Z737" i="1"/>
  <c r="V738" i="1"/>
  <c r="Z738" i="1"/>
  <c r="V739" i="1"/>
  <c r="Z739" i="1"/>
  <c r="V740" i="1"/>
  <c r="Z740" i="1"/>
  <c r="V741" i="1"/>
  <c r="Z741" i="1"/>
  <c r="V742" i="1"/>
  <c r="Z742" i="1"/>
  <c r="V743" i="1"/>
  <c r="Z743" i="1"/>
  <c r="V744" i="1"/>
  <c r="Z744" i="1"/>
  <c r="V745" i="1"/>
  <c r="Z745" i="1"/>
  <c r="V746" i="1"/>
  <c r="Z746" i="1"/>
  <c r="V747" i="1"/>
  <c r="Z747" i="1"/>
  <c r="V748" i="1"/>
  <c r="Z748" i="1"/>
  <c r="V749" i="1"/>
  <c r="Z749" i="1"/>
  <c r="V750" i="1"/>
  <c r="Z750" i="1"/>
  <c r="V751" i="1"/>
  <c r="Z751" i="1"/>
  <c r="V752" i="1"/>
  <c r="Z752" i="1"/>
  <c r="V753" i="1"/>
  <c r="Z753" i="1"/>
  <c r="V754" i="1"/>
  <c r="Z754" i="1"/>
  <c r="V755" i="1"/>
  <c r="Z755" i="1"/>
  <c r="V756" i="1"/>
  <c r="Z756" i="1"/>
  <c r="V757" i="1"/>
  <c r="Z757" i="1"/>
  <c r="V758" i="1"/>
  <c r="Z758" i="1"/>
  <c r="V759" i="1"/>
  <c r="Z759" i="1"/>
  <c r="V760" i="1"/>
  <c r="Z760" i="1"/>
  <c r="V761" i="1"/>
  <c r="Z761" i="1"/>
  <c r="V762" i="1"/>
  <c r="Z762" i="1"/>
  <c r="V763" i="1"/>
  <c r="Z763" i="1"/>
  <c r="V764" i="1"/>
  <c r="Z764" i="1"/>
  <c r="V765" i="1"/>
  <c r="Z765" i="1"/>
  <c r="V766" i="1"/>
  <c r="Z766" i="1"/>
  <c r="V767" i="1"/>
  <c r="Z767" i="1"/>
  <c r="V768" i="1"/>
  <c r="Z768" i="1"/>
  <c r="V769" i="1"/>
  <c r="Z769" i="1"/>
  <c r="V770" i="1"/>
  <c r="Z770" i="1"/>
  <c r="V771" i="1"/>
  <c r="Z771" i="1"/>
  <c r="V772" i="1"/>
  <c r="Z772" i="1"/>
  <c r="V773" i="1"/>
  <c r="Z773" i="1"/>
  <c r="V774" i="1"/>
  <c r="Z774" i="1"/>
  <c r="V775" i="1"/>
  <c r="Z775" i="1"/>
  <c r="V776" i="1"/>
  <c r="Z776" i="1"/>
  <c r="V777" i="1"/>
  <c r="Z777" i="1"/>
  <c r="V778" i="1"/>
  <c r="Z778" i="1"/>
  <c r="V779" i="1"/>
  <c r="Z779" i="1"/>
  <c r="V780" i="1"/>
  <c r="Z780" i="1"/>
  <c r="V781" i="1"/>
  <c r="Z781" i="1"/>
  <c r="V782" i="1"/>
  <c r="Z782" i="1"/>
  <c r="V783" i="1"/>
  <c r="Z783" i="1"/>
  <c r="V784" i="1"/>
  <c r="Z784" i="1"/>
  <c r="V785" i="1"/>
  <c r="Z785" i="1"/>
  <c r="V786" i="1"/>
  <c r="Z786" i="1"/>
  <c r="V787" i="1"/>
  <c r="Z787" i="1"/>
  <c r="V788" i="1"/>
  <c r="Z788" i="1"/>
  <c r="V789" i="1"/>
  <c r="Z789" i="1"/>
  <c r="V790" i="1"/>
  <c r="Z790" i="1"/>
  <c r="V791" i="1"/>
  <c r="Z791" i="1"/>
  <c r="V792" i="1"/>
  <c r="Z792" i="1"/>
  <c r="V793" i="1"/>
  <c r="Z793" i="1"/>
  <c r="V794" i="1"/>
  <c r="Z794" i="1"/>
  <c r="V795" i="1"/>
  <c r="Z795" i="1"/>
  <c r="V796" i="1"/>
  <c r="Z796" i="1"/>
  <c r="V797" i="1"/>
  <c r="Z797" i="1"/>
  <c r="V798" i="1"/>
  <c r="Z798" i="1"/>
  <c r="V799" i="1"/>
  <c r="Z799" i="1"/>
  <c r="V800" i="1"/>
  <c r="Z800" i="1"/>
  <c r="V801" i="1"/>
  <c r="Z801" i="1"/>
  <c r="V802" i="1"/>
  <c r="Z802" i="1"/>
  <c r="V803" i="1"/>
  <c r="Z803" i="1"/>
  <c r="V804" i="1"/>
  <c r="Z804" i="1"/>
  <c r="V805" i="1"/>
  <c r="Z805" i="1"/>
  <c r="V806" i="1"/>
  <c r="Z806" i="1"/>
  <c r="V807" i="1"/>
  <c r="Z807" i="1"/>
  <c r="V808" i="1"/>
  <c r="Z808" i="1"/>
  <c r="V809" i="1"/>
  <c r="Z809" i="1"/>
  <c r="V810" i="1"/>
  <c r="Z810" i="1"/>
  <c r="V811" i="1"/>
  <c r="Z811" i="1"/>
  <c r="V812" i="1"/>
  <c r="Z812" i="1"/>
  <c r="V813" i="1"/>
  <c r="Z813" i="1"/>
  <c r="V814" i="1"/>
  <c r="Z814" i="1"/>
  <c r="V815" i="1"/>
  <c r="Z815" i="1"/>
  <c r="V816" i="1"/>
  <c r="Z816" i="1"/>
  <c r="V817" i="1"/>
  <c r="Z817" i="1"/>
  <c r="V818" i="1"/>
  <c r="Z818" i="1"/>
  <c r="V819" i="1"/>
  <c r="Z819" i="1"/>
  <c r="V820" i="1"/>
  <c r="Z820" i="1"/>
  <c r="V821" i="1"/>
  <c r="Z821" i="1"/>
  <c r="V822" i="1"/>
  <c r="Z822" i="1"/>
  <c r="V823" i="1"/>
  <c r="Z823" i="1"/>
  <c r="V824" i="1"/>
  <c r="Z824" i="1"/>
  <c r="V825" i="1"/>
  <c r="Z825" i="1"/>
  <c r="V826" i="1"/>
  <c r="Z826" i="1"/>
  <c r="V827" i="1"/>
  <c r="Z827" i="1"/>
  <c r="V828" i="1"/>
  <c r="Z828" i="1"/>
  <c r="V829" i="1"/>
  <c r="Z829" i="1"/>
  <c r="V830" i="1"/>
  <c r="Z830" i="1"/>
  <c r="V831" i="1"/>
  <c r="Z831" i="1"/>
  <c r="V832" i="1"/>
  <c r="Z832" i="1"/>
  <c r="V833" i="1"/>
  <c r="Z833" i="1"/>
  <c r="V834" i="1"/>
  <c r="Z834" i="1"/>
  <c r="V835" i="1"/>
  <c r="Z835" i="1"/>
  <c r="V836" i="1"/>
  <c r="Z836" i="1"/>
  <c r="V837" i="1"/>
  <c r="Z837" i="1"/>
  <c r="V838" i="1"/>
  <c r="Z838" i="1"/>
  <c r="V839" i="1"/>
  <c r="Z839" i="1"/>
  <c r="V840" i="1"/>
  <c r="Z840" i="1"/>
  <c r="V841" i="1"/>
  <c r="Z841" i="1"/>
  <c r="V842" i="1"/>
  <c r="Z842" i="1"/>
  <c r="V843" i="1"/>
  <c r="Z843" i="1"/>
  <c r="V844" i="1"/>
  <c r="Z844" i="1"/>
  <c r="V845" i="1"/>
  <c r="Z845" i="1"/>
  <c r="V846" i="1"/>
  <c r="Z846" i="1"/>
  <c r="V847" i="1"/>
  <c r="Z847" i="1"/>
  <c r="V848" i="1"/>
  <c r="Z848" i="1"/>
  <c r="V849" i="1"/>
  <c r="Z849" i="1"/>
  <c r="V850" i="1"/>
  <c r="Z850" i="1"/>
  <c r="V851" i="1"/>
  <c r="Z851" i="1"/>
  <c r="V852" i="1"/>
  <c r="Z852" i="1"/>
  <c r="V853" i="1"/>
  <c r="Z853" i="1"/>
  <c r="V854" i="1"/>
  <c r="Z854" i="1"/>
  <c r="V855" i="1"/>
  <c r="Z855" i="1"/>
  <c r="V856" i="1"/>
  <c r="Z856" i="1"/>
  <c r="V857" i="1"/>
  <c r="Z857" i="1"/>
  <c r="V858" i="1"/>
  <c r="Z858" i="1"/>
  <c r="V859" i="1"/>
  <c r="Z859" i="1"/>
  <c r="V860" i="1"/>
  <c r="Z860" i="1"/>
  <c r="V861" i="1"/>
  <c r="Z861" i="1"/>
  <c r="V862" i="1"/>
  <c r="Z862" i="1"/>
  <c r="V863" i="1"/>
  <c r="Z863" i="1"/>
  <c r="V864" i="1"/>
  <c r="Z864" i="1"/>
  <c r="V865" i="1"/>
  <c r="Z865" i="1"/>
  <c r="V866" i="1"/>
  <c r="Z866" i="1"/>
  <c r="V867" i="1"/>
  <c r="Z867" i="1"/>
  <c r="V868" i="1"/>
  <c r="Z868" i="1"/>
  <c r="V869" i="1"/>
  <c r="Z869" i="1"/>
  <c r="V870" i="1"/>
  <c r="Z870" i="1"/>
  <c r="V871" i="1"/>
  <c r="Z871" i="1"/>
  <c r="V872" i="1"/>
  <c r="Z872" i="1"/>
  <c r="V873" i="1"/>
  <c r="Z873" i="1"/>
  <c r="V874" i="1"/>
  <c r="Z874" i="1"/>
  <c r="V875" i="1"/>
  <c r="Z875" i="1"/>
  <c r="V876" i="1"/>
  <c r="Z876" i="1"/>
  <c r="V877" i="1"/>
  <c r="Z877" i="1"/>
  <c r="V878" i="1"/>
  <c r="Z878" i="1"/>
  <c r="V879" i="1"/>
  <c r="Z879" i="1"/>
  <c r="V880" i="1"/>
  <c r="Z880" i="1"/>
  <c r="V881" i="1"/>
  <c r="Z881" i="1"/>
  <c r="V882" i="1"/>
  <c r="Z882" i="1"/>
  <c r="V883" i="1"/>
  <c r="Z883" i="1"/>
  <c r="V884" i="1"/>
  <c r="Z884" i="1"/>
  <c r="V885" i="1"/>
  <c r="Z885" i="1"/>
  <c r="V886" i="1"/>
  <c r="Z886" i="1"/>
  <c r="V887" i="1"/>
  <c r="Z887" i="1"/>
  <c r="V888" i="1"/>
  <c r="Z888" i="1"/>
  <c r="V889" i="1"/>
  <c r="Z889" i="1"/>
  <c r="V890" i="1"/>
  <c r="Z890" i="1"/>
  <c r="V891" i="1"/>
  <c r="Z891" i="1"/>
  <c r="V892" i="1"/>
  <c r="Z892" i="1"/>
  <c r="V893" i="1"/>
  <c r="Z893" i="1"/>
  <c r="V894" i="1"/>
  <c r="Z894" i="1"/>
  <c r="V895" i="1"/>
  <c r="Z895" i="1"/>
  <c r="V896" i="1"/>
  <c r="Z896" i="1"/>
  <c r="V897" i="1"/>
  <c r="Z897" i="1"/>
  <c r="V898" i="1"/>
  <c r="Z898" i="1"/>
  <c r="V899" i="1"/>
  <c r="Z899" i="1"/>
  <c r="V900" i="1"/>
  <c r="Z900" i="1"/>
  <c r="V901" i="1"/>
  <c r="Z901" i="1"/>
  <c r="V902" i="1"/>
  <c r="Z902" i="1"/>
  <c r="V903" i="1"/>
  <c r="Z903" i="1"/>
  <c r="V904" i="1"/>
  <c r="Z904" i="1"/>
  <c r="V905" i="1"/>
  <c r="Z905" i="1"/>
  <c r="V906" i="1"/>
  <c r="Z906" i="1"/>
  <c r="V907" i="1"/>
  <c r="Z907" i="1"/>
  <c r="V908" i="1"/>
  <c r="Z908" i="1"/>
  <c r="V909" i="1"/>
  <c r="Z909" i="1"/>
  <c r="V910" i="1"/>
  <c r="Z910" i="1"/>
  <c r="V911" i="1"/>
  <c r="Z911" i="1"/>
  <c r="V912" i="1"/>
  <c r="Z912" i="1"/>
  <c r="V913" i="1"/>
  <c r="Z913" i="1"/>
  <c r="V914" i="1"/>
  <c r="Z914" i="1"/>
  <c r="V915" i="1"/>
  <c r="Z915" i="1"/>
  <c r="V916" i="1"/>
  <c r="Z916" i="1"/>
  <c r="V917" i="1"/>
  <c r="Z917" i="1"/>
  <c r="V918" i="1"/>
  <c r="Z918" i="1"/>
  <c r="V919" i="1"/>
  <c r="Z919" i="1"/>
  <c r="V920" i="1"/>
  <c r="Z920" i="1"/>
  <c r="V921" i="1"/>
  <c r="Z921" i="1"/>
  <c r="V922" i="1"/>
  <c r="Z922" i="1"/>
  <c r="V923" i="1"/>
  <c r="Z923" i="1"/>
  <c r="V924" i="1"/>
  <c r="Z924" i="1"/>
  <c r="V925" i="1"/>
  <c r="Z925" i="1"/>
  <c r="V926" i="1"/>
  <c r="Z926" i="1"/>
  <c r="V927" i="1"/>
  <c r="Z927" i="1"/>
  <c r="V928" i="1"/>
  <c r="Z928" i="1"/>
  <c r="V929" i="1"/>
  <c r="Z929" i="1"/>
  <c r="V930" i="1"/>
  <c r="Z930" i="1"/>
  <c r="V931" i="1"/>
  <c r="Z931" i="1"/>
  <c r="V932" i="1"/>
  <c r="Z932" i="1"/>
  <c r="V933" i="1"/>
  <c r="Z933" i="1"/>
  <c r="V934" i="1"/>
  <c r="Z934" i="1"/>
  <c r="V935" i="1"/>
  <c r="Z935" i="1"/>
  <c r="V936" i="1"/>
  <c r="Z936" i="1"/>
  <c r="V937" i="1"/>
  <c r="Z937" i="1"/>
  <c r="V938" i="1"/>
  <c r="Z938" i="1"/>
  <c r="V939" i="1"/>
  <c r="Z939" i="1"/>
  <c r="V940" i="1"/>
  <c r="Z940" i="1"/>
  <c r="V941" i="1"/>
  <c r="Z941" i="1"/>
  <c r="V942" i="1"/>
  <c r="Z942" i="1"/>
  <c r="V943" i="1"/>
  <c r="Z943" i="1"/>
  <c r="V944" i="1"/>
  <c r="Z944" i="1"/>
  <c r="V945" i="1"/>
  <c r="Z945" i="1"/>
  <c r="V946" i="1"/>
  <c r="Z946" i="1"/>
  <c r="V947" i="1"/>
  <c r="Z947" i="1"/>
  <c r="V948" i="1"/>
  <c r="Z948" i="1"/>
  <c r="V949" i="1"/>
  <c r="Z949" i="1"/>
  <c r="V950" i="1"/>
  <c r="Z950" i="1"/>
  <c r="V951" i="1"/>
  <c r="Z951" i="1"/>
  <c r="V952" i="1"/>
  <c r="Z952" i="1"/>
  <c r="V953" i="1"/>
  <c r="Z953" i="1"/>
  <c r="V954" i="1"/>
  <c r="Z954" i="1"/>
  <c r="V955" i="1"/>
  <c r="Z955" i="1"/>
  <c r="V956" i="1"/>
  <c r="Z956" i="1"/>
  <c r="V957" i="1"/>
  <c r="Z957" i="1"/>
  <c r="V958" i="1"/>
  <c r="Z958" i="1"/>
  <c r="V959" i="1"/>
  <c r="Z959" i="1"/>
  <c r="V960" i="1"/>
  <c r="Z960" i="1"/>
  <c r="V961" i="1"/>
  <c r="Z961" i="1"/>
  <c r="V962" i="1"/>
  <c r="Z962" i="1"/>
  <c r="V963" i="1"/>
  <c r="Z963" i="1"/>
  <c r="V964" i="1"/>
  <c r="Z964" i="1"/>
  <c r="V965" i="1"/>
  <c r="Z965" i="1"/>
  <c r="V966" i="1"/>
  <c r="Z966" i="1"/>
  <c r="V967" i="1"/>
  <c r="Z967" i="1"/>
  <c r="V968" i="1"/>
  <c r="Z968" i="1"/>
  <c r="V969" i="1"/>
  <c r="Z969" i="1"/>
  <c r="V970" i="1"/>
  <c r="Z970" i="1"/>
  <c r="V971" i="1"/>
  <c r="Z971" i="1"/>
  <c r="V972" i="1"/>
  <c r="Z972" i="1"/>
  <c r="V973" i="1"/>
  <c r="Z973" i="1"/>
  <c r="V974" i="1"/>
  <c r="Z974" i="1"/>
  <c r="V975" i="1"/>
  <c r="Z975" i="1"/>
  <c r="V976" i="1"/>
  <c r="Z976" i="1"/>
  <c r="V977" i="1"/>
  <c r="Z977" i="1"/>
  <c r="V978" i="1"/>
  <c r="Z978" i="1"/>
  <c r="V979" i="1"/>
  <c r="Z979" i="1"/>
  <c r="V980" i="1"/>
  <c r="Z980" i="1"/>
  <c r="V981" i="1"/>
  <c r="Z981" i="1"/>
  <c r="V982" i="1"/>
  <c r="Z982" i="1"/>
  <c r="V983" i="1"/>
  <c r="Z983" i="1"/>
  <c r="V984" i="1"/>
  <c r="Z984" i="1"/>
  <c r="V985" i="1"/>
  <c r="Z985" i="1"/>
  <c r="V986" i="1"/>
  <c r="Z986" i="1"/>
  <c r="V987" i="1"/>
  <c r="Z987" i="1"/>
  <c r="V988" i="1"/>
  <c r="Z988" i="1"/>
  <c r="V989" i="1"/>
  <c r="Z989" i="1"/>
  <c r="V990" i="1"/>
  <c r="Z990" i="1"/>
  <c r="V991" i="1"/>
  <c r="Z991" i="1"/>
  <c r="V992" i="1"/>
  <c r="Z992" i="1"/>
  <c r="V993" i="1"/>
  <c r="Z993" i="1"/>
  <c r="V994" i="1"/>
  <c r="Z994" i="1"/>
  <c r="V995" i="1"/>
  <c r="Z995" i="1"/>
  <c r="V996" i="1"/>
  <c r="Z996" i="1"/>
  <c r="V997" i="1"/>
  <c r="Z997" i="1"/>
  <c r="V998" i="1"/>
  <c r="Z998" i="1"/>
  <c r="V999" i="1"/>
  <c r="Z999" i="1"/>
  <c r="V1000" i="1"/>
  <c r="Z1000" i="1"/>
  <c r="V1001" i="1"/>
  <c r="Z1001" i="1"/>
  <c r="V1002" i="1"/>
  <c r="Z1002" i="1"/>
  <c r="V1003" i="1"/>
  <c r="Z1003" i="1"/>
  <c r="V1004" i="1"/>
  <c r="Z1004" i="1"/>
  <c r="V1005" i="1"/>
  <c r="Z1005" i="1"/>
  <c r="V1006" i="1"/>
  <c r="Z1006" i="1"/>
  <c r="V1007" i="1"/>
  <c r="Z1007" i="1"/>
  <c r="V1008" i="1"/>
  <c r="Z1008" i="1"/>
  <c r="V1009" i="1"/>
  <c r="Z1009" i="1"/>
  <c r="V1010" i="1"/>
  <c r="Z1010" i="1"/>
  <c r="V1011" i="1"/>
  <c r="Z1011" i="1"/>
  <c r="V1012" i="1"/>
  <c r="Z1012" i="1"/>
  <c r="V1013" i="1"/>
  <c r="Z1013" i="1"/>
  <c r="V1014" i="1"/>
  <c r="Z1014" i="1"/>
  <c r="V1015" i="1"/>
  <c r="Z1015" i="1"/>
  <c r="V1016" i="1"/>
  <c r="Z1016" i="1"/>
  <c r="V1017" i="1"/>
  <c r="Z1017" i="1"/>
  <c r="V1018" i="1"/>
  <c r="Z1018" i="1"/>
  <c r="V1019" i="1"/>
  <c r="Z1019" i="1"/>
  <c r="V1020" i="1"/>
  <c r="Z1020" i="1"/>
  <c r="V1021" i="1"/>
  <c r="Z1021" i="1"/>
  <c r="V1022" i="1"/>
  <c r="Z1022" i="1"/>
  <c r="V1023" i="1"/>
  <c r="Z1023" i="1"/>
  <c r="V1024" i="1"/>
  <c r="Z1024" i="1"/>
  <c r="V1025" i="1"/>
  <c r="Z1025" i="1"/>
  <c r="V1026" i="1"/>
  <c r="Z1026" i="1"/>
  <c r="V1027" i="1"/>
  <c r="Z1027" i="1"/>
  <c r="V1028" i="1"/>
  <c r="Z1028" i="1"/>
  <c r="V1029" i="1"/>
  <c r="Z1029" i="1"/>
  <c r="V1030" i="1"/>
  <c r="Z1030" i="1"/>
  <c r="V1031" i="1"/>
  <c r="Z1031" i="1"/>
  <c r="V1032" i="1"/>
  <c r="Z1032" i="1"/>
  <c r="V1033" i="1"/>
  <c r="Z1033" i="1"/>
  <c r="V1034" i="1"/>
  <c r="Z1034" i="1"/>
  <c r="V1035" i="1"/>
  <c r="Z1035" i="1"/>
  <c r="V1036" i="1"/>
  <c r="Z1036" i="1"/>
  <c r="V1037" i="1"/>
  <c r="Z1037" i="1"/>
  <c r="V1038" i="1"/>
  <c r="Z1038" i="1"/>
  <c r="V1039" i="1"/>
  <c r="Z1039" i="1"/>
  <c r="V1040" i="1"/>
  <c r="Z1040" i="1"/>
  <c r="V1041" i="1"/>
  <c r="Z1041" i="1"/>
  <c r="V1042" i="1"/>
  <c r="Z1042" i="1"/>
  <c r="V1043" i="1"/>
  <c r="Z1043" i="1"/>
  <c r="V1044" i="1"/>
  <c r="Z1044" i="1"/>
  <c r="V1045" i="1"/>
  <c r="Z1045" i="1"/>
  <c r="V1046" i="1"/>
  <c r="Z1046" i="1"/>
  <c r="V1047" i="1"/>
  <c r="Z1047" i="1"/>
  <c r="V1048" i="1"/>
  <c r="Z1048" i="1"/>
  <c r="V1049" i="1"/>
  <c r="Z1049" i="1"/>
  <c r="V1050" i="1"/>
  <c r="Z1050" i="1"/>
  <c r="V1051" i="1"/>
  <c r="Z1051" i="1"/>
  <c r="V1052" i="1"/>
  <c r="Z1052" i="1"/>
  <c r="V1053" i="1"/>
  <c r="Z1053" i="1"/>
  <c r="V1054" i="1"/>
  <c r="Z1054" i="1"/>
  <c r="V1055" i="1"/>
  <c r="Z1055" i="1"/>
  <c r="V1056" i="1"/>
  <c r="Z1056" i="1"/>
  <c r="V1057" i="1"/>
  <c r="Z1057" i="1"/>
  <c r="V1058" i="1"/>
  <c r="Z1058" i="1"/>
  <c r="V1059" i="1"/>
  <c r="Z1059" i="1"/>
  <c r="V1060" i="1"/>
  <c r="Z1060" i="1"/>
  <c r="V1061" i="1"/>
  <c r="Z1061" i="1"/>
  <c r="V1062" i="1"/>
  <c r="Z1062" i="1"/>
  <c r="V1063" i="1"/>
  <c r="Z1063" i="1"/>
  <c r="V1064" i="1"/>
  <c r="Z1064" i="1"/>
  <c r="V1065" i="1"/>
  <c r="Z1065" i="1"/>
  <c r="V1066" i="1"/>
  <c r="Z1066" i="1"/>
  <c r="V1067" i="1"/>
  <c r="Z1067" i="1"/>
  <c r="V1068" i="1"/>
  <c r="Z1068" i="1"/>
  <c r="V1069" i="1"/>
  <c r="Z1069" i="1"/>
  <c r="V1070" i="1"/>
  <c r="Z1070" i="1"/>
  <c r="V1071" i="1"/>
  <c r="Z1071" i="1"/>
  <c r="V1072" i="1"/>
  <c r="Z1072" i="1"/>
  <c r="V1073" i="1"/>
  <c r="Z1073" i="1"/>
  <c r="V1074" i="1"/>
  <c r="Z1074" i="1"/>
  <c r="V1075" i="1"/>
  <c r="Z1075" i="1"/>
  <c r="V1076" i="1"/>
  <c r="Z1076" i="1"/>
  <c r="V1077" i="1"/>
  <c r="Z1077" i="1"/>
  <c r="V1078" i="1"/>
  <c r="Z1078" i="1"/>
  <c r="V1079" i="1"/>
  <c r="Z1079" i="1"/>
  <c r="V1080" i="1"/>
  <c r="Z1080" i="1"/>
  <c r="V1081" i="1"/>
  <c r="Z1081" i="1"/>
  <c r="V1082" i="1"/>
  <c r="Z1082" i="1"/>
  <c r="V1083" i="1"/>
  <c r="Z1083" i="1"/>
  <c r="V1084" i="1"/>
  <c r="Z1084" i="1"/>
  <c r="V1085" i="1"/>
  <c r="Z1085" i="1"/>
  <c r="V1086" i="1"/>
  <c r="Z1086" i="1"/>
  <c r="V1087" i="1"/>
  <c r="Z1087" i="1"/>
  <c r="V1088" i="1"/>
  <c r="Z1088" i="1"/>
  <c r="V1089" i="1"/>
  <c r="Z1089" i="1"/>
  <c r="V1090" i="1"/>
  <c r="Z1090" i="1"/>
  <c r="V1091" i="1"/>
  <c r="Z1091" i="1"/>
  <c r="V1092" i="1"/>
  <c r="Z1092" i="1"/>
  <c r="V1093" i="1"/>
  <c r="Z1093" i="1"/>
  <c r="V1094" i="1"/>
  <c r="Z1094" i="1"/>
  <c r="V1095" i="1"/>
  <c r="Z1095" i="1"/>
  <c r="V1096" i="1"/>
  <c r="Z1096" i="1"/>
  <c r="V1097" i="1"/>
  <c r="Z1097" i="1"/>
  <c r="V1098" i="1"/>
  <c r="Z1098" i="1"/>
  <c r="V1099" i="1"/>
  <c r="Z1099" i="1"/>
  <c r="V1100" i="1"/>
  <c r="Z1100" i="1"/>
  <c r="V1101" i="1"/>
  <c r="Z1101" i="1"/>
  <c r="V1102" i="1"/>
  <c r="Z1102" i="1"/>
  <c r="V1103" i="1"/>
  <c r="Z1103" i="1"/>
  <c r="V1104" i="1"/>
  <c r="Z1104" i="1"/>
  <c r="V1105" i="1"/>
  <c r="Z1105" i="1"/>
  <c r="V1106" i="1"/>
  <c r="Z1106" i="1"/>
  <c r="V1107" i="1"/>
  <c r="Z1107" i="1"/>
  <c r="V1108" i="1"/>
  <c r="Z1108" i="1"/>
  <c r="V1109" i="1"/>
  <c r="Z1109" i="1"/>
  <c r="V1110" i="1"/>
  <c r="Z1110" i="1"/>
  <c r="V1111" i="1"/>
  <c r="Z1111" i="1"/>
  <c r="V1112" i="1"/>
  <c r="Z1112" i="1"/>
  <c r="V1113" i="1"/>
  <c r="Z1113" i="1"/>
  <c r="V1114" i="1"/>
  <c r="Z1114" i="1"/>
  <c r="V1115" i="1"/>
  <c r="Z1115" i="1"/>
  <c r="V1116" i="1"/>
  <c r="Z1116" i="1"/>
  <c r="V1117" i="1"/>
  <c r="Z1117" i="1"/>
  <c r="V1118" i="1"/>
  <c r="Z1118" i="1"/>
  <c r="V1119" i="1"/>
  <c r="Z1119" i="1"/>
  <c r="V1120" i="1"/>
  <c r="Z1120" i="1"/>
  <c r="V1121" i="1"/>
  <c r="Z1121" i="1"/>
  <c r="V1122" i="1"/>
  <c r="Z1122" i="1"/>
  <c r="V1123" i="1"/>
  <c r="Z1123" i="1"/>
  <c r="V1124" i="1"/>
  <c r="Z1124" i="1"/>
  <c r="V1125" i="1"/>
  <c r="Z1125" i="1"/>
  <c r="V1126" i="1"/>
  <c r="Z1126" i="1"/>
  <c r="V1127" i="1"/>
  <c r="Z1127" i="1"/>
  <c r="V1128" i="1"/>
  <c r="Z1128" i="1"/>
  <c r="V1129" i="1"/>
  <c r="Z1129" i="1"/>
  <c r="V1130" i="1"/>
  <c r="Z1130" i="1"/>
  <c r="V1131" i="1"/>
  <c r="Z1131" i="1"/>
  <c r="V1132" i="1"/>
  <c r="Z1132" i="1"/>
  <c r="V1133" i="1"/>
  <c r="Z1133" i="1"/>
  <c r="V1134" i="1"/>
  <c r="Z1134" i="1"/>
  <c r="V1135" i="1"/>
  <c r="Z1135" i="1"/>
  <c r="V1136" i="1"/>
  <c r="Z1136" i="1"/>
  <c r="V1137" i="1"/>
  <c r="Z1137" i="1"/>
  <c r="V1138" i="1"/>
  <c r="Z1138" i="1"/>
  <c r="V1139" i="1"/>
  <c r="Z1139" i="1"/>
  <c r="V1140" i="1"/>
  <c r="Z1140" i="1"/>
  <c r="V1141" i="1"/>
  <c r="Z1141" i="1"/>
  <c r="V1142" i="1"/>
  <c r="Z1142" i="1"/>
  <c r="V1143" i="1"/>
  <c r="Z1143" i="1"/>
  <c r="V1144" i="1"/>
  <c r="Z1144" i="1"/>
  <c r="V1145" i="1"/>
  <c r="Z1145" i="1"/>
  <c r="V1146" i="1"/>
  <c r="Z1146" i="1"/>
  <c r="V1147" i="1"/>
  <c r="Z1147" i="1"/>
  <c r="V1148" i="1"/>
  <c r="Z1148" i="1"/>
  <c r="V1149" i="1"/>
  <c r="Z1149" i="1"/>
  <c r="V1150" i="1"/>
  <c r="Z1150" i="1"/>
  <c r="V1151" i="1"/>
  <c r="Z1151" i="1"/>
  <c r="V1152" i="1"/>
  <c r="Z1152" i="1"/>
  <c r="V1153" i="1"/>
  <c r="Z1153" i="1"/>
  <c r="V1154" i="1"/>
  <c r="Z1154" i="1"/>
  <c r="V1155" i="1"/>
  <c r="Z1155" i="1"/>
  <c r="V1156" i="1"/>
  <c r="Z1156" i="1"/>
  <c r="V1157" i="1"/>
  <c r="Z1157" i="1"/>
  <c r="V1158" i="1"/>
  <c r="Z1158" i="1"/>
  <c r="V1159" i="1"/>
  <c r="Z1159" i="1"/>
  <c r="V1160" i="1"/>
  <c r="Z1160" i="1"/>
  <c r="V1161" i="1"/>
  <c r="Z1161" i="1"/>
  <c r="V1162" i="1"/>
  <c r="Z1162" i="1"/>
  <c r="V1163" i="1"/>
  <c r="Z1163" i="1"/>
  <c r="V1164" i="1"/>
  <c r="Z1164" i="1"/>
  <c r="V1165" i="1"/>
  <c r="Z1165" i="1"/>
  <c r="V1166" i="1"/>
  <c r="Z1166" i="1"/>
  <c r="V1167" i="1"/>
  <c r="Z1167" i="1"/>
  <c r="V1168" i="1"/>
  <c r="Z1168" i="1"/>
  <c r="V1169" i="1"/>
  <c r="Z1169" i="1"/>
  <c r="V1170" i="1"/>
  <c r="Z1170" i="1"/>
  <c r="V1171" i="1"/>
  <c r="Z1171" i="1"/>
  <c r="V1172" i="1"/>
  <c r="Z1172" i="1"/>
  <c r="V1173" i="1"/>
  <c r="Z1173" i="1"/>
  <c r="V1174" i="1"/>
  <c r="Z1174" i="1"/>
  <c r="V1175" i="1"/>
  <c r="Z1175" i="1"/>
  <c r="V1176" i="1"/>
  <c r="Z1176" i="1"/>
  <c r="V1177" i="1"/>
  <c r="Z1177" i="1"/>
  <c r="V1178" i="1"/>
  <c r="Z1178" i="1"/>
  <c r="V1179" i="1"/>
  <c r="Z1179" i="1"/>
  <c r="V1180" i="1"/>
  <c r="Z1180" i="1"/>
  <c r="V1181" i="1"/>
  <c r="Z1181" i="1"/>
  <c r="V1182" i="1"/>
  <c r="Z1182" i="1"/>
  <c r="V1183" i="1"/>
  <c r="Z1183" i="1"/>
  <c r="V1184" i="1"/>
  <c r="Z1184" i="1"/>
  <c r="V1185" i="1"/>
  <c r="Z1185" i="1"/>
  <c r="V1186" i="1"/>
  <c r="Z1186" i="1"/>
  <c r="V1187" i="1"/>
  <c r="Z1187" i="1"/>
  <c r="V1188" i="1"/>
  <c r="Z1188" i="1"/>
  <c r="V1189" i="1"/>
  <c r="Z1189" i="1"/>
  <c r="V1190" i="1"/>
  <c r="Z1190" i="1"/>
  <c r="V1191" i="1"/>
  <c r="Z1191" i="1"/>
  <c r="V1192" i="1"/>
  <c r="Z1192" i="1"/>
  <c r="V1193" i="1"/>
  <c r="Z1193" i="1"/>
  <c r="V1194" i="1"/>
  <c r="Z1194" i="1"/>
  <c r="V1195" i="1"/>
  <c r="Z1195" i="1"/>
  <c r="V1196" i="1"/>
  <c r="Z1196" i="1"/>
  <c r="V1197" i="1"/>
  <c r="Z1197" i="1"/>
  <c r="V1198" i="1"/>
  <c r="Z1198" i="1"/>
  <c r="V1199" i="1"/>
  <c r="Z1199" i="1"/>
  <c r="V1200" i="1"/>
  <c r="Z1200" i="1"/>
  <c r="V1201" i="1"/>
  <c r="Z1201" i="1"/>
  <c r="V1202" i="1"/>
  <c r="Z1202" i="1"/>
  <c r="V1203" i="1"/>
  <c r="Z1203" i="1"/>
  <c r="V1204" i="1"/>
  <c r="Z1204" i="1"/>
  <c r="V1205" i="1"/>
  <c r="Z1205" i="1"/>
  <c r="V1206" i="1"/>
  <c r="Z1206" i="1"/>
  <c r="V1207" i="1"/>
  <c r="Z1207" i="1"/>
  <c r="V1208" i="1"/>
  <c r="Z1208" i="1"/>
  <c r="V1209" i="1"/>
  <c r="Z1209" i="1"/>
  <c r="V1210" i="1"/>
  <c r="Z1210" i="1"/>
  <c r="V1211" i="1"/>
  <c r="Z1211" i="1"/>
  <c r="V1212" i="1"/>
  <c r="Z1212" i="1"/>
  <c r="V1213" i="1"/>
  <c r="Z1213" i="1"/>
  <c r="V1214" i="1"/>
  <c r="Z1214" i="1"/>
  <c r="V1215" i="1"/>
  <c r="Z1215" i="1"/>
  <c r="V1216" i="1"/>
  <c r="Z1216" i="1"/>
  <c r="V1217" i="1"/>
  <c r="Z1217" i="1"/>
  <c r="V1218" i="1"/>
  <c r="Z1218" i="1"/>
  <c r="V1219" i="1"/>
  <c r="Z1219" i="1"/>
  <c r="V1220" i="1"/>
  <c r="Z1220" i="1"/>
  <c r="V1221" i="1"/>
  <c r="Z1221" i="1"/>
  <c r="V1222" i="1"/>
  <c r="Z1222" i="1"/>
  <c r="V1223" i="1"/>
  <c r="Z1223" i="1"/>
  <c r="V1224" i="1"/>
  <c r="Z1224" i="1"/>
  <c r="V1225" i="1"/>
  <c r="Z1225" i="1"/>
  <c r="V1226" i="1"/>
  <c r="Z1226" i="1"/>
  <c r="V1227" i="1"/>
  <c r="Z1227" i="1"/>
  <c r="V1228" i="1"/>
  <c r="Z1228" i="1"/>
  <c r="V1229" i="1"/>
  <c r="Z1229" i="1"/>
  <c r="V1230" i="1"/>
  <c r="Z1230" i="1"/>
  <c r="V1231" i="1"/>
  <c r="Z1231" i="1"/>
  <c r="V1232" i="1"/>
  <c r="Z1232" i="1"/>
  <c r="V1233" i="1"/>
  <c r="Z1233" i="1"/>
  <c r="V1234" i="1"/>
  <c r="Z1234" i="1"/>
  <c r="V1235" i="1"/>
  <c r="Z1235" i="1"/>
  <c r="V1236" i="1"/>
  <c r="Z1236" i="1"/>
  <c r="V1237" i="1"/>
  <c r="Z1237" i="1"/>
  <c r="V1238" i="1"/>
  <c r="Z1238" i="1"/>
  <c r="V1239" i="1"/>
  <c r="Z1239" i="1"/>
  <c r="V1240" i="1"/>
  <c r="Z1240" i="1"/>
  <c r="V1241" i="1"/>
  <c r="Z1241" i="1"/>
  <c r="V1242" i="1"/>
  <c r="Z1242" i="1"/>
  <c r="V1243" i="1"/>
  <c r="Z1243" i="1"/>
  <c r="V1244" i="1"/>
  <c r="Z1244" i="1"/>
  <c r="V1245" i="1"/>
  <c r="Z1245" i="1"/>
  <c r="V1246" i="1"/>
  <c r="Z1246" i="1"/>
  <c r="V1247" i="1"/>
  <c r="Z1247" i="1"/>
  <c r="V1248" i="1"/>
  <c r="Z1248" i="1"/>
  <c r="V1249" i="1"/>
  <c r="Z1249" i="1"/>
  <c r="V1250" i="1"/>
  <c r="Z1250" i="1"/>
  <c r="V1251" i="1"/>
  <c r="Z1251" i="1"/>
  <c r="V1252" i="1"/>
  <c r="Z1252" i="1"/>
  <c r="V1253" i="1"/>
  <c r="Z1253" i="1"/>
  <c r="V1254" i="1"/>
  <c r="Z1254" i="1"/>
  <c r="V1255" i="1"/>
  <c r="Z1255" i="1"/>
  <c r="V1256" i="1"/>
  <c r="Z1256" i="1"/>
  <c r="V1257" i="1"/>
  <c r="Z1257" i="1"/>
  <c r="V1258" i="1"/>
  <c r="Z1258" i="1"/>
  <c r="V1259" i="1"/>
  <c r="Z1259" i="1"/>
  <c r="V1260" i="1"/>
  <c r="Z1260" i="1"/>
  <c r="V1261" i="1"/>
  <c r="Z1261" i="1"/>
  <c r="V1262" i="1"/>
  <c r="Z1262" i="1"/>
  <c r="V1263" i="1"/>
  <c r="Z1263" i="1"/>
  <c r="V1264" i="1"/>
  <c r="Z1264" i="1"/>
  <c r="V1265" i="1"/>
  <c r="Z1265" i="1"/>
  <c r="V1266" i="1"/>
  <c r="Z1266" i="1"/>
  <c r="V1267" i="1"/>
  <c r="Z1267" i="1"/>
  <c r="V1268" i="1"/>
  <c r="Z1268" i="1"/>
  <c r="V1269" i="1"/>
  <c r="Z1269" i="1"/>
  <c r="V1270" i="1"/>
  <c r="Z1270" i="1"/>
  <c r="V1271" i="1"/>
  <c r="Z1271" i="1"/>
  <c r="V1272" i="1"/>
  <c r="Z1272" i="1"/>
  <c r="V1273" i="1"/>
  <c r="Z1273" i="1"/>
  <c r="V1274" i="1"/>
  <c r="Z1274" i="1"/>
  <c r="V1275" i="1"/>
  <c r="Z1275" i="1"/>
  <c r="V1276" i="1"/>
  <c r="Z1276" i="1"/>
  <c r="V1277" i="1"/>
  <c r="Z1277" i="1"/>
  <c r="V1278" i="1"/>
  <c r="Z1278" i="1"/>
  <c r="V1279" i="1"/>
  <c r="Z1279" i="1"/>
  <c r="V1280" i="1"/>
  <c r="Z1280" i="1"/>
  <c r="V1281" i="1"/>
  <c r="Z1281" i="1"/>
  <c r="V1282" i="1"/>
  <c r="Z1282" i="1"/>
  <c r="V1283" i="1"/>
  <c r="Z1283" i="1"/>
  <c r="V1284" i="1"/>
  <c r="Z1284" i="1"/>
  <c r="V1285" i="1"/>
  <c r="Z1285" i="1"/>
  <c r="V1286" i="1"/>
  <c r="Z1286" i="1"/>
  <c r="V1287" i="1"/>
  <c r="Z1287" i="1"/>
  <c r="V1288" i="1"/>
  <c r="Z1288" i="1"/>
  <c r="V1289" i="1"/>
  <c r="Z1289" i="1"/>
  <c r="V1290" i="1"/>
  <c r="Z1290" i="1"/>
  <c r="V1291" i="1"/>
  <c r="Z1291" i="1"/>
  <c r="V1292" i="1"/>
  <c r="Z1292" i="1"/>
  <c r="V1293" i="1"/>
  <c r="Z1293" i="1"/>
  <c r="V1294" i="1"/>
  <c r="Z1294" i="1"/>
  <c r="V1295" i="1"/>
  <c r="Z1295" i="1"/>
  <c r="V1296" i="1"/>
  <c r="Z1296" i="1"/>
  <c r="V1297" i="1"/>
  <c r="Z1297" i="1"/>
  <c r="V1298" i="1"/>
  <c r="Z1298" i="1"/>
  <c r="V1299" i="1"/>
  <c r="Z1299" i="1"/>
  <c r="V1300" i="1"/>
  <c r="Z1300" i="1"/>
  <c r="V1301" i="1"/>
  <c r="Z1301" i="1"/>
  <c r="V1302" i="1"/>
  <c r="Z1302" i="1"/>
  <c r="V1303" i="1"/>
  <c r="Z1303" i="1"/>
  <c r="V1304" i="1"/>
  <c r="Z1304" i="1"/>
  <c r="V1305" i="1"/>
  <c r="Z1305" i="1"/>
  <c r="V1306" i="1"/>
  <c r="Z1306" i="1"/>
  <c r="V1307" i="1"/>
  <c r="Z1307" i="1"/>
  <c r="V1308" i="1"/>
  <c r="Z1308" i="1"/>
  <c r="V1309" i="1"/>
  <c r="Z1309" i="1"/>
  <c r="V1310" i="1"/>
  <c r="Z1310" i="1"/>
  <c r="V1311" i="1"/>
  <c r="Z1311" i="1"/>
  <c r="V1312" i="1"/>
  <c r="Z1312" i="1"/>
  <c r="V1313" i="1"/>
  <c r="Z1313" i="1"/>
  <c r="V1314" i="1"/>
  <c r="Z1314" i="1"/>
  <c r="V1315" i="1"/>
  <c r="Z1315" i="1"/>
  <c r="V1316" i="1"/>
  <c r="Z1316" i="1"/>
  <c r="V1317" i="1"/>
  <c r="Z1317" i="1"/>
  <c r="V1318" i="1"/>
  <c r="Z1318" i="1"/>
  <c r="V1319" i="1"/>
  <c r="Z1319" i="1"/>
  <c r="V1320" i="1"/>
  <c r="Z1320" i="1"/>
  <c r="V1321" i="1"/>
  <c r="Z1321" i="1"/>
  <c r="V1322" i="1"/>
  <c r="Z1322" i="1"/>
  <c r="V1323" i="1"/>
  <c r="Z1323" i="1"/>
  <c r="V1324" i="1"/>
  <c r="Z1324" i="1"/>
  <c r="V1325" i="1"/>
  <c r="Z1325" i="1"/>
  <c r="V1326" i="1"/>
  <c r="Z1326" i="1"/>
  <c r="V1327" i="1"/>
  <c r="Z1327" i="1"/>
  <c r="V1328" i="1"/>
  <c r="Z1328" i="1"/>
  <c r="V1329" i="1"/>
  <c r="Z1329" i="1"/>
  <c r="V1330" i="1"/>
  <c r="Z1330" i="1"/>
  <c r="V1331" i="1"/>
  <c r="Z1331" i="1"/>
  <c r="V1332" i="1"/>
  <c r="Z1332" i="1"/>
  <c r="V1333" i="1"/>
  <c r="Z1333" i="1"/>
  <c r="V1334" i="1"/>
  <c r="Z1334" i="1"/>
  <c r="V1335" i="1"/>
  <c r="Z1335" i="1"/>
  <c r="V1336" i="1"/>
  <c r="Z1336" i="1"/>
  <c r="V1337" i="1"/>
  <c r="Z1337" i="1"/>
  <c r="V1338" i="1"/>
  <c r="Z1338" i="1"/>
  <c r="V1339" i="1"/>
  <c r="Z1339" i="1"/>
  <c r="V1340" i="1"/>
  <c r="Z1340" i="1"/>
  <c r="V1341" i="1"/>
  <c r="Z1341" i="1"/>
  <c r="V1342" i="1"/>
  <c r="Z1342" i="1"/>
  <c r="V1343" i="1"/>
  <c r="Z1343" i="1"/>
  <c r="V1344" i="1"/>
  <c r="Z1344" i="1"/>
  <c r="V1345" i="1"/>
  <c r="Z1345" i="1"/>
  <c r="V1346" i="1"/>
  <c r="Z1346" i="1"/>
  <c r="V1347" i="1"/>
  <c r="Z1347" i="1"/>
  <c r="V1348" i="1"/>
  <c r="Z1348" i="1"/>
  <c r="V1349" i="1"/>
  <c r="Z1349" i="1"/>
  <c r="V1350" i="1"/>
  <c r="Z1350" i="1"/>
  <c r="V1351" i="1"/>
  <c r="Z1351" i="1"/>
  <c r="V1352" i="1"/>
  <c r="Z1352" i="1"/>
  <c r="V1353" i="1"/>
  <c r="Z1353" i="1"/>
  <c r="V1354" i="1"/>
  <c r="Z1354" i="1"/>
  <c r="V1355" i="1"/>
  <c r="Z1355" i="1"/>
  <c r="V1356" i="1"/>
  <c r="Z1356" i="1"/>
  <c r="V1357" i="1"/>
  <c r="Z1357" i="1"/>
  <c r="V1358" i="1"/>
  <c r="Z1358" i="1"/>
  <c r="V1359" i="1"/>
  <c r="Z1359" i="1"/>
  <c r="V1360" i="1"/>
  <c r="Z1360" i="1"/>
  <c r="V1361" i="1"/>
  <c r="Z1361" i="1"/>
  <c r="V1362" i="1"/>
  <c r="Z1362" i="1"/>
  <c r="V1363" i="1"/>
  <c r="Z1363" i="1"/>
  <c r="V1364" i="1"/>
  <c r="Z1364" i="1"/>
  <c r="V1365" i="1"/>
  <c r="Z1365" i="1"/>
  <c r="V1366" i="1"/>
  <c r="Z1366" i="1"/>
  <c r="V1367" i="1"/>
  <c r="Z1367" i="1"/>
  <c r="V1368" i="1"/>
  <c r="Z1368" i="1"/>
  <c r="V1369" i="1"/>
  <c r="Z1369" i="1"/>
  <c r="V1370" i="1"/>
  <c r="Z1370" i="1"/>
  <c r="V1371" i="1"/>
  <c r="Z1371" i="1"/>
  <c r="V1372" i="1"/>
  <c r="Z1372" i="1"/>
  <c r="V1373" i="1"/>
  <c r="Z1373" i="1"/>
  <c r="V1374" i="1"/>
  <c r="Z1374" i="1"/>
  <c r="V1375" i="1"/>
  <c r="Z1375" i="1"/>
  <c r="V1376" i="1"/>
  <c r="Z1376" i="1"/>
  <c r="V1377" i="1"/>
  <c r="Z1377" i="1"/>
  <c r="V1378" i="1"/>
  <c r="Z1378" i="1"/>
  <c r="V1379" i="1"/>
  <c r="Z1379" i="1"/>
  <c r="V1380" i="1"/>
  <c r="Z1380" i="1"/>
  <c r="V1381" i="1"/>
  <c r="Z1381" i="1"/>
  <c r="V1382" i="1"/>
  <c r="Z1382" i="1"/>
  <c r="V1383" i="1"/>
  <c r="Z1383" i="1"/>
  <c r="V1384" i="1"/>
  <c r="Z1384" i="1"/>
  <c r="V1385" i="1"/>
  <c r="Z1385" i="1"/>
  <c r="V1386" i="1"/>
  <c r="Z1386" i="1"/>
  <c r="V1387" i="1"/>
  <c r="Z1387" i="1"/>
  <c r="V1388" i="1"/>
  <c r="Z1388" i="1"/>
  <c r="V1389" i="1"/>
  <c r="Z1389" i="1"/>
  <c r="V1390" i="1"/>
  <c r="Z1390" i="1"/>
  <c r="V1391" i="1"/>
  <c r="Z1391" i="1"/>
  <c r="V1392" i="1"/>
  <c r="Z1392" i="1"/>
  <c r="V1393" i="1"/>
  <c r="Z1393" i="1"/>
  <c r="V1394" i="1"/>
  <c r="Z1394" i="1"/>
  <c r="V1395" i="1"/>
  <c r="Z1395" i="1"/>
  <c r="V1396" i="1"/>
  <c r="Z1396" i="1"/>
  <c r="V1397" i="1"/>
  <c r="Z1397" i="1"/>
  <c r="V1398" i="1"/>
  <c r="Z1398" i="1"/>
  <c r="V1399" i="1"/>
  <c r="Z1399" i="1"/>
  <c r="V1400" i="1"/>
  <c r="Z1400" i="1"/>
  <c r="V1401" i="1"/>
  <c r="Z1401" i="1"/>
  <c r="V1402" i="1"/>
  <c r="Z1402" i="1"/>
  <c r="V1403" i="1"/>
  <c r="Z1403" i="1"/>
  <c r="V1404" i="1"/>
  <c r="Z1404" i="1"/>
  <c r="V1405" i="1"/>
  <c r="Z1405" i="1"/>
  <c r="V1406" i="1"/>
  <c r="Z1406" i="1"/>
  <c r="V1407" i="1"/>
  <c r="Z1407" i="1"/>
  <c r="V1408" i="1"/>
  <c r="Z1408" i="1"/>
  <c r="V1409" i="1"/>
  <c r="Z1409" i="1"/>
  <c r="V1410" i="1"/>
  <c r="Z1410" i="1"/>
  <c r="V1411" i="1"/>
  <c r="Z1411" i="1"/>
  <c r="V1412" i="1"/>
  <c r="Z1412" i="1"/>
  <c r="V1413" i="1"/>
  <c r="Z1413" i="1"/>
  <c r="V1414" i="1"/>
  <c r="Z1414" i="1"/>
  <c r="V1415" i="1"/>
  <c r="Z1415" i="1"/>
  <c r="V1416" i="1"/>
  <c r="Z1416" i="1"/>
  <c r="V1417" i="1"/>
  <c r="Z1417" i="1"/>
  <c r="V1418" i="1"/>
  <c r="Z1418" i="1"/>
  <c r="V1419" i="1"/>
  <c r="Z1419" i="1"/>
  <c r="V1420" i="1"/>
  <c r="Z1420" i="1"/>
  <c r="V1421" i="1"/>
  <c r="Z1421" i="1"/>
  <c r="V1422" i="1"/>
  <c r="Z1422" i="1"/>
  <c r="V1423" i="1"/>
  <c r="Z1423" i="1"/>
  <c r="V1424" i="1"/>
  <c r="Z1424" i="1"/>
  <c r="V1425" i="1"/>
  <c r="Z1425" i="1"/>
  <c r="V1426" i="1"/>
  <c r="Z1426" i="1"/>
  <c r="V1427" i="1"/>
  <c r="Z1427" i="1"/>
  <c r="V1428" i="1"/>
  <c r="Z1428" i="1"/>
  <c r="V1429" i="1"/>
  <c r="Z1429" i="1"/>
  <c r="V1430" i="1"/>
  <c r="Z1430" i="1"/>
  <c r="V1431" i="1"/>
  <c r="Z1431" i="1"/>
  <c r="V1432" i="1"/>
  <c r="Z1432" i="1"/>
  <c r="V1433" i="1"/>
  <c r="Z1433" i="1"/>
  <c r="V1434" i="1"/>
  <c r="Z1434" i="1"/>
  <c r="V1435" i="1"/>
  <c r="Z1435" i="1"/>
  <c r="V1436" i="1"/>
  <c r="Z1436" i="1"/>
  <c r="V1437" i="1"/>
  <c r="Z1437" i="1"/>
  <c r="V1438" i="1"/>
  <c r="Z1438" i="1"/>
  <c r="V1439" i="1"/>
  <c r="Z1439" i="1"/>
  <c r="V1440" i="1"/>
  <c r="Z1440" i="1"/>
  <c r="V1441" i="1"/>
  <c r="Z1441" i="1"/>
  <c r="V1442" i="1"/>
  <c r="Z1442" i="1"/>
  <c r="V1443" i="1"/>
  <c r="Z1443" i="1"/>
  <c r="V1444" i="1"/>
  <c r="Z1444" i="1"/>
  <c r="V1445" i="1"/>
  <c r="Z1445" i="1"/>
  <c r="V1446" i="1"/>
  <c r="Z1446" i="1"/>
  <c r="V1447" i="1"/>
  <c r="Z1447" i="1"/>
  <c r="V1448" i="1"/>
  <c r="Z1448" i="1"/>
  <c r="V1449" i="1"/>
  <c r="Z1449" i="1"/>
  <c r="V1450" i="1"/>
  <c r="Z1450" i="1"/>
  <c r="V1451" i="1"/>
  <c r="Z1451" i="1"/>
  <c r="V1452" i="1"/>
  <c r="Z1452" i="1"/>
  <c r="V1453" i="1"/>
  <c r="Z1453" i="1"/>
  <c r="V1454" i="1"/>
  <c r="Z1454" i="1"/>
  <c r="V1455" i="1"/>
  <c r="Z1455" i="1"/>
  <c r="V1456" i="1"/>
  <c r="Z1456" i="1"/>
  <c r="V1457" i="1"/>
  <c r="Z1457" i="1"/>
  <c r="V1458" i="1"/>
  <c r="Z1458" i="1"/>
  <c r="V1459" i="1"/>
  <c r="Z1459" i="1"/>
  <c r="V1460" i="1"/>
  <c r="Z1460" i="1"/>
  <c r="V1461" i="1"/>
  <c r="Z1461" i="1"/>
  <c r="V1462" i="1"/>
  <c r="Z1462" i="1"/>
  <c r="V1463" i="1"/>
  <c r="Z1463" i="1"/>
  <c r="V1464" i="1"/>
  <c r="Z1464" i="1"/>
  <c r="V1465" i="1"/>
  <c r="Z1465" i="1"/>
  <c r="V1466" i="1"/>
  <c r="Z1466" i="1"/>
  <c r="V1467" i="1"/>
  <c r="Z1467" i="1"/>
  <c r="V1468" i="1"/>
  <c r="Z1468" i="1"/>
  <c r="V1469" i="1"/>
  <c r="Z1469" i="1"/>
  <c r="V1470" i="1"/>
  <c r="Z1470" i="1"/>
  <c r="V1471" i="1"/>
  <c r="Z1471" i="1"/>
  <c r="V1472" i="1"/>
  <c r="Z1472" i="1"/>
  <c r="V1473" i="1"/>
  <c r="Z1473" i="1"/>
  <c r="V1474" i="1"/>
  <c r="Z1474" i="1"/>
  <c r="V1475" i="1"/>
  <c r="Z1475" i="1"/>
  <c r="V1476" i="1"/>
  <c r="Z1476" i="1"/>
  <c r="V1477" i="1"/>
  <c r="Z1477" i="1"/>
  <c r="V1478" i="1"/>
  <c r="Z1478" i="1"/>
  <c r="V1479" i="1"/>
  <c r="Z1479" i="1"/>
  <c r="V1480" i="1"/>
  <c r="Z1480" i="1"/>
  <c r="V1481" i="1"/>
  <c r="Z1481" i="1"/>
  <c r="V1482" i="1"/>
  <c r="Z1482" i="1"/>
  <c r="V1483" i="1"/>
  <c r="Z1483" i="1"/>
  <c r="V1484" i="1"/>
  <c r="Z1484" i="1"/>
  <c r="V1485" i="1"/>
  <c r="Z1485" i="1"/>
  <c r="V1486" i="1"/>
  <c r="Z1486" i="1"/>
  <c r="V1487" i="1"/>
  <c r="Z1487" i="1"/>
  <c r="V1488" i="1"/>
  <c r="Z1488" i="1"/>
  <c r="V1489" i="1"/>
  <c r="Z1489" i="1"/>
  <c r="V1490" i="1"/>
  <c r="Z1490" i="1"/>
  <c r="V1491" i="1"/>
  <c r="Z1491" i="1"/>
  <c r="V1492" i="1"/>
  <c r="Z1492" i="1"/>
  <c r="V1493" i="1"/>
  <c r="Z1493" i="1"/>
  <c r="V1494" i="1"/>
  <c r="Z1494" i="1"/>
  <c r="V1495" i="1"/>
  <c r="Z1495" i="1"/>
  <c r="V1496" i="1"/>
  <c r="Z1496" i="1"/>
  <c r="V1497" i="1"/>
  <c r="Z1497" i="1"/>
  <c r="V1498" i="1"/>
  <c r="Z1498" i="1"/>
  <c r="V1499" i="1"/>
  <c r="Z1499" i="1"/>
  <c r="V1500" i="1"/>
  <c r="Z1500" i="1"/>
  <c r="V1501" i="1"/>
  <c r="Z1501" i="1"/>
  <c r="V1502" i="1"/>
  <c r="Z1502" i="1"/>
  <c r="V1503" i="1"/>
  <c r="Z1503" i="1"/>
  <c r="V1504" i="1"/>
  <c r="Z1504" i="1"/>
  <c r="V1505" i="1"/>
  <c r="Z1505" i="1"/>
  <c r="V1506" i="1"/>
  <c r="Z1506" i="1"/>
  <c r="V1507" i="1"/>
  <c r="Z1507" i="1"/>
  <c r="V1508" i="1"/>
  <c r="Z1508" i="1"/>
  <c r="V1509" i="1"/>
  <c r="Z1509" i="1"/>
  <c r="V1510" i="1"/>
  <c r="Z1510" i="1"/>
  <c r="V1511" i="1"/>
  <c r="Z1511" i="1"/>
  <c r="V1512" i="1"/>
  <c r="Z1512" i="1"/>
  <c r="V1513" i="1"/>
  <c r="Z1513" i="1"/>
  <c r="V1514" i="1"/>
  <c r="Z1514" i="1"/>
  <c r="V1515" i="1"/>
  <c r="Z1515" i="1"/>
  <c r="V1516" i="1"/>
  <c r="Z1516" i="1"/>
  <c r="V1517" i="1"/>
  <c r="Z1517" i="1"/>
  <c r="V1518" i="1"/>
  <c r="Z1518" i="1"/>
  <c r="V1519" i="1"/>
  <c r="Z1519" i="1"/>
  <c r="V1520" i="1"/>
  <c r="Z1520" i="1"/>
  <c r="V1521" i="1"/>
  <c r="Z1521" i="1"/>
  <c r="V1522" i="1"/>
  <c r="Z1522" i="1"/>
  <c r="V1523" i="1"/>
  <c r="Z1523" i="1"/>
  <c r="V1524" i="1"/>
  <c r="Z1524" i="1"/>
  <c r="V1525" i="1"/>
  <c r="Z1525" i="1"/>
  <c r="V1526" i="1"/>
  <c r="Z1526" i="1"/>
  <c r="V1527" i="1"/>
  <c r="Z1527" i="1"/>
  <c r="V1528" i="1"/>
  <c r="Z1528" i="1"/>
  <c r="V1529" i="1"/>
  <c r="Z1529" i="1"/>
  <c r="V1530" i="1"/>
  <c r="Z1530" i="1"/>
  <c r="V1531" i="1"/>
  <c r="Z1531" i="1"/>
  <c r="V1532" i="1"/>
  <c r="Z1532" i="1"/>
  <c r="V1533" i="1"/>
  <c r="Z1533" i="1"/>
  <c r="V1534" i="1"/>
  <c r="Z1534" i="1"/>
  <c r="V1535" i="1"/>
  <c r="Z1535" i="1"/>
  <c r="V1536" i="1"/>
  <c r="Z1536" i="1"/>
  <c r="V1537" i="1"/>
  <c r="Z1537" i="1"/>
  <c r="V1538" i="1"/>
  <c r="Z1538" i="1"/>
  <c r="V1539" i="1"/>
  <c r="Z1539" i="1"/>
  <c r="V1540" i="1"/>
  <c r="Z1540" i="1"/>
  <c r="V1541" i="1"/>
  <c r="Z1541" i="1"/>
  <c r="V1542" i="1"/>
  <c r="Z1542" i="1"/>
  <c r="V1543" i="1"/>
  <c r="Z1543" i="1"/>
  <c r="V1544" i="1"/>
  <c r="Z1544" i="1"/>
  <c r="V1545" i="1"/>
  <c r="Z1545" i="1"/>
  <c r="V1546" i="1"/>
  <c r="Z1546" i="1"/>
  <c r="V1547" i="1"/>
  <c r="Z1547" i="1"/>
  <c r="V1548" i="1"/>
  <c r="Z1548" i="1"/>
  <c r="V1549" i="1"/>
  <c r="Z1549" i="1"/>
  <c r="V1550" i="1"/>
  <c r="Z1550" i="1"/>
  <c r="V1551" i="1"/>
  <c r="Z1551" i="1"/>
  <c r="V1552" i="1"/>
  <c r="Z1552" i="1"/>
  <c r="V1553" i="1"/>
  <c r="Z1553" i="1"/>
  <c r="V1554" i="1"/>
  <c r="Z1554" i="1"/>
  <c r="V1555" i="1"/>
  <c r="Z1555" i="1"/>
  <c r="V1556" i="1"/>
  <c r="Z1556" i="1"/>
  <c r="V1557" i="1"/>
  <c r="Z1557" i="1"/>
  <c r="V1558" i="1"/>
  <c r="Z1558" i="1"/>
  <c r="V1559" i="1"/>
  <c r="Z1559" i="1"/>
  <c r="V1560" i="1"/>
  <c r="Z1560" i="1"/>
  <c r="V1561" i="1"/>
  <c r="Z1561" i="1"/>
  <c r="V1562" i="1"/>
  <c r="Z1562" i="1"/>
  <c r="V1563" i="1"/>
  <c r="Z1563" i="1"/>
  <c r="V1564" i="1"/>
  <c r="Z1564" i="1"/>
  <c r="V1565" i="1"/>
  <c r="Z1565" i="1"/>
  <c r="V1566" i="1"/>
  <c r="Z1566" i="1"/>
  <c r="V1567" i="1"/>
  <c r="Z1567" i="1"/>
  <c r="V1568" i="1"/>
  <c r="Z1568" i="1"/>
  <c r="V1569" i="1"/>
  <c r="Z1569" i="1"/>
  <c r="V1570" i="1"/>
  <c r="Z1570" i="1"/>
  <c r="V1571" i="1"/>
  <c r="Z1571" i="1"/>
  <c r="V1572" i="1"/>
  <c r="Z1572" i="1"/>
  <c r="V1573" i="1"/>
  <c r="Z1573" i="1"/>
  <c r="V1574" i="1"/>
  <c r="Z1574" i="1"/>
  <c r="V1575" i="1"/>
  <c r="Z1575" i="1"/>
  <c r="V1576" i="1"/>
  <c r="Z1576" i="1"/>
  <c r="V1577" i="1"/>
  <c r="Z1577" i="1"/>
  <c r="V1578" i="1"/>
  <c r="Z1578" i="1"/>
  <c r="V1579" i="1"/>
  <c r="Z1579" i="1"/>
  <c r="V1580" i="1"/>
  <c r="Z1580" i="1"/>
  <c r="V1581" i="1"/>
  <c r="Z1581" i="1"/>
  <c r="V1582" i="1"/>
  <c r="Z1582" i="1"/>
  <c r="V1583" i="1"/>
  <c r="Z1583" i="1"/>
  <c r="V1584" i="1"/>
  <c r="Z1584" i="1"/>
  <c r="V1585" i="1"/>
  <c r="Z1585" i="1"/>
  <c r="V1586" i="1"/>
  <c r="Z1586" i="1"/>
  <c r="V1587" i="1"/>
  <c r="Z1587" i="1"/>
  <c r="V1588" i="1"/>
  <c r="Z1588" i="1"/>
  <c r="V1589" i="1"/>
  <c r="Z1589" i="1"/>
  <c r="V1590" i="1"/>
  <c r="Z1590" i="1"/>
  <c r="V1591" i="1"/>
  <c r="Z1591" i="1"/>
  <c r="V1592" i="1"/>
  <c r="Z1592" i="1"/>
  <c r="V1593" i="1"/>
  <c r="Z1593" i="1"/>
  <c r="V1594" i="1"/>
  <c r="Z1594" i="1"/>
  <c r="V1595" i="1"/>
  <c r="Z1595" i="1"/>
  <c r="V1596" i="1"/>
  <c r="Z1596" i="1"/>
  <c r="V1597" i="1"/>
  <c r="Z1597" i="1"/>
  <c r="V1598" i="1"/>
  <c r="Z1598" i="1"/>
  <c r="V1599" i="1"/>
  <c r="Z1599" i="1"/>
  <c r="V1600" i="1"/>
  <c r="Z1600" i="1"/>
  <c r="V1601" i="1"/>
  <c r="Z1601" i="1"/>
  <c r="V1602" i="1"/>
  <c r="Z1602" i="1"/>
  <c r="V1603" i="1"/>
  <c r="Z1603" i="1"/>
  <c r="V1604" i="1"/>
  <c r="Z1604" i="1"/>
  <c r="V1605" i="1"/>
  <c r="Z1605" i="1"/>
  <c r="V1606" i="1"/>
  <c r="Z1606" i="1"/>
  <c r="V1607" i="1"/>
  <c r="Z1607" i="1"/>
  <c r="V1608" i="1"/>
  <c r="Z1608" i="1"/>
  <c r="V1609" i="1"/>
  <c r="Z1609" i="1"/>
  <c r="V1610" i="1"/>
  <c r="Z1610" i="1"/>
  <c r="V1611" i="1"/>
  <c r="Z1611" i="1"/>
  <c r="V1612" i="1"/>
  <c r="Z1612" i="1"/>
  <c r="V1613" i="1"/>
  <c r="Z1613" i="1"/>
  <c r="V1614" i="1"/>
  <c r="Z1614" i="1"/>
  <c r="V1615" i="1"/>
  <c r="Z1615" i="1"/>
  <c r="V1616" i="1"/>
  <c r="Z1616" i="1"/>
  <c r="V1617" i="1"/>
  <c r="Z1617" i="1"/>
  <c r="V1618" i="1"/>
  <c r="Z1618" i="1"/>
  <c r="V1619" i="1"/>
  <c r="Z1619" i="1"/>
  <c r="V1620" i="1"/>
  <c r="Z1620" i="1"/>
  <c r="V1621" i="1"/>
  <c r="Z1621" i="1"/>
  <c r="V1622" i="1"/>
  <c r="Z1622" i="1"/>
  <c r="V1623" i="1"/>
  <c r="Z1623" i="1"/>
  <c r="V1624" i="1"/>
  <c r="Z1624" i="1"/>
  <c r="V1625" i="1"/>
  <c r="Z1625" i="1"/>
  <c r="V1626" i="1"/>
  <c r="Z1626" i="1"/>
  <c r="V1627" i="1"/>
  <c r="Z1627" i="1"/>
  <c r="V1628" i="1"/>
  <c r="Z1628" i="1"/>
  <c r="V1629" i="1"/>
  <c r="Z1629" i="1"/>
  <c r="V1630" i="1"/>
  <c r="Z1630" i="1"/>
  <c r="V1631" i="1"/>
  <c r="Z1631" i="1"/>
  <c r="V1632" i="1"/>
  <c r="Z1632" i="1"/>
  <c r="V1633" i="1"/>
  <c r="Z1633" i="1"/>
  <c r="V1634" i="1"/>
  <c r="Z1634" i="1"/>
  <c r="V1635" i="1"/>
  <c r="Z1635" i="1"/>
  <c r="V1636" i="1"/>
  <c r="Z1636" i="1"/>
  <c r="V1637" i="1"/>
  <c r="Z1637" i="1"/>
  <c r="V1638" i="1"/>
  <c r="Z1638" i="1"/>
  <c r="V1639" i="1"/>
  <c r="Z1639" i="1"/>
  <c r="V1640" i="1"/>
  <c r="Z1640" i="1"/>
  <c r="V1641" i="1"/>
  <c r="Z1641" i="1"/>
  <c r="V1642" i="1"/>
  <c r="Z1642" i="1"/>
  <c r="V1643" i="1"/>
  <c r="Z1643" i="1"/>
  <c r="V1644" i="1"/>
  <c r="Z1644" i="1"/>
  <c r="V1645" i="1"/>
  <c r="Z1645" i="1"/>
  <c r="V1646" i="1"/>
  <c r="Z1646" i="1"/>
  <c r="V1647" i="1"/>
  <c r="Z1647" i="1"/>
  <c r="V1648" i="1"/>
  <c r="Z1648" i="1"/>
  <c r="V1649" i="1"/>
  <c r="Z1649" i="1"/>
  <c r="V1650" i="1"/>
  <c r="Z1650" i="1"/>
  <c r="V1651" i="1"/>
  <c r="Z1651" i="1"/>
  <c r="V1652" i="1"/>
  <c r="Z1652" i="1"/>
  <c r="V1653" i="1"/>
  <c r="Z1653" i="1"/>
  <c r="V1654" i="1"/>
  <c r="Z1654" i="1"/>
  <c r="V1655" i="1"/>
  <c r="Z1655" i="1"/>
  <c r="V1656" i="1"/>
  <c r="Z1656" i="1"/>
  <c r="V1657" i="1"/>
  <c r="Z1657" i="1"/>
  <c r="V1658" i="1"/>
  <c r="Z1658" i="1"/>
  <c r="V1659" i="1"/>
  <c r="Z1659" i="1"/>
  <c r="V1660" i="1"/>
  <c r="Z1660" i="1"/>
  <c r="V1661" i="1"/>
  <c r="Z1661" i="1"/>
  <c r="V1662" i="1"/>
  <c r="Z1662" i="1"/>
  <c r="V1663" i="1"/>
  <c r="Z1663" i="1"/>
  <c r="V1664" i="1"/>
  <c r="Z1664" i="1"/>
  <c r="V1665" i="1"/>
  <c r="Z1665" i="1"/>
  <c r="V1666" i="1"/>
  <c r="Z1666" i="1"/>
  <c r="V1667" i="1"/>
  <c r="Z1667" i="1"/>
  <c r="V1668" i="1"/>
  <c r="Z1668" i="1"/>
  <c r="V1669" i="1"/>
  <c r="Z1669" i="1"/>
  <c r="V1670" i="1"/>
  <c r="Z1670" i="1"/>
  <c r="V1671" i="1"/>
  <c r="Z1671" i="1"/>
  <c r="V1672" i="1"/>
  <c r="Z1672" i="1"/>
  <c r="V1673" i="1"/>
  <c r="Z1673" i="1"/>
  <c r="V1674" i="1"/>
  <c r="Z1674" i="1"/>
  <c r="V1675" i="1"/>
  <c r="Z1675" i="1"/>
  <c r="V1676" i="1"/>
  <c r="Z1676" i="1"/>
  <c r="V1677" i="1"/>
  <c r="Z1677" i="1"/>
  <c r="V1678" i="1"/>
  <c r="Z1678" i="1"/>
  <c r="V1679" i="1"/>
  <c r="Z1679" i="1"/>
  <c r="V1680" i="1"/>
  <c r="Z1680" i="1"/>
  <c r="V1681" i="1"/>
  <c r="Z1681" i="1"/>
  <c r="V1682" i="1"/>
  <c r="Z1682" i="1"/>
  <c r="V1683" i="1"/>
  <c r="Z1683" i="1"/>
  <c r="V1684" i="1"/>
  <c r="Z1684" i="1"/>
  <c r="V1685" i="1"/>
  <c r="Z1685" i="1"/>
  <c r="V1686" i="1"/>
  <c r="Z1686" i="1"/>
  <c r="V1687" i="1"/>
  <c r="Z1687" i="1"/>
  <c r="V1688" i="1"/>
  <c r="Z1688" i="1"/>
  <c r="V1689" i="1"/>
  <c r="Z1689" i="1"/>
  <c r="V1690" i="1"/>
  <c r="Z1690" i="1"/>
  <c r="V1691" i="1"/>
  <c r="Z1691" i="1"/>
  <c r="V1692" i="1"/>
  <c r="Z1692" i="1"/>
  <c r="V1693" i="1"/>
  <c r="Z1693" i="1"/>
  <c r="V1694" i="1"/>
  <c r="Z1694" i="1"/>
  <c r="V1695" i="1"/>
  <c r="Z1695" i="1"/>
  <c r="V1696" i="1"/>
  <c r="Z1696" i="1"/>
  <c r="V1697" i="1"/>
  <c r="Z1697" i="1"/>
  <c r="V1698" i="1"/>
  <c r="Z1698" i="1"/>
  <c r="V1699" i="1"/>
  <c r="Z1699" i="1"/>
  <c r="V1700" i="1"/>
  <c r="Z1700" i="1"/>
  <c r="V1701" i="1"/>
  <c r="Z1701" i="1"/>
  <c r="V1702" i="1"/>
  <c r="Z1702" i="1"/>
  <c r="V1703" i="1"/>
  <c r="Z1703" i="1"/>
  <c r="V1704" i="1"/>
  <c r="Z1704" i="1"/>
  <c r="V1705" i="1"/>
  <c r="Z1705" i="1"/>
  <c r="V1706" i="1"/>
  <c r="Z1706" i="1"/>
  <c r="V1707" i="1"/>
  <c r="Z1707" i="1"/>
  <c r="V1708" i="1"/>
  <c r="Z1708" i="1"/>
  <c r="V1709" i="1"/>
  <c r="Z1709" i="1"/>
  <c r="V1710" i="1"/>
  <c r="Z1710" i="1"/>
  <c r="V1711" i="1"/>
  <c r="Z1711" i="1"/>
  <c r="V1712" i="1"/>
  <c r="Z1712" i="1"/>
  <c r="V1713" i="1"/>
  <c r="Z1713" i="1"/>
  <c r="V1714" i="1"/>
  <c r="Z1714" i="1"/>
  <c r="V1715" i="1"/>
  <c r="Z1715" i="1"/>
  <c r="V1716" i="1"/>
  <c r="Z1716" i="1"/>
  <c r="V1717" i="1"/>
  <c r="Z1717" i="1"/>
  <c r="V1718" i="1"/>
  <c r="Z1718" i="1"/>
  <c r="V1719" i="1"/>
  <c r="Z1719" i="1"/>
  <c r="V1720" i="1"/>
  <c r="Z1720" i="1"/>
  <c r="V1721" i="1"/>
  <c r="Z1721" i="1"/>
  <c r="V1722" i="1"/>
  <c r="Z1722" i="1"/>
  <c r="V1723" i="1"/>
  <c r="Z1723" i="1"/>
  <c r="V1724" i="1"/>
  <c r="Z1724" i="1"/>
  <c r="V1725" i="1"/>
  <c r="Z1725" i="1"/>
  <c r="V1726" i="1"/>
  <c r="Z1726" i="1"/>
  <c r="V1727" i="1"/>
  <c r="Z1727" i="1"/>
  <c r="V1728" i="1"/>
  <c r="Z1728" i="1"/>
  <c r="V1729" i="1"/>
  <c r="Z1729" i="1"/>
  <c r="V1730" i="1"/>
  <c r="Z1730" i="1"/>
  <c r="V1731" i="1"/>
  <c r="Z1731" i="1"/>
  <c r="V1732" i="1"/>
  <c r="Z1732" i="1"/>
  <c r="V1733" i="1"/>
  <c r="Z1733" i="1"/>
  <c r="V1734" i="1"/>
  <c r="Z1734" i="1"/>
  <c r="V1735" i="1"/>
  <c r="Z1735" i="1"/>
  <c r="V1736" i="1"/>
  <c r="Z1736" i="1"/>
  <c r="V1737" i="1"/>
  <c r="Z1737" i="1"/>
  <c r="V1738" i="1"/>
  <c r="Z1738" i="1"/>
  <c r="V1739" i="1"/>
  <c r="Z1739" i="1"/>
  <c r="V1740" i="1"/>
  <c r="Z1740" i="1"/>
  <c r="V1741" i="1"/>
  <c r="Z1741" i="1"/>
  <c r="V1742" i="1"/>
  <c r="Z1742" i="1"/>
  <c r="V1743" i="1"/>
  <c r="Z1743" i="1"/>
  <c r="V1744" i="1"/>
  <c r="Z1744" i="1"/>
  <c r="V1745" i="1"/>
  <c r="Z1745" i="1"/>
  <c r="V1746" i="1"/>
  <c r="Z1746" i="1"/>
  <c r="V1747" i="1"/>
  <c r="Z1747" i="1"/>
  <c r="V1748" i="1"/>
  <c r="Z1748" i="1"/>
  <c r="V1749" i="1"/>
  <c r="Z1749" i="1"/>
  <c r="V1750" i="1"/>
  <c r="Z1750" i="1"/>
  <c r="V1751" i="1"/>
  <c r="Z1751" i="1"/>
  <c r="V1752" i="1"/>
  <c r="Z1752" i="1"/>
  <c r="V1753" i="1"/>
  <c r="Z1753" i="1"/>
  <c r="V1754" i="1"/>
  <c r="Z1754" i="1"/>
  <c r="V1755" i="1"/>
  <c r="Z1755" i="1"/>
  <c r="V1756" i="1"/>
  <c r="Z1756" i="1"/>
  <c r="V1757" i="1"/>
  <c r="Z1757" i="1"/>
  <c r="V1758" i="1"/>
  <c r="Z1758" i="1"/>
  <c r="V1759" i="1"/>
  <c r="Z1759" i="1"/>
  <c r="V1760" i="1"/>
  <c r="Z1760" i="1"/>
  <c r="V1761" i="1"/>
  <c r="Z1761" i="1"/>
  <c r="V1762" i="1"/>
  <c r="Z1762" i="1"/>
  <c r="V1763" i="1"/>
  <c r="Z1763" i="1"/>
  <c r="V1764" i="1"/>
  <c r="Z1764" i="1"/>
  <c r="V1765" i="1"/>
  <c r="Z1765" i="1"/>
  <c r="V1766" i="1"/>
  <c r="Z1766" i="1"/>
  <c r="V1767" i="1"/>
  <c r="Z1767" i="1"/>
  <c r="V1768" i="1"/>
  <c r="Z1768" i="1"/>
  <c r="V1769" i="1"/>
  <c r="Z1769" i="1"/>
  <c r="V1770" i="1"/>
  <c r="Z1770" i="1"/>
  <c r="V1771" i="1"/>
  <c r="Z1771" i="1"/>
  <c r="V1772" i="1"/>
  <c r="Z1772" i="1"/>
  <c r="V1773" i="1"/>
  <c r="Z1773" i="1"/>
  <c r="V1774" i="1"/>
  <c r="Z1774" i="1"/>
  <c r="V1775" i="1"/>
  <c r="Z1775" i="1"/>
  <c r="V1776" i="1"/>
  <c r="Z1776" i="1"/>
  <c r="V1777" i="1"/>
  <c r="Z1777" i="1"/>
  <c r="V1778" i="1"/>
  <c r="Z1778" i="1"/>
  <c r="V1779" i="1"/>
  <c r="Z1779" i="1"/>
  <c r="V1780" i="1"/>
  <c r="Z1780" i="1"/>
  <c r="V1781" i="1"/>
  <c r="Z1781" i="1"/>
  <c r="V1782" i="1"/>
  <c r="Z1782" i="1"/>
  <c r="V1783" i="1"/>
  <c r="Z1783" i="1"/>
  <c r="V1784" i="1"/>
  <c r="Z1784" i="1"/>
  <c r="V1785" i="1"/>
  <c r="Z1785" i="1"/>
  <c r="V1786" i="1"/>
  <c r="Z1786" i="1"/>
  <c r="V1787" i="1"/>
  <c r="Z1787" i="1"/>
  <c r="V1788" i="1"/>
  <c r="Z1788" i="1"/>
  <c r="V1789" i="1"/>
  <c r="Z1789" i="1"/>
  <c r="V1790" i="1"/>
  <c r="Z1790" i="1"/>
  <c r="V1791" i="1"/>
  <c r="Z1791" i="1"/>
  <c r="V1792" i="1"/>
  <c r="Z1792" i="1"/>
  <c r="V1793" i="1"/>
  <c r="Z1793" i="1"/>
  <c r="V1794" i="1"/>
  <c r="Z1794" i="1"/>
  <c r="V1795" i="1"/>
  <c r="Z1795" i="1"/>
  <c r="V1796" i="1"/>
  <c r="Z1796" i="1"/>
  <c r="V1797" i="1"/>
  <c r="Z1797" i="1"/>
  <c r="V1798" i="1"/>
  <c r="Z1798" i="1"/>
  <c r="V1799" i="1"/>
  <c r="Z1799" i="1"/>
  <c r="V1800" i="1"/>
  <c r="Z1800" i="1"/>
  <c r="V1801" i="1"/>
  <c r="Z1801" i="1"/>
  <c r="V1802" i="1"/>
  <c r="Z1802" i="1"/>
  <c r="V1803" i="1"/>
  <c r="Z1803" i="1"/>
  <c r="V1804" i="1"/>
  <c r="Z1804" i="1"/>
  <c r="V1805" i="1"/>
  <c r="Z1805" i="1"/>
  <c r="V1806" i="1"/>
  <c r="Z1806" i="1"/>
  <c r="V1807" i="1"/>
  <c r="Z1807" i="1"/>
  <c r="V1808" i="1"/>
  <c r="Z1808" i="1"/>
  <c r="V1809" i="1"/>
  <c r="Z1809" i="1"/>
  <c r="V1810" i="1"/>
  <c r="Z1810" i="1"/>
  <c r="V1811" i="1"/>
  <c r="Z1811" i="1"/>
  <c r="V1812" i="1"/>
  <c r="Z1812" i="1"/>
  <c r="V1813" i="1"/>
  <c r="Z1813" i="1"/>
  <c r="V1814" i="1"/>
  <c r="Z1814" i="1"/>
  <c r="V1815" i="1"/>
  <c r="Z1815" i="1"/>
  <c r="V1816" i="1"/>
  <c r="Z1816" i="1"/>
  <c r="V1817" i="1"/>
  <c r="Z1817" i="1"/>
  <c r="V1818" i="1"/>
  <c r="Z1818" i="1"/>
  <c r="V1819" i="1"/>
  <c r="Z1819" i="1"/>
  <c r="V1820" i="1"/>
  <c r="Z1820" i="1"/>
  <c r="V1821" i="1"/>
  <c r="Z1821" i="1"/>
  <c r="V1822" i="1"/>
  <c r="Z1822" i="1"/>
  <c r="V1823" i="1"/>
  <c r="Z1823" i="1"/>
  <c r="V1824" i="1"/>
  <c r="Z1824" i="1"/>
  <c r="V1825" i="1"/>
  <c r="Z1825" i="1"/>
  <c r="V1826" i="1"/>
  <c r="Z1826" i="1"/>
  <c r="V1827" i="1"/>
  <c r="Z1827" i="1"/>
  <c r="V1828" i="1"/>
  <c r="Z1828" i="1"/>
  <c r="V1829" i="1"/>
  <c r="Z1829" i="1"/>
  <c r="V1830" i="1"/>
  <c r="Z1830" i="1"/>
  <c r="V1831" i="1"/>
  <c r="Z1831" i="1"/>
  <c r="V1832" i="1"/>
  <c r="Z1832" i="1"/>
  <c r="V1833" i="1"/>
  <c r="Z1833" i="1"/>
  <c r="V1834" i="1"/>
  <c r="Z1834" i="1"/>
  <c r="V1835" i="1"/>
  <c r="Z1835" i="1"/>
  <c r="V1836" i="1"/>
  <c r="Z1836" i="1"/>
  <c r="V1837" i="1"/>
  <c r="Z1837" i="1"/>
  <c r="V1838" i="1"/>
  <c r="Z1838" i="1"/>
  <c r="V1839" i="1"/>
  <c r="Z1839" i="1"/>
  <c r="V1840" i="1"/>
  <c r="Z1840" i="1"/>
  <c r="V1841" i="1"/>
  <c r="Z1841" i="1"/>
  <c r="V1842" i="1"/>
  <c r="Z1842" i="1"/>
  <c r="V1843" i="1"/>
  <c r="Z1843" i="1"/>
  <c r="V1844" i="1"/>
  <c r="Z1844" i="1"/>
  <c r="V1845" i="1"/>
  <c r="Z1845" i="1"/>
  <c r="V1846" i="1"/>
  <c r="Z1846" i="1"/>
  <c r="V1847" i="1"/>
  <c r="Z1847" i="1"/>
  <c r="V1848" i="1"/>
  <c r="Z1848" i="1"/>
  <c r="V1849" i="1"/>
  <c r="Z1849" i="1"/>
  <c r="V1850" i="1"/>
  <c r="Z1850" i="1"/>
  <c r="V1851" i="1"/>
  <c r="Z1851" i="1"/>
  <c r="V1852" i="1"/>
  <c r="Z1852" i="1"/>
  <c r="V1853" i="1"/>
  <c r="Z1853" i="1"/>
  <c r="V1854" i="1"/>
  <c r="Z1854" i="1"/>
  <c r="V1855" i="1"/>
  <c r="Z1855" i="1"/>
  <c r="V1856" i="1"/>
  <c r="Z1856" i="1"/>
  <c r="V1857" i="1"/>
  <c r="Z1857" i="1"/>
  <c r="V1858" i="1"/>
  <c r="Z1858" i="1"/>
  <c r="V1859" i="1"/>
  <c r="Z1859" i="1"/>
  <c r="V1860" i="1"/>
  <c r="Z1860" i="1"/>
  <c r="V1861" i="1"/>
  <c r="Z1861" i="1"/>
  <c r="V1862" i="1"/>
  <c r="Z1862" i="1"/>
  <c r="V1863" i="1"/>
  <c r="Z1863" i="1"/>
  <c r="V1864" i="1"/>
  <c r="Z1864" i="1"/>
  <c r="V1865" i="1"/>
  <c r="Z1865" i="1"/>
  <c r="V1866" i="1"/>
  <c r="Z1866" i="1"/>
  <c r="V1867" i="1"/>
  <c r="Z1867" i="1"/>
  <c r="V1868" i="1"/>
  <c r="Z1868" i="1"/>
  <c r="V1869" i="1"/>
  <c r="Z1869" i="1"/>
  <c r="V1870" i="1"/>
  <c r="Z1870" i="1"/>
  <c r="V1871" i="1"/>
  <c r="Z1871" i="1"/>
  <c r="V1872" i="1"/>
  <c r="Z1872" i="1"/>
  <c r="V1873" i="1"/>
  <c r="Z1873" i="1"/>
  <c r="V1874" i="1"/>
  <c r="Z1874" i="1"/>
  <c r="V1875" i="1"/>
  <c r="Z1875" i="1"/>
  <c r="V1876" i="1"/>
  <c r="Z1876" i="1"/>
  <c r="V1877" i="1"/>
  <c r="Z1877" i="1"/>
  <c r="V1878" i="1"/>
  <c r="Z1878" i="1"/>
  <c r="V1879" i="1"/>
  <c r="Z1879" i="1"/>
  <c r="V1880" i="1"/>
  <c r="Z1880" i="1"/>
  <c r="V1881" i="1"/>
  <c r="Z1881" i="1"/>
  <c r="V1882" i="1"/>
  <c r="Z1882" i="1"/>
  <c r="V1883" i="1"/>
  <c r="Z1883" i="1"/>
  <c r="V1884" i="1"/>
  <c r="Z1884" i="1"/>
  <c r="V1885" i="1"/>
  <c r="Z1885" i="1"/>
  <c r="V1886" i="1"/>
  <c r="Z1886" i="1"/>
  <c r="V1887" i="1"/>
  <c r="Z1887" i="1"/>
  <c r="V1888" i="1"/>
  <c r="Z1888" i="1"/>
  <c r="V1889" i="1"/>
  <c r="Z1889" i="1"/>
  <c r="V1890" i="1"/>
  <c r="Z1890" i="1"/>
  <c r="V1891" i="1"/>
  <c r="Z1891" i="1"/>
  <c r="V1892" i="1"/>
  <c r="Z1892" i="1"/>
  <c r="V1893" i="1"/>
  <c r="Z1893" i="1"/>
  <c r="V1894" i="1"/>
  <c r="Z1894" i="1"/>
  <c r="V1895" i="1"/>
  <c r="Z1895" i="1"/>
  <c r="V1896" i="1"/>
  <c r="Z1896" i="1"/>
  <c r="V1897" i="1"/>
  <c r="Z1897" i="1"/>
  <c r="V1898" i="1"/>
  <c r="Z1898" i="1"/>
  <c r="V1899" i="1"/>
  <c r="Z1899" i="1"/>
  <c r="V1900" i="1"/>
  <c r="Z1900" i="1"/>
  <c r="V1901" i="1"/>
  <c r="Z1901" i="1"/>
  <c r="V1902" i="1"/>
  <c r="Z1902" i="1"/>
  <c r="V1903" i="1"/>
  <c r="Z1903" i="1"/>
  <c r="V1904" i="1"/>
  <c r="Z1904" i="1"/>
  <c r="V1905" i="1"/>
  <c r="Z1905" i="1"/>
  <c r="V1906" i="1"/>
  <c r="Z1906" i="1"/>
  <c r="V1907" i="1"/>
  <c r="Z1907" i="1"/>
  <c r="V1908" i="1"/>
  <c r="Z1908" i="1"/>
  <c r="V1909" i="1"/>
  <c r="Z1909" i="1"/>
  <c r="V1910" i="1"/>
  <c r="Z1910" i="1"/>
  <c r="V1911" i="1"/>
  <c r="Z1911" i="1"/>
  <c r="V1912" i="1"/>
  <c r="Z1912" i="1"/>
  <c r="V1913" i="1"/>
  <c r="Z1913" i="1"/>
  <c r="V1914" i="1"/>
  <c r="Z1914" i="1"/>
  <c r="V1915" i="1"/>
  <c r="Z1915" i="1"/>
  <c r="V1916" i="1"/>
  <c r="Z1916" i="1"/>
  <c r="V1917" i="1"/>
  <c r="Z1917" i="1"/>
  <c r="V1918" i="1"/>
  <c r="Z1918" i="1"/>
  <c r="V1919" i="1"/>
  <c r="Z1919" i="1"/>
  <c r="V1920" i="1"/>
  <c r="Z1920" i="1"/>
  <c r="V1921" i="1"/>
  <c r="Z1921" i="1"/>
  <c r="V1922" i="1"/>
  <c r="Z1922" i="1"/>
  <c r="V1923" i="1"/>
  <c r="Z1923" i="1"/>
  <c r="V1924" i="1"/>
  <c r="Z1924" i="1"/>
  <c r="V1925" i="1"/>
  <c r="Z1925" i="1"/>
  <c r="V1926" i="1"/>
  <c r="Z1926" i="1"/>
  <c r="V1927" i="1"/>
  <c r="Z1927" i="1"/>
  <c r="V1928" i="1"/>
  <c r="Z1928" i="1"/>
  <c r="V1929" i="1"/>
  <c r="Z1929" i="1"/>
  <c r="V1930" i="1"/>
  <c r="Z1930" i="1"/>
  <c r="V1931" i="1"/>
  <c r="Z1931" i="1"/>
  <c r="V1932" i="1"/>
  <c r="Z1932" i="1"/>
  <c r="V1933" i="1"/>
  <c r="Z1933" i="1"/>
  <c r="V1934" i="1"/>
  <c r="Z1934" i="1"/>
  <c r="V1935" i="1"/>
  <c r="Z1935" i="1"/>
  <c r="V1936" i="1"/>
  <c r="Z1936" i="1"/>
  <c r="V1937" i="1"/>
  <c r="Z1937" i="1"/>
  <c r="V1938" i="1"/>
  <c r="Z1938" i="1"/>
  <c r="V1939" i="1"/>
  <c r="Z1939" i="1"/>
  <c r="V1940" i="1"/>
  <c r="Z1940" i="1"/>
  <c r="V1941" i="1"/>
  <c r="Z1941" i="1"/>
  <c r="V1942" i="1"/>
  <c r="Z1942" i="1"/>
  <c r="V1943" i="1"/>
  <c r="Z1943" i="1"/>
  <c r="V1944" i="1"/>
  <c r="Z1944" i="1"/>
  <c r="V1945" i="1"/>
  <c r="Z1945" i="1"/>
  <c r="V1946" i="1"/>
  <c r="Z1946" i="1"/>
  <c r="V1947" i="1"/>
  <c r="Z1947" i="1"/>
  <c r="V1948" i="1"/>
  <c r="Z1948" i="1"/>
  <c r="V1949" i="1"/>
  <c r="Z1949" i="1"/>
  <c r="V1950" i="1"/>
  <c r="Z1950" i="1"/>
  <c r="V1951" i="1"/>
  <c r="Z1951" i="1"/>
  <c r="V1952" i="1"/>
  <c r="Z1952" i="1"/>
  <c r="V1953" i="1"/>
  <c r="Z1953" i="1"/>
  <c r="V1954" i="1"/>
  <c r="Z1954" i="1"/>
  <c r="V1955" i="1"/>
  <c r="Z1955" i="1"/>
  <c r="V1956" i="1"/>
  <c r="Z1956" i="1"/>
  <c r="V1957" i="1"/>
  <c r="Z1957" i="1"/>
  <c r="V1958" i="1"/>
  <c r="Z1958" i="1"/>
  <c r="V1959" i="1"/>
  <c r="Z1959" i="1"/>
  <c r="V1960" i="1"/>
  <c r="Z1960" i="1"/>
  <c r="V1961" i="1"/>
  <c r="Z1961" i="1"/>
  <c r="V1962" i="1"/>
  <c r="Z1962" i="1"/>
  <c r="V1963" i="1"/>
  <c r="Z1963" i="1"/>
  <c r="V1964" i="1"/>
  <c r="Z1964" i="1"/>
  <c r="V1965" i="1"/>
  <c r="Z1965" i="1"/>
  <c r="V1966" i="1"/>
  <c r="Z1966" i="1"/>
  <c r="V1967" i="1"/>
  <c r="Z1967" i="1"/>
  <c r="V1968" i="1"/>
  <c r="Z1968" i="1"/>
  <c r="V1969" i="1"/>
  <c r="Z1969" i="1"/>
  <c r="V1970" i="1"/>
  <c r="Z1970" i="1"/>
  <c r="V1971" i="1"/>
  <c r="Z1971" i="1"/>
  <c r="V1972" i="1"/>
  <c r="Z1972" i="1"/>
  <c r="V1973" i="1"/>
  <c r="Z1973" i="1"/>
  <c r="V1974" i="1"/>
  <c r="Z1974" i="1"/>
  <c r="V1975" i="1"/>
  <c r="Z1975" i="1"/>
  <c r="V1976" i="1"/>
  <c r="Z1976" i="1"/>
  <c r="V1977" i="1"/>
  <c r="Z1977" i="1"/>
  <c r="V1978" i="1"/>
  <c r="Z1978" i="1"/>
  <c r="V1979" i="1"/>
  <c r="Z1979" i="1"/>
  <c r="V1980" i="1"/>
  <c r="Z1980" i="1"/>
  <c r="V1981" i="1"/>
  <c r="Z1981" i="1"/>
  <c r="V1982" i="1"/>
  <c r="Z1982" i="1"/>
  <c r="V1983" i="1"/>
  <c r="Z1983" i="1"/>
  <c r="V1984" i="1"/>
  <c r="Z1984" i="1"/>
  <c r="V1985" i="1"/>
  <c r="Z1985" i="1"/>
  <c r="V1986" i="1"/>
  <c r="Z1986" i="1"/>
  <c r="V1987" i="1"/>
  <c r="Z1987" i="1"/>
  <c r="V1988" i="1"/>
  <c r="Z1988" i="1"/>
  <c r="V1989" i="1"/>
  <c r="Z1989" i="1"/>
  <c r="V1990" i="1"/>
  <c r="Z1990" i="1"/>
  <c r="V1991" i="1"/>
  <c r="Z1991" i="1"/>
  <c r="V1992" i="1"/>
  <c r="Z1992" i="1"/>
  <c r="V1993" i="1"/>
  <c r="Z1993" i="1"/>
  <c r="V1994" i="1"/>
  <c r="Z1994" i="1"/>
  <c r="V1995" i="1"/>
  <c r="Z1995" i="1"/>
  <c r="V1996" i="1"/>
  <c r="Z1996" i="1"/>
  <c r="V1997" i="1"/>
  <c r="Z1997" i="1"/>
  <c r="V1998" i="1"/>
  <c r="Z1998" i="1"/>
  <c r="V1999" i="1"/>
  <c r="Z1999" i="1"/>
  <c r="V2000" i="1"/>
  <c r="Z2000" i="1"/>
  <c r="V2001" i="1"/>
  <c r="Z2001" i="1"/>
  <c r="V2002" i="1"/>
  <c r="Z2002" i="1"/>
  <c r="V2003" i="1"/>
  <c r="Z2003" i="1"/>
  <c r="V2004" i="1"/>
  <c r="Z2004" i="1"/>
  <c r="V2005" i="1"/>
  <c r="Z2005" i="1"/>
  <c r="V2006" i="1"/>
  <c r="Z2006" i="1"/>
  <c r="V2007" i="1"/>
  <c r="Z2007" i="1"/>
  <c r="V2008" i="1"/>
  <c r="Z2008" i="1"/>
  <c r="V2009" i="1"/>
  <c r="Z2009" i="1"/>
  <c r="V2010" i="1"/>
  <c r="Z2010" i="1"/>
  <c r="V2011" i="1"/>
  <c r="Z2011" i="1"/>
  <c r="V2012" i="1"/>
  <c r="Z2012" i="1"/>
  <c r="V2013" i="1"/>
  <c r="Z2013" i="1"/>
  <c r="V2014" i="1"/>
  <c r="Z2014" i="1"/>
  <c r="V2015" i="1"/>
  <c r="Z2015" i="1"/>
  <c r="V2016" i="1"/>
  <c r="Z2016" i="1"/>
  <c r="V2017" i="1"/>
  <c r="Z2017" i="1"/>
  <c r="V2018" i="1"/>
  <c r="Z2018" i="1"/>
  <c r="V2019" i="1"/>
  <c r="Z2019" i="1"/>
  <c r="V2020" i="1"/>
  <c r="Z2020" i="1"/>
  <c r="V2021" i="1"/>
  <c r="Z2021" i="1"/>
  <c r="V2022" i="1"/>
  <c r="Z2022" i="1"/>
  <c r="V2023" i="1"/>
  <c r="Z2023" i="1"/>
  <c r="V2024" i="1"/>
  <c r="Z2024" i="1"/>
  <c r="V2025" i="1"/>
  <c r="Z2025" i="1"/>
  <c r="V2026" i="1"/>
  <c r="Z2026" i="1"/>
  <c r="V2027" i="1"/>
  <c r="Z2027" i="1"/>
  <c r="V2028" i="1"/>
  <c r="Z2028" i="1"/>
  <c r="V2029" i="1"/>
  <c r="Z2029" i="1"/>
  <c r="V2030" i="1"/>
  <c r="Z2030" i="1"/>
  <c r="V2031" i="1"/>
  <c r="Z2031" i="1"/>
  <c r="V2032" i="1"/>
  <c r="Z2032" i="1"/>
  <c r="V2033" i="1"/>
  <c r="Z2033" i="1"/>
  <c r="V2034" i="1"/>
  <c r="Z2034" i="1"/>
  <c r="V2035" i="1"/>
  <c r="Z2035" i="1"/>
  <c r="V2036" i="1"/>
  <c r="Z2036" i="1"/>
  <c r="V2037" i="1"/>
  <c r="Z2037" i="1"/>
  <c r="V2038" i="1"/>
  <c r="Z2038" i="1"/>
  <c r="V2039" i="1"/>
  <c r="Z2039" i="1"/>
  <c r="V2040" i="1"/>
  <c r="Z2040" i="1"/>
  <c r="V2041" i="1"/>
  <c r="Z2041" i="1"/>
  <c r="V2042" i="1"/>
  <c r="Z2042" i="1"/>
  <c r="V2043" i="1"/>
  <c r="Z2043" i="1"/>
  <c r="V2044" i="1"/>
  <c r="Z2044" i="1"/>
  <c r="V2045" i="1"/>
  <c r="Z2045" i="1"/>
  <c r="V2046" i="1"/>
  <c r="Z2046" i="1"/>
  <c r="V2047" i="1"/>
  <c r="Z2047" i="1"/>
  <c r="V2048" i="1"/>
  <c r="Z2048" i="1"/>
  <c r="V2049" i="1"/>
  <c r="Z2049" i="1"/>
  <c r="V2050" i="1"/>
  <c r="Z2050" i="1"/>
  <c r="V2051" i="1"/>
  <c r="Z2051" i="1"/>
  <c r="V2052" i="1"/>
  <c r="Z2052" i="1"/>
  <c r="V2053" i="1"/>
  <c r="Z2053" i="1"/>
  <c r="V2054" i="1"/>
  <c r="Z2054" i="1"/>
  <c r="V2055" i="1"/>
  <c r="Z2055" i="1"/>
  <c r="V2056" i="1"/>
  <c r="Z2056" i="1"/>
  <c r="V2057" i="1"/>
  <c r="Z2057" i="1"/>
  <c r="V2058" i="1"/>
  <c r="Z2058" i="1"/>
  <c r="V2059" i="1"/>
  <c r="Z2059" i="1"/>
  <c r="V2060" i="1"/>
  <c r="Z2060" i="1"/>
  <c r="V2061" i="1"/>
  <c r="Z2061" i="1"/>
  <c r="V2062" i="1"/>
  <c r="Z2062" i="1"/>
  <c r="V2063" i="1"/>
  <c r="Z2063" i="1"/>
  <c r="V2064" i="1"/>
  <c r="Z2064" i="1"/>
  <c r="V2065" i="1"/>
  <c r="Z2065" i="1"/>
  <c r="V2066" i="1"/>
  <c r="Z2066" i="1"/>
  <c r="V2067" i="1"/>
  <c r="Z2067" i="1"/>
  <c r="V2068" i="1"/>
  <c r="Z2068" i="1"/>
  <c r="V2069" i="1"/>
  <c r="Z2069" i="1"/>
  <c r="V2070" i="1"/>
  <c r="Z2070" i="1"/>
  <c r="V2071" i="1"/>
  <c r="Z2071" i="1"/>
  <c r="V2072" i="1"/>
  <c r="Z2072" i="1"/>
  <c r="V2073" i="1"/>
  <c r="Z2073" i="1"/>
  <c r="V2074" i="1"/>
  <c r="Z2074" i="1"/>
  <c r="V2075" i="1"/>
  <c r="Z2075" i="1"/>
  <c r="V2076" i="1"/>
  <c r="Z2076" i="1"/>
  <c r="V2077" i="1"/>
  <c r="Z2077" i="1"/>
  <c r="V2078" i="1"/>
  <c r="Z2078" i="1"/>
  <c r="V2079" i="1"/>
  <c r="Z2079" i="1"/>
  <c r="V2080" i="1"/>
  <c r="Z2080" i="1"/>
  <c r="V2081" i="1"/>
  <c r="Z2081" i="1"/>
  <c r="V2082" i="1"/>
  <c r="Z2082" i="1"/>
  <c r="V2083" i="1"/>
  <c r="Z2083" i="1"/>
  <c r="V2084" i="1"/>
  <c r="Z2084" i="1"/>
  <c r="V2085" i="1"/>
  <c r="Z2085" i="1"/>
  <c r="V2086" i="1"/>
  <c r="Z2086" i="1"/>
  <c r="V2087" i="1"/>
  <c r="Z2087" i="1"/>
  <c r="V2088" i="1"/>
  <c r="Z2088" i="1"/>
  <c r="V2089" i="1"/>
  <c r="Z2089" i="1"/>
  <c r="V2090" i="1"/>
  <c r="Z2090" i="1"/>
  <c r="V2091" i="1"/>
  <c r="Z2091" i="1"/>
  <c r="V2092" i="1"/>
  <c r="Z2092" i="1"/>
  <c r="V2093" i="1"/>
  <c r="Z2093" i="1"/>
  <c r="V2094" i="1"/>
  <c r="Z2094" i="1"/>
  <c r="V2095" i="1"/>
  <c r="Z2095" i="1"/>
  <c r="V2096" i="1"/>
  <c r="Z2096" i="1"/>
  <c r="V2097" i="1"/>
  <c r="Z2097" i="1"/>
  <c r="V2098" i="1"/>
  <c r="Z2098" i="1"/>
  <c r="V2099" i="1"/>
  <c r="Z2099" i="1"/>
  <c r="V2100" i="1"/>
  <c r="Z2100" i="1"/>
  <c r="V2101" i="1"/>
  <c r="Z2101" i="1"/>
  <c r="V2102" i="1"/>
  <c r="Z2102" i="1"/>
  <c r="V2103" i="1"/>
  <c r="Z2103" i="1"/>
  <c r="V2104" i="1"/>
  <c r="Z2104" i="1"/>
  <c r="V2105" i="1"/>
  <c r="Z2105" i="1"/>
  <c r="V2106" i="1"/>
  <c r="Z2106" i="1"/>
  <c r="V2107" i="1"/>
  <c r="Z2107" i="1"/>
  <c r="V2108" i="1"/>
  <c r="Z2108" i="1"/>
  <c r="V2109" i="1"/>
  <c r="Z2109" i="1"/>
  <c r="V2110" i="1"/>
  <c r="Z2110" i="1"/>
  <c r="V2111" i="1"/>
  <c r="Z2111" i="1"/>
  <c r="V2112" i="1"/>
  <c r="Z2112" i="1"/>
  <c r="V2113" i="1"/>
  <c r="Z2113" i="1"/>
  <c r="V2114" i="1"/>
  <c r="Z2114" i="1"/>
  <c r="V2115" i="1"/>
  <c r="Z2115" i="1"/>
  <c r="V2116" i="1"/>
  <c r="Z2116" i="1"/>
  <c r="V2117" i="1"/>
  <c r="Z2117" i="1"/>
  <c r="V2118" i="1"/>
  <c r="Z2118" i="1"/>
  <c r="V2119" i="1"/>
  <c r="Z2119" i="1"/>
  <c r="V2120" i="1"/>
  <c r="Z2120" i="1"/>
  <c r="V2121" i="1"/>
  <c r="Z2121" i="1"/>
  <c r="V2122" i="1"/>
  <c r="Z2122" i="1"/>
  <c r="V2123" i="1"/>
  <c r="Z2123" i="1"/>
  <c r="V2124" i="1"/>
  <c r="Z2124" i="1"/>
  <c r="V2125" i="1"/>
  <c r="Z2125" i="1"/>
  <c r="V2126" i="1"/>
  <c r="Z2126" i="1"/>
  <c r="V2127" i="1"/>
  <c r="Z2127" i="1"/>
  <c r="V2128" i="1"/>
  <c r="Z2128" i="1"/>
  <c r="V2129" i="1"/>
  <c r="Z2129" i="1"/>
  <c r="V2130" i="1"/>
  <c r="Z2130" i="1"/>
  <c r="V2131" i="1"/>
  <c r="Z2131" i="1"/>
  <c r="V2132" i="1"/>
  <c r="Z2132" i="1"/>
  <c r="V2133" i="1"/>
  <c r="Z2133" i="1"/>
  <c r="V2134" i="1"/>
  <c r="Z2134" i="1"/>
  <c r="V2135" i="1"/>
  <c r="Z2135" i="1"/>
  <c r="V2136" i="1"/>
  <c r="Z2136" i="1"/>
  <c r="V2137" i="1"/>
  <c r="Z2137" i="1"/>
  <c r="V2138" i="1"/>
  <c r="Z2138" i="1"/>
  <c r="V2139" i="1"/>
  <c r="Z2139" i="1"/>
  <c r="V2140" i="1"/>
  <c r="Z2140" i="1"/>
  <c r="V2141" i="1"/>
  <c r="Z2141" i="1"/>
  <c r="V2142" i="1"/>
  <c r="Z2142" i="1"/>
  <c r="V2143" i="1"/>
  <c r="Z2143" i="1"/>
  <c r="V2144" i="1"/>
  <c r="Z2144" i="1"/>
  <c r="V2145" i="1"/>
  <c r="Z2145" i="1"/>
  <c r="V2146" i="1"/>
  <c r="Z2146" i="1"/>
  <c r="V2147" i="1"/>
  <c r="Z2147" i="1"/>
  <c r="V2148" i="1"/>
  <c r="Z2148" i="1"/>
  <c r="V2149" i="1"/>
  <c r="Z2149" i="1"/>
  <c r="V2150" i="1"/>
  <c r="Z2150" i="1"/>
  <c r="V2151" i="1"/>
  <c r="Z2151" i="1"/>
  <c r="V2152" i="1"/>
  <c r="Z2152" i="1"/>
  <c r="V2153" i="1"/>
  <c r="Z2153" i="1"/>
  <c r="V2154" i="1"/>
  <c r="Z2154" i="1"/>
  <c r="V2155" i="1"/>
  <c r="Z2155" i="1"/>
  <c r="V2156" i="1"/>
  <c r="Z2156" i="1"/>
  <c r="V2157" i="1"/>
  <c r="Z2157" i="1"/>
  <c r="V2158" i="1"/>
  <c r="Z2158" i="1"/>
  <c r="V2159" i="1"/>
  <c r="Z2159" i="1"/>
  <c r="V2160" i="1"/>
  <c r="Z2160" i="1"/>
  <c r="V2161" i="1"/>
  <c r="Z2161" i="1"/>
  <c r="V2162" i="1"/>
  <c r="Z2162" i="1"/>
  <c r="V2163" i="1"/>
  <c r="Z2163" i="1"/>
  <c r="V2164" i="1"/>
  <c r="Z2164" i="1"/>
  <c r="V2165" i="1"/>
  <c r="Z2165" i="1"/>
  <c r="V2166" i="1"/>
  <c r="Z2166" i="1"/>
  <c r="V2167" i="1"/>
  <c r="Z2167" i="1"/>
  <c r="V2168" i="1"/>
  <c r="Z2168" i="1"/>
  <c r="V2169" i="1"/>
  <c r="Z2169" i="1"/>
  <c r="V2170" i="1"/>
  <c r="Z2170" i="1"/>
  <c r="V2171" i="1"/>
  <c r="Z2171" i="1"/>
  <c r="V2172" i="1"/>
  <c r="Z2172" i="1"/>
  <c r="V2173" i="1"/>
  <c r="Z2173" i="1"/>
  <c r="V2174" i="1"/>
  <c r="Z2174" i="1"/>
  <c r="V2175" i="1"/>
  <c r="Z2175" i="1"/>
  <c r="V2176" i="1"/>
  <c r="Z2176" i="1"/>
  <c r="V2177" i="1"/>
  <c r="Z2177" i="1"/>
  <c r="V2178" i="1"/>
  <c r="Z2178" i="1"/>
  <c r="V2179" i="1"/>
  <c r="Z2179" i="1"/>
  <c r="V2180" i="1"/>
  <c r="Z2180" i="1"/>
  <c r="V2181" i="1"/>
  <c r="Z2181" i="1"/>
  <c r="V2182" i="1"/>
  <c r="Z2182" i="1"/>
  <c r="V2183" i="1"/>
  <c r="Z2183" i="1"/>
  <c r="V2184" i="1"/>
  <c r="Z2184" i="1"/>
  <c r="V2185" i="1"/>
  <c r="Z2185" i="1"/>
  <c r="V2186" i="1"/>
  <c r="Z2186" i="1"/>
  <c r="V2187" i="1"/>
  <c r="Z2187" i="1"/>
  <c r="V2188" i="1"/>
  <c r="Z2188" i="1"/>
  <c r="V2189" i="1"/>
  <c r="Z2189" i="1"/>
  <c r="V2190" i="1"/>
  <c r="Z2190" i="1"/>
  <c r="V2191" i="1"/>
  <c r="Z2191" i="1"/>
  <c r="V2192" i="1"/>
  <c r="Z2192" i="1"/>
  <c r="V2193" i="1"/>
  <c r="Z2193" i="1"/>
  <c r="V2194" i="1"/>
  <c r="Z2194" i="1"/>
  <c r="V2195" i="1"/>
  <c r="Z2195" i="1"/>
  <c r="V2196" i="1"/>
  <c r="Z2196" i="1"/>
  <c r="V2197" i="1"/>
  <c r="Z2197" i="1"/>
  <c r="V2198" i="1"/>
  <c r="Z2198" i="1"/>
  <c r="V2199" i="1"/>
  <c r="Z2199" i="1"/>
  <c r="V2200" i="1"/>
  <c r="Z2200" i="1"/>
  <c r="V2201" i="1"/>
  <c r="Z2201" i="1"/>
  <c r="V2202" i="1"/>
  <c r="Z2202" i="1"/>
  <c r="V2203" i="1"/>
  <c r="Z2203" i="1"/>
  <c r="V2204" i="1"/>
  <c r="Z2204" i="1"/>
  <c r="V2205" i="1"/>
  <c r="Z2205" i="1"/>
  <c r="V2206" i="1"/>
  <c r="Z2206" i="1"/>
  <c r="V2207" i="1"/>
  <c r="Z2207" i="1"/>
  <c r="V2208" i="1"/>
  <c r="Z2208" i="1"/>
  <c r="V2209" i="1"/>
  <c r="Z2209" i="1"/>
  <c r="V2210" i="1"/>
  <c r="Z2210" i="1"/>
  <c r="V2211" i="1"/>
  <c r="Z2211" i="1"/>
  <c r="V2212" i="1"/>
  <c r="Z2212" i="1"/>
  <c r="V2213" i="1"/>
  <c r="Z2213" i="1"/>
  <c r="V2214" i="1"/>
  <c r="Z2214" i="1"/>
  <c r="V2215" i="1"/>
  <c r="Z2215" i="1"/>
  <c r="V2216" i="1"/>
  <c r="Z2216" i="1"/>
  <c r="V2217" i="1"/>
  <c r="Z2217" i="1"/>
  <c r="V2218" i="1"/>
  <c r="Z2218" i="1"/>
  <c r="V2219" i="1"/>
  <c r="Z2219" i="1"/>
  <c r="V2220" i="1"/>
  <c r="Z2220" i="1"/>
  <c r="V2221" i="1"/>
  <c r="Z2221" i="1"/>
  <c r="V2222" i="1"/>
  <c r="Z2222" i="1"/>
  <c r="V2223" i="1"/>
  <c r="Z2223" i="1"/>
  <c r="V2224" i="1"/>
  <c r="Z2224" i="1"/>
  <c r="V2225" i="1"/>
  <c r="Z2225" i="1"/>
  <c r="V2226" i="1"/>
  <c r="Z2226" i="1"/>
  <c r="V2227" i="1"/>
  <c r="Z2227" i="1"/>
  <c r="V2228" i="1"/>
  <c r="Z2228" i="1"/>
  <c r="V2229" i="1"/>
  <c r="Z2229" i="1"/>
  <c r="V2230" i="1"/>
  <c r="Z2230" i="1"/>
  <c r="V2231" i="1"/>
  <c r="Z2231" i="1"/>
  <c r="V2232" i="1"/>
  <c r="Z2232" i="1"/>
  <c r="V2233" i="1"/>
  <c r="Z2233" i="1"/>
  <c r="V2234" i="1"/>
  <c r="Z2234" i="1"/>
  <c r="V2235" i="1"/>
  <c r="Z2235" i="1"/>
  <c r="V2236" i="1"/>
  <c r="Z2236" i="1"/>
  <c r="V2237" i="1"/>
  <c r="Z2237" i="1"/>
  <c r="V2238" i="1"/>
  <c r="Z2238" i="1"/>
  <c r="V2239" i="1"/>
  <c r="Z2239" i="1"/>
  <c r="V2240" i="1"/>
  <c r="Z2240" i="1"/>
  <c r="V2241" i="1"/>
  <c r="Z2241" i="1"/>
  <c r="V2242" i="1"/>
  <c r="Z2242" i="1"/>
  <c r="V2243" i="1"/>
  <c r="Z2243" i="1"/>
  <c r="V2244" i="1"/>
  <c r="Z2244" i="1"/>
  <c r="V2245" i="1"/>
  <c r="Z2245" i="1"/>
  <c r="V2246" i="1"/>
  <c r="Z2246" i="1"/>
  <c r="V2247" i="1"/>
  <c r="Z2247" i="1"/>
  <c r="V2248" i="1"/>
  <c r="Z2248" i="1"/>
  <c r="V2249" i="1"/>
  <c r="Z2249" i="1"/>
  <c r="V2250" i="1"/>
  <c r="Z2250" i="1"/>
  <c r="V2251" i="1"/>
  <c r="Z2251" i="1"/>
  <c r="V2252" i="1"/>
  <c r="Z2252" i="1"/>
  <c r="V2253" i="1"/>
  <c r="Z2253" i="1"/>
  <c r="V2254" i="1"/>
  <c r="Z2254" i="1"/>
  <c r="V2255" i="1"/>
  <c r="Z2255" i="1"/>
  <c r="V2256" i="1"/>
  <c r="Z2256" i="1"/>
  <c r="V2257" i="1"/>
  <c r="Z2257" i="1"/>
  <c r="V2258" i="1"/>
  <c r="Z2258" i="1"/>
  <c r="V2259" i="1"/>
  <c r="Z2259" i="1"/>
  <c r="V2260" i="1"/>
  <c r="Z2260" i="1"/>
  <c r="V2261" i="1"/>
  <c r="Z2261" i="1"/>
  <c r="V2262" i="1"/>
  <c r="Z2262" i="1"/>
  <c r="V2263" i="1"/>
  <c r="Z2263" i="1"/>
  <c r="V2264" i="1"/>
  <c r="Z2264" i="1"/>
  <c r="V2265" i="1"/>
  <c r="Z2265" i="1"/>
  <c r="V2266" i="1"/>
  <c r="Z2266" i="1"/>
  <c r="V2267" i="1"/>
  <c r="Z2267" i="1"/>
  <c r="V2268" i="1"/>
  <c r="Z2268" i="1"/>
  <c r="V2269" i="1"/>
  <c r="Z2269" i="1"/>
  <c r="V2270" i="1"/>
  <c r="Z2270" i="1"/>
  <c r="V2271" i="1"/>
  <c r="Z2271" i="1"/>
  <c r="V2272" i="1"/>
  <c r="Z2272" i="1"/>
  <c r="V2273" i="1"/>
  <c r="Z2273" i="1"/>
  <c r="V2274" i="1"/>
  <c r="Z2274" i="1"/>
  <c r="V2275" i="1"/>
  <c r="Z2275" i="1"/>
  <c r="V2276" i="1"/>
  <c r="Z2276" i="1"/>
  <c r="V2277" i="1"/>
  <c r="Z2277" i="1"/>
  <c r="V2278" i="1"/>
  <c r="Z2278" i="1"/>
  <c r="V2279" i="1"/>
  <c r="Z2279" i="1"/>
  <c r="V2280" i="1"/>
  <c r="Z2280" i="1"/>
  <c r="V2281" i="1"/>
  <c r="Z2281" i="1"/>
  <c r="V2282" i="1"/>
  <c r="Z2282" i="1"/>
  <c r="V2283" i="1"/>
  <c r="Z2283" i="1"/>
  <c r="V2284" i="1"/>
  <c r="Z2284" i="1"/>
  <c r="V2285" i="1"/>
  <c r="Z2285" i="1"/>
  <c r="V2286" i="1"/>
  <c r="Z2286" i="1"/>
  <c r="V2287" i="1"/>
  <c r="Z2287" i="1"/>
  <c r="V2288" i="1"/>
  <c r="Z2288" i="1"/>
  <c r="V2289" i="1"/>
  <c r="Z2289" i="1"/>
  <c r="V2290" i="1"/>
  <c r="Z2290" i="1"/>
  <c r="V2291" i="1"/>
  <c r="Z2291" i="1"/>
  <c r="V2292" i="1"/>
  <c r="Z2292" i="1"/>
  <c r="V2293" i="1"/>
  <c r="Z2293" i="1"/>
  <c r="V2294" i="1"/>
  <c r="Z2294" i="1"/>
  <c r="V2295" i="1"/>
  <c r="Z2295" i="1"/>
  <c r="V2296" i="1"/>
  <c r="Z2296" i="1"/>
  <c r="V2297" i="1"/>
  <c r="Z2297" i="1"/>
  <c r="V2298" i="1"/>
  <c r="Z2298" i="1"/>
  <c r="V2299" i="1"/>
  <c r="Z2299" i="1"/>
  <c r="V2300" i="1"/>
  <c r="Z2300" i="1"/>
  <c r="V2301" i="1"/>
  <c r="Z2301" i="1"/>
  <c r="V2302" i="1"/>
  <c r="Z2302" i="1"/>
  <c r="V2303" i="1"/>
  <c r="Z2303" i="1"/>
  <c r="V2304" i="1"/>
  <c r="Z2304" i="1"/>
  <c r="V2305" i="1"/>
  <c r="Z2305" i="1"/>
  <c r="V2306" i="1"/>
  <c r="Z2306" i="1"/>
  <c r="V2307" i="1"/>
  <c r="Z2307" i="1"/>
  <c r="V2308" i="1"/>
  <c r="Z2308" i="1"/>
  <c r="V2309" i="1"/>
  <c r="Z2309" i="1"/>
  <c r="V2310" i="1"/>
  <c r="Z2310" i="1"/>
  <c r="V2311" i="1"/>
  <c r="Z2311" i="1"/>
  <c r="V2312" i="1"/>
  <c r="Z2312" i="1"/>
  <c r="V2313" i="1"/>
  <c r="Z2313" i="1"/>
  <c r="V2314" i="1"/>
  <c r="Z2314" i="1"/>
  <c r="V2315" i="1"/>
  <c r="Z2315" i="1"/>
  <c r="V2316" i="1"/>
  <c r="Z2316" i="1"/>
  <c r="V2317" i="1"/>
  <c r="Z2317" i="1"/>
  <c r="V2318" i="1"/>
  <c r="Z2318" i="1"/>
  <c r="V2319" i="1"/>
  <c r="Z2319" i="1"/>
  <c r="V2320" i="1"/>
  <c r="Z2320" i="1"/>
  <c r="V2321" i="1"/>
  <c r="Z2321" i="1"/>
  <c r="V2322" i="1"/>
  <c r="Z2322" i="1"/>
  <c r="V2323" i="1"/>
  <c r="Z2323" i="1"/>
  <c r="V2324" i="1"/>
  <c r="Z2324" i="1"/>
  <c r="V2325" i="1"/>
  <c r="Z2325" i="1"/>
  <c r="V2326" i="1"/>
  <c r="Z2326" i="1"/>
  <c r="V2327" i="1"/>
  <c r="Z2327" i="1"/>
  <c r="V2328" i="1"/>
  <c r="Z2328" i="1"/>
  <c r="V2329" i="1"/>
  <c r="Z2329" i="1"/>
  <c r="V2330" i="1"/>
  <c r="Z2330" i="1"/>
  <c r="V2331" i="1"/>
  <c r="Z2331" i="1"/>
  <c r="V2332" i="1"/>
  <c r="Z2332" i="1"/>
  <c r="V2333" i="1"/>
  <c r="Z2333" i="1"/>
  <c r="V2334" i="1"/>
  <c r="Z2334" i="1"/>
  <c r="V2335" i="1"/>
  <c r="Z2335" i="1"/>
  <c r="V2336" i="1"/>
  <c r="Z2336" i="1"/>
  <c r="V2337" i="1"/>
  <c r="Z2337" i="1"/>
  <c r="V2338" i="1"/>
  <c r="Z2338" i="1"/>
  <c r="V2339" i="1"/>
  <c r="Z2339" i="1"/>
  <c r="V2340" i="1"/>
  <c r="Z2340" i="1"/>
  <c r="V2341" i="1"/>
  <c r="Z2341" i="1"/>
  <c r="V2342" i="1"/>
  <c r="Z2342" i="1"/>
  <c r="V2343" i="1"/>
  <c r="Z2343" i="1"/>
  <c r="V2344" i="1"/>
  <c r="Z2344" i="1"/>
  <c r="V2345" i="1"/>
  <c r="Z2345" i="1"/>
  <c r="V2346" i="1"/>
  <c r="Z2346" i="1"/>
  <c r="V2347" i="1"/>
  <c r="Z2347" i="1"/>
  <c r="V2348" i="1"/>
  <c r="Z2348" i="1"/>
  <c r="V2349" i="1"/>
  <c r="Z2349" i="1"/>
  <c r="V2350" i="1"/>
  <c r="Z2350" i="1"/>
  <c r="V2351" i="1"/>
  <c r="Z2351" i="1"/>
  <c r="V2352" i="1"/>
  <c r="Z2352" i="1"/>
  <c r="V2353" i="1"/>
  <c r="Z2353" i="1"/>
  <c r="V2354" i="1"/>
  <c r="Z2354" i="1"/>
  <c r="V2355" i="1"/>
  <c r="Z2355" i="1"/>
  <c r="V2356" i="1"/>
  <c r="Z2356" i="1"/>
  <c r="V2357" i="1"/>
  <c r="Z2357" i="1"/>
  <c r="V2358" i="1"/>
  <c r="Z2358" i="1"/>
  <c r="V2359" i="1"/>
  <c r="Z2359" i="1"/>
  <c r="V2360" i="1"/>
  <c r="Z2360" i="1"/>
  <c r="V2361" i="1"/>
  <c r="Z2361" i="1"/>
  <c r="V2362" i="1"/>
  <c r="Z2362" i="1"/>
  <c r="V2363" i="1"/>
  <c r="Z2363" i="1"/>
  <c r="V2364" i="1"/>
  <c r="Z2364" i="1"/>
  <c r="V2365" i="1"/>
  <c r="Z2365" i="1"/>
  <c r="V2366" i="1"/>
  <c r="Z2366" i="1"/>
  <c r="V2367" i="1"/>
  <c r="Z2367" i="1"/>
  <c r="V2368" i="1"/>
  <c r="Z2368" i="1"/>
  <c r="V2369" i="1"/>
  <c r="Z2369" i="1"/>
  <c r="V2370" i="1"/>
  <c r="Z2370" i="1"/>
  <c r="V2371" i="1"/>
  <c r="Z2371" i="1"/>
  <c r="V2372" i="1"/>
  <c r="Z2372" i="1"/>
  <c r="V2373" i="1"/>
  <c r="Z2373" i="1"/>
  <c r="V2374" i="1"/>
  <c r="Z2374" i="1"/>
  <c r="V2375" i="1"/>
  <c r="Z2375" i="1"/>
  <c r="V2376" i="1"/>
  <c r="Z2376" i="1"/>
  <c r="V2377" i="1"/>
  <c r="Z2377" i="1"/>
  <c r="V2378" i="1"/>
  <c r="Z2378" i="1"/>
  <c r="V2379" i="1"/>
  <c r="Z2379" i="1"/>
  <c r="V2380" i="1"/>
  <c r="Z2380" i="1"/>
  <c r="V2381" i="1"/>
  <c r="Z2381" i="1"/>
  <c r="V2382" i="1"/>
  <c r="Z2382" i="1"/>
  <c r="V2383" i="1"/>
  <c r="Z2383" i="1"/>
  <c r="V2384" i="1"/>
  <c r="Z2384" i="1"/>
  <c r="V2385" i="1"/>
  <c r="Z2385" i="1"/>
  <c r="V2386" i="1"/>
  <c r="Z2386" i="1"/>
  <c r="V2387" i="1"/>
  <c r="Z2387" i="1"/>
  <c r="V2388" i="1"/>
  <c r="Z2388" i="1"/>
  <c r="V2389" i="1"/>
  <c r="Z2389" i="1"/>
  <c r="V2390" i="1"/>
  <c r="Z2390" i="1"/>
  <c r="V2391" i="1"/>
  <c r="Z2391" i="1"/>
  <c r="V2392" i="1"/>
  <c r="Z2392" i="1"/>
  <c r="V2393" i="1"/>
  <c r="Z2393" i="1"/>
  <c r="V2394" i="1"/>
  <c r="Z2394" i="1"/>
  <c r="V2395" i="1"/>
  <c r="Z2395" i="1"/>
  <c r="V2396" i="1"/>
  <c r="Z2396" i="1"/>
  <c r="V2397" i="1"/>
  <c r="Z2397" i="1"/>
  <c r="V2398" i="1"/>
  <c r="Z2398" i="1"/>
  <c r="V2399" i="1"/>
  <c r="Z2399" i="1"/>
  <c r="V2400" i="1"/>
  <c r="Z2400" i="1"/>
  <c r="V2401" i="1"/>
  <c r="Z2401" i="1"/>
  <c r="V2402" i="1"/>
  <c r="Z2402" i="1"/>
  <c r="V2403" i="1"/>
  <c r="Z2403" i="1"/>
  <c r="V2404" i="1"/>
  <c r="Z2404" i="1"/>
  <c r="V2405" i="1"/>
  <c r="Z2405" i="1"/>
  <c r="V2406" i="1"/>
  <c r="Z2406" i="1"/>
  <c r="V2407" i="1"/>
  <c r="Z2407" i="1"/>
  <c r="V2408" i="1"/>
  <c r="Z2408" i="1"/>
  <c r="V2409" i="1"/>
  <c r="Z2409" i="1"/>
  <c r="V2410" i="1"/>
  <c r="Z2410" i="1"/>
  <c r="V2411" i="1"/>
  <c r="Z2411" i="1"/>
  <c r="V2412" i="1"/>
  <c r="Z2412" i="1"/>
  <c r="V2413" i="1"/>
  <c r="Z2413" i="1"/>
  <c r="V2414" i="1"/>
  <c r="Z2414" i="1"/>
  <c r="V2415" i="1"/>
  <c r="Z2415" i="1"/>
  <c r="V2416" i="1"/>
  <c r="Z2416" i="1"/>
  <c r="R2417" i="1"/>
  <c r="V2417" i="1"/>
  <c r="Z2417" i="1"/>
  <c r="R2418" i="1"/>
  <c r="V2418" i="1"/>
  <c r="Z2418" i="1"/>
  <c r="V2419" i="1"/>
  <c r="Z2419" i="1"/>
  <c r="V2420" i="1"/>
  <c r="Z2420" i="1"/>
  <c r="V2421" i="1"/>
  <c r="Z2421" i="1"/>
  <c r="V2422" i="1"/>
  <c r="Z2422" i="1"/>
  <c r="V2423" i="1"/>
  <c r="Z2423" i="1"/>
  <c r="V2424" i="1"/>
  <c r="Z2424" i="1"/>
  <c r="V2425" i="1"/>
  <c r="Z2425" i="1"/>
  <c r="R2426" i="1"/>
  <c r="V2426" i="1"/>
  <c r="Z2426" i="1"/>
  <c r="V2427" i="1"/>
  <c r="Z2427" i="1"/>
  <c r="V2428" i="1"/>
  <c r="Z2428" i="1"/>
  <c r="V2429" i="1"/>
  <c r="Z2429" i="1"/>
  <c r="V2430" i="1"/>
  <c r="Z2430" i="1"/>
  <c r="V2431" i="1"/>
  <c r="Z2431" i="1"/>
  <c r="V2432" i="1"/>
  <c r="Z2432" i="1"/>
  <c r="V2433" i="1"/>
  <c r="Z2433" i="1"/>
  <c r="V2434" i="1"/>
  <c r="Z2434" i="1"/>
  <c r="V2435" i="1"/>
  <c r="Z2435" i="1"/>
  <c r="V2436" i="1"/>
  <c r="Z2436" i="1"/>
  <c r="V2437" i="1"/>
  <c r="Z2437" i="1"/>
  <c r="V2438" i="1"/>
  <c r="Z2438" i="1"/>
  <c r="V2439" i="1"/>
  <c r="Z2439" i="1"/>
  <c r="N2440" i="1"/>
  <c r="V2440" i="1"/>
  <c r="Z2440" i="1"/>
  <c r="V2441" i="1"/>
  <c r="Z2441" i="1"/>
  <c r="V2442" i="1"/>
  <c r="Z2442" i="1"/>
  <c r="V2443" i="1"/>
  <c r="Z2443" i="1"/>
  <c r="V2444" i="1"/>
  <c r="Z2444" i="1"/>
  <c r="V2445" i="1"/>
  <c r="Z2445" i="1"/>
  <c r="V2446" i="1"/>
  <c r="Z2446" i="1"/>
  <c r="R2447" i="1"/>
  <c r="V2447" i="1"/>
  <c r="Z2447" i="1"/>
  <c r="R2448" i="1"/>
  <c r="V2448" i="1"/>
  <c r="Z2448" i="1"/>
  <c r="R2449" i="1"/>
  <c r="V2449" i="1"/>
  <c r="Z2449" i="1"/>
  <c r="R2450" i="1"/>
  <c r="V2450" i="1"/>
  <c r="Z2450" i="1"/>
  <c r="R2451" i="1"/>
  <c r="V2451" i="1"/>
  <c r="Z2451" i="1"/>
  <c r="R2452" i="1"/>
  <c r="V2452" i="1"/>
  <c r="Z2452" i="1"/>
  <c r="R2453" i="1"/>
  <c r="V2453" i="1"/>
  <c r="Z2453" i="1"/>
  <c r="R2454" i="1"/>
  <c r="V2454" i="1"/>
  <c r="Z2454" i="1"/>
  <c r="V2455" i="1"/>
  <c r="Z2455" i="1"/>
  <c r="V2456" i="1"/>
  <c r="Z2456" i="1"/>
  <c r="V2457" i="1"/>
  <c r="Z2457" i="1"/>
  <c r="V2458" i="1"/>
  <c r="Z2458" i="1"/>
  <c r="V2459" i="1"/>
  <c r="Z2459" i="1"/>
  <c r="V2460" i="1"/>
  <c r="Z2460" i="1"/>
  <c r="V2461" i="1"/>
  <c r="Z2461" i="1"/>
  <c r="R2462" i="1"/>
  <c r="V2462" i="1"/>
  <c r="Z2462" i="1"/>
  <c r="V2463" i="1"/>
  <c r="Z2463" i="1"/>
  <c r="V2464" i="1"/>
  <c r="Z2464" i="1"/>
  <c r="V2465" i="1"/>
  <c r="Z2465" i="1"/>
  <c r="V2466" i="1"/>
  <c r="Z2466" i="1"/>
  <c r="V2467" i="1"/>
  <c r="Z2467" i="1"/>
  <c r="V2468" i="1"/>
  <c r="Z2468" i="1"/>
  <c r="V2469" i="1"/>
  <c r="Z2469" i="1"/>
  <c r="R2470" i="1"/>
  <c r="V2470" i="1"/>
  <c r="Z2470" i="1"/>
  <c r="R2471" i="1"/>
  <c r="V2471" i="1"/>
  <c r="Z2471" i="1"/>
  <c r="R2472" i="1"/>
  <c r="V2472" i="1"/>
  <c r="Z2472" i="1"/>
  <c r="R2473" i="1"/>
  <c r="V2473" i="1"/>
  <c r="Z2473" i="1"/>
  <c r="V2474" i="1"/>
  <c r="Z2474" i="1"/>
  <c r="R2475" i="1"/>
  <c r="V2475" i="1"/>
  <c r="Z2475" i="1"/>
  <c r="R2476" i="1"/>
  <c r="V2476" i="1"/>
  <c r="Z2476" i="1"/>
  <c r="R2477" i="1"/>
  <c r="V2477" i="1"/>
  <c r="Z2477" i="1"/>
  <c r="R2478" i="1"/>
  <c r="V2478" i="1"/>
  <c r="Z2478" i="1"/>
  <c r="R2479" i="1"/>
  <c r="V2479" i="1"/>
  <c r="Z2479" i="1"/>
  <c r="R2480" i="1"/>
  <c r="V2480" i="1"/>
  <c r="Z2480" i="1"/>
  <c r="R2481" i="1"/>
  <c r="V2481" i="1"/>
  <c r="Z2481" i="1"/>
  <c r="V2482" i="1"/>
  <c r="Z2482" i="1"/>
  <c r="V2483" i="1"/>
  <c r="Z2483" i="1"/>
  <c r="V2484" i="1"/>
  <c r="Z2484" i="1"/>
  <c r="V2485" i="1"/>
  <c r="Z2485" i="1"/>
  <c r="V2486" i="1"/>
  <c r="Z2486" i="1"/>
  <c r="V2487" i="1"/>
  <c r="Z2487" i="1"/>
  <c r="V2488" i="1"/>
  <c r="Z2488" i="1"/>
  <c r="V2489" i="1"/>
  <c r="Z2489" i="1"/>
  <c r="V2490" i="1"/>
  <c r="Z2490" i="1"/>
  <c r="V2491" i="1"/>
  <c r="Z2491" i="1"/>
  <c r="V2492" i="1"/>
  <c r="Z2492" i="1"/>
  <c r="V2493" i="1"/>
  <c r="Z2493" i="1"/>
  <c r="V2494" i="1"/>
  <c r="Z2494" i="1"/>
  <c r="V2495" i="1"/>
  <c r="Z2495" i="1"/>
  <c r="V2496" i="1"/>
  <c r="Z2496" i="1"/>
  <c r="R2497" i="1"/>
  <c r="V2497" i="1"/>
  <c r="Z2497" i="1"/>
  <c r="R2498" i="1"/>
  <c r="V2498" i="1"/>
  <c r="Z2498" i="1"/>
  <c r="R2499" i="1"/>
  <c r="V2499" i="1"/>
  <c r="Z2499" i="1"/>
  <c r="R2500" i="1"/>
  <c r="V2500" i="1"/>
  <c r="Z2500" i="1"/>
  <c r="R2501" i="1"/>
  <c r="V2501" i="1"/>
  <c r="Z2501" i="1"/>
  <c r="R2502" i="1"/>
  <c r="V2502" i="1"/>
  <c r="Z2502" i="1"/>
  <c r="V2503" i="1"/>
  <c r="Z2503" i="1"/>
  <c r="R2504" i="1"/>
  <c r="V2504" i="1"/>
  <c r="Z2504" i="1"/>
  <c r="V2505" i="1"/>
  <c r="Z2505" i="1"/>
  <c r="V2506" i="1"/>
  <c r="Z2506" i="1"/>
  <c r="V2507" i="1"/>
  <c r="Z2507" i="1"/>
  <c r="V2508" i="1"/>
  <c r="Z2508" i="1"/>
  <c r="V2509" i="1"/>
  <c r="Z2509" i="1"/>
  <c r="R2510" i="1"/>
  <c r="V2510" i="1"/>
  <c r="Z2510" i="1"/>
  <c r="R2511" i="1"/>
  <c r="V2511" i="1"/>
  <c r="Z2511" i="1"/>
  <c r="R2512" i="1"/>
  <c r="V2512" i="1"/>
  <c r="Z2512" i="1"/>
  <c r="R2513" i="1"/>
  <c r="V2513" i="1"/>
  <c r="Z2513" i="1"/>
  <c r="R2514" i="1"/>
  <c r="V2514" i="1"/>
  <c r="Z2514" i="1"/>
  <c r="R2515" i="1"/>
  <c r="V2515" i="1"/>
  <c r="Z2515" i="1"/>
  <c r="R2516" i="1"/>
  <c r="V2516" i="1"/>
  <c r="Z2516" i="1"/>
  <c r="V2517" i="1"/>
  <c r="Z2517" i="1"/>
  <c r="V2518" i="1"/>
  <c r="Z2518" i="1"/>
  <c r="V2519" i="1"/>
  <c r="Z2519" i="1"/>
  <c r="V2520" i="1"/>
  <c r="Z2520" i="1"/>
  <c r="V2521" i="1"/>
  <c r="Z2521" i="1"/>
  <c r="D2522" i="1"/>
  <c r="V2522" i="1"/>
  <c r="Z2522" i="1"/>
  <c r="V2523" i="1"/>
  <c r="Z2523" i="1"/>
  <c r="V2524" i="1"/>
  <c r="Z2524" i="1"/>
  <c r="V2525" i="1"/>
  <c r="Z2525" i="1"/>
  <c r="V2526" i="1"/>
  <c r="Z2526" i="1"/>
  <c r="V2527" i="1"/>
  <c r="Z2527" i="1"/>
  <c r="V2528" i="1"/>
  <c r="Z2528" i="1"/>
  <c r="V2529" i="1"/>
  <c r="Z2529" i="1"/>
  <c r="V2530" i="1"/>
  <c r="Z2530" i="1"/>
  <c r="V2531" i="1"/>
  <c r="Z2531" i="1"/>
  <c r="V2532" i="1"/>
  <c r="Z2532" i="1"/>
  <c r="V2533" i="1"/>
  <c r="Z2533" i="1"/>
  <c r="V2534" i="1"/>
  <c r="Z2534" i="1"/>
  <c r="V2535" i="1"/>
  <c r="Z2535" i="1"/>
  <c r="V2536" i="1"/>
  <c r="Z2536" i="1"/>
  <c r="V2537" i="1"/>
  <c r="Z2537" i="1"/>
  <c r="V2538" i="1"/>
  <c r="Z2538" i="1"/>
  <c r="V2539" i="1"/>
  <c r="Z2539" i="1"/>
  <c r="V2540" i="1"/>
  <c r="Z2540" i="1"/>
  <c r="V2541" i="1"/>
  <c r="Z2541" i="1"/>
  <c r="V2542" i="1"/>
  <c r="Z2542" i="1"/>
  <c r="V2543" i="1"/>
  <c r="Z2543" i="1"/>
  <c r="V2544" i="1"/>
  <c r="Z2544" i="1"/>
  <c r="V2545" i="1"/>
  <c r="Z2545" i="1"/>
  <c r="V2546" i="1"/>
  <c r="Z2546" i="1"/>
  <c r="V2547" i="1"/>
  <c r="Z2547" i="1"/>
  <c r="V2548" i="1"/>
  <c r="Z2548" i="1"/>
  <c r="V2549" i="1"/>
  <c r="Z2549" i="1"/>
  <c r="V2550" i="1"/>
  <c r="Z2550" i="1"/>
  <c r="V2551" i="1"/>
  <c r="Z2551" i="1"/>
  <c r="V2552" i="1"/>
  <c r="Z2552" i="1"/>
  <c r="V2553" i="1"/>
  <c r="Z2553" i="1"/>
  <c r="V2554" i="1"/>
  <c r="Z2554" i="1"/>
  <c r="V2555" i="1"/>
  <c r="Z2555" i="1"/>
  <c r="V2556" i="1"/>
  <c r="Z2556" i="1"/>
  <c r="V2557" i="1"/>
  <c r="Z2557" i="1"/>
  <c r="V2558" i="1"/>
  <c r="Z2558" i="1"/>
  <c r="V2559" i="1"/>
  <c r="Z2559" i="1"/>
  <c r="V2560" i="1"/>
  <c r="Z2560" i="1"/>
  <c r="V2561" i="1"/>
  <c r="Z2561" i="1"/>
  <c r="V2562" i="1"/>
  <c r="Z2562" i="1"/>
  <c r="V2563" i="1"/>
  <c r="Z2563" i="1"/>
  <c r="V2564" i="1"/>
  <c r="Z2564" i="1"/>
  <c r="V2565" i="1"/>
  <c r="Z2565" i="1"/>
  <c r="V2566" i="1"/>
  <c r="Z2566" i="1"/>
  <c r="V2567" i="1"/>
  <c r="Z2567" i="1"/>
  <c r="V2568" i="1"/>
  <c r="Z2568" i="1"/>
  <c r="V2569" i="1"/>
  <c r="Z2569" i="1"/>
  <c r="M2570" i="1"/>
  <c r="V2570" i="1"/>
  <c r="Z2570" i="1"/>
  <c r="M2571" i="1"/>
  <c r="V2571" i="1"/>
  <c r="Z2571" i="1"/>
  <c r="X2572" i="1"/>
  <c r="M2572" i="1"/>
  <c r="V2572" i="1"/>
  <c r="Z2572" i="1"/>
  <c r="X2573" i="1"/>
  <c r="M2573" i="1"/>
  <c r="V2573" i="1"/>
  <c r="Z2573" i="1"/>
  <c r="X2574" i="1"/>
  <c r="M2574" i="1"/>
  <c r="V2574" i="1"/>
  <c r="Z2574" i="1"/>
  <c r="X2575" i="1"/>
  <c r="M2575" i="1"/>
  <c r="V2575" i="1"/>
  <c r="Z2575" i="1"/>
  <c r="X2576" i="1"/>
  <c r="M2576" i="1"/>
  <c r="V2576" i="1"/>
  <c r="Z2576" i="1"/>
  <c r="X2577" i="1"/>
  <c r="M2577" i="1"/>
  <c r="V2577" i="1"/>
  <c r="Z2577" i="1"/>
  <c r="X2578" i="1"/>
  <c r="M2578" i="1"/>
  <c r="V2578" i="1"/>
  <c r="Z2578" i="1"/>
  <c r="X2579" i="1"/>
  <c r="M2579" i="1"/>
  <c r="V2579" i="1"/>
  <c r="Z2579" i="1"/>
  <c r="X2580" i="1"/>
  <c r="M2580" i="1"/>
  <c r="V2580" i="1"/>
  <c r="Z2580" i="1"/>
  <c r="X2581" i="1"/>
  <c r="M2581" i="1"/>
  <c r="V2581" i="1"/>
  <c r="Z2581" i="1"/>
  <c r="X2582" i="1"/>
  <c r="M2582" i="1"/>
  <c r="V2582" i="1"/>
  <c r="Z2582" i="1"/>
  <c r="X2583" i="1"/>
  <c r="M2583" i="1"/>
  <c r="V2583" i="1"/>
  <c r="Z2583" i="1"/>
  <c r="X2584" i="1"/>
  <c r="M2584" i="1"/>
  <c r="V2584" i="1"/>
  <c r="Z2584" i="1"/>
  <c r="X2585" i="1"/>
  <c r="M2585" i="1"/>
  <c r="V2585" i="1"/>
  <c r="Z2585" i="1"/>
  <c r="X2586" i="1"/>
  <c r="M2586" i="1"/>
  <c r="V2586" i="1"/>
  <c r="Z2586" i="1"/>
  <c r="X2587" i="1"/>
  <c r="M2587" i="1"/>
  <c r="V2587" i="1"/>
  <c r="Z2587" i="1"/>
  <c r="X2588" i="1"/>
  <c r="M2588" i="1"/>
  <c r="V2588" i="1"/>
  <c r="Z2588" i="1"/>
  <c r="X2589" i="1"/>
  <c r="M2589" i="1"/>
  <c r="V2589" i="1"/>
  <c r="Z2589" i="1"/>
  <c r="X2590" i="1"/>
  <c r="M2590" i="1"/>
  <c r="V2590" i="1"/>
  <c r="Z2590" i="1"/>
  <c r="X2591" i="1"/>
  <c r="M2591" i="1"/>
  <c r="V2591" i="1"/>
  <c r="Z2591" i="1"/>
  <c r="X2592" i="1"/>
  <c r="M2592" i="1"/>
  <c r="V2592" i="1"/>
  <c r="Z2592" i="1"/>
  <c r="X2593" i="1"/>
  <c r="M2593" i="1"/>
  <c r="V2593" i="1"/>
  <c r="Z2593" i="1"/>
  <c r="X2594" i="1"/>
  <c r="M2594" i="1"/>
  <c r="V2594" i="1"/>
  <c r="Z2594" i="1"/>
  <c r="X2595" i="1"/>
  <c r="M2595" i="1"/>
  <c r="V2595" i="1"/>
  <c r="Z2595" i="1"/>
  <c r="X3635" i="1"/>
  <c r="V3635" i="1"/>
  <c r="Z3635" i="1"/>
  <c r="X3636" i="1"/>
  <c r="V3636" i="1"/>
  <c r="Z3636" i="1"/>
  <c r="X3637" i="1"/>
  <c r="V3637" i="1"/>
  <c r="Z3637" i="1"/>
  <c r="X3638" i="1"/>
  <c r="V3638" i="1"/>
  <c r="Z3638" i="1"/>
  <c r="X3639" i="1"/>
  <c r="V3639" i="1"/>
  <c r="Z3639" i="1"/>
  <c r="X3640" i="1"/>
  <c r="V3640" i="1"/>
  <c r="Z3640" i="1"/>
  <c r="X3641" i="1"/>
  <c r="V3641" i="1"/>
  <c r="Z3641" i="1"/>
  <c r="X3642" i="1"/>
  <c r="V3642" i="1"/>
  <c r="Z3642" i="1"/>
  <c r="X3643" i="1"/>
  <c r="V3643" i="1"/>
  <c r="Z3643" i="1"/>
  <c r="X3644" i="1"/>
  <c r="V3644" i="1"/>
  <c r="Z3644" i="1"/>
  <c r="X3645" i="1"/>
  <c r="V3645" i="1"/>
  <c r="Z3645" i="1"/>
  <c r="X3646" i="1"/>
  <c r="V3646" i="1"/>
  <c r="Z3646" i="1"/>
  <c r="X3647" i="1"/>
  <c r="V3647" i="1"/>
  <c r="Z3647" i="1"/>
  <c r="X3648" i="1"/>
  <c r="V3648" i="1"/>
  <c r="Z3648" i="1"/>
  <c r="X3649" i="1"/>
  <c r="V3649" i="1"/>
  <c r="Z3649" i="1"/>
  <c r="X3650" i="1"/>
  <c r="V3650" i="1"/>
  <c r="Z3650" i="1"/>
  <c r="X3651" i="1"/>
  <c r="V3651" i="1"/>
  <c r="Z3651" i="1"/>
  <c r="X3652" i="1"/>
  <c r="V3652" i="1"/>
  <c r="Z3652" i="1"/>
  <c r="X3653" i="1"/>
  <c r="V3653" i="1"/>
  <c r="Z3653" i="1"/>
  <c r="X3654" i="1"/>
  <c r="V3654" i="1"/>
  <c r="Z3654" i="1"/>
  <c r="X3655" i="1"/>
  <c r="V3655" i="1"/>
  <c r="Z3655" i="1"/>
  <c r="X3656" i="1"/>
  <c r="V3656" i="1"/>
  <c r="Z3656" i="1"/>
  <c r="X3657" i="1"/>
  <c r="V3657" i="1"/>
  <c r="Z3657" i="1"/>
  <c r="X3658" i="1"/>
  <c r="V3658" i="1"/>
  <c r="Z3658" i="1"/>
  <c r="X3659" i="1"/>
  <c r="V3659" i="1"/>
  <c r="Z3659" i="1"/>
  <c r="X3660" i="1"/>
  <c r="V3660" i="1"/>
  <c r="Z3660" i="1"/>
  <c r="X3661" i="1"/>
  <c r="V3661" i="1"/>
  <c r="Z3661" i="1"/>
  <c r="X3662" i="1"/>
  <c r="V3662" i="1"/>
  <c r="Z3662" i="1"/>
  <c r="X3663" i="1"/>
  <c r="V3663" i="1"/>
  <c r="Z3663" i="1"/>
  <c r="X3664" i="1"/>
  <c r="V3664" i="1"/>
  <c r="Z3664" i="1"/>
  <c r="X3665" i="1"/>
  <c r="V3665" i="1"/>
  <c r="Z3665" i="1"/>
  <c r="X3666" i="1"/>
  <c r="V3666" i="1"/>
  <c r="Z3666" i="1"/>
  <c r="X3667" i="1"/>
  <c r="V3667" i="1"/>
  <c r="Z3667" i="1"/>
  <c r="X3668" i="1"/>
  <c r="V3668" i="1"/>
  <c r="Z3668" i="1"/>
  <c r="X3669" i="1"/>
  <c r="V3669" i="1"/>
  <c r="Z3669" i="1"/>
  <c r="X3670" i="1"/>
  <c r="V3670" i="1"/>
  <c r="Z3670" i="1"/>
  <c r="X3671" i="1"/>
  <c r="V3671" i="1"/>
  <c r="Z3671" i="1"/>
  <c r="X3672" i="1"/>
  <c r="V3672" i="1"/>
  <c r="Z3672" i="1"/>
  <c r="X3673" i="1"/>
  <c r="V3673" i="1"/>
  <c r="Z3673" i="1"/>
  <c r="X3674" i="1"/>
  <c r="V3674" i="1"/>
  <c r="Z3674" i="1"/>
  <c r="X3675" i="1"/>
  <c r="V3675" i="1"/>
  <c r="Z3675" i="1"/>
  <c r="X3676" i="1"/>
  <c r="V3676" i="1"/>
  <c r="Z3676" i="1"/>
  <c r="X3677" i="1"/>
  <c r="V3677" i="1"/>
  <c r="Z3677" i="1"/>
  <c r="X3678" i="1"/>
  <c r="V3678" i="1"/>
  <c r="Z3678" i="1"/>
  <c r="X3679" i="1"/>
  <c r="V3679" i="1"/>
  <c r="Z3679" i="1"/>
  <c r="X3680" i="1"/>
  <c r="V3680" i="1"/>
  <c r="Z3680" i="1"/>
  <c r="X3681" i="1"/>
  <c r="V3681" i="1"/>
  <c r="Z3681" i="1"/>
  <c r="X3682" i="1"/>
  <c r="V3682" i="1"/>
  <c r="Z3682" i="1"/>
  <c r="X3683" i="1"/>
  <c r="V3683" i="1"/>
  <c r="Z3683" i="1"/>
  <c r="X3684" i="1"/>
  <c r="V3684" i="1"/>
  <c r="Z3684" i="1"/>
  <c r="X3685" i="1"/>
  <c r="V3685" i="1"/>
  <c r="Z3685" i="1"/>
  <c r="X3686" i="1"/>
  <c r="V3686" i="1"/>
  <c r="Z3686" i="1"/>
  <c r="X3687" i="1"/>
  <c r="V3687" i="1"/>
  <c r="Z3687" i="1"/>
  <c r="X3688" i="1"/>
  <c r="V3688" i="1"/>
  <c r="Z3688" i="1"/>
  <c r="X3689" i="1"/>
  <c r="V3689" i="1"/>
  <c r="Z3689" i="1"/>
  <c r="X3690" i="1"/>
  <c r="V3690" i="1"/>
  <c r="Z3690" i="1"/>
  <c r="X3691" i="1"/>
  <c r="V3691" i="1"/>
  <c r="Z3691" i="1"/>
  <c r="X3692" i="1"/>
  <c r="V3692" i="1"/>
  <c r="Z3692" i="1"/>
  <c r="X3693" i="1"/>
  <c r="V3693" i="1"/>
  <c r="Z3693" i="1"/>
  <c r="X3694" i="1"/>
  <c r="V3694" i="1"/>
  <c r="Z3694" i="1"/>
  <c r="X3695" i="1"/>
  <c r="V3695" i="1"/>
  <c r="Z3695" i="1"/>
  <c r="X3696" i="1"/>
  <c r="V3696" i="1"/>
  <c r="Z3696" i="1"/>
  <c r="X3697" i="1"/>
  <c r="V3697" i="1"/>
  <c r="Z3697" i="1"/>
  <c r="X3698" i="1"/>
  <c r="V3698" i="1"/>
  <c r="Z3698" i="1"/>
  <c r="X3699" i="1"/>
  <c r="V3699" i="1"/>
  <c r="Z3699" i="1"/>
  <c r="X3700" i="1"/>
  <c r="V3700" i="1"/>
  <c r="Z3700" i="1"/>
  <c r="X3701" i="1"/>
  <c r="V3701" i="1"/>
  <c r="Z3701" i="1"/>
  <c r="X3702" i="1"/>
  <c r="V3702" i="1"/>
  <c r="Z3702" i="1"/>
  <c r="X3703" i="1"/>
  <c r="V3703" i="1"/>
  <c r="Z3703" i="1"/>
  <c r="X3704" i="1"/>
  <c r="V3704" i="1"/>
  <c r="Z3704" i="1"/>
  <c r="X3705" i="1"/>
  <c r="V3705" i="1"/>
  <c r="Z3705" i="1"/>
  <c r="X3706" i="1"/>
  <c r="V3706" i="1"/>
  <c r="Z3706" i="1"/>
  <c r="X3707" i="1"/>
  <c r="V3707" i="1"/>
  <c r="Z3707" i="1"/>
  <c r="X3708" i="1"/>
  <c r="V3708" i="1"/>
  <c r="Z3708" i="1"/>
  <c r="X3709" i="1"/>
  <c r="V3709" i="1"/>
  <c r="Z3709" i="1"/>
  <c r="X3710" i="1"/>
  <c r="V3710" i="1"/>
  <c r="Z3710" i="1"/>
  <c r="X3711" i="1"/>
  <c r="V3711" i="1"/>
  <c r="Z3711" i="1"/>
  <c r="X3712" i="1"/>
  <c r="V3712" i="1"/>
  <c r="Z3712" i="1"/>
  <c r="X3713" i="1"/>
  <c r="V3713" i="1"/>
  <c r="Z3713" i="1"/>
  <c r="X3714" i="1"/>
  <c r="V3714" i="1"/>
  <c r="Z3714" i="1"/>
  <c r="X3715" i="1"/>
  <c r="V3715" i="1"/>
  <c r="Z3715" i="1"/>
  <c r="X3716" i="1"/>
  <c r="V3716" i="1"/>
  <c r="Z3716" i="1"/>
  <c r="X3717" i="1"/>
  <c r="V3717" i="1"/>
  <c r="Z3717" i="1"/>
  <c r="X3718" i="1"/>
  <c r="V3718" i="1"/>
  <c r="Z3718" i="1"/>
  <c r="X3719" i="1"/>
  <c r="V3719" i="1"/>
  <c r="Z3719" i="1"/>
  <c r="X3720" i="1"/>
  <c r="V3720" i="1"/>
  <c r="Z3720" i="1"/>
  <c r="X3721" i="1"/>
  <c r="V3721" i="1"/>
  <c r="Z3721" i="1"/>
  <c r="X3722" i="1"/>
  <c r="V3722" i="1"/>
  <c r="Z3722" i="1"/>
  <c r="X3723" i="1"/>
  <c r="V3723" i="1"/>
  <c r="Z3723" i="1"/>
  <c r="X3724" i="1"/>
  <c r="V3724" i="1"/>
  <c r="Z3724" i="1"/>
  <c r="X3725" i="1"/>
  <c r="V3725" i="1"/>
  <c r="Z3725" i="1"/>
  <c r="X3726" i="1"/>
  <c r="V3726" i="1"/>
  <c r="Z3726" i="1"/>
  <c r="X3727" i="1"/>
  <c r="V3727" i="1"/>
  <c r="Z3727" i="1"/>
  <c r="X3728" i="1"/>
  <c r="V3728" i="1"/>
  <c r="Z3728" i="1"/>
  <c r="X3729" i="1"/>
  <c r="V3729" i="1"/>
  <c r="Z3729" i="1"/>
  <c r="X3730" i="1"/>
  <c r="V3730" i="1"/>
  <c r="Z3730" i="1"/>
  <c r="X3731" i="1"/>
  <c r="V3731" i="1"/>
  <c r="Z3731" i="1"/>
  <c r="X3732" i="1"/>
  <c r="V3732" i="1"/>
  <c r="Z3732" i="1"/>
  <c r="X3733" i="1"/>
  <c r="V3733" i="1"/>
  <c r="Z3733" i="1"/>
  <c r="X3734" i="1"/>
  <c r="V3734" i="1"/>
  <c r="Z3734" i="1"/>
  <c r="X3735" i="1"/>
  <c r="V3735" i="1"/>
  <c r="Z3735" i="1"/>
  <c r="X3736" i="1"/>
  <c r="V3736" i="1"/>
  <c r="Z3736" i="1"/>
  <c r="X3737" i="1"/>
  <c r="V3737" i="1"/>
  <c r="Z3737" i="1"/>
  <c r="X3738" i="1"/>
  <c r="V3738" i="1"/>
  <c r="Z3738" i="1"/>
  <c r="X3739" i="1"/>
  <c r="V3739" i="1"/>
  <c r="Z3739" i="1"/>
  <c r="X3740" i="1"/>
  <c r="V3740" i="1"/>
  <c r="Z3740" i="1"/>
  <c r="X3741" i="1"/>
  <c r="V3741" i="1"/>
  <c r="Z3741" i="1"/>
  <c r="X3742" i="1"/>
  <c r="V3742" i="1"/>
  <c r="Z3742" i="1"/>
  <c r="X3743" i="1"/>
  <c r="V3743" i="1"/>
  <c r="Z3743" i="1"/>
  <c r="X3744" i="1"/>
  <c r="V3744" i="1"/>
  <c r="Z3744" i="1"/>
  <c r="X3745" i="1"/>
  <c r="V3745" i="1"/>
  <c r="Z3745" i="1"/>
  <c r="X3746" i="1"/>
  <c r="V3746" i="1"/>
  <c r="Z3746" i="1"/>
  <c r="X3747" i="1"/>
  <c r="V3747" i="1"/>
  <c r="Z3747" i="1"/>
  <c r="X3748" i="1"/>
  <c r="V3748" i="1"/>
  <c r="Z3748" i="1"/>
  <c r="X3749" i="1"/>
  <c r="V3749" i="1"/>
  <c r="Z3749" i="1"/>
  <c r="X3750" i="1"/>
  <c r="V3750" i="1"/>
  <c r="Z3750" i="1"/>
  <c r="X3751" i="1"/>
  <c r="V3751" i="1"/>
  <c r="Z3751" i="1"/>
  <c r="X3752" i="1"/>
  <c r="V3752" i="1"/>
  <c r="Z3752" i="1"/>
  <c r="X3753" i="1"/>
  <c r="V3753" i="1"/>
  <c r="Z3753" i="1"/>
  <c r="X3754" i="1"/>
  <c r="V3754" i="1"/>
  <c r="Z3754" i="1"/>
  <c r="X3755" i="1"/>
  <c r="V3755" i="1"/>
  <c r="Z3755" i="1"/>
  <c r="X3756" i="1"/>
  <c r="V3756" i="1"/>
  <c r="Z3756" i="1"/>
  <c r="X3757" i="1"/>
  <c r="V3757" i="1"/>
  <c r="Z3757" i="1"/>
  <c r="X3758" i="1"/>
  <c r="V3758" i="1"/>
  <c r="Z3758" i="1"/>
  <c r="X3759" i="1"/>
  <c r="V3759" i="1"/>
  <c r="Z3759" i="1"/>
  <c r="X3760" i="1"/>
  <c r="V3760" i="1"/>
  <c r="Z3760" i="1"/>
  <c r="X3761" i="1"/>
  <c r="V3761" i="1"/>
  <c r="Z3761" i="1"/>
  <c r="X3762" i="1"/>
  <c r="V3762" i="1"/>
  <c r="Z3762" i="1"/>
  <c r="X3763" i="1"/>
  <c r="V3763" i="1"/>
  <c r="Z3763" i="1"/>
  <c r="X3764" i="1"/>
  <c r="V3764" i="1"/>
  <c r="Z3764" i="1"/>
  <c r="X3765" i="1"/>
  <c r="V3765" i="1"/>
  <c r="Z3765" i="1"/>
  <c r="X3766" i="1"/>
  <c r="V3766" i="1"/>
  <c r="Z3766" i="1"/>
  <c r="X3767" i="1"/>
  <c r="V3767" i="1"/>
  <c r="Z3767" i="1"/>
  <c r="X3768" i="1"/>
  <c r="V3768" i="1"/>
  <c r="Z3768" i="1"/>
  <c r="X3769" i="1"/>
  <c r="V3769" i="1"/>
  <c r="Z3769" i="1"/>
  <c r="X3770" i="1"/>
  <c r="V3770" i="1"/>
  <c r="Z3770" i="1"/>
  <c r="X3771" i="1"/>
  <c r="V3771" i="1"/>
  <c r="Z3771" i="1"/>
  <c r="X3772" i="1"/>
  <c r="V3772" i="1"/>
  <c r="Z3772" i="1"/>
  <c r="X3773" i="1"/>
  <c r="V3773" i="1"/>
  <c r="Z3773" i="1"/>
  <c r="X3774" i="1"/>
  <c r="V3774" i="1"/>
  <c r="Z3774" i="1"/>
  <c r="X3775" i="1"/>
  <c r="V3775" i="1"/>
  <c r="Z3775" i="1"/>
  <c r="X3776" i="1"/>
  <c r="V3776" i="1"/>
  <c r="Z3776" i="1"/>
  <c r="X3777" i="1"/>
  <c r="V3777" i="1"/>
  <c r="Z3777" i="1"/>
  <c r="X3778" i="1"/>
  <c r="V3778" i="1"/>
  <c r="Z3778" i="1"/>
  <c r="X3779" i="1"/>
  <c r="V3779" i="1"/>
  <c r="Z3779" i="1"/>
  <c r="X3780" i="1"/>
  <c r="V3780" i="1"/>
  <c r="Z3780" i="1"/>
  <c r="X3781" i="1"/>
  <c r="V3781" i="1"/>
  <c r="Z3781" i="1"/>
  <c r="X3782" i="1"/>
  <c r="V3782" i="1"/>
  <c r="Z3782" i="1"/>
  <c r="X3783" i="1"/>
  <c r="V3783" i="1"/>
  <c r="Z3783" i="1"/>
  <c r="X3784" i="1"/>
  <c r="V3784" i="1"/>
  <c r="Z3784" i="1"/>
  <c r="X3785" i="1"/>
  <c r="V3785" i="1"/>
  <c r="Z3785" i="1"/>
  <c r="X3786" i="1"/>
  <c r="V3786" i="1"/>
  <c r="Z3786" i="1"/>
  <c r="X3787" i="1"/>
  <c r="V3787" i="1"/>
  <c r="Z3787" i="1"/>
  <c r="X3788" i="1"/>
  <c r="V3788" i="1"/>
  <c r="Z3788" i="1"/>
  <c r="X3789" i="1"/>
  <c r="V3789" i="1"/>
  <c r="Z3789" i="1"/>
  <c r="X3790" i="1"/>
  <c r="V3790" i="1"/>
  <c r="Z3790" i="1"/>
  <c r="X3791" i="1"/>
  <c r="V3791" i="1"/>
  <c r="Z3791" i="1"/>
  <c r="X3792" i="1"/>
  <c r="V3792" i="1"/>
  <c r="Z3792" i="1"/>
  <c r="X3793" i="1"/>
  <c r="V3793" i="1"/>
  <c r="Z3793" i="1"/>
  <c r="X3794" i="1"/>
  <c r="V3794" i="1"/>
  <c r="Z3794" i="1"/>
  <c r="X3795" i="1"/>
  <c r="V3795" i="1"/>
  <c r="Z3795" i="1"/>
  <c r="X3796" i="1"/>
  <c r="V3796" i="1"/>
  <c r="Z3796" i="1"/>
  <c r="X3797" i="1"/>
  <c r="V3797" i="1"/>
  <c r="Z3797" i="1"/>
  <c r="X3798" i="1"/>
  <c r="V3798" i="1"/>
  <c r="Z3798" i="1"/>
  <c r="X3799" i="1"/>
  <c r="V3799" i="1"/>
  <c r="Z3799" i="1"/>
  <c r="X3800" i="1"/>
  <c r="V3800" i="1"/>
  <c r="Z3800" i="1"/>
  <c r="X3801" i="1"/>
  <c r="V3801" i="1"/>
  <c r="Z3801" i="1"/>
  <c r="X3802" i="1"/>
  <c r="V3802" i="1"/>
  <c r="Z3802" i="1"/>
  <c r="X3803" i="1"/>
  <c r="V3803" i="1"/>
  <c r="Z3803" i="1"/>
  <c r="X3804" i="1"/>
  <c r="V3804" i="1"/>
  <c r="Z3804" i="1"/>
  <c r="X3805" i="1"/>
  <c r="V3805" i="1"/>
  <c r="Z3805" i="1"/>
  <c r="X3806" i="1"/>
  <c r="V3806" i="1"/>
  <c r="Z3806" i="1"/>
  <c r="X3807" i="1"/>
  <c r="V3807" i="1"/>
  <c r="Z3807" i="1"/>
  <c r="X3808" i="1"/>
  <c r="V3808" i="1"/>
  <c r="Z3808" i="1"/>
  <c r="X3809" i="1"/>
  <c r="V3809" i="1"/>
  <c r="Z3809" i="1"/>
  <c r="X3810" i="1"/>
  <c r="V3810" i="1"/>
  <c r="Z3810" i="1"/>
  <c r="X3811" i="1"/>
  <c r="V3811" i="1"/>
  <c r="Z3811" i="1"/>
  <c r="X3812" i="1"/>
  <c r="V3812" i="1"/>
  <c r="Z3812" i="1"/>
  <c r="X3813" i="1"/>
  <c r="V3813" i="1"/>
  <c r="Z3813" i="1"/>
  <c r="X3814" i="1"/>
  <c r="V3814" i="1"/>
  <c r="Z3814" i="1"/>
  <c r="X3815" i="1"/>
  <c r="V3815" i="1"/>
  <c r="Z3815" i="1"/>
  <c r="X3816" i="1"/>
  <c r="V3816" i="1"/>
  <c r="Z3816" i="1"/>
  <c r="X3817" i="1"/>
  <c r="V3817" i="1"/>
  <c r="Z3817" i="1"/>
  <c r="X3818" i="1"/>
  <c r="V3818" i="1"/>
  <c r="Z3818" i="1"/>
  <c r="F472" i="2"/>
  <c r="G472" i="2"/>
  <c r="H472" i="2"/>
  <c r="J472" i="2"/>
  <c r="K472" i="2"/>
  <c r="L472" i="2"/>
  <c r="N472" i="2"/>
  <c r="O472" i="2"/>
  <c r="A471" i="2"/>
  <c r="B471" i="2"/>
  <c r="A472" i="2"/>
  <c r="B472" i="2"/>
  <c r="A470" i="2"/>
  <c r="B470" i="2"/>
  <c r="A466" i="2"/>
  <c r="B466" i="2"/>
  <c r="A467" i="2"/>
  <c r="B467" i="2"/>
  <c r="A468" i="2"/>
  <c r="B468" i="2"/>
  <c r="A469" i="2"/>
  <c r="B46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D420" i="2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1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2817" i="1"/>
  <c r="AA2779" i="1"/>
  <c r="AA2780" i="1"/>
  <c r="AA2781" i="1"/>
  <c r="AA2778" i="1"/>
  <c r="AI10" i="3"/>
  <c r="AG45" i="3"/>
  <c r="AA2777" i="1"/>
  <c r="AX5" i="3"/>
  <c r="AX7" i="3"/>
  <c r="AX6" i="3"/>
  <c r="AR35" i="3"/>
  <c r="AA43" i="3"/>
  <c r="Z43" i="3"/>
  <c r="Y43" i="3"/>
  <c r="X43" i="3"/>
  <c r="W43" i="3"/>
  <c r="V43" i="3"/>
  <c r="U43" i="3"/>
  <c r="T43" i="3"/>
  <c r="S43" i="3"/>
  <c r="R43" i="3"/>
  <c r="AR47" i="3"/>
  <c r="Q43" i="3"/>
  <c r="P43" i="3"/>
  <c r="AA42" i="3"/>
  <c r="Z42" i="3"/>
  <c r="Y42" i="3"/>
  <c r="X42" i="3"/>
  <c r="W42" i="3"/>
  <c r="V42" i="3"/>
  <c r="U42" i="3"/>
  <c r="T42" i="3"/>
  <c r="S42" i="3"/>
  <c r="R42" i="3"/>
  <c r="Q42" i="3"/>
  <c r="P42" i="3"/>
  <c r="AY35" i="3"/>
  <c r="AZ35" i="3"/>
  <c r="BA35" i="3"/>
  <c r="BB35" i="3"/>
  <c r="BC35" i="3"/>
  <c r="AF10" i="3"/>
  <c r="AA2776" i="1"/>
  <c r="B60" i="3"/>
  <c r="B61" i="3"/>
  <c r="AA2772" i="1"/>
  <c r="AA2773" i="1"/>
  <c r="AA2774" i="1"/>
  <c r="AA2775" i="1"/>
  <c r="AA2771" i="1"/>
  <c r="AA2770" i="1"/>
  <c r="AA2765" i="1"/>
  <c r="AA2764" i="1"/>
  <c r="AA2754" i="1"/>
  <c r="AA2755" i="1"/>
  <c r="AA2756" i="1"/>
  <c r="AA2757" i="1"/>
  <c r="AA2758" i="1"/>
  <c r="AA2759" i="1"/>
  <c r="AA2760" i="1"/>
  <c r="AA2761" i="1"/>
  <c r="AA2762" i="1"/>
  <c r="AA2763" i="1"/>
  <c r="AA2749" i="1"/>
  <c r="AA2747" i="1"/>
  <c r="AA2748" i="1"/>
  <c r="AA2744" i="1"/>
  <c r="AA2745" i="1"/>
  <c r="AA2746" i="1"/>
  <c r="AA2743" i="1"/>
  <c r="AD14" i="3"/>
  <c r="AD10" i="3"/>
  <c r="X14" i="3"/>
  <c r="Z14" i="3"/>
  <c r="AB10" i="3"/>
  <c r="Y15" i="3"/>
  <c r="Y14" i="3"/>
  <c r="AR31" i="3"/>
  <c r="X15" i="3"/>
  <c r="AR38" i="3"/>
  <c r="Y12" i="3"/>
  <c r="AR37" i="3"/>
  <c r="X12" i="3"/>
  <c r="Y11" i="3"/>
  <c r="X11" i="3"/>
  <c r="X10" i="3"/>
  <c r="Y10" i="3"/>
  <c r="X7" i="3"/>
  <c r="X6" i="3"/>
  <c r="AK14" i="3"/>
  <c r="AJ14" i="3"/>
  <c r="AI14" i="3"/>
  <c r="AH14" i="3"/>
  <c r="AE14" i="3"/>
  <c r="AK15" i="3"/>
  <c r="AJ15" i="3"/>
  <c r="AI15" i="3"/>
  <c r="AH15" i="3"/>
  <c r="AG15" i="3"/>
  <c r="AF15" i="3"/>
  <c r="AC15" i="3"/>
  <c r="AD15" i="3"/>
  <c r="AE15" i="3"/>
  <c r="AC14" i="3"/>
  <c r="AB15" i="3"/>
  <c r="AB14" i="3"/>
  <c r="AA15" i="3"/>
  <c r="AA14" i="3"/>
  <c r="Z15" i="3"/>
  <c r="AD11" i="3"/>
  <c r="AA10" i="3"/>
  <c r="Z10" i="3"/>
  <c r="Z11" i="3"/>
  <c r="AA11" i="3"/>
  <c r="AB11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AK11" i="3"/>
  <c r="AJ11" i="3"/>
  <c r="AI11" i="3"/>
  <c r="AH11" i="3"/>
  <c r="AG11" i="3"/>
  <c r="AF11" i="3"/>
  <c r="AE11" i="3"/>
  <c r="AE10" i="3"/>
  <c r="AC10" i="3"/>
  <c r="AK10" i="3"/>
  <c r="AJ10" i="3"/>
  <c r="AH10" i="3"/>
  <c r="AE6" i="3"/>
  <c r="AD6" i="3"/>
  <c r="AK31" i="3"/>
  <c r="AJ31" i="3"/>
  <c r="AI31" i="3"/>
  <c r="AH31" i="3"/>
  <c r="AK30" i="3"/>
  <c r="AJ30" i="3"/>
  <c r="AI30" i="3"/>
  <c r="AH30" i="3"/>
  <c r="AK27" i="3"/>
  <c r="AR49" i="3"/>
  <c r="AJ27" i="3"/>
  <c r="AI27" i="3"/>
  <c r="AH27" i="3"/>
  <c r="AK26" i="3"/>
  <c r="AJ26" i="3"/>
  <c r="AI26" i="3"/>
  <c r="AH26" i="3"/>
  <c r="AG31" i="3"/>
  <c r="AF31" i="3"/>
  <c r="AE31" i="3"/>
  <c r="AD31" i="3"/>
  <c r="AG30" i="3"/>
  <c r="AF30" i="3"/>
  <c r="AE30" i="3"/>
  <c r="AD30" i="3"/>
  <c r="AG27" i="3"/>
  <c r="AF27" i="3"/>
  <c r="AE27" i="3"/>
  <c r="AD27" i="3"/>
  <c r="AG26" i="3"/>
  <c r="AF26" i="3"/>
  <c r="AE26" i="3"/>
  <c r="AD26" i="3"/>
  <c r="AC11" i="3"/>
  <c r="AK8" i="3"/>
  <c r="AJ8" i="3"/>
  <c r="AI8" i="3"/>
  <c r="AH8" i="3"/>
  <c r="AE8" i="3"/>
  <c r="AF8" i="3"/>
  <c r="AG8" i="3"/>
  <c r="AC8" i="3"/>
  <c r="AD8" i="3"/>
  <c r="AK7" i="3"/>
  <c r="AJ7" i="3"/>
  <c r="AI7" i="3"/>
  <c r="AH7" i="3"/>
  <c r="AG7" i="3"/>
  <c r="AF7" i="3"/>
  <c r="AE7" i="3"/>
  <c r="AD7" i="3"/>
  <c r="AK6" i="3"/>
  <c r="AJ6" i="3"/>
  <c r="AI6" i="3"/>
  <c r="AH6" i="3"/>
  <c r="AC6" i="3"/>
  <c r="AB6" i="3"/>
  <c r="Z6" i="3"/>
  <c r="AA2742" i="1"/>
  <c r="B56" i="3"/>
  <c r="C56" i="3"/>
  <c r="C61" i="3"/>
  <c r="C63" i="3"/>
  <c r="B55" i="3"/>
  <c r="C55" i="3"/>
  <c r="C60" i="3"/>
  <c r="C62" i="3"/>
  <c r="H22" i="3"/>
  <c r="H23" i="3"/>
  <c r="H24" i="3"/>
  <c r="H25" i="3"/>
  <c r="H26" i="3"/>
  <c r="H27" i="3"/>
  <c r="H28" i="3"/>
  <c r="H29" i="3"/>
  <c r="H30" i="3"/>
  <c r="H32" i="3"/>
  <c r="H33" i="3"/>
  <c r="I30" i="3"/>
  <c r="K30" i="3"/>
  <c r="M30" i="3"/>
  <c r="AA2741" i="1"/>
  <c r="AA2740" i="1"/>
  <c r="AA2737" i="1"/>
  <c r="AA2738" i="1"/>
  <c r="AA2739" i="1"/>
  <c r="AA2735" i="1"/>
  <c r="AA2734" i="1"/>
  <c r="AA2722" i="1"/>
  <c r="AB31" i="3"/>
  <c r="AB30" i="3"/>
  <c r="AC31" i="3"/>
  <c r="AC30" i="3"/>
  <c r="AC27" i="3"/>
  <c r="AC26" i="3"/>
  <c r="AB27" i="3"/>
  <c r="AB26" i="3"/>
  <c r="AC7" i="3"/>
  <c r="AB8" i="3"/>
  <c r="AB7" i="3"/>
  <c r="AA2708" i="1"/>
  <c r="AY2704" i="1"/>
  <c r="AY2705" i="1"/>
  <c r="AY2706" i="1"/>
  <c r="AY2703" i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35" i="3"/>
  <c r="G364" i="2"/>
  <c r="F364" i="2"/>
  <c r="H364" i="2"/>
  <c r="G365" i="2"/>
  <c r="F365" i="2"/>
  <c r="H365" i="2"/>
  <c r="G366" i="2"/>
  <c r="F366" i="2"/>
  <c r="H366" i="2"/>
  <c r="G367" i="2"/>
  <c r="F367" i="2"/>
  <c r="H367" i="2"/>
  <c r="G368" i="2"/>
  <c r="F368" i="2"/>
  <c r="H368" i="2"/>
  <c r="G369" i="2"/>
  <c r="F369" i="2"/>
  <c r="H369" i="2"/>
  <c r="G370" i="2"/>
  <c r="F370" i="2"/>
  <c r="H370" i="2"/>
  <c r="G371" i="2"/>
  <c r="F371" i="2"/>
  <c r="H371" i="2"/>
  <c r="G372" i="2"/>
  <c r="F372" i="2"/>
  <c r="H372" i="2"/>
  <c r="G373" i="2"/>
  <c r="F373" i="2"/>
  <c r="H373" i="2"/>
  <c r="G362" i="2"/>
  <c r="F362" i="2"/>
  <c r="AY2695" i="1"/>
  <c r="H362" i="2"/>
  <c r="G363" i="2"/>
  <c r="F363" i="2"/>
  <c r="AY2696" i="1"/>
  <c r="AY2697" i="1"/>
  <c r="AY2698" i="1"/>
  <c r="H363" i="2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689" i="1"/>
  <c r="AA2701" i="1"/>
  <c r="B49" i="3"/>
  <c r="B50" i="3"/>
  <c r="AA2698" i="1"/>
  <c r="AA2699" i="1"/>
  <c r="AA2693" i="1"/>
  <c r="AA2694" i="1"/>
  <c r="AA2692" i="1"/>
  <c r="AA2684" i="1"/>
  <c r="AA2685" i="1"/>
  <c r="AA2682" i="1"/>
  <c r="AA2683" i="1"/>
  <c r="V6" i="3"/>
  <c r="U6" i="3"/>
  <c r="AA2675" i="1"/>
  <c r="AA2676" i="1"/>
  <c r="AA2671" i="1"/>
  <c r="Z8" i="3"/>
  <c r="AA7" i="3"/>
  <c r="Z7" i="3"/>
  <c r="AA6" i="3"/>
  <c r="AA27" i="3"/>
  <c r="AA26" i="3"/>
  <c r="Z26" i="3"/>
  <c r="Z27" i="3"/>
  <c r="Z31" i="3"/>
  <c r="AA31" i="3"/>
  <c r="AA30" i="3"/>
  <c r="Z30" i="3"/>
  <c r="X31" i="3"/>
  <c r="Y31" i="3"/>
  <c r="AA8" i="3"/>
  <c r="AA2661" i="1"/>
  <c r="AA2662" i="1"/>
  <c r="AA2659" i="1"/>
  <c r="AA2657" i="1"/>
  <c r="AA2652" i="1"/>
  <c r="AA2650" i="1"/>
  <c r="V10" i="3"/>
  <c r="V14" i="3"/>
  <c r="V11" i="3"/>
  <c r="W15" i="3"/>
  <c r="W14" i="3"/>
  <c r="V15" i="3"/>
  <c r="U15" i="3"/>
  <c r="U14" i="3"/>
  <c r="T15" i="3"/>
  <c r="T14" i="3"/>
  <c r="S15" i="3"/>
  <c r="S14" i="3"/>
  <c r="R15" i="3"/>
  <c r="R14" i="3"/>
  <c r="R31" i="3"/>
  <c r="R30" i="3"/>
  <c r="R27" i="3"/>
  <c r="R26" i="3"/>
  <c r="T27" i="3"/>
  <c r="T26" i="3"/>
  <c r="S31" i="3"/>
  <c r="S30" i="3"/>
  <c r="S27" i="3"/>
  <c r="S26" i="3"/>
  <c r="W12" i="3"/>
  <c r="W11" i="3"/>
  <c r="W10" i="3"/>
  <c r="V12" i="3"/>
  <c r="U12" i="3"/>
  <c r="U11" i="3"/>
  <c r="U10" i="3"/>
  <c r="R12" i="3"/>
  <c r="R11" i="3"/>
  <c r="R10" i="3"/>
  <c r="T12" i="3"/>
  <c r="T11" i="3"/>
  <c r="T10" i="3"/>
  <c r="AA2643" i="1"/>
  <c r="AA2639" i="1"/>
  <c r="AA2640" i="1"/>
  <c r="AA2641" i="1"/>
  <c r="AA2642" i="1"/>
  <c r="AA2638" i="1"/>
  <c r="F353" i="2"/>
  <c r="G353" i="2"/>
  <c r="H353" i="2"/>
  <c r="AA2632" i="1"/>
  <c r="AA2633" i="1"/>
  <c r="AA2634" i="1"/>
  <c r="V31" i="3"/>
  <c r="X27" i="3"/>
  <c r="V27" i="3"/>
  <c r="AA2625" i="1"/>
  <c r="AA2626" i="1"/>
  <c r="AA2627" i="1"/>
  <c r="S12" i="3"/>
  <c r="Y8" i="3"/>
  <c r="X8" i="3"/>
  <c r="W8" i="3"/>
  <c r="V8" i="3"/>
  <c r="U8" i="3"/>
  <c r="T8" i="3"/>
  <c r="S8" i="3"/>
  <c r="R8" i="3"/>
  <c r="B37" i="3"/>
  <c r="B36" i="3"/>
  <c r="AA2610" i="1"/>
  <c r="Y27" i="3"/>
  <c r="W27" i="3"/>
  <c r="U27" i="3"/>
  <c r="W31" i="3"/>
  <c r="U31" i="3"/>
  <c r="T31" i="3"/>
  <c r="U30" i="3"/>
  <c r="W30" i="3"/>
  <c r="Y30" i="3"/>
  <c r="X30" i="3"/>
  <c r="V30" i="3"/>
  <c r="T30" i="3"/>
  <c r="Y26" i="3"/>
  <c r="X26" i="3"/>
  <c r="W26" i="3"/>
  <c r="V26" i="3"/>
  <c r="U26" i="3"/>
  <c r="AA2608" i="1"/>
  <c r="Y7" i="3"/>
  <c r="Y6" i="3"/>
  <c r="AA2603" i="1"/>
  <c r="T6" i="3"/>
  <c r="W7" i="3"/>
  <c r="Q15" i="3"/>
  <c r="Q14" i="3"/>
  <c r="P15" i="3"/>
  <c r="P14" i="3"/>
  <c r="S11" i="3"/>
  <c r="S10" i="3"/>
  <c r="Q11" i="3"/>
  <c r="Q10" i="3"/>
  <c r="P11" i="3"/>
  <c r="P10" i="3"/>
  <c r="T7" i="3"/>
  <c r="R7" i="3"/>
  <c r="W6" i="3"/>
  <c r="V7" i="3"/>
  <c r="U7" i="3"/>
  <c r="S7" i="3"/>
  <c r="S6" i="3"/>
  <c r="R6" i="3"/>
  <c r="Q7" i="3"/>
  <c r="P7" i="3"/>
  <c r="Q6" i="3"/>
  <c r="P6" i="3"/>
  <c r="AS2591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1872" i="1"/>
  <c r="B34" i="3"/>
  <c r="B35" i="3"/>
  <c r="P349" i="2"/>
  <c r="AS2590" i="1"/>
  <c r="AS2589" i="1"/>
  <c r="AS2588" i="1"/>
  <c r="AS2587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340" i="2"/>
  <c r="P341" i="2"/>
  <c r="P342" i="2"/>
  <c r="P343" i="2"/>
  <c r="P344" i="2"/>
  <c r="P345" i="2"/>
  <c r="Q346" i="2"/>
  <c r="P347" i="2"/>
  <c r="P348" i="2"/>
  <c r="P346" i="2"/>
  <c r="C34" i="3"/>
  <c r="C36" i="3"/>
  <c r="C49" i="3"/>
  <c r="K32" i="3"/>
  <c r="K29" i="3"/>
  <c r="C35" i="3"/>
  <c r="C37" i="3"/>
  <c r="C50" i="3"/>
  <c r="I29" i="3"/>
  <c r="I23" i="3"/>
  <c r="K23" i="3"/>
  <c r="M23" i="3"/>
  <c r="I24" i="3"/>
  <c r="K24" i="3"/>
  <c r="M24" i="3"/>
  <c r="I25" i="3"/>
  <c r="K25" i="3"/>
  <c r="M25" i="3"/>
  <c r="I26" i="3"/>
  <c r="K26" i="3"/>
  <c r="M26" i="3"/>
  <c r="I27" i="3"/>
  <c r="K27" i="3"/>
  <c r="M27" i="3"/>
  <c r="I28" i="3"/>
  <c r="K28" i="3"/>
  <c r="M28" i="3"/>
  <c r="M29" i="3"/>
  <c r="I32" i="3"/>
  <c r="M32" i="3"/>
  <c r="I22" i="3"/>
  <c r="K22" i="3"/>
  <c r="M22" i="3"/>
  <c r="H21" i="3"/>
  <c r="M21" i="3"/>
  <c r="K21" i="3"/>
  <c r="K2" i="3"/>
  <c r="K20" i="3"/>
  <c r="I21" i="3"/>
  <c r="I2" i="3"/>
  <c r="I20" i="3"/>
  <c r="G21" i="3"/>
  <c r="F21" i="3"/>
  <c r="I18" i="3"/>
  <c r="K18" i="3"/>
  <c r="M18" i="3"/>
  <c r="K17" i="3"/>
  <c r="I17" i="3"/>
  <c r="I16" i="3"/>
  <c r="K16" i="3"/>
  <c r="K15" i="3"/>
  <c r="I15" i="3"/>
  <c r="I14" i="3"/>
  <c r="I13" i="3"/>
  <c r="K14" i="3"/>
  <c r="K13" i="3"/>
  <c r="B33" i="3"/>
  <c r="C33" i="3"/>
  <c r="K11" i="3"/>
  <c r="I11" i="3"/>
  <c r="I10" i="3"/>
  <c r="K10" i="3"/>
  <c r="K9" i="3"/>
  <c r="I9" i="3"/>
  <c r="I8" i="3"/>
  <c r="I7" i="3"/>
  <c r="K8" i="3"/>
  <c r="K7" i="3"/>
  <c r="K4" i="3"/>
  <c r="K5" i="3"/>
  <c r="K6" i="3"/>
  <c r="I6" i="3"/>
  <c r="I5" i="3"/>
  <c r="I4" i="3"/>
  <c r="M5" i="3"/>
  <c r="M6" i="3"/>
  <c r="M7" i="3"/>
  <c r="M8" i="3"/>
  <c r="M9" i="3"/>
  <c r="M10" i="3"/>
  <c r="M11" i="3"/>
  <c r="M13" i="3"/>
  <c r="M14" i="3"/>
  <c r="M15" i="3"/>
  <c r="M16" i="3"/>
  <c r="M17" i="3"/>
  <c r="M4" i="3"/>
  <c r="E30" i="3"/>
  <c r="E17" i="3"/>
  <c r="E16" i="3"/>
  <c r="B103" i="3"/>
  <c r="B104" i="3"/>
  <c r="B105" i="3"/>
  <c r="B106" i="3"/>
  <c r="C107" i="3"/>
  <c r="C106" i="3"/>
  <c r="C105" i="3"/>
  <c r="C104" i="3"/>
  <c r="C103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59" i="3"/>
  <c r="B59" i="3"/>
  <c r="C58" i="3"/>
  <c r="B58" i="3"/>
  <c r="C57" i="3"/>
  <c r="B57" i="3"/>
  <c r="C54" i="3"/>
  <c r="B54" i="3"/>
  <c r="C53" i="3"/>
  <c r="B53" i="3"/>
  <c r="C52" i="3"/>
  <c r="B52" i="3"/>
  <c r="C51" i="3"/>
  <c r="B51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E29" i="3"/>
  <c r="E28" i="3"/>
  <c r="E27" i="3"/>
  <c r="E26" i="3"/>
  <c r="E25" i="3"/>
  <c r="E24" i="3"/>
  <c r="E23" i="3"/>
  <c r="E22" i="3"/>
  <c r="E15" i="3"/>
  <c r="E14" i="3"/>
  <c r="E13" i="3"/>
  <c r="E12" i="3"/>
  <c r="E11" i="3"/>
  <c r="E10" i="3"/>
  <c r="E9" i="3"/>
  <c r="E8" i="3"/>
  <c r="E7" i="3"/>
  <c r="E6" i="3"/>
  <c r="E5" i="3"/>
  <c r="E4" i="3"/>
  <c r="AS2561" i="1"/>
  <c r="AS2562" i="1"/>
  <c r="AS2563" i="1"/>
  <c r="AS2564" i="1"/>
  <c r="AS2565" i="1"/>
  <c r="AS2566" i="1"/>
  <c r="AS2567" i="1"/>
  <c r="AS2568" i="1"/>
  <c r="AS2560" i="1"/>
  <c r="AS2558" i="1"/>
  <c r="AS2559" i="1"/>
  <c r="AS2557" i="1"/>
  <c r="AS2552" i="1"/>
  <c r="AS2553" i="1"/>
  <c r="AS2554" i="1"/>
  <c r="AS2555" i="1"/>
  <c r="AS2556" i="1"/>
  <c r="AS2551" i="1"/>
  <c r="AS2543" i="1"/>
  <c r="AS2544" i="1"/>
  <c r="AS2545" i="1"/>
  <c r="AS2546" i="1"/>
  <c r="AS2547" i="1"/>
  <c r="AS2548" i="1"/>
  <c r="AS2549" i="1"/>
  <c r="AS2550" i="1"/>
  <c r="AS2542" i="1"/>
  <c r="AS2586" i="1"/>
  <c r="AS2585" i="1"/>
  <c r="AS2533" i="1"/>
  <c r="AS2534" i="1"/>
  <c r="AS2535" i="1"/>
  <c r="AS2536" i="1"/>
  <c r="AS2537" i="1"/>
  <c r="AS2538" i="1"/>
  <c r="AS2539" i="1"/>
  <c r="AS2540" i="1"/>
  <c r="AS2541" i="1"/>
  <c r="AS2532" i="1"/>
  <c r="AC2536" i="1"/>
  <c r="AC2537" i="1"/>
  <c r="AC2538" i="1"/>
  <c r="AC2539" i="1"/>
  <c r="AC2540" i="1"/>
  <c r="K344" i="2"/>
  <c r="AS2593" i="1"/>
  <c r="AS2594" i="1"/>
  <c r="AS2595" i="1"/>
  <c r="AS2592" i="1"/>
  <c r="AS2523" i="1"/>
  <c r="AS2524" i="1"/>
  <c r="AS2525" i="1"/>
  <c r="AS2526" i="1"/>
  <c r="AS2527" i="1"/>
  <c r="AS2528" i="1"/>
  <c r="AS2529" i="1"/>
  <c r="AS2508" i="1"/>
  <c r="AS2509" i="1"/>
  <c r="AS2510" i="1"/>
  <c r="AS2511" i="1"/>
  <c r="AS2512" i="1"/>
  <c r="AS2513" i="1"/>
  <c r="AS2514" i="1"/>
  <c r="AS2507" i="1"/>
  <c r="AS2494" i="1"/>
  <c r="AS2495" i="1"/>
  <c r="AS2496" i="1"/>
  <c r="AS2497" i="1"/>
  <c r="AS2498" i="1"/>
  <c r="AS2499" i="1"/>
  <c r="AS2501" i="1"/>
  <c r="AS2502" i="1"/>
  <c r="AS2503" i="1"/>
  <c r="AS2504" i="1"/>
  <c r="AS2505" i="1"/>
  <c r="AS2506" i="1"/>
  <c r="AS2500" i="1"/>
  <c r="AS2531" i="1"/>
  <c r="AS2530" i="1"/>
  <c r="AS2517" i="1"/>
  <c r="AS2518" i="1"/>
  <c r="AS2519" i="1"/>
  <c r="AS2520" i="1"/>
  <c r="AS2516" i="1"/>
  <c r="AS2522" i="1"/>
  <c r="AS2521" i="1"/>
  <c r="AS2515" i="1"/>
  <c r="AS2487" i="1"/>
  <c r="AS2488" i="1"/>
  <c r="AS2489" i="1"/>
  <c r="AS2490" i="1"/>
  <c r="AS2491" i="1"/>
  <c r="AS2492" i="1"/>
  <c r="AS2493" i="1"/>
  <c r="AS2486" i="1"/>
  <c r="AS2472" i="1"/>
  <c r="AS2473" i="1"/>
  <c r="AS2474" i="1"/>
  <c r="AS2475" i="1"/>
  <c r="AS2476" i="1"/>
  <c r="AS2465" i="1"/>
  <c r="AS2466" i="1"/>
  <c r="AS2467" i="1"/>
  <c r="AS2468" i="1"/>
  <c r="AS2469" i="1"/>
  <c r="AS2470" i="1"/>
  <c r="AS2471" i="1"/>
  <c r="AS2477" i="1"/>
  <c r="AS2485" i="1"/>
  <c r="AS2484" i="1"/>
  <c r="AS2483" i="1"/>
  <c r="AS2482" i="1"/>
  <c r="AS2481" i="1"/>
  <c r="AS2480" i="1"/>
  <c r="AS2479" i="1"/>
  <c r="AS2478" i="1"/>
  <c r="AS2459" i="1"/>
  <c r="AS2460" i="1"/>
  <c r="AS2461" i="1"/>
  <c r="AS2462" i="1"/>
  <c r="AS2463" i="1"/>
  <c r="AS2464" i="1"/>
  <c r="AS2458" i="1"/>
  <c r="AS2456" i="1"/>
  <c r="AS2457" i="1"/>
  <c r="AS2455" i="1"/>
  <c r="AS2452" i="1"/>
  <c r="AS2453" i="1"/>
  <c r="AS2454" i="1"/>
  <c r="AS2451" i="1"/>
  <c r="AS2446" i="1"/>
  <c r="AS2447" i="1"/>
  <c r="AS2448" i="1"/>
  <c r="AS2449" i="1"/>
  <c r="AS2450" i="1"/>
  <c r="AS2443" i="1"/>
  <c r="AS2444" i="1"/>
  <c r="AS2445" i="1"/>
  <c r="AS2435" i="1"/>
  <c r="AS2436" i="1"/>
  <c r="AS2437" i="1"/>
  <c r="AS2438" i="1"/>
  <c r="AS2439" i="1"/>
  <c r="AS2440" i="1"/>
  <c r="AS2441" i="1"/>
  <c r="AS2442" i="1"/>
  <c r="AS2432" i="1"/>
  <c r="AS2433" i="1"/>
  <c r="AS2434" i="1"/>
  <c r="AS2431" i="1"/>
  <c r="K325" i="2"/>
  <c r="AS2389" i="1"/>
  <c r="AS2388" i="1"/>
  <c r="AS2387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10" i="1"/>
  <c r="AS2409" i="1"/>
  <c r="AS2407" i="1"/>
  <c r="AS2408" i="1"/>
  <c r="AS2406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390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34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48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247" i="1"/>
  <c r="AS2383" i="1"/>
  <c r="AS2384" i="1"/>
  <c r="AS2385" i="1"/>
  <c r="AS2386" i="1"/>
  <c r="AS2382" i="1"/>
  <c r="AJ2454" i="1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AQ2393" i="1"/>
  <c r="Q316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01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26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3" i="2"/>
  <c r="N314" i="2"/>
  <c r="N315" i="2"/>
  <c r="K338" i="2"/>
  <c r="N338" i="2"/>
  <c r="K339" i="2"/>
  <c r="N339" i="2"/>
  <c r="K340" i="2"/>
  <c r="N340" i="2"/>
  <c r="K341" i="2"/>
  <c r="N341" i="2"/>
  <c r="K342" i="2"/>
  <c r="N342" i="2"/>
  <c r="K343" i="2"/>
  <c r="N343" i="2"/>
  <c r="N344" i="2"/>
  <c r="K345" i="2"/>
  <c r="N345" i="2"/>
  <c r="K346" i="2"/>
  <c r="N346" i="2"/>
  <c r="K347" i="2"/>
  <c r="N347" i="2"/>
  <c r="K348" i="2"/>
  <c r="N348" i="2"/>
  <c r="K349" i="2"/>
  <c r="N349" i="2"/>
  <c r="K350" i="2"/>
  <c r="N350" i="2"/>
  <c r="K351" i="2"/>
  <c r="N351" i="2"/>
  <c r="K352" i="2"/>
  <c r="N352" i="2"/>
  <c r="K353" i="2"/>
  <c r="N353" i="2"/>
  <c r="K354" i="2"/>
  <c r="N354" i="2"/>
  <c r="K355" i="2"/>
  <c r="N355" i="2"/>
  <c r="K356" i="2"/>
  <c r="N356" i="2"/>
  <c r="K357" i="2"/>
  <c r="N357" i="2"/>
  <c r="K358" i="2"/>
  <c r="N358" i="2"/>
  <c r="K359" i="2"/>
  <c r="N359" i="2"/>
  <c r="K360" i="2"/>
  <c r="N360" i="2"/>
  <c r="K361" i="2"/>
  <c r="N361" i="2"/>
  <c r="K362" i="2"/>
  <c r="N362" i="2"/>
  <c r="K363" i="2"/>
  <c r="N363" i="2"/>
  <c r="K364" i="2"/>
  <c r="N364" i="2"/>
  <c r="K365" i="2"/>
  <c r="N365" i="2"/>
  <c r="K366" i="2"/>
  <c r="N366" i="2"/>
  <c r="K367" i="2"/>
  <c r="N367" i="2"/>
  <c r="K368" i="2"/>
  <c r="N368" i="2"/>
  <c r="K369" i="2"/>
  <c r="N369" i="2"/>
  <c r="K370" i="2"/>
  <c r="N370" i="2"/>
  <c r="K371" i="2"/>
  <c r="N371" i="2"/>
  <c r="K372" i="2"/>
  <c r="N372" i="2"/>
  <c r="K373" i="2"/>
  <c r="N373" i="2"/>
  <c r="K374" i="2"/>
  <c r="N374" i="2"/>
  <c r="K375" i="2"/>
  <c r="N375" i="2"/>
  <c r="K376" i="2"/>
  <c r="N376" i="2"/>
  <c r="N377" i="2"/>
  <c r="K378" i="2"/>
  <c r="N378" i="2"/>
  <c r="K379" i="2"/>
  <c r="N379" i="2"/>
  <c r="K380" i="2"/>
  <c r="N380" i="2"/>
  <c r="K381" i="2"/>
  <c r="N381" i="2"/>
  <c r="K382" i="2"/>
  <c r="N382" i="2"/>
  <c r="K383" i="2"/>
  <c r="N383" i="2"/>
  <c r="K384" i="2"/>
  <c r="N384" i="2"/>
  <c r="K385" i="2"/>
  <c r="N385" i="2"/>
  <c r="K386" i="2"/>
  <c r="N386" i="2"/>
  <c r="K387" i="2"/>
  <c r="N387" i="2"/>
  <c r="K388" i="2"/>
  <c r="N388" i="2"/>
  <c r="K389" i="2"/>
  <c r="N389" i="2"/>
  <c r="K390" i="2"/>
  <c r="N390" i="2"/>
  <c r="K391" i="2"/>
  <c r="N391" i="2"/>
  <c r="K392" i="2"/>
  <c r="N392" i="2"/>
  <c r="K393" i="2"/>
  <c r="N393" i="2"/>
  <c r="K394" i="2"/>
  <c r="N394" i="2"/>
  <c r="K395" i="2"/>
  <c r="N395" i="2"/>
  <c r="K396" i="2"/>
  <c r="N396" i="2"/>
  <c r="K397" i="2"/>
  <c r="N397" i="2"/>
  <c r="K398" i="2"/>
  <c r="N398" i="2"/>
  <c r="K399" i="2"/>
  <c r="N399" i="2"/>
  <c r="K400" i="2"/>
  <c r="N400" i="2"/>
  <c r="K401" i="2"/>
  <c r="N401" i="2"/>
  <c r="K402" i="2"/>
  <c r="N402" i="2"/>
  <c r="K403" i="2"/>
  <c r="N403" i="2"/>
  <c r="K404" i="2"/>
  <c r="N404" i="2"/>
  <c r="K405" i="2"/>
  <c r="N405" i="2"/>
  <c r="K406" i="2"/>
  <c r="N406" i="2"/>
  <c r="K407" i="2"/>
  <c r="N407" i="2"/>
  <c r="K408" i="2"/>
  <c r="N408" i="2"/>
  <c r="K409" i="2"/>
  <c r="N409" i="2"/>
  <c r="K410" i="2"/>
  <c r="N410" i="2"/>
  <c r="K411" i="2"/>
  <c r="N411" i="2"/>
  <c r="K412" i="2"/>
  <c r="N412" i="2"/>
  <c r="K413" i="2"/>
  <c r="N413" i="2"/>
  <c r="K414" i="2"/>
  <c r="N414" i="2"/>
  <c r="K415" i="2"/>
  <c r="N415" i="2"/>
  <c r="K416" i="2"/>
  <c r="N416" i="2"/>
  <c r="K417" i="2"/>
  <c r="N417" i="2"/>
  <c r="K418" i="2"/>
  <c r="N418" i="2"/>
  <c r="K419" i="2"/>
  <c r="N419" i="2"/>
  <c r="K420" i="2"/>
  <c r="N420" i="2"/>
  <c r="N312" i="2"/>
  <c r="DX360" i="4"/>
  <c r="DX343" i="4"/>
  <c r="Q315" i="2"/>
  <c r="Q317" i="2"/>
  <c r="Q318" i="2"/>
  <c r="Q319" i="2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4" i="1"/>
  <c r="AA2605" i="1"/>
  <c r="AA2606" i="1"/>
  <c r="AA2607" i="1"/>
  <c r="AA2609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8" i="1"/>
  <c r="AA2629" i="1"/>
  <c r="AA2630" i="1"/>
  <c r="AA2631" i="1"/>
  <c r="AA2635" i="1"/>
  <c r="AA2636" i="1"/>
  <c r="AA2637" i="1"/>
  <c r="AA2644" i="1"/>
  <c r="AA2645" i="1"/>
  <c r="AA2646" i="1"/>
  <c r="AA2647" i="1"/>
  <c r="AA2648" i="1"/>
  <c r="AA2649" i="1"/>
  <c r="AA2651" i="1"/>
  <c r="AA2653" i="1"/>
  <c r="AA2654" i="1"/>
  <c r="AA2655" i="1"/>
  <c r="AA2656" i="1"/>
  <c r="AA2658" i="1"/>
  <c r="AA2660" i="1"/>
  <c r="AA2663" i="1"/>
  <c r="AA2664" i="1"/>
  <c r="AA2665" i="1"/>
  <c r="AA2666" i="1"/>
  <c r="AA2667" i="1"/>
  <c r="AA2668" i="1"/>
  <c r="AA2669" i="1"/>
  <c r="AA2670" i="1"/>
  <c r="AA2672" i="1"/>
  <c r="AA2673" i="1"/>
  <c r="AA2674" i="1"/>
  <c r="AA2677" i="1"/>
  <c r="AA2678" i="1"/>
  <c r="AA2679" i="1"/>
  <c r="AA2680" i="1"/>
  <c r="AA2681" i="1"/>
  <c r="AA2686" i="1"/>
  <c r="AA2687" i="1"/>
  <c r="AA2688" i="1"/>
  <c r="AA2689" i="1"/>
  <c r="AA2690" i="1"/>
  <c r="AA2691" i="1"/>
  <c r="AA2695" i="1"/>
  <c r="AA2696" i="1"/>
  <c r="AA2697" i="1"/>
  <c r="AA2700" i="1"/>
  <c r="AA2702" i="1"/>
  <c r="AA2703" i="1"/>
  <c r="AA2704" i="1"/>
  <c r="AA2705" i="1"/>
  <c r="AA2706" i="1"/>
  <c r="AA2707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6" i="1"/>
  <c r="AA2750" i="1"/>
  <c r="AA2751" i="1"/>
  <c r="AA2752" i="1"/>
  <c r="AA2753" i="1"/>
  <c r="AA2766" i="1"/>
  <c r="AA2767" i="1"/>
  <c r="AA2768" i="1"/>
  <c r="AA2769" i="1"/>
  <c r="AA2812" i="1"/>
  <c r="AA2825" i="1"/>
  <c r="AA2826" i="1"/>
  <c r="AA2835" i="1"/>
  <c r="AA2840" i="1"/>
  <c r="AA2841" i="1"/>
  <c r="AA2843" i="1"/>
  <c r="AA2844" i="1"/>
  <c r="AA2845" i="1"/>
  <c r="AA2846" i="1"/>
  <c r="AA2856" i="1"/>
  <c r="AA2862" i="1"/>
  <c r="AA2863" i="1"/>
  <c r="AA2869" i="1"/>
  <c r="AA2870" i="1"/>
  <c r="AA2871" i="1"/>
  <c r="AA2872" i="1"/>
  <c r="AA2873" i="1"/>
  <c r="AA2876" i="1"/>
  <c r="AA2877" i="1"/>
  <c r="AA2882" i="1"/>
  <c r="AA2884" i="1"/>
  <c r="AA2895" i="1"/>
  <c r="AA2904" i="1"/>
  <c r="AA2905" i="1"/>
  <c r="AA2906" i="1"/>
  <c r="AA2907" i="1"/>
  <c r="AA2908" i="1"/>
  <c r="AA2909" i="1"/>
  <c r="AA2910" i="1"/>
  <c r="AA2911" i="1"/>
  <c r="AA2913" i="1"/>
  <c r="AA2914" i="1"/>
  <c r="AA2915" i="1"/>
  <c r="AA2916" i="1"/>
  <c r="AA2917" i="1"/>
  <c r="AA2919" i="1"/>
  <c r="AA2920" i="1"/>
  <c r="AA2924" i="1"/>
  <c r="AA2925" i="1"/>
  <c r="AA2933" i="1"/>
  <c r="AA2934" i="1"/>
  <c r="AA2935" i="1"/>
  <c r="AA2936" i="1"/>
  <c r="AA2937" i="1"/>
  <c r="AA2938" i="1"/>
  <c r="AA2947" i="1"/>
  <c r="AA2951" i="1"/>
  <c r="AA2952" i="1"/>
  <c r="AA2953" i="1"/>
  <c r="AA2954" i="1"/>
  <c r="AA2955" i="1"/>
  <c r="AA2956" i="1"/>
  <c r="AA2957" i="1"/>
  <c r="AA2958" i="1"/>
  <c r="AA2962" i="1"/>
  <c r="AA2963" i="1"/>
  <c r="AA2964" i="1"/>
  <c r="AA2965" i="1"/>
  <c r="AA2966" i="1"/>
  <c r="AA2968" i="1"/>
  <c r="AA2969" i="1"/>
  <c r="AA2970" i="1"/>
  <c r="AA2971" i="1"/>
  <c r="AA2972" i="1"/>
  <c r="AA2973" i="1"/>
  <c r="AA2974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J2463" i="1"/>
  <c r="K296" i="2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Q268" i="2"/>
  <c r="AQ1264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N316" i="2"/>
  <c r="K317" i="2"/>
  <c r="N317" i="2"/>
  <c r="K318" i="2"/>
  <c r="N318" i="2"/>
  <c r="K319" i="2"/>
  <c r="N319" i="2"/>
  <c r="K322" i="2"/>
  <c r="N322" i="2"/>
  <c r="K323" i="2"/>
  <c r="N323" i="2"/>
  <c r="K324" i="2"/>
  <c r="N324" i="2"/>
  <c r="N325" i="2"/>
  <c r="K326" i="2"/>
  <c r="N326" i="2"/>
  <c r="K327" i="2"/>
  <c r="N327" i="2"/>
  <c r="K328" i="2"/>
  <c r="N328" i="2"/>
  <c r="K329" i="2"/>
  <c r="N329" i="2"/>
  <c r="K330" i="2"/>
  <c r="N330" i="2"/>
  <c r="K331" i="2"/>
  <c r="N331" i="2"/>
  <c r="K332" i="2"/>
  <c r="N332" i="2"/>
  <c r="K333" i="2"/>
  <c r="N333" i="2"/>
  <c r="K334" i="2"/>
  <c r="N334" i="2"/>
  <c r="K335" i="2"/>
  <c r="N335" i="2"/>
  <c r="K336" i="2"/>
  <c r="N336" i="2"/>
  <c r="K337" i="2"/>
  <c r="N337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2" i="2"/>
  <c r="E397" i="2"/>
  <c r="D397" i="2"/>
  <c r="D398" i="2"/>
  <c r="E398" i="2"/>
  <c r="D399" i="2"/>
  <c r="E399" i="2"/>
  <c r="D400" i="2"/>
  <c r="E400" i="2"/>
  <c r="D401" i="2"/>
  <c r="E401" i="2"/>
  <c r="D402" i="2"/>
  <c r="E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A419" i="2"/>
  <c r="A420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396" i="2"/>
  <c r="B396" i="2"/>
  <c r="D396" i="2"/>
  <c r="E396" i="2"/>
  <c r="K3" i="2"/>
  <c r="AQ168" i="1"/>
  <c r="AQ9" i="1"/>
  <c r="AQ11" i="1"/>
  <c r="AQ12" i="1"/>
  <c r="AQ13" i="1"/>
  <c r="AQ14" i="1"/>
  <c r="AU14" i="1"/>
  <c r="AQ15" i="1"/>
  <c r="AQ16" i="1"/>
  <c r="AQ17" i="1"/>
  <c r="AQ18" i="1"/>
  <c r="AQ19" i="1"/>
  <c r="AQ20" i="1"/>
  <c r="AQ21" i="1"/>
  <c r="AQ22" i="1"/>
  <c r="AU22" i="1"/>
  <c r="AQ23" i="1"/>
  <c r="AQ24" i="1"/>
  <c r="AU24" i="1"/>
  <c r="AQ25" i="1"/>
  <c r="AU25" i="1"/>
  <c r="AQ26" i="1"/>
  <c r="AU26" i="1"/>
  <c r="AQ27" i="1"/>
  <c r="AQ28" i="1"/>
  <c r="AQ29" i="1"/>
  <c r="AQ30" i="1"/>
  <c r="AU30" i="1"/>
  <c r="AQ31" i="1"/>
  <c r="AQ32" i="1"/>
  <c r="AQ33" i="1"/>
  <c r="AU33" i="1"/>
  <c r="AQ34" i="1"/>
  <c r="AU34" i="1"/>
  <c r="AQ35" i="1"/>
  <c r="AQ36" i="1"/>
  <c r="AQ37" i="1"/>
  <c r="AQ38" i="1"/>
  <c r="AU38" i="1"/>
  <c r="AQ39" i="1"/>
  <c r="AQ40" i="1"/>
  <c r="AQ41" i="1"/>
  <c r="AU41" i="1"/>
  <c r="AQ42" i="1"/>
  <c r="AU42" i="1"/>
  <c r="AQ43" i="1"/>
  <c r="AQ44" i="1"/>
  <c r="AQ45" i="1"/>
  <c r="AQ46" i="1"/>
  <c r="AU46" i="1"/>
  <c r="AQ47" i="1"/>
  <c r="AQ48" i="1"/>
  <c r="AU48" i="1"/>
  <c r="AQ49" i="1"/>
  <c r="AU49" i="1"/>
  <c r="AQ50" i="1"/>
  <c r="AU50" i="1"/>
  <c r="AQ51" i="1"/>
  <c r="AQ52" i="1"/>
  <c r="AQ53" i="1"/>
  <c r="AQ54" i="1"/>
  <c r="AU54" i="1"/>
  <c r="AQ55" i="1"/>
  <c r="AQ56" i="1"/>
  <c r="AQ57" i="1"/>
  <c r="AU57" i="1"/>
  <c r="AQ58" i="1"/>
  <c r="AU58" i="1"/>
  <c r="AQ59" i="1"/>
  <c r="AQ60" i="1"/>
  <c r="AQ61" i="1"/>
  <c r="AQ62" i="1"/>
  <c r="AU62" i="1"/>
  <c r="AQ63" i="1"/>
  <c r="AQ64" i="1"/>
  <c r="AQ65" i="1"/>
  <c r="AU65" i="1"/>
  <c r="AQ66" i="1"/>
  <c r="AU66" i="1"/>
  <c r="AQ67" i="1"/>
  <c r="AQ68" i="1"/>
  <c r="AQ69" i="1"/>
  <c r="AQ70" i="1"/>
  <c r="AU70" i="1"/>
  <c r="AQ71" i="1"/>
  <c r="AQ72" i="1"/>
  <c r="AQ73" i="1"/>
  <c r="AU73" i="1"/>
  <c r="AQ74" i="1"/>
  <c r="AU74" i="1"/>
  <c r="AQ75" i="1"/>
  <c r="AQ76" i="1"/>
  <c r="AQ77" i="1"/>
  <c r="AQ78" i="1"/>
  <c r="AU78" i="1"/>
  <c r="AQ79" i="1"/>
  <c r="AQ80" i="1"/>
  <c r="AQ81" i="1"/>
  <c r="AU81" i="1"/>
  <c r="AQ82" i="1"/>
  <c r="AU82" i="1"/>
  <c r="AQ83" i="1"/>
  <c r="AQ84" i="1"/>
  <c r="AQ85" i="1"/>
  <c r="AQ86" i="1"/>
  <c r="AU86" i="1"/>
  <c r="AQ87" i="1"/>
  <c r="AQ88" i="1"/>
  <c r="AU88" i="1"/>
  <c r="AQ89" i="1"/>
  <c r="AU89" i="1"/>
  <c r="AQ90" i="1"/>
  <c r="AU90" i="1"/>
  <c r="AQ91" i="1"/>
  <c r="AQ92" i="1"/>
  <c r="AQ93" i="1"/>
  <c r="AQ94" i="1"/>
  <c r="AU94" i="1"/>
  <c r="AQ95" i="1"/>
  <c r="AQ96" i="1"/>
  <c r="AQ97" i="1"/>
  <c r="AU97" i="1"/>
  <c r="AQ98" i="1"/>
  <c r="AU98" i="1"/>
  <c r="AQ99" i="1"/>
  <c r="AQ100" i="1"/>
  <c r="AQ101" i="1"/>
  <c r="AQ102" i="1"/>
  <c r="AU102" i="1"/>
  <c r="AQ103" i="1"/>
  <c r="AQ104" i="1"/>
  <c r="AQ105" i="1"/>
  <c r="AU105" i="1"/>
  <c r="AQ106" i="1"/>
  <c r="AU106" i="1"/>
  <c r="AQ107" i="1"/>
  <c r="AQ108" i="1"/>
  <c r="AQ109" i="1"/>
  <c r="AQ110" i="1"/>
  <c r="AU110" i="1"/>
  <c r="AQ111" i="1"/>
  <c r="AQ112" i="1"/>
  <c r="AU112" i="1"/>
  <c r="AQ113" i="1"/>
  <c r="AU113" i="1"/>
  <c r="AQ114" i="1"/>
  <c r="AU114" i="1"/>
  <c r="AQ115" i="1"/>
  <c r="AQ116" i="1"/>
  <c r="AQ117" i="1"/>
  <c r="AQ118" i="1"/>
  <c r="AU118" i="1"/>
  <c r="AQ119" i="1"/>
  <c r="AQ120" i="1"/>
  <c r="AQ121" i="1"/>
  <c r="AU121" i="1"/>
  <c r="AQ122" i="1"/>
  <c r="AU122" i="1"/>
  <c r="AQ123" i="1"/>
  <c r="AQ124" i="1"/>
  <c r="AQ125" i="1"/>
  <c r="AQ126" i="1"/>
  <c r="AU126" i="1"/>
  <c r="AQ127" i="1"/>
  <c r="AQ128" i="1"/>
  <c r="AQ129" i="1"/>
  <c r="AU129" i="1"/>
  <c r="AQ130" i="1"/>
  <c r="AU130" i="1"/>
  <c r="AQ131" i="1"/>
  <c r="AQ132" i="1"/>
  <c r="AQ133" i="1"/>
  <c r="AQ134" i="1"/>
  <c r="AU134" i="1"/>
  <c r="AQ135" i="1"/>
  <c r="AQ136" i="1"/>
  <c r="AQ137" i="1"/>
  <c r="AQ138" i="1"/>
  <c r="AU138" i="1"/>
  <c r="AQ139" i="1"/>
  <c r="AU139" i="1"/>
  <c r="AQ140" i="1"/>
  <c r="AU140" i="1"/>
  <c r="AQ141" i="1"/>
  <c r="AQ142" i="1"/>
  <c r="AU142" i="1"/>
  <c r="AQ143" i="1"/>
  <c r="AU143" i="1"/>
  <c r="AQ144" i="1"/>
  <c r="AU144" i="1"/>
  <c r="AQ145" i="1"/>
  <c r="AU145" i="1"/>
  <c r="AQ146" i="1"/>
  <c r="AU146" i="1"/>
  <c r="AQ147" i="1"/>
  <c r="AQ148" i="1"/>
  <c r="AU148" i="1"/>
  <c r="AQ149" i="1"/>
  <c r="AQ150" i="1"/>
  <c r="AU150" i="1"/>
  <c r="AQ151" i="1"/>
  <c r="AU151" i="1"/>
  <c r="AQ152" i="1"/>
  <c r="AU152" i="1"/>
  <c r="AQ153" i="1"/>
  <c r="AU153" i="1"/>
  <c r="AQ154" i="1"/>
  <c r="AU154" i="1"/>
  <c r="AQ155" i="1"/>
  <c r="AQ156" i="1"/>
  <c r="AQ157" i="1"/>
  <c r="AQ158" i="1"/>
  <c r="AU158" i="1"/>
  <c r="AQ159" i="1"/>
  <c r="AU159" i="1"/>
  <c r="AQ160" i="1"/>
  <c r="AQ161" i="1"/>
  <c r="AU161" i="1"/>
  <c r="AQ162" i="1"/>
  <c r="AU162" i="1"/>
  <c r="AQ163" i="1"/>
  <c r="AU163" i="1"/>
  <c r="AQ164" i="1"/>
  <c r="AU164" i="1"/>
  <c r="AQ165" i="1"/>
  <c r="AQ166" i="1"/>
  <c r="AU166" i="1"/>
  <c r="AQ167" i="1"/>
  <c r="AU167" i="1"/>
  <c r="AQ169" i="1"/>
  <c r="AU169" i="1"/>
  <c r="AQ170" i="1"/>
  <c r="AU170" i="1"/>
  <c r="AQ171" i="1"/>
  <c r="AU171" i="1"/>
  <c r="AQ172" i="1"/>
  <c r="AQ173" i="1"/>
  <c r="AU173" i="1"/>
  <c r="AQ174" i="1"/>
  <c r="AU174" i="1"/>
  <c r="AQ175" i="1"/>
  <c r="AU175" i="1"/>
  <c r="AQ176" i="1"/>
  <c r="AU176" i="1"/>
  <c r="AQ177" i="1"/>
  <c r="AU177" i="1"/>
  <c r="AQ178" i="1"/>
  <c r="AU178" i="1"/>
  <c r="AQ179" i="1"/>
  <c r="AU179" i="1"/>
  <c r="AQ180" i="1"/>
  <c r="AU180" i="1"/>
  <c r="AQ181" i="1"/>
  <c r="AU181" i="1"/>
  <c r="AQ182" i="1"/>
  <c r="AU182" i="1"/>
  <c r="AQ183" i="1"/>
  <c r="AU183" i="1"/>
  <c r="AQ184" i="1"/>
  <c r="AU184" i="1"/>
  <c r="AQ185" i="1"/>
  <c r="AU185" i="1"/>
  <c r="AQ186" i="1"/>
  <c r="AU186" i="1"/>
  <c r="AQ187" i="1"/>
  <c r="AU187" i="1"/>
  <c r="AQ188" i="1"/>
  <c r="AQ189" i="1"/>
  <c r="AU189" i="1"/>
  <c r="AQ190" i="1"/>
  <c r="AU190" i="1"/>
  <c r="AQ191" i="1"/>
  <c r="AU191" i="1"/>
  <c r="AQ192" i="1"/>
  <c r="AU192" i="1"/>
  <c r="AQ193" i="1"/>
  <c r="AU193" i="1"/>
  <c r="AQ194" i="1"/>
  <c r="AU194" i="1"/>
  <c r="AQ195" i="1"/>
  <c r="AQ196" i="1"/>
  <c r="AQ197" i="1"/>
  <c r="AU197" i="1"/>
  <c r="AQ198" i="1"/>
  <c r="AU198" i="1"/>
  <c r="AQ199" i="1"/>
  <c r="AQ200" i="1"/>
  <c r="AU200" i="1"/>
  <c r="AQ201" i="1"/>
  <c r="AU201" i="1"/>
  <c r="AQ202" i="1"/>
  <c r="AU202" i="1"/>
  <c r="AQ203" i="1"/>
  <c r="AQ204" i="1"/>
  <c r="AQ205" i="1"/>
  <c r="AQ206" i="1"/>
  <c r="AU206" i="1"/>
  <c r="AQ207" i="1"/>
  <c r="AQ208" i="1"/>
  <c r="AQ209" i="1"/>
  <c r="AU209" i="1"/>
  <c r="AQ210" i="1"/>
  <c r="AU210" i="1"/>
  <c r="AQ211" i="1"/>
  <c r="AQ212" i="1"/>
  <c r="AQ213" i="1"/>
  <c r="AQ214" i="1"/>
  <c r="AU214" i="1"/>
  <c r="AQ215" i="1"/>
  <c r="AQ216" i="1"/>
  <c r="AU216" i="1"/>
  <c r="AQ217" i="1"/>
  <c r="AU217" i="1"/>
  <c r="AQ218" i="1"/>
  <c r="AU218" i="1"/>
  <c r="AQ219" i="1"/>
  <c r="AQ220" i="1"/>
  <c r="AQ221" i="1"/>
  <c r="AQ222" i="1"/>
  <c r="AU222" i="1"/>
  <c r="AQ223" i="1"/>
  <c r="AQ224" i="1"/>
  <c r="AQ225" i="1"/>
  <c r="AU225" i="1"/>
  <c r="AQ226" i="1"/>
  <c r="AU226" i="1"/>
  <c r="AQ227" i="1"/>
  <c r="AQ228" i="1"/>
  <c r="AQ229" i="1"/>
  <c r="AQ230" i="1"/>
  <c r="AU230" i="1"/>
  <c r="AQ231" i="1"/>
  <c r="AQ232" i="1"/>
  <c r="AQ233" i="1"/>
  <c r="AU233" i="1"/>
  <c r="AQ234" i="1"/>
  <c r="AU234" i="1"/>
  <c r="AQ235" i="1"/>
  <c r="AQ236" i="1"/>
  <c r="AQ237" i="1"/>
  <c r="AQ238" i="1"/>
  <c r="AU238" i="1"/>
  <c r="AQ239" i="1"/>
  <c r="AQ240" i="1"/>
  <c r="AU240" i="1"/>
  <c r="AQ241" i="1"/>
  <c r="AU241" i="1"/>
  <c r="AQ242" i="1"/>
  <c r="AU242" i="1"/>
  <c r="AQ243" i="1"/>
  <c r="AQ244" i="1"/>
  <c r="AQ245" i="1"/>
  <c r="AQ246" i="1"/>
  <c r="AU246" i="1"/>
  <c r="AQ247" i="1"/>
  <c r="AQ248" i="1"/>
  <c r="AQ249" i="1"/>
  <c r="AU249" i="1"/>
  <c r="AQ250" i="1"/>
  <c r="AU250" i="1"/>
  <c r="AQ251" i="1"/>
  <c r="AQ252" i="1"/>
  <c r="AQ253" i="1"/>
  <c r="AQ254" i="1"/>
  <c r="AU254" i="1"/>
  <c r="AQ255" i="1"/>
  <c r="AQ256" i="1"/>
  <c r="AQ257" i="1"/>
  <c r="AU257" i="1"/>
  <c r="AQ258" i="1"/>
  <c r="AU258" i="1"/>
  <c r="AQ259" i="1"/>
  <c r="AQ260" i="1"/>
  <c r="AQ261" i="1"/>
  <c r="AQ262" i="1"/>
  <c r="AU262" i="1"/>
  <c r="AQ263" i="1"/>
  <c r="AQ264" i="1"/>
  <c r="AQ265" i="1"/>
  <c r="AU265" i="1"/>
  <c r="AQ266" i="1"/>
  <c r="AU266" i="1"/>
  <c r="AQ267" i="1"/>
  <c r="AQ268" i="1"/>
  <c r="AQ269" i="1"/>
  <c r="AQ270" i="1"/>
  <c r="AU270" i="1"/>
  <c r="AQ271" i="1"/>
  <c r="AQ272" i="1"/>
  <c r="AQ273" i="1"/>
  <c r="AU273" i="1"/>
  <c r="AQ274" i="1"/>
  <c r="AU274" i="1"/>
  <c r="AQ275" i="1"/>
  <c r="AQ276" i="1"/>
  <c r="AQ277" i="1"/>
  <c r="AQ278" i="1"/>
  <c r="AU278" i="1"/>
  <c r="AQ279" i="1"/>
  <c r="AQ280" i="1"/>
  <c r="AU280" i="1"/>
  <c r="AQ281" i="1"/>
  <c r="AU281" i="1"/>
  <c r="AQ282" i="1"/>
  <c r="AU282" i="1"/>
  <c r="AQ283" i="1"/>
  <c r="AQ284" i="1"/>
  <c r="AQ285" i="1"/>
  <c r="AQ286" i="1"/>
  <c r="AU286" i="1"/>
  <c r="AQ287" i="1"/>
  <c r="AQ288" i="1"/>
  <c r="AQ289" i="1"/>
  <c r="AU289" i="1"/>
  <c r="AQ290" i="1"/>
  <c r="AU290" i="1"/>
  <c r="AQ291" i="1"/>
  <c r="AQ292" i="1"/>
  <c r="AQ293" i="1"/>
  <c r="AQ294" i="1"/>
  <c r="AU294" i="1"/>
  <c r="AQ295" i="1"/>
  <c r="AQ296" i="1"/>
  <c r="AQ297" i="1"/>
  <c r="AU297" i="1"/>
  <c r="AQ298" i="1"/>
  <c r="AU298" i="1"/>
  <c r="AQ299" i="1"/>
  <c r="AQ300" i="1"/>
  <c r="AQ301" i="1"/>
  <c r="AQ302" i="1"/>
  <c r="AU302" i="1"/>
  <c r="AQ303" i="1"/>
  <c r="AQ304" i="1"/>
  <c r="AU304" i="1"/>
  <c r="AQ305" i="1"/>
  <c r="AU305" i="1"/>
  <c r="AQ306" i="1"/>
  <c r="AU306" i="1"/>
  <c r="AQ307" i="1"/>
  <c r="AQ308" i="1"/>
  <c r="AQ309" i="1"/>
  <c r="AQ310" i="1"/>
  <c r="AU310" i="1"/>
  <c r="AQ311" i="1"/>
  <c r="AQ312" i="1"/>
  <c r="AQ313" i="1"/>
  <c r="AU313" i="1"/>
  <c r="AQ314" i="1"/>
  <c r="AU314" i="1"/>
  <c r="AQ315" i="1"/>
  <c r="AQ316" i="1"/>
  <c r="AQ317" i="1"/>
  <c r="AQ318" i="1"/>
  <c r="AU318" i="1"/>
  <c r="AQ319" i="1"/>
  <c r="AQ320" i="1"/>
  <c r="AQ321" i="1"/>
  <c r="AU321" i="1"/>
  <c r="AQ322" i="1"/>
  <c r="AU322" i="1"/>
  <c r="AQ323" i="1"/>
  <c r="AQ324" i="1"/>
  <c r="AQ325" i="1"/>
  <c r="AQ326" i="1"/>
  <c r="AU326" i="1"/>
  <c r="AQ327" i="1"/>
  <c r="AQ328" i="1"/>
  <c r="AQ329" i="1"/>
  <c r="AU329" i="1"/>
  <c r="AQ330" i="1"/>
  <c r="AU330" i="1"/>
  <c r="AQ331" i="1"/>
  <c r="AQ332" i="1"/>
  <c r="AQ333" i="1"/>
  <c r="AQ334" i="1"/>
  <c r="AU334" i="1"/>
  <c r="AQ335" i="1"/>
  <c r="AQ336" i="1"/>
  <c r="AQ337" i="1"/>
  <c r="AU337" i="1"/>
  <c r="AQ338" i="1"/>
  <c r="AU338" i="1"/>
  <c r="AQ339" i="1"/>
  <c r="AQ340" i="1"/>
  <c r="AQ341" i="1"/>
  <c r="AQ342" i="1"/>
  <c r="AU342" i="1"/>
  <c r="AQ343" i="1"/>
  <c r="AQ344" i="1"/>
  <c r="AU344" i="1"/>
  <c r="AQ345" i="1"/>
  <c r="AU345" i="1"/>
  <c r="AQ346" i="1"/>
  <c r="AU346" i="1"/>
  <c r="AQ347" i="1"/>
  <c r="AQ348" i="1"/>
  <c r="AQ349" i="1"/>
  <c r="AQ350" i="1"/>
  <c r="AU350" i="1"/>
  <c r="AQ351" i="1"/>
  <c r="AQ352" i="1"/>
  <c r="AQ353" i="1"/>
  <c r="AU353" i="1"/>
  <c r="AQ354" i="1"/>
  <c r="AU354" i="1"/>
  <c r="AQ355" i="1"/>
  <c r="AQ356" i="1"/>
  <c r="AQ357" i="1"/>
  <c r="AQ358" i="1"/>
  <c r="AU358" i="1"/>
  <c r="AQ359" i="1"/>
  <c r="AQ360" i="1"/>
  <c r="AQ361" i="1"/>
  <c r="AQ362" i="1"/>
  <c r="AU362" i="1"/>
  <c r="AQ363" i="1"/>
  <c r="AQ364" i="1"/>
  <c r="AQ365" i="1"/>
  <c r="AQ366" i="1"/>
  <c r="AU366" i="1"/>
  <c r="AQ367" i="1"/>
  <c r="AQ368" i="1"/>
  <c r="AU368" i="1"/>
  <c r="AQ369" i="1"/>
  <c r="AU369" i="1"/>
  <c r="AQ370" i="1"/>
  <c r="AU370" i="1"/>
  <c r="AQ371" i="1"/>
  <c r="AQ372" i="1"/>
  <c r="AQ373" i="1"/>
  <c r="AQ374" i="1"/>
  <c r="AU374" i="1"/>
  <c r="AQ375" i="1"/>
  <c r="AQ376" i="1"/>
  <c r="AQ377" i="1"/>
  <c r="AU377" i="1"/>
  <c r="AQ378" i="1"/>
  <c r="AU378" i="1"/>
  <c r="AQ379" i="1"/>
  <c r="AQ380" i="1"/>
  <c r="AQ381" i="1"/>
  <c r="AQ382" i="1"/>
  <c r="AU382" i="1"/>
  <c r="AQ383" i="1"/>
  <c r="AQ384" i="1"/>
  <c r="AQ385" i="1"/>
  <c r="AQ386" i="1"/>
  <c r="AU386" i="1"/>
  <c r="AQ387" i="1"/>
  <c r="AQ388" i="1"/>
  <c r="AQ389" i="1"/>
  <c r="AQ390" i="1"/>
  <c r="AU390" i="1"/>
  <c r="AQ391" i="1"/>
  <c r="AQ392" i="1"/>
  <c r="AQ393" i="1"/>
  <c r="AU393" i="1"/>
  <c r="AQ394" i="1"/>
  <c r="AU394" i="1"/>
  <c r="AQ395" i="1"/>
  <c r="AQ396" i="1"/>
  <c r="AQ397" i="1"/>
  <c r="AQ398" i="1"/>
  <c r="AU398" i="1"/>
  <c r="AQ399" i="1"/>
  <c r="AQ400" i="1"/>
  <c r="AQ401" i="1"/>
  <c r="AU401" i="1"/>
  <c r="AQ402" i="1"/>
  <c r="AU402" i="1"/>
  <c r="AQ403" i="1"/>
  <c r="AQ404" i="1"/>
  <c r="AQ405" i="1"/>
  <c r="AQ406" i="1"/>
  <c r="AU406" i="1"/>
  <c r="AQ407" i="1"/>
  <c r="AQ408" i="1"/>
  <c r="AU408" i="1"/>
  <c r="AQ409" i="1"/>
  <c r="AU409" i="1"/>
  <c r="AQ410" i="1"/>
  <c r="AU410" i="1"/>
  <c r="AQ411" i="1"/>
  <c r="AQ412" i="1"/>
  <c r="AQ413" i="1"/>
  <c r="AQ414" i="1"/>
  <c r="AU414" i="1"/>
  <c r="AQ415" i="1"/>
  <c r="AQ416" i="1"/>
  <c r="AQ417" i="1"/>
  <c r="AU417" i="1"/>
  <c r="AQ418" i="1"/>
  <c r="AU418" i="1"/>
  <c r="AQ419" i="1"/>
  <c r="AQ420" i="1"/>
  <c r="AQ421" i="1"/>
  <c r="AQ422" i="1"/>
  <c r="AU422" i="1"/>
  <c r="AQ423" i="1"/>
  <c r="AQ424" i="1"/>
  <c r="AQ425" i="1"/>
  <c r="AU425" i="1"/>
  <c r="AQ426" i="1"/>
  <c r="AU426" i="1"/>
  <c r="AQ427" i="1"/>
  <c r="AQ428" i="1"/>
  <c r="AQ429" i="1"/>
  <c r="AQ430" i="1"/>
  <c r="AU430" i="1"/>
  <c r="AQ431" i="1"/>
  <c r="AQ432" i="1"/>
  <c r="AU432" i="1"/>
  <c r="AQ433" i="1"/>
  <c r="AU433" i="1"/>
  <c r="AQ434" i="1"/>
  <c r="AU434" i="1"/>
  <c r="AQ435" i="1"/>
  <c r="AQ436" i="1"/>
  <c r="AQ437" i="1"/>
  <c r="AQ438" i="1"/>
  <c r="AU438" i="1"/>
  <c r="AQ439" i="1"/>
  <c r="AQ440" i="1"/>
  <c r="AQ441" i="1"/>
  <c r="AU441" i="1"/>
  <c r="AQ442" i="1"/>
  <c r="AU442" i="1"/>
  <c r="AQ443" i="1"/>
  <c r="AQ444" i="1"/>
  <c r="AQ445" i="1"/>
  <c r="AQ446" i="1"/>
  <c r="AU446" i="1"/>
  <c r="AQ447" i="1"/>
  <c r="AQ448" i="1"/>
  <c r="AQ449" i="1"/>
  <c r="AU449" i="1"/>
  <c r="AQ450" i="1"/>
  <c r="AU450" i="1"/>
  <c r="AQ451" i="1"/>
  <c r="AQ452" i="1"/>
  <c r="AQ453" i="1"/>
  <c r="AQ454" i="1"/>
  <c r="AU454" i="1"/>
  <c r="AQ455" i="1"/>
  <c r="AQ456" i="1"/>
  <c r="AQ457" i="1"/>
  <c r="AU457" i="1"/>
  <c r="AQ458" i="1"/>
  <c r="AU458" i="1"/>
  <c r="AQ459" i="1"/>
  <c r="AQ460" i="1"/>
  <c r="AQ461" i="1"/>
  <c r="AQ462" i="1"/>
  <c r="AU462" i="1"/>
  <c r="AQ463" i="1"/>
  <c r="AQ464" i="1"/>
  <c r="AQ465" i="1"/>
  <c r="AU465" i="1"/>
  <c r="AQ466" i="1"/>
  <c r="AU466" i="1"/>
  <c r="AQ467" i="1"/>
  <c r="AQ468" i="1"/>
  <c r="AQ469" i="1"/>
  <c r="AQ470" i="1"/>
  <c r="AU470" i="1"/>
  <c r="AQ471" i="1"/>
  <c r="AQ472" i="1"/>
  <c r="AU472" i="1"/>
  <c r="AQ473" i="1"/>
  <c r="AU473" i="1"/>
  <c r="AQ474" i="1"/>
  <c r="AU474" i="1"/>
  <c r="AQ475" i="1"/>
  <c r="AQ476" i="1"/>
  <c r="AQ477" i="1"/>
  <c r="AQ478" i="1"/>
  <c r="AU478" i="1"/>
  <c r="AQ479" i="1"/>
  <c r="AQ480" i="1"/>
  <c r="AQ481" i="1"/>
  <c r="AU481" i="1"/>
  <c r="AQ482" i="1"/>
  <c r="AU482" i="1"/>
  <c r="AQ483" i="1"/>
  <c r="AQ484" i="1"/>
  <c r="AQ485" i="1"/>
  <c r="AQ486" i="1"/>
  <c r="AU486" i="1"/>
  <c r="AQ487" i="1"/>
  <c r="AQ488" i="1"/>
  <c r="AQ489" i="1"/>
  <c r="AU489" i="1"/>
  <c r="AQ490" i="1"/>
  <c r="AU490" i="1"/>
  <c r="AQ491" i="1"/>
  <c r="AQ492" i="1"/>
  <c r="AQ493" i="1"/>
  <c r="AQ494" i="1"/>
  <c r="AU494" i="1"/>
  <c r="AQ495" i="1"/>
  <c r="AQ496" i="1"/>
  <c r="AU496" i="1"/>
  <c r="AQ497" i="1"/>
  <c r="AU497" i="1"/>
  <c r="AQ498" i="1"/>
  <c r="AU498" i="1"/>
  <c r="AQ499" i="1"/>
  <c r="AQ500" i="1"/>
  <c r="AQ501" i="1"/>
  <c r="AQ502" i="1"/>
  <c r="AU502" i="1"/>
  <c r="AQ503" i="1"/>
  <c r="AQ504" i="1"/>
  <c r="AQ505" i="1"/>
  <c r="AU505" i="1"/>
  <c r="AQ506" i="1"/>
  <c r="AU506" i="1"/>
  <c r="AQ507" i="1"/>
  <c r="AQ508" i="1"/>
  <c r="AQ509" i="1"/>
  <c r="AQ510" i="1"/>
  <c r="AU510" i="1"/>
  <c r="AQ511" i="1"/>
  <c r="AQ512" i="1"/>
  <c r="AQ513" i="1"/>
  <c r="AU513" i="1"/>
  <c r="AQ514" i="1"/>
  <c r="AU514" i="1"/>
  <c r="AQ515" i="1"/>
  <c r="AQ516" i="1"/>
  <c r="AQ517" i="1"/>
  <c r="AQ518" i="1"/>
  <c r="AU518" i="1"/>
  <c r="AQ519" i="1"/>
  <c r="AQ520" i="1"/>
  <c r="AQ521" i="1"/>
  <c r="AU521" i="1"/>
  <c r="AQ522" i="1"/>
  <c r="AU522" i="1"/>
  <c r="AQ523" i="1"/>
  <c r="AQ524" i="1"/>
  <c r="AQ525" i="1"/>
  <c r="AQ526" i="1"/>
  <c r="AU526" i="1"/>
  <c r="AQ527" i="1"/>
  <c r="AQ528" i="1"/>
  <c r="AQ529" i="1"/>
  <c r="AU529" i="1"/>
  <c r="AQ530" i="1"/>
  <c r="AU530" i="1"/>
  <c r="AQ531" i="1"/>
  <c r="AQ532" i="1"/>
  <c r="AQ533" i="1"/>
  <c r="AQ534" i="1"/>
  <c r="AU534" i="1"/>
  <c r="AQ535" i="1"/>
  <c r="AQ536" i="1"/>
  <c r="AQ537" i="1"/>
  <c r="AU537" i="1"/>
  <c r="AQ538" i="1"/>
  <c r="AU538" i="1"/>
  <c r="AQ539" i="1"/>
  <c r="AQ540" i="1"/>
  <c r="AQ541" i="1"/>
  <c r="AQ542" i="1"/>
  <c r="AU542" i="1"/>
  <c r="AQ543" i="1"/>
  <c r="AQ544" i="1"/>
  <c r="AQ545" i="1"/>
  <c r="AU545" i="1"/>
  <c r="AQ546" i="1"/>
  <c r="AU546" i="1"/>
  <c r="AQ547" i="1"/>
  <c r="AQ548" i="1"/>
  <c r="AQ549" i="1"/>
  <c r="AQ550" i="1"/>
  <c r="AU550" i="1"/>
  <c r="AQ551" i="1"/>
  <c r="AQ552" i="1"/>
  <c r="AQ553" i="1"/>
  <c r="AU553" i="1"/>
  <c r="AQ554" i="1"/>
  <c r="AU554" i="1"/>
  <c r="AQ555" i="1"/>
  <c r="AQ556" i="1"/>
  <c r="AQ557" i="1"/>
  <c r="AQ558" i="1"/>
  <c r="AU558" i="1"/>
  <c r="AQ559" i="1"/>
  <c r="AQ560" i="1"/>
  <c r="AU560" i="1"/>
  <c r="AQ561" i="1"/>
  <c r="AU561" i="1"/>
  <c r="AQ562" i="1"/>
  <c r="AU562" i="1"/>
  <c r="AQ563" i="1"/>
  <c r="AQ564" i="1"/>
  <c r="AQ565" i="1"/>
  <c r="AQ566" i="1"/>
  <c r="AU566" i="1"/>
  <c r="AQ567" i="1"/>
  <c r="AQ568" i="1"/>
  <c r="AQ569" i="1"/>
  <c r="AU569" i="1"/>
  <c r="AQ570" i="1"/>
  <c r="AU570" i="1"/>
  <c r="AQ571" i="1"/>
  <c r="AQ572" i="1"/>
  <c r="AQ573" i="1"/>
  <c r="AQ574" i="1"/>
  <c r="AU574" i="1"/>
  <c r="AQ575" i="1"/>
  <c r="AQ576" i="1"/>
  <c r="AQ577" i="1"/>
  <c r="AU577" i="1"/>
  <c r="AQ578" i="1"/>
  <c r="AU578" i="1"/>
  <c r="AQ579" i="1"/>
  <c r="AQ580" i="1"/>
  <c r="AQ581" i="1"/>
  <c r="AQ582" i="1"/>
  <c r="AU582" i="1"/>
  <c r="AQ583" i="1"/>
  <c r="AQ584" i="1"/>
  <c r="AQ585" i="1"/>
  <c r="AU585" i="1"/>
  <c r="AQ586" i="1"/>
  <c r="AU586" i="1"/>
  <c r="AQ587" i="1"/>
  <c r="AQ588" i="1"/>
  <c r="AQ589" i="1"/>
  <c r="AQ590" i="1"/>
  <c r="AU590" i="1"/>
  <c r="AQ591" i="1"/>
  <c r="AQ592" i="1"/>
  <c r="AQ593" i="1"/>
  <c r="AU593" i="1"/>
  <c r="AQ594" i="1"/>
  <c r="AU594" i="1"/>
  <c r="AQ595" i="1"/>
  <c r="AQ596" i="1"/>
  <c r="AQ597" i="1"/>
  <c r="AQ598" i="1"/>
  <c r="AU598" i="1"/>
  <c r="AQ599" i="1"/>
  <c r="AQ600" i="1"/>
  <c r="AQ601" i="1"/>
  <c r="AU601" i="1"/>
  <c r="AQ602" i="1"/>
  <c r="AU602" i="1"/>
  <c r="AQ603" i="1"/>
  <c r="AQ604" i="1"/>
  <c r="AQ605" i="1"/>
  <c r="AQ606" i="1"/>
  <c r="AU606" i="1"/>
  <c r="AQ607" i="1"/>
  <c r="AQ608" i="1"/>
  <c r="AQ609" i="1"/>
  <c r="AU609" i="1"/>
  <c r="AQ610" i="1"/>
  <c r="AU610" i="1"/>
  <c r="AQ611" i="1"/>
  <c r="AQ612" i="1"/>
  <c r="AQ613" i="1"/>
  <c r="AQ614" i="1"/>
  <c r="AU614" i="1"/>
  <c r="AQ615" i="1"/>
  <c r="AQ616" i="1"/>
  <c r="AQ617" i="1"/>
  <c r="AU617" i="1"/>
  <c r="AQ618" i="1"/>
  <c r="AU618" i="1"/>
  <c r="AQ619" i="1"/>
  <c r="AQ620" i="1"/>
  <c r="AQ621" i="1"/>
  <c r="AQ622" i="1"/>
  <c r="AU622" i="1"/>
  <c r="AQ623" i="1"/>
  <c r="AQ624" i="1"/>
  <c r="AU624" i="1"/>
  <c r="AQ625" i="1"/>
  <c r="AU625" i="1"/>
  <c r="AQ626" i="1"/>
  <c r="AU626" i="1"/>
  <c r="AQ627" i="1"/>
  <c r="AQ628" i="1"/>
  <c r="AQ629" i="1"/>
  <c r="AQ630" i="1"/>
  <c r="AU630" i="1"/>
  <c r="AQ631" i="1"/>
  <c r="AQ632" i="1"/>
  <c r="AQ633" i="1"/>
  <c r="AU633" i="1"/>
  <c r="AQ634" i="1"/>
  <c r="AU634" i="1"/>
  <c r="AQ635" i="1"/>
  <c r="AQ636" i="1"/>
  <c r="AQ637" i="1"/>
  <c r="AQ638" i="1"/>
  <c r="AU638" i="1"/>
  <c r="AQ639" i="1"/>
  <c r="AQ640" i="1"/>
  <c r="AQ641" i="1"/>
  <c r="AU641" i="1"/>
  <c r="AQ642" i="1"/>
  <c r="AU642" i="1"/>
  <c r="AQ643" i="1"/>
  <c r="AQ644" i="1"/>
  <c r="AQ645" i="1"/>
  <c r="AQ646" i="1"/>
  <c r="AU646" i="1"/>
  <c r="AQ647" i="1"/>
  <c r="AQ648" i="1"/>
  <c r="AQ649" i="1"/>
  <c r="AU649" i="1"/>
  <c r="AQ650" i="1"/>
  <c r="AU650" i="1"/>
  <c r="AQ651" i="1"/>
  <c r="AQ652" i="1"/>
  <c r="AQ653" i="1"/>
  <c r="AQ654" i="1"/>
  <c r="AU654" i="1"/>
  <c r="AQ655" i="1"/>
  <c r="AQ656" i="1"/>
  <c r="AQ657" i="1"/>
  <c r="AU657" i="1"/>
  <c r="AQ658" i="1"/>
  <c r="AU658" i="1"/>
  <c r="AQ659" i="1"/>
  <c r="AQ660" i="1"/>
  <c r="AQ661" i="1"/>
  <c r="AQ662" i="1"/>
  <c r="AU662" i="1"/>
  <c r="AQ663" i="1"/>
  <c r="AQ664" i="1"/>
  <c r="AQ665" i="1"/>
  <c r="AU665" i="1"/>
  <c r="AQ666" i="1"/>
  <c r="AU666" i="1"/>
  <c r="AQ667" i="1"/>
  <c r="AQ668" i="1"/>
  <c r="AQ669" i="1"/>
  <c r="AQ670" i="1"/>
  <c r="AU670" i="1"/>
  <c r="AQ671" i="1"/>
  <c r="AQ672" i="1"/>
  <c r="AQ673" i="1"/>
  <c r="AU673" i="1"/>
  <c r="AQ674" i="1"/>
  <c r="AU674" i="1"/>
  <c r="AQ675" i="1"/>
  <c r="AQ676" i="1"/>
  <c r="AQ677" i="1"/>
  <c r="AQ678" i="1"/>
  <c r="AU678" i="1"/>
  <c r="AQ679" i="1"/>
  <c r="AQ680" i="1"/>
  <c r="AQ681" i="1"/>
  <c r="AU681" i="1"/>
  <c r="AQ682" i="1"/>
  <c r="AU682" i="1"/>
  <c r="AQ683" i="1"/>
  <c r="AQ684" i="1"/>
  <c r="AQ685" i="1"/>
  <c r="AQ686" i="1"/>
  <c r="AU686" i="1"/>
  <c r="AQ687" i="1"/>
  <c r="AQ688" i="1"/>
  <c r="AU688" i="1"/>
  <c r="AQ689" i="1"/>
  <c r="AU689" i="1"/>
  <c r="AQ690" i="1"/>
  <c r="AU690" i="1"/>
  <c r="AQ691" i="1"/>
  <c r="AQ692" i="1"/>
  <c r="AQ693" i="1"/>
  <c r="AQ694" i="1"/>
  <c r="AQ695" i="1"/>
  <c r="AQ696" i="1"/>
  <c r="AU696" i="1"/>
  <c r="AQ697" i="1"/>
  <c r="AU697" i="1"/>
  <c r="AQ698" i="1"/>
  <c r="AQ699" i="1"/>
  <c r="AQ700" i="1"/>
  <c r="AQ701" i="1"/>
  <c r="AQ702" i="1"/>
  <c r="AQ703" i="1"/>
  <c r="AQ704" i="1"/>
  <c r="AU704" i="1"/>
  <c r="AQ705" i="1"/>
  <c r="AU705" i="1"/>
  <c r="AQ706" i="1"/>
  <c r="AU706" i="1"/>
  <c r="AQ707" i="1"/>
  <c r="AQ708" i="1"/>
  <c r="AQ709" i="1"/>
  <c r="AQ710" i="1"/>
  <c r="AQ711" i="1"/>
  <c r="AQ712" i="1"/>
  <c r="AU712" i="1"/>
  <c r="AQ713" i="1"/>
  <c r="AU713" i="1"/>
  <c r="AQ714" i="1"/>
  <c r="AU714" i="1"/>
  <c r="AQ715" i="1"/>
  <c r="AQ716" i="1"/>
  <c r="AQ717" i="1"/>
  <c r="AQ718" i="1"/>
  <c r="AQ719" i="1"/>
  <c r="AQ720" i="1"/>
  <c r="AU720" i="1"/>
  <c r="AQ721" i="1"/>
  <c r="AQ722" i="1"/>
  <c r="AU722" i="1"/>
  <c r="AQ723" i="1"/>
  <c r="AQ724" i="1"/>
  <c r="AQ725" i="1"/>
  <c r="AQ726" i="1"/>
  <c r="AQ727" i="1"/>
  <c r="AQ728" i="1"/>
  <c r="AU728" i="1"/>
  <c r="AQ729" i="1"/>
  <c r="AU729" i="1"/>
  <c r="AQ730" i="1"/>
  <c r="AU730" i="1"/>
  <c r="AQ731" i="1"/>
  <c r="AQ732" i="1"/>
  <c r="AQ733" i="1"/>
  <c r="AQ734" i="1"/>
  <c r="AQ735" i="1"/>
  <c r="AQ736" i="1"/>
  <c r="AU736" i="1"/>
  <c r="AQ737" i="1"/>
  <c r="AU737" i="1"/>
  <c r="AQ738" i="1"/>
  <c r="AU738" i="1"/>
  <c r="AQ739" i="1"/>
  <c r="AQ740" i="1"/>
  <c r="AQ741" i="1"/>
  <c r="AQ742" i="1"/>
  <c r="AQ743" i="1"/>
  <c r="AQ744" i="1"/>
  <c r="AU744" i="1"/>
  <c r="AQ745" i="1"/>
  <c r="AU745" i="1"/>
  <c r="AQ746" i="1"/>
  <c r="AU746" i="1"/>
  <c r="AQ747" i="1"/>
  <c r="AQ748" i="1"/>
  <c r="AQ749" i="1"/>
  <c r="AQ750" i="1"/>
  <c r="AQ751" i="1"/>
  <c r="AQ752" i="1"/>
  <c r="AU752" i="1"/>
  <c r="AQ753" i="1"/>
  <c r="AU753" i="1"/>
  <c r="AQ754" i="1"/>
  <c r="AU754" i="1"/>
  <c r="AQ755" i="1"/>
  <c r="AQ756" i="1"/>
  <c r="AQ757" i="1"/>
  <c r="AQ758" i="1"/>
  <c r="AQ759" i="1"/>
  <c r="AQ760" i="1"/>
  <c r="AU760" i="1"/>
  <c r="AQ761" i="1"/>
  <c r="AU761" i="1"/>
  <c r="AQ762" i="1"/>
  <c r="AU762" i="1"/>
  <c r="AQ763" i="1"/>
  <c r="AQ764" i="1"/>
  <c r="AQ765" i="1"/>
  <c r="AQ766" i="1"/>
  <c r="AQ767" i="1"/>
  <c r="AQ768" i="1"/>
  <c r="AU768" i="1"/>
  <c r="AQ769" i="1"/>
  <c r="AU769" i="1"/>
  <c r="AQ770" i="1"/>
  <c r="AU770" i="1"/>
  <c r="AQ771" i="1"/>
  <c r="AQ772" i="1"/>
  <c r="AQ773" i="1"/>
  <c r="AQ774" i="1"/>
  <c r="AQ775" i="1"/>
  <c r="AQ776" i="1"/>
  <c r="AU776" i="1"/>
  <c r="AQ777" i="1"/>
  <c r="AU777" i="1"/>
  <c r="AQ778" i="1"/>
  <c r="AU778" i="1"/>
  <c r="AQ779" i="1"/>
  <c r="AQ780" i="1"/>
  <c r="AQ781" i="1"/>
  <c r="AQ782" i="1"/>
  <c r="AQ783" i="1"/>
  <c r="AQ784" i="1"/>
  <c r="AU784" i="1"/>
  <c r="AQ785" i="1"/>
  <c r="AU785" i="1"/>
  <c r="AQ786" i="1"/>
  <c r="AU786" i="1"/>
  <c r="AQ787" i="1"/>
  <c r="AQ788" i="1"/>
  <c r="AQ789" i="1"/>
  <c r="AQ790" i="1"/>
  <c r="AQ791" i="1"/>
  <c r="AQ792" i="1"/>
  <c r="AU792" i="1"/>
  <c r="AQ793" i="1"/>
  <c r="AU793" i="1"/>
  <c r="AQ794" i="1"/>
  <c r="AU794" i="1"/>
  <c r="AQ795" i="1"/>
  <c r="AQ796" i="1"/>
  <c r="AQ797" i="1"/>
  <c r="AQ798" i="1"/>
  <c r="AQ799" i="1"/>
  <c r="AQ800" i="1"/>
  <c r="AU800" i="1"/>
  <c r="AQ801" i="1"/>
  <c r="AU801" i="1"/>
  <c r="AQ802" i="1"/>
  <c r="AU802" i="1"/>
  <c r="AQ803" i="1"/>
  <c r="AQ804" i="1"/>
  <c r="AQ805" i="1"/>
  <c r="AQ806" i="1"/>
  <c r="AQ807" i="1"/>
  <c r="AQ808" i="1"/>
  <c r="AU808" i="1"/>
  <c r="AQ809" i="1"/>
  <c r="AU809" i="1"/>
  <c r="AQ810" i="1"/>
  <c r="AU810" i="1"/>
  <c r="AQ811" i="1"/>
  <c r="AQ812" i="1"/>
  <c r="AQ813" i="1"/>
  <c r="AQ814" i="1"/>
  <c r="AQ815" i="1"/>
  <c r="AQ816" i="1"/>
  <c r="AU816" i="1"/>
  <c r="AQ817" i="1"/>
  <c r="AU817" i="1"/>
  <c r="AQ818" i="1"/>
  <c r="AU818" i="1"/>
  <c r="AQ819" i="1"/>
  <c r="AQ820" i="1"/>
  <c r="AQ821" i="1"/>
  <c r="AQ822" i="1"/>
  <c r="AQ823" i="1"/>
  <c r="AQ824" i="1"/>
  <c r="AU824" i="1"/>
  <c r="AQ825" i="1"/>
  <c r="AU825" i="1"/>
  <c r="AQ826" i="1"/>
  <c r="AU826" i="1"/>
  <c r="AQ827" i="1"/>
  <c r="AQ828" i="1"/>
  <c r="AQ829" i="1"/>
  <c r="AQ830" i="1"/>
  <c r="AQ831" i="1"/>
  <c r="AQ832" i="1"/>
  <c r="AU832" i="1"/>
  <c r="AQ833" i="1"/>
  <c r="AU833" i="1"/>
  <c r="AQ834" i="1"/>
  <c r="AU834" i="1"/>
  <c r="AQ835" i="1"/>
  <c r="AQ836" i="1"/>
  <c r="AQ837" i="1"/>
  <c r="AQ838" i="1"/>
  <c r="AQ839" i="1"/>
  <c r="AQ840" i="1"/>
  <c r="AU840" i="1"/>
  <c r="AQ841" i="1"/>
  <c r="AU841" i="1"/>
  <c r="AQ842" i="1"/>
  <c r="AU842" i="1"/>
  <c r="AQ843" i="1"/>
  <c r="AQ844" i="1"/>
  <c r="AQ845" i="1"/>
  <c r="AQ846" i="1"/>
  <c r="AQ847" i="1"/>
  <c r="AQ848" i="1"/>
  <c r="AU848" i="1"/>
  <c r="AQ849" i="1"/>
  <c r="AU849" i="1"/>
  <c r="AQ850" i="1"/>
  <c r="AU850" i="1"/>
  <c r="AQ851" i="1"/>
  <c r="AQ852" i="1"/>
  <c r="AQ853" i="1"/>
  <c r="AQ854" i="1"/>
  <c r="AQ855" i="1"/>
  <c r="AQ856" i="1"/>
  <c r="AU856" i="1"/>
  <c r="AQ857" i="1"/>
  <c r="AQ858" i="1"/>
  <c r="AU858" i="1"/>
  <c r="AQ859" i="1"/>
  <c r="AQ860" i="1"/>
  <c r="AQ861" i="1"/>
  <c r="AQ862" i="1"/>
  <c r="AQ863" i="1"/>
  <c r="AQ864" i="1"/>
  <c r="AU864" i="1"/>
  <c r="AQ865" i="1"/>
  <c r="AU865" i="1"/>
  <c r="AQ866" i="1"/>
  <c r="AU866" i="1"/>
  <c r="AQ867" i="1"/>
  <c r="AQ868" i="1"/>
  <c r="AQ869" i="1"/>
  <c r="AQ870" i="1"/>
  <c r="AQ871" i="1"/>
  <c r="AQ872" i="1"/>
  <c r="AU872" i="1"/>
  <c r="AQ873" i="1"/>
  <c r="AU873" i="1"/>
  <c r="AQ874" i="1"/>
  <c r="AU874" i="1"/>
  <c r="AQ875" i="1"/>
  <c r="AQ876" i="1"/>
  <c r="AQ877" i="1"/>
  <c r="AQ878" i="1"/>
  <c r="AQ879" i="1"/>
  <c r="AQ880" i="1"/>
  <c r="AU880" i="1"/>
  <c r="AQ881" i="1"/>
  <c r="AU881" i="1"/>
  <c r="AQ882" i="1"/>
  <c r="AU882" i="1"/>
  <c r="AQ883" i="1"/>
  <c r="AQ884" i="1"/>
  <c r="AQ885" i="1"/>
  <c r="AQ886" i="1"/>
  <c r="AQ887" i="1"/>
  <c r="AQ888" i="1"/>
  <c r="AU888" i="1"/>
  <c r="AQ889" i="1"/>
  <c r="AU889" i="1"/>
  <c r="AQ890" i="1"/>
  <c r="AU890" i="1"/>
  <c r="AQ891" i="1"/>
  <c r="AQ892" i="1"/>
  <c r="AQ893" i="1"/>
  <c r="AQ894" i="1"/>
  <c r="AQ895" i="1"/>
  <c r="AQ896" i="1"/>
  <c r="AU896" i="1"/>
  <c r="AQ897" i="1"/>
  <c r="AU897" i="1"/>
  <c r="AQ898" i="1"/>
  <c r="AU898" i="1"/>
  <c r="AQ899" i="1"/>
  <c r="AQ900" i="1"/>
  <c r="AQ901" i="1"/>
  <c r="AQ902" i="1"/>
  <c r="AQ903" i="1"/>
  <c r="AQ904" i="1"/>
  <c r="AU904" i="1"/>
  <c r="AQ905" i="1"/>
  <c r="AU905" i="1"/>
  <c r="AQ906" i="1"/>
  <c r="AU906" i="1"/>
  <c r="AQ907" i="1"/>
  <c r="AQ908" i="1"/>
  <c r="AQ909" i="1"/>
  <c r="AQ910" i="1"/>
  <c r="AQ911" i="1"/>
  <c r="AQ912" i="1"/>
  <c r="AU912" i="1"/>
  <c r="AQ913" i="1"/>
  <c r="AU913" i="1"/>
  <c r="AQ914" i="1"/>
  <c r="AU914" i="1"/>
  <c r="AQ915" i="1"/>
  <c r="AQ916" i="1"/>
  <c r="AQ917" i="1"/>
  <c r="AQ918" i="1"/>
  <c r="AQ919" i="1"/>
  <c r="AQ920" i="1"/>
  <c r="AU920" i="1"/>
  <c r="AQ921" i="1"/>
  <c r="AU921" i="1"/>
  <c r="AQ922" i="1"/>
  <c r="AU922" i="1"/>
  <c r="AQ923" i="1"/>
  <c r="AQ924" i="1"/>
  <c r="AQ925" i="1"/>
  <c r="AQ926" i="1"/>
  <c r="AQ927" i="1"/>
  <c r="AQ928" i="1"/>
  <c r="AU928" i="1"/>
  <c r="AQ929" i="1"/>
  <c r="AU929" i="1"/>
  <c r="AQ930" i="1"/>
  <c r="AU930" i="1"/>
  <c r="AQ931" i="1"/>
  <c r="AQ932" i="1"/>
  <c r="AQ933" i="1"/>
  <c r="AQ934" i="1"/>
  <c r="AQ935" i="1"/>
  <c r="AQ936" i="1"/>
  <c r="AU936" i="1"/>
  <c r="AQ937" i="1"/>
  <c r="AU937" i="1"/>
  <c r="AQ938" i="1"/>
  <c r="AU938" i="1"/>
  <c r="AQ939" i="1"/>
  <c r="AQ940" i="1"/>
  <c r="AQ941" i="1"/>
  <c r="AQ942" i="1"/>
  <c r="AQ943" i="1"/>
  <c r="AQ944" i="1"/>
  <c r="AU944" i="1"/>
  <c r="AQ945" i="1"/>
  <c r="AU945" i="1"/>
  <c r="AQ946" i="1"/>
  <c r="AU946" i="1"/>
  <c r="AQ947" i="1"/>
  <c r="AQ948" i="1"/>
  <c r="AQ949" i="1"/>
  <c r="AQ950" i="1"/>
  <c r="AQ951" i="1"/>
  <c r="AQ952" i="1"/>
  <c r="AU952" i="1"/>
  <c r="AQ953" i="1"/>
  <c r="AU953" i="1"/>
  <c r="AQ954" i="1"/>
  <c r="AU954" i="1"/>
  <c r="AQ955" i="1"/>
  <c r="AQ956" i="1"/>
  <c r="AQ957" i="1"/>
  <c r="AQ958" i="1"/>
  <c r="AQ959" i="1"/>
  <c r="AQ960" i="1"/>
  <c r="AU960" i="1"/>
  <c r="AQ961" i="1"/>
  <c r="AU961" i="1"/>
  <c r="AQ962" i="1"/>
  <c r="AU962" i="1"/>
  <c r="AQ963" i="1"/>
  <c r="AQ964" i="1"/>
  <c r="AQ965" i="1"/>
  <c r="AQ966" i="1"/>
  <c r="AU966" i="1"/>
  <c r="AQ967" i="1"/>
  <c r="AQ968" i="1"/>
  <c r="AU968" i="1"/>
  <c r="AQ969" i="1"/>
  <c r="AU969" i="1"/>
  <c r="AQ970" i="1"/>
  <c r="AU970" i="1"/>
  <c r="AQ971" i="1"/>
  <c r="AQ972" i="1"/>
  <c r="AQ973" i="1"/>
  <c r="AQ974" i="1"/>
  <c r="AU974" i="1"/>
  <c r="AQ975" i="1"/>
  <c r="AQ976" i="1"/>
  <c r="AU976" i="1"/>
  <c r="AQ977" i="1"/>
  <c r="AU977" i="1"/>
  <c r="AQ978" i="1"/>
  <c r="AU978" i="1"/>
  <c r="AQ979" i="1"/>
  <c r="AQ980" i="1"/>
  <c r="AQ981" i="1"/>
  <c r="AQ982" i="1"/>
  <c r="AU982" i="1"/>
  <c r="AQ983" i="1"/>
  <c r="AQ984" i="1"/>
  <c r="AU984" i="1"/>
  <c r="AQ985" i="1"/>
  <c r="AU985" i="1"/>
  <c r="AQ986" i="1"/>
  <c r="AU986" i="1"/>
  <c r="AQ987" i="1"/>
  <c r="AQ988" i="1"/>
  <c r="AQ989" i="1"/>
  <c r="AQ990" i="1"/>
  <c r="AU990" i="1"/>
  <c r="AQ991" i="1"/>
  <c r="AQ992" i="1"/>
  <c r="AU992" i="1"/>
  <c r="AQ993" i="1"/>
  <c r="AU993" i="1"/>
  <c r="AQ994" i="1"/>
  <c r="AU994" i="1"/>
  <c r="AQ995" i="1"/>
  <c r="AQ996" i="1"/>
  <c r="AQ997" i="1"/>
  <c r="AQ998" i="1"/>
  <c r="AU998" i="1"/>
  <c r="AQ999" i="1"/>
  <c r="AQ1000" i="1"/>
  <c r="AU1000" i="1"/>
  <c r="AQ1001" i="1"/>
  <c r="AU1001" i="1"/>
  <c r="AQ1002" i="1"/>
  <c r="AU1002" i="1"/>
  <c r="AQ1003" i="1"/>
  <c r="AQ1004" i="1"/>
  <c r="AQ1005" i="1"/>
  <c r="AQ1006" i="1"/>
  <c r="AU1006" i="1"/>
  <c r="AQ1007" i="1"/>
  <c r="AQ1008" i="1"/>
  <c r="AU1008" i="1"/>
  <c r="AQ1009" i="1"/>
  <c r="AU1009" i="1"/>
  <c r="AQ1010" i="1"/>
  <c r="AU1010" i="1"/>
  <c r="AQ1011" i="1"/>
  <c r="AQ1012" i="1"/>
  <c r="AQ1013" i="1"/>
  <c r="AQ1014" i="1"/>
  <c r="AU1014" i="1"/>
  <c r="AQ1015" i="1"/>
  <c r="AQ1016" i="1"/>
  <c r="AU1016" i="1"/>
  <c r="AQ1017" i="1"/>
  <c r="AU1017" i="1"/>
  <c r="AQ1018" i="1"/>
  <c r="AU1018" i="1"/>
  <c r="AQ1019" i="1"/>
  <c r="AQ1020" i="1"/>
  <c r="AQ1021" i="1"/>
  <c r="AQ1022" i="1"/>
  <c r="AU1022" i="1"/>
  <c r="AQ1023" i="1"/>
  <c r="AQ1024" i="1"/>
  <c r="AU1024" i="1"/>
  <c r="AQ1025" i="1"/>
  <c r="AU1025" i="1"/>
  <c r="AQ1026" i="1"/>
  <c r="AU1026" i="1"/>
  <c r="AQ1027" i="1"/>
  <c r="AQ1028" i="1"/>
  <c r="AQ1029" i="1"/>
  <c r="AQ1030" i="1"/>
  <c r="AU1030" i="1"/>
  <c r="AQ1031" i="1"/>
  <c r="AQ1032" i="1"/>
  <c r="AU1032" i="1"/>
  <c r="AQ1033" i="1"/>
  <c r="AU1033" i="1"/>
  <c r="AQ1034" i="1"/>
  <c r="AU1034" i="1"/>
  <c r="AQ1035" i="1"/>
  <c r="AQ1036" i="1"/>
  <c r="AQ1037" i="1"/>
  <c r="AQ1038" i="1"/>
  <c r="AU1038" i="1"/>
  <c r="AQ1039" i="1"/>
  <c r="AQ1040" i="1"/>
  <c r="AU1040" i="1"/>
  <c r="AQ1041" i="1"/>
  <c r="AU1041" i="1"/>
  <c r="AQ1042" i="1"/>
  <c r="AU1042" i="1"/>
  <c r="AQ1043" i="1"/>
  <c r="AQ1044" i="1"/>
  <c r="AQ1045" i="1"/>
  <c r="AQ1046" i="1"/>
  <c r="AU1046" i="1"/>
  <c r="AQ1047" i="1"/>
  <c r="AQ1048" i="1"/>
  <c r="AU1048" i="1"/>
  <c r="AQ1049" i="1"/>
  <c r="AU1049" i="1"/>
  <c r="AQ1050" i="1"/>
  <c r="AU1050" i="1"/>
  <c r="AQ1051" i="1"/>
  <c r="AQ1052" i="1"/>
  <c r="AQ1053" i="1"/>
  <c r="AQ1054" i="1"/>
  <c r="AU1054" i="1"/>
  <c r="AQ1055" i="1"/>
  <c r="AQ1056" i="1"/>
  <c r="AU1056" i="1"/>
  <c r="AQ1057" i="1"/>
  <c r="AU1057" i="1"/>
  <c r="AQ1058" i="1"/>
  <c r="AU1058" i="1"/>
  <c r="AQ1059" i="1"/>
  <c r="AQ1060" i="1"/>
  <c r="AQ1061" i="1"/>
  <c r="AQ1062" i="1"/>
  <c r="AU1062" i="1"/>
  <c r="AQ1063" i="1"/>
  <c r="AQ1064" i="1"/>
  <c r="AU1064" i="1"/>
  <c r="AQ1065" i="1"/>
  <c r="AU1065" i="1"/>
  <c r="AQ1066" i="1"/>
  <c r="AU1066" i="1"/>
  <c r="AQ1067" i="1"/>
  <c r="AQ1068" i="1"/>
  <c r="AQ1069" i="1"/>
  <c r="AQ1070" i="1"/>
  <c r="AU1070" i="1"/>
  <c r="AQ1071" i="1"/>
  <c r="AQ1072" i="1"/>
  <c r="AU1072" i="1"/>
  <c r="AQ1073" i="1"/>
  <c r="AQ1074" i="1"/>
  <c r="AU1074" i="1"/>
  <c r="AQ1075" i="1"/>
  <c r="AQ1076" i="1"/>
  <c r="AQ1077" i="1"/>
  <c r="AQ1078" i="1"/>
  <c r="AU1078" i="1"/>
  <c r="AQ1079" i="1"/>
  <c r="AQ1080" i="1"/>
  <c r="AU1080" i="1"/>
  <c r="AQ1081" i="1"/>
  <c r="AU1081" i="1"/>
  <c r="AQ1082" i="1"/>
  <c r="AU1082" i="1"/>
  <c r="AQ1083" i="1"/>
  <c r="AQ1084" i="1"/>
  <c r="AQ1085" i="1"/>
  <c r="AQ1086" i="1"/>
  <c r="AQ1087" i="1"/>
  <c r="AQ1088" i="1"/>
  <c r="AU1088" i="1"/>
  <c r="AQ1089" i="1"/>
  <c r="AU1089" i="1"/>
  <c r="AQ1090" i="1"/>
  <c r="AU1090" i="1"/>
  <c r="AQ1091" i="1"/>
  <c r="AQ1092" i="1"/>
  <c r="AQ1093" i="1"/>
  <c r="AQ1094" i="1"/>
  <c r="AU1094" i="1"/>
  <c r="AQ1095" i="1"/>
  <c r="AQ1096" i="1"/>
  <c r="AU1096" i="1"/>
  <c r="AQ1097" i="1"/>
  <c r="AU1097" i="1"/>
  <c r="AQ1098" i="1"/>
  <c r="AU1098" i="1"/>
  <c r="AQ1099" i="1"/>
  <c r="AQ1100" i="1"/>
  <c r="AQ1101" i="1"/>
  <c r="AQ1102" i="1"/>
  <c r="AU1102" i="1"/>
  <c r="AQ1103" i="1"/>
  <c r="AQ1104" i="1"/>
  <c r="AU1104" i="1"/>
  <c r="AQ1105" i="1"/>
  <c r="AU1105" i="1"/>
  <c r="AQ1106" i="1"/>
  <c r="AU1106" i="1"/>
  <c r="AQ1107" i="1"/>
  <c r="AQ1108" i="1"/>
  <c r="AQ1109" i="1"/>
  <c r="AQ1110" i="1"/>
  <c r="AU1110" i="1"/>
  <c r="AQ1111" i="1"/>
  <c r="AQ1112" i="1"/>
  <c r="AU1112" i="1"/>
  <c r="AQ1113" i="1"/>
  <c r="AU1113" i="1"/>
  <c r="AQ1114" i="1"/>
  <c r="AU1114" i="1"/>
  <c r="AQ1115" i="1"/>
  <c r="AQ1116" i="1"/>
  <c r="AQ1117" i="1"/>
  <c r="AQ1118" i="1"/>
  <c r="AU1118" i="1"/>
  <c r="AQ1119" i="1"/>
  <c r="AQ1120" i="1"/>
  <c r="AU1120" i="1"/>
  <c r="AQ1121" i="1"/>
  <c r="AU1121" i="1"/>
  <c r="AQ1122" i="1"/>
  <c r="AU1122" i="1"/>
  <c r="AQ1123" i="1"/>
  <c r="AQ1124" i="1"/>
  <c r="AQ1125" i="1"/>
  <c r="AQ1126" i="1"/>
  <c r="AU1126" i="1"/>
  <c r="AQ1127" i="1"/>
  <c r="AQ1128" i="1"/>
  <c r="AQ1129" i="1"/>
  <c r="AU1129" i="1"/>
  <c r="AQ1130" i="1"/>
  <c r="AU1130" i="1"/>
  <c r="AQ1131" i="1"/>
  <c r="AQ1132" i="1"/>
  <c r="AQ1133" i="1"/>
  <c r="AQ1134" i="1"/>
  <c r="AU1134" i="1"/>
  <c r="AQ1135" i="1"/>
  <c r="AQ1136" i="1"/>
  <c r="AQ1137" i="1"/>
  <c r="AU1137" i="1"/>
  <c r="AQ1138" i="1"/>
  <c r="AU1138" i="1"/>
  <c r="AQ1139" i="1"/>
  <c r="AQ1140" i="1"/>
  <c r="AQ1141" i="1"/>
  <c r="AQ1142" i="1"/>
  <c r="AU1142" i="1"/>
  <c r="AQ1143" i="1"/>
  <c r="AQ1144" i="1"/>
  <c r="AQ1145" i="1"/>
  <c r="AU1145" i="1"/>
  <c r="AQ1146" i="1"/>
  <c r="AU1146" i="1"/>
  <c r="AQ1147" i="1"/>
  <c r="AQ1148" i="1"/>
  <c r="AQ1149" i="1"/>
  <c r="AQ1150" i="1"/>
  <c r="AU1150" i="1"/>
  <c r="AQ1151" i="1"/>
  <c r="AQ1152" i="1"/>
  <c r="AQ1153" i="1"/>
  <c r="AU1153" i="1"/>
  <c r="AQ1154" i="1"/>
  <c r="AU1154" i="1"/>
  <c r="AQ1155" i="1"/>
  <c r="AQ1156" i="1"/>
  <c r="AQ1157" i="1"/>
  <c r="AQ1158" i="1"/>
  <c r="AU1158" i="1"/>
  <c r="AQ1159" i="1"/>
  <c r="AQ1160" i="1"/>
  <c r="AQ1161" i="1"/>
  <c r="AU1161" i="1"/>
  <c r="AQ1162" i="1"/>
  <c r="AU1162" i="1"/>
  <c r="AQ1163" i="1"/>
  <c r="AQ1164" i="1"/>
  <c r="AQ1165" i="1"/>
  <c r="AQ1166" i="1"/>
  <c r="AU1166" i="1"/>
  <c r="AQ1167" i="1"/>
  <c r="AQ1168" i="1"/>
  <c r="AQ1169" i="1"/>
  <c r="AU1169" i="1"/>
  <c r="AQ1170" i="1"/>
  <c r="AU1170" i="1"/>
  <c r="AQ1171" i="1"/>
  <c r="AQ1172" i="1"/>
  <c r="AQ1173" i="1"/>
  <c r="AQ1174" i="1"/>
  <c r="AU1174" i="1"/>
  <c r="AQ1175" i="1"/>
  <c r="AQ1176" i="1"/>
  <c r="AQ1177" i="1"/>
  <c r="AU1177" i="1"/>
  <c r="AQ1178" i="1"/>
  <c r="AU1178" i="1"/>
  <c r="AQ1179" i="1"/>
  <c r="AQ1180" i="1"/>
  <c r="AQ1181" i="1"/>
  <c r="AQ1182" i="1"/>
  <c r="AU1182" i="1"/>
  <c r="AQ1183" i="1"/>
  <c r="AQ1184" i="1"/>
  <c r="AQ1185" i="1"/>
  <c r="AU1185" i="1"/>
  <c r="AQ1186" i="1"/>
  <c r="AU1186" i="1"/>
  <c r="AQ1187" i="1"/>
  <c r="AQ1188" i="1"/>
  <c r="AQ1189" i="1"/>
  <c r="AQ1190" i="1"/>
  <c r="AU1190" i="1"/>
  <c r="AQ1191" i="1"/>
  <c r="AQ1192" i="1"/>
  <c r="AQ1193" i="1"/>
  <c r="AU1193" i="1"/>
  <c r="AQ1194" i="1"/>
  <c r="AU1194" i="1"/>
  <c r="AQ1195" i="1"/>
  <c r="AQ1196" i="1"/>
  <c r="AQ1197" i="1"/>
  <c r="AQ1198" i="1"/>
  <c r="AU1198" i="1"/>
  <c r="AQ1199" i="1"/>
  <c r="AQ1200" i="1"/>
  <c r="AQ1201" i="1"/>
  <c r="AU1201" i="1"/>
  <c r="AQ1202" i="1"/>
  <c r="AU1202" i="1"/>
  <c r="AQ1203" i="1"/>
  <c r="AQ1204" i="1"/>
  <c r="AQ1205" i="1"/>
  <c r="AQ1206" i="1"/>
  <c r="AU1206" i="1"/>
  <c r="AQ1207" i="1"/>
  <c r="AQ1208" i="1"/>
  <c r="AQ1209" i="1"/>
  <c r="AU1209" i="1"/>
  <c r="AQ1210" i="1"/>
  <c r="AU1210" i="1"/>
  <c r="AQ1211" i="1"/>
  <c r="AQ1212" i="1"/>
  <c r="AQ1213" i="1"/>
  <c r="AQ1214" i="1"/>
  <c r="AU1214" i="1"/>
  <c r="AQ1215" i="1"/>
  <c r="AQ1216" i="1"/>
  <c r="AQ1217" i="1"/>
  <c r="AU1217" i="1"/>
  <c r="AQ1218" i="1"/>
  <c r="AU1218" i="1"/>
  <c r="AQ1219" i="1"/>
  <c r="AQ1220" i="1"/>
  <c r="AQ1221" i="1"/>
  <c r="AQ1222" i="1"/>
  <c r="AU1222" i="1"/>
  <c r="AQ1223" i="1"/>
  <c r="AQ1224" i="1"/>
  <c r="AQ1225" i="1"/>
  <c r="AU1225" i="1"/>
  <c r="AQ1226" i="1"/>
  <c r="AU1226" i="1"/>
  <c r="AQ1227" i="1"/>
  <c r="AQ1228" i="1"/>
  <c r="AQ1229" i="1"/>
  <c r="AQ1230" i="1"/>
  <c r="AU1230" i="1"/>
  <c r="AQ1231" i="1"/>
  <c r="AQ1232" i="1"/>
  <c r="AQ1233" i="1"/>
  <c r="AU1233" i="1"/>
  <c r="AQ1234" i="1"/>
  <c r="AU1234" i="1"/>
  <c r="AQ1235" i="1"/>
  <c r="AQ1236" i="1"/>
  <c r="AQ1237" i="1"/>
  <c r="AQ1238" i="1"/>
  <c r="AU1238" i="1"/>
  <c r="AQ1239" i="1"/>
  <c r="AQ1240" i="1"/>
  <c r="AQ1241" i="1"/>
  <c r="AU1241" i="1"/>
  <c r="AQ1242" i="1"/>
  <c r="AU1242" i="1"/>
  <c r="AQ1243" i="1"/>
  <c r="AQ1244" i="1"/>
  <c r="AQ1245" i="1"/>
  <c r="AQ1246" i="1"/>
  <c r="AU1246" i="1"/>
  <c r="AQ1247" i="1"/>
  <c r="AQ1248" i="1"/>
  <c r="AQ1249" i="1"/>
  <c r="AU1249" i="1"/>
  <c r="AQ1250" i="1"/>
  <c r="AU1250" i="1"/>
  <c r="AQ1251" i="1"/>
  <c r="AQ1252" i="1"/>
  <c r="AQ1253" i="1"/>
  <c r="AQ1254" i="1"/>
  <c r="AU1254" i="1"/>
  <c r="AQ1255" i="1"/>
  <c r="AQ1256" i="1"/>
  <c r="AQ1257" i="1"/>
  <c r="AU1257" i="1"/>
  <c r="AQ1258" i="1"/>
  <c r="AU1258" i="1"/>
  <c r="AQ1259" i="1"/>
  <c r="AQ1260" i="1"/>
  <c r="AQ1261" i="1"/>
  <c r="AQ1262" i="1"/>
  <c r="AU1262" i="1"/>
  <c r="AQ1263" i="1"/>
  <c r="AQ1265" i="1"/>
  <c r="AU1265" i="1"/>
  <c r="AQ1266" i="1"/>
  <c r="AU1266" i="1"/>
  <c r="AQ1267" i="1"/>
  <c r="AU1267" i="1"/>
  <c r="AQ1268" i="1"/>
  <c r="AU1268" i="1"/>
  <c r="AQ1269" i="1"/>
  <c r="AU1269" i="1"/>
  <c r="AQ1270" i="1"/>
  <c r="AU1270" i="1"/>
  <c r="AQ1271" i="1"/>
  <c r="AQ1272" i="1"/>
  <c r="AQ1273" i="1"/>
  <c r="AU1273" i="1"/>
  <c r="AQ1274" i="1"/>
  <c r="AU1274" i="1"/>
  <c r="AQ1275" i="1"/>
  <c r="AU1275" i="1"/>
  <c r="AQ1276" i="1"/>
  <c r="AU1276" i="1"/>
  <c r="AQ1277" i="1"/>
  <c r="AU1277" i="1"/>
  <c r="AQ1278" i="1"/>
  <c r="AU1278" i="1"/>
  <c r="AQ1279" i="1"/>
  <c r="AQ1280" i="1"/>
  <c r="AQ1281" i="1"/>
  <c r="AU1281" i="1"/>
  <c r="AQ1282" i="1"/>
  <c r="AU1282" i="1"/>
  <c r="AQ1283" i="1"/>
  <c r="AU1283" i="1"/>
  <c r="AQ1284" i="1"/>
  <c r="AU1284" i="1"/>
  <c r="AQ1285" i="1"/>
  <c r="AU1285" i="1"/>
  <c r="AQ1286" i="1"/>
  <c r="AU1286" i="1"/>
  <c r="AQ1287" i="1"/>
  <c r="AQ1288" i="1"/>
  <c r="AQ1289" i="1"/>
  <c r="AU1289" i="1"/>
  <c r="AQ1290" i="1"/>
  <c r="AU1290" i="1"/>
  <c r="AQ1291" i="1"/>
  <c r="AU1291" i="1"/>
  <c r="AQ1292" i="1"/>
  <c r="AU1292" i="1"/>
  <c r="AQ1293" i="1"/>
  <c r="AU1293" i="1"/>
  <c r="AQ1294" i="1"/>
  <c r="AU1294" i="1"/>
  <c r="AQ1295" i="1"/>
  <c r="AQ1296" i="1"/>
  <c r="AQ1297" i="1"/>
  <c r="AU1297" i="1"/>
  <c r="AQ1298" i="1"/>
  <c r="AU1298" i="1"/>
  <c r="AQ1299" i="1"/>
  <c r="AU1299" i="1"/>
  <c r="AQ1300" i="1"/>
  <c r="AU1300" i="1"/>
  <c r="AQ1301" i="1"/>
  <c r="AU1301" i="1"/>
  <c r="AQ1302" i="1"/>
  <c r="AU1302" i="1"/>
  <c r="AQ1303" i="1"/>
  <c r="AQ1304" i="1"/>
  <c r="AQ1305" i="1"/>
  <c r="AU1305" i="1"/>
  <c r="AQ1306" i="1"/>
  <c r="AU1306" i="1"/>
  <c r="AQ1307" i="1"/>
  <c r="AU1307" i="1"/>
  <c r="AQ1308" i="1"/>
  <c r="AU1308" i="1"/>
  <c r="AQ1309" i="1"/>
  <c r="AU1309" i="1"/>
  <c r="AQ1310" i="1"/>
  <c r="AU1310" i="1"/>
  <c r="AQ1311" i="1"/>
  <c r="AQ1312" i="1"/>
  <c r="AQ1313" i="1"/>
  <c r="AU1313" i="1"/>
  <c r="AQ1314" i="1"/>
  <c r="AU1314" i="1"/>
  <c r="AQ1315" i="1"/>
  <c r="AU1315" i="1"/>
  <c r="AQ1316" i="1"/>
  <c r="AU1316" i="1"/>
  <c r="AQ1317" i="1"/>
  <c r="AU1317" i="1"/>
  <c r="AQ1318" i="1"/>
  <c r="AU1318" i="1"/>
  <c r="AQ1319" i="1"/>
  <c r="AQ1320" i="1"/>
  <c r="AQ1321" i="1"/>
  <c r="AU1321" i="1"/>
  <c r="AQ1322" i="1"/>
  <c r="AU1322" i="1"/>
  <c r="AQ1323" i="1"/>
  <c r="AU1323" i="1"/>
  <c r="AQ1324" i="1"/>
  <c r="AU1324" i="1"/>
  <c r="AQ1325" i="1"/>
  <c r="AU1325" i="1"/>
  <c r="AQ1326" i="1"/>
  <c r="AU1326" i="1"/>
  <c r="AQ1327" i="1"/>
  <c r="AQ1328" i="1"/>
  <c r="AQ1329" i="1"/>
  <c r="AU1329" i="1"/>
  <c r="AQ1330" i="1"/>
  <c r="AU1330" i="1"/>
  <c r="AQ1331" i="1"/>
  <c r="AU1331" i="1"/>
  <c r="AQ1332" i="1"/>
  <c r="AU1332" i="1"/>
  <c r="AQ1333" i="1"/>
  <c r="AU1333" i="1"/>
  <c r="AQ1334" i="1"/>
  <c r="AU1334" i="1"/>
  <c r="AQ1335" i="1"/>
  <c r="AQ1336" i="1"/>
  <c r="AQ1337" i="1"/>
  <c r="AU1337" i="1"/>
  <c r="AQ1338" i="1"/>
  <c r="AU1338" i="1"/>
  <c r="AQ1339" i="1"/>
  <c r="AU1339" i="1"/>
  <c r="AQ1340" i="1"/>
  <c r="AU1340" i="1"/>
  <c r="AQ1341" i="1"/>
  <c r="AU1341" i="1"/>
  <c r="AQ1342" i="1"/>
  <c r="AU1342" i="1"/>
  <c r="AQ1343" i="1"/>
  <c r="AQ1344" i="1"/>
  <c r="AQ1345" i="1"/>
  <c r="AU1345" i="1"/>
  <c r="AQ1346" i="1"/>
  <c r="AU1346" i="1"/>
  <c r="AQ1347" i="1"/>
  <c r="AU1347" i="1"/>
  <c r="AQ1348" i="1"/>
  <c r="AU1348" i="1"/>
  <c r="AQ1349" i="1"/>
  <c r="AU1349" i="1"/>
  <c r="AQ1350" i="1"/>
  <c r="AU1350" i="1"/>
  <c r="AQ1351" i="1"/>
  <c r="AQ1352" i="1"/>
  <c r="AQ1353" i="1"/>
  <c r="AU1353" i="1"/>
  <c r="AQ1354" i="1"/>
  <c r="AU1354" i="1"/>
  <c r="AQ1355" i="1"/>
  <c r="AU1355" i="1"/>
  <c r="AQ1356" i="1"/>
  <c r="AU1356" i="1"/>
  <c r="AQ1357" i="1"/>
  <c r="AU1357" i="1"/>
  <c r="AQ1358" i="1"/>
  <c r="AU1358" i="1"/>
  <c r="AQ1359" i="1"/>
  <c r="AQ1360" i="1"/>
  <c r="AQ1361" i="1"/>
  <c r="AU1361" i="1"/>
  <c r="AQ1362" i="1"/>
  <c r="AU1362" i="1"/>
  <c r="AQ1363" i="1"/>
  <c r="AU1363" i="1"/>
  <c r="AQ1364" i="1"/>
  <c r="AU1364" i="1"/>
  <c r="AQ1365" i="1"/>
  <c r="AU1365" i="1"/>
  <c r="AQ1366" i="1"/>
  <c r="AU1366" i="1"/>
  <c r="AQ1367" i="1"/>
  <c r="AQ1368" i="1"/>
  <c r="AQ1369" i="1"/>
  <c r="AU1369" i="1"/>
  <c r="AQ1370" i="1"/>
  <c r="AU1370" i="1"/>
  <c r="AQ1371" i="1"/>
  <c r="AU1371" i="1"/>
  <c r="AQ1372" i="1"/>
  <c r="AU1372" i="1"/>
  <c r="AQ1373" i="1"/>
  <c r="AU1373" i="1"/>
  <c r="AQ1374" i="1"/>
  <c r="AU1374" i="1"/>
  <c r="AQ1375" i="1"/>
  <c r="AQ1376" i="1"/>
  <c r="AQ1377" i="1"/>
  <c r="AU1377" i="1"/>
  <c r="AQ1378" i="1"/>
  <c r="AU1378" i="1"/>
  <c r="AQ1379" i="1"/>
  <c r="AU1379" i="1"/>
  <c r="AQ1380" i="1"/>
  <c r="AU1380" i="1"/>
  <c r="AQ1381" i="1"/>
  <c r="AU1381" i="1"/>
  <c r="AQ1382" i="1"/>
  <c r="AU1382" i="1"/>
  <c r="AQ1383" i="1"/>
  <c r="AQ1384" i="1"/>
  <c r="AQ1385" i="1"/>
  <c r="AU1385" i="1"/>
  <c r="AQ1386" i="1"/>
  <c r="AU1386" i="1"/>
  <c r="AQ1387" i="1"/>
  <c r="AU1387" i="1"/>
  <c r="AQ1388" i="1"/>
  <c r="AU1388" i="1"/>
  <c r="AQ1389" i="1"/>
  <c r="AU1389" i="1"/>
  <c r="AQ1390" i="1"/>
  <c r="AU1390" i="1"/>
  <c r="AQ1391" i="1"/>
  <c r="AQ1392" i="1"/>
  <c r="AQ1393" i="1"/>
  <c r="AU1393" i="1"/>
  <c r="AQ1394" i="1"/>
  <c r="AU1394" i="1"/>
  <c r="AQ1395" i="1"/>
  <c r="AU1395" i="1"/>
  <c r="AQ1396" i="1"/>
  <c r="AU1396" i="1"/>
  <c r="AQ1397" i="1"/>
  <c r="AU1397" i="1"/>
  <c r="AQ1398" i="1"/>
  <c r="AU1398" i="1"/>
  <c r="AQ1399" i="1"/>
  <c r="AQ1400" i="1"/>
  <c r="AQ1401" i="1"/>
  <c r="AU1401" i="1"/>
  <c r="AQ1402" i="1"/>
  <c r="AU1402" i="1"/>
  <c r="AQ1403" i="1"/>
  <c r="AU1403" i="1"/>
  <c r="AQ1404" i="1"/>
  <c r="AU1404" i="1"/>
  <c r="AQ1405" i="1"/>
  <c r="AU1405" i="1"/>
  <c r="AQ1406" i="1"/>
  <c r="AU1406" i="1"/>
  <c r="AQ1407" i="1"/>
  <c r="AQ1408" i="1"/>
  <c r="AQ1409" i="1"/>
  <c r="AU1409" i="1"/>
  <c r="AQ1410" i="1"/>
  <c r="AU1410" i="1"/>
  <c r="AQ1411" i="1"/>
  <c r="AU1411" i="1"/>
  <c r="AQ1412" i="1"/>
  <c r="AU1412" i="1"/>
  <c r="AQ1413" i="1"/>
  <c r="AU1413" i="1"/>
  <c r="AQ1414" i="1"/>
  <c r="AU1414" i="1"/>
  <c r="AQ1415" i="1"/>
  <c r="AQ1416" i="1"/>
  <c r="AQ1417" i="1"/>
  <c r="AU1417" i="1"/>
  <c r="AQ1418" i="1"/>
  <c r="AU1418" i="1"/>
  <c r="AQ1419" i="1"/>
  <c r="AU1419" i="1"/>
  <c r="AQ1420" i="1"/>
  <c r="AU1420" i="1"/>
  <c r="AQ1421" i="1"/>
  <c r="AU1421" i="1"/>
  <c r="AQ1422" i="1"/>
  <c r="AU1422" i="1"/>
  <c r="AQ1423" i="1"/>
  <c r="AQ1424" i="1"/>
  <c r="AQ1425" i="1"/>
  <c r="AU1425" i="1"/>
  <c r="AQ1426" i="1"/>
  <c r="AU1426" i="1"/>
  <c r="AQ1427" i="1"/>
  <c r="AU1427" i="1"/>
  <c r="AQ1428" i="1"/>
  <c r="AU1428" i="1"/>
  <c r="AQ1429" i="1"/>
  <c r="AU1429" i="1"/>
  <c r="AQ1430" i="1"/>
  <c r="AU1430" i="1"/>
  <c r="AQ1431" i="1"/>
  <c r="AQ1432" i="1"/>
  <c r="AQ1433" i="1"/>
  <c r="AU1433" i="1"/>
  <c r="AQ1434" i="1"/>
  <c r="AU1434" i="1"/>
  <c r="AQ1435" i="1"/>
  <c r="AU1435" i="1"/>
  <c r="AQ1436" i="1"/>
  <c r="AU1436" i="1"/>
  <c r="AQ1437" i="1"/>
  <c r="AU1437" i="1"/>
  <c r="AQ1438" i="1"/>
  <c r="AU1438" i="1"/>
  <c r="AQ1439" i="1"/>
  <c r="AQ1440" i="1"/>
  <c r="AQ1441" i="1"/>
  <c r="AU1441" i="1"/>
  <c r="AQ1442" i="1"/>
  <c r="AU1442" i="1"/>
  <c r="AQ1443" i="1"/>
  <c r="AU1443" i="1"/>
  <c r="AQ1444" i="1"/>
  <c r="AU1444" i="1"/>
  <c r="AQ1445" i="1"/>
  <c r="AU1445" i="1"/>
  <c r="AQ1446" i="1"/>
  <c r="AU1446" i="1"/>
  <c r="AQ1447" i="1"/>
  <c r="AQ1448" i="1"/>
  <c r="AQ1449" i="1"/>
  <c r="AU1449" i="1"/>
  <c r="AQ1450" i="1"/>
  <c r="AU1450" i="1"/>
  <c r="AQ1451" i="1"/>
  <c r="AU1451" i="1"/>
  <c r="AQ1452" i="1"/>
  <c r="AU1452" i="1"/>
  <c r="AQ1453" i="1"/>
  <c r="AU1453" i="1"/>
  <c r="AQ1454" i="1"/>
  <c r="AU1454" i="1"/>
  <c r="AQ1455" i="1"/>
  <c r="AQ1456" i="1"/>
  <c r="AQ1457" i="1"/>
  <c r="AU1457" i="1"/>
  <c r="AQ1458" i="1"/>
  <c r="AU1458" i="1"/>
  <c r="AQ1459" i="1"/>
  <c r="AU1459" i="1"/>
  <c r="AQ1460" i="1"/>
  <c r="AU1460" i="1"/>
  <c r="AQ1461" i="1"/>
  <c r="AU1461" i="1"/>
  <c r="AQ1462" i="1"/>
  <c r="AU1462" i="1"/>
  <c r="AQ1463" i="1"/>
  <c r="AQ1464" i="1"/>
  <c r="AQ1465" i="1"/>
  <c r="AU1465" i="1"/>
  <c r="AQ1466" i="1"/>
  <c r="AU1466" i="1"/>
  <c r="AQ1467" i="1"/>
  <c r="AU1467" i="1"/>
  <c r="AQ1468" i="1"/>
  <c r="AU1468" i="1"/>
  <c r="AQ1469" i="1"/>
  <c r="AU1469" i="1"/>
  <c r="AQ1470" i="1"/>
  <c r="AU1470" i="1"/>
  <c r="AQ1471" i="1"/>
  <c r="AQ1472" i="1"/>
  <c r="AQ1473" i="1"/>
  <c r="AU1473" i="1"/>
  <c r="AQ1474" i="1"/>
  <c r="AU1474" i="1"/>
  <c r="AQ1475" i="1"/>
  <c r="AU1475" i="1"/>
  <c r="AQ1476" i="1"/>
  <c r="AU1476" i="1"/>
  <c r="AQ1477" i="1"/>
  <c r="AU1477" i="1"/>
  <c r="AQ1478" i="1"/>
  <c r="AU1478" i="1"/>
  <c r="AQ1479" i="1"/>
  <c r="AQ1480" i="1"/>
  <c r="AQ1481" i="1"/>
  <c r="AU1481" i="1"/>
  <c r="AQ1482" i="1"/>
  <c r="AU1482" i="1"/>
  <c r="AQ1483" i="1"/>
  <c r="AU1483" i="1"/>
  <c r="AQ1484" i="1"/>
  <c r="AU1484" i="1"/>
  <c r="AQ1485" i="1"/>
  <c r="AU1485" i="1"/>
  <c r="AQ1486" i="1"/>
  <c r="AU1486" i="1"/>
  <c r="AQ1487" i="1"/>
  <c r="AQ1488" i="1"/>
  <c r="AQ1489" i="1"/>
  <c r="AU1489" i="1"/>
  <c r="AQ1490" i="1"/>
  <c r="AU1490" i="1"/>
  <c r="AQ1491" i="1"/>
  <c r="AU1491" i="1"/>
  <c r="AQ1492" i="1"/>
  <c r="AU1492" i="1"/>
  <c r="AQ1493" i="1"/>
  <c r="AU1493" i="1"/>
  <c r="AQ1494" i="1"/>
  <c r="AU1494" i="1"/>
  <c r="AQ1495" i="1"/>
  <c r="AQ1496" i="1"/>
  <c r="AQ1497" i="1"/>
  <c r="AU1497" i="1"/>
  <c r="AQ1498" i="1"/>
  <c r="AU1498" i="1"/>
  <c r="AQ1499" i="1"/>
  <c r="AU1499" i="1"/>
  <c r="AQ1500" i="1"/>
  <c r="AU1500" i="1"/>
  <c r="AQ1501" i="1"/>
  <c r="AU1501" i="1"/>
  <c r="AQ1502" i="1"/>
  <c r="AU1502" i="1"/>
  <c r="AQ1503" i="1"/>
  <c r="AQ1504" i="1"/>
  <c r="AQ1505" i="1"/>
  <c r="AU1505" i="1"/>
  <c r="AQ1506" i="1"/>
  <c r="AU1506" i="1"/>
  <c r="AQ1507" i="1"/>
  <c r="AU1507" i="1"/>
  <c r="AQ1508" i="1"/>
  <c r="AU1508" i="1"/>
  <c r="AQ1509" i="1"/>
  <c r="AU1509" i="1"/>
  <c r="AQ1510" i="1"/>
  <c r="AU1510" i="1"/>
  <c r="AQ1511" i="1"/>
  <c r="AQ1512" i="1"/>
  <c r="AQ1513" i="1"/>
  <c r="AU1513" i="1"/>
  <c r="AQ1514" i="1"/>
  <c r="AU1514" i="1"/>
  <c r="AQ1515" i="1"/>
  <c r="AU1515" i="1"/>
  <c r="AQ1516" i="1"/>
  <c r="AU1516" i="1"/>
  <c r="AQ1517" i="1"/>
  <c r="AU1517" i="1"/>
  <c r="AQ1518" i="1"/>
  <c r="AU1518" i="1"/>
  <c r="AQ1519" i="1"/>
  <c r="AQ1520" i="1"/>
  <c r="AQ1521" i="1"/>
  <c r="AU1521" i="1"/>
  <c r="AQ1522" i="1"/>
  <c r="AU1522" i="1"/>
  <c r="AQ1523" i="1"/>
  <c r="AU1523" i="1"/>
  <c r="AQ1524" i="1"/>
  <c r="AU1524" i="1"/>
  <c r="AQ1525" i="1"/>
  <c r="AU1525" i="1"/>
  <c r="AQ1526" i="1"/>
  <c r="AU1526" i="1"/>
  <c r="AQ1527" i="1"/>
  <c r="AQ1528" i="1"/>
  <c r="AQ1529" i="1"/>
  <c r="AU1529" i="1"/>
  <c r="AQ1530" i="1"/>
  <c r="AU1530" i="1"/>
  <c r="AQ1531" i="1"/>
  <c r="AU1531" i="1"/>
  <c r="AQ1532" i="1"/>
  <c r="AU1532" i="1"/>
  <c r="AQ1533" i="1"/>
  <c r="AU1533" i="1"/>
  <c r="AQ1534" i="1"/>
  <c r="AU1534" i="1"/>
  <c r="AQ1535" i="1"/>
  <c r="AQ1536" i="1"/>
  <c r="AU1536" i="1"/>
  <c r="AQ1537" i="1"/>
  <c r="AU1537" i="1"/>
  <c r="AQ1538" i="1"/>
  <c r="AU1538" i="1"/>
  <c r="AQ1539" i="1"/>
  <c r="AU1539" i="1"/>
  <c r="AQ1540" i="1"/>
  <c r="AU1540" i="1"/>
  <c r="AQ1541" i="1"/>
  <c r="AU1541" i="1"/>
  <c r="AQ1542" i="1"/>
  <c r="AU1542" i="1"/>
  <c r="AQ1543" i="1"/>
  <c r="AQ1544" i="1"/>
  <c r="AQ1545" i="1"/>
  <c r="AU1545" i="1"/>
  <c r="AQ1546" i="1"/>
  <c r="AU1546" i="1"/>
  <c r="AQ1547" i="1"/>
  <c r="AU1547" i="1"/>
  <c r="AQ1548" i="1"/>
  <c r="AU1548" i="1"/>
  <c r="AQ1549" i="1"/>
  <c r="AU1549" i="1"/>
  <c r="AQ1550" i="1"/>
  <c r="AU1550" i="1"/>
  <c r="AQ1551" i="1"/>
  <c r="AQ1552" i="1"/>
  <c r="AQ1553" i="1"/>
  <c r="AU1553" i="1"/>
  <c r="AQ1554" i="1"/>
  <c r="AU1554" i="1"/>
  <c r="AQ1555" i="1"/>
  <c r="AU1555" i="1"/>
  <c r="AQ1556" i="1"/>
  <c r="AU1556" i="1"/>
  <c r="AQ1557" i="1"/>
  <c r="AU1557" i="1"/>
  <c r="AQ1558" i="1"/>
  <c r="AU1558" i="1"/>
  <c r="AQ1559" i="1"/>
  <c r="AQ1560" i="1"/>
  <c r="AU1560" i="1"/>
  <c r="AQ1561" i="1"/>
  <c r="AU1561" i="1"/>
  <c r="AQ1562" i="1"/>
  <c r="AU1562" i="1"/>
  <c r="AQ1563" i="1"/>
  <c r="AU1563" i="1"/>
  <c r="AQ1564" i="1"/>
  <c r="AU1564" i="1"/>
  <c r="AQ1565" i="1"/>
  <c r="AU1565" i="1"/>
  <c r="AQ1566" i="1"/>
  <c r="AU1566" i="1"/>
  <c r="AQ1567" i="1"/>
  <c r="AQ1568" i="1"/>
  <c r="AQ1569" i="1"/>
  <c r="AU1569" i="1"/>
  <c r="AQ1570" i="1"/>
  <c r="AU1570" i="1"/>
  <c r="AQ1571" i="1"/>
  <c r="AU1571" i="1"/>
  <c r="AQ1572" i="1"/>
  <c r="AU1572" i="1"/>
  <c r="AQ1573" i="1"/>
  <c r="AU1573" i="1"/>
  <c r="AQ1574" i="1"/>
  <c r="AU1574" i="1"/>
  <c r="AQ1575" i="1"/>
  <c r="AQ1576" i="1"/>
  <c r="AQ1577" i="1"/>
  <c r="AU1577" i="1"/>
  <c r="AQ1578" i="1"/>
  <c r="AU1578" i="1"/>
  <c r="AQ1579" i="1"/>
  <c r="AU1579" i="1"/>
  <c r="AQ1580" i="1"/>
  <c r="AU1580" i="1"/>
  <c r="AQ1581" i="1"/>
  <c r="AU1581" i="1"/>
  <c r="AQ1582" i="1"/>
  <c r="AU1582" i="1"/>
  <c r="AQ1583" i="1"/>
  <c r="AQ1584" i="1"/>
  <c r="AQ1585" i="1"/>
  <c r="AU1585" i="1"/>
  <c r="AQ1586" i="1"/>
  <c r="AU1586" i="1"/>
  <c r="AQ1587" i="1"/>
  <c r="AU1587" i="1"/>
  <c r="AQ1588" i="1"/>
  <c r="AU1588" i="1"/>
  <c r="AQ1589" i="1"/>
  <c r="AU1589" i="1"/>
  <c r="AQ1590" i="1"/>
  <c r="AU1590" i="1"/>
  <c r="AQ1591" i="1"/>
  <c r="AQ1592" i="1"/>
  <c r="AQ1593" i="1"/>
  <c r="AU1593" i="1"/>
  <c r="AQ1594" i="1"/>
  <c r="AU1594" i="1"/>
  <c r="AQ1595" i="1"/>
  <c r="AU1595" i="1"/>
  <c r="AQ1596" i="1"/>
  <c r="AU1596" i="1"/>
  <c r="AQ1597" i="1"/>
  <c r="AU1597" i="1"/>
  <c r="AQ1598" i="1"/>
  <c r="AU1598" i="1"/>
  <c r="AQ1599" i="1"/>
  <c r="AQ1600" i="1"/>
  <c r="AQ1601" i="1"/>
  <c r="AU1601" i="1"/>
  <c r="AQ1602" i="1"/>
  <c r="AU1602" i="1"/>
  <c r="AQ1603" i="1"/>
  <c r="AU1603" i="1"/>
  <c r="AQ1604" i="1"/>
  <c r="AU1604" i="1"/>
  <c r="AQ1605" i="1"/>
  <c r="AU1605" i="1"/>
  <c r="AQ1606" i="1"/>
  <c r="AU1606" i="1"/>
  <c r="AQ1607" i="1"/>
  <c r="AQ1608" i="1"/>
  <c r="AQ1609" i="1"/>
  <c r="AU1609" i="1"/>
  <c r="AQ1610" i="1"/>
  <c r="AU1610" i="1"/>
  <c r="AQ1611" i="1"/>
  <c r="AU1611" i="1"/>
  <c r="AQ1612" i="1"/>
  <c r="AU1612" i="1"/>
  <c r="AQ1613" i="1"/>
  <c r="AU1613" i="1"/>
  <c r="AQ1614" i="1"/>
  <c r="AU1614" i="1"/>
  <c r="AQ1615" i="1"/>
  <c r="AQ1616" i="1"/>
  <c r="AQ1617" i="1"/>
  <c r="AU1617" i="1"/>
  <c r="AQ1618" i="1"/>
  <c r="AU1618" i="1"/>
  <c r="AQ1619" i="1"/>
  <c r="AU1619" i="1"/>
  <c r="AQ1620" i="1"/>
  <c r="AU1620" i="1"/>
  <c r="AQ1621" i="1"/>
  <c r="AU1621" i="1"/>
  <c r="AQ1622" i="1"/>
  <c r="AU1622" i="1"/>
  <c r="AQ1623" i="1"/>
  <c r="AQ1624" i="1"/>
  <c r="AU1624" i="1"/>
  <c r="AQ1625" i="1"/>
  <c r="AU1625" i="1"/>
  <c r="AQ1626" i="1"/>
  <c r="AU1626" i="1"/>
  <c r="AQ1627" i="1"/>
  <c r="AU1627" i="1"/>
  <c r="AQ1628" i="1"/>
  <c r="AU1628" i="1"/>
  <c r="AQ1629" i="1"/>
  <c r="AU1629" i="1"/>
  <c r="AQ1630" i="1"/>
  <c r="AU1630" i="1"/>
  <c r="AQ1631" i="1"/>
  <c r="AQ1632" i="1"/>
  <c r="AQ1633" i="1"/>
  <c r="AU1633" i="1"/>
  <c r="AQ1634" i="1"/>
  <c r="AU1634" i="1"/>
  <c r="AQ1635" i="1"/>
  <c r="AU1635" i="1"/>
  <c r="AQ1636" i="1"/>
  <c r="AU1636" i="1"/>
  <c r="AQ1637" i="1"/>
  <c r="AU1637" i="1"/>
  <c r="AQ1638" i="1"/>
  <c r="AU1638" i="1"/>
  <c r="AQ1639" i="1"/>
  <c r="AQ1640" i="1"/>
  <c r="AU1640" i="1"/>
  <c r="AQ1641" i="1"/>
  <c r="AU1641" i="1"/>
  <c r="AQ1642" i="1"/>
  <c r="AU1642" i="1"/>
  <c r="AQ1643" i="1"/>
  <c r="AU1643" i="1"/>
  <c r="AQ1644" i="1"/>
  <c r="AU1644" i="1"/>
  <c r="AQ1645" i="1"/>
  <c r="AU1645" i="1"/>
  <c r="AQ1646" i="1"/>
  <c r="AU1646" i="1"/>
  <c r="AQ1647" i="1"/>
  <c r="AQ1648" i="1"/>
  <c r="AQ1649" i="1"/>
  <c r="AU1649" i="1"/>
  <c r="AQ1650" i="1"/>
  <c r="AU1650" i="1"/>
  <c r="AQ1651" i="1"/>
  <c r="AU1651" i="1"/>
  <c r="AQ1652" i="1"/>
  <c r="AU1652" i="1"/>
  <c r="AQ1653" i="1"/>
  <c r="AU1653" i="1"/>
  <c r="AQ1654" i="1"/>
  <c r="AU1654" i="1"/>
  <c r="AQ1655" i="1"/>
  <c r="AQ1656" i="1"/>
  <c r="AU1656" i="1"/>
  <c r="AQ1657" i="1"/>
  <c r="AU1657" i="1"/>
  <c r="AQ1658" i="1"/>
  <c r="AU1658" i="1"/>
  <c r="AQ1659" i="1"/>
  <c r="AU1659" i="1"/>
  <c r="AQ1660" i="1"/>
  <c r="AU1660" i="1"/>
  <c r="AQ1661" i="1"/>
  <c r="AU1661" i="1"/>
  <c r="AQ1662" i="1"/>
  <c r="AU1662" i="1"/>
  <c r="AQ1663" i="1"/>
  <c r="AQ1664" i="1"/>
  <c r="AQ1665" i="1"/>
  <c r="AU1665" i="1"/>
  <c r="AQ1666" i="1"/>
  <c r="AU1666" i="1"/>
  <c r="AQ1667" i="1"/>
  <c r="AU1667" i="1"/>
  <c r="AQ1668" i="1"/>
  <c r="AU1668" i="1"/>
  <c r="AQ1669" i="1"/>
  <c r="AU1669" i="1"/>
  <c r="AQ1670" i="1"/>
  <c r="AU1670" i="1"/>
  <c r="AQ1671" i="1"/>
  <c r="AQ1672" i="1"/>
  <c r="AU1672" i="1"/>
  <c r="AQ1673" i="1"/>
  <c r="AU1673" i="1"/>
  <c r="AQ1674" i="1"/>
  <c r="AU1674" i="1"/>
  <c r="AQ1675" i="1"/>
  <c r="AU1675" i="1"/>
  <c r="AQ1676" i="1"/>
  <c r="AU1676" i="1"/>
  <c r="AQ1677" i="1"/>
  <c r="AU1677" i="1"/>
  <c r="AQ1678" i="1"/>
  <c r="AU1678" i="1"/>
  <c r="AQ1679" i="1"/>
  <c r="AQ1680" i="1"/>
  <c r="AQ1681" i="1"/>
  <c r="AU1681" i="1"/>
  <c r="AQ1682" i="1"/>
  <c r="AU1682" i="1"/>
  <c r="AQ1683" i="1"/>
  <c r="AU1683" i="1"/>
  <c r="AQ1684" i="1"/>
  <c r="AU1684" i="1"/>
  <c r="AQ1685" i="1"/>
  <c r="AU1685" i="1"/>
  <c r="AQ1686" i="1"/>
  <c r="AU1686" i="1"/>
  <c r="AQ1687" i="1"/>
  <c r="AU1687" i="1"/>
  <c r="AQ1688" i="1"/>
  <c r="AU1688" i="1"/>
  <c r="AQ1689" i="1"/>
  <c r="AU1689" i="1"/>
  <c r="AQ1690" i="1"/>
  <c r="AU1690" i="1"/>
  <c r="AQ1691" i="1"/>
  <c r="AU1691" i="1"/>
  <c r="AQ1692" i="1"/>
  <c r="AU1692" i="1"/>
  <c r="AQ1693" i="1"/>
  <c r="AU1693" i="1"/>
  <c r="AQ1694" i="1"/>
  <c r="AU1694" i="1"/>
  <c r="AQ1695" i="1"/>
  <c r="AU1695" i="1"/>
  <c r="AQ1696" i="1"/>
  <c r="AQ1697" i="1"/>
  <c r="AU1697" i="1"/>
  <c r="AQ1698" i="1"/>
  <c r="AU1698" i="1"/>
  <c r="AQ1699" i="1"/>
  <c r="AU1699" i="1"/>
  <c r="AQ1700" i="1"/>
  <c r="AU1700" i="1"/>
  <c r="AQ1701" i="1"/>
  <c r="AU1701" i="1"/>
  <c r="AQ1702" i="1"/>
  <c r="AU1702" i="1"/>
  <c r="AQ1703" i="1"/>
  <c r="AU1703" i="1"/>
  <c r="AQ1704" i="1"/>
  <c r="AU1704" i="1"/>
  <c r="AQ1705" i="1"/>
  <c r="AU1705" i="1"/>
  <c r="AQ1706" i="1"/>
  <c r="AU1706" i="1"/>
  <c r="AQ1707" i="1"/>
  <c r="AU1707" i="1"/>
  <c r="AQ1708" i="1"/>
  <c r="AU1708" i="1"/>
  <c r="AQ1709" i="1"/>
  <c r="AU1709" i="1"/>
  <c r="AQ1710" i="1"/>
  <c r="AU1710" i="1"/>
  <c r="AQ1711" i="1"/>
  <c r="AQ1712" i="1"/>
  <c r="AQ1713" i="1"/>
  <c r="AU1713" i="1"/>
  <c r="AQ1714" i="1"/>
  <c r="AU1714" i="1"/>
  <c r="AQ1715" i="1"/>
  <c r="AU1715" i="1"/>
  <c r="AQ1716" i="1"/>
  <c r="AU1716" i="1"/>
  <c r="AQ1717" i="1"/>
  <c r="AU1717" i="1"/>
  <c r="AQ1718" i="1"/>
  <c r="AU1718" i="1"/>
  <c r="AQ1719" i="1"/>
  <c r="AU1719" i="1"/>
  <c r="AQ1720" i="1"/>
  <c r="AU1720" i="1"/>
  <c r="AQ1721" i="1"/>
  <c r="AU1721" i="1"/>
  <c r="AQ1722" i="1"/>
  <c r="AU1722" i="1"/>
  <c r="AQ1723" i="1"/>
  <c r="AU1723" i="1"/>
  <c r="AQ1724" i="1"/>
  <c r="AU1724" i="1"/>
  <c r="AQ1725" i="1"/>
  <c r="AU1725" i="1"/>
  <c r="AQ1726" i="1"/>
  <c r="AU1726" i="1"/>
  <c r="AQ1727" i="1"/>
  <c r="AU1727" i="1"/>
  <c r="AQ1728" i="1"/>
  <c r="AQ1729" i="1"/>
  <c r="AU1729" i="1"/>
  <c r="AQ1730" i="1"/>
  <c r="AU1730" i="1"/>
  <c r="AQ1731" i="1"/>
  <c r="AU1731" i="1"/>
  <c r="AQ1732" i="1"/>
  <c r="AU1732" i="1"/>
  <c r="AQ1733" i="1"/>
  <c r="AU1733" i="1"/>
  <c r="AQ1734" i="1"/>
  <c r="AU1734" i="1"/>
  <c r="AQ1735" i="1"/>
  <c r="AU1735" i="1"/>
  <c r="AQ1736" i="1"/>
  <c r="AU1736" i="1"/>
  <c r="AQ1737" i="1"/>
  <c r="AU1737" i="1"/>
  <c r="AQ1738" i="1"/>
  <c r="AU1738" i="1"/>
  <c r="AQ1739" i="1"/>
  <c r="AU1739" i="1"/>
  <c r="AQ1740" i="1"/>
  <c r="AU1740" i="1"/>
  <c r="AQ1741" i="1"/>
  <c r="AU1741" i="1"/>
  <c r="AQ1742" i="1"/>
  <c r="AU1742" i="1"/>
  <c r="AQ1743" i="1"/>
  <c r="AU1743" i="1"/>
  <c r="AQ1744" i="1"/>
  <c r="AQ1745" i="1"/>
  <c r="AU1745" i="1"/>
  <c r="AQ1746" i="1"/>
  <c r="AU1746" i="1"/>
  <c r="AQ1747" i="1"/>
  <c r="AU1747" i="1"/>
  <c r="AQ1748" i="1"/>
  <c r="AU1748" i="1"/>
  <c r="AQ1749" i="1"/>
  <c r="AU1749" i="1"/>
  <c r="AQ1750" i="1"/>
  <c r="AU1750" i="1"/>
  <c r="AQ1751" i="1"/>
  <c r="AQ1752" i="1"/>
  <c r="AU1752" i="1"/>
  <c r="AQ1753" i="1"/>
  <c r="AU1753" i="1"/>
  <c r="AQ1754" i="1"/>
  <c r="AU1754" i="1"/>
  <c r="AQ1755" i="1"/>
  <c r="AU1755" i="1"/>
  <c r="AQ1756" i="1"/>
  <c r="AU1756" i="1"/>
  <c r="AQ1757" i="1"/>
  <c r="AU1757" i="1"/>
  <c r="AQ1758" i="1"/>
  <c r="AU1758" i="1"/>
  <c r="AQ1759" i="1"/>
  <c r="AU1759" i="1"/>
  <c r="AQ1760" i="1"/>
  <c r="AQ1761" i="1"/>
  <c r="AU1761" i="1"/>
  <c r="AQ1762" i="1"/>
  <c r="AU1762" i="1"/>
  <c r="AQ1763" i="1"/>
  <c r="AU1763" i="1"/>
  <c r="AQ1764" i="1"/>
  <c r="AU1764" i="1"/>
  <c r="AQ1765" i="1"/>
  <c r="AU1765" i="1"/>
  <c r="AQ1766" i="1"/>
  <c r="AU1766" i="1"/>
  <c r="AQ1767" i="1"/>
  <c r="AU1767" i="1"/>
  <c r="AQ1768" i="1"/>
  <c r="AU1768" i="1"/>
  <c r="AQ1769" i="1"/>
  <c r="AU1769" i="1"/>
  <c r="AQ1770" i="1"/>
  <c r="AU1770" i="1"/>
  <c r="AQ1771" i="1"/>
  <c r="AU1771" i="1"/>
  <c r="AQ1772" i="1"/>
  <c r="AU1772" i="1"/>
  <c r="AQ1773" i="1"/>
  <c r="AU1773" i="1"/>
  <c r="AQ1774" i="1"/>
  <c r="AU1774" i="1"/>
  <c r="AQ1775" i="1"/>
  <c r="AU1775" i="1"/>
  <c r="AQ1776" i="1"/>
  <c r="AQ1777" i="1"/>
  <c r="AU1777" i="1"/>
  <c r="AQ1778" i="1"/>
  <c r="AU1778" i="1"/>
  <c r="AQ1779" i="1"/>
  <c r="AU1779" i="1"/>
  <c r="AQ1780" i="1"/>
  <c r="AU1780" i="1"/>
  <c r="AQ1781" i="1"/>
  <c r="AU1781" i="1"/>
  <c r="AQ1782" i="1"/>
  <c r="AU1782" i="1"/>
  <c r="AQ1783" i="1"/>
  <c r="AU1783" i="1"/>
  <c r="AQ1784" i="1"/>
  <c r="AQ1785" i="1"/>
  <c r="AU1785" i="1"/>
  <c r="AQ1786" i="1"/>
  <c r="AU1786" i="1"/>
  <c r="AQ1787" i="1"/>
  <c r="AU1787" i="1"/>
  <c r="AQ1788" i="1"/>
  <c r="AU1788" i="1"/>
  <c r="AQ1789" i="1"/>
  <c r="AU1789" i="1"/>
  <c r="AQ1790" i="1"/>
  <c r="AU1790" i="1"/>
  <c r="AQ1791" i="1"/>
  <c r="AQ1792" i="1"/>
  <c r="AU1792" i="1"/>
  <c r="AQ1793" i="1"/>
  <c r="AU1793" i="1"/>
  <c r="AQ1794" i="1"/>
  <c r="AU1794" i="1"/>
  <c r="AQ1795" i="1"/>
  <c r="AU1795" i="1"/>
  <c r="AQ1796" i="1"/>
  <c r="AU1796" i="1"/>
  <c r="AQ1797" i="1"/>
  <c r="AU1797" i="1"/>
  <c r="AQ1798" i="1"/>
  <c r="AU1798" i="1"/>
  <c r="AQ1799" i="1"/>
  <c r="AU1799" i="1"/>
  <c r="AQ1800" i="1"/>
  <c r="AU1800" i="1"/>
  <c r="AQ1801" i="1"/>
  <c r="AU1801" i="1"/>
  <c r="AQ1802" i="1"/>
  <c r="AU1802" i="1"/>
  <c r="AQ1803" i="1"/>
  <c r="AU1803" i="1"/>
  <c r="AQ1804" i="1"/>
  <c r="AU1804" i="1"/>
  <c r="AQ1805" i="1"/>
  <c r="AU1805" i="1"/>
  <c r="AQ1806" i="1"/>
  <c r="AU1806" i="1"/>
  <c r="AQ1807" i="1"/>
  <c r="AU1807" i="1"/>
  <c r="AQ1808" i="1"/>
  <c r="AQ1809" i="1"/>
  <c r="AU1809" i="1"/>
  <c r="AQ1810" i="1"/>
  <c r="AU1810" i="1"/>
  <c r="AQ1811" i="1"/>
  <c r="AU1811" i="1"/>
  <c r="AQ1812" i="1"/>
  <c r="AU1812" i="1"/>
  <c r="AQ1813" i="1"/>
  <c r="AU1813" i="1"/>
  <c r="AQ1814" i="1"/>
  <c r="AU1814" i="1"/>
  <c r="AQ1815" i="1"/>
  <c r="AU1815" i="1"/>
  <c r="AQ1816" i="1"/>
  <c r="AQ1817" i="1"/>
  <c r="AU1817" i="1"/>
  <c r="AQ1818" i="1"/>
  <c r="AU1818" i="1"/>
  <c r="AQ1819" i="1"/>
  <c r="AU1819" i="1"/>
  <c r="AQ1820" i="1"/>
  <c r="AU1820" i="1"/>
  <c r="AQ1821" i="1"/>
  <c r="AU1821" i="1"/>
  <c r="AQ1822" i="1"/>
  <c r="AU1822" i="1"/>
  <c r="AQ1823" i="1"/>
  <c r="AU1823" i="1"/>
  <c r="AQ1824" i="1"/>
  <c r="AU1824" i="1"/>
  <c r="AQ1825" i="1"/>
  <c r="AU1825" i="1"/>
  <c r="AQ1826" i="1"/>
  <c r="AU1826" i="1"/>
  <c r="AQ1827" i="1"/>
  <c r="AU1827" i="1"/>
  <c r="AQ1828" i="1"/>
  <c r="AU1828" i="1"/>
  <c r="AQ1829" i="1"/>
  <c r="AU1829" i="1"/>
  <c r="AQ1830" i="1"/>
  <c r="AU1830" i="1"/>
  <c r="AQ1831" i="1"/>
  <c r="AU1831" i="1"/>
  <c r="AQ1832" i="1"/>
  <c r="AU1832" i="1"/>
  <c r="AQ1833" i="1"/>
  <c r="AU1833" i="1"/>
  <c r="AQ1834" i="1"/>
  <c r="AU1834" i="1"/>
  <c r="AQ1835" i="1"/>
  <c r="AU1835" i="1"/>
  <c r="AQ1836" i="1"/>
  <c r="AU1836" i="1"/>
  <c r="AQ1837" i="1"/>
  <c r="AU1837" i="1"/>
  <c r="AQ1838" i="1"/>
  <c r="AU1838" i="1"/>
  <c r="AQ1839" i="1"/>
  <c r="AQ1840" i="1"/>
  <c r="AQ1841" i="1"/>
  <c r="AU1841" i="1"/>
  <c r="AQ1842" i="1"/>
  <c r="AU1842" i="1"/>
  <c r="AQ1843" i="1"/>
  <c r="AU1843" i="1"/>
  <c r="AQ1844" i="1"/>
  <c r="AU1844" i="1"/>
  <c r="AQ1845" i="1"/>
  <c r="AU1845" i="1"/>
  <c r="AQ1846" i="1"/>
  <c r="AU1846" i="1"/>
  <c r="AQ1847" i="1"/>
  <c r="AU1847" i="1"/>
  <c r="AQ1848" i="1"/>
  <c r="AQ1849" i="1"/>
  <c r="AU1849" i="1"/>
  <c r="AQ1850" i="1"/>
  <c r="AU1850" i="1"/>
  <c r="AQ1851" i="1"/>
  <c r="AU1851" i="1"/>
  <c r="AQ1852" i="1"/>
  <c r="AU1852" i="1"/>
  <c r="AQ1853" i="1"/>
  <c r="AU1853" i="1"/>
  <c r="AQ1854" i="1"/>
  <c r="AU1854" i="1"/>
  <c r="AQ1855" i="1"/>
  <c r="AU1855" i="1"/>
  <c r="AQ1856" i="1"/>
  <c r="AU1856" i="1"/>
  <c r="AQ1857" i="1"/>
  <c r="AU1857" i="1"/>
  <c r="AQ1858" i="1"/>
  <c r="AU1858" i="1"/>
  <c r="AQ1859" i="1"/>
  <c r="AU1859" i="1"/>
  <c r="AQ1860" i="1"/>
  <c r="AU1860" i="1"/>
  <c r="AQ1861" i="1"/>
  <c r="AU1861" i="1"/>
  <c r="AQ1862" i="1"/>
  <c r="AU1862" i="1"/>
  <c r="AQ1863" i="1"/>
  <c r="AU1863" i="1"/>
  <c r="AQ1864" i="1"/>
  <c r="AU1864" i="1"/>
  <c r="AQ1865" i="1"/>
  <c r="AU1865" i="1"/>
  <c r="AQ1866" i="1"/>
  <c r="AU1866" i="1"/>
  <c r="AQ1867" i="1"/>
  <c r="AU1867" i="1"/>
  <c r="AQ1868" i="1"/>
  <c r="AU1868" i="1"/>
  <c r="AQ1869" i="1"/>
  <c r="AU1869" i="1"/>
  <c r="AQ1870" i="1"/>
  <c r="AU1870" i="1"/>
  <c r="AQ1871" i="1"/>
  <c r="AU1871" i="1"/>
  <c r="AQ1872" i="1"/>
  <c r="AQ1873" i="1"/>
  <c r="AU1873" i="1"/>
  <c r="AQ1874" i="1"/>
  <c r="AU1874" i="1"/>
  <c r="AQ1875" i="1"/>
  <c r="AU1875" i="1"/>
  <c r="AQ1876" i="1"/>
  <c r="AU1876" i="1"/>
  <c r="AQ1877" i="1"/>
  <c r="AU1877" i="1"/>
  <c r="AQ1878" i="1"/>
  <c r="AU1878" i="1"/>
  <c r="AQ1879" i="1"/>
  <c r="AQ1880" i="1"/>
  <c r="AQ1881" i="1"/>
  <c r="AU1881" i="1"/>
  <c r="AQ1882" i="1"/>
  <c r="AU1882" i="1"/>
  <c r="AQ1883" i="1"/>
  <c r="AU1883" i="1"/>
  <c r="AQ1884" i="1"/>
  <c r="AU1884" i="1"/>
  <c r="AQ1885" i="1"/>
  <c r="AU1885" i="1"/>
  <c r="AQ1886" i="1"/>
  <c r="AU1886" i="1"/>
  <c r="AQ1887" i="1"/>
  <c r="AU1887" i="1"/>
  <c r="AQ1888" i="1"/>
  <c r="AU1888" i="1"/>
  <c r="AQ1889" i="1"/>
  <c r="AU1889" i="1"/>
  <c r="AQ1890" i="1"/>
  <c r="AU1890" i="1"/>
  <c r="AQ1891" i="1"/>
  <c r="AU1891" i="1"/>
  <c r="AQ1892" i="1"/>
  <c r="AU1892" i="1"/>
  <c r="AQ1893" i="1"/>
  <c r="AU1893" i="1"/>
  <c r="AQ1894" i="1"/>
  <c r="AU1894" i="1"/>
  <c r="AQ1895" i="1"/>
  <c r="AU1895" i="1"/>
  <c r="AQ1896" i="1"/>
  <c r="AU1896" i="1"/>
  <c r="AQ1897" i="1"/>
  <c r="AU1897" i="1"/>
  <c r="AQ1898" i="1"/>
  <c r="AU1898" i="1"/>
  <c r="AQ1899" i="1"/>
  <c r="AU1899" i="1"/>
  <c r="AQ1900" i="1"/>
  <c r="AU1900" i="1"/>
  <c r="AQ1901" i="1"/>
  <c r="AU1901" i="1"/>
  <c r="AQ1902" i="1"/>
  <c r="AU1902" i="1"/>
  <c r="AQ1903" i="1"/>
  <c r="AU1903" i="1"/>
  <c r="AQ1904" i="1"/>
  <c r="AQ1905" i="1"/>
  <c r="AU1905" i="1"/>
  <c r="AQ1906" i="1"/>
  <c r="AU1906" i="1"/>
  <c r="AQ1907" i="1"/>
  <c r="AU1907" i="1"/>
  <c r="AQ1908" i="1"/>
  <c r="AU1908" i="1"/>
  <c r="AQ1909" i="1"/>
  <c r="AU1909" i="1"/>
  <c r="AQ1910" i="1"/>
  <c r="AU1910" i="1"/>
  <c r="AQ1911" i="1"/>
  <c r="AU1911" i="1"/>
  <c r="AQ1912" i="1"/>
  <c r="AQ1913" i="1"/>
  <c r="AU1913" i="1"/>
  <c r="AQ1914" i="1"/>
  <c r="AU1914" i="1"/>
  <c r="AQ1915" i="1"/>
  <c r="AU1915" i="1"/>
  <c r="AQ1916" i="1"/>
  <c r="AU1916" i="1"/>
  <c r="AQ1917" i="1"/>
  <c r="AU1917" i="1"/>
  <c r="AQ1918" i="1"/>
  <c r="AU1918" i="1"/>
  <c r="AQ1919" i="1"/>
  <c r="AQ1920" i="1"/>
  <c r="AU1920" i="1"/>
  <c r="AQ1921" i="1"/>
  <c r="AU1921" i="1"/>
  <c r="AQ1922" i="1"/>
  <c r="AU1922" i="1"/>
  <c r="AQ1923" i="1"/>
  <c r="AU1923" i="1"/>
  <c r="AQ1924" i="1"/>
  <c r="AU1924" i="1"/>
  <c r="AQ1925" i="1"/>
  <c r="AU1925" i="1"/>
  <c r="AQ1926" i="1"/>
  <c r="AU1926" i="1"/>
  <c r="AQ1927" i="1"/>
  <c r="AU1927" i="1"/>
  <c r="AQ1928" i="1"/>
  <c r="AQ1929" i="1"/>
  <c r="AU1929" i="1"/>
  <c r="AQ1930" i="1"/>
  <c r="AU1930" i="1"/>
  <c r="AQ1931" i="1"/>
  <c r="AU1931" i="1"/>
  <c r="AQ1932" i="1"/>
  <c r="AU1932" i="1"/>
  <c r="AQ1933" i="1"/>
  <c r="AU1933" i="1"/>
  <c r="AQ1934" i="1"/>
  <c r="AU1934" i="1"/>
  <c r="AQ1935" i="1"/>
  <c r="AU1935" i="1"/>
  <c r="AQ1936" i="1"/>
  <c r="AU1936" i="1"/>
  <c r="AQ1937" i="1"/>
  <c r="AU1937" i="1"/>
  <c r="AQ1938" i="1"/>
  <c r="AU1938" i="1"/>
  <c r="AQ1939" i="1"/>
  <c r="AU1939" i="1"/>
  <c r="AQ1940" i="1"/>
  <c r="AU1940" i="1"/>
  <c r="AQ1941" i="1"/>
  <c r="AU1941" i="1"/>
  <c r="AQ1942" i="1"/>
  <c r="AU1942" i="1"/>
  <c r="AQ1943" i="1"/>
  <c r="AU1943" i="1"/>
  <c r="AQ1944" i="1"/>
  <c r="AQ1945" i="1"/>
  <c r="AU1945" i="1"/>
  <c r="AQ1946" i="1"/>
  <c r="AU1946" i="1"/>
  <c r="AQ1947" i="1"/>
  <c r="AU1947" i="1"/>
  <c r="AQ1948" i="1"/>
  <c r="AU1948" i="1"/>
  <c r="AQ1949" i="1"/>
  <c r="AU1949" i="1"/>
  <c r="AQ1950" i="1"/>
  <c r="AU1950" i="1"/>
  <c r="AQ1951" i="1"/>
  <c r="AU1951" i="1"/>
  <c r="AQ1952" i="1"/>
  <c r="AU1952" i="1"/>
  <c r="AQ1953" i="1"/>
  <c r="AU1953" i="1"/>
  <c r="AQ1954" i="1"/>
  <c r="AU1954" i="1"/>
  <c r="AQ1955" i="1"/>
  <c r="AU1955" i="1"/>
  <c r="AQ1956" i="1"/>
  <c r="AU1956" i="1"/>
  <c r="AQ1957" i="1"/>
  <c r="AU1957" i="1"/>
  <c r="AQ1958" i="1"/>
  <c r="AU1958" i="1"/>
  <c r="AQ1959" i="1"/>
  <c r="AU1959" i="1"/>
  <c r="AQ1960" i="1"/>
  <c r="AQ1961" i="1"/>
  <c r="AU1961" i="1"/>
  <c r="AQ1962" i="1"/>
  <c r="AU1962" i="1"/>
  <c r="AQ1963" i="1"/>
  <c r="AU1963" i="1"/>
  <c r="AQ1964" i="1"/>
  <c r="AU1964" i="1"/>
  <c r="AQ1965" i="1"/>
  <c r="AU1965" i="1"/>
  <c r="AQ1966" i="1"/>
  <c r="AU1966" i="1"/>
  <c r="AQ1967" i="1"/>
  <c r="AU1967" i="1"/>
  <c r="AQ1968" i="1"/>
  <c r="AQ1969" i="1"/>
  <c r="AU1969" i="1"/>
  <c r="AQ1970" i="1"/>
  <c r="AU1970" i="1"/>
  <c r="AQ1971" i="1"/>
  <c r="AU1971" i="1"/>
  <c r="AQ1972" i="1"/>
  <c r="AU1972" i="1"/>
  <c r="AQ1973" i="1"/>
  <c r="AU1973" i="1"/>
  <c r="AQ1974" i="1"/>
  <c r="AU1974" i="1"/>
  <c r="AQ1975" i="1"/>
  <c r="AU1975" i="1"/>
  <c r="AQ1976" i="1"/>
  <c r="AU1976" i="1"/>
  <c r="AQ1977" i="1"/>
  <c r="AU1977" i="1"/>
  <c r="AQ1978" i="1"/>
  <c r="AU1978" i="1"/>
  <c r="AQ1979" i="1"/>
  <c r="AU1979" i="1"/>
  <c r="AQ1980" i="1"/>
  <c r="AU1980" i="1"/>
  <c r="AQ1981" i="1"/>
  <c r="AU1981" i="1"/>
  <c r="AQ1982" i="1"/>
  <c r="AU1982" i="1"/>
  <c r="AQ1983" i="1"/>
  <c r="AU1983" i="1"/>
  <c r="AQ1984" i="1"/>
  <c r="AQ1985" i="1"/>
  <c r="AU1985" i="1"/>
  <c r="AQ1986" i="1"/>
  <c r="AU1986" i="1"/>
  <c r="AQ1987" i="1"/>
  <c r="AU1987" i="1"/>
  <c r="AQ1988" i="1"/>
  <c r="AU1988" i="1"/>
  <c r="AQ1989" i="1"/>
  <c r="AU1989" i="1"/>
  <c r="AQ1990" i="1"/>
  <c r="AU1990" i="1"/>
  <c r="AQ1991" i="1"/>
  <c r="AU1991" i="1"/>
  <c r="AQ1992" i="1"/>
  <c r="AU1992" i="1"/>
  <c r="AQ1993" i="1"/>
  <c r="AU1993" i="1"/>
  <c r="AQ1994" i="1"/>
  <c r="AU1994" i="1"/>
  <c r="AQ1995" i="1"/>
  <c r="AU1995" i="1"/>
  <c r="AQ1996" i="1"/>
  <c r="AU1996" i="1"/>
  <c r="AQ1997" i="1"/>
  <c r="AU1997" i="1"/>
  <c r="AQ1998" i="1"/>
  <c r="AQ1999" i="1"/>
  <c r="AU1999" i="1"/>
  <c r="AQ2000" i="1"/>
  <c r="AQ2001" i="1"/>
  <c r="AU2001" i="1"/>
  <c r="AQ2002" i="1"/>
  <c r="AQ2003" i="1"/>
  <c r="AU2003" i="1"/>
  <c r="AQ2004" i="1"/>
  <c r="AU2004" i="1"/>
  <c r="AQ2005" i="1"/>
  <c r="AU2005" i="1"/>
  <c r="AQ2006" i="1"/>
  <c r="AQ2007" i="1"/>
  <c r="AU2007" i="1"/>
  <c r="AQ2008" i="1"/>
  <c r="AU2008" i="1"/>
  <c r="AQ2009" i="1"/>
  <c r="AQ2010" i="1"/>
  <c r="AQ2011" i="1"/>
  <c r="AU2011" i="1"/>
  <c r="AQ2012" i="1"/>
  <c r="AU2012" i="1"/>
  <c r="AQ2013" i="1"/>
  <c r="AU2013" i="1"/>
  <c r="AQ2014" i="1"/>
  <c r="AQ2015" i="1"/>
  <c r="AU2015" i="1"/>
  <c r="AQ2016" i="1"/>
  <c r="AQ2017" i="1"/>
  <c r="AQ2018" i="1"/>
  <c r="AQ2019" i="1"/>
  <c r="AU2019" i="1"/>
  <c r="AQ2020" i="1"/>
  <c r="AU2020" i="1"/>
  <c r="AQ2021" i="1"/>
  <c r="AU2021" i="1"/>
  <c r="AQ2022" i="1"/>
  <c r="AQ2023" i="1"/>
  <c r="AU2023" i="1"/>
  <c r="AQ2024" i="1"/>
  <c r="AQ2025" i="1"/>
  <c r="AQ2026" i="1"/>
  <c r="AQ2027" i="1"/>
  <c r="AU2027" i="1"/>
  <c r="AQ2028" i="1"/>
  <c r="AU2028" i="1"/>
  <c r="AQ2029" i="1"/>
  <c r="AU2029" i="1"/>
  <c r="AQ2030" i="1"/>
  <c r="AQ2031" i="1"/>
  <c r="AU2031" i="1"/>
  <c r="AQ2032" i="1"/>
  <c r="AU2032" i="1"/>
  <c r="AQ2033" i="1"/>
  <c r="AQ2034" i="1"/>
  <c r="AQ2035" i="1"/>
  <c r="AU2035" i="1"/>
  <c r="AQ2036" i="1"/>
  <c r="AU2036" i="1"/>
  <c r="AQ2037" i="1"/>
  <c r="AU2037" i="1"/>
  <c r="AQ2038" i="1"/>
  <c r="AQ2039" i="1"/>
  <c r="AU2039" i="1"/>
  <c r="AQ2040" i="1"/>
  <c r="AU2040" i="1"/>
  <c r="AQ2041" i="1"/>
  <c r="AQ2042" i="1"/>
  <c r="AQ2043" i="1"/>
  <c r="AU2043" i="1"/>
  <c r="AQ2044" i="1"/>
  <c r="AU2044" i="1"/>
  <c r="AQ2045" i="1"/>
  <c r="AU2045" i="1"/>
  <c r="AQ2046" i="1"/>
  <c r="AQ2047" i="1"/>
  <c r="AQ2048" i="1"/>
  <c r="AQ2049" i="1"/>
  <c r="AQ2050" i="1"/>
  <c r="AQ2051" i="1"/>
  <c r="AU2051" i="1"/>
  <c r="AQ2052" i="1"/>
  <c r="AU2052" i="1"/>
  <c r="AQ2053" i="1"/>
  <c r="AU2053" i="1"/>
  <c r="AQ2054" i="1"/>
  <c r="AQ2055" i="1"/>
  <c r="AU2055" i="1"/>
  <c r="AQ2056" i="1"/>
  <c r="AQ2057" i="1"/>
  <c r="AQ2058" i="1"/>
  <c r="AQ2059" i="1"/>
  <c r="AU2059" i="1"/>
  <c r="AQ2060" i="1"/>
  <c r="AU2060" i="1"/>
  <c r="AQ2061" i="1"/>
  <c r="AU2061" i="1"/>
  <c r="AQ2062" i="1"/>
  <c r="AQ2063" i="1"/>
  <c r="AU2063" i="1"/>
  <c r="AQ2064" i="1"/>
  <c r="AU2064" i="1"/>
  <c r="AQ2065" i="1"/>
  <c r="AQ2066" i="1"/>
  <c r="AQ2067" i="1"/>
  <c r="AU2067" i="1"/>
  <c r="AQ2068" i="1"/>
  <c r="AU2068" i="1"/>
  <c r="AQ2069" i="1"/>
  <c r="AU2069" i="1"/>
  <c r="AQ2070" i="1"/>
  <c r="AQ2071" i="1"/>
  <c r="AU2071" i="1"/>
  <c r="AQ2072" i="1"/>
  <c r="AU2072" i="1"/>
  <c r="AQ2073" i="1"/>
  <c r="AQ2074" i="1"/>
  <c r="AQ2075" i="1"/>
  <c r="AU2075" i="1"/>
  <c r="AQ2076" i="1"/>
  <c r="AU2076" i="1"/>
  <c r="AQ2077" i="1"/>
  <c r="AU2077" i="1"/>
  <c r="AQ2078" i="1"/>
  <c r="AQ2079" i="1"/>
  <c r="AU2079" i="1"/>
  <c r="AQ2080" i="1"/>
  <c r="AQ2081" i="1"/>
  <c r="AQ2082" i="1"/>
  <c r="AQ2083" i="1"/>
  <c r="AU2083" i="1"/>
  <c r="AQ2084" i="1"/>
  <c r="AU2084" i="1"/>
  <c r="AQ2085" i="1"/>
  <c r="AU2085" i="1"/>
  <c r="AQ2086" i="1"/>
  <c r="AQ2087" i="1"/>
  <c r="AQ2088" i="1"/>
  <c r="AQ2089" i="1"/>
  <c r="AQ2090" i="1"/>
  <c r="AQ2091" i="1"/>
  <c r="AU2091" i="1"/>
  <c r="AQ2092" i="1"/>
  <c r="AU2092" i="1"/>
  <c r="AQ2093" i="1"/>
  <c r="AU2093" i="1"/>
  <c r="AQ2094" i="1"/>
  <c r="AQ2095" i="1"/>
  <c r="AU2095" i="1"/>
  <c r="AQ2096" i="1"/>
  <c r="AU2096" i="1"/>
  <c r="AQ2097" i="1"/>
  <c r="AQ2098" i="1"/>
  <c r="AQ2099" i="1"/>
  <c r="AU2099" i="1"/>
  <c r="AQ2100" i="1"/>
  <c r="AU2100" i="1"/>
  <c r="AQ2101" i="1"/>
  <c r="AU2101" i="1"/>
  <c r="AQ2102" i="1"/>
  <c r="AQ2103" i="1"/>
  <c r="AU2103" i="1"/>
  <c r="AQ2104" i="1"/>
  <c r="AU2104" i="1"/>
  <c r="AQ2105" i="1"/>
  <c r="AQ2106" i="1"/>
  <c r="AQ2107" i="1"/>
  <c r="AU2107" i="1"/>
  <c r="AQ2108" i="1"/>
  <c r="AU2108" i="1"/>
  <c r="AQ2109" i="1"/>
  <c r="AU2109" i="1"/>
  <c r="AQ2110" i="1"/>
  <c r="AQ2111" i="1"/>
  <c r="AU2111" i="1"/>
  <c r="AQ2112" i="1"/>
  <c r="AQ2113" i="1"/>
  <c r="AQ2114" i="1"/>
  <c r="AQ2115" i="1"/>
  <c r="AU2115" i="1"/>
  <c r="AQ2116" i="1"/>
  <c r="AU2116" i="1"/>
  <c r="AQ2117" i="1"/>
  <c r="AU2117" i="1"/>
  <c r="AQ2118" i="1"/>
  <c r="AQ2119" i="1"/>
  <c r="AU2119" i="1"/>
  <c r="AQ2120" i="1"/>
  <c r="AQ2121" i="1"/>
  <c r="AQ2122" i="1"/>
  <c r="AQ2123" i="1"/>
  <c r="AU2123" i="1"/>
  <c r="AQ2124" i="1"/>
  <c r="AU2124" i="1"/>
  <c r="AQ2125" i="1"/>
  <c r="AU2125" i="1"/>
  <c r="AQ2126" i="1"/>
  <c r="AQ2127" i="1"/>
  <c r="AQ2128" i="1"/>
  <c r="AU2128" i="1"/>
  <c r="AQ2129" i="1"/>
  <c r="AQ2130" i="1"/>
  <c r="AQ2131" i="1"/>
  <c r="AU2131" i="1"/>
  <c r="AQ2132" i="1"/>
  <c r="AU2132" i="1"/>
  <c r="AQ2133" i="1"/>
  <c r="AU2133" i="1"/>
  <c r="AQ2134" i="1"/>
  <c r="AQ2135" i="1"/>
  <c r="AU2135" i="1"/>
  <c r="AQ2136" i="1"/>
  <c r="AU2136" i="1"/>
  <c r="AQ2137" i="1"/>
  <c r="AQ2138" i="1"/>
  <c r="AQ2139" i="1"/>
  <c r="AU2139" i="1"/>
  <c r="AQ2140" i="1"/>
  <c r="AU2140" i="1"/>
  <c r="AQ2141" i="1"/>
  <c r="AU2141" i="1"/>
  <c r="AQ2142" i="1"/>
  <c r="AQ2143" i="1"/>
  <c r="AU2143" i="1"/>
  <c r="AQ2144" i="1"/>
  <c r="AQ2145" i="1"/>
  <c r="AQ2146" i="1"/>
  <c r="AQ2147" i="1"/>
  <c r="AU2147" i="1"/>
  <c r="AQ2148" i="1"/>
  <c r="AU2148" i="1"/>
  <c r="AQ2149" i="1"/>
  <c r="AU2149" i="1"/>
  <c r="AQ2150" i="1"/>
  <c r="AQ2151" i="1"/>
  <c r="AU2151" i="1"/>
  <c r="AQ2152" i="1"/>
  <c r="AQ2153" i="1"/>
  <c r="AQ2154" i="1"/>
  <c r="AQ2155" i="1"/>
  <c r="AU2155" i="1"/>
  <c r="AQ2156" i="1"/>
  <c r="AU2156" i="1"/>
  <c r="AQ2157" i="1"/>
  <c r="AU2157" i="1"/>
  <c r="AQ2158" i="1"/>
  <c r="AQ2159" i="1"/>
  <c r="AU2159" i="1"/>
  <c r="AQ2160" i="1"/>
  <c r="AU2160" i="1"/>
  <c r="AQ2161" i="1"/>
  <c r="AQ2162" i="1"/>
  <c r="AQ2163" i="1"/>
  <c r="AU2163" i="1"/>
  <c r="AQ2164" i="1"/>
  <c r="AU2164" i="1"/>
  <c r="AQ2165" i="1"/>
  <c r="AU2165" i="1"/>
  <c r="AQ2166" i="1"/>
  <c r="AQ2167" i="1"/>
  <c r="AU2167" i="1"/>
  <c r="AQ2168" i="1"/>
  <c r="AU2168" i="1"/>
  <c r="AQ2169" i="1"/>
  <c r="AQ2170" i="1"/>
  <c r="AQ2171" i="1"/>
  <c r="AU2171" i="1"/>
  <c r="AQ2172" i="1"/>
  <c r="AU2172" i="1"/>
  <c r="AQ2173" i="1"/>
  <c r="AU2173" i="1"/>
  <c r="AQ2174" i="1"/>
  <c r="AQ2175" i="1"/>
  <c r="AQ2176" i="1"/>
  <c r="AQ2177" i="1"/>
  <c r="AQ2178" i="1"/>
  <c r="AQ2179" i="1"/>
  <c r="AU2179" i="1"/>
  <c r="AQ2180" i="1"/>
  <c r="AU2180" i="1"/>
  <c r="AQ2181" i="1"/>
  <c r="AU2181" i="1"/>
  <c r="AQ2182" i="1"/>
  <c r="AQ2183" i="1"/>
  <c r="AU2183" i="1"/>
  <c r="AQ2184" i="1"/>
  <c r="AQ2185" i="1"/>
  <c r="AQ2186" i="1"/>
  <c r="AQ2187" i="1"/>
  <c r="AU2187" i="1"/>
  <c r="AQ2188" i="1"/>
  <c r="AU2188" i="1"/>
  <c r="AQ2189" i="1"/>
  <c r="AU2189" i="1"/>
  <c r="AQ2190" i="1"/>
  <c r="AQ2191" i="1"/>
  <c r="AU2191" i="1"/>
  <c r="AQ2192" i="1"/>
  <c r="AU2192" i="1"/>
  <c r="AQ2193" i="1"/>
  <c r="AQ2194" i="1"/>
  <c r="AQ2195" i="1"/>
  <c r="AU2195" i="1"/>
  <c r="AQ2196" i="1"/>
  <c r="AU2196" i="1"/>
  <c r="AQ2197" i="1"/>
  <c r="AU2197" i="1"/>
  <c r="AQ2198" i="1"/>
  <c r="AQ2199" i="1"/>
  <c r="AU2199" i="1"/>
  <c r="AQ2200" i="1"/>
  <c r="AQ2201" i="1"/>
  <c r="AQ2202" i="1"/>
  <c r="AQ2203" i="1"/>
  <c r="AU2203" i="1"/>
  <c r="AQ2204" i="1"/>
  <c r="AU2204" i="1"/>
  <c r="AQ2205" i="1"/>
  <c r="AU2205" i="1"/>
  <c r="AQ2206" i="1"/>
  <c r="AQ2207" i="1"/>
  <c r="AU2207" i="1"/>
  <c r="AQ2208" i="1"/>
  <c r="AU2208" i="1"/>
  <c r="AQ2209" i="1"/>
  <c r="AQ2210" i="1"/>
  <c r="AQ2211" i="1"/>
  <c r="AU2211" i="1"/>
  <c r="AQ2212" i="1"/>
  <c r="AU2212" i="1"/>
  <c r="AQ2213" i="1"/>
  <c r="AU2213" i="1"/>
  <c r="AQ2214" i="1"/>
  <c r="AQ2215" i="1"/>
  <c r="AQ2216" i="1"/>
  <c r="AQ2217" i="1"/>
  <c r="AQ2218" i="1"/>
  <c r="AQ2219" i="1"/>
  <c r="AU2219" i="1"/>
  <c r="AQ2220" i="1"/>
  <c r="AU2220" i="1"/>
  <c r="AQ2221" i="1"/>
  <c r="AU2221" i="1"/>
  <c r="AQ2222" i="1"/>
  <c r="AQ2223" i="1"/>
  <c r="AU2223" i="1"/>
  <c r="AQ2224" i="1"/>
  <c r="AU2224" i="1"/>
  <c r="AQ2225" i="1"/>
  <c r="AQ2226" i="1"/>
  <c r="AQ2227" i="1"/>
  <c r="AU2227" i="1"/>
  <c r="AQ2228" i="1"/>
  <c r="AU2228" i="1"/>
  <c r="AQ2229" i="1"/>
  <c r="AU2229" i="1"/>
  <c r="AQ2230" i="1"/>
  <c r="AQ2231" i="1"/>
  <c r="AU2231" i="1"/>
  <c r="AQ2232" i="1"/>
  <c r="AQ2233" i="1"/>
  <c r="AU2233" i="1"/>
  <c r="AQ2234" i="1"/>
  <c r="AQ2235" i="1"/>
  <c r="AU2235" i="1"/>
  <c r="AQ2236" i="1"/>
  <c r="AU2236" i="1"/>
  <c r="AQ2237" i="1"/>
  <c r="AU2237" i="1"/>
  <c r="AQ2238" i="1"/>
  <c r="AQ2239" i="1"/>
  <c r="AU2239" i="1"/>
  <c r="AQ2240" i="1"/>
  <c r="AQ2241" i="1"/>
  <c r="AQ2242" i="1"/>
  <c r="AQ2243" i="1"/>
  <c r="AU2243" i="1"/>
  <c r="AQ2244" i="1"/>
  <c r="AU2244" i="1"/>
  <c r="AQ2245" i="1"/>
  <c r="AU2245" i="1"/>
  <c r="AQ2246" i="1"/>
  <c r="AQ2247" i="1"/>
  <c r="AU2247" i="1"/>
  <c r="AQ2248" i="1"/>
  <c r="AU2248" i="1"/>
  <c r="AQ2249" i="1"/>
  <c r="AQ2250" i="1"/>
  <c r="AQ2251" i="1"/>
  <c r="AU2251" i="1"/>
  <c r="AQ2252" i="1"/>
  <c r="AU2252" i="1"/>
  <c r="AQ2253" i="1"/>
  <c r="AU2253" i="1"/>
  <c r="AQ2254" i="1"/>
  <c r="AQ2255" i="1"/>
  <c r="AQ2256" i="1"/>
  <c r="AU2256" i="1"/>
  <c r="AQ2257" i="1"/>
  <c r="AQ2258" i="1"/>
  <c r="AQ2259" i="1"/>
  <c r="AU2259" i="1"/>
  <c r="AQ2260" i="1"/>
  <c r="AU2260" i="1"/>
  <c r="AQ2261" i="1"/>
  <c r="AU2261" i="1"/>
  <c r="AQ2262" i="1"/>
  <c r="AQ2263" i="1"/>
  <c r="AU2263" i="1"/>
  <c r="AQ2264" i="1"/>
  <c r="AQ2265" i="1"/>
  <c r="AQ2266" i="1"/>
  <c r="AQ2267" i="1"/>
  <c r="AU2267" i="1"/>
  <c r="AQ2268" i="1"/>
  <c r="AU2268" i="1"/>
  <c r="AQ2269" i="1"/>
  <c r="AU2269" i="1"/>
  <c r="AQ2270" i="1"/>
  <c r="AQ2271" i="1"/>
  <c r="AU2271" i="1"/>
  <c r="AQ2272" i="1"/>
  <c r="AQ2273" i="1"/>
  <c r="AQ2274" i="1"/>
  <c r="AQ2275" i="1"/>
  <c r="AU2275" i="1"/>
  <c r="AQ2276" i="1"/>
  <c r="AU2276" i="1"/>
  <c r="AQ2277" i="1"/>
  <c r="AU2277" i="1"/>
  <c r="AQ2278" i="1"/>
  <c r="AQ2279" i="1"/>
  <c r="AU2279" i="1"/>
  <c r="AQ2280" i="1"/>
  <c r="AU2280" i="1"/>
  <c r="AQ2281" i="1"/>
  <c r="AQ2282" i="1"/>
  <c r="AQ2283" i="1"/>
  <c r="AU2283" i="1"/>
  <c r="AQ2284" i="1"/>
  <c r="AU2284" i="1"/>
  <c r="AQ2285" i="1"/>
  <c r="AU2285" i="1"/>
  <c r="AQ2286" i="1"/>
  <c r="AQ2287" i="1"/>
  <c r="AU2287" i="1"/>
  <c r="AQ2288" i="1"/>
  <c r="AQ2289" i="1"/>
  <c r="AQ2290" i="1"/>
  <c r="AQ2291" i="1"/>
  <c r="AU2291" i="1"/>
  <c r="AQ2292" i="1"/>
  <c r="AU2292" i="1"/>
  <c r="AQ2293" i="1"/>
  <c r="AU2293" i="1"/>
  <c r="AQ2294" i="1"/>
  <c r="AQ2295" i="1"/>
  <c r="AQ2296" i="1"/>
  <c r="AU2296" i="1"/>
  <c r="AQ2297" i="1"/>
  <c r="AQ2298" i="1"/>
  <c r="AQ2299" i="1"/>
  <c r="AU2299" i="1"/>
  <c r="AQ2300" i="1"/>
  <c r="AU2300" i="1"/>
  <c r="AQ2301" i="1"/>
  <c r="AU2301" i="1"/>
  <c r="AQ2302" i="1"/>
  <c r="AQ2303" i="1"/>
  <c r="AU2303" i="1"/>
  <c r="AQ2304" i="1"/>
  <c r="AQ2305" i="1"/>
  <c r="AQ2306" i="1"/>
  <c r="AQ2307" i="1"/>
  <c r="AU2307" i="1"/>
  <c r="AQ2308" i="1"/>
  <c r="AU2308" i="1"/>
  <c r="AQ2309" i="1"/>
  <c r="AU2309" i="1"/>
  <c r="AQ2310" i="1"/>
  <c r="AQ2311" i="1"/>
  <c r="AU2311" i="1"/>
  <c r="AQ2312" i="1"/>
  <c r="AU2312" i="1"/>
  <c r="AQ2313" i="1"/>
  <c r="AQ2314" i="1"/>
  <c r="AQ2315" i="1"/>
  <c r="AU2315" i="1"/>
  <c r="AQ2316" i="1"/>
  <c r="AU2316" i="1"/>
  <c r="AQ2317" i="1"/>
  <c r="AU2317" i="1"/>
  <c r="AQ2318" i="1"/>
  <c r="AQ2319" i="1"/>
  <c r="AU2319" i="1"/>
  <c r="AQ2320" i="1"/>
  <c r="AQ2321" i="1"/>
  <c r="AQ2322" i="1"/>
  <c r="AQ2323" i="1"/>
  <c r="AU2323" i="1"/>
  <c r="AQ2324" i="1"/>
  <c r="AU2324" i="1"/>
  <c r="AQ2325" i="1"/>
  <c r="AU2325" i="1"/>
  <c r="AQ2326" i="1"/>
  <c r="AQ2327" i="1"/>
  <c r="AU2327" i="1"/>
  <c r="AQ2328" i="1"/>
  <c r="AU2328" i="1"/>
  <c r="AQ2329" i="1"/>
  <c r="AQ2330" i="1"/>
  <c r="AQ2331" i="1"/>
  <c r="AU2331" i="1"/>
  <c r="AQ2332" i="1"/>
  <c r="AU2332" i="1"/>
  <c r="AQ2333" i="1"/>
  <c r="AU2333" i="1"/>
  <c r="AQ2334" i="1"/>
  <c r="AQ2335" i="1"/>
  <c r="AU2335" i="1"/>
  <c r="AQ2336" i="1"/>
  <c r="AQ2337" i="1"/>
  <c r="AQ2338" i="1"/>
  <c r="AQ2339" i="1"/>
  <c r="AU2339" i="1"/>
  <c r="AQ2340" i="1"/>
  <c r="AU2340" i="1"/>
  <c r="AQ2341" i="1"/>
  <c r="AU2341" i="1"/>
  <c r="AQ2342" i="1"/>
  <c r="AQ2343" i="1"/>
  <c r="AU2343" i="1"/>
  <c r="AQ2344" i="1"/>
  <c r="AU2344" i="1"/>
  <c r="AQ2345" i="1"/>
  <c r="AQ2346" i="1"/>
  <c r="AQ2347" i="1"/>
  <c r="AU2347" i="1"/>
  <c r="AQ2348" i="1"/>
  <c r="AU2348" i="1"/>
  <c r="AQ2349" i="1"/>
  <c r="AU2349" i="1"/>
  <c r="AQ2350" i="1"/>
  <c r="AQ2351" i="1"/>
  <c r="AU2351" i="1"/>
  <c r="AQ2352" i="1"/>
  <c r="AU2352" i="1"/>
  <c r="AQ2353" i="1"/>
  <c r="AQ2354" i="1"/>
  <c r="AQ2355" i="1"/>
  <c r="AU2355" i="1"/>
  <c r="AQ2356" i="1"/>
  <c r="AU2356" i="1"/>
  <c r="AQ2357" i="1"/>
  <c r="AU2357" i="1"/>
  <c r="AQ2358" i="1"/>
  <c r="AQ2359" i="1"/>
  <c r="AU2359" i="1"/>
  <c r="AQ2360" i="1"/>
  <c r="AU2360" i="1"/>
  <c r="AQ2361" i="1"/>
  <c r="AQ2362" i="1"/>
  <c r="AQ2363" i="1"/>
  <c r="AU2363" i="1"/>
  <c r="AQ2364" i="1"/>
  <c r="AU2364" i="1"/>
  <c r="AQ2365" i="1"/>
  <c r="AU2365" i="1"/>
  <c r="AQ2366" i="1"/>
  <c r="AQ2367" i="1"/>
  <c r="AU2367" i="1"/>
  <c r="AQ2368" i="1"/>
  <c r="AU2368" i="1"/>
  <c r="AQ2369" i="1"/>
  <c r="AQ2370" i="1"/>
  <c r="AQ2371" i="1"/>
  <c r="AU2371" i="1"/>
  <c r="AQ2372" i="1"/>
  <c r="AU2372" i="1"/>
  <c r="AQ2373" i="1"/>
  <c r="AU2373" i="1"/>
  <c r="AQ2374" i="1"/>
  <c r="AQ2375" i="1"/>
  <c r="AU2375" i="1"/>
  <c r="AQ2376" i="1"/>
  <c r="AU2376" i="1"/>
  <c r="AQ2377" i="1"/>
  <c r="AQ2378" i="1"/>
  <c r="AQ2379" i="1"/>
  <c r="AU2379" i="1"/>
  <c r="AQ2380" i="1"/>
  <c r="AU2380" i="1"/>
  <c r="AQ2381" i="1"/>
  <c r="AU2381" i="1"/>
  <c r="AQ2382" i="1"/>
  <c r="AQ2383" i="1"/>
  <c r="AU2383" i="1"/>
  <c r="AQ2384" i="1"/>
  <c r="AU2384" i="1"/>
  <c r="AQ2385" i="1"/>
  <c r="AQ2386" i="1"/>
  <c r="AQ2387" i="1"/>
  <c r="AU2387" i="1"/>
  <c r="AQ2388" i="1"/>
  <c r="AU2388" i="1"/>
  <c r="AQ2389" i="1"/>
  <c r="AU2389" i="1"/>
  <c r="AQ2390" i="1"/>
  <c r="AQ2391" i="1"/>
  <c r="AU2391" i="1"/>
  <c r="AQ2392" i="1"/>
  <c r="AU2392" i="1"/>
  <c r="AQ2394" i="1"/>
  <c r="AQ2395" i="1"/>
  <c r="AU2395" i="1"/>
  <c r="AQ2396" i="1"/>
  <c r="AU2396" i="1"/>
  <c r="AQ2397" i="1"/>
  <c r="AU2397" i="1"/>
  <c r="AQ2398" i="1"/>
  <c r="AQ2399" i="1"/>
  <c r="AU2399" i="1"/>
  <c r="AQ2400" i="1"/>
  <c r="AU2400" i="1"/>
  <c r="AQ2401" i="1"/>
  <c r="AQ2402" i="1"/>
  <c r="AQ2403" i="1"/>
  <c r="AU2403" i="1"/>
  <c r="AQ2404" i="1"/>
  <c r="AU2404" i="1"/>
  <c r="AQ2405" i="1"/>
  <c r="AU2405" i="1"/>
  <c r="AQ2406" i="1"/>
  <c r="AQ2407" i="1"/>
  <c r="AU2407" i="1"/>
  <c r="AQ2408" i="1"/>
  <c r="AU2408" i="1"/>
  <c r="AQ2409" i="1"/>
  <c r="AQ2410" i="1"/>
  <c r="AQ2411" i="1"/>
  <c r="AU2411" i="1"/>
  <c r="AQ2412" i="1"/>
  <c r="AU2412" i="1"/>
  <c r="AQ2413" i="1"/>
  <c r="AU2413" i="1"/>
  <c r="AQ2414" i="1"/>
  <c r="AQ2415" i="1"/>
  <c r="AU2415" i="1"/>
  <c r="AQ2416" i="1"/>
  <c r="AU2416" i="1"/>
  <c r="AQ2417" i="1"/>
  <c r="AQ2418" i="1"/>
  <c r="AQ2419" i="1"/>
  <c r="AU2419" i="1"/>
  <c r="AQ2420" i="1"/>
  <c r="AU2420" i="1"/>
  <c r="AQ2421" i="1"/>
  <c r="AU2421" i="1"/>
  <c r="AQ2422" i="1"/>
  <c r="AQ2423" i="1"/>
  <c r="AU2423" i="1"/>
  <c r="AQ2424" i="1"/>
  <c r="AU2424" i="1"/>
  <c r="AQ2425" i="1"/>
  <c r="AQ2426" i="1"/>
  <c r="AQ2427" i="1"/>
  <c r="AU2427" i="1"/>
  <c r="AQ2428" i="1"/>
  <c r="AU2428" i="1"/>
  <c r="AQ2429" i="1"/>
  <c r="AU2429" i="1"/>
  <c r="AQ2430" i="1"/>
  <c r="AQ2431" i="1"/>
  <c r="AU2431" i="1"/>
  <c r="AQ2432" i="1"/>
  <c r="AU2432" i="1"/>
  <c r="AQ2433" i="1"/>
  <c r="AQ2434" i="1"/>
  <c r="AQ2435" i="1"/>
  <c r="AU2435" i="1"/>
  <c r="AQ2436" i="1"/>
  <c r="AU2436" i="1"/>
  <c r="AQ2437" i="1"/>
  <c r="AU2437" i="1"/>
  <c r="AQ2438" i="1"/>
  <c r="AQ2439" i="1"/>
  <c r="AU2439" i="1"/>
  <c r="AQ2440" i="1"/>
  <c r="AU2440" i="1"/>
  <c r="AQ2441" i="1"/>
  <c r="AU2441" i="1"/>
  <c r="AQ2442" i="1"/>
  <c r="AQ2443" i="1"/>
  <c r="AU2443" i="1"/>
  <c r="AQ2444" i="1"/>
  <c r="AU2444" i="1"/>
  <c r="AQ2445" i="1"/>
  <c r="AU2445" i="1"/>
  <c r="AQ2446" i="1"/>
  <c r="AQ2447" i="1"/>
  <c r="AU2447" i="1"/>
  <c r="AQ2448" i="1"/>
  <c r="AU2448" i="1"/>
  <c r="AQ2449" i="1"/>
  <c r="AQ2450" i="1"/>
  <c r="AQ2451" i="1"/>
  <c r="AU2451" i="1"/>
  <c r="AQ2452" i="1"/>
  <c r="AU2452" i="1"/>
  <c r="AQ2453" i="1"/>
  <c r="AU2453" i="1"/>
  <c r="AQ2454" i="1"/>
  <c r="AQ2455" i="1"/>
  <c r="AU2455" i="1"/>
  <c r="AQ2456" i="1"/>
  <c r="AU2456" i="1"/>
  <c r="AQ2457" i="1"/>
  <c r="AQ2458" i="1"/>
  <c r="AQ2459" i="1"/>
  <c r="AU2459" i="1"/>
  <c r="AQ2460" i="1"/>
  <c r="AU2460" i="1"/>
  <c r="AQ2461" i="1"/>
  <c r="AU2461" i="1"/>
  <c r="AQ2462" i="1"/>
  <c r="AQ2463" i="1"/>
  <c r="AU2463" i="1"/>
  <c r="AQ2464" i="1"/>
  <c r="AU2464" i="1"/>
  <c r="AQ2465" i="1"/>
  <c r="AQ2466" i="1"/>
  <c r="AQ2467" i="1"/>
  <c r="AU2467" i="1"/>
  <c r="AQ2468" i="1"/>
  <c r="AU2468" i="1"/>
  <c r="AQ2469" i="1"/>
  <c r="AU2469" i="1"/>
  <c r="AQ2470" i="1"/>
  <c r="AQ2471" i="1"/>
  <c r="AU2471" i="1"/>
  <c r="AQ2472" i="1"/>
  <c r="AU2472" i="1"/>
  <c r="AQ2473" i="1"/>
  <c r="AQ2474" i="1"/>
  <c r="AQ2475" i="1"/>
  <c r="AU2475" i="1"/>
  <c r="AQ2476" i="1"/>
  <c r="AU2476" i="1"/>
  <c r="AQ2477" i="1"/>
  <c r="AU2477" i="1"/>
  <c r="AQ2478" i="1"/>
  <c r="AQ2479" i="1"/>
  <c r="AU2479" i="1"/>
  <c r="AQ2480" i="1"/>
  <c r="AU2480" i="1"/>
  <c r="AQ2481" i="1"/>
  <c r="AQ2482" i="1"/>
  <c r="AQ2483" i="1"/>
  <c r="AU2483" i="1"/>
  <c r="AQ2484" i="1"/>
  <c r="AU2484" i="1"/>
  <c r="AQ2485" i="1"/>
  <c r="AU2485" i="1"/>
  <c r="AQ2486" i="1"/>
  <c r="AQ2487" i="1"/>
  <c r="AU2487" i="1"/>
  <c r="AQ2488" i="1"/>
  <c r="AU2488" i="1"/>
  <c r="AQ2489" i="1"/>
  <c r="AQ2490" i="1"/>
  <c r="AQ2491" i="1"/>
  <c r="AU2491" i="1"/>
  <c r="AQ2492" i="1"/>
  <c r="AU2492" i="1"/>
  <c r="AQ2493" i="1"/>
  <c r="AU2493" i="1"/>
  <c r="AQ2494" i="1"/>
  <c r="AQ2495" i="1"/>
  <c r="AU2495" i="1"/>
  <c r="AQ2496" i="1"/>
  <c r="AU2496" i="1"/>
  <c r="AQ2497" i="1"/>
  <c r="AQ2498" i="1"/>
  <c r="AQ2499" i="1"/>
  <c r="AU2499" i="1"/>
  <c r="AQ2500" i="1"/>
  <c r="AU2500" i="1"/>
  <c r="AQ2501" i="1"/>
  <c r="AU2501" i="1"/>
  <c r="AQ2502" i="1"/>
  <c r="AQ2503" i="1"/>
  <c r="AU2503" i="1"/>
  <c r="AQ2504" i="1"/>
  <c r="AU2504" i="1"/>
  <c r="AQ2505" i="1"/>
  <c r="AU2505" i="1"/>
  <c r="AQ2506" i="1"/>
  <c r="AQ2507" i="1"/>
  <c r="AU2507" i="1"/>
  <c r="AQ2508" i="1"/>
  <c r="AU2508" i="1"/>
  <c r="AQ2509" i="1"/>
  <c r="AU2509" i="1"/>
  <c r="AQ2510" i="1"/>
  <c r="AQ2511" i="1"/>
  <c r="AU2511" i="1"/>
  <c r="AQ2512" i="1"/>
  <c r="AU2512" i="1"/>
  <c r="AQ2513" i="1"/>
  <c r="AQ2514" i="1"/>
  <c r="AQ2515" i="1"/>
  <c r="AU2515" i="1"/>
  <c r="AQ2516" i="1"/>
  <c r="AU2516" i="1"/>
  <c r="AQ2517" i="1"/>
  <c r="AU2517" i="1"/>
  <c r="AQ2518" i="1"/>
  <c r="AQ2519" i="1"/>
  <c r="AU2519" i="1"/>
  <c r="AQ2520" i="1"/>
  <c r="AU2520" i="1"/>
  <c r="AQ2521" i="1"/>
  <c r="AQ2522" i="1"/>
  <c r="AQ2523" i="1"/>
  <c r="AU2523" i="1"/>
  <c r="AQ2524" i="1"/>
  <c r="AU2524" i="1"/>
  <c r="AQ2525" i="1"/>
  <c r="AU2525" i="1"/>
  <c r="AQ2526" i="1"/>
  <c r="AQ2527" i="1"/>
  <c r="AU2527" i="1"/>
  <c r="AQ2528" i="1"/>
  <c r="AU2528" i="1"/>
  <c r="AQ2529" i="1"/>
  <c r="AQ2530" i="1"/>
  <c r="AQ2531" i="1"/>
  <c r="AU2531" i="1"/>
  <c r="AQ2532" i="1"/>
  <c r="AU2532" i="1"/>
  <c r="AQ2533" i="1"/>
  <c r="AU2533" i="1"/>
  <c r="AQ2534" i="1"/>
  <c r="AQ2535" i="1"/>
  <c r="AU2535" i="1"/>
  <c r="AQ2536" i="1"/>
  <c r="AU2536" i="1"/>
  <c r="AQ2537" i="1"/>
  <c r="AQ2538" i="1"/>
  <c r="AQ2539" i="1"/>
  <c r="AU2539" i="1"/>
  <c r="AQ2540" i="1"/>
  <c r="AU2540" i="1"/>
  <c r="AQ10" i="1"/>
  <c r="AU10" i="1"/>
  <c r="AU11" i="1"/>
  <c r="AU12" i="1"/>
  <c r="AU13" i="1"/>
  <c r="AU15" i="1"/>
  <c r="AU16" i="1"/>
  <c r="AU17" i="1"/>
  <c r="AU18" i="1"/>
  <c r="AU19" i="1"/>
  <c r="AU20" i="1"/>
  <c r="AU21" i="1"/>
  <c r="AU23" i="1"/>
  <c r="AU27" i="1"/>
  <c r="AU28" i="1"/>
  <c r="AU29" i="1"/>
  <c r="AU31" i="1"/>
  <c r="AU32" i="1"/>
  <c r="AU35" i="1"/>
  <c r="AU36" i="1"/>
  <c r="AU37" i="1"/>
  <c r="AU39" i="1"/>
  <c r="AU40" i="1"/>
  <c r="AU43" i="1"/>
  <c r="AU44" i="1"/>
  <c r="AU45" i="1"/>
  <c r="AU47" i="1"/>
  <c r="AU51" i="1"/>
  <c r="AU52" i="1"/>
  <c r="AU53" i="1"/>
  <c r="AU55" i="1"/>
  <c r="AU56" i="1"/>
  <c r="AU59" i="1"/>
  <c r="AU60" i="1"/>
  <c r="AU61" i="1"/>
  <c r="AU63" i="1"/>
  <c r="AU64" i="1"/>
  <c r="AU67" i="1"/>
  <c r="AU68" i="1"/>
  <c r="AU69" i="1"/>
  <c r="AU71" i="1"/>
  <c r="AU72" i="1"/>
  <c r="AU75" i="1"/>
  <c r="AU76" i="1"/>
  <c r="AU77" i="1"/>
  <c r="AU79" i="1"/>
  <c r="AU80" i="1"/>
  <c r="AU83" i="1"/>
  <c r="AU84" i="1"/>
  <c r="AU85" i="1"/>
  <c r="AU87" i="1"/>
  <c r="AU91" i="1"/>
  <c r="AU92" i="1"/>
  <c r="AU93" i="1"/>
  <c r="AU95" i="1"/>
  <c r="AU96" i="1"/>
  <c r="AU99" i="1"/>
  <c r="AU100" i="1"/>
  <c r="AU101" i="1"/>
  <c r="AU103" i="1"/>
  <c r="AU104" i="1"/>
  <c r="AU107" i="1"/>
  <c r="AU108" i="1"/>
  <c r="AU109" i="1"/>
  <c r="AU111" i="1"/>
  <c r="AU115" i="1"/>
  <c r="AU116" i="1"/>
  <c r="AU117" i="1"/>
  <c r="AU119" i="1"/>
  <c r="AU120" i="1"/>
  <c r="AU123" i="1"/>
  <c r="AU124" i="1"/>
  <c r="AU125" i="1"/>
  <c r="AU127" i="1"/>
  <c r="AU128" i="1"/>
  <c r="AU131" i="1"/>
  <c r="AU132" i="1"/>
  <c r="AU133" i="1"/>
  <c r="AU135" i="1"/>
  <c r="AU136" i="1"/>
  <c r="AU137" i="1"/>
  <c r="AU141" i="1"/>
  <c r="AU147" i="1"/>
  <c r="AU149" i="1"/>
  <c r="AU155" i="1"/>
  <c r="AU156" i="1"/>
  <c r="AU157" i="1"/>
  <c r="AU160" i="1"/>
  <c r="AU165" i="1"/>
  <c r="AU168" i="1"/>
  <c r="AU172" i="1"/>
  <c r="AU188" i="1"/>
  <c r="AU195" i="1"/>
  <c r="AU196" i="1"/>
  <c r="AU199" i="1"/>
  <c r="AU203" i="1"/>
  <c r="AU204" i="1"/>
  <c r="AU205" i="1"/>
  <c r="AU207" i="1"/>
  <c r="AU208" i="1"/>
  <c r="AU211" i="1"/>
  <c r="AU212" i="1"/>
  <c r="AU213" i="1"/>
  <c r="AU215" i="1"/>
  <c r="AU219" i="1"/>
  <c r="AU220" i="1"/>
  <c r="AU221" i="1"/>
  <c r="AU223" i="1"/>
  <c r="AU224" i="1"/>
  <c r="AU227" i="1"/>
  <c r="AU228" i="1"/>
  <c r="AU229" i="1"/>
  <c r="AU231" i="1"/>
  <c r="AU232" i="1"/>
  <c r="AU235" i="1"/>
  <c r="AU236" i="1"/>
  <c r="AU237" i="1"/>
  <c r="AU239" i="1"/>
  <c r="AU243" i="1"/>
  <c r="AU244" i="1"/>
  <c r="AU245" i="1"/>
  <c r="AU247" i="1"/>
  <c r="AU248" i="1"/>
  <c r="AU251" i="1"/>
  <c r="AU252" i="1"/>
  <c r="AU253" i="1"/>
  <c r="AU255" i="1"/>
  <c r="AU256" i="1"/>
  <c r="AU259" i="1"/>
  <c r="AU260" i="1"/>
  <c r="AU261" i="1"/>
  <c r="AU263" i="1"/>
  <c r="AU264" i="1"/>
  <c r="AU267" i="1"/>
  <c r="AU268" i="1"/>
  <c r="AU269" i="1"/>
  <c r="AU271" i="1"/>
  <c r="AU272" i="1"/>
  <c r="AU275" i="1"/>
  <c r="AU276" i="1"/>
  <c r="AU277" i="1"/>
  <c r="AU279" i="1"/>
  <c r="AU283" i="1"/>
  <c r="AU284" i="1"/>
  <c r="AU285" i="1"/>
  <c r="AU287" i="1"/>
  <c r="AU288" i="1"/>
  <c r="AU291" i="1"/>
  <c r="AU292" i="1"/>
  <c r="AU293" i="1"/>
  <c r="AU295" i="1"/>
  <c r="AU296" i="1"/>
  <c r="AU299" i="1"/>
  <c r="AU300" i="1"/>
  <c r="AU301" i="1"/>
  <c r="AU303" i="1"/>
  <c r="AU307" i="1"/>
  <c r="AU308" i="1"/>
  <c r="AU309" i="1"/>
  <c r="AU311" i="1"/>
  <c r="AU312" i="1"/>
  <c r="AU315" i="1"/>
  <c r="AU316" i="1"/>
  <c r="AU317" i="1"/>
  <c r="AU319" i="1"/>
  <c r="AU320" i="1"/>
  <c r="AU323" i="1"/>
  <c r="AU324" i="1"/>
  <c r="AU325" i="1"/>
  <c r="AU327" i="1"/>
  <c r="AU328" i="1"/>
  <c r="AU331" i="1"/>
  <c r="AU332" i="1"/>
  <c r="AU333" i="1"/>
  <c r="AU335" i="1"/>
  <c r="AU336" i="1"/>
  <c r="AU339" i="1"/>
  <c r="AU340" i="1"/>
  <c r="AU341" i="1"/>
  <c r="AU343" i="1"/>
  <c r="AU347" i="1"/>
  <c r="AU348" i="1"/>
  <c r="AU349" i="1"/>
  <c r="AU351" i="1"/>
  <c r="AU352" i="1"/>
  <c r="AU355" i="1"/>
  <c r="AU356" i="1"/>
  <c r="AU357" i="1"/>
  <c r="AU359" i="1"/>
  <c r="AU360" i="1"/>
  <c r="AU361" i="1"/>
  <c r="AU363" i="1"/>
  <c r="AU364" i="1"/>
  <c r="AU365" i="1"/>
  <c r="AU367" i="1"/>
  <c r="AU371" i="1"/>
  <c r="AU372" i="1"/>
  <c r="AU373" i="1"/>
  <c r="AU375" i="1"/>
  <c r="AU376" i="1"/>
  <c r="AU379" i="1"/>
  <c r="AU380" i="1"/>
  <c r="AU381" i="1"/>
  <c r="AU383" i="1"/>
  <c r="AU384" i="1"/>
  <c r="AU385" i="1"/>
  <c r="AU387" i="1"/>
  <c r="AU388" i="1"/>
  <c r="AU389" i="1"/>
  <c r="AU391" i="1"/>
  <c r="AU392" i="1"/>
  <c r="AU395" i="1"/>
  <c r="AU396" i="1"/>
  <c r="AU397" i="1"/>
  <c r="AU399" i="1"/>
  <c r="AU400" i="1"/>
  <c r="AU403" i="1"/>
  <c r="AU404" i="1"/>
  <c r="AU405" i="1"/>
  <c r="AU407" i="1"/>
  <c r="AU411" i="1"/>
  <c r="AU412" i="1"/>
  <c r="AU413" i="1"/>
  <c r="AU415" i="1"/>
  <c r="AU416" i="1"/>
  <c r="AU419" i="1"/>
  <c r="AU420" i="1"/>
  <c r="AU421" i="1"/>
  <c r="AU423" i="1"/>
  <c r="AU424" i="1"/>
  <c r="AU427" i="1"/>
  <c r="AU428" i="1"/>
  <c r="AU429" i="1"/>
  <c r="AU431" i="1"/>
  <c r="AU435" i="1"/>
  <c r="AU436" i="1"/>
  <c r="AU437" i="1"/>
  <c r="AU439" i="1"/>
  <c r="AU440" i="1"/>
  <c r="AU443" i="1"/>
  <c r="AU444" i="1"/>
  <c r="AU445" i="1"/>
  <c r="AU447" i="1"/>
  <c r="AU448" i="1"/>
  <c r="AU451" i="1"/>
  <c r="AU452" i="1"/>
  <c r="AU453" i="1"/>
  <c r="AU455" i="1"/>
  <c r="AU456" i="1"/>
  <c r="AU459" i="1"/>
  <c r="AU460" i="1"/>
  <c r="AU461" i="1"/>
  <c r="AU463" i="1"/>
  <c r="AU464" i="1"/>
  <c r="AU467" i="1"/>
  <c r="AU468" i="1"/>
  <c r="AU469" i="1"/>
  <c r="AU471" i="1"/>
  <c r="AU475" i="1"/>
  <c r="AU476" i="1"/>
  <c r="AU477" i="1"/>
  <c r="AU479" i="1"/>
  <c r="AU480" i="1"/>
  <c r="AU483" i="1"/>
  <c r="AU484" i="1"/>
  <c r="AU485" i="1"/>
  <c r="AU487" i="1"/>
  <c r="AU488" i="1"/>
  <c r="AU491" i="1"/>
  <c r="AU492" i="1"/>
  <c r="AU493" i="1"/>
  <c r="AU495" i="1"/>
  <c r="AU499" i="1"/>
  <c r="AU500" i="1"/>
  <c r="AU501" i="1"/>
  <c r="AU503" i="1"/>
  <c r="AU504" i="1"/>
  <c r="AU507" i="1"/>
  <c r="AU508" i="1"/>
  <c r="AU509" i="1"/>
  <c r="AU511" i="1"/>
  <c r="AU512" i="1"/>
  <c r="AU515" i="1"/>
  <c r="AU516" i="1"/>
  <c r="AU517" i="1"/>
  <c r="AU519" i="1"/>
  <c r="AU520" i="1"/>
  <c r="AU523" i="1"/>
  <c r="AU524" i="1"/>
  <c r="AU525" i="1"/>
  <c r="AU527" i="1"/>
  <c r="AU528" i="1"/>
  <c r="AU531" i="1"/>
  <c r="AU532" i="1"/>
  <c r="AU533" i="1"/>
  <c r="AU535" i="1"/>
  <c r="AU536" i="1"/>
  <c r="AU539" i="1"/>
  <c r="AU540" i="1"/>
  <c r="AU541" i="1"/>
  <c r="AU543" i="1"/>
  <c r="AU544" i="1"/>
  <c r="AU547" i="1"/>
  <c r="AU548" i="1"/>
  <c r="AU549" i="1"/>
  <c r="AU551" i="1"/>
  <c r="AU552" i="1"/>
  <c r="AU555" i="1"/>
  <c r="AU556" i="1"/>
  <c r="AU557" i="1"/>
  <c r="AU559" i="1"/>
  <c r="AU563" i="1"/>
  <c r="AU564" i="1"/>
  <c r="AU565" i="1"/>
  <c r="AU567" i="1"/>
  <c r="AU568" i="1"/>
  <c r="AU571" i="1"/>
  <c r="AU572" i="1"/>
  <c r="AU573" i="1"/>
  <c r="AU575" i="1"/>
  <c r="AU576" i="1"/>
  <c r="AU579" i="1"/>
  <c r="AU580" i="1"/>
  <c r="AU581" i="1"/>
  <c r="AU583" i="1"/>
  <c r="AU584" i="1"/>
  <c r="AU587" i="1"/>
  <c r="AU588" i="1"/>
  <c r="AU589" i="1"/>
  <c r="AU591" i="1"/>
  <c r="AU592" i="1"/>
  <c r="AU595" i="1"/>
  <c r="AU596" i="1"/>
  <c r="AU597" i="1"/>
  <c r="AU599" i="1"/>
  <c r="AU600" i="1"/>
  <c r="AU603" i="1"/>
  <c r="AU604" i="1"/>
  <c r="AU605" i="1"/>
  <c r="AU607" i="1"/>
  <c r="AU608" i="1"/>
  <c r="AU611" i="1"/>
  <c r="AU612" i="1"/>
  <c r="AU613" i="1"/>
  <c r="AU615" i="1"/>
  <c r="AU616" i="1"/>
  <c r="AU619" i="1"/>
  <c r="AU620" i="1"/>
  <c r="AU621" i="1"/>
  <c r="AU623" i="1"/>
  <c r="AU627" i="1"/>
  <c r="AU628" i="1"/>
  <c r="AU629" i="1"/>
  <c r="AU631" i="1"/>
  <c r="AU632" i="1"/>
  <c r="AU635" i="1"/>
  <c r="AU636" i="1"/>
  <c r="AU637" i="1"/>
  <c r="AU639" i="1"/>
  <c r="AU640" i="1"/>
  <c r="AU643" i="1"/>
  <c r="AU644" i="1"/>
  <c r="AU645" i="1"/>
  <c r="AU647" i="1"/>
  <c r="AU648" i="1"/>
  <c r="AU651" i="1"/>
  <c r="AU652" i="1"/>
  <c r="AU653" i="1"/>
  <c r="AU655" i="1"/>
  <c r="AU656" i="1"/>
  <c r="AU659" i="1"/>
  <c r="AU660" i="1"/>
  <c r="AU661" i="1"/>
  <c r="AU663" i="1"/>
  <c r="AU664" i="1"/>
  <c r="AU667" i="1"/>
  <c r="AU668" i="1"/>
  <c r="AU669" i="1"/>
  <c r="AU671" i="1"/>
  <c r="AU672" i="1"/>
  <c r="AU675" i="1"/>
  <c r="AU676" i="1"/>
  <c r="AU677" i="1"/>
  <c r="AU679" i="1"/>
  <c r="AU680" i="1"/>
  <c r="AU683" i="1"/>
  <c r="AU684" i="1"/>
  <c r="AU685" i="1"/>
  <c r="AU687" i="1"/>
  <c r="AU691" i="1"/>
  <c r="AU692" i="1"/>
  <c r="AU693" i="1"/>
  <c r="AU694" i="1"/>
  <c r="AU695" i="1"/>
  <c r="AU698" i="1"/>
  <c r="AU699" i="1"/>
  <c r="AU700" i="1"/>
  <c r="AU701" i="1"/>
  <c r="AU702" i="1"/>
  <c r="AU703" i="1"/>
  <c r="AU707" i="1"/>
  <c r="AU708" i="1"/>
  <c r="AU709" i="1"/>
  <c r="AU710" i="1"/>
  <c r="AU711" i="1"/>
  <c r="AU715" i="1"/>
  <c r="AU716" i="1"/>
  <c r="AU717" i="1"/>
  <c r="AU718" i="1"/>
  <c r="AU719" i="1"/>
  <c r="AU721" i="1"/>
  <c r="AU723" i="1"/>
  <c r="AU724" i="1"/>
  <c r="AU725" i="1"/>
  <c r="AU726" i="1"/>
  <c r="AU727" i="1"/>
  <c r="AU731" i="1"/>
  <c r="AU732" i="1"/>
  <c r="AU733" i="1"/>
  <c r="AU734" i="1"/>
  <c r="AU735" i="1"/>
  <c r="AU739" i="1"/>
  <c r="AU740" i="1"/>
  <c r="AU741" i="1"/>
  <c r="AU742" i="1"/>
  <c r="AU743" i="1"/>
  <c r="AU747" i="1"/>
  <c r="AU748" i="1"/>
  <c r="AU749" i="1"/>
  <c r="AU750" i="1"/>
  <c r="AU751" i="1"/>
  <c r="AU755" i="1"/>
  <c r="AU756" i="1"/>
  <c r="AU757" i="1"/>
  <c r="AU758" i="1"/>
  <c r="AU759" i="1"/>
  <c r="AU763" i="1"/>
  <c r="AU764" i="1"/>
  <c r="AU765" i="1"/>
  <c r="AU766" i="1"/>
  <c r="AU767" i="1"/>
  <c r="AU771" i="1"/>
  <c r="AU772" i="1"/>
  <c r="AU773" i="1"/>
  <c r="AU774" i="1"/>
  <c r="AU775" i="1"/>
  <c r="AU779" i="1"/>
  <c r="AU780" i="1"/>
  <c r="AU781" i="1"/>
  <c r="AU782" i="1"/>
  <c r="AU783" i="1"/>
  <c r="AU787" i="1"/>
  <c r="AU788" i="1"/>
  <c r="AU789" i="1"/>
  <c r="AU790" i="1"/>
  <c r="AU791" i="1"/>
  <c r="AU795" i="1"/>
  <c r="AU796" i="1"/>
  <c r="AU797" i="1"/>
  <c r="AU798" i="1"/>
  <c r="AU799" i="1"/>
  <c r="AU803" i="1"/>
  <c r="AU804" i="1"/>
  <c r="AU805" i="1"/>
  <c r="AU806" i="1"/>
  <c r="AU807" i="1"/>
  <c r="AU811" i="1"/>
  <c r="AU812" i="1"/>
  <c r="AU813" i="1"/>
  <c r="AU814" i="1"/>
  <c r="AU815" i="1"/>
  <c r="AU819" i="1"/>
  <c r="AU820" i="1"/>
  <c r="AU821" i="1"/>
  <c r="AU822" i="1"/>
  <c r="AU823" i="1"/>
  <c r="AU827" i="1"/>
  <c r="AU828" i="1"/>
  <c r="AU829" i="1"/>
  <c r="AU830" i="1"/>
  <c r="AU831" i="1"/>
  <c r="AU835" i="1"/>
  <c r="AU836" i="1"/>
  <c r="AU837" i="1"/>
  <c r="AU838" i="1"/>
  <c r="AU839" i="1"/>
  <c r="AU843" i="1"/>
  <c r="AU844" i="1"/>
  <c r="AU845" i="1"/>
  <c r="AU846" i="1"/>
  <c r="AU847" i="1"/>
  <c r="AU851" i="1"/>
  <c r="AU852" i="1"/>
  <c r="AU853" i="1"/>
  <c r="AU854" i="1"/>
  <c r="AU855" i="1"/>
  <c r="AU857" i="1"/>
  <c r="AU859" i="1"/>
  <c r="AU860" i="1"/>
  <c r="AU861" i="1"/>
  <c r="AU862" i="1"/>
  <c r="AU863" i="1"/>
  <c r="AU867" i="1"/>
  <c r="AU868" i="1"/>
  <c r="AU869" i="1"/>
  <c r="AU870" i="1"/>
  <c r="AU871" i="1"/>
  <c r="AU875" i="1"/>
  <c r="AU876" i="1"/>
  <c r="AU877" i="1"/>
  <c r="AU878" i="1"/>
  <c r="AU879" i="1"/>
  <c r="AU883" i="1"/>
  <c r="AU884" i="1"/>
  <c r="AU885" i="1"/>
  <c r="AU886" i="1"/>
  <c r="AU887" i="1"/>
  <c r="AU891" i="1"/>
  <c r="AU892" i="1"/>
  <c r="AU893" i="1"/>
  <c r="AU894" i="1"/>
  <c r="AU895" i="1"/>
  <c r="AU899" i="1"/>
  <c r="AU900" i="1"/>
  <c r="AU901" i="1"/>
  <c r="AU902" i="1"/>
  <c r="AU903" i="1"/>
  <c r="AU907" i="1"/>
  <c r="AU908" i="1"/>
  <c r="AU909" i="1"/>
  <c r="AU910" i="1"/>
  <c r="AU911" i="1"/>
  <c r="AU915" i="1"/>
  <c r="AU916" i="1"/>
  <c r="AU917" i="1"/>
  <c r="AU918" i="1"/>
  <c r="AU919" i="1"/>
  <c r="AU923" i="1"/>
  <c r="AU924" i="1"/>
  <c r="AU925" i="1"/>
  <c r="AU926" i="1"/>
  <c r="AU927" i="1"/>
  <c r="AU931" i="1"/>
  <c r="AU932" i="1"/>
  <c r="AU933" i="1"/>
  <c r="AU934" i="1"/>
  <c r="AU935" i="1"/>
  <c r="AU939" i="1"/>
  <c r="AU940" i="1"/>
  <c r="AU941" i="1"/>
  <c r="AU942" i="1"/>
  <c r="AU943" i="1"/>
  <c r="AU947" i="1"/>
  <c r="AU948" i="1"/>
  <c r="AU949" i="1"/>
  <c r="AU950" i="1"/>
  <c r="AU951" i="1"/>
  <c r="AU955" i="1"/>
  <c r="AU956" i="1"/>
  <c r="AU957" i="1"/>
  <c r="AU958" i="1"/>
  <c r="AU959" i="1"/>
  <c r="AU963" i="1"/>
  <c r="AU964" i="1"/>
  <c r="AU965" i="1"/>
  <c r="AU967" i="1"/>
  <c r="AU971" i="1"/>
  <c r="AU972" i="1"/>
  <c r="AU973" i="1"/>
  <c r="AU975" i="1"/>
  <c r="AU979" i="1"/>
  <c r="AU980" i="1"/>
  <c r="AU981" i="1"/>
  <c r="AU983" i="1"/>
  <c r="AU987" i="1"/>
  <c r="AU988" i="1"/>
  <c r="AU989" i="1"/>
  <c r="AU991" i="1"/>
  <c r="AU995" i="1"/>
  <c r="AU996" i="1"/>
  <c r="AU997" i="1"/>
  <c r="AU999" i="1"/>
  <c r="AU1003" i="1"/>
  <c r="AU1004" i="1"/>
  <c r="AU1005" i="1"/>
  <c r="AU1007" i="1"/>
  <c r="AU1011" i="1"/>
  <c r="AU1012" i="1"/>
  <c r="AU1013" i="1"/>
  <c r="AU1015" i="1"/>
  <c r="AU1019" i="1"/>
  <c r="AU1020" i="1"/>
  <c r="AU1021" i="1"/>
  <c r="AU1023" i="1"/>
  <c r="AU1027" i="1"/>
  <c r="AU1028" i="1"/>
  <c r="AU1029" i="1"/>
  <c r="AU1031" i="1"/>
  <c r="AU1035" i="1"/>
  <c r="AU1036" i="1"/>
  <c r="AU1037" i="1"/>
  <c r="AU1039" i="1"/>
  <c r="AU1043" i="1"/>
  <c r="AU1044" i="1"/>
  <c r="AU1045" i="1"/>
  <c r="AU1047" i="1"/>
  <c r="AU1051" i="1"/>
  <c r="AU1052" i="1"/>
  <c r="AU1053" i="1"/>
  <c r="AU1055" i="1"/>
  <c r="AU1059" i="1"/>
  <c r="AU1060" i="1"/>
  <c r="AU1061" i="1"/>
  <c r="AU1063" i="1"/>
  <c r="AU1067" i="1"/>
  <c r="AU1068" i="1"/>
  <c r="AU1069" i="1"/>
  <c r="AU1071" i="1"/>
  <c r="AU1073" i="1"/>
  <c r="AU1075" i="1"/>
  <c r="AU1076" i="1"/>
  <c r="AU1077" i="1"/>
  <c r="AU1079" i="1"/>
  <c r="AU1083" i="1"/>
  <c r="AU1084" i="1"/>
  <c r="AU1085" i="1"/>
  <c r="AU1086" i="1"/>
  <c r="AU1087" i="1"/>
  <c r="AU1091" i="1"/>
  <c r="AU1092" i="1"/>
  <c r="AU1093" i="1"/>
  <c r="AU1095" i="1"/>
  <c r="AU1099" i="1"/>
  <c r="AU1100" i="1"/>
  <c r="AU1101" i="1"/>
  <c r="AU1103" i="1"/>
  <c r="AU1107" i="1"/>
  <c r="AU1108" i="1"/>
  <c r="AU1109" i="1"/>
  <c r="AU1111" i="1"/>
  <c r="AU1115" i="1"/>
  <c r="AU1116" i="1"/>
  <c r="AU1117" i="1"/>
  <c r="AU1119" i="1"/>
  <c r="AU1123" i="1"/>
  <c r="AU1124" i="1"/>
  <c r="AU1125" i="1"/>
  <c r="AU1127" i="1"/>
  <c r="AU1128" i="1"/>
  <c r="AU1131" i="1"/>
  <c r="AU1132" i="1"/>
  <c r="AU1133" i="1"/>
  <c r="AU1135" i="1"/>
  <c r="AU1136" i="1"/>
  <c r="AU1139" i="1"/>
  <c r="AU1140" i="1"/>
  <c r="AU1141" i="1"/>
  <c r="AU1143" i="1"/>
  <c r="AU1144" i="1"/>
  <c r="AU1147" i="1"/>
  <c r="AU1148" i="1"/>
  <c r="AU1149" i="1"/>
  <c r="AU1151" i="1"/>
  <c r="AU1152" i="1"/>
  <c r="AU1155" i="1"/>
  <c r="AU1156" i="1"/>
  <c r="AU1157" i="1"/>
  <c r="AU1159" i="1"/>
  <c r="AU1160" i="1"/>
  <c r="AU1163" i="1"/>
  <c r="AU1164" i="1"/>
  <c r="AU1165" i="1"/>
  <c r="AU1167" i="1"/>
  <c r="AU1168" i="1"/>
  <c r="AU1171" i="1"/>
  <c r="AU1172" i="1"/>
  <c r="AU1173" i="1"/>
  <c r="AU1175" i="1"/>
  <c r="AU1176" i="1"/>
  <c r="AU1179" i="1"/>
  <c r="AU1180" i="1"/>
  <c r="AU1181" i="1"/>
  <c r="AU1183" i="1"/>
  <c r="AU1184" i="1"/>
  <c r="AU1187" i="1"/>
  <c r="AU1188" i="1"/>
  <c r="AU1189" i="1"/>
  <c r="AU1191" i="1"/>
  <c r="AU1192" i="1"/>
  <c r="AU1195" i="1"/>
  <c r="AU1196" i="1"/>
  <c r="AU1197" i="1"/>
  <c r="AU1199" i="1"/>
  <c r="AU1200" i="1"/>
  <c r="AU1203" i="1"/>
  <c r="AU1204" i="1"/>
  <c r="AU1205" i="1"/>
  <c r="AU1207" i="1"/>
  <c r="AU1208" i="1"/>
  <c r="AU1211" i="1"/>
  <c r="AU1212" i="1"/>
  <c r="AU1213" i="1"/>
  <c r="AU1215" i="1"/>
  <c r="AU1216" i="1"/>
  <c r="AU1219" i="1"/>
  <c r="AU1220" i="1"/>
  <c r="AU1221" i="1"/>
  <c r="AU1223" i="1"/>
  <c r="AU1224" i="1"/>
  <c r="AU1227" i="1"/>
  <c r="AU1228" i="1"/>
  <c r="AU1229" i="1"/>
  <c r="AU1231" i="1"/>
  <c r="AU1232" i="1"/>
  <c r="AU1235" i="1"/>
  <c r="AU1236" i="1"/>
  <c r="AU1237" i="1"/>
  <c r="AU1239" i="1"/>
  <c r="AU1240" i="1"/>
  <c r="AU1243" i="1"/>
  <c r="AU1244" i="1"/>
  <c r="AU1245" i="1"/>
  <c r="AU1247" i="1"/>
  <c r="AU1248" i="1"/>
  <c r="AU1251" i="1"/>
  <c r="AU1252" i="1"/>
  <c r="AU1253" i="1"/>
  <c r="AU1255" i="1"/>
  <c r="AU1256" i="1"/>
  <c r="AU1259" i="1"/>
  <c r="AU1260" i="1"/>
  <c r="AU1261" i="1"/>
  <c r="AU1263" i="1"/>
  <c r="AU1264" i="1"/>
  <c r="AU1271" i="1"/>
  <c r="AU1272" i="1"/>
  <c r="AU1279" i="1"/>
  <c r="AU1280" i="1"/>
  <c r="AU1287" i="1"/>
  <c r="AU1288" i="1"/>
  <c r="AU1295" i="1"/>
  <c r="AU1296" i="1"/>
  <c r="AU1303" i="1"/>
  <c r="AU1304" i="1"/>
  <c r="AU1311" i="1"/>
  <c r="AU1312" i="1"/>
  <c r="AU1319" i="1"/>
  <c r="AU1320" i="1"/>
  <c r="AU1327" i="1"/>
  <c r="AU1328" i="1"/>
  <c r="AU1335" i="1"/>
  <c r="AU1336" i="1"/>
  <c r="AU1343" i="1"/>
  <c r="AU1344" i="1"/>
  <c r="AU1351" i="1"/>
  <c r="AU1352" i="1"/>
  <c r="AU1359" i="1"/>
  <c r="AU1360" i="1"/>
  <c r="AU1367" i="1"/>
  <c r="AU1368" i="1"/>
  <c r="AU1375" i="1"/>
  <c r="AU1376" i="1"/>
  <c r="AU1383" i="1"/>
  <c r="AU1384" i="1"/>
  <c r="AU1391" i="1"/>
  <c r="AU1392" i="1"/>
  <c r="AU1399" i="1"/>
  <c r="AU1400" i="1"/>
  <c r="AU1407" i="1"/>
  <c r="AU1408" i="1"/>
  <c r="AU1415" i="1"/>
  <c r="AU1416" i="1"/>
  <c r="AU1423" i="1"/>
  <c r="AU1424" i="1"/>
  <c r="AU1431" i="1"/>
  <c r="AU1432" i="1"/>
  <c r="AU1439" i="1"/>
  <c r="AU1440" i="1"/>
  <c r="AU1447" i="1"/>
  <c r="AU1448" i="1"/>
  <c r="AU1455" i="1"/>
  <c r="AU1456" i="1"/>
  <c r="AU1463" i="1"/>
  <c r="AU1464" i="1"/>
  <c r="AU1471" i="1"/>
  <c r="AU1472" i="1"/>
  <c r="AU1479" i="1"/>
  <c r="AU1480" i="1"/>
  <c r="AU1487" i="1"/>
  <c r="AU1488" i="1"/>
  <c r="AU1495" i="1"/>
  <c r="AU1496" i="1"/>
  <c r="AU1503" i="1"/>
  <c r="AU1504" i="1"/>
  <c r="AU1511" i="1"/>
  <c r="AU1512" i="1"/>
  <c r="AU1519" i="1"/>
  <c r="AU1520" i="1"/>
  <c r="AU1527" i="1"/>
  <c r="AU1528" i="1"/>
  <c r="AU1535" i="1"/>
  <c r="AU1543" i="1"/>
  <c r="AU1544" i="1"/>
  <c r="AU1551" i="1"/>
  <c r="AU1552" i="1"/>
  <c r="AU1559" i="1"/>
  <c r="AU1567" i="1"/>
  <c r="AU1568" i="1"/>
  <c r="AU1575" i="1"/>
  <c r="AU1576" i="1"/>
  <c r="AU1583" i="1"/>
  <c r="AU1584" i="1"/>
  <c r="AU1591" i="1"/>
  <c r="AU1592" i="1"/>
  <c r="AU1599" i="1"/>
  <c r="AU1600" i="1"/>
  <c r="AU1607" i="1"/>
  <c r="AU1608" i="1"/>
  <c r="AU1615" i="1"/>
  <c r="AU1616" i="1"/>
  <c r="AU1623" i="1"/>
  <c r="AU1631" i="1"/>
  <c r="AU1632" i="1"/>
  <c r="AU1639" i="1"/>
  <c r="AU1647" i="1"/>
  <c r="AU1648" i="1"/>
  <c r="AU1655" i="1"/>
  <c r="AU1663" i="1"/>
  <c r="AU1664" i="1"/>
  <c r="AU1671" i="1"/>
  <c r="AU1679" i="1"/>
  <c r="AU1680" i="1"/>
  <c r="AU1696" i="1"/>
  <c r="AU1711" i="1"/>
  <c r="AU1712" i="1"/>
  <c r="AU1728" i="1"/>
  <c r="AU1744" i="1"/>
  <c r="AU1751" i="1"/>
  <c r="AU1760" i="1"/>
  <c r="AU1776" i="1"/>
  <c r="AU1784" i="1"/>
  <c r="AU1791" i="1"/>
  <c r="AU1808" i="1"/>
  <c r="AU1816" i="1"/>
  <c r="AU1839" i="1"/>
  <c r="AU1840" i="1"/>
  <c r="AU1848" i="1"/>
  <c r="AU1872" i="1"/>
  <c r="AU1879" i="1"/>
  <c r="AU1880" i="1"/>
  <c r="AU1904" i="1"/>
  <c r="AU1912" i="1"/>
  <c r="AU1919" i="1"/>
  <c r="AU1928" i="1"/>
  <c r="AU1944" i="1"/>
  <c r="AU1960" i="1"/>
  <c r="AU1968" i="1"/>
  <c r="AU1984" i="1"/>
  <c r="AU2000" i="1"/>
  <c r="AU2016" i="1"/>
  <c r="AU2024" i="1"/>
  <c r="AU2047" i="1"/>
  <c r="AU2048" i="1"/>
  <c r="AU2056" i="1"/>
  <c r="AU2080" i="1"/>
  <c r="AU2087" i="1"/>
  <c r="AU2088" i="1"/>
  <c r="AU2112" i="1"/>
  <c r="AU2120" i="1"/>
  <c r="AU2127" i="1"/>
  <c r="AU2144" i="1"/>
  <c r="AU2152" i="1"/>
  <c r="AU2175" i="1"/>
  <c r="AU2176" i="1"/>
  <c r="AU2184" i="1"/>
  <c r="AU2200" i="1"/>
  <c r="AU2215" i="1"/>
  <c r="AU2216" i="1"/>
  <c r="AU2232" i="1"/>
  <c r="AU2240" i="1"/>
  <c r="AU2255" i="1"/>
  <c r="AU2264" i="1"/>
  <c r="AU2272" i="1"/>
  <c r="AU2288" i="1"/>
  <c r="AU2295" i="1"/>
  <c r="AU2304" i="1"/>
  <c r="AU2320" i="1"/>
  <c r="AU2336" i="1"/>
  <c r="AU9" i="1"/>
  <c r="AW2043" i="1"/>
  <c r="AW2053" i="1"/>
  <c r="AW2059" i="1"/>
  <c r="AW2107" i="1"/>
  <c r="AW2117" i="1"/>
  <c r="AW2123" i="1"/>
  <c r="AW2171" i="1"/>
  <c r="AW2181" i="1"/>
  <c r="AW2187" i="1"/>
  <c r="AW2245" i="1"/>
  <c r="AW2355" i="1"/>
  <c r="AW2356" i="1"/>
  <c r="AW2363" i="1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B2" i="2"/>
  <c r="A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2" i="2"/>
  <c r="AW2272" i="1"/>
  <c r="AW2184" i="1"/>
  <c r="AW2088" i="1"/>
  <c r="AW2000" i="1"/>
  <c r="AW2349" i="1"/>
  <c r="AW2333" i="1"/>
  <c r="AW2309" i="1"/>
  <c r="AW2293" i="1"/>
  <c r="AW2277" i="1"/>
  <c r="AW2261" i="1"/>
  <c r="AW2229" i="1"/>
  <c r="AW2213" i="1"/>
  <c r="AW2197" i="1"/>
  <c r="AW2173" i="1"/>
  <c r="AW2157" i="1"/>
  <c r="AW2133" i="1"/>
  <c r="AW2101" i="1"/>
  <c r="AW2069" i="1"/>
  <c r="AW2013" i="1"/>
  <c r="AW2087" i="1"/>
  <c r="AW2341" i="1"/>
  <c r="AW2325" i="1"/>
  <c r="AW2317" i="1"/>
  <c r="AW2301" i="1"/>
  <c r="AW2285" i="1"/>
  <c r="AW2269" i="1"/>
  <c r="AW2253" i="1"/>
  <c r="AW2237" i="1"/>
  <c r="AW2221" i="1"/>
  <c r="AW2205" i="1"/>
  <c r="AW2189" i="1"/>
  <c r="AW2165" i="1"/>
  <c r="AW2149" i="1"/>
  <c r="AW2141" i="1"/>
  <c r="AW2125" i="1"/>
  <c r="AW2109" i="1"/>
  <c r="AW2093" i="1"/>
  <c r="AW2085" i="1"/>
  <c r="AW2077" i="1"/>
  <c r="AW2061" i="1"/>
  <c r="AW2045" i="1"/>
  <c r="AW2037" i="1"/>
  <c r="AW2029" i="1"/>
  <c r="AW2021" i="1"/>
  <c r="AW2005" i="1"/>
  <c r="AW2304" i="1"/>
  <c r="AW2216" i="1"/>
  <c r="AW2127" i="1"/>
  <c r="AW2047" i="1"/>
  <c r="AW2344" i="1"/>
  <c r="AW2328" i="1"/>
  <c r="AW2312" i="1"/>
  <c r="AW2296" i="1"/>
  <c r="AW2280" i="1"/>
  <c r="AW2256" i="1"/>
  <c r="AW2248" i="1"/>
  <c r="AW2224" i="1"/>
  <c r="AW2208" i="1"/>
  <c r="AW2192" i="1"/>
  <c r="AW2168" i="1"/>
  <c r="AW2160" i="1"/>
  <c r="AW2136" i="1"/>
  <c r="AW2128" i="1"/>
  <c r="AW2104" i="1"/>
  <c r="AW2096" i="1"/>
  <c r="AW2072" i="1"/>
  <c r="AW2064" i="1"/>
  <c r="AW2040" i="1"/>
  <c r="AW2032" i="1"/>
  <c r="AW2008" i="1"/>
  <c r="AW2295" i="1"/>
  <c r="AW2215" i="1"/>
  <c r="AW2375" i="1"/>
  <c r="AW2343" i="1"/>
  <c r="AW2335" i="1"/>
  <c r="AW2327" i="1"/>
  <c r="AW2319" i="1"/>
  <c r="AW2311" i="1"/>
  <c r="AW2303" i="1"/>
  <c r="AW2287" i="1"/>
  <c r="AW2279" i="1"/>
  <c r="AW2271" i="1"/>
  <c r="AW2263" i="1"/>
  <c r="AW2247" i="1"/>
  <c r="AW2239" i="1"/>
  <c r="AW2231" i="1"/>
  <c r="AW2223" i="1"/>
  <c r="AW2207" i="1"/>
  <c r="AW2199" i="1"/>
  <c r="AW2191" i="1"/>
  <c r="AW2183" i="1"/>
  <c r="AW2167" i="1"/>
  <c r="AW2159" i="1"/>
  <c r="AW2151" i="1"/>
  <c r="AW2143" i="1"/>
  <c r="AW2135" i="1"/>
  <c r="AW2119" i="1"/>
  <c r="AW2111" i="1"/>
  <c r="AW2103" i="1"/>
  <c r="AW2095" i="1"/>
  <c r="AW2079" i="1"/>
  <c r="AW2071" i="1"/>
  <c r="AW2063" i="1"/>
  <c r="AW2055" i="1"/>
  <c r="AW2039" i="1"/>
  <c r="AW2031" i="1"/>
  <c r="AW2023" i="1"/>
  <c r="AW2015" i="1"/>
  <c r="AW2007" i="1"/>
  <c r="AW1999" i="1"/>
  <c r="AW2120" i="1"/>
  <c r="AW2024" i="1"/>
  <c r="AW2288" i="1"/>
  <c r="AW2200" i="1"/>
  <c r="AW2112" i="1"/>
  <c r="AW2016" i="1"/>
  <c r="AW2340" i="1"/>
  <c r="AW2324" i="1"/>
  <c r="AW2316" i="1"/>
  <c r="AW2300" i="1"/>
  <c r="AW2284" i="1"/>
  <c r="AW2268" i="1"/>
  <c r="AW2260" i="1"/>
  <c r="AW2252" i="1"/>
  <c r="AW2236" i="1"/>
  <c r="AW2228" i="1"/>
  <c r="AW2220" i="1"/>
  <c r="AW2212" i="1"/>
  <c r="AW2204" i="1"/>
  <c r="AW2196" i="1"/>
  <c r="AW2188" i="1"/>
  <c r="AW2172" i="1"/>
  <c r="AW2164" i="1"/>
  <c r="AW2156" i="1"/>
  <c r="AW2148" i="1"/>
  <c r="AW2140" i="1"/>
  <c r="AW2132" i="1"/>
  <c r="AW2124" i="1"/>
  <c r="AW2116" i="1"/>
  <c r="AW2108" i="1"/>
  <c r="AW2100" i="1"/>
  <c r="AW2092" i="1"/>
  <c r="AW2084" i="1"/>
  <c r="AW2076" i="1"/>
  <c r="AW2068" i="1"/>
  <c r="AW2060" i="1"/>
  <c r="AW2052" i="1"/>
  <c r="AW2044" i="1"/>
  <c r="AW2036" i="1"/>
  <c r="AW2028" i="1"/>
  <c r="AW2020" i="1"/>
  <c r="AW2012" i="1"/>
  <c r="AW2255" i="1"/>
  <c r="AW2175" i="1"/>
  <c r="AW2080" i="1"/>
  <c r="AW2347" i="1"/>
  <c r="AW2339" i="1"/>
  <c r="AW2331" i="1"/>
  <c r="AW2323" i="1"/>
  <c r="AW2315" i="1"/>
  <c r="AW2307" i="1"/>
  <c r="AW2299" i="1"/>
  <c r="AW2291" i="1"/>
  <c r="AW2283" i="1"/>
  <c r="AW2275" i="1"/>
  <c r="AW2267" i="1"/>
  <c r="AW2259" i="1"/>
  <c r="AW2251" i="1"/>
  <c r="AW2243" i="1"/>
  <c r="AW2235" i="1"/>
  <c r="AW2227" i="1"/>
  <c r="AW2219" i="1"/>
  <c r="AW2211" i="1"/>
  <c r="AW2203" i="1"/>
  <c r="AW2195" i="1"/>
  <c r="AW2179" i="1"/>
  <c r="AW2163" i="1"/>
  <c r="AW2155" i="1"/>
  <c r="AW2147" i="1"/>
  <c r="AW2139" i="1"/>
  <c r="AW2131" i="1"/>
  <c r="AW2115" i="1"/>
  <c r="AW2099" i="1"/>
  <c r="AW2091" i="1"/>
  <c r="AW2083" i="1"/>
  <c r="AW2075" i="1"/>
  <c r="AW2067" i="1"/>
  <c r="AW2051" i="1"/>
  <c r="AW2035" i="1"/>
  <c r="AW2027" i="1"/>
  <c r="AW2019" i="1"/>
  <c r="AW2011" i="1"/>
  <c r="AW2003" i="1"/>
  <c r="AW2336" i="1"/>
  <c r="AW2240" i="1"/>
  <c r="AW2152" i="1"/>
  <c r="AW2056" i="1"/>
  <c r="AW2264" i="1"/>
  <c r="AW2176" i="1"/>
  <c r="AW2348" i="1"/>
  <c r="AW2332" i="1"/>
  <c r="AW2308" i="1"/>
  <c r="AW2292" i="1"/>
  <c r="AW2276" i="1"/>
  <c r="AW2244" i="1"/>
  <c r="AW2180" i="1"/>
  <c r="AW2004" i="1"/>
  <c r="AW2320" i="1"/>
  <c r="AW2232" i="1"/>
  <c r="AW2144" i="1"/>
  <c r="AW2048" i="1"/>
  <c r="AW2233" i="1"/>
  <c r="AW2001" i="1"/>
  <c r="AW2376" i="1"/>
  <c r="AW2380" i="1"/>
  <c r="AW2371" i="1"/>
  <c r="AW2372" i="1"/>
  <c r="AW2383" i="1"/>
  <c r="AQ2541" i="1"/>
  <c r="AU2541" i="1"/>
  <c r="AW2373" i="1"/>
  <c r="AW2407" i="1"/>
  <c r="AW2519" i="1"/>
  <c r="AW2495" i="1"/>
  <c r="AW2479" i="1"/>
  <c r="AW2463" i="1"/>
  <c r="AW2447" i="1"/>
  <c r="AW2439" i="1"/>
  <c r="AW2423" i="1"/>
  <c r="AW2391" i="1"/>
  <c r="AW2511" i="1"/>
  <c r="AW2487" i="1"/>
  <c r="AW2471" i="1"/>
  <c r="AW2455" i="1"/>
  <c r="AW2431" i="1"/>
  <c r="AW2399" i="1"/>
  <c r="AW2503" i="1"/>
  <c r="AW2415" i="1"/>
  <c r="AW2508" i="1"/>
  <c r="AW2492" i="1"/>
  <c r="AW2476" i="1"/>
  <c r="AW2460" i="1"/>
  <c r="AW2444" i="1"/>
  <c r="AW2420" i="1"/>
  <c r="AW2388" i="1"/>
  <c r="AW2396" i="1"/>
  <c r="AW2516" i="1"/>
  <c r="AW2500" i="1"/>
  <c r="AW2484" i="1"/>
  <c r="AW2468" i="1"/>
  <c r="AW2452" i="1"/>
  <c r="AW2436" i="1"/>
  <c r="AW2428" i="1"/>
  <c r="AW2412" i="1"/>
  <c r="AW2404" i="1"/>
  <c r="AW2499" i="1"/>
  <c r="AW2475" i="1"/>
  <c r="AW2451" i="1"/>
  <c r="AW2427" i="1"/>
  <c r="AW2411" i="1"/>
  <c r="AW2387" i="1"/>
  <c r="AW2517" i="1"/>
  <c r="AW2509" i="1"/>
  <c r="AW2501" i="1"/>
  <c r="AW2493" i="1"/>
  <c r="AW2485" i="1"/>
  <c r="AW2477" i="1"/>
  <c r="AW2469" i="1"/>
  <c r="AW2461" i="1"/>
  <c r="AW2453" i="1"/>
  <c r="AW2445" i="1"/>
  <c r="AW2437" i="1"/>
  <c r="AW2429" i="1"/>
  <c r="AW2421" i="1"/>
  <c r="AW2413" i="1"/>
  <c r="AW2405" i="1"/>
  <c r="AW2397" i="1"/>
  <c r="AW2389" i="1"/>
  <c r="AW2381" i="1"/>
  <c r="AW2507" i="1"/>
  <c r="AW2483" i="1"/>
  <c r="AW2459" i="1"/>
  <c r="AW2435" i="1"/>
  <c r="AW2395" i="1"/>
  <c r="AW2512" i="1"/>
  <c r="AW2504" i="1"/>
  <c r="AW2496" i="1"/>
  <c r="AW2488" i="1"/>
  <c r="AW2480" i="1"/>
  <c r="AW2472" i="1"/>
  <c r="AW2464" i="1"/>
  <c r="AW2456" i="1"/>
  <c r="AW2448" i="1"/>
  <c r="AW2440" i="1"/>
  <c r="AW2432" i="1"/>
  <c r="AW2424" i="1"/>
  <c r="AW2416" i="1"/>
  <c r="AW2408" i="1"/>
  <c r="AW2400" i="1"/>
  <c r="AW2392" i="1"/>
  <c r="AW2384" i="1"/>
  <c r="AW2515" i="1"/>
  <c r="AW2491" i="1"/>
  <c r="AW2467" i="1"/>
  <c r="AW2443" i="1"/>
  <c r="AW2419" i="1"/>
  <c r="AW2403" i="1"/>
  <c r="AW2379" i="1"/>
  <c r="AW2505" i="1"/>
  <c r="AW2441" i="1"/>
  <c r="AQ2543" i="1"/>
  <c r="AU2543" i="1"/>
  <c r="AQ2542" i="1"/>
  <c r="AU2542" i="1"/>
  <c r="AW2520" i="1"/>
  <c r="AW2352" i="1"/>
  <c r="AW2351" i="1"/>
  <c r="AW2357" i="1"/>
  <c r="AW2364" i="1"/>
  <c r="AW2367" i="1"/>
  <c r="AW2360" i="1"/>
  <c r="AW2368" i="1"/>
  <c r="AW2365" i="1"/>
  <c r="AW2359" i="1"/>
  <c r="AU2537" i="1"/>
  <c r="AU2529" i="1"/>
  <c r="AU2521" i="1"/>
  <c r="AU2513" i="1"/>
  <c r="AW2513" i="1"/>
  <c r="AU2497" i="1"/>
  <c r="AW2497" i="1"/>
  <c r="AU2489" i="1"/>
  <c r="AW2489" i="1"/>
  <c r="AU2481" i="1"/>
  <c r="AW2481" i="1"/>
  <c r="AU2473" i="1"/>
  <c r="AW2473" i="1"/>
  <c r="AU2465" i="1"/>
  <c r="AW2465" i="1"/>
  <c r="AU2457" i="1"/>
  <c r="AW2457" i="1"/>
  <c r="AU2449" i="1"/>
  <c r="AW2449" i="1"/>
  <c r="AU2433" i="1"/>
  <c r="AW2433" i="1"/>
  <c r="AU2425" i="1"/>
  <c r="AW2425" i="1"/>
  <c r="AU2417" i="1"/>
  <c r="AW2417" i="1"/>
  <c r="AU2409" i="1"/>
  <c r="AW2409" i="1"/>
  <c r="AU2401" i="1"/>
  <c r="AW2401" i="1"/>
  <c r="AU2393" i="1"/>
  <c r="AW2393" i="1"/>
  <c r="AU2385" i="1"/>
  <c r="AW2385" i="1"/>
  <c r="AU2377" i="1"/>
  <c r="AW2377" i="1"/>
  <c r="AU2369" i="1"/>
  <c r="AW2369" i="1"/>
  <c r="AU2361" i="1"/>
  <c r="AW2361" i="1"/>
  <c r="AU2353" i="1"/>
  <c r="AW2353" i="1"/>
  <c r="AU2345" i="1"/>
  <c r="AW2345" i="1"/>
  <c r="AU2337" i="1"/>
  <c r="AW2337" i="1"/>
  <c r="AU2329" i="1"/>
  <c r="AW2329" i="1"/>
  <c r="AU2321" i="1"/>
  <c r="AW2321" i="1"/>
  <c r="AU2313" i="1"/>
  <c r="AW2313" i="1"/>
  <c r="AU2305" i="1"/>
  <c r="AW2305" i="1"/>
  <c r="AU2297" i="1"/>
  <c r="AW2297" i="1"/>
  <c r="AU2289" i="1"/>
  <c r="AW2289" i="1"/>
  <c r="AU2281" i="1"/>
  <c r="AW2281" i="1"/>
  <c r="AU2273" i="1"/>
  <c r="AW2273" i="1"/>
  <c r="AU2265" i="1"/>
  <c r="AW2265" i="1"/>
  <c r="AU2257" i="1"/>
  <c r="AW2257" i="1"/>
  <c r="AU2249" i="1"/>
  <c r="AW2249" i="1"/>
  <c r="AU2241" i="1"/>
  <c r="AW2241" i="1"/>
  <c r="AU2225" i="1"/>
  <c r="AW2225" i="1"/>
  <c r="AU2217" i="1"/>
  <c r="AW2217" i="1"/>
  <c r="AU2209" i="1"/>
  <c r="AW2209" i="1"/>
  <c r="AU2201" i="1"/>
  <c r="AW2201" i="1"/>
  <c r="AU2193" i="1"/>
  <c r="AW2193" i="1"/>
  <c r="AU2185" i="1"/>
  <c r="AW2185" i="1"/>
  <c r="AU2177" i="1"/>
  <c r="AW2177" i="1"/>
  <c r="AU2169" i="1"/>
  <c r="AW2169" i="1"/>
  <c r="AU2161" i="1"/>
  <c r="AW2161" i="1"/>
  <c r="AU2153" i="1"/>
  <c r="AW2153" i="1"/>
  <c r="AU2145" i="1"/>
  <c r="AW2145" i="1"/>
  <c r="AU2137" i="1"/>
  <c r="AW2137" i="1"/>
  <c r="AU2129" i="1"/>
  <c r="AW2129" i="1"/>
  <c r="AU2121" i="1"/>
  <c r="AW2121" i="1"/>
  <c r="AU2113" i="1"/>
  <c r="AW2113" i="1"/>
  <c r="AU2105" i="1"/>
  <c r="AW2105" i="1"/>
  <c r="AU2097" i="1"/>
  <c r="AW2097" i="1"/>
  <c r="AU2089" i="1"/>
  <c r="AW2089" i="1"/>
  <c r="AU2081" i="1"/>
  <c r="AW2081" i="1"/>
  <c r="AU2073" i="1"/>
  <c r="AW2073" i="1"/>
  <c r="AU2065" i="1"/>
  <c r="AW2065" i="1"/>
  <c r="AU2057" i="1"/>
  <c r="AW2057" i="1"/>
  <c r="AU2049" i="1"/>
  <c r="AW2049" i="1"/>
  <c r="AU2041" i="1"/>
  <c r="AW2041" i="1"/>
  <c r="AU2033" i="1"/>
  <c r="AW2033" i="1"/>
  <c r="AU2025" i="1"/>
  <c r="AW2025" i="1"/>
  <c r="AU2017" i="1"/>
  <c r="AW2017" i="1"/>
  <c r="AU2009" i="1"/>
  <c r="AW2009" i="1"/>
  <c r="AU2538" i="1"/>
  <c r="AU2530" i="1"/>
  <c r="AU2522" i="1"/>
  <c r="AU2514" i="1"/>
  <c r="AW2514" i="1"/>
  <c r="AU2506" i="1"/>
  <c r="AW2506" i="1"/>
  <c r="AU2498" i="1"/>
  <c r="AW2498" i="1"/>
  <c r="AU2490" i="1"/>
  <c r="AW2490" i="1"/>
  <c r="AU2482" i="1"/>
  <c r="AW2482" i="1"/>
  <c r="AU2474" i="1"/>
  <c r="AW2474" i="1"/>
  <c r="AU2466" i="1"/>
  <c r="AW2466" i="1"/>
  <c r="AU2458" i="1"/>
  <c r="AW2458" i="1"/>
  <c r="AU2450" i="1"/>
  <c r="AW2450" i="1"/>
  <c r="AU2442" i="1"/>
  <c r="AW2442" i="1"/>
  <c r="AU2434" i="1"/>
  <c r="AW2434" i="1"/>
  <c r="AU2426" i="1"/>
  <c r="AW2426" i="1"/>
  <c r="AU2418" i="1"/>
  <c r="AW2418" i="1"/>
  <c r="AU2410" i="1"/>
  <c r="AW2410" i="1"/>
  <c r="AU2402" i="1"/>
  <c r="AW2402" i="1"/>
  <c r="AU2394" i="1"/>
  <c r="AW2394" i="1"/>
  <c r="AU2386" i="1"/>
  <c r="AW2386" i="1"/>
  <c r="AU2378" i="1"/>
  <c r="AW2378" i="1"/>
  <c r="AU2370" i="1"/>
  <c r="AW2370" i="1"/>
  <c r="AU2362" i="1"/>
  <c r="AW2362" i="1"/>
  <c r="AU2354" i="1"/>
  <c r="AW2354" i="1"/>
  <c r="AU2346" i="1"/>
  <c r="AW2346" i="1"/>
  <c r="AU2338" i="1"/>
  <c r="AW2338" i="1"/>
  <c r="AU2330" i="1"/>
  <c r="AW2330" i="1"/>
  <c r="AU2322" i="1"/>
  <c r="AW2322" i="1"/>
  <c r="AU2314" i="1"/>
  <c r="AW2314" i="1"/>
  <c r="AU2306" i="1"/>
  <c r="AW2306" i="1"/>
  <c r="AU2298" i="1"/>
  <c r="AW2298" i="1"/>
  <c r="AU2290" i="1"/>
  <c r="AW2290" i="1"/>
  <c r="AU2282" i="1"/>
  <c r="AW2282" i="1"/>
  <c r="AU2274" i="1"/>
  <c r="AW2274" i="1"/>
  <c r="AU2266" i="1"/>
  <c r="AW2266" i="1"/>
  <c r="AU2258" i="1"/>
  <c r="AW2258" i="1"/>
  <c r="AU2250" i="1"/>
  <c r="AW2250" i="1"/>
  <c r="AU2242" i="1"/>
  <c r="AW2242" i="1"/>
  <c r="AU2234" i="1"/>
  <c r="AW2234" i="1"/>
  <c r="AU2226" i="1"/>
  <c r="AW2226" i="1"/>
  <c r="AU2218" i="1"/>
  <c r="AW2218" i="1"/>
  <c r="AU2210" i="1"/>
  <c r="AW2210" i="1"/>
  <c r="AU2202" i="1"/>
  <c r="AW2202" i="1"/>
  <c r="AU2194" i="1"/>
  <c r="AW2194" i="1"/>
  <c r="AU2186" i="1"/>
  <c r="AW2186" i="1"/>
  <c r="AU2178" i="1"/>
  <c r="AW2178" i="1"/>
  <c r="AU2170" i="1"/>
  <c r="AW2170" i="1"/>
  <c r="AU2162" i="1"/>
  <c r="AW2162" i="1"/>
  <c r="AU2154" i="1"/>
  <c r="AW2154" i="1"/>
  <c r="AU2146" i="1"/>
  <c r="AW2146" i="1"/>
  <c r="AU2138" i="1"/>
  <c r="AW2138" i="1"/>
  <c r="AU2130" i="1"/>
  <c r="AW2130" i="1"/>
  <c r="AU2122" i="1"/>
  <c r="AW2122" i="1"/>
  <c r="AU2114" i="1"/>
  <c r="AW2114" i="1"/>
  <c r="AU2106" i="1"/>
  <c r="AW2106" i="1"/>
  <c r="AU2098" i="1"/>
  <c r="AW2098" i="1"/>
  <c r="AU2090" i="1"/>
  <c r="AW2090" i="1"/>
  <c r="AU2082" i="1"/>
  <c r="AW2082" i="1"/>
  <c r="AU2074" i="1"/>
  <c r="AW2074" i="1"/>
  <c r="AU2066" i="1"/>
  <c r="AW2066" i="1"/>
  <c r="AU2058" i="1"/>
  <c r="AW2058" i="1"/>
  <c r="AU2050" i="1"/>
  <c r="AW2050" i="1"/>
  <c r="AU2042" i="1"/>
  <c r="AW2042" i="1"/>
  <c r="AU2034" i="1"/>
  <c r="AW2034" i="1"/>
  <c r="AU2026" i="1"/>
  <c r="AW2026" i="1"/>
  <c r="AU2018" i="1"/>
  <c r="AW2018" i="1"/>
  <c r="AU2010" i="1"/>
  <c r="AW2010" i="1"/>
  <c r="AU2002" i="1"/>
  <c r="AW2002" i="1"/>
  <c r="AU2534" i="1"/>
  <c r="AU2526" i="1"/>
  <c r="AU2518" i="1"/>
  <c r="AW2518" i="1"/>
  <c r="AU2510" i="1"/>
  <c r="AW2510" i="1"/>
  <c r="AU2502" i="1"/>
  <c r="AW2502" i="1"/>
  <c r="AU2494" i="1"/>
  <c r="AW2494" i="1"/>
  <c r="AU2486" i="1"/>
  <c r="AW2486" i="1"/>
  <c r="AU2478" i="1"/>
  <c r="AW2478" i="1"/>
  <c r="AU2470" i="1"/>
  <c r="AW2470" i="1"/>
  <c r="AU2462" i="1"/>
  <c r="AW2462" i="1"/>
  <c r="AU2454" i="1"/>
  <c r="AW2454" i="1"/>
  <c r="AU2446" i="1"/>
  <c r="AW2446" i="1"/>
  <c r="AU2438" i="1"/>
  <c r="AW2438" i="1"/>
  <c r="AU2430" i="1"/>
  <c r="AW2430" i="1"/>
  <c r="AU2422" i="1"/>
  <c r="AW2422" i="1"/>
  <c r="AU2414" i="1"/>
  <c r="AW2414" i="1"/>
  <c r="AU2406" i="1"/>
  <c r="AW2406" i="1"/>
  <c r="AU2398" i="1"/>
  <c r="AW2398" i="1"/>
  <c r="AU2390" i="1"/>
  <c r="AW2390" i="1"/>
  <c r="AU2382" i="1"/>
  <c r="AW2382" i="1"/>
  <c r="AU2374" i="1"/>
  <c r="AW2374" i="1"/>
  <c r="AU2366" i="1"/>
  <c r="AW2366" i="1"/>
  <c r="AU2358" i="1"/>
  <c r="AW2358" i="1"/>
  <c r="AU2350" i="1"/>
  <c r="AW2350" i="1"/>
  <c r="AU2342" i="1"/>
  <c r="AW2342" i="1"/>
  <c r="AU2334" i="1"/>
  <c r="AW2334" i="1"/>
  <c r="AU2326" i="1"/>
  <c r="AW2326" i="1"/>
  <c r="AU2318" i="1"/>
  <c r="AW2318" i="1"/>
  <c r="AU2310" i="1"/>
  <c r="AW2310" i="1"/>
  <c r="AU2302" i="1"/>
  <c r="AW2302" i="1"/>
  <c r="AU2294" i="1"/>
  <c r="AW2294" i="1"/>
  <c r="AU2286" i="1"/>
  <c r="AW2286" i="1"/>
  <c r="AU2278" i="1"/>
  <c r="AW2278" i="1"/>
  <c r="AU2270" i="1"/>
  <c r="AW2270" i="1"/>
  <c r="AU2262" i="1"/>
  <c r="AW2262" i="1"/>
  <c r="AU2254" i="1"/>
  <c r="AW2254" i="1"/>
  <c r="AU2246" i="1"/>
  <c r="AW2246" i="1"/>
  <c r="AU2238" i="1"/>
  <c r="AW2238" i="1"/>
  <c r="AU2230" i="1"/>
  <c r="AW2230" i="1"/>
  <c r="AU2222" i="1"/>
  <c r="AW2222" i="1"/>
  <c r="AU2214" i="1"/>
  <c r="AW2214" i="1"/>
  <c r="AU2206" i="1"/>
  <c r="AW2206" i="1"/>
  <c r="AU2198" i="1"/>
  <c r="AW2198" i="1"/>
  <c r="AU2190" i="1"/>
  <c r="AW2190" i="1"/>
  <c r="AU2182" i="1"/>
  <c r="AW2182" i="1"/>
  <c r="AU2174" i="1"/>
  <c r="AW2174" i="1"/>
  <c r="AU2166" i="1"/>
  <c r="AW2166" i="1"/>
  <c r="AU2158" i="1"/>
  <c r="AW2158" i="1"/>
  <c r="AU2150" i="1"/>
  <c r="AW2150" i="1"/>
  <c r="AU2142" i="1"/>
  <c r="AW2142" i="1"/>
  <c r="AU2134" i="1"/>
  <c r="AW2134" i="1"/>
  <c r="AU2126" i="1"/>
  <c r="AW2126" i="1"/>
  <c r="AU2118" i="1"/>
  <c r="AW2118" i="1"/>
  <c r="AU2110" i="1"/>
  <c r="AW2110" i="1"/>
  <c r="AU2102" i="1"/>
  <c r="AW2102" i="1"/>
  <c r="AU2094" i="1"/>
  <c r="AW2094" i="1"/>
  <c r="AU2086" i="1"/>
  <c r="AW2086" i="1"/>
  <c r="AU2078" i="1"/>
  <c r="AW2078" i="1"/>
  <c r="AU2070" i="1"/>
  <c r="AW2070" i="1"/>
  <c r="AU2062" i="1"/>
  <c r="AW2062" i="1"/>
  <c r="AU2054" i="1"/>
  <c r="AW2054" i="1"/>
  <c r="AU2046" i="1"/>
  <c r="AW2046" i="1"/>
  <c r="AU2038" i="1"/>
  <c r="AW2038" i="1"/>
  <c r="AU2030" i="1"/>
  <c r="AW2030" i="1"/>
  <c r="AU2022" i="1"/>
  <c r="AW2022" i="1"/>
  <c r="AU2014" i="1"/>
  <c r="AW2014" i="1"/>
  <c r="AU2006" i="1"/>
  <c r="AW2006" i="1"/>
  <c r="AU1998" i="1"/>
  <c r="F292" i="2"/>
  <c r="F337" i="2"/>
  <c r="AQ2544" i="1"/>
  <c r="AU2544" i="1"/>
  <c r="AW2521" i="1"/>
  <c r="AW2522" i="1"/>
  <c r="F30" i="2"/>
  <c r="F171" i="2"/>
  <c r="F66" i="2"/>
  <c r="F137" i="2"/>
  <c r="F167" i="2"/>
  <c r="F322" i="2"/>
  <c r="F150" i="2"/>
  <c r="F297" i="2"/>
  <c r="F243" i="2"/>
  <c r="G144" i="2"/>
  <c r="F179" i="2"/>
  <c r="F87" i="2"/>
  <c r="F196" i="2"/>
  <c r="F27" i="2"/>
  <c r="F38" i="2"/>
  <c r="G242" i="2"/>
  <c r="F176" i="2"/>
  <c r="F145" i="2"/>
  <c r="F157" i="2"/>
  <c r="G145" i="2"/>
  <c r="G205" i="2"/>
  <c r="F42" i="2"/>
  <c r="F180" i="2"/>
  <c r="F44" i="2"/>
  <c r="F273" i="2"/>
  <c r="F320" i="2"/>
  <c r="F10" i="2"/>
  <c r="F270" i="2"/>
  <c r="F67" i="2"/>
  <c r="F211" i="2"/>
  <c r="F153" i="2"/>
  <c r="F101" i="2"/>
  <c r="F206" i="2"/>
  <c r="F298" i="2"/>
  <c r="G193" i="2"/>
  <c r="G21" i="2"/>
  <c r="F302" i="2"/>
  <c r="F183" i="2"/>
  <c r="F68" i="2"/>
  <c r="F50" i="2"/>
  <c r="F17" i="2"/>
  <c r="F3" i="2"/>
  <c r="F49" i="2"/>
  <c r="F278" i="2"/>
  <c r="F168" i="2"/>
  <c r="F217" i="2"/>
  <c r="F69" i="2"/>
  <c r="G295" i="2"/>
  <c r="F55" i="2"/>
  <c r="F287" i="2"/>
  <c r="F307" i="2"/>
  <c r="F7" i="2"/>
  <c r="F129" i="2"/>
  <c r="G127" i="2"/>
  <c r="G321" i="2"/>
  <c r="F106" i="2"/>
  <c r="F249" i="2"/>
  <c r="F97" i="2"/>
  <c r="F40" i="2"/>
  <c r="F64" i="2"/>
  <c r="F155" i="2"/>
  <c r="F188" i="2"/>
  <c r="F299" i="2"/>
  <c r="F47" i="2"/>
  <c r="F241" i="2"/>
  <c r="F21" i="2"/>
  <c r="F226" i="2"/>
  <c r="F164" i="2"/>
  <c r="G249" i="2"/>
  <c r="G87" i="2"/>
  <c r="G121" i="2"/>
  <c r="F214" i="2"/>
  <c r="F54" i="2"/>
  <c r="F253" i="2"/>
  <c r="F238" i="2"/>
  <c r="F20" i="2"/>
  <c r="F220" i="2"/>
  <c r="F115" i="2"/>
  <c r="F162" i="2"/>
  <c r="G150" i="2"/>
  <c r="F248" i="2"/>
  <c r="F39" i="2"/>
  <c r="F182" i="2"/>
  <c r="F233" i="2"/>
  <c r="F181" i="2"/>
  <c r="G319" i="2"/>
  <c r="G16" i="2"/>
  <c r="F111" i="2"/>
  <c r="F323" i="2"/>
  <c r="F104" i="2"/>
  <c r="F123" i="2"/>
  <c r="F75" i="2"/>
  <c r="F192" i="2"/>
  <c r="F62" i="2"/>
  <c r="F303" i="2"/>
  <c r="F59" i="2"/>
  <c r="F280" i="2"/>
  <c r="F53" i="2"/>
  <c r="F117" i="2"/>
  <c r="F202" i="2"/>
  <c r="G276" i="2"/>
  <c r="G66" i="2"/>
  <c r="G290" i="2"/>
  <c r="F125" i="2"/>
  <c r="G63" i="2"/>
  <c r="G60" i="2"/>
  <c r="F92" i="2"/>
  <c r="F57" i="2"/>
  <c r="F288" i="2"/>
  <c r="F190" i="2"/>
  <c r="G123" i="2"/>
  <c r="F113" i="2"/>
  <c r="F332" i="2"/>
  <c r="F166" i="2"/>
  <c r="F152" i="2"/>
  <c r="F148" i="2"/>
  <c r="F230" i="2"/>
  <c r="F83" i="2"/>
  <c r="F81" i="2"/>
  <c r="F336" i="2"/>
  <c r="F58" i="2"/>
  <c r="F141" i="2"/>
  <c r="F208" i="2"/>
  <c r="G210" i="2"/>
  <c r="G272" i="2"/>
  <c r="G236" i="2"/>
  <c r="G164" i="2"/>
  <c r="G151" i="2"/>
  <c r="G222" i="2"/>
  <c r="G143" i="2"/>
  <c r="F234" i="2"/>
  <c r="F301" i="2"/>
  <c r="F156" i="2"/>
  <c r="F312" i="2"/>
  <c r="F70" i="2"/>
  <c r="F227" i="2"/>
  <c r="F63" i="2"/>
  <c r="G198" i="2"/>
  <c r="F9" i="2"/>
  <c r="G217" i="2"/>
  <c r="G219" i="2"/>
  <c r="G80" i="2"/>
  <c r="F116" i="2"/>
  <c r="G158" i="2"/>
  <c r="G322" i="2"/>
  <c r="G327" i="2"/>
  <c r="F224" i="2"/>
  <c r="F131" i="2"/>
  <c r="F8" i="2"/>
  <c r="F198" i="2"/>
  <c r="F90" i="2"/>
  <c r="F296" i="2"/>
  <c r="G314" i="2"/>
  <c r="G240" i="2"/>
  <c r="G212" i="2"/>
  <c r="G82" i="2"/>
  <c r="G294" i="2"/>
  <c r="F300" i="2"/>
  <c r="F279" i="2"/>
  <c r="F165" i="2"/>
  <c r="F247" i="2"/>
  <c r="F289" i="2"/>
  <c r="F91" i="2"/>
  <c r="F231" i="2"/>
  <c r="F187" i="2"/>
  <c r="F172" i="2"/>
  <c r="F215" i="2"/>
  <c r="F56" i="2"/>
  <c r="F267" i="2"/>
  <c r="F114" i="2"/>
  <c r="G248" i="2"/>
  <c r="G34" i="2"/>
  <c r="G303" i="2"/>
  <c r="G161" i="2"/>
  <c r="G267" i="2"/>
  <c r="G95" i="2"/>
  <c r="F304" i="2"/>
  <c r="F186" i="2"/>
  <c r="F185" i="2"/>
  <c r="F177" i="2"/>
  <c r="F99" i="2"/>
  <c r="F31" i="2"/>
  <c r="G59" i="2"/>
  <c r="G141" i="2"/>
  <c r="G260" i="2"/>
  <c r="G17" i="2"/>
  <c r="F325" i="2"/>
  <c r="F223" i="2"/>
  <c r="F77" i="2"/>
  <c r="F146" i="2"/>
  <c r="F103" i="2"/>
  <c r="F232" i="2"/>
  <c r="F71" i="2"/>
  <c r="F329" i="2"/>
  <c r="F19" i="2"/>
  <c r="F324" i="2"/>
  <c r="F120" i="2"/>
  <c r="F195" i="2"/>
  <c r="G135" i="2"/>
  <c r="F147" i="2"/>
  <c r="F225" i="2"/>
  <c r="F318" i="2"/>
  <c r="F32" i="2"/>
  <c r="F80" i="2"/>
  <c r="F161" i="2"/>
  <c r="F268" i="2"/>
  <c r="F283" i="2"/>
  <c r="F11" i="2"/>
  <c r="F112" i="2"/>
  <c r="F52" i="2"/>
  <c r="F139" i="2"/>
  <c r="F254" i="2"/>
  <c r="F142" i="2"/>
  <c r="F12" i="2"/>
  <c r="F159" i="2"/>
  <c r="F22" i="2"/>
  <c r="F140" i="2"/>
  <c r="F275" i="2"/>
  <c r="F41" i="2"/>
  <c r="F134" i="2"/>
  <c r="F199" i="2"/>
  <c r="F276" i="2"/>
  <c r="F229" i="2"/>
  <c r="F48" i="2"/>
  <c r="F98" i="2"/>
  <c r="F13" i="2"/>
  <c r="F306" i="2"/>
  <c r="F109" i="2"/>
  <c r="F160" i="2"/>
  <c r="F222" i="2"/>
  <c r="F29" i="2"/>
  <c r="F122" i="2"/>
  <c r="F317" i="2"/>
  <c r="G47" i="2"/>
  <c r="G239" i="2"/>
  <c r="G113" i="2"/>
  <c r="G277" i="2"/>
  <c r="G194" i="2"/>
  <c r="G312" i="2"/>
  <c r="G86" i="2"/>
  <c r="G289" i="2"/>
  <c r="G23" i="2"/>
  <c r="G253" i="2"/>
  <c r="G176" i="2"/>
  <c r="G213" i="2"/>
  <c r="G45" i="2"/>
  <c r="G92" i="2"/>
  <c r="G131" i="2"/>
  <c r="G73" i="2"/>
  <c r="G325" i="2"/>
  <c r="G74" i="2"/>
  <c r="G233" i="2"/>
  <c r="G166" i="2"/>
  <c r="G329" i="2"/>
  <c r="G103" i="2"/>
  <c r="G298" i="2"/>
  <c r="G264" i="2"/>
  <c r="G120" i="2"/>
  <c r="G173" i="2"/>
  <c r="G13" i="2"/>
  <c r="G36" i="2"/>
  <c r="G91" i="2"/>
  <c r="G137" i="2"/>
  <c r="G30" i="2"/>
  <c r="G324" i="2"/>
  <c r="G112" i="2"/>
  <c r="G149" i="2"/>
  <c r="G188" i="2"/>
  <c r="G28" i="2"/>
  <c r="G67" i="2"/>
  <c r="G201" i="2"/>
  <c r="G94" i="2"/>
  <c r="G292" i="2"/>
  <c r="H292" i="2"/>
  <c r="F4" i="2"/>
  <c r="F251" i="2"/>
  <c r="F86" i="2"/>
  <c r="F26" i="2"/>
  <c r="F102" i="2"/>
  <c r="F191" i="2"/>
  <c r="F255" i="2"/>
  <c r="F76" i="2"/>
  <c r="F216" i="2"/>
  <c r="F96" i="2"/>
  <c r="F244" i="2"/>
  <c r="F316" i="2"/>
  <c r="F308" i="2"/>
  <c r="F14" i="2"/>
  <c r="F119" i="2"/>
  <c r="F174" i="2"/>
  <c r="F257" i="2"/>
  <c r="F5" i="2"/>
  <c r="F36" i="2"/>
  <c r="F82" i="2"/>
  <c r="F133" i="2"/>
  <c r="F194" i="2"/>
  <c r="F284" i="2"/>
  <c r="F245" i="2"/>
  <c r="F258" i="2"/>
  <c r="F242" i="2"/>
  <c r="F305" i="2"/>
  <c r="G175" i="2"/>
  <c r="G310" i="2"/>
  <c r="G33" i="2"/>
  <c r="G231" i="2"/>
  <c r="G114" i="2"/>
  <c r="G278" i="2"/>
  <c r="G22" i="2"/>
  <c r="G252" i="2"/>
  <c r="G214" i="2"/>
  <c r="G208" i="2"/>
  <c r="G56" i="2"/>
  <c r="G109" i="2"/>
  <c r="G156" i="2"/>
  <c r="G195" i="2"/>
  <c r="G27" i="2"/>
  <c r="G245" i="2"/>
  <c r="G218" i="2"/>
  <c r="G90" i="2"/>
  <c r="F200" i="2"/>
  <c r="F291" i="2"/>
  <c r="F60" i="2"/>
  <c r="F135" i="2"/>
  <c r="F311" i="2"/>
  <c r="F239" i="2"/>
  <c r="F334" i="2"/>
  <c r="F204" i="2"/>
  <c r="F15" i="2"/>
  <c r="F79" i="2"/>
  <c r="F128" i="2"/>
  <c r="F201" i="2"/>
  <c r="F295" i="2"/>
  <c r="F16" i="2"/>
  <c r="F65" i="2"/>
  <c r="F151" i="2"/>
  <c r="F252" i="2"/>
  <c r="F315" i="2"/>
  <c r="F240" i="2"/>
  <c r="F95" i="2"/>
  <c r="F33" i="2"/>
  <c r="F107" i="2"/>
  <c r="F203" i="2"/>
  <c r="F118" i="2"/>
  <c r="F108" i="2"/>
  <c r="F256" i="2"/>
  <c r="F326" i="2"/>
  <c r="F321" i="2"/>
  <c r="F23" i="2"/>
  <c r="F124" i="2"/>
  <c r="F184" i="2"/>
  <c r="F260" i="2"/>
  <c r="F197" i="2"/>
  <c r="F43" i="2"/>
  <c r="F93" i="2"/>
  <c r="F138" i="2"/>
  <c r="F221" i="2"/>
  <c r="F88" i="2"/>
  <c r="F259" i="2"/>
  <c r="F262" i="2"/>
  <c r="F266" i="2"/>
  <c r="F272" i="2"/>
  <c r="F328" i="2"/>
  <c r="G191" i="2"/>
  <c r="G318" i="2"/>
  <c r="G65" i="2"/>
  <c r="G250" i="2"/>
  <c r="G130" i="2"/>
  <c r="G287" i="2"/>
  <c r="G38" i="2"/>
  <c r="G261" i="2"/>
  <c r="G226" i="2"/>
  <c r="G200" i="2"/>
  <c r="G48" i="2"/>
  <c r="G85" i="2"/>
  <c r="G124" i="2"/>
  <c r="G187" i="2"/>
  <c r="G3" i="2"/>
  <c r="G282" i="2"/>
  <c r="G257" i="2"/>
  <c r="G283" i="2"/>
  <c r="F73" i="2"/>
  <c r="F24" i="2"/>
  <c r="F84" i="2"/>
  <c r="F144" i="2"/>
  <c r="F207" i="2"/>
  <c r="F310" i="2"/>
  <c r="F25" i="2"/>
  <c r="F74" i="2"/>
  <c r="F158" i="2"/>
  <c r="F263" i="2"/>
  <c r="F319" i="2"/>
  <c r="F264" i="2"/>
  <c r="F100" i="2"/>
  <c r="F51" i="2"/>
  <c r="F132" i="2"/>
  <c r="F228" i="2"/>
  <c r="F136" i="2"/>
  <c r="F6" i="2"/>
  <c r="F143" i="2"/>
  <c r="F110" i="2"/>
  <c r="F271" i="2"/>
  <c r="F335" i="2"/>
  <c r="F327" i="2"/>
  <c r="F35" i="2"/>
  <c r="F127" i="2"/>
  <c r="F193" i="2"/>
  <c r="F265" i="2"/>
  <c r="F210" i="2"/>
  <c r="F78" i="2"/>
  <c r="F2" i="2"/>
  <c r="F94" i="2"/>
  <c r="F149" i="2"/>
  <c r="F237" i="2"/>
  <c r="F18" i="2"/>
  <c r="F163" i="2"/>
  <c r="F285" i="2"/>
  <c r="F286" i="2"/>
  <c r="F290" i="2"/>
  <c r="G15" i="2"/>
  <c r="G220" i="2"/>
  <c r="G334" i="2"/>
  <c r="G97" i="2"/>
  <c r="G259" i="2"/>
  <c r="G162" i="2"/>
  <c r="G304" i="2"/>
  <c r="G70" i="2"/>
  <c r="G279" i="2"/>
  <c r="G7" i="2"/>
  <c r="G244" i="2"/>
  <c r="G184" i="2"/>
  <c r="G77" i="2"/>
  <c r="G100" i="2"/>
  <c r="G155" i="2"/>
  <c r="G315" i="2"/>
  <c r="G293" i="2"/>
  <c r="G202" i="2"/>
  <c r="G136" i="2"/>
  <c r="G72" i="2"/>
  <c r="G8" i="2"/>
  <c r="G165" i="2"/>
  <c r="G101" i="2"/>
  <c r="G37" i="2"/>
  <c r="G180" i="2"/>
  <c r="G116" i="2"/>
  <c r="G52" i="2"/>
  <c r="G211" i="2"/>
  <c r="G147" i="2"/>
  <c r="G83" i="2"/>
  <c r="G19" i="2"/>
  <c r="G89" i="2"/>
  <c r="G215" i="2"/>
  <c r="G291" i="2"/>
  <c r="G46" i="2"/>
  <c r="G174" i="2"/>
  <c r="G266" i="2"/>
  <c r="G333" i="2"/>
  <c r="G332" i="2"/>
  <c r="G186" i="2"/>
  <c r="G265" i="2"/>
  <c r="G42" i="2"/>
  <c r="F213" i="2"/>
  <c r="F34" i="2"/>
  <c r="F89" i="2"/>
  <c r="F130" i="2"/>
  <c r="F37" i="2"/>
  <c r="F277" i="2"/>
  <c r="F269" i="2"/>
  <c r="F126" i="2"/>
  <c r="F212" i="2"/>
  <c r="F235" i="2"/>
  <c r="F173" i="2"/>
  <c r="F281" i="2"/>
  <c r="F218" i="2"/>
  <c r="F250" i="2"/>
  <c r="F293" i="2"/>
  <c r="F313" i="2"/>
  <c r="G31" i="2"/>
  <c r="G159" i="2"/>
  <c r="G258" i="2"/>
  <c r="G326" i="2"/>
  <c r="G129" i="2"/>
  <c r="G241" i="2"/>
  <c r="G311" i="2"/>
  <c r="G98" i="2"/>
  <c r="G223" i="2"/>
  <c r="G296" i="2"/>
  <c r="G54" i="2"/>
  <c r="G182" i="2"/>
  <c r="G270" i="2"/>
  <c r="G337" i="2"/>
  <c r="H337" i="2"/>
  <c r="G119" i="2"/>
  <c r="G235" i="2"/>
  <c r="G306" i="2"/>
  <c r="G256" i="2"/>
  <c r="G192" i="2"/>
  <c r="G128" i="2"/>
  <c r="G64" i="2"/>
  <c r="G221" i="2"/>
  <c r="G157" i="2"/>
  <c r="G93" i="2"/>
  <c r="G29" i="2"/>
  <c r="G172" i="2"/>
  <c r="G108" i="2"/>
  <c r="G44" i="2"/>
  <c r="G203" i="2"/>
  <c r="G139" i="2"/>
  <c r="G75" i="2"/>
  <c r="G11" i="2"/>
  <c r="G105" i="2"/>
  <c r="G227" i="2"/>
  <c r="G299" i="2"/>
  <c r="G62" i="2"/>
  <c r="G190" i="2"/>
  <c r="G275" i="2"/>
  <c r="G2" i="2"/>
  <c r="G154" i="2"/>
  <c r="G246" i="2"/>
  <c r="G10" i="2"/>
  <c r="G9" i="2"/>
  <c r="G307" i="2"/>
  <c r="G78" i="2"/>
  <c r="G206" i="2"/>
  <c r="G284" i="2"/>
  <c r="G308" i="2"/>
  <c r="G106" i="2"/>
  <c r="G228" i="2"/>
  <c r="G340" i="2"/>
  <c r="F170" i="2"/>
  <c r="F274" i="2"/>
  <c r="F209" i="2"/>
  <c r="F154" i="2"/>
  <c r="F261" i="2"/>
  <c r="F314" i="2"/>
  <c r="G79" i="2"/>
  <c r="G207" i="2"/>
  <c r="G285" i="2"/>
  <c r="G49" i="2"/>
  <c r="G177" i="2"/>
  <c r="G268" i="2"/>
  <c r="G335" i="2"/>
  <c r="G18" i="2"/>
  <c r="G146" i="2"/>
  <c r="G251" i="2"/>
  <c r="G320" i="2"/>
  <c r="G102" i="2"/>
  <c r="G225" i="2"/>
  <c r="G297" i="2"/>
  <c r="G39" i="2"/>
  <c r="G167" i="2"/>
  <c r="G262" i="2"/>
  <c r="G330" i="2"/>
  <c r="G232" i="2"/>
  <c r="G168" i="2"/>
  <c r="G104" i="2"/>
  <c r="G40" i="2"/>
  <c r="G197" i="2"/>
  <c r="G133" i="2"/>
  <c r="G69" i="2"/>
  <c r="G5" i="2"/>
  <c r="G148" i="2"/>
  <c r="G84" i="2"/>
  <c r="G20" i="2"/>
  <c r="G179" i="2"/>
  <c r="G115" i="2"/>
  <c r="G51" i="2"/>
  <c r="G25" i="2"/>
  <c r="G153" i="2"/>
  <c r="G254" i="2"/>
  <c r="G323" i="2"/>
  <c r="G110" i="2"/>
  <c r="G229" i="2"/>
  <c r="G301" i="2"/>
  <c r="G274" i="2"/>
  <c r="G58" i="2"/>
  <c r="G170" i="2"/>
  <c r="G328" i="2"/>
  <c r="G118" i="2"/>
  <c r="G234" i="2"/>
  <c r="G305" i="2"/>
  <c r="G55" i="2"/>
  <c r="G183" i="2"/>
  <c r="G271" i="2"/>
  <c r="G338" i="2"/>
  <c r="G288" i="2"/>
  <c r="G224" i="2"/>
  <c r="G160" i="2"/>
  <c r="G96" i="2"/>
  <c r="G32" i="2"/>
  <c r="G189" i="2"/>
  <c r="G125" i="2"/>
  <c r="G61" i="2"/>
  <c r="G204" i="2"/>
  <c r="G140" i="2"/>
  <c r="G76" i="2"/>
  <c r="G12" i="2"/>
  <c r="G171" i="2"/>
  <c r="G107" i="2"/>
  <c r="G43" i="2"/>
  <c r="G41" i="2"/>
  <c r="G169" i="2"/>
  <c r="G263" i="2"/>
  <c r="G331" i="2"/>
  <c r="G126" i="2"/>
  <c r="G238" i="2"/>
  <c r="G309" i="2"/>
  <c r="G255" i="2"/>
  <c r="G26" i="2"/>
  <c r="G138" i="2"/>
  <c r="G316" i="2"/>
  <c r="F219" i="2"/>
  <c r="F294" i="2"/>
  <c r="F331" i="2"/>
  <c r="F28" i="2"/>
  <c r="F121" i="2"/>
  <c r="F169" i="2"/>
  <c r="F246" i="2"/>
  <c r="F333" i="2"/>
  <c r="F72" i="2"/>
  <c r="F105" i="2"/>
  <c r="F178" i="2"/>
  <c r="F205" i="2"/>
  <c r="F85" i="2"/>
  <c r="F45" i="2"/>
  <c r="F46" i="2"/>
  <c r="F189" i="2"/>
  <c r="F61" i="2"/>
  <c r="F236" i="2"/>
  <c r="F175" i="2"/>
  <c r="F282" i="2"/>
  <c r="F330" i="2"/>
  <c r="F309" i="2"/>
  <c r="G111" i="2"/>
  <c r="G230" i="2"/>
  <c r="G302" i="2"/>
  <c r="G81" i="2"/>
  <c r="G209" i="2"/>
  <c r="G286" i="2"/>
  <c r="G50" i="2"/>
  <c r="G178" i="2"/>
  <c r="G269" i="2"/>
  <c r="G336" i="2"/>
  <c r="G6" i="2"/>
  <c r="G134" i="2"/>
  <c r="G243" i="2"/>
  <c r="G313" i="2"/>
  <c r="G71" i="2"/>
  <c r="G199" i="2"/>
  <c r="G281" i="2"/>
  <c r="G280" i="2"/>
  <c r="G216" i="2"/>
  <c r="G152" i="2"/>
  <c r="G88" i="2"/>
  <c r="G24" i="2"/>
  <c r="G181" i="2"/>
  <c r="G117" i="2"/>
  <c r="G53" i="2"/>
  <c r="G196" i="2"/>
  <c r="G132" i="2"/>
  <c r="G68" i="2"/>
  <c r="G4" i="2"/>
  <c r="G163" i="2"/>
  <c r="G99" i="2"/>
  <c r="G35" i="2"/>
  <c r="G57" i="2"/>
  <c r="G185" i="2"/>
  <c r="G273" i="2"/>
  <c r="G339" i="2"/>
  <c r="G14" i="2"/>
  <c r="G142" i="2"/>
  <c r="G247" i="2"/>
  <c r="G317" i="2"/>
  <c r="G237" i="2"/>
  <c r="G300" i="2"/>
  <c r="G122" i="2"/>
  <c r="H323" i="2"/>
  <c r="H16" i="2"/>
  <c r="O16" i="2"/>
  <c r="H46" i="2"/>
  <c r="O46" i="2"/>
  <c r="H11" i="2"/>
  <c r="O11" i="2"/>
  <c r="H150" i="2"/>
  <c r="O150" i="2"/>
  <c r="H296" i="2"/>
  <c r="L296" i="2"/>
  <c r="H314" i="2"/>
  <c r="O314" i="2"/>
  <c r="H82" i="2"/>
  <c r="O82" i="2"/>
  <c r="H302" i="2"/>
  <c r="O302" i="2"/>
  <c r="H290" i="2"/>
  <c r="O290" i="2"/>
  <c r="H177" i="2"/>
  <c r="L177" i="2"/>
  <c r="H3" i="2"/>
  <c r="O3" i="2"/>
  <c r="H243" i="2"/>
  <c r="L243" i="2"/>
  <c r="H159" i="2"/>
  <c r="O159" i="2"/>
  <c r="H168" i="2"/>
  <c r="O168" i="2"/>
  <c r="H231" i="2"/>
  <c r="L231" i="2"/>
  <c r="H183" i="2"/>
  <c r="L183" i="2"/>
  <c r="H165" i="2"/>
  <c r="L165" i="2"/>
  <c r="H181" i="2"/>
  <c r="L181" i="2"/>
  <c r="H106" i="2"/>
  <c r="O106" i="2"/>
  <c r="H298" i="2"/>
  <c r="O298" i="2"/>
  <c r="H176" i="2"/>
  <c r="O176" i="2"/>
  <c r="H30" i="2"/>
  <c r="O30" i="2"/>
  <c r="H297" i="2"/>
  <c r="L297" i="2"/>
  <c r="H27" i="2"/>
  <c r="O27" i="2"/>
  <c r="H273" i="2"/>
  <c r="L273" i="2"/>
  <c r="H7" i="2"/>
  <c r="O7" i="2"/>
  <c r="H278" i="2"/>
  <c r="O278" i="2"/>
  <c r="H151" i="2"/>
  <c r="L151" i="2"/>
  <c r="H164" i="2"/>
  <c r="O164" i="2"/>
  <c r="H193" i="2"/>
  <c r="L193" i="2"/>
  <c r="H92" i="2"/>
  <c r="L92" i="2"/>
  <c r="H143" i="2"/>
  <c r="O143" i="2"/>
  <c r="H77" i="2"/>
  <c r="L77" i="2"/>
  <c r="H295" i="2"/>
  <c r="O295" i="2"/>
  <c r="H211" i="2"/>
  <c r="L211" i="2"/>
  <c r="H87" i="2"/>
  <c r="O87" i="2"/>
  <c r="H319" i="2"/>
  <c r="H60" i="2"/>
  <c r="L60" i="2"/>
  <c r="H179" i="2"/>
  <c r="L179" i="2"/>
  <c r="H272" i="2"/>
  <c r="O272" i="2"/>
  <c r="H24" i="2"/>
  <c r="O24" i="2"/>
  <c r="H66" i="2"/>
  <c r="L66" i="2"/>
  <c r="H299" i="2"/>
  <c r="O299" i="2"/>
  <c r="H192" i="2"/>
  <c r="O192" i="2"/>
  <c r="H220" i="2"/>
  <c r="O220" i="2"/>
  <c r="H67" i="2"/>
  <c r="O67" i="2"/>
  <c r="H137" i="2"/>
  <c r="O137" i="2"/>
  <c r="H325" i="2"/>
  <c r="H216" i="2"/>
  <c r="L216" i="2"/>
  <c r="H111" i="2"/>
  <c r="O111" i="2"/>
  <c r="H17" i="2"/>
  <c r="L17" i="2"/>
  <c r="H81" i="2"/>
  <c r="L81" i="2"/>
  <c r="H75" i="2"/>
  <c r="L75" i="2"/>
  <c r="H47" i="2"/>
  <c r="O47" i="2"/>
  <c r="H241" i="2"/>
  <c r="O241" i="2"/>
  <c r="H117" i="2"/>
  <c r="L117" i="2"/>
  <c r="H115" i="2"/>
  <c r="L115" i="2"/>
  <c r="H167" i="2"/>
  <c r="O167" i="2"/>
  <c r="H248" i="2"/>
  <c r="L248" i="2"/>
  <c r="H97" i="2"/>
  <c r="L97" i="2"/>
  <c r="H174" i="2"/>
  <c r="L174" i="2"/>
  <c r="H4" i="2"/>
  <c r="O4" i="2"/>
  <c r="H267" i="2"/>
  <c r="O267" i="2"/>
  <c r="H225" i="2"/>
  <c r="O225" i="2"/>
  <c r="H329" i="2"/>
  <c r="O329" i="2"/>
  <c r="H113" i="2"/>
  <c r="L113" i="2"/>
  <c r="H76" i="2"/>
  <c r="O76" i="2"/>
  <c r="H251" i="2"/>
  <c r="O251" i="2"/>
  <c r="H199" i="2"/>
  <c r="L199" i="2"/>
  <c r="H55" i="2"/>
  <c r="L55" i="2"/>
  <c r="H42" i="2"/>
  <c r="O42" i="2"/>
  <c r="H52" i="2"/>
  <c r="L52" i="2"/>
  <c r="H63" i="2"/>
  <c r="L63" i="2"/>
  <c r="H239" i="2"/>
  <c r="L239" i="2"/>
  <c r="H223" i="2"/>
  <c r="O223" i="2"/>
  <c r="H332" i="2"/>
  <c r="O332" i="2"/>
  <c r="H202" i="2"/>
  <c r="O202" i="2"/>
  <c r="H259" i="2"/>
  <c r="L259" i="2"/>
  <c r="H196" i="2"/>
  <c r="O196" i="2"/>
  <c r="H263" i="2"/>
  <c r="O263" i="2"/>
  <c r="H234" i="2"/>
  <c r="O234" i="2"/>
  <c r="H99" i="2"/>
  <c r="L99" i="2"/>
  <c r="H255" i="2"/>
  <c r="O255" i="2"/>
  <c r="H307" i="2"/>
  <c r="O307" i="2"/>
  <c r="H56" i="2"/>
  <c r="L56" i="2"/>
  <c r="H86" i="2"/>
  <c r="L86" i="2"/>
  <c r="H37" i="2"/>
  <c r="O37" i="2"/>
  <c r="H89" i="2"/>
  <c r="O89" i="2"/>
  <c r="H85" i="2"/>
  <c r="O85" i="2"/>
  <c r="H218" i="2"/>
  <c r="O218" i="2"/>
  <c r="H277" i="2"/>
  <c r="L277" i="2"/>
  <c r="H158" i="2"/>
  <c r="O158" i="2"/>
  <c r="H236" i="2"/>
  <c r="O236" i="2"/>
  <c r="H169" i="2"/>
  <c r="O169" i="2"/>
  <c r="H173" i="2"/>
  <c r="L173" i="2"/>
  <c r="H252" i="2"/>
  <c r="O252" i="2"/>
  <c r="H13" i="2"/>
  <c r="L13" i="2"/>
  <c r="H186" i="2"/>
  <c r="O186" i="2"/>
  <c r="H182" i="2"/>
  <c r="O182" i="2"/>
  <c r="H217" i="2"/>
  <c r="O217" i="2"/>
  <c r="H210" i="2"/>
  <c r="L210" i="2"/>
  <c r="H242" i="2"/>
  <c r="O242" i="2"/>
  <c r="H98" i="2"/>
  <c r="O98" i="2"/>
  <c r="H103" i="2"/>
  <c r="L103" i="2"/>
  <c r="H39" i="2"/>
  <c r="O39" i="2"/>
  <c r="H175" i="2"/>
  <c r="O175" i="2"/>
  <c r="H212" i="2"/>
  <c r="L212" i="2"/>
  <c r="H294" i="2"/>
  <c r="O294" i="2"/>
  <c r="H245" i="2"/>
  <c r="O245" i="2"/>
  <c r="H171" i="2"/>
  <c r="L171" i="2"/>
  <c r="H282" i="2"/>
  <c r="O282" i="2"/>
  <c r="H219" i="2"/>
  <c r="L219" i="2"/>
  <c r="H160" i="2"/>
  <c r="L160" i="2"/>
  <c r="H301" i="2"/>
  <c r="L301" i="2"/>
  <c r="H320" i="2"/>
  <c r="H154" i="2"/>
  <c r="L154" i="2"/>
  <c r="H180" i="2"/>
  <c r="O180" i="2"/>
  <c r="H184" i="2"/>
  <c r="L184" i="2"/>
  <c r="H135" i="2"/>
  <c r="O135" i="2"/>
  <c r="H276" i="2"/>
  <c r="O276" i="2"/>
  <c r="H322" i="2"/>
  <c r="H145" i="2"/>
  <c r="L145" i="2"/>
  <c r="H144" i="2"/>
  <c r="L144" i="2"/>
  <c r="H336" i="2"/>
  <c r="L336" i="2"/>
  <c r="H178" i="2"/>
  <c r="O178" i="2"/>
  <c r="H140" i="2"/>
  <c r="O140" i="2"/>
  <c r="H229" i="2"/>
  <c r="O229" i="2"/>
  <c r="H38" i="2"/>
  <c r="O38" i="2"/>
  <c r="H247" i="2"/>
  <c r="O247" i="2"/>
  <c r="H269" i="2"/>
  <c r="O269" i="2"/>
  <c r="H230" i="2"/>
  <c r="L230" i="2"/>
  <c r="H207" i="2"/>
  <c r="O207" i="2"/>
  <c r="H62" i="2"/>
  <c r="O62" i="2"/>
  <c r="H64" i="2"/>
  <c r="L64" i="2"/>
  <c r="H101" i="2"/>
  <c r="O101" i="2"/>
  <c r="H287" i="2"/>
  <c r="O287" i="2"/>
  <c r="H119" i="2"/>
  <c r="O119" i="2"/>
  <c r="H134" i="2"/>
  <c r="O134" i="2"/>
  <c r="H303" i="2"/>
  <c r="O303" i="2"/>
  <c r="H279" i="2"/>
  <c r="O279" i="2"/>
  <c r="H90" i="2"/>
  <c r="O90" i="2"/>
  <c r="H233" i="2"/>
  <c r="O233" i="2"/>
  <c r="H270" i="2"/>
  <c r="O270" i="2"/>
  <c r="H65" i="2"/>
  <c r="L65" i="2"/>
  <c r="H146" i="2"/>
  <c r="L146" i="2"/>
  <c r="H156" i="2"/>
  <c r="O156" i="2"/>
  <c r="H49" i="2"/>
  <c r="O49" i="2"/>
  <c r="H157" i="2"/>
  <c r="L157" i="2"/>
  <c r="H224" i="2"/>
  <c r="O224" i="2"/>
  <c r="H108" i="2"/>
  <c r="O108" i="2"/>
  <c r="H244" i="2"/>
  <c r="L244" i="2"/>
  <c r="H57" i="2"/>
  <c r="L57" i="2"/>
  <c r="H275" i="2"/>
  <c r="L275" i="2"/>
  <c r="H304" i="2"/>
  <c r="L304" i="2"/>
  <c r="H132" i="2"/>
  <c r="O132" i="2"/>
  <c r="H286" i="2"/>
  <c r="O286" i="2"/>
  <c r="H214" i="2"/>
  <c r="O214" i="2"/>
  <c r="H253" i="2"/>
  <c r="O253" i="2"/>
  <c r="H12" i="2"/>
  <c r="L12" i="2"/>
  <c r="H306" i="2"/>
  <c r="O306" i="2"/>
  <c r="H6" i="2"/>
  <c r="L6" i="2"/>
  <c r="H317" i="2"/>
  <c r="L317" i="2"/>
  <c r="H26" i="2"/>
  <c r="O26" i="2"/>
  <c r="H197" i="2"/>
  <c r="O197" i="2"/>
  <c r="H291" i="2"/>
  <c r="O291" i="2"/>
  <c r="H315" i="2"/>
  <c r="O315" i="2"/>
  <c r="H188" i="2"/>
  <c r="L188" i="2"/>
  <c r="H166" i="2"/>
  <c r="L166" i="2"/>
  <c r="H79" i="2"/>
  <c r="L79" i="2"/>
  <c r="H31" i="2"/>
  <c r="O31" i="2"/>
  <c r="H311" i="2"/>
  <c r="O311" i="2"/>
  <c r="H162" i="2"/>
  <c r="O162" i="2"/>
  <c r="H112" i="2"/>
  <c r="O112" i="2"/>
  <c r="H249" i="2"/>
  <c r="O249" i="2"/>
  <c r="H205" i="2"/>
  <c r="O205" i="2"/>
  <c r="H80" i="2"/>
  <c r="O80" i="2"/>
  <c r="H127" i="2"/>
  <c r="O127" i="2"/>
  <c r="H194" i="2"/>
  <c r="L194" i="2"/>
  <c r="H138" i="2"/>
  <c r="L138" i="2"/>
  <c r="H305" i="2"/>
  <c r="O305" i="2"/>
  <c r="H51" i="2"/>
  <c r="O51" i="2"/>
  <c r="H133" i="2"/>
  <c r="L133" i="2"/>
  <c r="H35" i="2"/>
  <c r="O35" i="2"/>
  <c r="H281" i="2"/>
  <c r="O281" i="2"/>
  <c r="H21" i="2"/>
  <c r="L21" i="2"/>
  <c r="H19" i="2"/>
  <c r="L19" i="2"/>
  <c r="H327" i="2"/>
  <c r="O327" i="2"/>
  <c r="H261" i="2"/>
  <c r="O261" i="2"/>
  <c r="H73" i="2"/>
  <c r="O73" i="2"/>
  <c r="H313" i="2"/>
  <c r="L313" i="2"/>
  <c r="H147" i="2"/>
  <c r="O147" i="2"/>
  <c r="H122" i="2"/>
  <c r="O122" i="2"/>
  <c r="H70" i="2"/>
  <c r="O70" i="2"/>
  <c r="H155" i="2"/>
  <c r="O155" i="2"/>
  <c r="H121" i="2"/>
  <c r="O121" i="2"/>
  <c r="H187" i="2"/>
  <c r="O187" i="2"/>
  <c r="H198" i="2"/>
  <c r="O198" i="2"/>
  <c r="H309" i="2"/>
  <c r="L309" i="2"/>
  <c r="H237" i="2"/>
  <c r="O237" i="2"/>
  <c r="H240" i="2"/>
  <c r="O240" i="2"/>
  <c r="H23" i="2"/>
  <c r="O23" i="2"/>
  <c r="H53" i="2"/>
  <c r="O53" i="2"/>
  <c r="H123" i="2"/>
  <c r="L123" i="2"/>
  <c r="H69" i="2"/>
  <c r="L69" i="2"/>
  <c r="H18" i="2"/>
  <c r="O18" i="2"/>
  <c r="H265" i="2"/>
  <c r="O265" i="2"/>
  <c r="H33" i="2"/>
  <c r="O33" i="2"/>
  <c r="H258" i="2"/>
  <c r="L258" i="2"/>
  <c r="H29" i="2"/>
  <c r="L29" i="2"/>
  <c r="H312" i="2"/>
  <c r="L312" i="2"/>
  <c r="H208" i="2"/>
  <c r="O208" i="2"/>
  <c r="H61" i="2"/>
  <c r="L61" i="2"/>
  <c r="H141" i="2"/>
  <c r="O141" i="2"/>
  <c r="H54" i="2"/>
  <c r="O54" i="2"/>
  <c r="H88" i="2"/>
  <c r="O88" i="2"/>
  <c r="H260" i="2"/>
  <c r="O260" i="2"/>
  <c r="H330" i="2"/>
  <c r="L330" i="2"/>
  <c r="H45" i="2"/>
  <c r="L45" i="2"/>
  <c r="H264" i="2"/>
  <c r="O264" i="2"/>
  <c r="H120" i="2"/>
  <c r="O120" i="2"/>
  <c r="H333" i="2"/>
  <c r="O333" i="2"/>
  <c r="H293" i="2"/>
  <c r="O293" i="2"/>
  <c r="H213" i="2"/>
  <c r="O213" i="2"/>
  <c r="H221" i="2"/>
  <c r="L221" i="2"/>
  <c r="H321" i="2"/>
  <c r="O321" i="2"/>
  <c r="H14" i="2"/>
  <c r="O14" i="2"/>
  <c r="H50" i="2"/>
  <c r="O50" i="2"/>
  <c r="H41" i="2"/>
  <c r="O41" i="2"/>
  <c r="H20" i="2"/>
  <c r="O20" i="2"/>
  <c r="H104" i="2"/>
  <c r="L104" i="2"/>
  <c r="H44" i="2"/>
  <c r="O44" i="2"/>
  <c r="H226" i="2"/>
  <c r="L226" i="2"/>
  <c r="H262" i="2"/>
  <c r="O262" i="2"/>
  <c r="H15" i="2"/>
  <c r="O15" i="2"/>
  <c r="H238" i="2"/>
  <c r="O238" i="2"/>
  <c r="H58" i="2"/>
  <c r="O58" i="2"/>
  <c r="H148" i="2"/>
  <c r="L148" i="2"/>
  <c r="H232" i="2"/>
  <c r="L232" i="2"/>
  <c r="H8" i="2"/>
  <c r="L8" i="2"/>
  <c r="H142" i="2"/>
  <c r="O142" i="2"/>
  <c r="H300" i="2"/>
  <c r="L300" i="2"/>
  <c r="H280" i="2"/>
  <c r="O280" i="2"/>
  <c r="H32" i="2"/>
  <c r="L32" i="2"/>
  <c r="H153" i="2"/>
  <c r="O153" i="2"/>
  <c r="H129" i="2"/>
  <c r="L129" i="2"/>
  <c r="H72" i="2"/>
  <c r="L72" i="2"/>
  <c r="H206" i="2"/>
  <c r="L206" i="2"/>
  <c r="H334" i="2"/>
  <c r="H163" i="2"/>
  <c r="H71" i="2"/>
  <c r="H28" i="2"/>
  <c r="H204" i="2"/>
  <c r="H288" i="2"/>
  <c r="H110" i="2"/>
  <c r="H40" i="2"/>
  <c r="H190" i="2"/>
  <c r="H139" i="2"/>
  <c r="H222" i="2"/>
  <c r="H116" i="2"/>
  <c r="H68" i="2"/>
  <c r="H152" i="2"/>
  <c r="H125" i="2"/>
  <c r="H328" i="2"/>
  <c r="H335" i="2"/>
  <c r="H10" i="2"/>
  <c r="H128" i="2"/>
  <c r="O337" i="2"/>
  <c r="L337" i="2"/>
  <c r="H34" i="2"/>
  <c r="H149" i="2"/>
  <c r="H136" i="2"/>
  <c r="H118" i="2"/>
  <c r="H201" i="2"/>
  <c r="H310" i="2"/>
  <c r="H257" i="2"/>
  <c r="H36" i="2"/>
  <c r="H109" i="2"/>
  <c r="H22" i="2"/>
  <c r="H318" i="2"/>
  <c r="H59" i="2"/>
  <c r="H114" i="2"/>
  <c r="H289" i="2"/>
  <c r="H326" i="2"/>
  <c r="H254" i="2"/>
  <c r="H94" i="2"/>
  <c r="H107" i="2"/>
  <c r="H308" i="2"/>
  <c r="H185" i="2"/>
  <c r="H172" i="2"/>
  <c r="H268" i="2"/>
  <c r="H5" i="2"/>
  <c r="H102" i="2"/>
  <c r="H227" i="2"/>
  <c r="H96" i="2"/>
  <c r="H284" i="2"/>
  <c r="H2" i="2"/>
  <c r="H250" i="2"/>
  <c r="H266" i="2"/>
  <c r="H83" i="2"/>
  <c r="H285" i="2"/>
  <c r="H78" i="2"/>
  <c r="H74" i="2"/>
  <c r="H48" i="2"/>
  <c r="H130" i="2"/>
  <c r="H200" i="2"/>
  <c r="O292" i="2"/>
  <c r="L292" i="2"/>
  <c r="H105" i="2"/>
  <c r="H93" i="2"/>
  <c r="H191" i="2"/>
  <c r="H100" i="2"/>
  <c r="H161" i="2"/>
  <c r="H331" i="2"/>
  <c r="H43" i="2"/>
  <c r="H271" i="2"/>
  <c r="H84" i="2"/>
  <c r="H228" i="2"/>
  <c r="H9" i="2"/>
  <c r="H203" i="2"/>
  <c r="H95" i="2"/>
  <c r="H195" i="2"/>
  <c r="H91" i="2"/>
  <c r="H131" i="2"/>
  <c r="H124" i="2"/>
  <c r="H324" i="2"/>
  <c r="H209" i="2"/>
  <c r="H316" i="2"/>
  <c r="H25" i="2"/>
  <c r="H256" i="2"/>
  <c r="H215" i="2"/>
  <c r="H283" i="2"/>
  <c r="H126" i="2"/>
  <c r="H246" i="2"/>
  <c r="H189" i="2"/>
  <c r="H274" i="2"/>
  <c r="H170" i="2"/>
  <c r="H235" i="2"/>
  <c r="O325" i="2"/>
  <c r="O322" i="2"/>
  <c r="Q320" i="2"/>
  <c r="K320" i="2"/>
  <c r="N320" i="2"/>
  <c r="K321" i="2"/>
  <c r="N321" i="2"/>
  <c r="O319" i="2"/>
  <c r="O320" i="2"/>
  <c r="AQ2545" i="1"/>
  <c r="AU2545" i="1"/>
  <c r="L16" i="2"/>
  <c r="AW2523" i="1"/>
  <c r="L150" i="2"/>
  <c r="O157" i="2"/>
  <c r="L11" i="2"/>
  <c r="L46" i="2"/>
  <c r="L314" i="2"/>
  <c r="L302" i="2"/>
  <c r="L82" i="2"/>
  <c r="O177" i="2"/>
  <c r="L3" i="2"/>
  <c r="L290" i="2"/>
  <c r="O243" i="2"/>
  <c r="L159" i="2"/>
  <c r="L168" i="2"/>
  <c r="O231" i="2"/>
  <c r="O183" i="2"/>
  <c r="O181" i="2"/>
  <c r="O165" i="2"/>
  <c r="L106" i="2"/>
  <c r="L278" i="2"/>
  <c r="O297" i="2"/>
  <c r="L298" i="2"/>
  <c r="L176" i="2"/>
  <c r="O193" i="2"/>
  <c r="O273" i="2"/>
  <c r="O151" i="2"/>
  <c r="O66" i="2"/>
  <c r="L30" i="2"/>
  <c r="L27" i="2"/>
  <c r="L7" i="2"/>
  <c r="L164" i="2"/>
  <c r="O92" i="2"/>
  <c r="O60" i="2"/>
  <c r="L272" i="2"/>
  <c r="L299" i="2"/>
  <c r="L143" i="2"/>
  <c r="L295" i="2"/>
  <c r="O77" i="2"/>
  <c r="L319" i="2"/>
  <c r="L87" i="2"/>
  <c r="O179" i="2"/>
  <c r="L47" i="2"/>
  <c r="O211" i="2"/>
  <c r="L24" i="2"/>
  <c r="O117" i="2"/>
  <c r="L267" i="2"/>
  <c r="L196" i="2"/>
  <c r="L218" i="2"/>
  <c r="O154" i="2"/>
  <c r="L225" i="2"/>
  <c r="O63" i="2"/>
  <c r="L220" i="2"/>
  <c r="L192" i="2"/>
  <c r="O57" i="2"/>
  <c r="O277" i="2"/>
  <c r="L134" i="2"/>
  <c r="L217" i="2"/>
  <c r="L303" i="2"/>
  <c r="O17" i="2"/>
  <c r="L39" i="2"/>
  <c r="O239" i="2"/>
  <c r="L67" i="2"/>
  <c r="L4" i="2"/>
  <c r="O113" i="2"/>
  <c r="O55" i="2"/>
  <c r="L332" i="2"/>
  <c r="L252" i="2"/>
  <c r="L167" i="2"/>
  <c r="L307" i="2"/>
  <c r="O216" i="2"/>
  <c r="O171" i="2"/>
  <c r="O188" i="2"/>
  <c r="L137" i="2"/>
  <c r="L37" i="2"/>
  <c r="L325" i="2"/>
  <c r="L241" i="2"/>
  <c r="L111" i="2"/>
  <c r="L76" i="2"/>
  <c r="O81" i="2"/>
  <c r="O99" i="2"/>
  <c r="L182" i="2"/>
  <c r="O248" i="2"/>
  <c r="O115" i="2"/>
  <c r="L329" i="2"/>
  <c r="O296" i="2"/>
  <c r="O75" i="2"/>
  <c r="O174" i="2"/>
  <c r="L276" i="2"/>
  <c r="O199" i="2"/>
  <c r="O313" i="2"/>
  <c r="O160" i="2"/>
  <c r="L162" i="2"/>
  <c r="L255" i="2"/>
  <c r="L202" i="2"/>
  <c r="O97" i="2"/>
  <c r="O56" i="2"/>
  <c r="L234" i="2"/>
  <c r="L251" i="2"/>
  <c r="O219" i="2"/>
  <c r="L156" i="2"/>
  <c r="O336" i="2"/>
  <c r="L119" i="2"/>
  <c r="L236" i="2"/>
  <c r="L158" i="2"/>
  <c r="O184" i="2"/>
  <c r="L263" i="2"/>
  <c r="L178" i="2"/>
  <c r="L169" i="2"/>
  <c r="L73" i="2"/>
  <c r="L282" i="2"/>
  <c r="L207" i="2"/>
  <c r="L35" i="2"/>
  <c r="L175" i="2"/>
  <c r="O304" i="2"/>
  <c r="L153" i="2"/>
  <c r="L135" i="2"/>
  <c r="O317" i="2"/>
  <c r="L253" i="2"/>
  <c r="L58" i="2"/>
  <c r="O144" i="2"/>
  <c r="O86" i="2"/>
  <c r="L291" i="2"/>
  <c r="O301" i="2"/>
  <c r="O52" i="2"/>
  <c r="L51" i="2"/>
  <c r="O244" i="2"/>
  <c r="L223" i="2"/>
  <c r="L294" i="2"/>
  <c r="O221" i="2"/>
  <c r="L89" i="2"/>
  <c r="L247" i="2"/>
  <c r="L112" i="2"/>
  <c r="L186" i="2"/>
  <c r="L242" i="2"/>
  <c r="O173" i="2"/>
  <c r="L42" i="2"/>
  <c r="O259" i="2"/>
  <c r="L121" i="2"/>
  <c r="O145" i="2"/>
  <c r="L287" i="2"/>
  <c r="L18" i="2"/>
  <c r="L214" i="2"/>
  <c r="L270" i="2"/>
  <c r="O210" i="2"/>
  <c r="O13" i="2"/>
  <c r="O65" i="2"/>
  <c r="L233" i="2"/>
  <c r="L108" i="2"/>
  <c r="L85" i="2"/>
  <c r="L38" i="2"/>
  <c r="L279" i="2"/>
  <c r="L229" i="2"/>
  <c r="L132" i="2"/>
  <c r="L180" i="2"/>
  <c r="O103" i="2"/>
  <c r="O64" i="2"/>
  <c r="L306" i="2"/>
  <c r="L26" i="2"/>
  <c r="L90" i="2"/>
  <c r="O146" i="2"/>
  <c r="O212" i="2"/>
  <c r="O230" i="2"/>
  <c r="L245" i="2"/>
  <c r="L269" i="2"/>
  <c r="L31" i="2"/>
  <c r="L98" i="2"/>
  <c r="L62" i="2"/>
  <c r="L101" i="2"/>
  <c r="L140" i="2"/>
  <c r="L49" i="2"/>
  <c r="L286" i="2"/>
  <c r="L322" i="2"/>
  <c r="L293" i="2"/>
  <c r="O6" i="2"/>
  <c r="L224" i="2"/>
  <c r="L281" i="2"/>
  <c r="O29" i="2"/>
  <c r="L205" i="2"/>
  <c r="O166" i="2"/>
  <c r="O8" i="2"/>
  <c r="O275" i="2"/>
  <c r="L147" i="2"/>
  <c r="L333" i="2"/>
  <c r="O258" i="2"/>
  <c r="L122" i="2"/>
  <c r="L197" i="2"/>
  <c r="O330" i="2"/>
  <c r="L50" i="2"/>
  <c r="L142" i="2"/>
  <c r="O21" i="2"/>
  <c r="O12" i="2"/>
  <c r="O138" i="2"/>
  <c r="O69" i="2"/>
  <c r="O79" i="2"/>
  <c r="O123" i="2"/>
  <c r="L249" i="2"/>
  <c r="L80" i="2"/>
  <c r="L44" i="2"/>
  <c r="O133" i="2"/>
  <c r="O226" i="2"/>
  <c r="L33" i="2"/>
  <c r="L327" i="2"/>
  <c r="L311" i="2"/>
  <c r="L315" i="2"/>
  <c r="L15" i="2"/>
  <c r="L70" i="2"/>
  <c r="L127" i="2"/>
  <c r="O19" i="2"/>
  <c r="L240" i="2"/>
  <c r="L41" i="2"/>
  <c r="O45" i="2"/>
  <c r="L262" i="2"/>
  <c r="L261" i="2"/>
  <c r="O194" i="2"/>
  <c r="O309" i="2"/>
  <c r="L305" i="2"/>
  <c r="O61" i="2"/>
  <c r="L213" i="2"/>
  <c r="O300" i="2"/>
  <c r="L88" i="2"/>
  <c r="O312" i="2"/>
  <c r="O32" i="2"/>
  <c r="L14" i="2"/>
  <c r="L53" i="2"/>
  <c r="O232" i="2"/>
  <c r="L54" i="2"/>
  <c r="L237" i="2"/>
  <c r="L155" i="2"/>
  <c r="L120" i="2"/>
  <c r="O104" i="2"/>
  <c r="L23" i="2"/>
  <c r="O72" i="2"/>
  <c r="L187" i="2"/>
  <c r="L280" i="2"/>
  <c r="L198" i="2"/>
  <c r="O148" i="2"/>
  <c r="L264" i="2"/>
  <c r="L208" i="2"/>
  <c r="L141" i="2"/>
  <c r="L260" i="2"/>
  <c r="L265" i="2"/>
  <c r="O206" i="2"/>
  <c r="O129" i="2"/>
  <c r="L20" i="2"/>
  <c r="L238" i="2"/>
  <c r="O228" i="2"/>
  <c r="L228" i="2"/>
  <c r="O284" i="2"/>
  <c r="L284" i="2"/>
  <c r="O131" i="2"/>
  <c r="L131" i="2"/>
  <c r="L83" i="2"/>
  <c r="O83" i="2"/>
  <c r="O235" i="2"/>
  <c r="L235" i="2"/>
  <c r="O274" i="2"/>
  <c r="L274" i="2"/>
  <c r="O209" i="2"/>
  <c r="L209" i="2"/>
  <c r="O9" i="2"/>
  <c r="L9" i="2"/>
  <c r="O331" i="2"/>
  <c r="L331" i="2"/>
  <c r="O130" i="2"/>
  <c r="L130" i="2"/>
  <c r="L268" i="2"/>
  <c r="O268" i="2"/>
  <c r="O114" i="2"/>
  <c r="L114" i="2"/>
  <c r="L257" i="2"/>
  <c r="O257" i="2"/>
  <c r="O34" i="2"/>
  <c r="L34" i="2"/>
  <c r="O128" i="2"/>
  <c r="L128" i="2"/>
  <c r="O189" i="2"/>
  <c r="L189" i="2"/>
  <c r="O48" i="2"/>
  <c r="L48" i="2"/>
  <c r="L59" i="2"/>
  <c r="O59" i="2"/>
  <c r="O310" i="2"/>
  <c r="L310" i="2"/>
  <c r="L136" i="2"/>
  <c r="O136" i="2"/>
  <c r="L152" i="2"/>
  <c r="O152" i="2"/>
  <c r="O222" i="2"/>
  <c r="L222" i="2"/>
  <c r="L40" i="2"/>
  <c r="O40" i="2"/>
  <c r="O215" i="2"/>
  <c r="L215" i="2"/>
  <c r="O124" i="2"/>
  <c r="L124" i="2"/>
  <c r="O84" i="2"/>
  <c r="L84" i="2"/>
  <c r="O161" i="2"/>
  <c r="L161" i="2"/>
  <c r="O74" i="2"/>
  <c r="L74" i="2"/>
  <c r="O318" i="2"/>
  <c r="L318" i="2"/>
  <c r="L149" i="2"/>
  <c r="O149" i="2"/>
  <c r="L323" i="2"/>
  <c r="O323" i="2"/>
  <c r="O68" i="2"/>
  <c r="L68" i="2"/>
  <c r="O110" i="2"/>
  <c r="L110" i="2"/>
  <c r="O28" i="2"/>
  <c r="L28" i="2"/>
  <c r="O256" i="2"/>
  <c r="L256" i="2"/>
  <c r="O100" i="2"/>
  <c r="L100" i="2"/>
  <c r="O91" i="2"/>
  <c r="L91" i="2"/>
  <c r="O43" i="2"/>
  <c r="L43" i="2"/>
  <c r="O191" i="2"/>
  <c r="L191" i="2"/>
  <c r="O285" i="2"/>
  <c r="L285" i="2"/>
  <c r="O266" i="2"/>
  <c r="L266" i="2"/>
  <c r="O96" i="2"/>
  <c r="L96" i="2"/>
  <c r="L185" i="2"/>
  <c r="O185" i="2"/>
  <c r="O326" i="2"/>
  <c r="L326" i="2"/>
  <c r="O201" i="2"/>
  <c r="L201" i="2"/>
  <c r="O10" i="2"/>
  <c r="L10" i="2"/>
  <c r="O125" i="2"/>
  <c r="L125" i="2"/>
  <c r="O116" i="2"/>
  <c r="L116" i="2"/>
  <c r="O288" i="2"/>
  <c r="L288" i="2"/>
  <c r="O324" i="2"/>
  <c r="L324" i="2"/>
  <c r="L271" i="2"/>
  <c r="O271" i="2"/>
  <c r="L227" i="2"/>
  <c r="O227" i="2"/>
  <c r="O170" i="2"/>
  <c r="L170" i="2"/>
  <c r="O246" i="2"/>
  <c r="L246" i="2"/>
  <c r="O25" i="2"/>
  <c r="L25" i="2"/>
  <c r="L195" i="2"/>
  <c r="O195" i="2"/>
  <c r="L93" i="2"/>
  <c r="O93" i="2"/>
  <c r="O250" i="2"/>
  <c r="L250" i="2"/>
  <c r="L172" i="2"/>
  <c r="O172" i="2"/>
  <c r="O94" i="2"/>
  <c r="L94" i="2"/>
  <c r="O139" i="2"/>
  <c r="L139" i="2"/>
  <c r="O204" i="2"/>
  <c r="L204" i="2"/>
  <c r="O71" i="2"/>
  <c r="L71" i="2"/>
  <c r="O283" i="2"/>
  <c r="L283" i="2"/>
  <c r="O78" i="2"/>
  <c r="L78" i="2"/>
  <c r="O328" i="2"/>
  <c r="L328" i="2"/>
  <c r="O316" i="2"/>
  <c r="L316" i="2"/>
  <c r="O95" i="2"/>
  <c r="L95" i="2"/>
  <c r="O102" i="2"/>
  <c r="L102" i="2"/>
  <c r="O107" i="2"/>
  <c r="L107" i="2"/>
  <c r="L109" i="2"/>
  <c r="O109" i="2"/>
  <c r="O118" i="2"/>
  <c r="L118" i="2"/>
  <c r="O190" i="2"/>
  <c r="L190" i="2"/>
  <c r="L163" i="2"/>
  <c r="O163" i="2"/>
  <c r="O254" i="2"/>
  <c r="L254" i="2"/>
  <c r="O22" i="2"/>
  <c r="L22" i="2"/>
  <c r="O126" i="2"/>
  <c r="L126" i="2"/>
  <c r="O203" i="2"/>
  <c r="L203" i="2"/>
  <c r="O105" i="2"/>
  <c r="L105" i="2"/>
  <c r="O200" i="2"/>
  <c r="L200" i="2"/>
  <c r="O5" i="2"/>
  <c r="L5" i="2"/>
  <c r="O308" i="2"/>
  <c r="L308" i="2"/>
  <c r="O289" i="2"/>
  <c r="L289" i="2"/>
  <c r="O36" i="2"/>
  <c r="L36" i="2"/>
  <c r="L335" i="2"/>
  <c r="O335" i="2"/>
  <c r="O334" i="2"/>
  <c r="L334" i="2"/>
  <c r="L321" i="2"/>
  <c r="L320" i="2"/>
  <c r="AQ2548" i="1"/>
  <c r="AU2548" i="1"/>
  <c r="AQ2546" i="1"/>
  <c r="AU2546" i="1"/>
  <c r="AW2524" i="1"/>
  <c r="AQ2547" i="1"/>
  <c r="AU2547" i="1"/>
  <c r="G341" i="2"/>
  <c r="AW2525" i="1"/>
  <c r="AW2527" i="1"/>
  <c r="AQ2549" i="1"/>
  <c r="AU2549" i="1"/>
  <c r="AW2526" i="1"/>
  <c r="F338" i="2"/>
  <c r="H338" i="2"/>
  <c r="AQ2550" i="1"/>
  <c r="AU2550" i="1"/>
  <c r="O338" i="2"/>
  <c r="L338" i="2"/>
  <c r="AW2528" i="1"/>
  <c r="AW2530" i="1"/>
  <c r="AQ2553" i="1"/>
  <c r="AU2553" i="1"/>
  <c r="AQ2551" i="1"/>
  <c r="AU2551" i="1"/>
  <c r="AW2529" i="1"/>
  <c r="AW2531" i="1"/>
  <c r="AQ2552" i="1"/>
  <c r="AU2552" i="1"/>
  <c r="AQ2554" i="1"/>
  <c r="AU2554" i="1"/>
  <c r="AW2532" i="1"/>
  <c r="AQ2555" i="1"/>
  <c r="AU2555" i="1"/>
  <c r="G342" i="2"/>
  <c r="AW2534" i="1"/>
  <c r="AW2535" i="1"/>
  <c r="AW2533" i="1"/>
  <c r="F339" i="2"/>
  <c r="H339" i="2"/>
  <c r="AW2536" i="1"/>
  <c r="AQ2556" i="1"/>
  <c r="AU2556" i="1"/>
  <c r="L339" i="2"/>
  <c r="O339" i="2"/>
  <c r="AW2537" i="1"/>
  <c r="AQ2557" i="1"/>
  <c r="AU2557" i="1"/>
  <c r="AW2538" i="1"/>
  <c r="AQ2558" i="1"/>
  <c r="AU2558" i="1"/>
  <c r="AW2539" i="1"/>
  <c r="AQ2559" i="1"/>
  <c r="AU2559" i="1"/>
  <c r="AW2540" i="1"/>
  <c r="AQ2560" i="1"/>
  <c r="AU2560" i="1"/>
  <c r="AW2542" i="1"/>
  <c r="AQ2561" i="1"/>
  <c r="AU2561" i="1"/>
  <c r="AW2541" i="1"/>
  <c r="F340" i="2"/>
  <c r="H340" i="2"/>
  <c r="AW2543" i="1"/>
  <c r="AQ2562" i="1"/>
  <c r="AU2562" i="1"/>
  <c r="O340" i="2"/>
  <c r="L340" i="2"/>
  <c r="AW2546" i="1"/>
  <c r="AQ2563" i="1"/>
  <c r="AU2563" i="1"/>
  <c r="AW2544" i="1"/>
  <c r="AW2545" i="1"/>
  <c r="AW2547" i="1"/>
  <c r="AQ2565" i="1"/>
  <c r="AU2565" i="1"/>
  <c r="AQ2564" i="1"/>
  <c r="AU2564" i="1"/>
  <c r="AQ2568" i="1"/>
  <c r="AU2568" i="1"/>
  <c r="AQ2567" i="1"/>
  <c r="AU2567" i="1"/>
  <c r="AQ2566" i="1"/>
  <c r="AU2566" i="1"/>
  <c r="AQ2569" i="1"/>
  <c r="AU2569" i="1"/>
  <c r="G344" i="2"/>
  <c r="AQ2570" i="1"/>
  <c r="AU2570" i="1"/>
  <c r="AW2549" i="1"/>
  <c r="AW2548" i="1"/>
  <c r="F341" i="2"/>
  <c r="H341" i="2"/>
  <c r="O341" i="2"/>
  <c r="L341" i="2"/>
  <c r="AW2552" i="1"/>
  <c r="AW2550" i="1"/>
  <c r="AQ2573" i="1"/>
  <c r="AU2573" i="1"/>
  <c r="AQ2571" i="1"/>
  <c r="AU2571" i="1"/>
  <c r="AW2551" i="1"/>
  <c r="AW2553" i="1"/>
  <c r="AQ2574" i="1"/>
  <c r="AU2574" i="1"/>
  <c r="AQ2572" i="1"/>
  <c r="AU2572" i="1"/>
  <c r="AQ2575" i="1"/>
  <c r="AU2575" i="1"/>
  <c r="AQ2576" i="1"/>
  <c r="AU2576" i="1"/>
  <c r="G345" i="2"/>
  <c r="AW2556" i="1"/>
  <c r="F342" i="2"/>
  <c r="H342" i="2"/>
  <c r="AW2554" i="1"/>
  <c r="AW2555" i="1"/>
  <c r="AQ2577" i="1"/>
  <c r="AU2577" i="1"/>
  <c r="AW2557" i="1"/>
  <c r="AW2558" i="1"/>
  <c r="O342" i="2"/>
  <c r="L342" i="2"/>
  <c r="AQ2578" i="1"/>
  <c r="AU2578" i="1"/>
  <c r="AW2559" i="1"/>
  <c r="AQ2579" i="1"/>
  <c r="AU2579" i="1"/>
  <c r="AW2562" i="1"/>
  <c r="AQ2580" i="1"/>
  <c r="AU2580" i="1"/>
  <c r="AW2561" i="1"/>
  <c r="AW2563" i="1"/>
  <c r="AW2560" i="1"/>
  <c r="F343" i="2"/>
  <c r="AQ2583" i="1"/>
  <c r="AU2583" i="1"/>
  <c r="AQ2581" i="1"/>
  <c r="AU2581" i="1"/>
  <c r="AW2564" i="1"/>
  <c r="AQ2582" i="1"/>
  <c r="AU2582" i="1"/>
  <c r="G346" i="2"/>
  <c r="AQ2584" i="1"/>
  <c r="AU2584" i="1"/>
  <c r="AW2565" i="1"/>
  <c r="AQ2585" i="1"/>
  <c r="AU2585" i="1"/>
  <c r="AW2566" i="1"/>
  <c r="AQ2586" i="1"/>
  <c r="AU2586" i="1"/>
  <c r="AW2567" i="1"/>
  <c r="AQ2587" i="1"/>
  <c r="AU2587" i="1"/>
  <c r="AW2568" i="1"/>
  <c r="AQ2588" i="1"/>
  <c r="AU2588" i="1"/>
  <c r="AQ2589" i="1"/>
  <c r="AU2589" i="1"/>
  <c r="F344" i="2"/>
  <c r="H344" i="2"/>
  <c r="AW2569" i="1"/>
  <c r="AQ2590" i="1"/>
  <c r="AU2590" i="1"/>
  <c r="G347" i="2"/>
  <c r="L344" i="2"/>
  <c r="O344" i="2"/>
  <c r="AQ2591" i="1"/>
  <c r="AU2591" i="1"/>
  <c r="AQ2593" i="1"/>
  <c r="AU2593" i="1"/>
  <c r="AQ2594" i="1"/>
  <c r="AU2594" i="1"/>
  <c r="AQ2592" i="1"/>
  <c r="AU2592" i="1"/>
  <c r="G343" i="2"/>
  <c r="H343" i="2"/>
  <c r="L343" i="2"/>
  <c r="O343" i="2"/>
  <c r="AQ2595" i="1"/>
  <c r="AU2595" i="1"/>
  <c r="G348" i="2"/>
  <c r="G349" i="2"/>
  <c r="G350" i="2"/>
  <c r="G351" i="2"/>
  <c r="G352" i="2"/>
  <c r="G355" i="2"/>
  <c r="G356" i="2"/>
  <c r="G361" i="2"/>
  <c r="G354" i="2"/>
  <c r="G357" i="2"/>
  <c r="G358" i="2"/>
  <c r="G359" i="2"/>
  <c r="G360" i="2"/>
  <c r="AW2595" i="1"/>
  <c r="I12" i="3"/>
  <c r="K12" i="3"/>
  <c r="M12" i="3"/>
  <c r="AW2596" i="1"/>
  <c r="AW2597" i="1"/>
  <c r="F348" i="2"/>
  <c r="H348" i="2"/>
  <c r="L348" i="2"/>
  <c r="O348" i="2"/>
  <c r="AW2598" i="1"/>
  <c r="AW2599" i="1"/>
  <c r="AW2600" i="1"/>
  <c r="AW2601" i="1"/>
  <c r="AW2602" i="1"/>
  <c r="AW2604" i="1"/>
  <c r="AW2603" i="1"/>
  <c r="F349" i="2"/>
  <c r="H349" i="2"/>
  <c r="O349" i="2"/>
  <c r="L349" i="2"/>
  <c r="AW2606" i="1"/>
  <c r="AW2605" i="1"/>
  <c r="AW2608" i="1"/>
  <c r="AW2607" i="1"/>
  <c r="AW2610" i="1"/>
  <c r="AW2611" i="1"/>
  <c r="AW2613" i="1"/>
  <c r="AW2609" i="1"/>
  <c r="AW2614" i="1"/>
  <c r="AW2612" i="1"/>
  <c r="F350" i="2"/>
  <c r="H350" i="2"/>
  <c r="L350" i="2"/>
  <c r="O350" i="2"/>
  <c r="AW2617" i="1"/>
  <c r="AW2616" i="1"/>
  <c r="AW2615" i="1"/>
  <c r="AW2618" i="1"/>
  <c r="AW2621" i="1"/>
  <c r="F351" i="2"/>
  <c r="H351" i="2"/>
  <c r="L351" i="2"/>
  <c r="O351" i="2"/>
  <c r="AW2620" i="1"/>
  <c r="AW2619" i="1"/>
  <c r="AW2623" i="1"/>
  <c r="AW2625" i="1"/>
  <c r="AW2622" i="1"/>
  <c r="AW2624" i="1"/>
  <c r="AW2627" i="1"/>
  <c r="F352" i="2"/>
  <c r="H352" i="2"/>
  <c r="O352" i="2"/>
  <c r="L352" i="2"/>
  <c r="AW2628" i="1"/>
  <c r="AW2626" i="1"/>
  <c r="AW2631" i="1"/>
  <c r="AW2630" i="1"/>
  <c r="AW2629" i="1"/>
  <c r="AW2632" i="1"/>
  <c r="L353" i="2"/>
  <c r="AW2634" i="1"/>
  <c r="O353" i="2"/>
  <c r="AW2633" i="1"/>
  <c r="AW2637" i="1"/>
  <c r="AW2636" i="1"/>
  <c r="AW2635" i="1"/>
  <c r="AW2638" i="1"/>
  <c r="AW2639" i="1"/>
  <c r="AW2640" i="1"/>
  <c r="AW2641" i="1"/>
  <c r="AW2643" i="1"/>
  <c r="AW2644" i="1"/>
  <c r="AW2642" i="1"/>
  <c r="AW2645" i="1"/>
  <c r="AW2646" i="1"/>
  <c r="AW2648" i="1"/>
  <c r="AW2647" i="1"/>
  <c r="F355" i="2"/>
  <c r="H355" i="2"/>
  <c r="L355" i="2"/>
  <c r="O355" i="2"/>
  <c r="AW2650" i="1"/>
  <c r="AW2649" i="1"/>
  <c r="AW2652" i="1"/>
  <c r="AW2651" i="1"/>
  <c r="AW2655" i="1"/>
  <c r="AW2653" i="1"/>
  <c r="AW2654" i="1"/>
  <c r="AW2656" i="1"/>
  <c r="AW2658" i="1"/>
  <c r="F356" i="2"/>
  <c r="H356" i="2"/>
  <c r="O356" i="2"/>
  <c r="L356" i="2"/>
  <c r="AW2660" i="1"/>
  <c r="AW2659" i="1"/>
  <c r="AW2657" i="1"/>
  <c r="AW2661" i="1"/>
  <c r="AW2662" i="1"/>
  <c r="AW2663" i="1"/>
  <c r="AW2664" i="1"/>
  <c r="AW2665" i="1"/>
  <c r="AW2666" i="1"/>
  <c r="AW2669" i="1"/>
  <c r="AW2668" i="1"/>
  <c r="AW2671" i="1"/>
  <c r="AW2667" i="1"/>
  <c r="AW2670" i="1"/>
  <c r="AW2672" i="1"/>
  <c r="AW2673" i="1"/>
  <c r="AW2674" i="1"/>
  <c r="AW2676" i="1"/>
  <c r="AW2675" i="1"/>
  <c r="AW2678" i="1"/>
  <c r="AW2680" i="1"/>
  <c r="AW2679" i="1"/>
  <c r="AW2677" i="1"/>
  <c r="AW2681" i="1"/>
  <c r="AW2682" i="1"/>
  <c r="AW2683" i="1"/>
  <c r="AW2686" i="1"/>
  <c r="AW2684" i="1"/>
  <c r="AW2685" i="1"/>
  <c r="AW2688" i="1"/>
  <c r="AW2687" i="1"/>
  <c r="F361" i="2"/>
  <c r="H361" i="2"/>
  <c r="O361" i="2"/>
  <c r="L361" i="2"/>
  <c r="L364" i="2"/>
  <c r="O364" i="2"/>
  <c r="L365" i="2"/>
  <c r="O365" i="2"/>
  <c r="O368" i="2"/>
  <c r="L368" i="2"/>
  <c r="L379" i="2"/>
  <c r="O379" i="2"/>
  <c r="O380" i="2"/>
  <c r="L380" i="2"/>
  <c r="L381" i="2"/>
  <c r="O381" i="2"/>
  <c r="L383" i="2"/>
  <c r="O383" i="2"/>
  <c r="O384" i="2"/>
  <c r="L384" i="2"/>
  <c r="L385" i="2"/>
  <c r="O385" i="2"/>
  <c r="L387" i="2"/>
  <c r="O387" i="2"/>
  <c r="L388" i="2"/>
  <c r="O388" i="2"/>
  <c r="O389" i="2"/>
  <c r="L389" i="2"/>
  <c r="O392" i="2"/>
  <c r="L392" i="2"/>
  <c r="L393" i="2"/>
  <c r="O393" i="2"/>
  <c r="O396" i="2"/>
  <c r="L396" i="2"/>
  <c r="O398" i="2"/>
  <c r="L398" i="2"/>
  <c r="L400" i="2"/>
  <c r="O400" i="2"/>
  <c r="L404" i="2"/>
  <c r="O404" i="2"/>
  <c r="L405" i="2"/>
  <c r="O405" i="2"/>
  <c r="O406" i="2"/>
  <c r="L406" i="2"/>
  <c r="O412" i="2"/>
  <c r="L412" i="2"/>
  <c r="L413" i="2"/>
  <c r="O413" i="2"/>
  <c r="L415" i="2"/>
  <c r="O415" i="2"/>
  <c r="L416" i="2"/>
  <c r="O416" i="2"/>
  <c r="L418" i="2"/>
  <c r="O418" i="2"/>
  <c r="O419" i="2"/>
  <c r="L419" i="2"/>
  <c r="O417" i="2"/>
  <c r="L417" i="2"/>
  <c r="O414" i="2"/>
  <c r="L414" i="2"/>
  <c r="O399" i="2"/>
  <c r="L399" i="2"/>
  <c r="O391" i="2"/>
  <c r="L391" i="2"/>
  <c r="O408" i="2"/>
  <c r="L408" i="2"/>
  <c r="L402" i="2"/>
  <c r="O402" i="2"/>
  <c r="O362" i="2"/>
  <c r="L362" i="2"/>
  <c r="F357" i="2"/>
  <c r="H357" i="2"/>
  <c r="L357" i="2"/>
  <c r="O357" i="2"/>
  <c r="F354" i="2"/>
  <c r="H354" i="2"/>
  <c r="L354" i="2"/>
  <c r="O354" i="2"/>
  <c r="O409" i="2"/>
  <c r="L409" i="2"/>
  <c r="L397" i="2"/>
  <c r="O397" i="2"/>
  <c r="L411" i="2"/>
  <c r="O411" i="2"/>
  <c r="O390" i="2"/>
  <c r="L390" i="2"/>
  <c r="L410" i="2"/>
  <c r="O410" i="2"/>
  <c r="L407" i="2"/>
  <c r="O407" i="2"/>
  <c r="O376" i="2"/>
  <c r="L376" i="2"/>
  <c r="L382" i="2"/>
  <c r="O382" i="2"/>
  <c r="O378" i="2"/>
  <c r="L378" i="2"/>
  <c r="L370" i="2"/>
  <c r="O370" i="2"/>
  <c r="L403" i="2"/>
  <c r="O403" i="2"/>
  <c r="O374" i="2"/>
  <c r="L374" i="2"/>
  <c r="O363" i="2"/>
  <c r="L363" i="2"/>
  <c r="O377" i="2"/>
  <c r="L377" i="2"/>
  <c r="L367" i="2"/>
  <c r="O367" i="2"/>
  <c r="L366" i="2"/>
  <c r="O366" i="2"/>
  <c r="L394" i="2"/>
  <c r="O394" i="2"/>
  <c r="L373" i="2"/>
  <c r="O373" i="2"/>
  <c r="F360" i="2"/>
  <c r="H360" i="2"/>
  <c r="O360" i="2"/>
  <c r="L360" i="2"/>
  <c r="L369" i="2"/>
  <c r="O369" i="2"/>
  <c r="L375" i="2"/>
  <c r="O375" i="2"/>
  <c r="L395" i="2"/>
  <c r="O395" i="2"/>
  <c r="O386" i="2"/>
  <c r="L386" i="2"/>
  <c r="L372" i="2"/>
  <c r="O372" i="2"/>
  <c r="F359" i="2"/>
  <c r="H359" i="2"/>
  <c r="O359" i="2"/>
  <c r="L359" i="2"/>
  <c r="L401" i="2"/>
  <c r="O401" i="2"/>
  <c r="L371" i="2"/>
  <c r="O371" i="2"/>
  <c r="F358" i="2"/>
  <c r="H358" i="2"/>
  <c r="L358" i="2"/>
  <c r="O358" i="2"/>
  <c r="L420" i="2"/>
  <c r="O420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AW2594" i="1"/>
  <c r="AW2593" i="1"/>
  <c r="AW2592" i="1"/>
  <c r="F347" i="2"/>
  <c r="H347" i="2"/>
  <c r="O347" i="2"/>
  <c r="L347" i="2"/>
  <c r="AW2591" i="1"/>
  <c r="AW2590" i="1"/>
  <c r="AW2589" i="1"/>
  <c r="AW2588" i="1"/>
  <c r="AW2587" i="1"/>
  <c r="AW2586" i="1"/>
  <c r="F346" i="2"/>
  <c r="H346" i="2"/>
  <c r="L346" i="2"/>
  <c r="O346" i="2"/>
  <c r="AW2585" i="1"/>
  <c r="AW2582" i="1"/>
  <c r="AW2584" i="1"/>
  <c r="AW2583" i="1"/>
  <c r="AW2580" i="1"/>
  <c r="AW2581" i="1"/>
  <c r="AW2579" i="1"/>
  <c r="F345" i="2"/>
  <c r="H345" i="2"/>
  <c r="L345" i="2"/>
  <c r="O345" i="2"/>
  <c r="AW2578" i="1"/>
  <c r="AW2577" i="1"/>
  <c r="AW2576" i="1"/>
  <c r="AW2575" i="1"/>
  <c r="AW2573" i="1"/>
  <c r="AW2574" i="1"/>
  <c r="AW2572" i="1"/>
  <c r="AW2571" i="1"/>
  <c r="AW2570" i="1"/>
</calcChain>
</file>

<file path=xl/comments1.xml><?xml version="1.0" encoding="utf-8"?>
<comments xmlns="http://schemas.openxmlformats.org/spreadsheetml/2006/main">
  <authors>
    <author>Stuart Foster</author>
  </authors>
  <commentList>
    <comment ref="AS2303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Holly Tulsa Refinery CDU down 85kb/d (Nov6-16)</t>
        </r>
      </text>
    </comment>
    <comment ref="AS2334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CDU 40kb/d down Dec7-20</t>
        </r>
      </text>
    </comment>
    <comment ref="AS2382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maintenance started earlier?</t>
        </r>
      </text>
    </comment>
    <comment ref="AS2387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Maintenance Jan 29 - Mar 13</t>
        </r>
      </text>
    </comment>
    <comment ref="AB2389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El Dorado Maintenance</t>
        </r>
      </text>
    </comment>
    <comment ref="AS2408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Additional Tulsa Maintenance</t>
        </r>
      </text>
    </comment>
    <comment ref="AS2409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Additional Coffeyville Maintenance</t>
        </r>
      </text>
    </comment>
    <comment ref="AS2532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maintenance 9kbpd coker</t>
        </r>
      </text>
    </comment>
    <comment ref="AC2536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Formula due to erroneous pipeline flow reporting from Genscape</t>
        </r>
      </text>
    </comment>
    <comment ref="AS2560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Coffeyville maintenance 25kbpd</t>
        </r>
      </text>
    </comment>
    <comment ref="D2601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Planned pipeline maintenance
</t>
        </r>
      </text>
    </comment>
    <comment ref="AS2613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Unplanned Hollyfrontier Tulsa Coker outage</t>
        </r>
      </text>
    </comment>
    <comment ref="H2621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Potential reporting issue with Genscape power station</t>
        </r>
      </text>
    </comment>
    <comment ref="AS2679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maintenance -20kbpd (Nov 16-25)</t>
        </r>
      </text>
    </comment>
    <comment ref="AB2745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El Dorado maintenance -21kbpd (Jan 21 - Feb 3)</t>
        </r>
      </text>
    </comment>
    <comment ref="AS2745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El Dorado maintenance -21kbpd (Jan 21 - Feb 3)</t>
        </r>
      </text>
    </comment>
    <comment ref="D2756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Less volumes being shipped to Cushing / more to Patoka
</t>
        </r>
      </text>
    </comment>
    <comment ref="AJ2780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Wynnewood Refinery maintenance
</t>
        </r>
      </text>
    </comment>
    <comment ref="AS2780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Wynnewood Refinery maintenance
</t>
        </r>
      </text>
    </comment>
    <comment ref="AS2881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Hollyfrontier coker maintenance</t>
        </r>
      </text>
    </comment>
    <comment ref="AJ2968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Wynnewood refinery down</t>
        </r>
      </text>
    </comment>
    <comment ref="AS2996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Tulsa Refinery down for 34 days</t>
        </r>
      </text>
    </comment>
    <comment ref="AS3003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Ponca refinery down 45 days</t>
        </r>
      </text>
    </comment>
    <comment ref="AY3035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Higher draw balancing adjustment most likely due to Diamond pipeline linefill</t>
        </r>
      </text>
    </comment>
    <comment ref="AY3043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Estimated Diamond pipeline operational flows</t>
        </r>
      </text>
    </comment>
    <comment ref="AY3054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Remove adjustment once Diamond flow data starts coming in. The data will go into column AM</t>
        </r>
      </text>
    </comment>
    <comment ref="AC3144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Appears that the Seaway line is back up - adjust for future flows</t>
        </r>
      </text>
    </comment>
  </commentList>
</comments>
</file>

<file path=xl/comments2.xml><?xml version="1.0" encoding="utf-8"?>
<comments xmlns="http://schemas.openxmlformats.org/spreadsheetml/2006/main">
  <authors>
    <author>Stuart Foster</author>
  </authors>
  <commentList>
    <comment ref="AR36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Committed rates from Hardisty</t>
        </r>
      </text>
    </comment>
    <comment ref="AS36" authorId="0">
      <text>
        <r>
          <rPr>
            <b/>
            <sz val="9"/>
            <color indexed="81"/>
            <rFont val="Tahoma"/>
            <family val="2"/>
          </rPr>
          <t>Stuart Foster:</t>
        </r>
        <r>
          <rPr>
            <sz val="9"/>
            <color indexed="81"/>
            <rFont val="Tahoma"/>
            <family val="2"/>
          </rPr>
          <t xml:space="preserve">
Uncommitted
</t>
        </r>
      </text>
    </comment>
  </commentList>
</comments>
</file>

<file path=xl/comments3.xml><?xml version="1.0" encoding="utf-8"?>
<comments xmlns="http://schemas.openxmlformats.org/spreadsheetml/2006/main">
  <authors>
    <author>Stuart Foster</author>
  </authors>
  <commentList>
    <comment ref="A1" authorId="0">
      <text>
        <r>
          <rPr>
            <sz val="9"/>
            <color indexed="12"/>
            <rFont val="Tahoma"/>
            <family val="2"/>
          </rPr>
          <t>Owner: STUART.FOSTER
Profile Group: NOGROUP
Profile: Pipelines</t>
        </r>
      </text>
    </comment>
  </commentList>
</comments>
</file>

<file path=xl/sharedStrings.xml><?xml version="1.0" encoding="utf-8"?>
<sst xmlns="http://schemas.openxmlformats.org/spreadsheetml/2006/main" count="912" uniqueCount="686">
  <si>
    <t>Flanagan South</t>
  </si>
  <si>
    <t>Jayhawk</t>
  </si>
  <si>
    <t>Whitecliff</t>
  </si>
  <si>
    <t>Glass Mountain - Cleo Springs to Cushing</t>
  </si>
  <si>
    <t>Pony Express</t>
  </si>
  <si>
    <t>Centurion North/South reversal</t>
  </si>
  <si>
    <t>Basin</t>
  </si>
  <si>
    <t>Mississippian Lime</t>
  </si>
  <si>
    <t>Rail (via Hawthorn pipeline)</t>
  </si>
  <si>
    <t>Local Supply</t>
  </si>
  <si>
    <t>Osage</t>
  </si>
  <si>
    <t>Seaway</t>
  </si>
  <si>
    <t>Seaway Twin</t>
  </si>
  <si>
    <t>Keystone XL Gulf Access</t>
  </si>
  <si>
    <t>Ozark</t>
  </si>
  <si>
    <t>Phillips 66 to Borger</t>
  </si>
  <si>
    <t>BP1</t>
  </si>
  <si>
    <t>PAA - Cushing to Longview</t>
  </si>
  <si>
    <t>Barge/Truck</t>
  </si>
  <si>
    <t>Refineries</t>
  </si>
  <si>
    <t>Total Demand</t>
  </si>
  <si>
    <t>Pipeline Supply</t>
  </si>
  <si>
    <t>Total Supply</t>
  </si>
  <si>
    <t>Year</t>
  </si>
  <si>
    <t>Month</t>
  </si>
  <si>
    <t>Model Date</t>
  </si>
  <si>
    <t>EIA Week</t>
  </si>
  <si>
    <t>Week</t>
  </si>
  <si>
    <t>EIA Weekly</t>
  </si>
  <si>
    <t>EIA WoW</t>
  </si>
  <si>
    <t>Genscape</t>
  </si>
  <si>
    <t>Capacity</t>
  </si>
  <si>
    <t>Utilization</t>
  </si>
  <si>
    <t>Cushing Pipeline Inflows</t>
  </si>
  <si>
    <t>Cushing Pipeline Outflows</t>
  </si>
  <si>
    <t>Pipe Demand (Plus truck)</t>
  </si>
  <si>
    <t>EIA-Model Variance</t>
  </si>
  <si>
    <t>Genscape-EIA Variance</t>
  </si>
  <si>
    <t>Genscape-Model Variance</t>
  </si>
  <si>
    <t>Model WoW</t>
  </si>
  <si>
    <t>Cashion</t>
  </si>
  <si>
    <t>Red River</t>
  </si>
  <si>
    <t>Total Net Flows</t>
  </si>
  <si>
    <t>Great Salt Plains</t>
  </si>
  <si>
    <t>Horizon</t>
  </si>
  <si>
    <t xml:space="preserve">Alaska </t>
  </si>
  <si>
    <t>Petrostar Valdez</t>
  </si>
  <si>
    <t>Petrostar Northpole</t>
  </si>
  <si>
    <t>Tesoro Kenai</t>
  </si>
  <si>
    <t>Flint Hills Northpole</t>
  </si>
  <si>
    <t>Joslyn</t>
  </si>
  <si>
    <t>Muskeg</t>
  </si>
  <si>
    <t>Syncrude</t>
  </si>
  <si>
    <t>Deer Creek</t>
  </si>
  <si>
    <t>Jackpine</t>
  </si>
  <si>
    <t>Mackay</t>
  </si>
  <si>
    <t>Mackay River</t>
  </si>
  <si>
    <t>ENB Athabasca Terminal</t>
  </si>
  <si>
    <t>Athabasca</t>
  </si>
  <si>
    <t>Upgrader</t>
  </si>
  <si>
    <t>Corridor</t>
  </si>
  <si>
    <t>SAGD</t>
  </si>
  <si>
    <t>Suncor</t>
  </si>
  <si>
    <t>Mine</t>
  </si>
  <si>
    <t>Refinery</t>
  </si>
  <si>
    <t>Jacos</t>
  </si>
  <si>
    <t>Lateral</t>
  </si>
  <si>
    <t>Cheecham</t>
  </si>
  <si>
    <t>Waipisoo</t>
  </si>
  <si>
    <t>CVE (Christina Lake)</t>
  </si>
  <si>
    <t>MEG: Christina Lake</t>
  </si>
  <si>
    <t>Kirby Lake</t>
  </si>
  <si>
    <t>Jackfish</t>
  </si>
  <si>
    <t>CVE (Foster Creek)</t>
  </si>
  <si>
    <t>Seibert Lake</t>
  </si>
  <si>
    <t>La-Corey</t>
  </si>
  <si>
    <t>Imperial</t>
  </si>
  <si>
    <t>CLPP</t>
  </si>
  <si>
    <t>Access</t>
  </si>
  <si>
    <t>Cold Lake Terminal</t>
  </si>
  <si>
    <t>Charlotte Lake</t>
  </si>
  <si>
    <t>Stonefell</t>
  </si>
  <si>
    <t>Bear Trap</t>
  </si>
  <si>
    <t>ECHO</t>
  </si>
  <si>
    <t>Sturgeon</t>
  </si>
  <si>
    <t>Kitimat</t>
  </si>
  <si>
    <t>Taylor</t>
  </si>
  <si>
    <t>Harvest</t>
  </si>
  <si>
    <t>Midpoint</t>
  </si>
  <si>
    <t>Northern Gateway</t>
  </si>
  <si>
    <t>?</t>
  </si>
  <si>
    <t>Scotford Upgrader</t>
  </si>
  <si>
    <t>Western (Pembina)</t>
  </si>
  <si>
    <t>Shell Scotford</t>
  </si>
  <si>
    <t>Prince Geroge</t>
  </si>
  <si>
    <t>Husky</t>
  </si>
  <si>
    <t>Imperial Oil</t>
  </si>
  <si>
    <t>Wapella</t>
  </si>
  <si>
    <t>Manitoba</t>
  </si>
  <si>
    <t>Hardisty</t>
  </si>
  <si>
    <t>Kerrobert</t>
  </si>
  <si>
    <t>Gibsons</t>
  </si>
  <si>
    <t>Quebec City</t>
  </si>
  <si>
    <t>Moose Jaw</t>
  </si>
  <si>
    <t>Coop</t>
  </si>
  <si>
    <t xml:space="preserve">Valero </t>
  </si>
  <si>
    <t>Lines 1, 2a, 3, 4</t>
  </si>
  <si>
    <t>Lines 1, 2a, 3, 4, 67</t>
  </si>
  <si>
    <t>Regina</t>
  </si>
  <si>
    <t>Virden</t>
  </si>
  <si>
    <t>St. Lawrence River</t>
  </si>
  <si>
    <t>Cromer</t>
  </si>
  <si>
    <t>South Sask</t>
  </si>
  <si>
    <t>Trans Canada reversal</t>
  </si>
  <si>
    <t>Bow River</t>
  </si>
  <si>
    <t>Waskada</t>
  </si>
  <si>
    <t>Rangeland</t>
  </si>
  <si>
    <t>Weyburn</t>
  </si>
  <si>
    <t>Steeleman</t>
  </si>
  <si>
    <t>Line 65</t>
  </si>
  <si>
    <t>Express</t>
  </si>
  <si>
    <t>Montreal</t>
  </si>
  <si>
    <t>Kamloops</t>
  </si>
  <si>
    <t>ENB Sask</t>
  </si>
  <si>
    <t>Lines 1, 2b, 3, 4, 67</t>
  </si>
  <si>
    <t>Transmountain</t>
  </si>
  <si>
    <t xml:space="preserve">Suncor </t>
  </si>
  <si>
    <t>Line 67 Alberta Clipper</t>
  </si>
  <si>
    <t>Irving</t>
  </si>
  <si>
    <t>US/CAD Jnct.</t>
  </si>
  <si>
    <t>Milk River</t>
  </si>
  <si>
    <t>Glacier</t>
  </si>
  <si>
    <t>PAA Milk River</t>
  </si>
  <si>
    <t>Cutbank</t>
  </si>
  <si>
    <t>Line 9B</t>
  </si>
  <si>
    <t>Portal Link</t>
  </si>
  <si>
    <t>Clearbrook</t>
  </si>
  <si>
    <t>Calumet</t>
  </si>
  <si>
    <t>Vancouver</t>
  </si>
  <si>
    <t>Superior</t>
  </si>
  <si>
    <t>Chevron</t>
  </si>
  <si>
    <t>Connacher</t>
  </si>
  <si>
    <t>Bridger</t>
  </si>
  <si>
    <t>Line 5</t>
  </si>
  <si>
    <t>North Westover</t>
  </si>
  <si>
    <t>Suncor Clarkson</t>
  </si>
  <si>
    <t>Portland</t>
  </si>
  <si>
    <t>Stanley</t>
  </si>
  <si>
    <t>Whiting</t>
  </si>
  <si>
    <t>ENB ND</t>
  </si>
  <si>
    <t>6A</t>
  </si>
  <si>
    <t>Front Range</t>
  </si>
  <si>
    <t>Trenton</t>
  </si>
  <si>
    <t>Alexander</t>
  </si>
  <si>
    <t>Beaverlodge</t>
  </si>
  <si>
    <t>Berthold</t>
  </si>
  <si>
    <t>Koch</t>
  </si>
  <si>
    <t>Lockport Station</t>
  </si>
  <si>
    <t>9A</t>
  </si>
  <si>
    <t>COP</t>
  </si>
  <si>
    <t>Poplar</t>
  </si>
  <si>
    <t>Billings</t>
  </si>
  <si>
    <t>Westover</t>
  </si>
  <si>
    <t>Anacortes</t>
  </si>
  <si>
    <t>Cenex</t>
  </si>
  <si>
    <t>Beaverlodge loop</t>
  </si>
  <si>
    <t>Sarnia</t>
  </si>
  <si>
    <t>BP Cherry point</t>
  </si>
  <si>
    <t>Silvertip Exxon</t>
  </si>
  <si>
    <t>Exxon</t>
  </si>
  <si>
    <t>Lemont</t>
  </si>
  <si>
    <t>6B</t>
  </si>
  <si>
    <t>Stockbridge</t>
  </si>
  <si>
    <t>Line 7</t>
  </si>
  <si>
    <t>Shell</t>
  </si>
  <si>
    <t>BFPL</t>
  </si>
  <si>
    <t>Tesoro</t>
  </si>
  <si>
    <t>Mustang</t>
  </si>
  <si>
    <t>Griffith</t>
  </si>
  <si>
    <t>Line 10</t>
  </si>
  <si>
    <t>Pinebend</t>
  </si>
  <si>
    <t>Mokena Station</t>
  </si>
  <si>
    <t>Line 9 C</t>
  </si>
  <si>
    <t>Line 11</t>
  </si>
  <si>
    <t>Phillips 66</t>
  </si>
  <si>
    <t>Four Bears</t>
  </si>
  <si>
    <t>St. Paul</t>
  </si>
  <si>
    <t xml:space="preserve">   Northern Tier</t>
  </si>
  <si>
    <t>US Oil Refining</t>
  </si>
  <si>
    <t>Chicap (100 Mbbl/d)</t>
  </si>
  <si>
    <t>Chicap</t>
  </si>
  <si>
    <t>Nanticoke (Imperial)</t>
  </si>
  <si>
    <t>Baker</t>
  </si>
  <si>
    <t>Line 14</t>
  </si>
  <si>
    <t>Beartooth</t>
  </si>
  <si>
    <t>PAA</t>
  </si>
  <si>
    <t>ExxonMobil Station</t>
  </si>
  <si>
    <t>Butte Loop</t>
  </si>
  <si>
    <t>Chicap Station</t>
  </si>
  <si>
    <t>Sussex</t>
  </si>
  <si>
    <t>Southern Lights</t>
  </si>
  <si>
    <t>Nova</t>
  </si>
  <si>
    <t>Kiantone</t>
  </si>
  <si>
    <t>Butte</t>
  </si>
  <si>
    <t>Belle Creek</t>
  </si>
  <si>
    <t>Kirby Station</t>
  </si>
  <si>
    <t xml:space="preserve">Salt Lake City Core </t>
  </si>
  <si>
    <t>Marysville</t>
  </si>
  <si>
    <t>Bradford</t>
  </si>
  <si>
    <t>Black Elk Refining</t>
  </si>
  <si>
    <t>Line 64</t>
  </si>
  <si>
    <t>Kiantone (Warren)</t>
  </si>
  <si>
    <t>Donkey Creek</t>
  </si>
  <si>
    <t>Line 79</t>
  </si>
  <si>
    <t>Line 17</t>
  </si>
  <si>
    <t>Sunoco</t>
  </si>
  <si>
    <t>Bighorn</t>
  </si>
  <si>
    <t>Hiland pipeline</t>
  </si>
  <si>
    <t>LaBarge Station</t>
  </si>
  <si>
    <t>Belle Fourche</t>
  </si>
  <si>
    <t>Joliet</t>
  </si>
  <si>
    <t>Sinclair</t>
  </si>
  <si>
    <t>ENB</t>
  </si>
  <si>
    <t>BP Manhatten</t>
  </si>
  <si>
    <t>Hartsdale</t>
  </si>
  <si>
    <t>Casper</t>
  </si>
  <si>
    <t>Keystone</t>
  </si>
  <si>
    <t>Freedom Junction</t>
  </si>
  <si>
    <t>Romulus</t>
  </si>
  <si>
    <t>Wolverine</t>
  </si>
  <si>
    <t>Detroit</t>
  </si>
  <si>
    <t>Garco</t>
  </si>
  <si>
    <t>.</t>
  </si>
  <si>
    <t>Salt Lake CC</t>
  </si>
  <si>
    <t>Platte</t>
  </si>
  <si>
    <t>Line 62</t>
  </si>
  <si>
    <t>Marathon</t>
  </si>
  <si>
    <t>Frontier</t>
  </si>
  <si>
    <t>Guernsey</t>
  </si>
  <si>
    <t>Chevron Perth Amboy</t>
  </si>
  <si>
    <t>Mid-Valley</t>
  </si>
  <si>
    <t>Hess Port Reading (to be shut down)</t>
  </si>
  <si>
    <t>Granger Station</t>
  </si>
  <si>
    <t>Wamsutter</t>
  </si>
  <si>
    <t>Line 61</t>
  </si>
  <si>
    <t>Southern Access</t>
  </si>
  <si>
    <t>Phillips Bayway</t>
  </si>
  <si>
    <t xml:space="preserve">Frontier </t>
  </si>
  <si>
    <t>FJ Management</t>
  </si>
  <si>
    <t>Silver Eagle</t>
  </si>
  <si>
    <t>PBF Toledo</t>
  </si>
  <si>
    <t>Holly</t>
  </si>
  <si>
    <t>Silver Eagle (Wyoming)</t>
  </si>
  <si>
    <t xml:space="preserve"> BP Toledo</t>
  </si>
  <si>
    <t>Cheyenne Pipeline</t>
  </si>
  <si>
    <t>Flanagan</t>
  </si>
  <si>
    <t>Trainer (Delta)</t>
  </si>
  <si>
    <t xml:space="preserve">Tesoro </t>
  </si>
  <si>
    <t>Philadelphia</t>
  </si>
  <si>
    <t>Sunoco Philly</t>
  </si>
  <si>
    <t>PBF Delaware City</t>
  </si>
  <si>
    <t>PBF Paulsboro</t>
  </si>
  <si>
    <t>Nustar Paulsboro</t>
  </si>
  <si>
    <t>Cheyenne Terminal</t>
  </si>
  <si>
    <t>Spearhead</t>
  </si>
  <si>
    <t>Foreland refining</t>
  </si>
  <si>
    <t>Lima</t>
  </si>
  <si>
    <t>Canton</t>
  </si>
  <si>
    <t>San Francisco</t>
  </si>
  <si>
    <t>Tesoro Golden Eagle</t>
  </si>
  <si>
    <t>Platteville</t>
  </si>
  <si>
    <t>Southerh Access Extension</t>
  </si>
  <si>
    <t>Chevron Richmond</t>
  </si>
  <si>
    <t>Mt Vernon</t>
  </si>
  <si>
    <t>Shell Martinez</t>
  </si>
  <si>
    <t>Valero Benicia</t>
  </si>
  <si>
    <t>Ergon West Virginia</t>
  </si>
  <si>
    <t>Marathon A</t>
  </si>
  <si>
    <t>Steele City</t>
  </si>
  <si>
    <t>Robinson</t>
  </si>
  <si>
    <t>Holdredge</t>
  </si>
  <si>
    <t>Woodpat</t>
  </si>
  <si>
    <t>Reversal of Nustar products line</t>
  </si>
  <si>
    <t>WoodRiver</t>
  </si>
  <si>
    <t>Patoka</t>
  </si>
  <si>
    <t>75 kbpd</t>
  </si>
  <si>
    <t>Marathon B</t>
  </si>
  <si>
    <t>Capwood</t>
  </si>
  <si>
    <t>NCRA</t>
  </si>
  <si>
    <t>Marathon C</t>
  </si>
  <si>
    <t>Chase</t>
  </si>
  <si>
    <t>El Dorado</t>
  </si>
  <si>
    <t>Bakersfield</t>
  </si>
  <si>
    <t>Pegasus</t>
  </si>
  <si>
    <t>San Joaquin</t>
  </si>
  <si>
    <t>Valero</t>
  </si>
  <si>
    <t>Vallley Centre</t>
  </si>
  <si>
    <t>Coffeyville</t>
  </si>
  <si>
    <t>Cattletsburg</t>
  </si>
  <si>
    <t>Alon Bakersfield</t>
  </si>
  <si>
    <t>converting to take more light</t>
  </si>
  <si>
    <t>McKee</t>
  </si>
  <si>
    <t>Borger</t>
  </si>
  <si>
    <t>Kern Oil</t>
  </si>
  <si>
    <t>Ponca</t>
  </si>
  <si>
    <t>Caney</t>
  </si>
  <si>
    <t>Gallup (Western)</t>
  </si>
  <si>
    <t>expands to 25 in sep 2012</t>
  </si>
  <si>
    <t>Glass Mountain</t>
  </si>
  <si>
    <t>COP Cushing</t>
  </si>
  <si>
    <t>Los Angeles</t>
  </si>
  <si>
    <t>COP Line 0</t>
  </si>
  <si>
    <t>Tesoro Wilmington</t>
  </si>
  <si>
    <t>Plains</t>
  </si>
  <si>
    <t>Tesoro Carson (formerly BP)</t>
  </si>
  <si>
    <t>Western</t>
  </si>
  <si>
    <t>NASDAQ:LINE</t>
  </si>
  <si>
    <t>Oklahoma/CPL</t>
  </si>
  <si>
    <t>Continental</t>
  </si>
  <si>
    <t>Chevron El Segundo</t>
  </si>
  <si>
    <t>Exxon Torrance</t>
  </si>
  <si>
    <t>Valero Wilmington</t>
  </si>
  <si>
    <t>Lunday Thagard Southgate</t>
  </si>
  <si>
    <t>Greka Energy</t>
  </si>
  <si>
    <t>Memphis</t>
  </si>
  <si>
    <t>Oxnard</t>
  </si>
  <si>
    <t>COP 80</t>
  </si>
  <si>
    <t>NuStar</t>
  </si>
  <si>
    <t>Drumright</t>
  </si>
  <si>
    <t>Alon Paramount &amp; Long Beach</t>
  </si>
  <si>
    <t>Shutting indefinitely - soon no timeline</t>
  </si>
  <si>
    <t xml:space="preserve">Nustar to be </t>
  </si>
  <si>
    <t>reversed</t>
  </si>
  <si>
    <t>130 kbpd</t>
  </si>
  <si>
    <t>Capline</t>
  </si>
  <si>
    <t>Nustar Savannah</t>
  </si>
  <si>
    <t>COP WA</t>
  </si>
  <si>
    <t>Dixon</t>
  </si>
  <si>
    <t>Thomas</t>
  </si>
  <si>
    <t>Tulsa</t>
  </si>
  <si>
    <t>Mallet</t>
  </si>
  <si>
    <t>2 Holly Refineries</t>
  </si>
  <si>
    <t>Sunoco I, II</t>
  </si>
  <si>
    <t>Mississippi River</t>
  </si>
  <si>
    <t>C. South</t>
  </si>
  <si>
    <t>Claw</t>
  </si>
  <si>
    <t>Cent</t>
  </si>
  <si>
    <t>Slaughter</t>
  </si>
  <si>
    <t>Artesia</t>
  </si>
  <si>
    <t>Lovington</t>
  </si>
  <si>
    <t>Monroe</t>
  </si>
  <si>
    <t>C. North</t>
  </si>
  <si>
    <t>Hawthorne</t>
  </si>
  <si>
    <t>HEP</t>
  </si>
  <si>
    <t>Texas</t>
  </si>
  <si>
    <t>Stroud</t>
  </si>
  <si>
    <t>Eagle North</t>
  </si>
  <si>
    <t>Wasson</t>
  </si>
  <si>
    <t>Cent.</t>
  </si>
  <si>
    <t>Duncan</t>
  </si>
  <si>
    <t>Wynnewood</t>
  </si>
  <si>
    <t>Ardmore</t>
  </si>
  <si>
    <t>Russell</t>
  </si>
  <si>
    <t>Wichita Falls</t>
  </si>
  <si>
    <t>Colorado City</t>
  </si>
  <si>
    <t>Hawley</t>
  </si>
  <si>
    <t>Delek El Dorado</t>
  </si>
  <si>
    <t>Seminole (Gaines)</t>
  </si>
  <si>
    <t>Wink</t>
  </si>
  <si>
    <t>Andrews Jnct.</t>
  </si>
  <si>
    <t>WTG</t>
  </si>
  <si>
    <t xml:space="preserve">Plains </t>
  </si>
  <si>
    <t>W. Fullerton</t>
  </si>
  <si>
    <t>Mesa</t>
  </si>
  <si>
    <t>Tye</t>
  </si>
  <si>
    <t xml:space="preserve">Permian Express </t>
  </si>
  <si>
    <t>Basin-Longview</t>
  </si>
  <si>
    <t>Caddo</t>
  </si>
  <si>
    <t>Hunt Tuscaloosa</t>
  </si>
  <si>
    <t>Jal</t>
  </si>
  <si>
    <t>Martin</t>
  </si>
  <si>
    <t>Alon Big Springs</t>
  </si>
  <si>
    <t>Longview</t>
  </si>
  <si>
    <t>Hunt Sanderville</t>
  </si>
  <si>
    <t>Midland</t>
  </si>
  <si>
    <t>Corsicana</t>
  </si>
  <si>
    <t>Vicksburg</t>
  </si>
  <si>
    <t>El Paso (Western)</t>
  </si>
  <si>
    <t>Kinder Morgan</t>
  </si>
  <si>
    <t>Mason Station</t>
  </si>
  <si>
    <t>Nettleton</t>
  </si>
  <si>
    <t>Shreveport</t>
  </si>
  <si>
    <t>Odessa</t>
  </si>
  <si>
    <t>Amdel</t>
  </si>
  <si>
    <t>Kinder Morgan  Freedom pipeline</t>
  </si>
  <si>
    <t>Wortham</t>
  </si>
  <si>
    <t>Tyler</t>
  </si>
  <si>
    <t>N. Louisiana System</t>
  </si>
  <si>
    <t>277 kbpd End of 2016</t>
  </si>
  <si>
    <t>Bridge Tex</t>
  </si>
  <si>
    <t>Permian Express Phase 2</t>
  </si>
  <si>
    <t>Cotton Valley</t>
  </si>
  <si>
    <t>Could expand to 400 kbpd</t>
  </si>
  <si>
    <t>200 kbpd  Q4 2014</t>
  </si>
  <si>
    <t>Liberty</t>
  </si>
  <si>
    <t>Princeton</t>
  </si>
  <si>
    <t>Hendrick</t>
  </si>
  <si>
    <t>Paline</t>
  </si>
  <si>
    <t>Reversal</t>
  </si>
  <si>
    <t>PAA MS/Alabama system</t>
  </si>
  <si>
    <t>Garden City</t>
  </si>
  <si>
    <t>Sunoco Kilgore</t>
  </si>
  <si>
    <t>Millenium</t>
  </si>
  <si>
    <t>Crane</t>
  </si>
  <si>
    <t>Placid</t>
  </si>
  <si>
    <t>Exxon Baton Rouge</t>
  </si>
  <si>
    <t>Goodway</t>
  </si>
  <si>
    <t>Walnut Hill</t>
  </si>
  <si>
    <t>McCamey</t>
  </si>
  <si>
    <t>Baton Rouge</t>
  </si>
  <si>
    <t>Motiva Convent</t>
  </si>
  <si>
    <t>Ten Mile</t>
  </si>
  <si>
    <t>Jay system</t>
  </si>
  <si>
    <t>Motiva Norco</t>
  </si>
  <si>
    <t>Shell St. Rose</t>
  </si>
  <si>
    <t>Shell Saraland</t>
  </si>
  <si>
    <t>Keystone XL</t>
  </si>
  <si>
    <t>Alon Krotz</t>
  </si>
  <si>
    <t>Marathon Garyville</t>
  </si>
  <si>
    <t>Valero St. Charles</t>
  </si>
  <si>
    <t>St. James</t>
  </si>
  <si>
    <t>Chalmette</t>
  </si>
  <si>
    <t>Chevron Pascagoula</t>
  </si>
  <si>
    <t>Longhorn</t>
  </si>
  <si>
    <t xml:space="preserve">Beaumont </t>
  </si>
  <si>
    <t>Westward Ho</t>
  </si>
  <si>
    <t>New Orleans</t>
  </si>
  <si>
    <t>Phillips Bella Chasse</t>
  </si>
  <si>
    <t>Valero Meraux</t>
  </si>
  <si>
    <t>HoHo</t>
  </si>
  <si>
    <t>LOCAP</t>
  </si>
  <si>
    <t>Citgo</t>
  </si>
  <si>
    <t>CAM</t>
  </si>
  <si>
    <t xml:space="preserve">Keystone </t>
  </si>
  <si>
    <t>XOM</t>
  </si>
  <si>
    <t>Cal-KY pipeline</t>
  </si>
  <si>
    <t>Houston Lateral</t>
  </si>
  <si>
    <t>Nederland/Pt. Neches</t>
  </si>
  <si>
    <t>HLS system</t>
  </si>
  <si>
    <t>Shell 20"</t>
  </si>
  <si>
    <t>Lake Charles</t>
  </si>
  <si>
    <t>Port Arthur</t>
  </si>
  <si>
    <t>CITGO</t>
  </si>
  <si>
    <t>Gibson</t>
  </si>
  <si>
    <t>Cactus pipeline</t>
  </si>
  <si>
    <t>Calcasieu</t>
  </si>
  <si>
    <t>Houma</t>
  </si>
  <si>
    <t>Enterprise/Plains</t>
  </si>
  <si>
    <t>Total</t>
  </si>
  <si>
    <t>Phillips</t>
  </si>
  <si>
    <t>Channelview</t>
  </si>
  <si>
    <t>Motiva</t>
  </si>
  <si>
    <t>Clovelly</t>
  </si>
  <si>
    <t>Magellan</t>
  </si>
  <si>
    <t>Echo</t>
  </si>
  <si>
    <t>Shell Delta pipeline</t>
  </si>
  <si>
    <t>E.Houston</t>
  </si>
  <si>
    <t>Venice</t>
  </si>
  <si>
    <t>Galena Park</t>
  </si>
  <si>
    <t>Empire</t>
  </si>
  <si>
    <t>Odyssey</t>
  </si>
  <si>
    <t>Eugene Island</t>
  </si>
  <si>
    <t>Sealy</t>
  </si>
  <si>
    <t xml:space="preserve">Seaway connect via </t>
  </si>
  <si>
    <t>Houston Refining</t>
  </si>
  <si>
    <t>Pasadena</t>
  </si>
  <si>
    <t>XOM Baytown</t>
  </si>
  <si>
    <t>Rancho</t>
  </si>
  <si>
    <t>Katy tankage (0.3 MMbbls)</t>
  </si>
  <si>
    <t>Speed Junction</t>
  </si>
  <si>
    <t>Cypress</t>
  </si>
  <si>
    <t>Main Pass</t>
  </si>
  <si>
    <t>EPD Katy</t>
  </si>
  <si>
    <t>Deer Park</t>
  </si>
  <si>
    <t>Rancho II</t>
  </si>
  <si>
    <t>Nustar</t>
  </si>
  <si>
    <t>Lyssy</t>
  </si>
  <si>
    <t>Genoa Jct.</t>
  </si>
  <si>
    <t>South Marsh XOM system</t>
  </si>
  <si>
    <t>EPD ECHO</t>
  </si>
  <si>
    <t>San Antonio</t>
  </si>
  <si>
    <t>Barge</t>
  </si>
  <si>
    <t>Endymion and Proteus</t>
  </si>
  <si>
    <t>LOOP</t>
  </si>
  <si>
    <t>Helena</t>
  </si>
  <si>
    <t>EPD Seaway Lateral</t>
  </si>
  <si>
    <t>Poseidon pipeline</t>
  </si>
  <si>
    <t>Jones Creek</t>
  </si>
  <si>
    <t>475kbpd</t>
  </si>
  <si>
    <t>Cuero</t>
  </si>
  <si>
    <t>Koch 120 kbd</t>
  </si>
  <si>
    <t>Kinder Morgan Eagleford</t>
  </si>
  <si>
    <t>Endymion</t>
  </si>
  <si>
    <t>Blackhawk</t>
  </si>
  <si>
    <t>BP TX city</t>
  </si>
  <si>
    <t>Valero TX city</t>
  </si>
  <si>
    <t>Houston Ship Channel</t>
  </si>
  <si>
    <t>Three Rivers</t>
  </si>
  <si>
    <t>Pettus</t>
  </si>
  <si>
    <t>CHOPS</t>
  </si>
  <si>
    <t>100 kbpd</t>
  </si>
  <si>
    <t>Seaway Terminal</t>
  </si>
  <si>
    <t>Louisian Offshore Oil Platform</t>
  </si>
  <si>
    <t>Harvest Mainline</t>
  </si>
  <si>
    <t>Nixon</t>
  </si>
  <si>
    <t>DOE</t>
  </si>
  <si>
    <t>Amberjack and Mars pipelines</t>
  </si>
  <si>
    <t xml:space="preserve">Harvest </t>
  </si>
  <si>
    <t>Bryan Mound</t>
  </si>
  <si>
    <t>Magellan/Copano</t>
  </si>
  <si>
    <t>Mainline</t>
  </si>
  <si>
    <t>Freeport</t>
  </si>
  <si>
    <t>HIPS</t>
  </si>
  <si>
    <t>Cotulla</t>
  </si>
  <si>
    <t>Genesis - Texas City</t>
  </si>
  <si>
    <t>Nustar 47P</t>
  </si>
  <si>
    <t>Sweeney</t>
  </si>
  <si>
    <t>Plains 80 kbpd</t>
  </si>
  <si>
    <t>Can't barge out until 2H 2013</t>
  </si>
  <si>
    <t>HOOPS Exxon</t>
  </si>
  <si>
    <t>Caesar pipeline</t>
  </si>
  <si>
    <t>Condensate stabilizer</t>
  </si>
  <si>
    <t>Texstar</t>
  </si>
  <si>
    <t>Nustar 54P</t>
  </si>
  <si>
    <t>Q1 2013</t>
  </si>
  <si>
    <t>Nustar 49P</t>
  </si>
  <si>
    <t xml:space="preserve">120 kbpd </t>
  </si>
  <si>
    <t>Q4 2015</t>
  </si>
  <si>
    <t>Gardendale</t>
  </si>
  <si>
    <t>Harvest Gardendale</t>
  </si>
  <si>
    <t>470-600</t>
  </si>
  <si>
    <t>250 kbpd</t>
  </si>
  <si>
    <t>Nustar Three Rivers</t>
  </si>
  <si>
    <t>Double Eagle</t>
  </si>
  <si>
    <t>Cushing Balance</t>
  </si>
  <si>
    <t>Incoming</t>
  </si>
  <si>
    <t>Cameron Highway pipeline system</t>
  </si>
  <si>
    <t xml:space="preserve"> Each leg is 350 kpd capacity</t>
  </si>
  <si>
    <t>High Island Pipeline system</t>
  </si>
  <si>
    <t>Corpus Christi</t>
  </si>
  <si>
    <t>HOOPS</t>
  </si>
  <si>
    <t>Hoover offshore oil pipeline system</t>
  </si>
  <si>
    <t>Centurion North</t>
  </si>
  <si>
    <t>Valero (2 refineries)</t>
  </si>
  <si>
    <t>Whitecliffs</t>
  </si>
  <si>
    <t>Flint Hills</t>
  </si>
  <si>
    <t>PAA Cherokee</t>
  </si>
  <si>
    <t>PAA Cashion</t>
  </si>
  <si>
    <t>Ingleside (may restart soon)</t>
  </si>
  <si>
    <t>BTB</t>
  </si>
  <si>
    <t>Blue Knight</t>
  </si>
  <si>
    <t>Barge/Tanker</t>
  </si>
  <si>
    <t>Dock Delivery Capacity</t>
  </si>
  <si>
    <t>Flint Hills Ingleside</t>
  </si>
  <si>
    <t>Plains - Corpus</t>
  </si>
  <si>
    <t>Outgoing</t>
  </si>
  <si>
    <t>Martin Midstream - Corpus</t>
  </si>
  <si>
    <t>BP</t>
  </si>
  <si>
    <t>Magellan - Corpus</t>
  </si>
  <si>
    <t>Trafigura - Corpus</t>
  </si>
  <si>
    <t>OSage</t>
  </si>
  <si>
    <t>Ponca City</t>
  </si>
  <si>
    <t>COP Philips</t>
  </si>
  <si>
    <t>Centurion South</t>
  </si>
  <si>
    <t>Sunoco I</t>
  </si>
  <si>
    <t>Sunoco II</t>
  </si>
  <si>
    <t>Operational Capacity</t>
  </si>
  <si>
    <t>Cushing Balancing Item</t>
  </si>
  <si>
    <t>Forecast</t>
  </si>
  <si>
    <t>Date</t>
  </si>
  <si>
    <t>Saddlehorn</t>
  </si>
  <si>
    <t>Total Incoming</t>
  </si>
  <si>
    <t>Keystone - Steele City to Cushing</t>
  </si>
  <si>
    <t>Total Outgoing</t>
  </si>
  <si>
    <t>Weekly Change</t>
  </si>
  <si>
    <t>% Utilized</t>
  </si>
  <si>
    <t>Eagle North Reversal</t>
  </si>
  <si>
    <t>Cushing Balance Model</t>
  </si>
  <si>
    <t>Local Supply Estimate*</t>
  </si>
  <si>
    <t>*Unmonitored local pipeline capacity (assume 95% capacity utilization)</t>
  </si>
  <si>
    <r>
      <t xml:space="preserve">Net Balance - Build / </t>
    </r>
    <r>
      <rPr>
        <b/>
        <sz val="14"/>
        <color rgb="FFFF0000"/>
        <rFont val="Calibri"/>
        <family val="2"/>
        <scheme val="minor"/>
      </rPr>
      <t>(Draw)</t>
    </r>
  </si>
  <si>
    <t>Local Refinery Pipelines</t>
  </si>
  <si>
    <t>Incoming Pipeline Flows (000's bbls)</t>
  </si>
  <si>
    <t>Outgoing Pipeline Flows (000's bbls)</t>
  </si>
  <si>
    <t>Basin Adjustment</t>
  </si>
  <si>
    <t>Canadian Pipeline ARBs to Cushing</t>
  </si>
  <si>
    <t>Keystone (CAD Sweet)</t>
  </si>
  <si>
    <t>Keystone (CAD Heavy)</t>
  </si>
  <si>
    <t>Full Tariff</t>
  </si>
  <si>
    <t>Variable</t>
  </si>
  <si>
    <t>Hardisty WCS</t>
  </si>
  <si>
    <t>Cushing WCS</t>
  </si>
  <si>
    <t>Nederland WCS</t>
  </si>
  <si>
    <t>Edmonton SW</t>
  </si>
  <si>
    <t>Cushing SW</t>
  </si>
  <si>
    <t>Nederland DSW</t>
  </si>
  <si>
    <t>Cushing LSB</t>
  </si>
  <si>
    <t>Heavy Variable</t>
  </si>
  <si>
    <t>Heavy Full</t>
  </si>
  <si>
    <t>Light Variable</t>
  </si>
  <si>
    <t>Light Full</t>
  </si>
  <si>
    <t>Enbridge/Spearhead</t>
  </si>
  <si>
    <t>Differentials</t>
  </si>
  <si>
    <t>Canadian Pipeline ARBS to USGC</t>
  </si>
  <si>
    <t>Seaway (CAD Heavy)</t>
  </si>
  <si>
    <t>Seaway (CAD Sweet)</t>
  </si>
  <si>
    <t>Keystone XL /Marketlink (CAD Heavy)</t>
  </si>
  <si>
    <t>Keystone XL /Marketlink (CAD Sweet)</t>
  </si>
  <si>
    <t>Marketlink</t>
  </si>
  <si>
    <t>Cromer LSB</t>
  </si>
  <si>
    <t>Spearhead (CAD Heavy)</t>
  </si>
  <si>
    <t>Spearhead (CAD Sweet)</t>
  </si>
  <si>
    <t>Pipeline Route</t>
  </si>
  <si>
    <t>Flanagan South (CAD Heavy)*</t>
  </si>
  <si>
    <t>Flanagan South (CAD Sweet)*</t>
  </si>
  <si>
    <t>*Shippers pay committed tariff rates from Flanagan, IL to Texas (Flanagan South &amp; Seaway Twin pipelines); they have the option to stop at Cushing, but will be required to still pay the full tariff rate.</t>
  </si>
  <si>
    <r>
      <t>a</t>
    </r>
    <r>
      <rPr>
        <sz val="11"/>
        <color indexed="18"/>
        <rFont val="Calibri"/>
        <family val="2"/>
        <scheme val="minor"/>
      </rPr>
      <t xml:space="preserve">
Keystone - Steele City to Cushing
Genscape
Historical Data - Mid-Continent Pipeline Flows - Daily - Revised
Flow
Keystone - Steele City to Cushing
Hardisty
Cushing - KeystoneExt
cushing incoming</t>
    </r>
  </si>
  <si>
    <r>
      <t>b</t>
    </r>
    <r>
      <rPr>
        <sz val="11"/>
        <color indexed="18"/>
        <rFont val="Calibri"/>
        <family val="2"/>
        <scheme val="minor"/>
      </rPr>
      <t xml:space="preserve">
Spearhead
Genscape
Historical Data - Mid-Continent Pipeline Flows - Daily - Revised
Flow
Spearhead
Flanagan
Cushing - Spearhead
cushing incoming</t>
    </r>
  </si>
  <si>
    <r>
      <t>c</t>
    </r>
    <r>
      <rPr>
        <sz val="11"/>
        <color indexed="18"/>
        <rFont val="Calibri"/>
        <family val="2"/>
        <scheme val="minor"/>
      </rPr>
      <t xml:space="preserve">
Flanagan South
Genscape
Historical Data - Mid-Continent Pipeline Flows - Daily - Revised
Flow
Flanagan South
Flanagan
Cushing
cushing incoming</t>
    </r>
  </si>
  <si>
    <r>
      <t>d</t>
    </r>
    <r>
      <rPr>
        <sz val="11"/>
        <color indexed="18"/>
        <rFont val="Calibri"/>
        <family val="2"/>
        <scheme val="minor"/>
      </rPr>
      <t xml:space="preserve">
White Cliffs - Into Cushing
Genscape
Historical Data - Mid-Continent Pipeline Flows - Daily - Revised
Flow
White Cliffs - Into Cushing
Platteville
Cushing - White Cliffs
cushing incoming</t>
    </r>
  </si>
  <si>
    <r>
      <t>e</t>
    </r>
    <r>
      <rPr>
        <sz val="11"/>
        <color indexed="18"/>
        <rFont val="Calibri"/>
        <family val="2"/>
        <scheme val="minor"/>
      </rPr>
      <t xml:space="preserve">
Glass Mountain - Cleo Springs to Cushing
Genscape
Historical Data - Mid-Continent Pipeline Flows - Daily - Revised
Flow
Glass Mountain - Cleo Springs to Cushing
Cleo Springs
Cushing
cushing incoming</t>
    </r>
  </si>
  <si>
    <r>
      <t>f</t>
    </r>
    <r>
      <rPr>
        <sz val="11"/>
        <color indexed="18"/>
        <rFont val="Calibri"/>
        <family val="2"/>
        <scheme val="minor"/>
      </rPr>
      <t xml:space="preserve">
Pony Express
Genscape
Historical Data - Mid-Continent Pipeline Flows - Daily - Revised
Flow
Pony Express
Guernsey
Cushing
cushing incoming</t>
    </r>
  </si>
  <si>
    <r>
      <t>g</t>
    </r>
    <r>
      <rPr>
        <sz val="11"/>
        <color indexed="18"/>
        <rFont val="Calibri"/>
        <family val="2"/>
        <scheme val="minor"/>
      </rPr>
      <t xml:space="preserve">
Centurion North
Genscape
Historical Data - Mid-Continent Pipeline Flows - Daily - Revised
Flow
Centurion North
Slaughter
Cushing - Centurion
cushing incoming</t>
    </r>
  </si>
  <si>
    <r>
      <t>h</t>
    </r>
    <r>
      <rPr>
        <sz val="11"/>
        <color indexed="18"/>
        <rFont val="Calibri"/>
        <family val="2"/>
        <scheme val="minor"/>
      </rPr>
      <t xml:space="preserve">
Great Salt Plains
Genscape
Historical Data - Mid-Continent Pipeline Flows - Daily - Revised
Flow
Great Salt Plains
Cherokee
Great Salt Plains Cushing
cushing incoming</t>
    </r>
  </si>
  <si>
    <r>
      <t>i</t>
    </r>
    <r>
      <rPr>
        <sz val="11"/>
        <color indexed="18"/>
        <rFont val="Calibri"/>
        <family val="2"/>
        <scheme val="minor"/>
      </rPr>
      <t xml:space="preserve">
Basin
Genscape
Historical Data - Mid-Continent Pipeline Flows - Daily - Revised
Flow
Basin
Jal
Cushing - Basin
cushing incoming</t>
    </r>
  </si>
  <si>
    <r>
      <t>j</t>
    </r>
    <r>
      <rPr>
        <sz val="11"/>
        <color indexed="18"/>
        <rFont val="Calibri"/>
        <family val="2"/>
        <scheme val="minor"/>
      </rPr>
      <t xml:space="preserve">
Mississippian Lime
Genscape
Historical Data - Mid-Continent Pipeline Flows - Daily - Revised
Flow
Mississippian Lime
Coldwater
Cushing
cushing incoming</t>
    </r>
  </si>
  <si>
    <r>
      <t>k</t>
    </r>
    <r>
      <rPr>
        <sz val="11"/>
        <color indexed="18"/>
        <rFont val="Calibri"/>
        <family val="2"/>
        <scheme val="minor"/>
      </rPr>
      <t xml:space="preserve">
Cashion
Genscape
Historical Data - Mid-Continent Pipeline Flows - Daily - Revised
Flow
Cashion
Elk City
Cushing - Cashion
cushing incoming</t>
    </r>
  </si>
  <si>
    <t>Basin Tank Adjustment</t>
  </si>
  <si>
    <r>
      <t>l</t>
    </r>
    <r>
      <rPr>
        <sz val="11"/>
        <color indexed="18"/>
        <rFont val="Calibri"/>
        <family val="2"/>
        <scheme val="minor"/>
      </rPr>
      <t xml:space="preserve">
Saddlehorn-Grand Mesa
Genscape
Historical Data - Mid-Continent Pipeline Flows - Daily - Revised
Flow
Saddlehorn-Grand Mesa
Platteville
Cushing
cushing incoming</t>
    </r>
  </si>
  <si>
    <r>
      <t>n</t>
    </r>
    <r>
      <rPr>
        <sz val="11"/>
        <color indexed="18"/>
        <rFont val="Calibri"/>
        <family val="2"/>
        <scheme val="minor"/>
      </rPr>
      <t xml:space="preserve">
Eagle North
Genscape
Historical Data - Mid-Continent Pipeline Flows - Daily - Revised
Flow
Eagle North
Cushing - Eagle North
Ardmore
cushing outgoing</t>
    </r>
  </si>
  <si>
    <r>
      <t>o</t>
    </r>
    <r>
      <rPr>
        <sz val="11"/>
        <color indexed="18"/>
        <rFont val="Calibri"/>
        <family val="2"/>
        <scheme val="minor"/>
      </rPr>
      <t xml:space="preserve">
Hawthorn
Genscape
Historical Data - Mid-Continent Pipeline Flows - Daily - Revised
Flow
Hawthorn
Stroud
Cushing - Hawthorn
cushing incoming</t>
    </r>
  </si>
  <si>
    <r>
      <t>p</t>
    </r>
    <r>
      <rPr>
        <sz val="11"/>
        <color indexed="18"/>
        <rFont val="Calibri"/>
        <family val="2"/>
        <scheme val="minor"/>
      </rPr>
      <t xml:space="preserve">
Osage
Genscape
Historical Data - Mid-Continent Pipeline Flows - Daily - Revised
Flow
Osage
Cushing - Osage
El Dorado
cushing outgoing</t>
    </r>
  </si>
  <si>
    <r>
      <t>q</t>
    </r>
    <r>
      <rPr>
        <sz val="11"/>
        <color indexed="18"/>
        <rFont val="Calibri"/>
        <family val="2"/>
        <scheme val="minor"/>
      </rPr>
      <t xml:space="preserve">
Seaway
Genscape
Historical Data - Mid-Continent Pipeline Flows - Daily - Revised
Flow
Seaway
Cushing - Seaway
Freeport
cushing outgoing</t>
    </r>
  </si>
  <si>
    <r>
      <t>r</t>
    </r>
    <r>
      <rPr>
        <sz val="11"/>
        <color indexed="18"/>
        <rFont val="Calibri"/>
        <family val="2"/>
        <scheme val="minor"/>
      </rPr>
      <t xml:space="preserve">
Seaway Twin
Genscape
Historical Data - Mid-Continent Pipeline Flows - Daily - Revised
Flow
Seaway Twin
Cushing
Freeport
cushing outgoing</t>
    </r>
  </si>
  <si>
    <r>
      <t>s</t>
    </r>
    <r>
      <rPr>
        <sz val="11"/>
        <color indexed="18"/>
        <rFont val="Calibri"/>
        <family val="2"/>
        <scheme val="minor"/>
      </rPr>
      <t xml:space="preserve">
TransCanada Gulf Coast
Genscape
Historical Data - Mid-Continent Pipeline Flows - Daily - Revised
Flow
TransCanada Gulf Coast
TransCanada Gulf Coast Cushing South
Nederland
cushing outgoing</t>
    </r>
  </si>
  <si>
    <r>
      <t>t</t>
    </r>
    <r>
      <rPr>
        <sz val="11"/>
        <color indexed="18"/>
        <rFont val="Calibri"/>
        <family val="2"/>
        <scheme val="minor"/>
      </rPr>
      <t xml:space="preserve">
Ozark
Genscape
Historical Data - Mid-Continent Pipeline Flows - Daily - Revised
Flow
Ozark
Cushing - Ozark
Wood River
cushing outgoing</t>
    </r>
  </si>
  <si>
    <r>
      <t>u</t>
    </r>
    <r>
      <rPr>
        <sz val="11"/>
        <color indexed="18"/>
        <rFont val="Calibri"/>
        <family val="2"/>
        <scheme val="minor"/>
      </rPr>
      <t xml:space="preserve">
Phillips
Genscape
Historical Data - Mid-Continent Pipeline Flows - Daily - Revised
Flow
Phillips
Cushing - Phillips
Borger
cushing outgoing</t>
    </r>
  </si>
  <si>
    <r>
      <t>v</t>
    </r>
    <r>
      <rPr>
        <sz val="11"/>
        <color indexed="18"/>
        <rFont val="Calibri"/>
        <family val="2"/>
        <scheme val="minor"/>
      </rPr>
      <t xml:space="preserve">
BP1
Genscape
Historical Data - Mid-Continent Pipeline Flows - Daily - Revised
Flow
BP1
Cushing - BP1
Whiting
cushing outgoing</t>
    </r>
  </si>
  <si>
    <r>
      <t>w</t>
    </r>
    <r>
      <rPr>
        <sz val="11"/>
        <color indexed="18"/>
        <rFont val="Calibri"/>
        <family val="2"/>
        <scheme val="minor"/>
      </rPr>
      <t xml:space="preserve">
Red River
Genscape
Historical Data - Mid-Continent Pipeline Flows - Daily - Revised
Flow
Red River
Cushing - Red River
White Oak
cushing outgoing</t>
    </r>
  </si>
  <si>
    <t>Keystone (CAD Sour)</t>
  </si>
  <si>
    <t>Spearheard (CAD Sour)</t>
  </si>
  <si>
    <t>Houston WTS</t>
  </si>
  <si>
    <t>White Cliffs</t>
  </si>
  <si>
    <r>
      <t>m</t>
    </r>
    <r>
      <rPr>
        <sz val="11"/>
        <color indexed="18"/>
        <rFont val="Calibri"/>
        <family val="2"/>
        <scheme val="minor"/>
      </rPr>
      <t xml:space="preserve">
Eagle North
Genscape
Historical Data - Mid-Continent Pipeline Flows - Daily - Revised
Flow
Eagle North
Ardmore
Cushing - Eagle North
cushing incoming</t>
    </r>
  </si>
  <si>
    <t>Adjustment Factor</t>
  </si>
  <si>
    <r>
      <t>x</t>
    </r>
    <r>
      <rPr>
        <sz val="11"/>
        <color indexed="18"/>
        <rFont val="Calibri"/>
        <family val="2"/>
        <scheme val="minor"/>
      </rPr>
      <t xml:space="preserve">
Red River - Cushing to Longview
Genscape
Historical Data - Mid-Continent Pipeline Flows - Daily - Revised
Flow
Red River - Cushing to Longview
Cushing
Longview
cushing outgoing</t>
    </r>
  </si>
  <si>
    <t>Red River - Cushing to Longview</t>
  </si>
  <si>
    <t>WTI CMA Roll</t>
  </si>
  <si>
    <t>Tariffs (Committed)</t>
  </si>
  <si>
    <t>Cushing AWB</t>
  </si>
  <si>
    <t>Edmonton AWB</t>
  </si>
  <si>
    <t>Express Pipeline</t>
  </si>
  <si>
    <t>Breakeven to Billings</t>
  </si>
  <si>
    <t>Hardisty - Intl Boundary</t>
  </si>
  <si>
    <t>Intl Bdry - Buffalo Station</t>
  </si>
  <si>
    <t>Buffalo Stn - Conoco</t>
  </si>
  <si>
    <t>Hardisty CLK</t>
  </si>
  <si>
    <t>Intl Bdry - Edgar Stn</t>
  </si>
  <si>
    <t>Edgar Stn - Exxon</t>
  </si>
  <si>
    <t>Conoco - WCS</t>
  </si>
  <si>
    <t>Conoco - CLK</t>
  </si>
  <si>
    <t>Exxon - WCS</t>
  </si>
  <si>
    <t>Exxon - CLK</t>
  </si>
  <si>
    <t>Edmonton - AWB</t>
  </si>
  <si>
    <t>Cushing - AWB</t>
  </si>
  <si>
    <t>WTI Roll</t>
  </si>
  <si>
    <t>Pipeline Economics</t>
  </si>
  <si>
    <t>Pipeline Transport (Uncommitted)</t>
  </si>
  <si>
    <t>Pipeline Arb *</t>
  </si>
  <si>
    <t>*Due to transit time, the pipeline arb is calculated as M1 (Edmonton) vs M2 (Cushing)</t>
  </si>
  <si>
    <t>Intl Bdry - Casper</t>
  </si>
  <si>
    <t>Intl Bdry - Wood River</t>
  </si>
  <si>
    <t>Cushing - AWB forward prices estimated using March 14th transaction prices</t>
  </si>
  <si>
    <r>
      <t>y</t>
    </r>
    <r>
      <rPr>
        <sz val="11"/>
        <color indexed="18"/>
        <rFont val="Calibri"/>
        <family val="2"/>
        <scheme val="minor"/>
      </rPr>
      <t xml:space="preserve">
Basin - Duncan Offtake
Genscape
Historical Data - Mid-Continent Pipeline Flows - Daily - Revised
Flow
Basin - Duncan Offtake
Duncan
Duncan
cushing incoming offtake</t>
    </r>
  </si>
  <si>
    <t>Diamond</t>
  </si>
  <si>
    <r>
      <t>z</t>
    </r>
    <r>
      <rPr>
        <sz val="11"/>
        <color indexed="18"/>
        <rFont val="Calibri"/>
        <family val="2"/>
        <scheme val="minor"/>
      </rPr>
      <t xml:space="preserve">
Diamond
Genscape
Historical Data - Mid-Continent Pipeline Flows - Daily - Revised
Flow
Diamond
Cushing
Memphis
cushing outgoing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</si>
</sst>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mm\-yyyy"/>
    <numFmt numFmtId="166" formatCode="#,##0.0"/>
    <numFmt numFmtId="167" formatCode="0.0%"/>
    <numFmt numFmtId="168" formatCode="[$-409]d\-mmm\-yy;@"/>
    <numFmt numFmtId="169" formatCode="mmm\-dddd\-dd\-yyyy"/>
    <numFmt numFmtId="170" formatCode="0.000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 Narrow"/>
      <family val="2"/>
    </font>
    <font>
      <b/>
      <sz val="12"/>
      <name val="Arial Narrow"/>
      <family val="2"/>
    </font>
    <font>
      <sz val="10"/>
      <color rgb="FFFF0000"/>
      <name val="Arial Narrow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12"/>
      <name val="Arial"/>
      <family val="2"/>
    </font>
    <font>
      <sz val="10"/>
      <color theme="3"/>
      <name val="Arial Narrow"/>
      <family val="2"/>
    </font>
    <font>
      <sz val="10"/>
      <color theme="5"/>
      <name val="Arial Narrow"/>
      <family val="2"/>
    </font>
    <font>
      <b/>
      <sz val="16"/>
      <color theme="1"/>
      <name val="Calibri"/>
      <family val="2"/>
      <scheme val="minor"/>
    </font>
    <font>
      <sz val="10"/>
      <color indexed="48"/>
      <name val="Arial Narrow"/>
      <family val="2"/>
    </font>
    <font>
      <b/>
      <sz val="10"/>
      <color indexed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48"/>
      <name val="Arial Narrow"/>
      <family val="2"/>
    </font>
    <font>
      <sz val="10"/>
      <color indexed="8"/>
      <name val="Arial Narrow"/>
      <family val="2"/>
    </font>
    <font>
      <b/>
      <sz val="10"/>
      <color indexed="12"/>
      <name val="Arial Narrow"/>
      <family val="2"/>
    </font>
    <font>
      <sz val="10"/>
      <color indexed="12"/>
      <name val="Arial Narrow"/>
      <family val="2"/>
    </font>
    <font>
      <sz val="10"/>
      <color indexed="10"/>
      <name val="Arial"/>
      <family val="2"/>
    </font>
    <font>
      <b/>
      <sz val="10"/>
      <color indexed="9"/>
      <name val="Arial Narrow"/>
      <family val="2"/>
    </font>
    <font>
      <sz val="10"/>
      <color indexed="9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indexed="1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9"/>
      <color indexed="12"/>
      <name val="Tahoma"/>
      <family val="2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26"/>
        <bgColor indexed="9"/>
      </patternFill>
    </fill>
    <fill>
      <patternFill patternType="lightDown">
        <fgColor indexed="9"/>
        <bgColor indexed="47"/>
      </patternFill>
    </fill>
    <fill>
      <patternFill patternType="gray125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 style="dashDot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dashDot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ashDotDot">
        <color indexed="64"/>
      </left>
      <right style="hair">
        <color indexed="64"/>
      </right>
      <top/>
      <bottom/>
      <diagonal/>
    </border>
    <border>
      <left style="dashDotDot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medium">
        <color indexed="64"/>
      </left>
      <right/>
      <top/>
      <bottom style="dashDotDot">
        <color indexed="64"/>
      </bottom>
      <diagonal/>
    </border>
    <border>
      <left/>
      <right/>
      <top/>
      <bottom style="dashDotDot">
        <color indexed="64"/>
      </bottom>
      <diagonal/>
    </border>
    <border>
      <left/>
      <right style="medium">
        <color indexed="64"/>
      </right>
      <top/>
      <bottom style="dashDotDot">
        <color indexed="64"/>
      </bottom>
      <diagonal/>
    </border>
    <border>
      <left style="dotted">
        <color indexed="64"/>
      </left>
      <right style="dotted">
        <color indexed="64"/>
      </right>
      <top/>
      <bottom style="dashDotDot">
        <color indexed="64"/>
      </bottom>
      <diagonal/>
    </border>
  </borders>
  <cellStyleXfs count="11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3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34" borderId="0" applyNumberFormat="0" applyBorder="0" applyAlignment="0" applyProtection="0"/>
    <xf numFmtId="0" fontId="26" fillId="41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7" borderId="0" applyNumberFormat="0" applyBorder="0" applyAlignment="0" applyProtection="0"/>
    <xf numFmtId="0" fontId="26" fillId="41" borderId="0" applyNumberFormat="0" applyBorder="0" applyAlignment="0" applyProtection="0"/>
    <xf numFmtId="0" fontId="26" fillId="34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7" fillId="45" borderId="0" applyNumberFormat="0" applyBorder="0" applyAlignment="0" applyProtection="0"/>
    <xf numFmtId="0" fontId="28" fillId="33" borderId="11" applyNumberFormat="0" applyAlignment="0" applyProtection="0"/>
    <xf numFmtId="0" fontId="29" fillId="46" borderId="12" applyNumberFormat="0" applyAlignment="0" applyProtection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47" borderId="0" applyNumberFormat="0" applyBorder="0" applyAlignment="0" applyProtection="0"/>
    <xf numFmtId="0" fontId="32" fillId="0" borderId="13" applyNumberFormat="0" applyFill="0" applyAlignment="0" applyProtection="0"/>
    <xf numFmtId="0" fontId="33" fillId="0" borderId="14" applyNumberFormat="0" applyFill="0" applyAlignment="0" applyProtection="0"/>
    <xf numFmtId="0" fontId="34" fillId="0" borderId="15" applyNumberFormat="0" applyFill="0" applyAlignment="0" applyProtection="0"/>
    <xf numFmtId="0" fontId="34" fillId="0" borderId="0" applyNumberFormat="0" applyFill="0" applyBorder="0" applyAlignment="0" applyProtection="0"/>
    <xf numFmtId="0" fontId="35" fillId="34" borderId="11" applyNumberFormat="0" applyAlignment="0" applyProtection="0"/>
    <xf numFmtId="0" fontId="36" fillId="0" borderId="16" applyNumberFormat="0" applyFill="0" applyAlignment="0" applyProtection="0"/>
    <xf numFmtId="0" fontId="37" fillId="39" borderId="0" applyNumberFormat="0" applyBorder="0" applyAlignment="0" applyProtection="0"/>
    <xf numFmtId="0" fontId="19" fillId="35" borderId="10" applyNumberFormat="0" applyFont="0" applyAlignment="0" applyProtection="0"/>
    <xf numFmtId="0" fontId="38" fillId="33" borderId="17" applyNumberFormat="0" applyAlignment="0" applyProtection="0"/>
    <xf numFmtId="9" fontId="19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8" applyNumberFormat="0" applyFill="0" applyAlignment="0" applyProtection="0"/>
    <xf numFmtId="0" fontId="41" fillId="0" borderId="0" applyNumberFormat="0" applyFill="0" applyBorder="0" applyAlignment="0" applyProtection="0"/>
    <xf numFmtId="0" fontId="42" fillId="48" borderId="19" applyNumberFormat="0" applyBorder="0" applyAlignment="0"/>
    <xf numFmtId="43" fontId="19" fillId="0" borderId="0" applyFont="0" applyFill="0" applyBorder="0" applyAlignment="0" applyProtection="0"/>
    <xf numFmtId="167" fontId="19" fillId="49" borderId="0" applyNumberFormat="0" applyBorder="0" applyAlignment="0"/>
    <xf numFmtId="166" fontId="19" fillId="50" borderId="19" applyNumberFormat="0" applyBorder="0" applyAlignment="0">
      <alignment wrapText="1"/>
    </xf>
    <xf numFmtId="9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9" fontId="19" fillId="0" borderId="0" applyFont="0" applyFill="0" applyBorder="0" applyAlignment="0" applyProtection="0"/>
    <xf numFmtId="0" fontId="19" fillId="0" borderId="0" applyNumberFormat="0" applyFill="0" applyBorder="0" applyProtection="0">
      <alignment horizontal="right" wrapText="1"/>
    </xf>
    <xf numFmtId="165" fontId="19" fillId="0" borderId="0" applyFill="0" applyBorder="0" applyAlignment="0" applyProtection="0">
      <alignment wrapText="1"/>
    </xf>
    <xf numFmtId="0" fontId="20" fillId="0" borderId="0" applyNumberFormat="0" applyFill="0" applyBorder="0">
      <alignment horizontal="center" wrapText="1"/>
    </xf>
    <xf numFmtId="0" fontId="20" fillId="0" borderId="0" applyNumberFormat="0" applyFill="0" applyBorder="0">
      <alignment horizontal="center" wrapText="1"/>
    </xf>
    <xf numFmtId="0" fontId="20" fillId="0" borderId="0" applyNumberFormat="0" applyFill="0" applyBorder="0">
      <alignment horizontal="center" wrapText="1"/>
    </xf>
    <xf numFmtId="0" fontId="20" fillId="0" borderId="0" applyNumberFormat="0" applyFill="0" applyBorder="0">
      <alignment horizontal="center" wrapText="1"/>
    </xf>
    <xf numFmtId="0" fontId="19" fillId="35" borderId="10" applyNumberFormat="0" applyFont="0" applyAlignment="0" applyProtection="0"/>
    <xf numFmtId="43" fontId="19" fillId="0" borderId="0" applyFont="0" applyFill="0" applyBorder="0" applyAlignment="0" applyProtection="0"/>
    <xf numFmtId="0" fontId="19" fillId="35" borderId="10" applyNumberFormat="0" applyFont="0" applyAlignment="0" applyProtection="0"/>
    <xf numFmtId="9" fontId="19" fillId="0" borderId="0" applyFont="0" applyFill="0" applyBorder="0" applyAlignment="0" applyProtection="0"/>
    <xf numFmtId="0" fontId="1" fillId="0" borderId="0"/>
    <xf numFmtId="0" fontId="59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3" fontId="18" fillId="0" borderId="0" applyNumberFormat="0" applyFont="0" applyFill="0" applyBorder="0" applyAlignment="0" applyProtection="0"/>
    <xf numFmtId="0" fontId="63" fillId="0" borderId="0" applyNumberFormat="0" applyFont="0" applyFill="0" applyBorder="0" applyAlignment="0" applyProtection="0"/>
    <xf numFmtId="44" fontId="1" fillId="0" borderId="0" applyFont="0" applyFill="0" applyBorder="0" applyAlignment="0" applyProtection="0"/>
  </cellStyleXfs>
  <cellXfs count="260">
    <xf numFmtId="0" fontId="0" fillId="0" borderId="0" xfId="0"/>
    <xf numFmtId="168" fontId="22" fillId="0" borderId="0" xfId="44" applyNumberFormat="1" applyFont="1" applyFill="1"/>
    <xf numFmtId="168" fontId="24" fillId="0" borderId="0" xfId="44" applyNumberFormat="1" applyFont="1" applyFill="1"/>
    <xf numFmtId="0" fontId="0" fillId="0" borderId="21" xfId="0" applyBorder="1"/>
    <xf numFmtId="43" fontId="0" fillId="0" borderId="0" xfId="1" applyFont="1"/>
    <xf numFmtId="3" fontId="0" fillId="0" borderId="0" xfId="0" applyNumberFormat="1"/>
    <xf numFmtId="0" fontId="22" fillId="0" borderId="21" xfId="44" applyFont="1" applyBorder="1" applyAlignment="1">
      <alignment horizontal="center" wrapText="1"/>
    </xf>
    <xf numFmtId="0" fontId="22" fillId="0" borderId="21" xfId="44" applyFont="1" applyBorder="1" applyAlignment="1">
      <alignment horizontal="center"/>
    </xf>
    <xf numFmtId="3" fontId="22" fillId="0" borderId="20" xfId="75" applyNumberFormat="1" applyFont="1" applyFill="1" applyBorder="1" applyAlignment="1">
      <alignment horizontal="center"/>
    </xf>
    <xf numFmtId="0" fontId="0" fillId="0" borderId="0" xfId="0"/>
    <xf numFmtId="3" fontId="44" fillId="0" borderId="0" xfId="75" applyNumberFormat="1" applyFont="1" applyFill="1" applyBorder="1" applyAlignment="1">
      <alignment horizontal="center"/>
    </xf>
    <xf numFmtId="0" fontId="22" fillId="0" borderId="0" xfId="44" applyFont="1" applyBorder="1" applyAlignment="1">
      <alignment horizontal="center" wrapText="1"/>
    </xf>
    <xf numFmtId="0" fontId="0" fillId="0" borderId="0" xfId="0" applyBorder="1"/>
    <xf numFmtId="3" fontId="24" fillId="51" borderId="0" xfId="75" applyNumberFormat="1" applyFont="1" applyFill="1" applyBorder="1" applyAlignment="1">
      <alignment horizontal="center"/>
    </xf>
    <xf numFmtId="0" fontId="23" fillId="0" borderId="0" xfId="44" applyFont="1" applyFill="1" applyAlignment="1">
      <alignment horizontal="center" wrapText="1"/>
    </xf>
    <xf numFmtId="43" fontId="0" fillId="0" borderId="0" xfId="0" applyNumberFormat="1"/>
    <xf numFmtId="0" fontId="0" fillId="0" borderId="0" xfId="0"/>
    <xf numFmtId="0" fontId="22" fillId="0" borderId="20" xfId="44" applyFont="1" applyBorder="1" applyAlignment="1">
      <alignment horizontal="center"/>
    </xf>
    <xf numFmtId="0" fontId="22" fillId="0" borderId="20" xfId="44" applyFont="1" applyBorder="1" applyAlignment="1">
      <alignment horizontal="center" wrapText="1"/>
    </xf>
    <xf numFmtId="14" fontId="0" fillId="0" borderId="0" xfId="0" applyNumberFormat="1"/>
    <xf numFmtId="3" fontId="16" fillId="0" borderId="0" xfId="0" applyNumberFormat="1" applyFont="1"/>
    <xf numFmtId="0" fontId="45" fillId="0" borderId="0" xfId="0" applyFont="1" applyBorder="1" applyAlignment="1">
      <alignment horizontal="center"/>
    </xf>
    <xf numFmtId="0" fontId="0" fillId="0" borderId="0" xfId="0" applyAlignment="1">
      <alignment wrapText="1"/>
    </xf>
    <xf numFmtId="43" fontId="43" fillId="0" borderId="0" xfId="75" applyFont="1" applyBorder="1"/>
    <xf numFmtId="3" fontId="0" fillId="0" borderId="21" xfId="0" applyNumberFormat="1" applyBorder="1"/>
    <xf numFmtId="0" fontId="0" fillId="0" borderId="20" xfId="0" applyBorder="1"/>
    <xf numFmtId="3" fontId="43" fillId="0" borderId="0" xfId="75" applyNumberFormat="1" applyFont="1" applyFill="1" applyBorder="1" applyAlignment="1">
      <alignment horizontal="center"/>
    </xf>
    <xf numFmtId="43" fontId="22" fillId="0" borderId="0" xfId="75" applyFont="1" applyBorder="1"/>
    <xf numFmtId="3" fontId="24" fillId="0" borderId="0" xfId="75" applyNumberFormat="1" applyFont="1" applyFill="1" applyBorder="1" applyAlignment="1">
      <alignment horizontal="center"/>
    </xf>
    <xf numFmtId="3" fontId="43" fillId="0" borderId="0" xfId="44" applyNumberFormat="1" applyFont="1" applyBorder="1"/>
    <xf numFmtId="0" fontId="22" fillId="0" borderId="0" xfId="44" applyFont="1" applyFill="1" applyAlignment="1">
      <alignment horizontal="center" wrapText="1"/>
    </xf>
    <xf numFmtId="168" fontId="22" fillId="0" borderId="0" xfId="44" applyNumberFormat="1" applyFont="1" applyFill="1"/>
    <xf numFmtId="168" fontId="24" fillId="0" borderId="0" xfId="44" applyNumberFormat="1" applyFont="1" applyFill="1"/>
    <xf numFmtId="3" fontId="24" fillId="0" borderId="0" xfId="75" applyNumberFormat="1" applyFont="1" applyFill="1" applyAlignment="1">
      <alignment horizontal="center"/>
    </xf>
    <xf numFmtId="3" fontId="43" fillId="0" borderId="0" xfId="75" applyNumberFormat="1" applyFont="1" applyFill="1" applyAlignment="1">
      <alignment horizontal="center"/>
    </xf>
    <xf numFmtId="3" fontId="22" fillId="0" borderId="0" xfId="75" applyNumberFormat="1" applyFont="1" applyFill="1" applyBorder="1" applyAlignment="1">
      <alignment horizontal="center"/>
    </xf>
    <xf numFmtId="3" fontId="24" fillId="0" borderId="20" xfId="75" applyNumberFormat="1" applyFont="1" applyFill="1" applyBorder="1" applyAlignment="1">
      <alignment horizontal="center"/>
    </xf>
    <xf numFmtId="0" fontId="22" fillId="0" borderId="0" xfId="44" applyFont="1" applyBorder="1" applyAlignment="1">
      <alignment horizontal="center"/>
    </xf>
    <xf numFmtId="168" fontId="22" fillId="0" borderId="0" xfId="44" applyNumberFormat="1" applyFont="1" applyFill="1"/>
    <xf numFmtId="0" fontId="0" fillId="0" borderId="0" xfId="0"/>
    <xf numFmtId="0" fontId="0" fillId="0" borderId="0" xfId="0"/>
    <xf numFmtId="10" fontId="0" fillId="0" borderId="0" xfId="2" applyNumberFormat="1" applyFont="1"/>
    <xf numFmtId="0" fontId="0" fillId="0" borderId="0" xfId="0"/>
    <xf numFmtId="0" fontId="0" fillId="0" borderId="0" xfId="0" applyFill="1" applyBorder="1"/>
    <xf numFmtId="1" fontId="22" fillId="0" borderId="0" xfId="96" applyNumberFormat="1" applyFont="1" applyAlignment="1">
      <alignment horizontal="center"/>
    </xf>
    <xf numFmtId="164" fontId="22" fillId="0" borderId="0" xfId="75" applyNumberFormat="1" applyFont="1"/>
    <xf numFmtId="1" fontId="22" fillId="0" borderId="0" xfId="96" applyNumberFormat="1" applyFont="1" applyFill="1" applyAlignment="1">
      <alignment horizontal="center"/>
    </xf>
    <xf numFmtId="3" fontId="24" fillId="0" borderId="0" xfId="75" applyNumberFormat="1" applyFont="1" applyFill="1" applyAlignment="1">
      <alignment horizontal="center"/>
    </xf>
    <xf numFmtId="38" fontId="22" fillId="0" borderId="0" xfId="75" applyNumberFormat="1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8" fontId="0" fillId="0" borderId="0" xfId="0" applyNumberFormat="1"/>
    <xf numFmtId="0" fontId="0" fillId="51" borderId="0" xfId="0" applyFill="1"/>
    <xf numFmtId="168" fontId="22" fillId="51" borderId="0" xfId="44" applyNumberFormat="1" applyFont="1" applyFill="1"/>
    <xf numFmtId="0" fontId="0" fillId="51" borderId="20" xfId="0" applyFill="1" applyBorder="1"/>
    <xf numFmtId="43" fontId="22" fillId="51" borderId="0" xfId="75" applyFont="1" applyFill="1" applyBorder="1"/>
    <xf numFmtId="0" fontId="0" fillId="51" borderId="0" xfId="0" applyFill="1" applyBorder="1"/>
    <xf numFmtId="3" fontId="0" fillId="51" borderId="21" xfId="0" applyNumberFormat="1" applyFill="1" applyBorder="1"/>
    <xf numFmtId="3" fontId="0" fillId="51" borderId="0" xfId="0" applyNumberFormat="1" applyFill="1"/>
    <xf numFmtId="3" fontId="16" fillId="51" borderId="0" xfId="0" applyNumberFormat="1" applyFont="1" applyFill="1"/>
    <xf numFmtId="168" fontId="0" fillId="51" borderId="0" xfId="0" applyNumberFormat="1" applyFill="1"/>
    <xf numFmtId="3" fontId="22" fillId="51" borderId="0" xfId="75" applyNumberFormat="1" applyFont="1" applyFill="1" applyBorder="1" applyAlignment="1">
      <alignment horizontal="center"/>
    </xf>
    <xf numFmtId="0" fontId="22" fillId="0" borderId="0" xfId="44" applyFont="1"/>
    <xf numFmtId="0" fontId="46" fillId="0" borderId="0" xfId="44" applyFont="1"/>
    <xf numFmtId="0" fontId="47" fillId="0" borderId="0" xfId="44" applyFont="1"/>
    <xf numFmtId="0" fontId="22" fillId="0" borderId="0" xfId="44" applyFont="1" applyAlignment="1">
      <alignment horizontal="center"/>
    </xf>
    <xf numFmtId="0" fontId="48" fillId="0" borderId="0" xfId="44" applyFont="1"/>
    <xf numFmtId="0" fontId="47" fillId="0" borderId="0" xfId="44" applyFont="1" applyAlignment="1">
      <alignment horizontal="center"/>
    </xf>
    <xf numFmtId="0" fontId="49" fillId="0" borderId="0" xfId="44" applyFont="1"/>
    <xf numFmtId="0" fontId="47" fillId="0" borderId="0" xfId="44" applyFont="1" applyAlignment="1">
      <alignment horizontal="right"/>
    </xf>
    <xf numFmtId="0" fontId="47" fillId="0" borderId="0" xfId="44" applyFont="1" applyAlignment="1"/>
    <xf numFmtId="0" fontId="50" fillId="0" borderId="0" xfId="44" applyFont="1"/>
    <xf numFmtId="0" fontId="47" fillId="0" borderId="0" xfId="44" applyFont="1" applyAlignment="1">
      <alignment horizontal="left"/>
    </xf>
    <xf numFmtId="0" fontId="22" fillId="0" borderId="0" xfId="44" applyFont="1" applyAlignment="1"/>
    <xf numFmtId="0" fontId="22" fillId="0" borderId="0" xfId="44" applyFont="1" applyAlignment="1">
      <alignment horizontal="right"/>
    </xf>
    <xf numFmtId="0" fontId="22" fillId="0" borderId="0" xfId="44" applyFont="1" applyAlignment="1">
      <alignment horizontal="left"/>
    </xf>
    <xf numFmtId="1" fontId="47" fillId="0" borderId="0" xfId="44" applyNumberFormat="1" applyFont="1"/>
    <xf numFmtId="0" fontId="46" fillId="0" borderId="0" xfId="44" applyFont="1" applyAlignment="1">
      <alignment horizontal="left"/>
    </xf>
    <xf numFmtId="0" fontId="22" fillId="0" borderId="0" xfId="44" applyFont="1" applyBorder="1"/>
    <xf numFmtId="0" fontId="46" fillId="0" borderId="0" xfId="44" applyFont="1" applyAlignment="1">
      <alignment horizontal="center"/>
    </xf>
    <xf numFmtId="0" fontId="49" fillId="0" borderId="0" xfId="44" applyFont="1" applyFill="1"/>
    <xf numFmtId="0" fontId="51" fillId="0" borderId="0" xfId="44" applyFont="1"/>
    <xf numFmtId="0" fontId="46" fillId="0" borderId="0" xfId="44" applyFont="1" applyAlignment="1">
      <alignment horizontal="right"/>
    </xf>
    <xf numFmtId="0" fontId="52" fillId="0" borderId="0" xfId="44" applyFont="1" applyAlignment="1">
      <alignment horizontal="right"/>
    </xf>
    <xf numFmtId="0" fontId="52" fillId="0" borderId="0" xfId="44" applyFont="1" applyAlignment="1">
      <alignment horizontal="left"/>
    </xf>
    <xf numFmtId="0" fontId="53" fillId="0" borderId="0" xfId="44" applyFont="1"/>
    <xf numFmtId="0" fontId="54" fillId="0" borderId="0" xfId="44" applyFont="1"/>
    <xf numFmtId="0" fontId="55" fillId="52" borderId="0" xfId="44" applyFont="1" applyFill="1"/>
    <xf numFmtId="3" fontId="55" fillId="52" borderId="0" xfId="44" applyNumberFormat="1" applyFont="1" applyFill="1"/>
    <xf numFmtId="0" fontId="52" fillId="0" borderId="0" xfId="44" applyFont="1"/>
    <xf numFmtId="0" fontId="56" fillId="52" borderId="0" xfId="44" applyFont="1" applyFill="1"/>
    <xf numFmtId="3" fontId="24" fillId="53" borderId="0" xfId="75" applyNumberFormat="1" applyFont="1" applyFill="1" applyAlignment="1">
      <alignment horizontal="center"/>
    </xf>
    <xf numFmtId="0" fontId="18" fillId="0" borderId="0" xfId="112" applyNumberFormat="1" applyFont="1" applyFill="1" applyBorder="1" applyAlignment="1"/>
    <xf numFmtId="0" fontId="18" fillId="0" borderId="2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0" fontId="18" fillId="0" borderId="0" xfId="112" applyNumberFormat="1" applyFont="1" applyFill="1" applyBorder="1" applyAlignment="1"/>
    <xf numFmtId="169" fontId="60" fillId="0" borderId="0" xfId="0" applyNumberFormat="1" applyFont="1" applyAlignment="1">
      <alignment horizontal="left"/>
    </xf>
    <xf numFmtId="170" fontId="0" fillId="0" borderId="0" xfId="0" applyNumberFormat="1"/>
    <xf numFmtId="0" fontId="60" fillId="0" borderId="0" xfId="0" applyFont="1"/>
    <xf numFmtId="0" fontId="61" fillId="0" borderId="0" xfId="0" applyFont="1" applyAlignment="1">
      <alignment wrapText="1"/>
    </xf>
    <xf numFmtId="0" fontId="18" fillId="0" borderId="0" xfId="112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0" xfId="114" applyNumberFormat="1" applyFont="1" applyFill="1" applyBorder="1" applyAlignment="1"/>
    <xf numFmtId="0" fontId="63" fillId="0" borderId="20" xfId="114" applyNumberFormat="1" applyFont="1" applyFill="1" applyBorder="1" applyAlignment="1"/>
    <xf numFmtId="0" fontId="0" fillId="54" borderId="0" xfId="0" applyFill="1"/>
    <xf numFmtId="164" fontId="64" fillId="54" borderId="22" xfId="0" applyNumberFormat="1" applyFont="1" applyFill="1" applyBorder="1"/>
    <xf numFmtId="0" fontId="65" fillId="54" borderId="23" xfId="0" applyFont="1" applyFill="1" applyBorder="1"/>
    <xf numFmtId="0" fontId="0" fillId="54" borderId="24" xfId="0" applyFill="1" applyBorder="1"/>
    <xf numFmtId="0" fontId="0" fillId="54" borderId="26" xfId="0" applyFill="1" applyBorder="1"/>
    <xf numFmtId="164" fontId="0" fillId="54" borderId="0" xfId="1" applyNumberFormat="1" applyFont="1" applyFill="1" applyBorder="1"/>
    <xf numFmtId="0" fontId="64" fillId="54" borderId="28" xfId="0" applyFont="1" applyFill="1" applyBorder="1"/>
    <xf numFmtId="0" fontId="0" fillId="54" borderId="0" xfId="0" applyFill="1" applyBorder="1"/>
    <xf numFmtId="0" fontId="0" fillId="54" borderId="27" xfId="0" applyFill="1" applyBorder="1"/>
    <xf numFmtId="0" fontId="0" fillId="54" borderId="29" xfId="0" applyFill="1" applyBorder="1"/>
    <xf numFmtId="0" fontId="0" fillId="54" borderId="30" xfId="0" applyFill="1" applyBorder="1"/>
    <xf numFmtId="0" fontId="0" fillId="54" borderId="31" xfId="0" applyFill="1" applyBorder="1"/>
    <xf numFmtId="164" fontId="0" fillId="54" borderId="0" xfId="1" applyNumberFormat="1" applyFont="1" applyFill="1" applyBorder="1" applyAlignment="1">
      <alignment horizontal="center"/>
    </xf>
    <xf numFmtId="164" fontId="64" fillId="54" borderId="22" xfId="0" applyNumberFormat="1" applyFont="1" applyFill="1" applyBorder="1" applyAlignment="1">
      <alignment horizontal="center"/>
    </xf>
    <xf numFmtId="0" fontId="66" fillId="54" borderId="0" xfId="0" applyFont="1" applyFill="1"/>
    <xf numFmtId="9" fontId="0" fillId="54" borderId="29" xfId="2" applyFont="1" applyFill="1" applyBorder="1"/>
    <xf numFmtId="0" fontId="16" fillId="15" borderId="26" xfId="26" applyFont="1" applyBorder="1"/>
    <xf numFmtId="0" fontId="16" fillId="10" borderId="26" xfId="21" applyFont="1" applyBorder="1"/>
    <xf numFmtId="14" fontId="16" fillId="10" borderId="0" xfId="21" applyNumberFormat="1" applyFont="1" applyBorder="1" applyAlignment="1"/>
    <xf numFmtId="14" fontId="16" fillId="10" borderId="23" xfId="21" applyNumberFormat="1" applyFont="1" applyBorder="1"/>
    <xf numFmtId="0" fontId="16" fillId="10" borderId="24" xfId="21" applyFont="1" applyBorder="1"/>
    <xf numFmtId="14" fontId="16" fillId="10" borderId="24" xfId="21" applyNumberFormat="1" applyFont="1" applyBorder="1"/>
    <xf numFmtId="0" fontId="16" fillId="10" borderId="0" xfId="21" applyFont="1" applyBorder="1"/>
    <xf numFmtId="14" fontId="16" fillId="15" borderId="26" xfId="26" applyNumberFormat="1" applyFont="1" applyBorder="1"/>
    <xf numFmtId="0" fontId="16" fillId="15" borderId="0" xfId="26" applyFont="1" applyBorder="1"/>
    <xf numFmtId="14" fontId="16" fillId="15" borderId="0" xfId="26" applyNumberFormat="1" applyFont="1" applyBorder="1"/>
    <xf numFmtId="0" fontId="65" fillId="55" borderId="29" xfId="0" applyFont="1" applyFill="1" applyBorder="1"/>
    <xf numFmtId="9" fontId="0" fillId="54" borderId="27" xfId="2" applyFont="1" applyFill="1" applyBorder="1" applyAlignment="1">
      <alignment horizontal="center"/>
    </xf>
    <xf numFmtId="0" fontId="0" fillId="54" borderId="31" xfId="0" applyFill="1" applyBorder="1" applyAlignment="1">
      <alignment horizontal="center"/>
    </xf>
    <xf numFmtId="0" fontId="16" fillId="15" borderId="27" xfId="26" applyFont="1" applyBorder="1" applyAlignment="1">
      <alignment horizontal="center"/>
    </xf>
    <xf numFmtId="14" fontId="16" fillId="15" borderId="27" xfId="26" applyNumberFormat="1" applyFont="1" applyBorder="1" applyAlignment="1">
      <alignment horizontal="center"/>
    </xf>
    <xf numFmtId="0" fontId="16" fillId="10" borderId="0" xfId="21" applyFont="1" applyBorder="1" applyAlignment="1">
      <alignment horizontal="center"/>
    </xf>
    <xf numFmtId="164" fontId="0" fillId="54" borderId="0" xfId="0" applyNumberFormat="1" applyFill="1" applyBorder="1" applyAlignment="1">
      <alignment horizontal="center"/>
    </xf>
    <xf numFmtId="164" fontId="16" fillId="15" borderId="0" xfId="26" applyNumberFormat="1" applyFont="1" applyBorder="1" applyAlignment="1">
      <alignment horizontal="center"/>
    </xf>
    <xf numFmtId="38" fontId="0" fillId="54" borderId="0" xfId="1" applyNumberFormat="1" applyFont="1" applyFill="1" applyBorder="1" applyAlignment="1">
      <alignment horizontal="center"/>
    </xf>
    <xf numFmtId="38" fontId="64" fillId="54" borderId="22" xfId="0" applyNumberFormat="1" applyFont="1" applyFill="1" applyBorder="1" applyAlignment="1">
      <alignment horizontal="center"/>
    </xf>
    <xf numFmtId="38" fontId="65" fillId="55" borderId="30" xfId="0" applyNumberFormat="1" applyFont="1" applyFill="1" applyBorder="1"/>
    <xf numFmtId="38" fontId="65" fillId="55" borderId="30" xfId="0" applyNumberFormat="1" applyFont="1" applyFill="1" applyBorder="1" applyAlignment="1">
      <alignment horizontal="center"/>
    </xf>
    <xf numFmtId="9" fontId="0" fillId="54" borderId="26" xfId="2" applyFont="1" applyFill="1" applyBorder="1" applyAlignment="1">
      <alignment horizontal="center"/>
    </xf>
    <xf numFmtId="9" fontId="0" fillId="54" borderId="0" xfId="2" applyFont="1" applyFill="1" applyBorder="1" applyAlignment="1">
      <alignment horizontal="center"/>
    </xf>
    <xf numFmtId="0" fontId="0" fillId="54" borderId="0" xfId="0" applyFill="1" applyBorder="1" applyAlignment="1">
      <alignment horizontal="center"/>
    </xf>
    <xf numFmtId="0" fontId="45" fillId="0" borderId="0" xfId="0" applyFont="1" applyBorder="1" applyAlignment="1">
      <alignment horizontal="center"/>
    </xf>
    <xf numFmtId="0" fontId="63" fillId="0" borderId="0" xfId="114" applyNumberFormat="1" applyFont="1" applyFill="1" applyBorder="1" applyAlignment="1"/>
    <xf numFmtId="2" fontId="63" fillId="0" borderId="0" xfId="114" applyNumberFormat="1" applyFont="1" applyFill="1" applyBorder="1" applyAlignment="1"/>
    <xf numFmtId="0" fontId="16" fillId="0" borderId="0" xfId="0" applyFont="1"/>
    <xf numFmtId="0" fontId="68" fillId="0" borderId="0" xfId="0" applyFont="1"/>
    <xf numFmtId="0" fontId="0" fillId="0" borderId="26" xfId="0" applyBorder="1"/>
    <xf numFmtId="0" fontId="0" fillId="54" borderId="25" xfId="0" applyFill="1" applyBorder="1"/>
    <xf numFmtId="0" fontId="0" fillId="54" borderId="32" xfId="0" applyFill="1" applyBorder="1"/>
    <xf numFmtId="44" fontId="0" fillId="0" borderId="32" xfId="115" applyFont="1" applyBorder="1"/>
    <xf numFmtId="0" fontId="0" fillId="54" borderId="33" xfId="0" applyFill="1" applyBorder="1"/>
    <xf numFmtId="0" fontId="65" fillId="54" borderId="23" xfId="0" applyFont="1" applyFill="1" applyBorder="1" applyAlignment="1"/>
    <xf numFmtId="0" fontId="65" fillId="54" borderId="24" xfId="0" applyFont="1" applyFill="1" applyBorder="1" applyAlignment="1"/>
    <xf numFmtId="0" fontId="0" fillId="54" borderId="35" xfId="0" applyFill="1" applyBorder="1"/>
    <xf numFmtId="0" fontId="0" fillId="54" borderId="36" xfId="0" applyFill="1" applyBorder="1"/>
    <xf numFmtId="44" fontId="0" fillId="0" borderId="35" xfId="115" applyFont="1" applyBorder="1"/>
    <xf numFmtId="44" fontId="0" fillId="0" borderId="36" xfId="115" applyFont="1" applyBorder="1"/>
    <xf numFmtId="44" fontId="0" fillId="54" borderId="35" xfId="115" applyFont="1" applyFill="1" applyBorder="1"/>
    <xf numFmtId="44" fontId="0" fillId="54" borderId="36" xfId="115" applyFont="1" applyFill="1" applyBorder="1"/>
    <xf numFmtId="0" fontId="0" fillId="54" borderId="37" xfId="0" applyFill="1" applyBorder="1"/>
    <xf numFmtId="0" fontId="0" fillId="54" borderId="38" xfId="0" applyFill="1" applyBorder="1"/>
    <xf numFmtId="0" fontId="65" fillId="54" borderId="0" xfId="0" applyFont="1" applyFill="1" applyBorder="1" applyAlignment="1"/>
    <xf numFmtId="0" fontId="70" fillId="54" borderId="26" xfId="0" applyFont="1" applyFill="1" applyBorder="1"/>
    <xf numFmtId="44" fontId="0" fillId="0" borderId="0" xfId="115" applyFont="1"/>
    <xf numFmtId="0" fontId="0" fillId="54" borderId="39" xfId="0" applyFill="1" applyBorder="1"/>
    <xf numFmtId="44" fontId="0" fillId="0" borderId="39" xfId="115" applyFont="1" applyBorder="1"/>
    <xf numFmtId="0" fontId="0" fillId="54" borderId="40" xfId="0" applyFill="1" applyBorder="1"/>
    <xf numFmtId="0" fontId="63" fillId="51" borderId="0" xfId="114" applyNumberFormat="1" applyFont="1" applyFill="1" applyBorder="1" applyAlignment="1"/>
    <xf numFmtId="0" fontId="64" fillId="54" borderId="26" xfId="0" applyFont="1" applyFill="1" applyBorder="1"/>
    <xf numFmtId="164" fontId="64" fillId="54" borderId="0" xfId="0" applyNumberFormat="1" applyFont="1" applyFill="1" applyBorder="1"/>
    <xf numFmtId="38" fontId="64" fillId="54" borderId="0" xfId="0" applyNumberFormat="1" applyFont="1" applyFill="1" applyBorder="1" applyAlignment="1">
      <alignment horizontal="center"/>
    </xf>
    <xf numFmtId="0" fontId="0" fillId="54" borderId="41" xfId="0" applyFill="1" applyBorder="1"/>
    <xf numFmtId="44" fontId="0" fillId="0" borderId="41" xfId="115" applyFont="1" applyBorder="1"/>
    <xf numFmtId="0" fontId="0" fillId="54" borderId="42" xfId="0" applyFill="1" applyBorder="1"/>
    <xf numFmtId="0" fontId="0" fillId="54" borderId="34" xfId="0" applyFill="1" applyBorder="1"/>
    <xf numFmtId="0" fontId="0" fillId="54" borderId="43" xfId="0" applyFill="1" applyBorder="1"/>
    <xf numFmtId="3" fontId="24" fillId="51" borderId="0" xfId="75" applyNumberFormat="1" applyFont="1" applyFill="1" applyAlignment="1">
      <alignment horizontal="center"/>
    </xf>
    <xf numFmtId="14" fontId="69" fillId="54" borderId="0" xfId="0" applyNumberFormat="1" applyFont="1" applyFill="1" applyBorder="1" applyAlignment="1"/>
    <xf numFmtId="14" fontId="69" fillId="54" borderId="27" xfId="0" applyNumberFormat="1" applyFont="1" applyFill="1" applyBorder="1" applyAlignment="1"/>
    <xf numFmtId="44" fontId="0" fillId="0" borderId="0" xfId="115" applyFont="1" applyBorder="1"/>
    <xf numFmtId="44" fontId="0" fillId="0" borderId="0" xfId="115" applyFont="1" applyFill="1" applyBorder="1"/>
    <xf numFmtId="0" fontId="0" fillId="54" borderId="45" xfId="0" applyFill="1" applyBorder="1"/>
    <xf numFmtId="0" fontId="0" fillId="0" borderId="0" xfId="0" applyFill="1"/>
    <xf numFmtId="14" fontId="69" fillId="0" borderId="0" xfId="0" applyNumberFormat="1" applyFont="1" applyFill="1" applyBorder="1" applyAlignment="1"/>
    <xf numFmtId="44" fontId="0" fillId="54" borderId="0" xfId="115" applyFont="1" applyFill="1" applyBorder="1"/>
    <xf numFmtId="44" fontId="0" fillId="54" borderId="24" xfId="115" applyFont="1" applyFill="1" applyBorder="1"/>
    <xf numFmtId="44" fontId="0" fillId="54" borderId="25" xfId="115" applyFont="1" applyFill="1" applyBorder="1"/>
    <xf numFmtId="44" fontId="0" fillId="54" borderId="27" xfId="115" applyFont="1" applyFill="1" applyBorder="1"/>
    <xf numFmtId="0" fontId="71" fillId="54" borderId="26" xfId="0" applyFont="1" applyFill="1" applyBorder="1"/>
    <xf numFmtId="0" fontId="0" fillId="54" borderId="46" xfId="0" applyFill="1" applyBorder="1"/>
    <xf numFmtId="44" fontId="0" fillId="54" borderId="47" xfId="115" applyFont="1" applyFill="1" applyBorder="1"/>
    <xf numFmtId="0" fontId="0" fillId="54" borderId="47" xfId="0" applyFill="1" applyBorder="1"/>
    <xf numFmtId="44" fontId="0" fillId="54" borderId="48" xfId="115" applyFont="1" applyFill="1" applyBorder="1"/>
    <xf numFmtId="44" fontId="0" fillId="54" borderId="45" xfId="115" applyFont="1" applyFill="1" applyBorder="1"/>
    <xf numFmtId="44" fontId="0" fillId="54" borderId="49" xfId="115" applyFont="1" applyFill="1" applyBorder="1"/>
    <xf numFmtId="0" fontId="0" fillId="54" borderId="44" xfId="0" applyFill="1" applyBorder="1"/>
    <xf numFmtId="44" fontId="0" fillId="54" borderId="30" xfId="115" applyFont="1" applyFill="1" applyBorder="1"/>
    <xf numFmtId="44" fontId="0" fillId="54" borderId="31" xfId="115" applyFont="1" applyFill="1" applyBorder="1"/>
    <xf numFmtId="44" fontId="16" fillId="54" borderId="0" xfId="115" applyFont="1" applyFill="1" applyBorder="1"/>
    <xf numFmtId="44" fontId="16" fillId="54" borderId="22" xfId="115" applyFont="1" applyFill="1" applyBorder="1"/>
    <xf numFmtId="44" fontId="0" fillId="56" borderId="0" xfId="115" applyFont="1" applyFill="1" applyBorder="1"/>
    <xf numFmtId="0" fontId="0" fillId="56" borderId="29" xfId="0" applyFill="1" applyBorder="1"/>
    <xf numFmtId="44" fontId="0" fillId="56" borderId="30" xfId="115" applyFont="1" applyFill="1" applyBorder="1"/>
    <xf numFmtId="14" fontId="69" fillId="54" borderId="0" xfId="0" applyNumberFormat="1" applyFont="1" applyFill="1" applyBorder="1" applyAlignment="1">
      <alignment horizontal="center"/>
    </xf>
    <xf numFmtId="0" fontId="0" fillId="54" borderId="0" xfId="0" applyFill="1" applyBorder="1" applyAlignment="1">
      <alignment horizontal="center" wrapText="1"/>
    </xf>
    <xf numFmtId="44" fontId="0" fillId="0" borderId="0" xfId="0" applyNumberFormat="1"/>
    <xf numFmtId="2" fontId="72" fillId="0" borderId="0" xfId="114" applyNumberFormat="1" applyFont="1" applyFill="1" applyBorder="1" applyAlignment="1"/>
    <xf numFmtId="0" fontId="45" fillId="0" borderId="0" xfId="0" applyFont="1" applyBorder="1" applyAlignment="1">
      <alignment horizontal="center"/>
    </xf>
    <xf numFmtId="0" fontId="45" fillId="0" borderId="20" xfId="0" applyFont="1" applyBorder="1" applyAlignment="1">
      <alignment horizontal="center"/>
    </xf>
    <xf numFmtId="0" fontId="45" fillId="0" borderId="0" xfId="0" applyFont="1" applyBorder="1" applyAlignment="1">
      <alignment horizontal="center"/>
    </xf>
    <xf numFmtId="14" fontId="69" fillId="54" borderId="0" xfId="0" applyNumberFormat="1" applyFont="1" applyFill="1" applyBorder="1" applyAlignment="1">
      <alignment horizontal="center"/>
    </xf>
    <xf numFmtId="14" fontId="69" fillId="54" borderId="27" xfId="0" applyNumberFormat="1" applyFont="1" applyFill="1" applyBorder="1" applyAlignment="1">
      <alignment horizontal="center"/>
    </xf>
    <xf numFmtId="14" fontId="69" fillId="54" borderId="34" xfId="0" applyNumberFormat="1" applyFont="1" applyFill="1" applyBorder="1" applyAlignment="1">
      <alignment horizontal="center"/>
    </xf>
    <xf numFmtId="14" fontId="69" fillId="54" borderId="39" xfId="0" applyNumberFormat="1" applyFont="1" applyFill="1" applyBorder="1" applyAlignment="1">
      <alignment horizontal="center"/>
    </xf>
    <xf numFmtId="14" fontId="69" fillId="54" borderId="32" xfId="0" applyNumberFormat="1" applyFont="1" applyFill="1" applyBorder="1" applyAlignment="1">
      <alignment horizontal="center"/>
    </xf>
    <xf numFmtId="14" fontId="16" fillId="10" borderId="25" xfId="21" applyNumberFormat="1" applyFont="1" applyBorder="1" applyAlignment="1">
      <alignment horizontal="center"/>
    </xf>
    <xf numFmtId="14" fontId="16" fillId="10" borderId="27" xfId="21" applyNumberFormat="1" applyFont="1" applyBorder="1" applyAlignment="1">
      <alignment horizontal="center"/>
    </xf>
    <xf numFmtId="0" fontId="0" fillId="54" borderId="23" xfId="0" applyFill="1" applyBorder="1" applyAlignment="1">
      <alignment horizontal="center" wrapText="1"/>
    </xf>
    <xf numFmtId="0" fontId="0" fillId="54" borderId="24" xfId="0" applyFill="1" applyBorder="1" applyAlignment="1">
      <alignment horizontal="center" wrapText="1"/>
    </xf>
    <xf numFmtId="0" fontId="0" fillId="54" borderId="25" xfId="0" applyFill="1" applyBorder="1" applyAlignment="1">
      <alignment horizontal="center" wrapText="1"/>
    </xf>
    <xf numFmtId="0" fontId="0" fillId="54" borderId="29" xfId="0" applyFill="1" applyBorder="1" applyAlignment="1">
      <alignment horizontal="center" wrapText="1"/>
    </xf>
    <xf numFmtId="0" fontId="0" fillId="54" borderId="30" xfId="0" applyFill="1" applyBorder="1" applyAlignment="1">
      <alignment horizontal="center" wrapText="1"/>
    </xf>
    <xf numFmtId="0" fontId="0" fillId="54" borderId="31" xfId="0" applyFill="1" applyBorder="1" applyAlignment="1">
      <alignment horizontal="center" wrapText="1"/>
    </xf>
  </cellXfs>
  <cellStyles count="116">
    <cellStyle name="20% - Accent1" xfId="21" builtinId="30" customBuiltin="1"/>
    <cellStyle name="20% - Accent1 2" xfId="48"/>
    <cellStyle name="20% - Accent2" xfId="25" builtinId="34" customBuiltin="1"/>
    <cellStyle name="20% - Accent2 2" xfId="49"/>
    <cellStyle name="20% - Accent3" xfId="29" builtinId="38" customBuiltin="1"/>
    <cellStyle name="20% - Accent3 2" xfId="50"/>
    <cellStyle name="20% - Accent4" xfId="33" builtinId="42" customBuiltin="1"/>
    <cellStyle name="20% - Accent4 2" xfId="51"/>
    <cellStyle name="20% - Accent5" xfId="37" builtinId="46" customBuiltin="1"/>
    <cellStyle name="20% - Accent5 2" xfId="52"/>
    <cellStyle name="20% - Accent6" xfId="41" builtinId="50" customBuiltin="1"/>
    <cellStyle name="20% - Accent6 2" xfId="53"/>
    <cellStyle name="40% - Accent1" xfId="22" builtinId="31" customBuiltin="1"/>
    <cellStyle name="40% - Accent1 2" xfId="54"/>
    <cellStyle name="40% - Accent2" xfId="26" builtinId="35" customBuiltin="1"/>
    <cellStyle name="40% - Accent2 2" xfId="55"/>
    <cellStyle name="40% - Accent3" xfId="30" builtinId="39" customBuiltin="1"/>
    <cellStyle name="40% - Accent3 2" xfId="56"/>
    <cellStyle name="40% - Accent4" xfId="34" builtinId="43" customBuiltin="1"/>
    <cellStyle name="40% - Accent4 2" xfId="57"/>
    <cellStyle name="40% - Accent5" xfId="38" builtinId="47" customBuiltin="1"/>
    <cellStyle name="40% - Accent5 2" xfId="58"/>
    <cellStyle name="40% - Accent6" xfId="42" builtinId="51" customBuiltin="1"/>
    <cellStyle name="40% - Accent6 2" xfId="59"/>
    <cellStyle name="60% - Accent1" xfId="23" builtinId="32" customBuiltin="1"/>
    <cellStyle name="60% - Accent1 2" xfId="60"/>
    <cellStyle name="60% - Accent2" xfId="27" builtinId="36" customBuiltin="1"/>
    <cellStyle name="60% - Accent2 2" xfId="61"/>
    <cellStyle name="60% - Accent3" xfId="31" builtinId="40" customBuiltin="1"/>
    <cellStyle name="60% - Accent3 2" xfId="62"/>
    <cellStyle name="60% - Accent4" xfId="35" builtinId="44" customBuiltin="1"/>
    <cellStyle name="60% - Accent4 2" xfId="63"/>
    <cellStyle name="60% - Accent5" xfId="39" builtinId="48" customBuiltin="1"/>
    <cellStyle name="60% - Accent5 2" xfId="64"/>
    <cellStyle name="60% - Accent6" xfId="43" builtinId="52" customBuiltin="1"/>
    <cellStyle name="60% - Accent6 2" xfId="65"/>
    <cellStyle name="Accent1" xfId="20" builtinId="29" customBuiltin="1"/>
    <cellStyle name="Accent1 2" xfId="66"/>
    <cellStyle name="Accent2" xfId="24" builtinId="33" customBuiltin="1"/>
    <cellStyle name="Accent2 2" xfId="67"/>
    <cellStyle name="Accent3" xfId="28" builtinId="37" customBuiltin="1"/>
    <cellStyle name="Accent3 2" xfId="68"/>
    <cellStyle name="Accent4" xfId="32" builtinId="41" customBuiltin="1"/>
    <cellStyle name="Accent4 2" xfId="69"/>
    <cellStyle name="Accent5" xfId="36" builtinId="45" customBuiltin="1"/>
    <cellStyle name="Accent5 2" xfId="70"/>
    <cellStyle name="Accent6" xfId="40" builtinId="49" customBuiltin="1"/>
    <cellStyle name="Accent6 2" xfId="71"/>
    <cellStyle name="Bad" xfId="9" builtinId="27" customBuiltin="1"/>
    <cellStyle name="Bad 2" xfId="72"/>
    <cellStyle name="Calculated" xfId="91"/>
    <cellStyle name="Calculation" xfId="13" builtinId="22" customBuiltin="1"/>
    <cellStyle name="Calculation 2" xfId="73"/>
    <cellStyle name="Check Cell" xfId="15" builtinId="23" customBuiltin="1"/>
    <cellStyle name="Check Cell 2" xfId="74"/>
    <cellStyle name="Comma" xfId="1" builtinId="3"/>
    <cellStyle name="Comma 2" xfId="75"/>
    <cellStyle name="Comma 3" xfId="92"/>
    <cellStyle name="Comma 4" xfId="97"/>
    <cellStyle name="Comma 5" xfId="107"/>
    <cellStyle name="Comma 6" xfId="45"/>
    <cellStyle name="Comma 7" xfId="113"/>
    <cellStyle name="Constant" xfId="93"/>
    <cellStyle name="Currency" xfId="115" builtinId="4"/>
    <cellStyle name="Currency 2" xfId="47"/>
    <cellStyle name="Explanatory Text" xfId="18" builtinId="53" customBuiltin="1"/>
    <cellStyle name="Explanatory Text 2" xfId="76"/>
    <cellStyle name="Formula" xfId="94"/>
    <cellStyle name="Good" xfId="8" builtinId="26" customBuiltin="1"/>
    <cellStyle name="Good 2" xfId="77"/>
    <cellStyle name="Heading 1" xfId="4" builtinId="16" customBuiltin="1"/>
    <cellStyle name="Heading 1 2" xfId="78"/>
    <cellStyle name="Heading 2" xfId="5" builtinId="17" customBuiltin="1"/>
    <cellStyle name="Heading 2 2" xfId="79"/>
    <cellStyle name="Heading 3" xfId="6" builtinId="18" customBuiltin="1"/>
    <cellStyle name="Heading 3 2" xfId="80"/>
    <cellStyle name="Heading 4" xfId="7" builtinId="19" customBuiltin="1"/>
    <cellStyle name="Heading 4 2" xfId="81"/>
    <cellStyle name="Hyperlink 2" xfId="98"/>
    <cellStyle name="Input" xfId="11" builtinId="20" customBuiltin="1"/>
    <cellStyle name="Input 2" xfId="82"/>
    <cellStyle name="Linked Cell" xfId="14" builtinId="24" customBuiltin="1"/>
    <cellStyle name="Linked Cell 2" xfId="83"/>
    <cellStyle name="Neutral" xfId="10" builtinId="28" customBuiltin="1"/>
    <cellStyle name="Neutral 2" xfId="84"/>
    <cellStyle name="Normal" xfId="0" builtinId="0"/>
    <cellStyle name="Normal 2" xfId="96"/>
    <cellStyle name="Normal 3" xfId="110"/>
    <cellStyle name="Normal 4" xfId="44"/>
    <cellStyle name="Normal 5" xfId="111"/>
    <cellStyle name="Normal 6" xfId="112"/>
    <cellStyle name="Normal 7" xfId="114"/>
    <cellStyle name="Note" xfId="17" builtinId="10" customBuiltin="1"/>
    <cellStyle name="Note 2" xfId="85"/>
    <cellStyle name="Note 3" xfId="106"/>
    <cellStyle name="Note 4" xfId="108"/>
    <cellStyle name="Output" xfId="12" builtinId="21" customBuiltin="1"/>
    <cellStyle name="Output 2" xfId="86"/>
    <cellStyle name="Percent" xfId="2" builtinId="5"/>
    <cellStyle name="Percent 2" xfId="87"/>
    <cellStyle name="Percent 3" xfId="95"/>
    <cellStyle name="Percent 4" xfId="99"/>
    <cellStyle name="Percent 5" xfId="109"/>
    <cellStyle name="Percent 6" xfId="46"/>
    <cellStyle name="Style 27" xfId="100"/>
    <cellStyle name="Style 28" xfId="101"/>
    <cellStyle name="Style 33" xfId="102"/>
    <cellStyle name="Style 34" xfId="103"/>
    <cellStyle name="Style 35" xfId="104"/>
    <cellStyle name="Style 36" xfId="105"/>
    <cellStyle name="Title" xfId="3" builtinId="15" customBuiltin="1"/>
    <cellStyle name="Title 2" xfId="88"/>
    <cellStyle name="Total" xfId="19" builtinId="25" customBuiltin="1"/>
    <cellStyle name="Total 2" xfId="89"/>
    <cellStyle name="Warning Text" xfId="16" builtinId="11" customBuiltin="1"/>
    <cellStyle name="Warning Text 2" xfId="90"/>
  </cellStyles>
  <dxfs count="468"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Cushing Balance</a:t>
            </a:r>
          </a:p>
        </c:rich>
      </c:tx>
      <c:layout/>
      <c:overlay val="0"/>
    </c:title>
    <c:autoTitleDeleted val="0"/>
    <c:plotArea>
      <c:layout/>
      <c:areaChart>
        <c:grouping val="standard"/>
        <c:varyColors val="0"/>
        <c:ser>
          <c:idx val="2"/>
          <c:order val="2"/>
          <c:tx>
            <c:strRef>
              <c:f>'Cushing Balance'!$I$1</c:f>
              <c:strCache>
                <c:ptCount val="1"/>
                <c:pt idx="0">
                  <c:v>EIA Weekly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cat>
            <c:numRef>
              <c:f>'Cushing Balance'!$D$288:$D$439</c:f>
              <c:numCache>
                <c:formatCode>m/d/yyyy</c:formatCode>
                <c:ptCount val="152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43112</c:v>
                </c:pt>
                <c:pt idx="133">
                  <c:v>43119</c:v>
                </c:pt>
                <c:pt idx="134">
                  <c:v>43126</c:v>
                </c:pt>
                <c:pt idx="135">
                  <c:v>43133</c:v>
                </c:pt>
                <c:pt idx="136">
                  <c:v>43140</c:v>
                </c:pt>
                <c:pt idx="137">
                  <c:v>43147</c:v>
                </c:pt>
                <c:pt idx="138">
                  <c:v>43154</c:v>
                </c:pt>
                <c:pt idx="139">
                  <c:v>43161</c:v>
                </c:pt>
                <c:pt idx="140">
                  <c:v>43168</c:v>
                </c:pt>
                <c:pt idx="141">
                  <c:v>43175</c:v>
                </c:pt>
                <c:pt idx="142">
                  <c:v>43182</c:v>
                </c:pt>
                <c:pt idx="143">
                  <c:v>43189</c:v>
                </c:pt>
                <c:pt idx="144">
                  <c:v>43196</c:v>
                </c:pt>
                <c:pt idx="145">
                  <c:v>43203</c:v>
                </c:pt>
                <c:pt idx="146">
                  <c:v>43210</c:v>
                </c:pt>
                <c:pt idx="147">
                  <c:v>43217</c:v>
                </c:pt>
                <c:pt idx="148">
                  <c:v>43224</c:v>
                </c:pt>
                <c:pt idx="149">
                  <c:v>43231</c:v>
                </c:pt>
                <c:pt idx="150">
                  <c:v>43238</c:v>
                </c:pt>
                <c:pt idx="151">
                  <c:v>43245</c:v>
                </c:pt>
              </c:numCache>
            </c:numRef>
          </c:cat>
          <c:val>
            <c:numRef>
              <c:f>'Cushing Balance'!$I$288:$I$425</c:f>
              <c:numCache>
                <c:formatCode>0</c:formatCode>
                <c:ptCount val="138"/>
                <c:pt idx="0">
                  <c:v>56667</c:v>
                </c:pt>
                <c:pt idx="1">
                  <c:v>57105</c:v>
                </c:pt>
                <c:pt idx="2">
                  <c:v>57918</c:v>
                </c:pt>
                <c:pt idx="3">
                  <c:v>57706</c:v>
                </c:pt>
                <c:pt idx="4">
                  <c:v>57164</c:v>
                </c:pt>
                <c:pt idx="5">
                  <c:v>57113</c:v>
                </c:pt>
                <c:pt idx="6">
                  <c:v>57439</c:v>
                </c:pt>
                <c:pt idx="7">
                  <c:v>57695</c:v>
                </c:pt>
                <c:pt idx="8">
                  <c:v>57307</c:v>
                </c:pt>
                <c:pt idx="9">
                  <c:v>56410</c:v>
                </c:pt>
                <c:pt idx="10">
                  <c:v>54504</c:v>
                </c:pt>
                <c:pt idx="11">
                  <c:v>54042</c:v>
                </c:pt>
                <c:pt idx="12">
                  <c:v>52974</c:v>
                </c:pt>
                <c:pt idx="13">
                  <c:v>53072</c:v>
                </c:pt>
                <c:pt idx="14">
                  <c:v>54197</c:v>
                </c:pt>
                <c:pt idx="15">
                  <c:v>54119</c:v>
                </c:pt>
                <c:pt idx="16">
                  <c:v>53334</c:v>
                </c:pt>
                <c:pt idx="17">
                  <c:v>53122</c:v>
                </c:pt>
                <c:pt idx="18">
                  <c:v>55359</c:v>
                </c:pt>
                <c:pt idx="19">
                  <c:v>56854</c:v>
                </c:pt>
                <c:pt idx="20">
                  <c:v>58598</c:v>
                </c:pt>
                <c:pt idx="21">
                  <c:v>59026</c:v>
                </c:pt>
                <c:pt idx="22">
                  <c:v>59449</c:v>
                </c:pt>
                <c:pt idx="23">
                  <c:v>60056</c:v>
                </c:pt>
                <c:pt idx="24">
                  <c:v>62101</c:v>
                </c:pt>
                <c:pt idx="25">
                  <c:v>62993</c:v>
                </c:pt>
                <c:pt idx="26">
                  <c:v>63910</c:v>
                </c:pt>
                <c:pt idx="27">
                  <c:v>64007</c:v>
                </c:pt>
                <c:pt idx="28">
                  <c:v>64198</c:v>
                </c:pt>
                <c:pt idx="29">
                  <c:v>63427</c:v>
                </c:pt>
                <c:pt idx="30">
                  <c:v>64174</c:v>
                </c:pt>
                <c:pt idx="31">
                  <c:v>64697</c:v>
                </c:pt>
                <c:pt idx="32">
                  <c:v>64733</c:v>
                </c:pt>
                <c:pt idx="33">
                  <c:v>65066</c:v>
                </c:pt>
                <c:pt idx="34">
                  <c:v>66256</c:v>
                </c:pt>
                <c:pt idx="35">
                  <c:v>66946</c:v>
                </c:pt>
                <c:pt idx="36">
                  <c:v>67491</c:v>
                </c:pt>
                <c:pt idx="37">
                  <c:v>66233</c:v>
                </c:pt>
                <c:pt idx="38">
                  <c:v>65961</c:v>
                </c:pt>
                <c:pt idx="39">
                  <c:v>66318</c:v>
                </c:pt>
                <c:pt idx="40">
                  <c:v>64551</c:v>
                </c:pt>
                <c:pt idx="41">
                  <c:v>64303</c:v>
                </c:pt>
                <c:pt idx="42">
                  <c:v>66049</c:v>
                </c:pt>
                <c:pt idx="43">
                  <c:v>66292</c:v>
                </c:pt>
                <c:pt idx="44">
                  <c:v>67812</c:v>
                </c:pt>
                <c:pt idx="45">
                  <c:v>68273</c:v>
                </c:pt>
                <c:pt idx="46">
                  <c:v>67624</c:v>
                </c:pt>
                <c:pt idx="47">
                  <c:v>66920</c:v>
                </c:pt>
                <c:pt idx="48">
                  <c:v>65557</c:v>
                </c:pt>
                <c:pt idx="49">
                  <c:v>66461</c:v>
                </c:pt>
                <c:pt idx="50">
                  <c:v>65181</c:v>
                </c:pt>
                <c:pt idx="51">
                  <c:v>64230</c:v>
                </c:pt>
                <c:pt idx="52">
                  <c:v>64148</c:v>
                </c:pt>
                <c:pt idx="53">
                  <c:v>63916</c:v>
                </c:pt>
                <c:pt idx="54">
                  <c:v>64105</c:v>
                </c:pt>
                <c:pt idx="55">
                  <c:v>65215</c:v>
                </c:pt>
                <c:pt idx="56">
                  <c:v>64092</c:v>
                </c:pt>
                <c:pt idx="57">
                  <c:v>65255</c:v>
                </c:pt>
                <c:pt idx="58">
                  <c:v>64531</c:v>
                </c:pt>
                <c:pt idx="59">
                  <c:v>64906</c:v>
                </c:pt>
                <c:pt idx="60">
                  <c:v>63867</c:v>
                </c:pt>
                <c:pt idx="61">
                  <c:v>63433</c:v>
                </c:pt>
                <c:pt idx="62">
                  <c:v>62188</c:v>
                </c:pt>
                <c:pt idx="63">
                  <c:v>62714</c:v>
                </c:pt>
                <c:pt idx="64">
                  <c:v>62083</c:v>
                </c:pt>
                <c:pt idx="65">
                  <c:v>62652</c:v>
                </c:pt>
                <c:pt idx="66">
                  <c:v>61334</c:v>
                </c:pt>
                <c:pt idx="67">
                  <c:v>59700</c:v>
                </c:pt>
                <c:pt idx="68">
                  <c:v>58362</c:v>
                </c:pt>
                <c:pt idx="69">
                  <c:v>58451</c:v>
                </c:pt>
                <c:pt idx="70">
                  <c:v>58479</c:v>
                </c:pt>
                <c:pt idx="71">
                  <c:v>59170</c:v>
                </c:pt>
                <c:pt idx="72">
                  <c:v>59083</c:v>
                </c:pt>
                <c:pt idx="73">
                  <c:v>61502</c:v>
                </c:pt>
                <c:pt idx="74">
                  <c:v>65285</c:v>
                </c:pt>
                <c:pt idx="75">
                  <c:v>66508</c:v>
                </c:pt>
                <c:pt idx="76">
                  <c:v>66263</c:v>
                </c:pt>
                <c:pt idx="77">
                  <c:v>66435</c:v>
                </c:pt>
                <c:pt idx="78">
                  <c:v>67509</c:v>
                </c:pt>
                <c:pt idx="79">
                  <c:v>66930</c:v>
                </c:pt>
                <c:pt idx="80">
                  <c:v>65656</c:v>
                </c:pt>
                <c:pt idx="81">
                  <c:v>65372</c:v>
                </c:pt>
                <c:pt idx="82">
                  <c:v>64127</c:v>
                </c:pt>
                <c:pt idx="83">
                  <c:v>65270</c:v>
                </c:pt>
                <c:pt idx="84">
                  <c:v>64568</c:v>
                </c:pt>
                <c:pt idx="85">
                  <c:v>63040</c:v>
                </c:pt>
                <c:pt idx="86">
                  <c:v>63535</c:v>
                </c:pt>
                <c:pt idx="87">
                  <c:v>64402</c:v>
                </c:pt>
                <c:pt idx="88">
                  <c:v>66532</c:v>
                </c:pt>
                <c:pt idx="89">
                  <c:v>67951</c:v>
                </c:pt>
                <c:pt idx="90">
                  <c:v>67731</c:v>
                </c:pt>
                <c:pt idx="91">
                  <c:v>69144</c:v>
                </c:pt>
                <c:pt idx="92">
                  <c:v>69420</c:v>
                </c:pt>
                <c:pt idx="93">
                  <c:v>68642</c:v>
                </c:pt>
                <c:pt idx="94">
                  <c:v>67439</c:v>
                </c:pt>
                <c:pt idx="95">
                  <c:v>66711</c:v>
                </c:pt>
                <c:pt idx="96">
                  <c:v>66273</c:v>
                </c:pt>
                <c:pt idx="97">
                  <c:v>66308</c:v>
                </c:pt>
                <c:pt idx="98">
                  <c:v>65567</c:v>
                </c:pt>
                <c:pt idx="99">
                  <c:v>64820</c:v>
                </c:pt>
                <c:pt idx="100">
                  <c:v>63376</c:v>
                </c:pt>
                <c:pt idx="101">
                  <c:v>62220</c:v>
                </c:pt>
                <c:pt idx="102">
                  <c:v>61140</c:v>
                </c:pt>
                <c:pt idx="103">
                  <c:v>60843</c:v>
                </c:pt>
                <c:pt idx="104">
                  <c:v>59509</c:v>
                </c:pt>
                <c:pt idx="105">
                  <c:v>57561</c:v>
                </c:pt>
                <c:pt idx="106">
                  <c:v>57538</c:v>
                </c:pt>
                <c:pt idx="107">
                  <c:v>55839</c:v>
                </c:pt>
                <c:pt idx="108">
                  <c:v>55800</c:v>
                </c:pt>
                <c:pt idx="109">
                  <c:v>56369</c:v>
                </c:pt>
                <c:pt idx="110">
                  <c:v>57047</c:v>
                </c:pt>
                <c:pt idx="111">
                  <c:v>56544</c:v>
                </c:pt>
                <c:pt idx="112">
                  <c:v>57233</c:v>
                </c:pt>
                <c:pt idx="113">
                  <c:v>58030</c:v>
                </c:pt>
                <c:pt idx="114">
                  <c:v>59053</c:v>
                </c:pt>
                <c:pt idx="115">
                  <c:v>59756</c:v>
                </c:pt>
                <c:pt idx="116">
                  <c:v>60937</c:v>
                </c:pt>
                <c:pt idx="117">
                  <c:v>62462</c:v>
                </c:pt>
                <c:pt idx="118">
                  <c:v>63784</c:v>
                </c:pt>
                <c:pt idx="119">
                  <c:v>63986</c:v>
                </c:pt>
                <c:pt idx="120">
                  <c:v>63749</c:v>
                </c:pt>
                <c:pt idx="121">
                  <c:v>63839</c:v>
                </c:pt>
                <c:pt idx="122">
                  <c:v>64559</c:v>
                </c:pt>
                <c:pt idx="123">
                  <c:v>63055</c:v>
                </c:pt>
                <c:pt idx="124">
                  <c:v>61228</c:v>
                </c:pt>
                <c:pt idx="125">
                  <c:v>58314</c:v>
                </c:pt>
                <c:pt idx="126">
                  <c:v>55561</c:v>
                </c:pt>
                <c:pt idx="127">
                  <c:v>52244</c:v>
                </c:pt>
                <c:pt idx="128">
                  <c:v>52998</c:v>
                </c:pt>
                <c:pt idx="129">
                  <c:v>51414</c:v>
                </c:pt>
                <c:pt idx="130">
                  <c:v>48973</c:v>
                </c:pt>
                <c:pt idx="131">
                  <c:v>46578</c:v>
                </c:pt>
                <c:pt idx="132">
                  <c:v>42394</c:v>
                </c:pt>
                <c:pt idx="133">
                  <c:v>39244</c:v>
                </c:pt>
                <c:pt idx="134">
                  <c:v>37020</c:v>
                </c:pt>
                <c:pt idx="135">
                  <c:v>36309</c:v>
                </c:pt>
                <c:pt idx="136">
                  <c:v>32667</c:v>
                </c:pt>
                <c:pt idx="137">
                  <c:v>30003</c:v>
                </c:pt>
              </c:numCache>
            </c:numRef>
          </c:val>
        </c:ser>
        <c:ser>
          <c:idx val="3"/>
          <c:order val="3"/>
          <c:tx>
            <c:strRef>
              <c:f>'Cushing Balance'!$J$1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</c:spPr>
          <c:cat>
            <c:numRef>
              <c:f>'Cushing Balance'!$D$288:$D$439</c:f>
              <c:numCache>
                <c:formatCode>m/d/yyyy</c:formatCode>
                <c:ptCount val="152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43112</c:v>
                </c:pt>
                <c:pt idx="133">
                  <c:v>43119</c:v>
                </c:pt>
                <c:pt idx="134">
                  <c:v>43126</c:v>
                </c:pt>
                <c:pt idx="135">
                  <c:v>43133</c:v>
                </c:pt>
                <c:pt idx="136">
                  <c:v>43140</c:v>
                </c:pt>
                <c:pt idx="137">
                  <c:v>43147</c:v>
                </c:pt>
                <c:pt idx="138">
                  <c:v>43154</c:v>
                </c:pt>
                <c:pt idx="139">
                  <c:v>43161</c:v>
                </c:pt>
                <c:pt idx="140">
                  <c:v>43168</c:v>
                </c:pt>
                <c:pt idx="141">
                  <c:v>43175</c:v>
                </c:pt>
                <c:pt idx="142">
                  <c:v>43182</c:v>
                </c:pt>
                <c:pt idx="143">
                  <c:v>43189</c:v>
                </c:pt>
                <c:pt idx="144">
                  <c:v>43196</c:v>
                </c:pt>
                <c:pt idx="145">
                  <c:v>43203</c:v>
                </c:pt>
                <c:pt idx="146">
                  <c:v>43210</c:v>
                </c:pt>
                <c:pt idx="147">
                  <c:v>43217</c:v>
                </c:pt>
                <c:pt idx="148">
                  <c:v>43224</c:v>
                </c:pt>
                <c:pt idx="149">
                  <c:v>43231</c:v>
                </c:pt>
                <c:pt idx="150">
                  <c:v>43238</c:v>
                </c:pt>
                <c:pt idx="151">
                  <c:v>43245</c:v>
                </c:pt>
              </c:numCache>
            </c:numRef>
          </c:cat>
          <c:val>
            <c:numRef>
              <c:f>'Cushing Balance'!$J$288:$J$439</c:f>
              <c:numCache>
                <c:formatCode>General</c:formatCode>
                <c:ptCount val="152"/>
                <c:pt idx="137" formatCode="_(* #,##0.00_);_(* \(#,##0.00\);_(* &quot;-&quot;??_);_(@_)">
                  <c:v>30003</c:v>
                </c:pt>
                <c:pt idx="138" formatCode="_(* #,##0.00_);_(* \(#,##0.00\);_(* &quot;-&quot;??_);_(@_)">
                  <c:v>29905.589994999998</c:v>
                </c:pt>
                <c:pt idx="139" formatCode="_(* #,##0.00_);_(* \(#,##0.00\);_(* &quot;-&quot;??_);_(@_)">
                  <c:v>28870.794083298948</c:v>
                </c:pt>
                <c:pt idx="140" formatCode="_(* #,##0.00_);_(* \(#,##0.00\);_(* &quot;-&quot;??_);_(@_)">
                  <c:v>27924.516411380275</c:v>
                </c:pt>
                <c:pt idx="141" formatCode="_(* #,##0.00_);_(* \(#,##0.00\);_(* &quot;-&quot;??_);_(@_)">
                  <c:v>26964.82537701101</c:v>
                </c:pt>
                <c:pt idx="142" formatCode="_(* #,##0.00_);_(* \(#,##0.00\);_(* &quot;-&quot;??_);_(@_)">
                  <c:v>26003.879508556332</c:v>
                </c:pt>
                <c:pt idx="143" formatCode="_(* #,##0.00_);_(* \(#,##0.00\);_(* &quot;-&quot;??_);_(@_)">
                  <c:v>25044.170186950305</c:v>
                </c:pt>
                <c:pt idx="144" formatCode="_(* #,##0.00_);_(* \(#,##0.00\);_(* &quot;-&quot;??_);_(@_)">
                  <c:v>24083.796543464989</c:v>
                </c:pt>
                <c:pt idx="145" formatCode="_(* #,##0.00_);_(* \(#,##0.00\);_(* &quot;-&quot;??_);_(@_)">
                  <c:v>23123.557082005565</c:v>
                </c:pt>
                <c:pt idx="146" formatCode="_(* #,##0.00_);_(* \(#,##0.00\);_(* &quot;-&quot;??_);_(@_)">
                  <c:v>22163.317150467352</c:v>
                </c:pt>
                <c:pt idx="147" formatCode="_(* #,##0.00_);_(* \(#,##0.00\);_(* &quot;-&quot;??_);_(@_)">
                  <c:v>21203.059867025491</c:v>
                </c:pt>
                <c:pt idx="148" formatCode="_(* #,##0.00_);_(* \(#,##0.00\);_(* &quot;-&quot;??_);_(@_)">
                  <c:v>20242.81142385619</c:v>
                </c:pt>
                <c:pt idx="149" formatCode="_(* #,##0.00_);_(* \(#,##0.00\);_(* &quot;-&quot;??_);_(@_)">
                  <c:v>19282.56066070719</c:v>
                </c:pt>
                <c:pt idx="150" formatCode="_(* #,##0.00_);_(* \(#,##0.00\);_(* &quot;-&quot;??_);_(@_)">
                  <c:v>18322.310046962746</c:v>
                </c:pt>
                <c:pt idx="151" formatCode="_(* #,##0.00_);_(* \(#,##0.00\);_(* &quot;-&quot;??_);_(@_)">
                  <c:v>17362.059643842818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73600"/>
        <c:axId val="251672064"/>
      </c:areaChart>
      <c:lineChart>
        <c:grouping val="standard"/>
        <c:varyColors val="0"/>
        <c:ser>
          <c:idx val="0"/>
          <c:order val="0"/>
          <c:tx>
            <c:strRef>
              <c:f>'Cushing Balance'!$H$1</c:f>
              <c:strCache>
                <c:ptCount val="1"/>
                <c:pt idx="0">
                  <c:v>Model WoW</c:v>
                </c:pt>
              </c:strCache>
            </c:strRef>
          </c:tx>
          <c:marker>
            <c:symbol val="none"/>
          </c:marker>
          <c:cat>
            <c:numRef>
              <c:f>'Cushing Balance'!$D$288:$D$440</c:f>
              <c:numCache>
                <c:formatCode>m/d/yyyy</c:formatCode>
                <c:ptCount val="153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43112</c:v>
                </c:pt>
                <c:pt idx="133">
                  <c:v>43119</c:v>
                </c:pt>
                <c:pt idx="134">
                  <c:v>43126</c:v>
                </c:pt>
                <c:pt idx="135">
                  <c:v>43133</c:v>
                </c:pt>
                <c:pt idx="136">
                  <c:v>43140</c:v>
                </c:pt>
                <c:pt idx="137">
                  <c:v>43147</c:v>
                </c:pt>
                <c:pt idx="138">
                  <c:v>43154</c:v>
                </c:pt>
                <c:pt idx="139">
                  <c:v>43161</c:v>
                </c:pt>
                <c:pt idx="140">
                  <c:v>43168</c:v>
                </c:pt>
                <c:pt idx="141">
                  <c:v>43175</c:v>
                </c:pt>
                <c:pt idx="142">
                  <c:v>43182</c:v>
                </c:pt>
                <c:pt idx="143">
                  <c:v>43189</c:v>
                </c:pt>
                <c:pt idx="144">
                  <c:v>43196</c:v>
                </c:pt>
                <c:pt idx="145">
                  <c:v>43203</c:v>
                </c:pt>
                <c:pt idx="146">
                  <c:v>43210</c:v>
                </c:pt>
                <c:pt idx="147">
                  <c:v>43217</c:v>
                </c:pt>
                <c:pt idx="148">
                  <c:v>43224</c:v>
                </c:pt>
                <c:pt idx="149">
                  <c:v>43231</c:v>
                </c:pt>
                <c:pt idx="150">
                  <c:v>43238</c:v>
                </c:pt>
                <c:pt idx="151">
                  <c:v>43245</c:v>
                </c:pt>
                <c:pt idx="152">
                  <c:v>43252</c:v>
                </c:pt>
              </c:numCache>
            </c:numRef>
          </c:cat>
          <c:val>
            <c:numRef>
              <c:f>'Cushing Balance'!$H$288:$H$440</c:f>
              <c:numCache>
                <c:formatCode>_(* #,##0.00_);_(* \(#,##0.00\);_(* "-"??_);_(@_)</c:formatCode>
                <c:ptCount val="153"/>
                <c:pt idx="0">
                  <c:v>1644.1274933333334</c:v>
                </c:pt>
                <c:pt idx="1">
                  <c:v>2291.1312958333347</c:v>
                </c:pt>
                <c:pt idx="2">
                  <c:v>-68.143088333335982</c:v>
                </c:pt>
                <c:pt idx="3">
                  <c:v>465.03981833333273</c:v>
                </c:pt>
                <c:pt idx="4">
                  <c:v>-452.06723000000056</c:v>
                </c:pt>
                <c:pt idx="5">
                  <c:v>328.21003833333452</c:v>
                </c:pt>
                <c:pt idx="6">
                  <c:v>94.40078750000248</c:v>
                </c:pt>
                <c:pt idx="7">
                  <c:v>-1167.6282091666671</c:v>
                </c:pt>
                <c:pt idx="8">
                  <c:v>-772.32457749999776</c:v>
                </c:pt>
                <c:pt idx="9">
                  <c:v>-1347.1758874999996</c:v>
                </c:pt>
                <c:pt idx="10">
                  <c:v>-1548.0805566666677</c:v>
                </c:pt>
                <c:pt idx="11">
                  <c:v>-4.2515183333343884</c:v>
                </c:pt>
                <c:pt idx="12">
                  <c:v>-658.98883999999998</c:v>
                </c:pt>
                <c:pt idx="13">
                  <c:v>-708.62439249999989</c:v>
                </c:pt>
                <c:pt idx="14">
                  <c:v>713.76068166666482</c:v>
                </c:pt>
                <c:pt idx="15">
                  <c:v>86.293964166667138</c:v>
                </c:pt>
                <c:pt idx="16">
                  <c:v>182.31850666666469</c:v>
                </c:pt>
                <c:pt idx="17">
                  <c:v>-469.68995583333162</c:v>
                </c:pt>
                <c:pt idx="18">
                  <c:v>945.12462833333302</c:v>
                </c:pt>
                <c:pt idx="19">
                  <c:v>89.10622333333049</c:v>
                </c:pt>
                <c:pt idx="20">
                  <c:v>857.22396833333551</c:v>
                </c:pt>
                <c:pt idx="21">
                  <c:v>591.960804166667</c:v>
                </c:pt>
                <c:pt idx="22">
                  <c:v>-549.20220750000044</c:v>
                </c:pt>
                <c:pt idx="23">
                  <c:v>210.96977750000042</c:v>
                </c:pt>
                <c:pt idx="24">
                  <c:v>1285.7392291666674</c:v>
                </c:pt>
                <c:pt idx="25">
                  <c:v>-1586.2198375000007</c:v>
                </c:pt>
                <c:pt idx="26">
                  <c:v>-430.07474083333364</c:v>
                </c:pt>
                <c:pt idx="27">
                  <c:v>-105.44233583333153</c:v>
                </c:pt>
                <c:pt idx="28">
                  <c:v>257.67951499999981</c:v>
                </c:pt>
                <c:pt idx="29">
                  <c:v>-427.58179083333198</c:v>
                </c:pt>
                <c:pt idx="30">
                  <c:v>-22.790048333334198</c:v>
                </c:pt>
                <c:pt idx="31">
                  <c:v>-56.937566666665589</c:v>
                </c:pt>
                <c:pt idx="32">
                  <c:v>-308.01214749999963</c:v>
                </c:pt>
                <c:pt idx="33">
                  <c:v>294.36696833333372</c:v>
                </c:pt>
                <c:pt idx="34">
                  <c:v>648.96488583333485</c:v>
                </c:pt>
                <c:pt idx="35">
                  <c:v>881.78105499999947</c:v>
                </c:pt>
                <c:pt idx="36">
                  <c:v>515.39284249999946</c:v>
                </c:pt>
                <c:pt idx="37">
                  <c:v>-121.99470250000377</c:v>
                </c:pt>
                <c:pt idx="38">
                  <c:v>-811.49477762820425</c:v>
                </c:pt>
                <c:pt idx="39">
                  <c:v>-81.621099166666681</c:v>
                </c:pt>
                <c:pt idx="40">
                  <c:v>-1845.5080633333346</c:v>
                </c:pt>
                <c:pt idx="41">
                  <c:v>-134.00339583333334</c:v>
                </c:pt>
                <c:pt idx="42">
                  <c:v>987.52914583333222</c:v>
                </c:pt>
                <c:pt idx="43">
                  <c:v>429.95339583333225</c:v>
                </c:pt>
                <c:pt idx="44">
                  <c:v>1498.5206874999985</c:v>
                </c:pt>
                <c:pt idx="45">
                  <c:v>312.08495833333473</c:v>
                </c:pt>
                <c:pt idx="46">
                  <c:v>-966.00137499999983</c:v>
                </c:pt>
                <c:pt idx="47">
                  <c:v>-726.08150000000023</c:v>
                </c:pt>
                <c:pt idx="48">
                  <c:v>-1106.8088749999988</c:v>
                </c:pt>
                <c:pt idx="49">
                  <c:v>297.4907083333328</c:v>
                </c:pt>
                <c:pt idx="50">
                  <c:v>-1420.8891586538466</c:v>
                </c:pt>
                <c:pt idx="51">
                  <c:v>-1337.2485833333358</c:v>
                </c:pt>
                <c:pt idx="52">
                  <c:v>429.25841952340306</c:v>
                </c:pt>
                <c:pt idx="53">
                  <c:v>-196.27235416666554</c:v>
                </c:pt>
                <c:pt idx="54">
                  <c:v>974.69895833333248</c:v>
                </c:pt>
                <c:pt idx="55">
                  <c:v>820.26456249999865</c:v>
                </c:pt>
                <c:pt idx="56">
                  <c:v>57.61189583333362</c:v>
                </c:pt>
                <c:pt idx="57">
                  <c:v>732.80768750000061</c:v>
                </c:pt>
                <c:pt idx="58">
                  <c:v>-1124.6237916663304</c:v>
                </c:pt>
                <c:pt idx="59">
                  <c:v>296.87514583333359</c:v>
                </c:pt>
                <c:pt idx="60">
                  <c:v>-402.96960733333435</c:v>
                </c:pt>
                <c:pt idx="61">
                  <c:v>-625.72058466666749</c:v>
                </c:pt>
                <c:pt idx="62">
                  <c:v>-889.54233600000043</c:v>
                </c:pt>
                <c:pt idx="63">
                  <c:v>705.00012600000264</c:v>
                </c:pt>
                <c:pt idx="64">
                  <c:v>-1088.8911580381937</c:v>
                </c:pt>
                <c:pt idx="65">
                  <c:v>498.8952802877302</c:v>
                </c:pt>
                <c:pt idx="66">
                  <c:v>-1266.8796279999988</c:v>
                </c:pt>
                <c:pt idx="67">
                  <c:v>-1525.6421934706759</c:v>
                </c:pt>
                <c:pt idx="68">
                  <c:v>-1465.4927494753847</c:v>
                </c:pt>
                <c:pt idx="69">
                  <c:v>1970.1020849999986</c:v>
                </c:pt>
                <c:pt idx="70">
                  <c:v>564.39131700000144</c:v>
                </c:pt>
                <c:pt idx="71">
                  <c:v>165.95387300000039</c:v>
                </c:pt>
                <c:pt idx="72">
                  <c:v>-1185.4309939999985</c:v>
                </c:pt>
                <c:pt idx="73">
                  <c:v>768.23671200000172</c:v>
                </c:pt>
                <c:pt idx="74">
                  <c:v>3031.6133349999982</c:v>
                </c:pt>
                <c:pt idx="75">
                  <c:v>1300.3483200000028</c:v>
                </c:pt>
                <c:pt idx="76">
                  <c:v>124.60815000000184</c:v>
                </c:pt>
                <c:pt idx="77">
                  <c:v>304.46035500000107</c:v>
                </c:pt>
                <c:pt idx="78">
                  <c:v>993.75720800000454</c:v>
                </c:pt>
                <c:pt idx="79">
                  <c:v>-795.0503030000018</c:v>
                </c:pt>
                <c:pt idx="80">
                  <c:v>-457.95554199999788</c:v>
                </c:pt>
                <c:pt idx="81">
                  <c:v>-937.42705999999998</c:v>
                </c:pt>
                <c:pt idx="82">
                  <c:v>-1510.1268089999958</c:v>
                </c:pt>
                <c:pt idx="83">
                  <c:v>784.34191199999805</c:v>
                </c:pt>
                <c:pt idx="84">
                  <c:v>-1013.978957000003</c:v>
                </c:pt>
                <c:pt idx="85">
                  <c:v>-2174.9917130000013</c:v>
                </c:pt>
                <c:pt idx="86">
                  <c:v>379.77212200000031</c:v>
                </c:pt>
                <c:pt idx="87">
                  <c:v>811.72908200000165</c:v>
                </c:pt>
                <c:pt idx="88">
                  <c:v>1747.4025010000005</c:v>
                </c:pt>
                <c:pt idx="89">
                  <c:v>1213.425672000003</c:v>
                </c:pt>
                <c:pt idx="90">
                  <c:v>417.25092199999926</c:v>
                </c:pt>
                <c:pt idx="91">
                  <c:v>378.79025300000285</c:v>
                </c:pt>
                <c:pt idx="92">
                  <c:v>-13.905322000002343</c:v>
                </c:pt>
                <c:pt idx="93">
                  <c:v>-815.68229299999803</c:v>
                </c:pt>
                <c:pt idx="94">
                  <c:v>-1119.3452100000013</c:v>
                </c:pt>
                <c:pt idx="95">
                  <c:v>-1821.33698</c:v>
                </c:pt>
                <c:pt idx="96">
                  <c:v>-253.62866600000052</c:v>
                </c:pt>
                <c:pt idx="97">
                  <c:v>-931.82470400000057</c:v>
                </c:pt>
                <c:pt idx="98">
                  <c:v>-765.8827919999967</c:v>
                </c:pt>
                <c:pt idx="99">
                  <c:v>-1136.1189189999986</c:v>
                </c:pt>
                <c:pt idx="100">
                  <c:v>-1349.4503929999992</c:v>
                </c:pt>
                <c:pt idx="101">
                  <c:v>-2071.3583949999975</c:v>
                </c:pt>
                <c:pt idx="102">
                  <c:v>-906.40626900000279</c:v>
                </c:pt>
                <c:pt idx="103">
                  <c:v>-474.97958500000095</c:v>
                </c:pt>
                <c:pt idx="104">
                  <c:v>-1523.8066699999981</c:v>
                </c:pt>
                <c:pt idx="105">
                  <c:v>-1628.0620229999986</c:v>
                </c:pt>
                <c:pt idx="106">
                  <c:v>-1450.9191069999979</c:v>
                </c:pt>
                <c:pt idx="107">
                  <c:v>-1703.3293779999985</c:v>
                </c:pt>
                <c:pt idx="108">
                  <c:v>-198.8067949999986</c:v>
                </c:pt>
                <c:pt idx="109">
                  <c:v>752.01263900000413</c:v>
                </c:pt>
                <c:pt idx="110">
                  <c:v>405.10718699999961</c:v>
                </c:pt>
                <c:pt idx="111">
                  <c:v>-1189.7640199999987</c:v>
                </c:pt>
                <c:pt idx="112">
                  <c:v>57.375144999998156</c:v>
                </c:pt>
                <c:pt idx="113">
                  <c:v>407.21026800000072</c:v>
                </c:pt>
                <c:pt idx="114">
                  <c:v>351.07341899999847</c:v>
                </c:pt>
                <c:pt idx="115">
                  <c:v>1271.020754000001</c:v>
                </c:pt>
                <c:pt idx="116">
                  <c:v>1058.6679810000005</c:v>
                </c:pt>
                <c:pt idx="117">
                  <c:v>2009.4531709999974</c:v>
                </c:pt>
                <c:pt idx="118">
                  <c:v>1497.7177499999998</c:v>
                </c:pt>
                <c:pt idx="119">
                  <c:v>513.02095299999928</c:v>
                </c:pt>
                <c:pt idx="120">
                  <c:v>-1094.2028129999999</c:v>
                </c:pt>
                <c:pt idx="121">
                  <c:v>467.43651900000259</c:v>
                </c:pt>
                <c:pt idx="122">
                  <c:v>630.96642399999837</c:v>
                </c:pt>
                <c:pt idx="123">
                  <c:v>-1239.2166009999946</c:v>
                </c:pt>
                <c:pt idx="124">
                  <c:v>-1344.1200239999998</c:v>
                </c:pt>
                <c:pt idx="125">
                  <c:v>-3125.221190000002</c:v>
                </c:pt>
                <c:pt idx="126">
                  <c:v>-2756.9130389999991</c:v>
                </c:pt>
                <c:pt idx="127">
                  <c:v>-2825.0523550000034</c:v>
                </c:pt>
                <c:pt idx="128">
                  <c:v>119.9373770000002</c:v>
                </c:pt>
                <c:pt idx="129">
                  <c:v>-1978.8265260000026</c:v>
                </c:pt>
                <c:pt idx="130">
                  <c:v>-1777.9038320000018</c:v>
                </c:pt>
                <c:pt idx="131">
                  <c:v>-1588.1877739999982</c:v>
                </c:pt>
                <c:pt idx="132">
                  <c:v>-4328.2377739999993</c:v>
                </c:pt>
                <c:pt idx="133">
                  <c:v>-2053.491019000001</c:v>
                </c:pt>
                <c:pt idx="134">
                  <c:v>-2576.0259180000012</c:v>
                </c:pt>
                <c:pt idx="135">
                  <c:v>-1859.0552559999996</c:v>
                </c:pt>
                <c:pt idx="136">
                  <c:v>-3361.4097699999984</c:v>
                </c:pt>
                <c:pt idx="137">
                  <c:v>-2511.8287090000013</c:v>
                </c:pt>
                <c:pt idx="138">
                  <c:v>-97.410005000001547</c:v>
                </c:pt>
                <c:pt idx="139">
                  <c:v>-1034.7959117010487</c:v>
                </c:pt>
                <c:pt idx="140">
                  <c:v>-946.27767191867315</c:v>
                </c:pt>
                <c:pt idx="141">
                  <c:v>-959.69103436926525</c:v>
                </c:pt>
                <c:pt idx="142">
                  <c:v>-960.94586845467529</c:v>
                </c:pt>
                <c:pt idx="143">
                  <c:v>-959.70932160602752</c:v>
                </c:pt>
                <c:pt idx="144">
                  <c:v>-960.37364348531628</c:v>
                </c:pt>
                <c:pt idx="145">
                  <c:v>-960.23946145942318</c:v>
                </c:pt>
                <c:pt idx="146">
                  <c:v>-960.23993153821357</c:v>
                </c:pt>
                <c:pt idx="147">
                  <c:v>-960.25728344185882</c:v>
                </c:pt>
                <c:pt idx="148">
                  <c:v>-960.24844316930285</c:v>
                </c:pt>
                <c:pt idx="149">
                  <c:v>-960.2507631490007</c:v>
                </c:pt>
                <c:pt idx="150">
                  <c:v>-960.2506137444434</c:v>
                </c:pt>
                <c:pt idx="151">
                  <c:v>-960.2504031199278</c:v>
                </c:pt>
                <c:pt idx="152">
                  <c:v>-960.25053635850418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'Cushing Balance'!$K$1</c:f>
              <c:strCache>
                <c:ptCount val="1"/>
                <c:pt idx="0">
                  <c:v>EIA WoW</c:v>
                </c:pt>
              </c:strCache>
            </c:strRef>
          </c:tx>
          <c:marker>
            <c:symbol val="none"/>
          </c:marker>
          <c:cat>
            <c:numRef>
              <c:f>'Cushing Balance'!$D$288:$D$440</c:f>
              <c:numCache>
                <c:formatCode>m/d/yyyy</c:formatCode>
                <c:ptCount val="153"/>
                <c:pt idx="0">
                  <c:v>42188</c:v>
                </c:pt>
                <c:pt idx="1">
                  <c:v>42195</c:v>
                </c:pt>
                <c:pt idx="2">
                  <c:v>42202</c:v>
                </c:pt>
                <c:pt idx="3">
                  <c:v>42209</c:v>
                </c:pt>
                <c:pt idx="4">
                  <c:v>42216</c:v>
                </c:pt>
                <c:pt idx="5">
                  <c:v>42223</c:v>
                </c:pt>
                <c:pt idx="6">
                  <c:v>42230</c:v>
                </c:pt>
                <c:pt idx="7">
                  <c:v>42237</c:v>
                </c:pt>
                <c:pt idx="8">
                  <c:v>42244</c:v>
                </c:pt>
                <c:pt idx="9">
                  <c:v>42251</c:v>
                </c:pt>
                <c:pt idx="10">
                  <c:v>42258</c:v>
                </c:pt>
                <c:pt idx="11">
                  <c:v>42265</c:v>
                </c:pt>
                <c:pt idx="12">
                  <c:v>42272</c:v>
                </c:pt>
                <c:pt idx="13">
                  <c:v>42279</c:v>
                </c:pt>
                <c:pt idx="14">
                  <c:v>42286</c:v>
                </c:pt>
                <c:pt idx="15">
                  <c:v>42293</c:v>
                </c:pt>
                <c:pt idx="16">
                  <c:v>42300</c:v>
                </c:pt>
                <c:pt idx="17">
                  <c:v>42307</c:v>
                </c:pt>
                <c:pt idx="18">
                  <c:v>42314</c:v>
                </c:pt>
                <c:pt idx="19">
                  <c:v>42321</c:v>
                </c:pt>
                <c:pt idx="20">
                  <c:v>42328</c:v>
                </c:pt>
                <c:pt idx="21">
                  <c:v>42335</c:v>
                </c:pt>
                <c:pt idx="22">
                  <c:v>42342</c:v>
                </c:pt>
                <c:pt idx="23">
                  <c:v>42349</c:v>
                </c:pt>
                <c:pt idx="24">
                  <c:v>42356</c:v>
                </c:pt>
                <c:pt idx="25">
                  <c:v>42363</c:v>
                </c:pt>
                <c:pt idx="26">
                  <c:v>42370</c:v>
                </c:pt>
                <c:pt idx="27">
                  <c:v>42377</c:v>
                </c:pt>
                <c:pt idx="28">
                  <c:v>42384</c:v>
                </c:pt>
                <c:pt idx="29">
                  <c:v>42391</c:v>
                </c:pt>
                <c:pt idx="30">
                  <c:v>42398</c:v>
                </c:pt>
                <c:pt idx="31">
                  <c:v>42405</c:v>
                </c:pt>
                <c:pt idx="32">
                  <c:v>42412</c:v>
                </c:pt>
                <c:pt idx="33">
                  <c:v>42419</c:v>
                </c:pt>
                <c:pt idx="34">
                  <c:v>42426</c:v>
                </c:pt>
                <c:pt idx="35">
                  <c:v>42433</c:v>
                </c:pt>
                <c:pt idx="36">
                  <c:v>42440</c:v>
                </c:pt>
                <c:pt idx="37">
                  <c:v>42447</c:v>
                </c:pt>
                <c:pt idx="38">
                  <c:v>42454</c:v>
                </c:pt>
                <c:pt idx="39">
                  <c:v>42461</c:v>
                </c:pt>
                <c:pt idx="40">
                  <c:v>42468</c:v>
                </c:pt>
                <c:pt idx="41">
                  <c:v>42475</c:v>
                </c:pt>
                <c:pt idx="42">
                  <c:v>42482</c:v>
                </c:pt>
                <c:pt idx="43">
                  <c:v>42489</c:v>
                </c:pt>
                <c:pt idx="44">
                  <c:v>42496</c:v>
                </c:pt>
                <c:pt idx="45">
                  <c:v>42503</c:v>
                </c:pt>
                <c:pt idx="46">
                  <c:v>42510</c:v>
                </c:pt>
                <c:pt idx="47">
                  <c:v>42517</c:v>
                </c:pt>
                <c:pt idx="48">
                  <c:v>42524</c:v>
                </c:pt>
                <c:pt idx="49">
                  <c:v>42531</c:v>
                </c:pt>
                <c:pt idx="50">
                  <c:v>42538</c:v>
                </c:pt>
                <c:pt idx="51">
                  <c:v>42545</c:v>
                </c:pt>
                <c:pt idx="52">
                  <c:v>42552</c:v>
                </c:pt>
                <c:pt idx="53">
                  <c:v>42559</c:v>
                </c:pt>
                <c:pt idx="54">
                  <c:v>42566</c:v>
                </c:pt>
                <c:pt idx="55">
                  <c:v>42573</c:v>
                </c:pt>
                <c:pt idx="56">
                  <c:v>42580</c:v>
                </c:pt>
                <c:pt idx="57">
                  <c:v>42587</c:v>
                </c:pt>
                <c:pt idx="58">
                  <c:v>42594</c:v>
                </c:pt>
                <c:pt idx="59">
                  <c:v>42601</c:v>
                </c:pt>
                <c:pt idx="60">
                  <c:v>42608</c:v>
                </c:pt>
                <c:pt idx="61">
                  <c:v>42615</c:v>
                </c:pt>
                <c:pt idx="62">
                  <c:v>42622</c:v>
                </c:pt>
                <c:pt idx="63">
                  <c:v>42629</c:v>
                </c:pt>
                <c:pt idx="64">
                  <c:v>42636</c:v>
                </c:pt>
                <c:pt idx="65">
                  <c:v>42643</c:v>
                </c:pt>
                <c:pt idx="66">
                  <c:v>42650</c:v>
                </c:pt>
                <c:pt idx="67">
                  <c:v>42657</c:v>
                </c:pt>
                <c:pt idx="68">
                  <c:v>42664</c:v>
                </c:pt>
                <c:pt idx="69">
                  <c:v>42671</c:v>
                </c:pt>
                <c:pt idx="70">
                  <c:v>42678</c:v>
                </c:pt>
                <c:pt idx="71">
                  <c:v>42685</c:v>
                </c:pt>
                <c:pt idx="72">
                  <c:v>42692</c:v>
                </c:pt>
                <c:pt idx="73">
                  <c:v>42699</c:v>
                </c:pt>
                <c:pt idx="74">
                  <c:v>42706</c:v>
                </c:pt>
                <c:pt idx="75">
                  <c:v>42713</c:v>
                </c:pt>
                <c:pt idx="76">
                  <c:v>42720</c:v>
                </c:pt>
                <c:pt idx="77">
                  <c:v>42727</c:v>
                </c:pt>
                <c:pt idx="78">
                  <c:v>42734</c:v>
                </c:pt>
                <c:pt idx="79">
                  <c:v>42741</c:v>
                </c:pt>
                <c:pt idx="80">
                  <c:v>42748</c:v>
                </c:pt>
                <c:pt idx="81">
                  <c:v>42755</c:v>
                </c:pt>
                <c:pt idx="82">
                  <c:v>42762</c:v>
                </c:pt>
                <c:pt idx="83">
                  <c:v>42769</c:v>
                </c:pt>
                <c:pt idx="84">
                  <c:v>42776</c:v>
                </c:pt>
                <c:pt idx="85">
                  <c:v>42783</c:v>
                </c:pt>
                <c:pt idx="86">
                  <c:v>42790</c:v>
                </c:pt>
                <c:pt idx="87">
                  <c:v>42797</c:v>
                </c:pt>
                <c:pt idx="88">
                  <c:v>42804</c:v>
                </c:pt>
                <c:pt idx="89">
                  <c:v>42811</c:v>
                </c:pt>
                <c:pt idx="90">
                  <c:v>42818</c:v>
                </c:pt>
                <c:pt idx="91">
                  <c:v>42825</c:v>
                </c:pt>
                <c:pt idx="92">
                  <c:v>42832</c:v>
                </c:pt>
                <c:pt idx="93">
                  <c:v>42839</c:v>
                </c:pt>
                <c:pt idx="94">
                  <c:v>42846</c:v>
                </c:pt>
                <c:pt idx="95">
                  <c:v>42853</c:v>
                </c:pt>
                <c:pt idx="96">
                  <c:v>42860</c:v>
                </c:pt>
                <c:pt idx="97">
                  <c:v>42867</c:v>
                </c:pt>
                <c:pt idx="98">
                  <c:v>42874</c:v>
                </c:pt>
                <c:pt idx="99">
                  <c:v>42881</c:v>
                </c:pt>
                <c:pt idx="100">
                  <c:v>42888</c:v>
                </c:pt>
                <c:pt idx="101">
                  <c:v>42895</c:v>
                </c:pt>
                <c:pt idx="102">
                  <c:v>42902</c:v>
                </c:pt>
                <c:pt idx="103">
                  <c:v>42909</c:v>
                </c:pt>
                <c:pt idx="104">
                  <c:v>42916</c:v>
                </c:pt>
                <c:pt idx="105">
                  <c:v>42923</c:v>
                </c:pt>
                <c:pt idx="106">
                  <c:v>42930</c:v>
                </c:pt>
                <c:pt idx="107">
                  <c:v>42937</c:v>
                </c:pt>
                <c:pt idx="108">
                  <c:v>42944</c:v>
                </c:pt>
                <c:pt idx="109">
                  <c:v>42951</c:v>
                </c:pt>
                <c:pt idx="110">
                  <c:v>42958</c:v>
                </c:pt>
                <c:pt idx="111">
                  <c:v>42965</c:v>
                </c:pt>
                <c:pt idx="112">
                  <c:v>42972</c:v>
                </c:pt>
                <c:pt idx="113">
                  <c:v>42979</c:v>
                </c:pt>
                <c:pt idx="114">
                  <c:v>42986</c:v>
                </c:pt>
                <c:pt idx="115">
                  <c:v>42993</c:v>
                </c:pt>
                <c:pt idx="116">
                  <c:v>43000</c:v>
                </c:pt>
                <c:pt idx="117">
                  <c:v>43007</c:v>
                </c:pt>
                <c:pt idx="118">
                  <c:v>43014</c:v>
                </c:pt>
                <c:pt idx="119">
                  <c:v>43021</c:v>
                </c:pt>
                <c:pt idx="120">
                  <c:v>43028</c:v>
                </c:pt>
                <c:pt idx="121">
                  <c:v>43035</c:v>
                </c:pt>
                <c:pt idx="122">
                  <c:v>43042</c:v>
                </c:pt>
                <c:pt idx="123">
                  <c:v>43049</c:v>
                </c:pt>
                <c:pt idx="124">
                  <c:v>43056</c:v>
                </c:pt>
                <c:pt idx="125">
                  <c:v>43063</c:v>
                </c:pt>
                <c:pt idx="126">
                  <c:v>43070</c:v>
                </c:pt>
                <c:pt idx="127">
                  <c:v>43077</c:v>
                </c:pt>
                <c:pt idx="128">
                  <c:v>43084</c:v>
                </c:pt>
                <c:pt idx="129">
                  <c:v>43091</c:v>
                </c:pt>
                <c:pt idx="130">
                  <c:v>43098</c:v>
                </c:pt>
                <c:pt idx="131">
                  <c:v>43105</c:v>
                </c:pt>
                <c:pt idx="132">
                  <c:v>43112</c:v>
                </c:pt>
                <c:pt idx="133">
                  <c:v>43119</c:v>
                </c:pt>
                <c:pt idx="134">
                  <c:v>43126</c:v>
                </c:pt>
                <c:pt idx="135">
                  <c:v>43133</c:v>
                </c:pt>
                <c:pt idx="136">
                  <c:v>43140</c:v>
                </c:pt>
                <c:pt idx="137">
                  <c:v>43147</c:v>
                </c:pt>
                <c:pt idx="138">
                  <c:v>43154</c:v>
                </c:pt>
                <c:pt idx="139">
                  <c:v>43161</c:v>
                </c:pt>
                <c:pt idx="140">
                  <c:v>43168</c:v>
                </c:pt>
                <c:pt idx="141">
                  <c:v>43175</c:v>
                </c:pt>
                <c:pt idx="142">
                  <c:v>43182</c:v>
                </c:pt>
                <c:pt idx="143">
                  <c:v>43189</c:v>
                </c:pt>
                <c:pt idx="144">
                  <c:v>43196</c:v>
                </c:pt>
                <c:pt idx="145">
                  <c:v>43203</c:v>
                </c:pt>
                <c:pt idx="146">
                  <c:v>43210</c:v>
                </c:pt>
                <c:pt idx="147">
                  <c:v>43217</c:v>
                </c:pt>
                <c:pt idx="148">
                  <c:v>43224</c:v>
                </c:pt>
                <c:pt idx="149">
                  <c:v>43231</c:v>
                </c:pt>
                <c:pt idx="150">
                  <c:v>43238</c:v>
                </c:pt>
                <c:pt idx="151">
                  <c:v>43245</c:v>
                </c:pt>
                <c:pt idx="152">
                  <c:v>43252</c:v>
                </c:pt>
              </c:numCache>
            </c:numRef>
          </c:cat>
          <c:val>
            <c:numRef>
              <c:f>'Cushing Balance'!$K$288:$K$424</c:f>
              <c:numCache>
                <c:formatCode>#,##0_);[Red]\(#,##0\)</c:formatCode>
                <c:ptCount val="137"/>
                <c:pt idx="0">
                  <c:v>299</c:v>
                </c:pt>
                <c:pt idx="1">
                  <c:v>438</c:v>
                </c:pt>
                <c:pt idx="2">
                  <c:v>813</c:v>
                </c:pt>
                <c:pt idx="3">
                  <c:v>-212</c:v>
                </c:pt>
                <c:pt idx="4">
                  <c:v>-542</c:v>
                </c:pt>
                <c:pt idx="5">
                  <c:v>-51</c:v>
                </c:pt>
                <c:pt idx="6">
                  <c:v>326</c:v>
                </c:pt>
                <c:pt idx="7">
                  <c:v>256</c:v>
                </c:pt>
                <c:pt idx="8">
                  <c:v>-388</c:v>
                </c:pt>
                <c:pt idx="9">
                  <c:v>-897</c:v>
                </c:pt>
                <c:pt idx="10">
                  <c:v>-1906</c:v>
                </c:pt>
                <c:pt idx="11">
                  <c:v>-462</c:v>
                </c:pt>
                <c:pt idx="12">
                  <c:v>-1068</c:v>
                </c:pt>
                <c:pt idx="13">
                  <c:v>98</c:v>
                </c:pt>
                <c:pt idx="14">
                  <c:v>1125</c:v>
                </c:pt>
                <c:pt idx="15">
                  <c:v>-78</c:v>
                </c:pt>
                <c:pt idx="16">
                  <c:v>-785</c:v>
                </c:pt>
                <c:pt idx="17">
                  <c:v>-212</c:v>
                </c:pt>
                <c:pt idx="18">
                  <c:v>2237</c:v>
                </c:pt>
                <c:pt idx="19">
                  <c:v>1495</c:v>
                </c:pt>
                <c:pt idx="20">
                  <c:v>1744</c:v>
                </c:pt>
                <c:pt idx="21">
                  <c:v>428</c:v>
                </c:pt>
                <c:pt idx="22">
                  <c:v>423</c:v>
                </c:pt>
                <c:pt idx="23">
                  <c:v>607</c:v>
                </c:pt>
                <c:pt idx="24">
                  <c:v>2045</c:v>
                </c:pt>
                <c:pt idx="25">
                  <c:v>892</c:v>
                </c:pt>
                <c:pt idx="26">
                  <c:v>917</c:v>
                </c:pt>
                <c:pt idx="27">
                  <c:v>97</c:v>
                </c:pt>
                <c:pt idx="28">
                  <c:v>191</c:v>
                </c:pt>
                <c:pt idx="29">
                  <c:v>-771</c:v>
                </c:pt>
                <c:pt idx="30">
                  <c:v>747</c:v>
                </c:pt>
                <c:pt idx="31">
                  <c:v>523</c:v>
                </c:pt>
                <c:pt idx="32">
                  <c:v>36</c:v>
                </c:pt>
                <c:pt idx="33">
                  <c:v>333</c:v>
                </c:pt>
                <c:pt idx="34">
                  <c:v>1190</c:v>
                </c:pt>
                <c:pt idx="35">
                  <c:v>690</c:v>
                </c:pt>
                <c:pt idx="36">
                  <c:v>545</c:v>
                </c:pt>
                <c:pt idx="37">
                  <c:v>-1258</c:v>
                </c:pt>
                <c:pt idx="38">
                  <c:v>-272</c:v>
                </c:pt>
                <c:pt idx="39">
                  <c:v>357</c:v>
                </c:pt>
                <c:pt idx="40">
                  <c:v>-1767</c:v>
                </c:pt>
                <c:pt idx="41">
                  <c:v>-248</c:v>
                </c:pt>
                <c:pt idx="42">
                  <c:v>1746</c:v>
                </c:pt>
                <c:pt idx="43">
                  <c:v>243</c:v>
                </c:pt>
                <c:pt idx="44">
                  <c:v>1520</c:v>
                </c:pt>
                <c:pt idx="45">
                  <c:v>461</c:v>
                </c:pt>
                <c:pt idx="46">
                  <c:v>-649</c:v>
                </c:pt>
                <c:pt idx="47">
                  <c:v>-704</c:v>
                </c:pt>
                <c:pt idx="48">
                  <c:v>-1363</c:v>
                </c:pt>
                <c:pt idx="49">
                  <c:v>904</c:v>
                </c:pt>
                <c:pt idx="50">
                  <c:v>-1280</c:v>
                </c:pt>
                <c:pt idx="51">
                  <c:v>-951</c:v>
                </c:pt>
                <c:pt idx="52">
                  <c:v>-82</c:v>
                </c:pt>
                <c:pt idx="53">
                  <c:v>-232</c:v>
                </c:pt>
                <c:pt idx="54">
                  <c:v>189</c:v>
                </c:pt>
                <c:pt idx="55">
                  <c:v>1110</c:v>
                </c:pt>
                <c:pt idx="56">
                  <c:v>-1123</c:v>
                </c:pt>
                <c:pt idx="57">
                  <c:v>1163</c:v>
                </c:pt>
                <c:pt idx="58">
                  <c:v>-724</c:v>
                </c:pt>
                <c:pt idx="59">
                  <c:v>375</c:v>
                </c:pt>
                <c:pt idx="60">
                  <c:v>-1039</c:v>
                </c:pt>
                <c:pt idx="61">
                  <c:v>-434</c:v>
                </c:pt>
                <c:pt idx="62">
                  <c:v>-1245</c:v>
                </c:pt>
                <c:pt idx="63">
                  <c:v>526</c:v>
                </c:pt>
                <c:pt idx="64">
                  <c:v>-631</c:v>
                </c:pt>
                <c:pt idx="65">
                  <c:v>569</c:v>
                </c:pt>
                <c:pt idx="66">
                  <c:v>-1318</c:v>
                </c:pt>
                <c:pt idx="67">
                  <c:v>-1634</c:v>
                </c:pt>
                <c:pt idx="68">
                  <c:v>-1338</c:v>
                </c:pt>
                <c:pt idx="69">
                  <c:v>89</c:v>
                </c:pt>
                <c:pt idx="70">
                  <c:v>28</c:v>
                </c:pt>
                <c:pt idx="71">
                  <c:v>691</c:v>
                </c:pt>
                <c:pt idx="72">
                  <c:v>-87</c:v>
                </c:pt>
                <c:pt idx="73">
                  <c:v>2419</c:v>
                </c:pt>
                <c:pt idx="74">
                  <c:v>3783</c:v>
                </c:pt>
                <c:pt idx="75">
                  <c:v>1223</c:v>
                </c:pt>
                <c:pt idx="76">
                  <c:v>-245</c:v>
                </c:pt>
                <c:pt idx="77">
                  <c:v>172</c:v>
                </c:pt>
                <c:pt idx="78">
                  <c:v>1074</c:v>
                </c:pt>
                <c:pt idx="79">
                  <c:v>-579</c:v>
                </c:pt>
                <c:pt idx="80">
                  <c:v>-1274</c:v>
                </c:pt>
                <c:pt idx="81">
                  <c:v>-284</c:v>
                </c:pt>
                <c:pt idx="82">
                  <c:v>-1245</c:v>
                </c:pt>
                <c:pt idx="83">
                  <c:v>1143</c:v>
                </c:pt>
                <c:pt idx="84">
                  <c:v>-702</c:v>
                </c:pt>
                <c:pt idx="85">
                  <c:v>-1528</c:v>
                </c:pt>
                <c:pt idx="86">
                  <c:v>495</c:v>
                </c:pt>
                <c:pt idx="87">
                  <c:v>867</c:v>
                </c:pt>
                <c:pt idx="88">
                  <c:v>2130</c:v>
                </c:pt>
                <c:pt idx="89">
                  <c:v>1419</c:v>
                </c:pt>
                <c:pt idx="90">
                  <c:v>-220</c:v>
                </c:pt>
                <c:pt idx="91">
                  <c:v>1413</c:v>
                </c:pt>
                <c:pt idx="92">
                  <c:v>276</c:v>
                </c:pt>
                <c:pt idx="93">
                  <c:v>-778</c:v>
                </c:pt>
                <c:pt idx="94">
                  <c:v>-1203</c:v>
                </c:pt>
                <c:pt idx="95">
                  <c:v>-728</c:v>
                </c:pt>
                <c:pt idx="96">
                  <c:v>-438</c:v>
                </c:pt>
                <c:pt idx="97">
                  <c:v>35</c:v>
                </c:pt>
                <c:pt idx="98">
                  <c:v>-741</c:v>
                </c:pt>
                <c:pt idx="99">
                  <c:v>-747</c:v>
                </c:pt>
                <c:pt idx="100">
                  <c:v>-1444</c:v>
                </c:pt>
                <c:pt idx="101">
                  <c:v>-1156</c:v>
                </c:pt>
                <c:pt idx="102">
                  <c:v>-1080</c:v>
                </c:pt>
                <c:pt idx="103">
                  <c:v>-297</c:v>
                </c:pt>
                <c:pt idx="104">
                  <c:v>-1334</c:v>
                </c:pt>
                <c:pt idx="105">
                  <c:v>-1948</c:v>
                </c:pt>
                <c:pt idx="106">
                  <c:v>-23</c:v>
                </c:pt>
                <c:pt idx="107">
                  <c:v>-1699</c:v>
                </c:pt>
                <c:pt idx="108">
                  <c:v>-39</c:v>
                </c:pt>
                <c:pt idx="109">
                  <c:v>569</c:v>
                </c:pt>
                <c:pt idx="110">
                  <c:v>678</c:v>
                </c:pt>
                <c:pt idx="111">
                  <c:v>-503</c:v>
                </c:pt>
                <c:pt idx="112">
                  <c:v>689</c:v>
                </c:pt>
                <c:pt idx="113">
                  <c:v>797</c:v>
                </c:pt>
                <c:pt idx="114">
                  <c:v>1023</c:v>
                </c:pt>
                <c:pt idx="115">
                  <c:v>703</c:v>
                </c:pt>
                <c:pt idx="116">
                  <c:v>1181</c:v>
                </c:pt>
                <c:pt idx="117">
                  <c:v>1525</c:v>
                </c:pt>
                <c:pt idx="118">
                  <c:v>1322</c:v>
                </c:pt>
                <c:pt idx="119">
                  <c:v>202</c:v>
                </c:pt>
                <c:pt idx="120">
                  <c:v>-237</c:v>
                </c:pt>
                <c:pt idx="121">
                  <c:v>90</c:v>
                </c:pt>
                <c:pt idx="122">
                  <c:v>720</c:v>
                </c:pt>
                <c:pt idx="123">
                  <c:v>-1504</c:v>
                </c:pt>
                <c:pt idx="124">
                  <c:v>-1827</c:v>
                </c:pt>
                <c:pt idx="125">
                  <c:v>-2914</c:v>
                </c:pt>
                <c:pt idx="126">
                  <c:v>-2753</c:v>
                </c:pt>
                <c:pt idx="127">
                  <c:v>-3317</c:v>
                </c:pt>
                <c:pt idx="128">
                  <c:v>754</c:v>
                </c:pt>
                <c:pt idx="129">
                  <c:v>-1584</c:v>
                </c:pt>
                <c:pt idx="130">
                  <c:v>-2441</c:v>
                </c:pt>
                <c:pt idx="131">
                  <c:v>-2395</c:v>
                </c:pt>
                <c:pt idx="132">
                  <c:v>-4184</c:v>
                </c:pt>
                <c:pt idx="133">
                  <c:v>-3150</c:v>
                </c:pt>
                <c:pt idx="134">
                  <c:v>-2224</c:v>
                </c:pt>
                <c:pt idx="135">
                  <c:v>-711</c:v>
                </c:pt>
                <c:pt idx="136">
                  <c:v>-3642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38240"/>
        <c:axId val="164539776"/>
      </c:lineChart>
      <c:dateAx>
        <c:axId val="164538240"/>
        <c:scaling>
          <c:orientation val="minMax"/>
          <c:max val="43160"/>
          <c:min val="42644"/>
        </c:scaling>
        <c:delete val="0"/>
        <c:axPos val="b"/>
        <c:numFmt formatCode="m/d/yyyy" sourceLinked="1"/>
        <c:majorTickMark val="out"/>
        <c:minorTickMark val="none"/>
        <c:tickLblPos val="low"/>
        <c:crossAx val="164539776"/>
        <c:crosses val="autoZero"/>
        <c:auto val="1"/>
        <c:lblOffset val="100"/>
        <c:baseTimeUnit val="days"/>
      </c:dateAx>
      <c:valAx>
        <c:axId val="164539776"/>
        <c:scaling>
          <c:orientation val="minMax"/>
          <c:min val="-45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Weekly Change (000's bbls)</a:t>
                </a:r>
              </a:p>
            </c:rich>
          </c:tx>
          <c:layout/>
          <c:overlay val="0"/>
        </c:title>
        <c:numFmt formatCode="_(* #,##0_);_(* \(#,##0\);_(* &quot;-&quot;_);_(@_)" sourceLinked="0"/>
        <c:majorTickMark val="out"/>
        <c:minorTickMark val="none"/>
        <c:tickLblPos val="nextTo"/>
        <c:crossAx val="164538240"/>
        <c:crosses val="autoZero"/>
        <c:crossBetween val="between"/>
      </c:valAx>
      <c:valAx>
        <c:axId val="251672064"/>
        <c:scaling>
          <c:orientation val="minMax"/>
          <c:max val="8500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crossAx val="251673600"/>
        <c:crosses val="max"/>
        <c:crossBetween val="between"/>
      </c:valAx>
      <c:dateAx>
        <c:axId val="251673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51672064"/>
        <c:crosses val="autoZero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180974</xdr:colOff>
      <xdr:row>395</xdr:row>
      <xdr:rowOff>38099</xdr:rowOff>
    </xdr:from>
    <xdr:to>
      <xdr:col>30</xdr:col>
      <xdr:colOff>542925</xdr:colOff>
      <xdr:row>419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400</xdr:row>
      <xdr:rowOff>9525</xdr:rowOff>
    </xdr:from>
    <xdr:to>
      <xdr:col>29</xdr:col>
      <xdr:colOff>571500</xdr:colOff>
      <xdr:row>400</xdr:row>
      <xdr:rowOff>9528</xdr:rowOff>
    </xdr:to>
    <xdr:cxnSp macro="">
      <xdr:nvCxnSpPr>
        <xdr:cNvPr id="8" name="Straight Connector 7"/>
        <xdr:cNvCxnSpPr/>
      </xdr:nvCxnSpPr>
      <xdr:spPr>
        <a:xfrm>
          <a:off x="14516100" y="76590525"/>
          <a:ext cx="6905625" cy="3"/>
        </a:xfrm>
        <a:prstGeom prst="line">
          <a:avLst/>
        </a:prstGeom>
        <a:ln w="254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0.37855</cdr:x>
      <cdr:y>0.12978</cdr:y>
    </cdr:from>
    <cdr:to>
      <cdr:x>0.60116</cdr:x>
      <cdr:y>0.18579</cdr:y>
    </cdr:to>
    <cdr:sp macro="" textlink="">
      <cdr:nvSpPr>
        <cdr:cNvPr id="3" name="TextBox 6"/>
        <cdr:cNvSpPr txBox="1"/>
      </cdr:nvSpPr>
      <cdr:spPr>
        <a:xfrm xmlns:a="http://schemas.openxmlformats.org/drawingml/2006/main">
          <a:off x="3136920" y="603259"/>
          <a:ext cx="1844714" cy="26034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Aparajita" panose="020B0604020202020204" pitchFamily="34" charset="0"/>
              <a:cs typeface="Aparajita" panose="020B0604020202020204" pitchFamily="34" charset="0"/>
            </a:rPr>
            <a:t>Working Storage Capacity:</a:t>
          </a:r>
          <a:r>
            <a:rPr lang="en-US" sz="1100" baseline="0">
              <a:latin typeface="Aparajita" panose="020B0604020202020204" pitchFamily="34" charset="0"/>
              <a:cs typeface="Aparajita" panose="020B0604020202020204" pitchFamily="34" charset="0"/>
            </a:rPr>
            <a:t> 75MM</a:t>
          </a:r>
          <a:endParaRPr lang="en-US" sz="1100">
            <a:latin typeface="Aparajita" panose="020B0604020202020204" pitchFamily="34" charset="0"/>
            <a:cs typeface="Aparajita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101</xdr:col>
      <xdr:colOff>266700</xdr:colOff>
      <xdr:row>299</xdr:row>
      <xdr:rowOff>114300</xdr:rowOff>
    </xdr:from>
    <xdr:to>
      <xdr:col>105</xdr:col>
      <xdr:colOff>504825</xdr:colOff>
      <xdr:row>313</xdr:row>
      <xdr:rowOff>104775</xdr:rowOff>
    </xdr:to>
    <xdr:sp macro="" textlink="">
      <xdr:nvSpPr>
        <xdr:cNvPr id="2" name="Freeform 534"/>
        <xdr:cNvSpPr>
          <a:spLocks/>
        </xdr:cNvSpPr>
      </xdr:nvSpPr>
      <xdr:spPr bwMode="auto">
        <a:xfrm>
          <a:off x="51006375" y="48520350"/>
          <a:ext cx="2676525" cy="2257425"/>
        </a:xfrm>
        <a:custGeom>
          <a:avLst/>
          <a:gdLst>
            <a:gd name="T0" fmla="*/ 0 w 281"/>
            <a:gd name="T1" fmla="*/ 0 h 220"/>
            <a:gd name="T2" fmla="*/ 96 w 281"/>
            <a:gd name="T3" fmla="*/ 4 h 220"/>
            <a:gd name="T4" fmla="*/ 257 w 281"/>
            <a:gd name="T5" fmla="*/ 88 h 220"/>
            <a:gd name="T6" fmla="*/ 281 w 281"/>
            <a:gd name="T7" fmla="*/ 220 h 22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281" h="220">
              <a:moveTo>
                <a:pt x="0" y="0"/>
              </a:moveTo>
              <a:lnTo>
                <a:pt x="96" y="4"/>
              </a:lnTo>
              <a:lnTo>
                <a:pt x="257" y="88"/>
              </a:lnTo>
              <a:lnTo>
                <a:pt x="281" y="220"/>
              </a:lnTo>
            </a:path>
          </a:pathLst>
        </a:custGeom>
        <a:noFill/>
        <a:ln w="38100" cap="flat" cmpd="sng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113</xdr:col>
      <xdr:colOff>9525</xdr:colOff>
      <xdr:row>197</xdr:row>
      <xdr:rowOff>38100</xdr:rowOff>
    </xdr:from>
    <xdr:to>
      <xdr:col>130</xdr:col>
      <xdr:colOff>295275</xdr:colOff>
      <xdr:row>301</xdr:row>
      <xdr:rowOff>114300</xdr:rowOff>
    </xdr:to>
    <xdr:sp macro="" textlink="">
      <xdr:nvSpPr>
        <xdr:cNvPr id="3" name="Freeform 494"/>
        <xdr:cNvSpPr>
          <a:spLocks/>
        </xdr:cNvSpPr>
      </xdr:nvSpPr>
      <xdr:spPr bwMode="auto">
        <a:xfrm>
          <a:off x="58064400" y="31927800"/>
          <a:ext cx="11020425" cy="16916400"/>
        </a:xfrm>
        <a:custGeom>
          <a:avLst/>
          <a:gdLst>
            <a:gd name="T0" fmla="*/ 0 w 1150"/>
            <a:gd name="T1" fmla="*/ 0 h 1776"/>
            <a:gd name="T2" fmla="*/ 323 w 1150"/>
            <a:gd name="T3" fmla="*/ 302 h 1776"/>
            <a:gd name="T4" fmla="*/ 383 w 1150"/>
            <a:gd name="T5" fmla="*/ 672 h 1776"/>
            <a:gd name="T6" fmla="*/ 398 w 1150"/>
            <a:gd name="T7" fmla="*/ 858 h 1776"/>
            <a:gd name="T8" fmla="*/ 483 w 1150"/>
            <a:gd name="T9" fmla="*/ 1394 h 1776"/>
            <a:gd name="T10" fmla="*/ 947 w 1150"/>
            <a:gd name="T11" fmla="*/ 1491 h 1776"/>
            <a:gd name="T12" fmla="*/ 962 w 1150"/>
            <a:gd name="T13" fmla="*/ 1640 h 1776"/>
            <a:gd name="T14" fmla="*/ 1150 w 1150"/>
            <a:gd name="T15" fmla="*/ 1776 h 177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0" t="0" r="r" b="b"/>
          <a:pathLst>
            <a:path w="1150" h="1776">
              <a:moveTo>
                <a:pt x="0" y="0"/>
              </a:moveTo>
              <a:lnTo>
                <a:pt x="323" y="302"/>
              </a:lnTo>
              <a:lnTo>
                <a:pt x="383" y="672"/>
              </a:lnTo>
              <a:lnTo>
                <a:pt x="398" y="858"/>
              </a:lnTo>
              <a:lnTo>
                <a:pt x="483" y="1394"/>
              </a:lnTo>
              <a:lnTo>
                <a:pt x="947" y="1491"/>
              </a:lnTo>
              <a:lnTo>
                <a:pt x="962" y="1640"/>
              </a:lnTo>
              <a:lnTo>
                <a:pt x="1150" y="1776"/>
              </a:lnTo>
            </a:path>
          </a:pathLst>
        </a:custGeom>
        <a:noFill/>
        <a:ln w="38100" cap="flat" cmpd="sng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105</xdr:col>
      <xdr:colOff>161925</xdr:colOff>
      <xdr:row>223</xdr:row>
      <xdr:rowOff>19050</xdr:rowOff>
    </xdr:from>
    <xdr:to>
      <xdr:col>105</xdr:col>
      <xdr:colOff>295275</xdr:colOff>
      <xdr:row>223</xdr:row>
      <xdr:rowOff>123825</xdr:rowOff>
    </xdr:to>
    <xdr:sp macro="" textlink="">
      <xdr:nvSpPr>
        <xdr:cNvPr id="4" name="Oval 1"/>
        <xdr:cNvSpPr>
          <a:spLocks noChangeArrowheads="1"/>
        </xdr:cNvSpPr>
      </xdr:nvSpPr>
      <xdr:spPr bwMode="auto">
        <a:xfrm>
          <a:off x="53340000" y="36118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57150</xdr:colOff>
      <xdr:row>226</xdr:row>
      <xdr:rowOff>0</xdr:rowOff>
    </xdr:from>
    <xdr:to>
      <xdr:col>106</xdr:col>
      <xdr:colOff>95250</xdr:colOff>
      <xdr:row>241</xdr:row>
      <xdr:rowOff>104775</xdr:rowOff>
    </xdr:to>
    <xdr:sp macro="" textlink="">
      <xdr:nvSpPr>
        <xdr:cNvPr id="5" name="Line 2"/>
        <xdr:cNvSpPr>
          <a:spLocks noChangeShapeType="1"/>
        </xdr:cNvSpPr>
      </xdr:nvSpPr>
      <xdr:spPr bwMode="auto">
        <a:xfrm flipV="1">
          <a:off x="53235225" y="36585525"/>
          <a:ext cx="647700" cy="2533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161925</xdr:colOff>
      <xdr:row>221</xdr:row>
      <xdr:rowOff>76200</xdr:rowOff>
    </xdr:from>
    <xdr:to>
      <xdr:col>103</xdr:col>
      <xdr:colOff>295275</xdr:colOff>
      <xdr:row>222</xdr:row>
      <xdr:rowOff>19050</xdr:rowOff>
    </xdr:to>
    <xdr:sp macro="" textlink="">
      <xdr:nvSpPr>
        <xdr:cNvPr id="6" name="Oval 3"/>
        <xdr:cNvSpPr>
          <a:spLocks noChangeArrowheads="1"/>
        </xdr:cNvSpPr>
      </xdr:nvSpPr>
      <xdr:spPr bwMode="auto">
        <a:xfrm>
          <a:off x="52120800" y="35852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247650</xdr:colOff>
      <xdr:row>222</xdr:row>
      <xdr:rowOff>104775</xdr:rowOff>
    </xdr:from>
    <xdr:to>
      <xdr:col>104</xdr:col>
      <xdr:colOff>57150</xdr:colOff>
      <xdr:row>241</xdr:row>
      <xdr:rowOff>19050</xdr:rowOff>
    </xdr:to>
    <xdr:sp macro="" textlink="">
      <xdr:nvSpPr>
        <xdr:cNvPr id="7" name="Line 4"/>
        <xdr:cNvSpPr>
          <a:spLocks noChangeShapeType="1"/>
        </xdr:cNvSpPr>
      </xdr:nvSpPr>
      <xdr:spPr bwMode="auto">
        <a:xfrm flipH="1" flipV="1">
          <a:off x="52206525" y="36042600"/>
          <a:ext cx="419100" cy="2990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200025</xdr:colOff>
      <xdr:row>211</xdr:row>
      <xdr:rowOff>19050</xdr:rowOff>
    </xdr:from>
    <xdr:to>
      <xdr:col>100</xdr:col>
      <xdr:colOff>276225</xdr:colOff>
      <xdr:row>211</xdr:row>
      <xdr:rowOff>95250</xdr:rowOff>
    </xdr:to>
    <xdr:sp macro="" textlink="">
      <xdr:nvSpPr>
        <xdr:cNvPr id="8" name="Oval 5"/>
        <xdr:cNvSpPr>
          <a:spLocks noChangeArrowheads="1"/>
        </xdr:cNvSpPr>
      </xdr:nvSpPr>
      <xdr:spPr bwMode="auto">
        <a:xfrm>
          <a:off x="50330100" y="34175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100</xdr:col>
      <xdr:colOff>409575</xdr:colOff>
      <xdr:row>218</xdr:row>
      <xdr:rowOff>9525</xdr:rowOff>
    </xdr:from>
    <xdr:to>
      <xdr:col>100</xdr:col>
      <xdr:colOff>542925</xdr:colOff>
      <xdr:row>218</xdr:row>
      <xdr:rowOff>114300</xdr:rowOff>
    </xdr:to>
    <xdr:sp macro="" textlink="">
      <xdr:nvSpPr>
        <xdr:cNvPr id="9" name="Oval 6"/>
        <xdr:cNvSpPr>
          <a:spLocks noChangeArrowheads="1"/>
        </xdr:cNvSpPr>
      </xdr:nvSpPr>
      <xdr:spPr bwMode="auto">
        <a:xfrm>
          <a:off x="50539650" y="35299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99</xdr:col>
      <xdr:colOff>266700</xdr:colOff>
      <xdr:row>212</xdr:row>
      <xdr:rowOff>9525</xdr:rowOff>
    </xdr:from>
    <xdr:to>
      <xdr:col>100</xdr:col>
      <xdr:colOff>257175</xdr:colOff>
      <xdr:row>218</xdr:row>
      <xdr:rowOff>0</xdr:rowOff>
    </xdr:to>
    <xdr:sp macro="" textlink="">
      <xdr:nvSpPr>
        <xdr:cNvPr id="10" name="Line 7"/>
        <xdr:cNvSpPr>
          <a:spLocks noChangeShapeType="1"/>
        </xdr:cNvSpPr>
      </xdr:nvSpPr>
      <xdr:spPr bwMode="auto">
        <a:xfrm flipH="1">
          <a:off x="49787175" y="34328100"/>
          <a:ext cx="600075" cy="962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99</xdr:col>
      <xdr:colOff>123825</xdr:colOff>
      <xdr:row>225</xdr:row>
      <xdr:rowOff>133350</xdr:rowOff>
    </xdr:from>
    <xdr:to>
      <xdr:col>99</xdr:col>
      <xdr:colOff>257175</xdr:colOff>
      <xdr:row>226</xdr:row>
      <xdr:rowOff>76200</xdr:rowOff>
    </xdr:to>
    <xdr:sp macro="" textlink="">
      <xdr:nvSpPr>
        <xdr:cNvPr id="11" name="Oval 8"/>
        <xdr:cNvSpPr>
          <a:spLocks noChangeArrowheads="1"/>
        </xdr:cNvSpPr>
      </xdr:nvSpPr>
      <xdr:spPr bwMode="auto">
        <a:xfrm>
          <a:off x="49644300" y="36556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99</xdr:col>
      <xdr:colOff>352425</xdr:colOff>
      <xdr:row>226</xdr:row>
      <xdr:rowOff>85725</xdr:rowOff>
    </xdr:from>
    <xdr:to>
      <xdr:col>103</xdr:col>
      <xdr:colOff>381000</xdr:colOff>
      <xdr:row>241</xdr:row>
      <xdr:rowOff>47625</xdr:rowOff>
    </xdr:to>
    <xdr:sp macro="" textlink="">
      <xdr:nvSpPr>
        <xdr:cNvPr id="12" name="Line 9"/>
        <xdr:cNvSpPr>
          <a:spLocks noChangeShapeType="1"/>
        </xdr:cNvSpPr>
      </xdr:nvSpPr>
      <xdr:spPr bwMode="auto">
        <a:xfrm flipH="1" flipV="1">
          <a:off x="49872900" y="36671250"/>
          <a:ext cx="2466975" cy="2390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47625</xdr:colOff>
      <xdr:row>244</xdr:row>
      <xdr:rowOff>66675</xdr:rowOff>
    </xdr:from>
    <xdr:to>
      <xdr:col>111</xdr:col>
      <xdr:colOff>180975</xdr:colOff>
      <xdr:row>245</xdr:row>
      <xdr:rowOff>9525</xdr:rowOff>
    </xdr:to>
    <xdr:sp macro="" textlink="">
      <xdr:nvSpPr>
        <xdr:cNvPr id="13" name="Oval 10"/>
        <xdr:cNvSpPr>
          <a:spLocks noChangeArrowheads="1"/>
        </xdr:cNvSpPr>
      </xdr:nvSpPr>
      <xdr:spPr bwMode="auto">
        <a:xfrm>
          <a:off x="56883300" y="395668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371475</xdr:colOff>
      <xdr:row>244</xdr:row>
      <xdr:rowOff>123825</xdr:rowOff>
    </xdr:from>
    <xdr:to>
      <xdr:col>110</xdr:col>
      <xdr:colOff>571500</xdr:colOff>
      <xdr:row>245</xdr:row>
      <xdr:rowOff>47625</xdr:rowOff>
    </xdr:to>
    <xdr:sp macro="" textlink="">
      <xdr:nvSpPr>
        <xdr:cNvPr id="14" name="Line 11"/>
        <xdr:cNvSpPr>
          <a:spLocks noChangeShapeType="1"/>
        </xdr:cNvSpPr>
      </xdr:nvSpPr>
      <xdr:spPr bwMode="auto">
        <a:xfrm flipV="1">
          <a:off x="53549550" y="39624000"/>
          <a:ext cx="324802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66675</xdr:colOff>
      <xdr:row>253</xdr:row>
      <xdr:rowOff>28575</xdr:rowOff>
    </xdr:from>
    <xdr:to>
      <xdr:col>110</xdr:col>
      <xdr:colOff>200025</xdr:colOff>
      <xdr:row>253</xdr:row>
      <xdr:rowOff>133350</xdr:rowOff>
    </xdr:to>
    <xdr:sp macro="" textlink="">
      <xdr:nvSpPr>
        <xdr:cNvPr id="15" name="Oval 12"/>
        <xdr:cNvSpPr>
          <a:spLocks noChangeArrowheads="1"/>
        </xdr:cNvSpPr>
      </xdr:nvSpPr>
      <xdr:spPr bwMode="auto">
        <a:xfrm>
          <a:off x="56292750" y="40986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47625</xdr:colOff>
      <xdr:row>246</xdr:row>
      <xdr:rowOff>76200</xdr:rowOff>
    </xdr:from>
    <xdr:to>
      <xdr:col>109</xdr:col>
      <xdr:colOff>581025</xdr:colOff>
      <xdr:row>253</xdr:row>
      <xdr:rowOff>66675</xdr:rowOff>
    </xdr:to>
    <xdr:sp macro="" textlink="">
      <xdr:nvSpPr>
        <xdr:cNvPr id="16" name="Line 13"/>
        <xdr:cNvSpPr>
          <a:spLocks noChangeShapeType="1"/>
        </xdr:cNvSpPr>
      </xdr:nvSpPr>
      <xdr:spPr bwMode="auto">
        <a:xfrm>
          <a:off x="53225700" y="39900225"/>
          <a:ext cx="2971800" cy="1123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266700</xdr:colOff>
      <xdr:row>252</xdr:row>
      <xdr:rowOff>76200</xdr:rowOff>
    </xdr:from>
    <xdr:to>
      <xdr:col>104</xdr:col>
      <xdr:colOff>400050</xdr:colOff>
      <xdr:row>253</xdr:row>
      <xdr:rowOff>19050</xdr:rowOff>
    </xdr:to>
    <xdr:sp macro="" textlink="">
      <xdr:nvSpPr>
        <xdr:cNvPr id="17" name="Oval 14"/>
        <xdr:cNvSpPr>
          <a:spLocks noChangeArrowheads="1"/>
        </xdr:cNvSpPr>
      </xdr:nvSpPr>
      <xdr:spPr bwMode="auto">
        <a:xfrm>
          <a:off x="52835175" y="40871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104</xdr:col>
      <xdr:colOff>257175</xdr:colOff>
      <xdr:row>246</xdr:row>
      <xdr:rowOff>104775</xdr:rowOff>
    </xdr:from>
    <xdr:to>
      <xdr:col>104</xdr:col>
      <xdr:colOff>333375</xdr:colOff>
      <xdr:row>252</xdr:row>
      <xdr:rowOff>47625</xdr:rowOff>
    </xdr:to>
    <xdr:sp macro="" textlink="">
      <xdr:nvSpPr>
        <xdr:cNvPr id="18" name="Line 15"/>
        <xdr:cNvSpPr>
          <a:spLocks noChangeShapeType="1"/>
        </xdr:cNvSpPr>
      </xdr:nvSpPr>
      <xdr:spPr bwMode="auto">
        <a:xfrm>
          <a:off x="52825650" y="39928800"/>
          <a:ext cx="76200" cy="914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266700</xdr:colOff>
      <xdr:row>255</xdr:row>
      <xdr:rowOff>19050</xdr:rowOff>
    </xdr:from>
    <xdr:to>
      <xdr:col>96</xdr:col>
      <xdr:colOff>342900</xdr:colOff>
      <xdr:row>255</xdr:row>
      <xdr:rowOff>95250</xdr:rowOff>
    </xdr:to>
    <xdr:sp macro="" textlink="">
      <xdr:nvSpPr>
        <xdr:cNvPr id="19" name="Oval 16"/>
        <xdr:cNvSpPr>
          <a:spLocks noChangeArrowheads="1"/>
        </xdr:cNvSpPr>
      </xdr:nvSpPr>
      <xdr:spPr bwMode="auto">
        <a:xfrm>
          <a:off x="47958375" y="413004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97</xdr:col>
      <xdr:colOff>76200</xdr:colOff>
      <xdr:row>246</xdr:row>
      <xdr:rowOff>66675</xdr:rowOff>
    </xdr:from>
    <xdr:to>
      <xdr:col>103</xdr:col>
      <xdr:colOff>409575</xdr:colOff>
      <xdr:row>254</xdr:row>
      <xdr:rowOff>38100</xdr:rowOff>
    </xdr:to>
    <xdr:sp macro="" textlink="">
      <xdr:nvSpPr>
        <xdr:cNvPr id="20" name="Line 17"/>
        <xdr:cNvSpPr>
          <a:spLocks noChangeShapeType="1"/>
        </xdr:cNvSpPr>
      </xdr:nvSpPr>
      <xdr:spPr bwMode="auto">
        <a:xfrm flipV="1">
          <a:off x="48377475" y="39890700"/>
          <a:ext cx="3990975" cy="1266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485775</xdr:colOff>
      <xdr:row>253</xdr:row>
      <xdr:rowOff>142875</xdr:rowOff>
    </xdr:from>
    <xdr:to>
      <xdr:col>109</xdr:col>
      <xdr:colOff>533400</xdr:colOff>
      <xdr:row>255</xdr:row>
      <xdr:rowOff>76200</xdr:rowOff>
    </xdr:to>
    <xdr:sp macro="" textlink="">
      <xdr:nvSpPr>
        <xdr:cNvPr id="21" name="Freeform 18"/>
        <xdr:cNvSpPr>
          <a:spLocks/>
        </xdr:cNvSpPr>
      </xdr:nvSpPr>
      <xdr:spPr bwMode="auto">
        <a:xfrm>
          <a:off x="48177450" y="41100375"/>
          <a:ext cx="7972425" cy="257175"/>
        </a:xfrm>
        <a:custGeom>
          <a:avLst/>
          <a:gdLst>
            <a:gd name="T0" fmla="*/ 0 w 837"/>
            <a:gd name="T1" fmla="*/ 27 h 27"/>
            <a:gd name="T2" fmla="*/ 837 w 837"/>
            <a:gd name="T3" fmla="*/ 0 h 27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837" h="27">
              <a:moveTo>
                <a:pt x="0" y="27"/>
              </a:moveTo>
              <a:lnTo>
                <a:pt x="837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114</xdr:col>
      <xdr:colOff>447675</xdr:colOff>
      <xdr:row>263</xdr:row>
      <xdr:rowOff>47625</xdr:rowOff>
    </xdr:from>
    <xdr:to>
      <xdr:col>114</xdr:col>
      <xdr:colOff>523875</xdr:colOff>
      <xdr:row>263</xdr:row>
      <xdr:rowOff>123825</xdr:rowOff>
    </xdr:to>
    <xdr:sp macro="" textlink="">
      <xdr:nvSpPr>
        <xdr:cNvPr id="22" name="Oval 19"/>
        <xdr:cNvSpPr>
          <a:spLocks noChangeArrowheads="1"/>
        </xdr:cNvSpPr>
      </xdr:nvSpPr>
      <xdr:spPr bwMode="auto">
        <a:xfrm>
          <a:off x="59112150" y="42624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110</xdr:col>
      <xdr:colOff>200025</xdr:colOff>
      <xdr:row>254</xdr:row>
      <xdr:rowOff>28575</xdr:rowOff>
    </xdr:from>
    <xdr:to>
      <xdr:col>114</xdr:col>
      <xdr:colOff>409575</xdr:colOff>
      <xdr:row>262</xdr:row>
      <xdr:rowOff>114300</xdr:rowOff>
    </xdr:to>
    <xdr:sp macro="" textlink="">
      <xdr:nvSpPr>
        <xdr:cNvPr id="23" name="Line 20"/>
        <xdr:cNvSpPr>
          <a:spLocks noChangeShapeType="1"/>
        </xdr:cNvSpPr>
      </xdr:nvSpPr>
      <xdr:spPr bwMode="auto">
        <a:xfrm flipH="1" flipV="1">
          <a:off x="56426100" y="41148000"/>
          <a:ext cx="2647950" cy="1381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219075</xdr:colOff>
      <xdr:row>267</xdr:row>
      <xdr:rowOff>114300</xdr:rowOff>
    </xdr:from>
    <xdr:to>
      <xdr:col>103</xdr:col>
      <xdr:colOff>295275</xdr:colOff>
      <xdr:row>268</xdr:row>
      <xdr:rowOff>28575</xdr:rowOff>
    </xdr:to>
    <xdr:sp macro="" textlink="">
      <xdr:nvSpPr>
        <xdr:cNvPr id="24" name="Oval 21"/>
        <xdr:cNvSpPr>
          <a:spLocks noChangeArrowheads="1"/>
        </xdr:cNvSpPr>
      </xdr:nvSpPr>
      <xdr:spPr bwMode="auto">
        <a:xfrm>
          <a:off x="52177950" y="43338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82</xdr:col>
      <xdr:colOff>419100</xdr:colOff>
      <xdr:row>256</xdr:row>
      <xdr:rowOff>133350</xdr:rowOff>
    </xdr:from>
    <xdr:to>
      <xdr:col>84</xdr:col>
      <xdr:colOff>285750</xdr:colOff>
      <xdr:row>258</xdr:row>
      <xdr:rowOff>133350</xdr:rowOff>
    </xdr:to>
    <xdr:sp macro="" textlink="">
      <xdr:nvSpPr>
        <xdr:cNvPr id="25" name="Line 22"/>
        <xdr:cNvSpPr>
          <a:spLocks noChangeShapeType="1"/>
        </xdr:cNvSpPr>
      </xdr:nvSpPr>
      <xdr:spPr bwMode="auto">
        <a:xfrm>
          <a:off x="40643175" y="41576625"/>
          <a:ext cx="828675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9525</xdr:colOff>
      <xdr:row>245</xdr:row>
      <xdr:rowOff>57150</xdr:rowOff>
    </xdr:from>
    <xdr:to>
      <xdr:col>83</xdr:col>
      <xdr:colOff>85725</xdr:colOff>
      <xdr:row>245</xdr:row>
      <xdr:rowOff>133350</xdr:rowOff>
    </xdr:to>
    <xdr:sp macro="" textlink="">
      <xdr:nvSpPr>
        <xdr:cNvPr id="26" name="Oval 23"/>
        <xdr:cNvSpPr>
          <a:spLocks noChangeArrowheads="1"/>
        </xdr:cNvSpPr>
      </xdr:nvSpPr>
      <xdr:spPr bwMode="auto">
        <a:xfrm>
          <a:off x="40671750" y="39719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85725</xdr:colOff>
      <xdr:row>224</xdr:row>
      <xdr:rowOff>28575</xdr:rowOff>
    </xdr:from>
    <xdr:to>
      <xdr:col>75</xdr:col>
      <xdr:colOff>219075</xdr:colOff>
      <xdr:row>224</xdr:row>
      <xdr:rowOff>133350</xdr:rowOff>
    </xdr:to>
    <xdr:sp macro="" textlink="">
      <xdr:nvSpPr>
        <xdr:cNvPr id="27" name="Oval 24"/>
        <xdr:cNvSpPr>
          <a:spLocks noChangeArrowheads="1"/>
        </xdr:cNvSpPr>
      </xdr:nvSpPr>
      <xdr:spPr bwMode="auto">
        <a:xfrm>
          <a:off x="36556950" y="36290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77</xdr:col>
      <xdr:colOff>133350</xdr:colOff>
      <xdr:row>224</xdr:row>
      <xdr:rowOff>47625</xdr:rowOff>
    </xdr:from>
    <xdr:to>
      <xdr:col>77</xdr:col>
      <xdr:colOff>266700</xdr:colOff>
      <xdr:row>224</xdr:row>
      <xdr:rowOff>152400</xdr:rowOff>
    </xdr:to>
    <xdr:sp macro="" textlink="">
      <xdr:nvSpPr>
        <xdr:cNvPr id="28" name="Oval 25"/>
        <xdr:cNvSpPr>
          <a:spLocks noChangeArrowheads="1"/>
        </xdr:cNvSpPr>
      </xdr:nvSpPr>
      <xdr:spPr bwMode="auto">
        <a:xfrm>
          <a:off x="37576125" y="363093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77</xdr:col>
      <xdr:colOff>295275</xdr:colOff>
      <xdr:row>225</xdr:row>
      <xdr:rowOff>28575</xdr:rowOff>
    </xdr:from>
    <xdr:to>
      <xdr:col>103</xdr:col>
      <xdr:colOff>133350</xdr:colOff>
      <xdr:row>244</xdr:row>
      <xdr:rowOff>57150</xdr:rowOff>
    </xdr:to>
    <xdr:sp macro="" textlink="">
      <xdr:nvSpPr>
        <xdr:cNvPr id="29" name="Line 26"/>
        <xdr:cNvSpPr>
          <a:spLocks noChangeShapeType="1"/>
        </xdr:cNvSpPr>
      </xdr:nvSpPr>
      <xdr:spPr bwMode="auto">
        <a:xfrm flipH="1" flipV="1">
          <a:off x="37738050" y="36452175"/>
          <a:ext cx="14354175" cy="3105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180975</xdr:colOff>
      <xdr:row>245</xdr:row>
      <xdr:rowOff>123825</xdr:rowOff>
    </xdr:from>
    <xdr:to>
      <xdr:col>96</xdr:col>
      <xdr:colOff>47625</xdr:colOff>
      <xdr:row>254</xdr:row>
      <xdr:rowOff>9525</xdr:rowOff>
    </xdr:to>
    <xdr:sp macro="" textlink="">
      <xdr:nvSpPr>
        <xdr:cNvPr id="30" name="Freeform 27"/>
        <xdr:cNvSpPr>
          <a:spLocks/>
        </xdr:cNvSpPr>
      </xdr:nvSpPr>
      <xdr:spPr bwMode="auto">
        <a:xfrm>
          <a:off x="40843200" y="39785925"/>
          <a:ext cx="6896100" cy="1343025"/>
        </a:xfrm>
        <a:custGeom>
          <a:avLst/>
          <a:gdLst>
            <a:gd name="T0" fmla="*/ 724 w 724"/>
            <a:gd name="T1" fmla="*/ 141 h 141"/>
            <a:gd name="T2" fmla="*/ 0 w 724"/>
            <a:gd name="T3" fmla="*/ 0 h 141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724" h="141">
              <a:moveTo>
                <a:pt x="724" y="141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76</xdr:col>
      <xdr:colOff>409575</xdr:colOff>
      <xdr:row>241</xdr:row>
      <xdr:rowOff>9525</xdr:rowOff>
    </xdr:from>
    <xdr:to>
      <xdr:col>84</xdr:col>
      <xdr:colOff>47625</xdr:colOff>
      <xdr:row>261</xdr:row>
      <xdr:rowOff>28575</xdr:rowOff>
    </xdr:to>
    <xdr:sp macro="" textlink="">
      <xdr:nvSpPr>
        <xdr:cNvPr id="31" name="Freeform 28"/>
        <xdr:cNvSpPr>
          <a:spLocks/>
        </xdr:cNvSpPr>
      </xdr:nvSpPr>
      <xdr:spPr bwMode="auto">
        <a:xfrm>
          <a:off x="37366575" y="39023925"/>
          <a:ext cx="3867150" cy="3257550"/>
        </a:xfrm>
        <a:custGeom>
          <a:avLst/>
          <a:gdLst>
            <a:gd name="T0" fmla="*/ 406 w 406"/>
            <a:gd name="T1" fmla="*/ 342 h 342"/>
            <a:gd name="T2" fmla="*/ 0 w 406"/>
            <a:gd name="T3" fmla="*/ 0 h 342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406" h="342">
              <a:moveTo>
                <a:pt x="406" y="342"/>
              </a:move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84</xdr:col>
      <xdr:colOff>409575</xdr:colOff>
      <xdr:row>259</xdr:row>
      <xdr:rowOff>76200</xdr:rowOff>
    </xdr:from>
    <xdr:to>
      <xdr:col>85</xdr:col>
      <xdr:colOff>19050</xdr:colOff>
      <xdr:row>259</xdr:row>
      <xdr:rowOff>152400</xdr:rowOff>
    </xdr:to>
    <xdr:sp macro="" textlink="">
      <xdr:nvSpPr>
        <xdr:cNvPr id="32" name="Oval 29"/>
        <xdr:cNvSpPr>
          <a:spLocks noChangeArrowheads="1"/>
        </xdr:cNvSpPr>
      </xdr:nvSpPr>
      <xdr:spPr bwMode="auto">
        <a:xfrm>
          <a:off x="41595675" y="42005250"/>
          <a:ext cx="4762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84</xdr:col>
      <xdr:colOff>266700</xdr:colOff>
      <xdr:row>254</xdr:row>
      <xdr:rowOff>66675</xdr:rowOff>
    </xdr:from>
    <xdr:to>
      <xdr:col>84</xdr:col>
      <xdr:colOff>342900</xdr:colOff>
      <xdr:row>254</xdr:row>
      <xdr:rowOff>142875</xdr:rowOff>
    </xdr:to>
    <xdr:sp macro="" textlink="">
      <xdr:nvSpPr>
        <xdr:cNvPr id="33" name="Oval 30"/>
        <xdr:cNvSpPr>
          <a:spLocks noChangeArrowheads="1"/>
        </xdr:cNvSpPr>
      </xdr:nvSpPr>
      <xdr:spPr bwMode="auto">
        <a:xfrm>
          <a:off x="41452800" y="41186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84</xdr:col>
      <xdr:colOff>457200</xdr:colOff>
      <xdr:row>255</xdr:row>
      <xdr:rowOff>104775</xdr:rowOff>
    </xdr:from>
    <xdr:to>
      <xdr:col>85</xdr:col>
      <xdr:colOff>9525</xdr:colOff>
      <xdr:row>259</xdr:row>
      <xdr:rowOff>38100</xdr:rowOff>
    </xdr:to>
    <xdr:sp macro="" textlink="">
      <xdr:nvSpPr>
        <xdr:cNvPr id="34" name="Line 31"/>
        <xdr:cNvSpPr>
          <a:spLocks noChangeShapeType="1"/>
        </xdr:cNvSpPr>
      </xdr:nvSpPr>
      <xdr:spPr bwMode="auto">
        <a:xfrm flipH="1" flipV="1">
          <a:off x="41624250" y="41386125"/>
          <a:ext cx="9525" cy="581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76200</xdr:colOff>
      <xdr:row>246</xdr:row>
      <xdr:rowOff>57150</xdr:rowOff>
    </xdr:from>
    <xdr:to>
      <xdr:col>84</xdr:col>
      <xdr:colOff>257175</xdr:colOff>
      <xdr:row>253</xdr:row>
      <xdr:rowOff>142875</xdr:rowOff>
    </xdr:to>
    <xdr:sp macro="" textlink="">
      <xdr:nvSpPr>
        <xdr:cNvPr id="35" name="Line 32"/>
        <xdr:cNvSpPr>
          <a:spLocks noChangeShapeType="1"/>
        </xdr:cNvSpPr>
      </xdr:nvSpPr>
      <xdr:spPr bwMode="auto">
        <a:xfrm flipH="1" flipV="1">
          <a:off x="40738425" y="39881175"/>
          <a:ext cx="704850" cy="1219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85</xdr:col>
      <xdr:colOff>142875</xdr:colOff>
      <xdr:row>259</xdr:row>
      <xdr:rowOff>142875</xdr:rowOff>
    </xdr:from>
    <xdr:to>
      <xdr:col>103</xdr:col>
      <xdr:colOff>104775</xdr:colOff>
      <xdr:row>267</xdr:row>
      <xdr:rowOff>85725</xdr:rowOff>
    </xdr:to>
    <xdr:sp macro="" textlink="">
      <xdr:nvSpPr>
        <xdr:cNvPr id="36" name="Line 33"/>
        <xdr:cNvSpPr>
          <a:spLocks noChangeShapeType="1"/>
        </xdr:cNvSpPr>
      </xdr:nvSpPr>
      <xdr:spPr bwMode="auto">
        <a:xfrm>
          <a:off x="41767125" y="42071925"/>
          <a:ext cx="10296525" cy="1238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342900</xdr:colOff>
      <xdr:row>224</xdr:row>
      <xdr:rowOff>85725</xdr:rowOff>
    </xdr:from>
    <xdr:to>
      <xdr:col>77</xdr:col>
      <xdr:colOff>114300</xdr:colOff>
      <xdr:row>224</xdr:row>
      <xdr:rowOff>85725</xdr:rowOff>
    </xdr:to>
    <xdr:sp macro="" textlink="">
      <xdr:nvSpPr>
        <xdr:cNvPr id="37" name="Line 34"/>
        <xdr:cNvSpPr>
          <a:spLocks noChangeShapeType="1"/>
        </xdr:cNvSpPr>
      </xdr:nvSpPr>
      <xdr:spPr bwMode="auto">
        <a:xfrm flipH="1" flipV="1">
          <a:off x="36814125" y="36347400"/>
          <a:ext cx="742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82</xdr:col>
      <xdr:colOff>428625</xdr:colOff>
      <xdr:row>255</xdr:row>
      <xdr:rowOff>76200</xdr:rowOff>
    </xdr:from>
    <xdr:to>
      <xdr:col>96</xdr:col>
      <xdr:colOff>104775</xdr:colOff>
      <xdr:row>256</xdr:row>
      <xdr:rowOff>104775</xdr:rowOff>
    </xdr:to>
    <xdr:sp macro="" textlink="">
      <xdr:nvSpPr>
        <xdr:cNvPr id="38" name="Line 35"/>
        <xdr:cNvSpPr>
          <a:spLocks noChangeShapeType="1"/>
        </xdr:cNvSpPr>
      </xdr:nvSpPr>
      <xdr:spPr bwMode="auto">
        <a:xfrm flipV="1">
          <a:off x="40652700" y="41357550"/>
          <a:ext cx="71437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161925</xdr:colOff>
      <xdr:row>263</xdr:row>
      <xdr:rowOff>66675</xdr:rowOff>
    </xdr:from>
    <xdr:to>
      <xdr:col>81</xdr:col>
      <xdr:colOff>295275</xdr:colOff>
      <xdr:row>264</xdr:row>
      <xdr:rowOff>9525</xdr:rowOff>
    </xdr:to>
    <xdr:sp macro="" textlink="">
      <xdr:nvSpPr>
        <xdr:cNvPr id="39" name="Oval 36"/>
        <xdr:cNvSpPr>
          <a:spLocks noChangeArrowheads="1"/>
        </xdr:cNvSpPr>
      </xdr:nvSpPr>
      <xdr:spPr bwMode="auto">
        <a:xfrm>
          <a:off x="39947850" y="426434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104</xdr:col>
      <xdr:colOff>285750</xdr:colOff>
      <xdr:row>210</xdr:row>
      <xdr:rowOff>76200</xdr:rowOff>
    </xdr:from>
    <xdr:to>
      <xdr:col>104</xdr:col>
      <xdr:colOff>352425</xdr:colOff>
      <xdr:row>241</xdr:row>
      <xdr:rowOff>19050</xdr:rowOff>
    </xdr:to>
    <xdr:sp macro="" textlink="">
      <xdr:nvSpPr>
        <xdr:cNvPr id="40" name="Line 37"/>
        <xdr:cNvSpPr>
          <a:spLocks noChangeShapeType="1"/>
        </xdr:cNvSpPr>
      </xdr:nvSpPr>
      <xdr:spPr bwMode="auto">
        <a:xfrm>
          <a:off x="52854225" y="34070925"/>
          <a:ext cx="66675" cy="4962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276225</xdr:colOff>
      <xdr:row>209</xdr:row>
      <xdr:rowOff>85725</xdr:rowOff>
    </xdr:from>
    <xdr:to>
      <xdr:col>104</xdr:col>
      <xdr:colOff>352425</xdr:colOff>
      <xdr:row>210</xdr:row>
      <xdr:rowOff>0</xdr:rowOff>
    </xdr:to>
    <xdr:sp macro="" textlink="">
      <xdr:nvSpPr>
        <xdr:cNvPr id="41" name="Oval 38"/>
        <xdr:cNvSpPr>
          <a:spLocks noChangeArrowheads="1"/>
        </xdr:cNvSpPr>
      </xdr:nvSpPr>
      <xdr:spPr bwMode="auto">
        <a:xfrm>
          <a:off x="52844700" y="339185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109</xdr:col>
      <xdr:colOff>504825</xdr:colOff>
      <xdr:row>290</xdr:row>
      <xdr:rowOff>9525</xdr:rowOff>
    </xdr:from>
    <xdr:to>
      <xdr:col>109</xdr:col>
      <xdr:colOff>581025</xdr:colOff>
      <xdr:row>290</xdr:row>
      <xdr:rowOff>85725</xdr:rowOff>
    </xdr:to>
    <xdr:sp macro="" textlink="">
      <xdr:nvSpPr>
        <xdr:cNvPr id="42" name="Oval 39"/>
        <xdr:cNvSpPr>
          <a:spLocks noChangeArrowheads="1"/>
        </xdr:cNvSpPr>
      </xdr:nvSpPr>
      <xdr:spPr bwMode="auto">
        <a:xfrm>
          <a:off x="56121300" y="46958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83</xdr:col>
      <xdr:colOff>9525</xdr:colOff>
      <xdr:row>273</xdr:row>
      <xdr:rowOff>104775</xdr:rowOff>
    </xdr:from>
    <xdr:to>
      <xdr:col>109</xdr:col>
      <xdr:colOff>390525</xdr:colOff>
      <xdr:row>289</xdr:row>
      <xdr:rowOff>104775</xdr:rowOff>
    </xdr:to>
    <xdr:sp macro="" textlink="">
      <xdr:nvSpPr>
        <xdr:cNvPr id="43" name="Line 40"/>
        <xdr:cNvSpPr>
          <a:spLocks noChangeShapeType="1"/>
        </xdr:cNvSpPr>
      </xdr:nvSpPr>
      <xdr:spPr bwMode="auto">
        <a:xfrm flipH="1" flipV="1">
          <a:off x="40671750" y="44300775"/>
          <a:ext cx="15335250" cy="2590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82</xdr:col>
      <xdr:colOff>209550</xdr:colOff>
      <xdr:row>273</xdr:row>
      <xdr:rowOff>57150</xdr:rowOff>
    </xdr:from>
    <xdr:to>
      <xdr:col>82</xdr:col>
      <xdr:colOff>285750</xdr:colOff>
      <xdr:row>273</xdr:row>
      <xdr:rowOff>133350</xdr:rowOff>
    </xdr:to>
    <xdr:sp macro="" textlink="">
      <xdr:nvSpPr>
        <xdr:cNvPr id="44" name="Oval 41"/>
        <xdr:cNvSpPr>
          <a:spLocks noChangeArrowheads="1"/>
        </xdr:cNvSpPr>
      </xdr:nvSpPr>
      <xdr:spPr bwMode="auto">
        <a:xfrm>
          <a:off x="40433625" y="442531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81</xdr:col>
      <xdr:colOff>257175</xdr:colOff>
      <xdr:row>264</xdr:row>
      <xdr:rowOff>95250</xdr:rowOff>
    </xdr:from>
    <xdr:to>
      <xdr:col>82</xdr:col>
      <xdr:colOff>161925</xdr:colOff>
      <xdr:row>273</xdr:row>
      <xdr:rowOff>9525</xdr:rowOff>
    </xdr:to>
    <xdr:sp macro="" textlink="">
      <xdr:nvSpPr>
        <xdr:cNvPr id="45" name="Line 42"/>
        <xdr:cNvSpPr>
          <a:spLocks noChangeShapeType="1"/>
        </xdr:cNvSpPr>
      </xdr:nvSpPr>
      <xdr:spPr bwMode="auto">
        <a:xfrm flipH="1" flipV="1">
          <a:off x="40043100" y="42833925"/>
          <a:ext cx="342900" cy="1371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76200</xdr:colOff>
      <xdr:row>265</xdr:row>
      <xdr:rowOff>47625</xdr:rowOff>
    </xdr:from>
    <xdr:to>
      <xdr:col>79</xdr:col>
      <xdr:colOff>247650</xdr:colOff>
      <xdr:row>266</xdr:row>
      <xdr:rowOff>38100</xdr:rowOff>
    </xdr:to>
    <xdr:sp macro="" textlink="">
      <xdr:nvSpPr>
        <xdr:cNvPr id="46" name="Oval 43"/>
        <xdr:cNvSpPr>
          <a:spLocks noChangeArrowheads="1"/>
        </xdr:cNvSpPr>
      </xdr:nvSpPr>
      <xdr:spPr bwMode="auto">
        <a:xfrm>
          <a:off x="38642925" y="42948225"/>
          <a:ext cx="1714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142875</xdr:colOff>
      <xdr:row>266</xdr:row>
      <xdr:rowOff>38100</xdr:rowOff>
    </xdr:from>
    <xdr:to>
      <xdr:col>72</xdr:col>
      <xdr:colOff>219075</xdr:colOff>
      <xdr:row>266</xdr:row>
      <xdr:rowOff>114300</xdr:rowOff>
    </xdr:to>
    <xdr:sp macro="" textlink="">
      <xdr:nvSpPr>
        <xdr:cNvPr id="47" name="Oval 44"/>
        <xdr:cNvSpPr>
          <a:spLocks noChangeArrowheads="1"/>
        </xdr:cNvSpPr>
      </xdr:nvSpPr>
      <xdr:spPr bwMode="auto">
        <a:xfrm>
          <a:off x="35156775" y="431006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78</xdr:col>
      <xdr:colOff>361950</xdr:colOff>
      <xdr:row>260</xdr:row>
      <xdr:rowOff>19050</xdr:rowOff>
    </xdr:from>
    <xdr:to>
      <xdr:col>79</xdr:col>
      <xdr:colOff>114300</xdr:colOff>
      <xdr:row>263</xdr:row>
      <xdr:rowOff>142875</xdr:rowOff>
    </xdr:to>
    <xdr:sp macro="" textlink="">
      <xdr:nvSpPr>
        <xdr:cNvPr id="48" name="Line 45"/>
        <xdr:cNvSpPr>
          <a:spLocks noChangeShapeType="1"/>
        </xdr:cNvSpPr>
      </xdr:nvSpPr>
      <xdr:spPr bwMode="auto">
        <a:xfrm flipH="1" flipV="1">
          <a:off x="38319075" y="42110025"/>
          <a:ext cx="361950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428625</xdr:colOff>
      <xdr:row>263</xdr:row>
      <xdr:rowOff>104775</xdr:rowOff>
    </xdr:from>
    <xdr:to>
      <xdr:col>81</xdr:col>
      <xdr:colOff>104775</xdr:colOff>
      <xdr:row>265</xdr:row>
      <xdr:rowOff>123825</xdr:rowOff>
    </xdr:to>
    <xdr:sp macro="" textlink="">
      <xdr:nvSpPr>
        <xdr:cNvPr id="49" name="Line 46"/>
        <xdr:cNvSpPr>
          <a:spLocks noChangeShapeType="1"/>
        </xdr:cNvSpPr>
      </xdr:nvSpPr>
      <xdr:spPr bwMode="auto">
        <a:xfrm flipV="1">
          <a:off x="38995350" y="42681525"/>
          <a:ext cx="895350" cy="342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304800</xdr:colOff>
      <xdr:row>259</xdr:row>
      <xdr:rowOff>66675</xdr:rowOff>
    </xdr:from>
    <xdr:to>
      <xdr:col>78</xdr:col>
      <xdr:colOff>381000</xdr:colOff>
      <xdr:row>259</xdr:row>
      <xdr:rowOff>142875</xdr:rowOff>
    </xdr:to>
    <xdr:sp macro="" textlink="">
      <xdr:nvSpPr>
        <xdr:cNvPr id="50" name="Oval 47"/>
        <xdr:cNvSpPr>
          <a:spLocks noChangeArrowheads="1"/>
        </xdr:cNvSpPr>
      </xdr:nvSpPr>
      <xdr:spPr bwMode="auto">
        <a:xfrm>
          <a:off x="38261925" y="419957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78</xdr:col>
      <xdr:colOff>123825</xdr:colOff>
      <xdr:row>276</xdr:row>
      <xdr:rowOff>28575</xdr:rowOff>
    </xdr:from>
    <xdr:to>
      <xdr:col>78</xdr:col>
      <xdr:colOff>200025</xdr:colOff>
      <xdr:row>276</xdr:row>
      <xdr:rowOff>104775</xdr:rowOff>
    </xdr:to>
    <xdr:sp macro="" textlink="">
      <xdr:nvSpPr>
        <xdr:cNvPr id="51" name="Oval 48"/>
        <xdr:cNvSpPr>
          <a:spLocks noChangeArrowheads="1"/>
        </xdr:cNvSpPr>
      </xdr:nvSpPr>
      <xdr:spPr bwMode="auto">
        <a:xfrm>
          <a:off x="38080950" y="447103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238125</xdr:colOff>
      <xdr:row>268</xdr:row>
      <xdr:rowOff>19050</xdr:rowOff>
    </xdr:from>
    <xdr:to>
      <xdr:col>78</xdr:col>
      <xdr:colOff>123825</xdr:colOff>
      <xdr:row>275</xdr:row>
      <xdr:rowOff>85725</xdr:rowOff>
    </xdr:to>
    <xdr:sp macro="" textlink="">
      <xdr:nvSpPr>
        <xdr:cNvPr id="52" name="Line 49"/>
        <xdr:cNvSpPr>
          <a:spLocks noChangeShapeType="1"/>
        </xdr:cNvSpPr>
      </xdr:nvSpPr>
      <xdr:spPr bwMode="auto">
        <a:xfrm flipH="1" flipV="1">
          <a:off x="37680900" y="43405425"/>
          <a:ext cx="400050" cy="1200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152400</xdr:colOff>
      <xdr:row>249</xdr:row>
      <xdr:rowOff>76200</xdr:rowOff>
    </xdr:from>
    <xdr:to>
      <xdr:col>78</xdr:col>
      <xdr:colOff>228600</xdr:colOff>
      <xdr:row>249</xdr:row>
      <xdr:rowOff>152400</xdr:rowOff>
    </xdr:to>
    <xdr:sp macro="" textlink="">
      <xdr:nvSpPr>
        <xdr:cNvPr id="53" name="Oval 50"/>
        <xdr:cNvSpPr>
          <a:spLocks noChangeArrowheads="1"/>
        </xdr:cNvSpPr>
      </xdr:nvSpPr>
      <xdr:spPr bwMode="auto">
        <a:xfrm>
          <a:off x="38109525" y="40386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123825</xdr:colOff>
      <xdr:row>246</xdr:row>
      <xdr:rowOff>28575</xdr:rowOff>
    </xdr:from>
    <xdr:to>
      <xdr:col>75</xdr:col>
      <xdr:colOff>200025</xdr:colOff>
      <xdr:row>246</xdr:row>
      <xdr:rowOff>104775</xdr:rowOff>
    </xdr:to>
    <xdr:sp macro="" textlink="">
      <xdr:nvSpPr>
        <xdr:cNvPr id="54" name="Oval 51"/>
        <xdr:cNvSpPr>
          <a:spLocks noChangeArrowheads="1"/>
        </xdr:cNvSpPr>
      </xdr:nvSpPr>
      <xdr:spPr bwMode="auto">
        <a:xfrm>
          <a:off x="36595050" y="398526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266700</xdr:colOff>
      <xdr:row>246</xdr:row>
      <xdr:rowOff>104775</xdr:rowOff>
    </xdr:from>
    <xdr:to>
      <xdr:col>77</xdr:col>
      <xdr:colOff>419100</xdr:colOff>
      <xdr:row>249</xdr:row>
      <xdr:rowOff>38100</xdr:rowOff>
    </xdr:to>
    <xdr:sp macro="" textlink="">
      <xdr:nvSpPr>
        <xdr:cNvPr id="55" name="Line 52"/>
        <xdr:cNvSpPr>
          <a:spLocks noChangeShapeType="1"/>
        </xdr:cNvSpPr>
      </xdr:nvSpPr>
      <xdr:spPr bwMode="auto">
        <a:xfrm>
          <a:off x="36737925" y="39928800"/>
          <a:ext cx="1123950" cy="419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142875</xdr:colOff>
      <xdr:row>253</xdr:row>
      <xdr:rowOff>57150</xdr:rowOff>
    </xdr:from>
    <xdr:to>
      <xdr:col>73</xdr:col>
      <xdr:colOff>219075</xdr:colOff>
      <xdr:row>253</xdr:row>
      <xdr:rowOff>133350</xdr:rowOff>
    </xdr:to>
    <xdr:sp macro="" textlink="">
      <xdr:nvSpPr>
        <xdr:cNvPr id="56" name="Oval 53"/>
        <xdr:cNvSpPr>
          <a:spLocks noChangeArrowheads="1"/>
        </xdr:cNvSpPr>
      </xdr:nvSpPr>
      <xdr:spPr bwMode="auto">
        <a:xfrm>
          <a:off x="35642550" y="41014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73</xdr:col>
      <xdr:colOff>295275</xdr:colOff>
      <xdr:row>260</xdr:row>
      <xdr:rowOff>133350</xdr:rowOff>
    </xdr:from>
    <xdr:to>
      <xdr:col>75</xdr:col>
      <xdr:colOff>304800</xdr:colOff>
      <xdr:row>266</xdr:row>
      <xdr:rowOff>57150</xdr:rowOff>
    </xdr:to>
    <xdr:sp macro="" textlink="">
      <xdr:nvSpPr>
        <xdr:cNvPr id="57" name="Line 54"/>
        <xdr:cNvSpPr>
          <a:spLocks noChangeShapeType="1"/>
        </xdr:cNvSpPr>
      </xdr:nvSpPr>
      <xdr:spPr bwMode="auto">
        <a:xfrm flipH="1" flipV="1">
          <a:off x="35794950" y="42224325"/>
          <a:ext cx="981075" cy="89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381000</xdr:colOff>
      <xdr:row>249</xdr:row>
      <xdr:rowOff>66675</xdr:rowOff>
    </xdr:from>
    <xdr:to>
      <xdr:col>79</xdr:col>
      <xdr:colOff>523875</xdr:colOff>
      <xdr:row>249</xdr:row>
      <xdr:rowOff>142875</xdr:rowOff>
    </xdr:to>
    <xdr:sp macro="" textlink="">
      <xdr:nvSpPr>
        <xdr:cNvPr id="58" name="Line 55"/>
        <xdr:cNvSpPr>
          <a:spLocks noChangeShapeType="1"/>
        </xdr:cNvSpPr>
      </xdr:nvSpPr>
      <xdr:spPr bwMode="auto">
        <a:xfrm>
          <a:off x="38338125" y="40376475"/>
          <a:ext cx="75247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82</xdr:col>
      <xdr:colOff>276225</xdr:colOff>
      <xdr:row>256</xdr:row>
      <xdr:rowOff>38100</xdr:rowOff>
    </xdr:from>
    <xdr:to>
      <xdr:col>82</xdr:col>
      <xdr:colOff>352425</xdr:colOff>
      <xdr:row>256</xdr:row>
      <xdr:rowOff>114300</xdr:rowOff>
    </xdr:to>
    <xdr:sp macro="" textlink="">
      <xdr:nvSpPr>
        <xdr:cNvPr id="59" name="Oval 56"/>
        <xdr:cNvSpPr>
          <a:spLocks noChangeArrowheads="1"/>
        </xdr:cNvSpPr>
      </xdr:nvSpPr>
      <xdr:spPr bwMode="auto">
        <a:xfrm>
          <a:off x="40500300" y="41481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80</xdr:col>
      <xdr:colOff>123825</xdr:colOff>
      <xdr:row>250</xdr:row>
      <xdr:rowOff>19050</xdr:rowOff>
    </xdr:from>
    <xdr:to>
      <xdr:col>80</xdr:col>
      <xdr:colOff>200025</xdr:colOff>
      <xdr:row>250</xdr:row>
      <xdr:rowOff>95250</xdr:rowOff>
    </xdr:to>
    <xdr:sp macro="" textlink="">
      <xdr:nvSpPr>
        <xdr:cNvPr id="60" name="Oval 57"/>
        <xdr:cNvSpPr>
          <a:spLocks noChangeArrowheads="1"/>
        </xdr:cNvSpPr>
      </xdr:nvSpPr>
      <xdr:spPr bwMode="auto">
        <a:xfrm>
          <a:off x="39300150" y="40490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80</xdr:col>
      <xdr:colOff>295275</xdr:colOff>
      <xdr:row>246</xdr:row>
      <xdr:rowOff>38100</xdr:rowOff>
    </xdr:from>
    <xdr:to>
      <xdr:col>103</xdr:col>
      <xdr:colOff>238125</xdr:colOff>
      <xdr:row>250</xdr:row>
      <xdr:rowOff>85725</xdr:rowOff>
    </xdr:to>
    <xdr:sp macro="" textlink="">
      <xdr:nvSpPr>
        <xdr:cNvPr id="61" name="Line 58"/>
        <xdr:cNvSpPr>
          <a:spLocks noChangeShapeType="1"/>
        </xdr:cNvSpPr>
      </xdr:nvSpPr>
      <xdr:spPr bwMode="auto">
        <a:xfrm flipV="1">
          <a:off x="39471600" y="39862125"/>
          <a:ext cx="12725400" cy="695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209550</xdr:colOff>
      <xdr:row>251</xdr:row>
      <xdr:rowOff>19050</xdr:rowOff>
    </xdr:from>
    <xdr:to>
      <xdr:col>82</xdr:col>
      <xdr:colOff>152400</xdr:colOff>
      <xdr:row>256</xdr:row>
      <xdr:rowOff>76200</xdr:rowOff>
    </xdr:to>
    <xdr:sp macro="" textlink="">
      <xdr:nvSpPr>
        <xdr:cNvPr id="62" name="Line 59"/>
        <xdr:cNvSpPr>
          <a:spLocks noChangeShapeType="1"/>
        </xdr:cNvSpPr>
      </xdr:nvSpPr>
      <xdr:spPr bwMode="auto">
        <a:xfrm>
          <a:off x="39385875" y="40652700"/>
          <a:ext cx="990600" cy="866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400050</xdr:colOff>
      <xdr:row>258</xdr:row>
      <xdr:rowOff>38100</xdr:rowOff>
    </xdr:from>
    <xdr:to>
      <xdr:col>76</xdr:col>
      <xdr:colOff>38100</xdr:colOff>
      <xdr:row>258</xdr:row>
      <xdr:rowOff>114300</xdr:rowOff>
    </xdr:to>
    <xdr:sp macro="" textlink="">
      <xdr:nvSpPr>
        <xdr:cNvPr id="63" name="Oval 60"/>
        <xdr:cNvSpPr>
          <a:spLocks noChangeArrowheads="1"/>
        </xdr:cNvSpPr>
      </xdr:nvSpPr>
      <xdr:spPr bwMode="auto">
        <a:xfrm>
          <a:off x="36871275" y="41805225"/>
          <a:ext cx="12382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70</xdr:col>
      <xdr:colOff>371475</xdr:colOff>
      <xdr:row>255</xdr:row>
      <xdr:rowOff>76200</xdr:rowOff>
    </xdr:from>
    <xdr:to>
      <xdr:col>70</xdr:col>
      <xdr:colOff>447675</xdr:colOff>
      <xdr:row>255</xdr:row>
      <xdr:rowOff>152400</xdr:rowOff>
    </xdr:to>
    <xdr:sp macro="" textlink="">
      <xdr:nvSpPr>
        <xdr:cNvPr id="64" name="Oval 61"/>
        <xdr:cNvSpPr>
          <a:spLocks noChangeArrowheads="1"/>
        </xdr:cNvSpPr>
      </xdr:nvSpPr>
      <xdr:spPr bwMode="auto">
        <a:xfrm>
          <a:off x="34413825" y="413575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70</xdr:col>
      <xdr:colOff>466725</xdr:colOff>
      <xdr:row>253</xdr:row>
      <xdr:rowOff>9525</xdr:rowOff>
    </xdr:from>
    <xdr:to>
      <xdr:col>73</xdr:col>
      <xdr:colOff>104775</xdr:colOff>
      <xdr:row>254</xdr:row>
      <xdr:rowOff>152400</xdr:rowOff>
    </xdr:to>
    <xdr:sp macro="" textlink="">
      <xdr:nvSpPr>
        <xdr:cNvPr id="65" name="Line 62"/>
        <xdr:cNvSpPr>
          <a:spLocks noChangeShapeType="1"/>
        </xdr:cNvSpPr>
      </xdr:nvSpPr>
      <xdr:spPr bwMode="auto">
        <a:xfrm flipV="1">
          <a:off x="34509075" y="40967025"/>
          <a:ext cx="1095375" cy="304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228600</xdr:colOff>
      <xdr:row>250</xdr:row>
      <xdr:rowOff>9525</xdr:rowOff>
    </xdr:from>
    <xdr:to>
      <xdr:col>78</xdr:col>
      <xdr:colOff>57150</xdr:colOff>
      <xdr:row>253</xdr:row>
      <xdr:rowOff>47625</xdr:rowOff>
    </xdr:to>
    <xdr:sp macro="" textlink="">
      <xdr:nvSpPr>
        <xdr:cNvPr id="66" name="Line 63"/>
        <xdr:cNvSpPr>
          <a:spLocks noChangeShapeType="1"/>
        </xdr:cNvSpPr>
      </xdr:nvSpPr>
      <xdr:spPr bwMode="auto">
        <a:xfrm flipV="1">
          <a:off x="35728275" y="40481250"/>
          <a:ext cx="2286000" cy="523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74</xdr:col>
      <xdr:colOff>95250</xdr:colOff>
      <xdr:row>249</xdr:row>
      <xdr:rowOff>19050</xdr:rowOff>
    </xdr:from>
    <xdr:to>
      <xdr:col>74</xdr:col>
      <xdr:colOff>171450</xdr:colOff>
      <xdr:row>249</xdr:row>
      <xdr:rowOff>95250</xdr:rowOff>
    </xdr:to>
    <xdr:sp macro="" textlink="">
      <xdr:nvSpPr>
        <xdr:cNvPr id="67" name="Oval 64"/>
        <xdr:cNvSpPr>
          <a:spLocks noChangeArrowheads="1"/>
        </xdr:cNvSpPr>
      </xdr:nvSpPr>
      <xdr:spPr bwMode="auto">
        <a:xfrm>
          <a:off x="36080700" y="40328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76</xdr:col>
      <xdr:colOff>114301</xdr:colOff>
      <xdr:row>257</xdr:row>
      <xdr:rowOff>112059</xdr:rowOff>
    </xdr:from>
    <xdr:to>
      <xdr:col>78</xdr:col>
      <xdr:colOff>112059</xdr:colOff>
      <xdr:row>258</xdr:row>
      <xdr:rowOff>57150</xdr:rowOff>
    </xdr:to>
    <xdr:sp macro="" textlink="">
      <xdr:nvSpPr>
        <xdr:cNvPr id="68" name="Line 65"/>
        <xdr:cNvSpPr>
          <a:spLocks noChangeShapeType="1"/>
        </xdr:cNvSpPr>
      </xdr:nvSpPr>
      <xdr:spPr bwMode="auto">
        <a:xfrm flipV="1">
          <a:off x="37071301" y="41717259"/>
          <a:ext cx="997883" cy="10701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361950</xdr:colOff>
      <xdr:row>266</xdr:row>
      <xdr:rowOff>66675</xdr:rowOff>
    </xdr:from>
    <xdr:to>
      <xdr:col>82</xdr:col>
      <xdr:colOff>133350</xdr:colOff>
      <xdr:row>273</xdr:row>
      <xdr:rowOff>104775</xdr:rowOff>
    </xdr:to>
    <xdr:sp macro="" textlink="">
      <xdr:nvSpPr>
        <xdr:cNvPr id="69" name="Line 66"/>
        <xdr:cNvSpPr>
          <a:spLocks noChangeShapeType="1"/>
        </xdr:cNvSpPr>
      </xdr:nvSpPr>
      <xdr:spPr bwMode="auto">
        <a:xfrm flipH="1" flipV="1">
          <a:off x="38928675" y="43129200"/>
          <a:ext cx="1428750" cy="117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390525</xdr:colOff>
      <xdr:row>256</xdr:row>
      <xdr:rowOff>142875</xdr:rowOff>
    </xdr:from>
    <xdr:to>
      <xdr:col>82</xdr:col>
      <xdr:colOff>161925</xdr:colOff>
      <xdr:row>265</xdr:row>
      <xdr:rowOff>9525</xdr:rowOff>
    </xdr:to>
    <xdr:sp macro="" textlink="">
      <xdr:nvSpPr>
        <xdr:cNvPr id="70" name="Line 67"/>
        <xdr:cNvSpPr>
          <a:spLocks noChangeShapeType="1"/>
        </xdr:cNvSpPr>
      </xdr:nvSpPr>
      <xdr:spPr bwMode="auto">
        <a:xfrm flipV="1">
          <a:off x="38957250" y="41586150"/>
          <a:ext cx="1428750" cy="1323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74</xdr:col>
      <xdr:colOff>200025</xdr:colOff>
      <xdr:row>249</xdr:row>
      <xdr:rowOff>152400</xdr:rowOff>
    </xdr:from>
    <xdr:to>
      <xdr:col>75</xdr:col>
      <xdr:colOff>47625</xdr:colOff>
      <xdr:row>257</xdr:row>
      <xdr:rowOff>47625</xdr:rowOff>
    </xdr:to>
    <xdr:sp macro="" textlink="">
      <xdr:nvSpPr>
        <xdr:cNvPr id="71" name="Line 68"/>
        <xdr:cNvSpPr>
          <a:spLocks noChangeShapeType="1"/>
        </xdr:cNvSpPr>
      </xdr:nvSpPr>
      <xdr:spPr bwMode="auto">
        <a:xfrm flipH="1" flipV="1">
          <a:off x="36185475" y="40462200"/>
          <a:ext cx="333375" cy="1190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390525</xdr:colOff>
      <xdr:row>264</xdr:row>
      <xdr:rowOff>142875</xdr:rowOff>
    </xdr:from>
    <xdr:to>
      <xdr:col>103</xdr:col>
      <xdr:colOff>466725</xdr:colOff>
      <xdr:row>265</xdr:row>
      <xdr:rowOff>57150</xdr:rowOff>
    </xdr:to>
    <xdr:sp macro="" textlink="">
      <xdr:nvSpPr>
        <xdr:cNvPr id="72" name="Oval 69"/>
        <xdr:cNvSpPr>
          <a:spLocks noChangeArrowheads="1"/>
        </xdr:cNvSpPr>
      </xdr:nvSpPr>
      <xdr:spPr bwMode="auto">
        <a:xfrm>
          <a:off x="52349400" y="428815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103</xdr:col>
      <xdr:colOff>371475</xdr:colOff>
      <xdr:row>263</xdr:row>
      <xdr:rowOff>142875</xdr:rowOff>
    </xdr:from>
    <xdr:to>
      <xdr:col>114</xdr:col>
      <xdr:colOff>285750</xdr:colOff>
      <xdr:row>267</xdr:row>
      <xdr:rowOff>104775</xdr:rowOff>
    </xdr:to>
    <xdr:sp macro="" textlink="">
      <xdr:nvSpPr>
        <xdr:cNvPr id="73" name="Line 70"/>
        <xdr:cNvSpPr>
          <a:spLocks noChangeShapeType="1"/>
        </xdr:cNvSpPr>
      </xdr:nvSpPr>
      <xdr:spPr bwMode="auto">
        <a:xfrm flipV="1">
          <a:off x="52330350" y="42719625"/>
          <a:ext cx="6619875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561975</xdr:colOff>
      <xdr:row>255</xdr:row>
      <xdr:rowOff>152400</xdr:rowOff>
    </xdr:from>
    <xdr:to>
      <xdr:col>75</xdr:col>
      <xdr:colOff>323850</xdr:colOff>
      <xdr:row>258</xdr:row>
      <xdr:rowOff>76200</xdr:rowOff>
    </xdr:to>
    <xdr:sp macro="" textlink="">
      <xdr:nvSpPr>
        <xdr:cNvPr id="74" name="Line 71"/>
        <xdr:cNvSpPr>
          <a:spLocks noChangeShapeType="1"/>
        </xdr:cNvSpPr>
      </xdr:nvSpPr>
      <xdr:spPr bwMode="auto">
        <a:xfrm>
          <a:off x="34528125" y="41433750"/>
          <a:ext cx="226695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74</xdr:col>
      <xdr:colOff>171450</xdr:colOff>
      <xdr:row>246</xdr:row>
      <xdr:rowOff>95250</xdr:rowOff>
    </xdr:from>
    <xdr:to>
      <xdr:col>75</xdr:col>
      <xdr:colOff>28575</xdr:colOff>
      <xdr:row>248</xdr:row>
      <xdr:rowOff>9525</xdr:rowOff>
    </xdr:to>
    <xdr:sp macro="" textlink="">
      <xdr:nvSpPr>
        <xdr:cNvPr id="75" name="Line 72"/>
        <xdr:cNvSpPr>
          <a:spLocks noChangeShapeType="1"/>
        </xdr:cNvSpPr>
      </xdr:nvSpPr>
      <xdr:spPr bwMode="auto">
        <a:xfrm flipV="1">
          <a:off x="36156900" y="39919275"/>
          <a:ext cx="342900" cy="238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333375</xdr:colOff>
      <xdr:row>257</xdr:row>
      <xdr:rowOff>47625</xdr:rowOff>
    </xdr:from>
    <xdr:to>
      <xdr:col>82</xdr:col>
      <xdr:colOff>276225</xdr:colOff>
      <xdr:row>262</xdr:row>
      <xdr:rowOff>19050</xdr:rowOff>
    </xdr:to>
    <xdr:sp macro="" textlink="">
      <xdr:nvSpPr>
        <xdr:cNvPr id="76" name="Line 73"/>
        <xdr:cNvSpPr>
          <a:spLocks noChangeShapeType="1"/>
        </xdr:cNvSpPr>
      </xdr:nvSpPr>
      <xdr:spPr bwMode="auto">
        <a:xfrm flipV="1">
          <a:off x="40119300" y="41652825"/>
          <a:ext cx="381000" cy="781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180975</xdr:colOff>
      <xdr:row>262</xdr:row>
      <xdr:rowOff>76200</xdr:rowOff>
    </xdr:from>
    <xdr:to>
      <xdr:col>72</xdr:col>
      <xdr:colOff>295275</xdr:colOff>
      <xdr:row>263</xdr:row>
      <xdr:rowOff>28575</xdr:rowOff>
    </xdr:to>
    <xdr:sp macro="" textlink="">
      <xdr:nvSpPr>
        <xdr:cNvPr id="77" name="Oval 74"/>
        <xdr:cNvSpPr>
          <a:spLocks noChangeArrowheads="1"/>
        </xdr:cNvSpPr>
      </xdr:nvSpPr>
      <xdr:spPr bwMode="auto">
        <a:xfrm>
          <a:off x="35194875" y="42491025"/>
          <a:ext cx="11430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142875</xdr:colOff>
      <xdr:row>267</xdr:row>
      <xdr:rowOff>9525</xdr:rowOff>
    </xdr:from>
    <xdr:to>
      <xdr:col>74</xdr:col>
      <xdr:colOff>76200</xdr:colOff>
      <xdr:row>271</xdr:row>
      <xdr:rowOff>95250</xdr:rowOff>
    </xdr:to>
    <xdr:sp macro="" textlink="">
      <xdr:nvSpPr>
        <xdr:cNvPr id="78" name="Line 75"/>
        <xdr:cNvSpPr>
          <a:spLocks noChangeShapeType="1"/>
        </xdr:cNvSpPr>
      </xdr:nvSpPr>
      <xdr:spPr bwMode="auto">
        <a:xfrm>
          <a:off x="35156775" y="43233975"/>
          <a:ext cx="904875" cy="733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38100</xdr:colOff>
      <xdr:row>267</xdr:row>
      <xdr:rowOff>142875</xdr:rowOff>
    </xdr:from>
    <xdr:to>
      <xdr:col>77</xdr:col>
      <xdr:colOff>142875</xdr:colOff>
      <xdr:row>272</xdr:row>
      <xdr:rowOff>0</xdr:rowOff>
    </xdr:to>
    <xdr:sp macro="" textlink="">
      <xdr:nvSpPr>
        <xdr:cNvPr id="79" name="Line 76"/>
        <xdr:cNvSpPr>
          <a:spLocks noChangeShapeType="1"/>
        </xdr:cNvSpPr>
      </xdr:nvSpPr>
      <xdr:spPr bwMode="auto">
        <a:xfrm flipV="1">
          <a:off x="36509325" y="43367325"/>
          <a:ext cx="1076325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571500</xdr:colOff>
      <xdr:row>245</xdr:row>
      <xdr:rowOff>114300</xdr:rowOff>
    </xdr:from>
    <xdr:to>
      <xdr:col>103</xdr:col>
      <xdr:colOff>171450</xdr:colOff>
      <xdr:row>248</xdr:row>
      <xdr:rowOff>38100</xdr:rowOff>
    </xdr:to>
    <xdr:sp macro="" textlink="">
      <xdr:nvSpPr>
        <xdr:cNvPr id="80" name="Line 77"/>
        <xdr:cNvSpPr>
          <a:spLocks noChangeShapeType="1"/>
        </xdr:cNvSpPr>
      </xdr:nvSpPr>
      <xdr:spPr bwMode="auto">
        <a:xfrm flipH="1">
          <a:off x="38528625" y="39776400"/>
          <a:ext cx="1360170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333375</xdr:colOff>
      <xdr:row>266</xdr:row>
      <xdr:rowOff>114300</xdr:rowOff>
    </xdr:from>
    <xdr:to>
      <xdr:col>76</xdr:col>
      <xdr:colOff>400050</xdr:colOff>
      <xdr:row>266</xdr:row>
      <xdr:rowOff>142875</xdr:rowOff>
    </xdr:to>
    <xdr:sp macro="" textlink="">
      <xdr:nvSpPr>
        <xdr:cNvPr id="81" name="Line 78"/>
        <xdr:cNvSpPr>
          <a:spLocks noChangeShapeType="1"/>
        </xdr:cNvSpPr>
      </xdr:nvSpPr>
      <xdr:spPr bwMode="auto">
        <a:xfrm>
          <a:off x="35347275" y="43176825"/>
          <a:ext cx="2009775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209550</xdr:colOff>
      <xdr:row>254</xdr:row>
      <xdr:rowOff>38100</xdr:rowOff>
    </xdr:from>
    <xdr:to>
      <xdr:col>73</xdr:col>
      <xdr:colOff>247650</xdr:colOff>
      <xdr:row>258</xdr:row>
      <xdr:rowOff>142875</xdr:rowOff>
    </xdr:to>
    <xdr:sp macro="" textlink="">
      <xdr:nvSpPr>
        <xdr:cNvPr id="82" name="Line 79"/>
        <xdr:cNvSpPr>
          <a:spLocks noChangeShapeType="1"/>
        </xdr:cNvSpPr>
      </xdr:nvSpPr>
      <xdr:spPr bwMode="auto">
        <a:xfrm flipH="1" flipV="1">
          <a:off x="35709225" y="41157525"/>
          <a:ext cx="38100" cy="752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228600</xdr:colOff>
      <xdr:row>259</xdr:row>
      <xdr:rowOff>152400</xdr:rowOff>
    </xdr:from>
    <xdr:to>
      <xdr:col>73</xdr:col>
      <xdr:colOff>304800</xdr:colOff>
      <xdr:row>260</xdr:row>
      <xdr:rowOff>66675</xdr:rowOff>
    </xdr:to>
    <xdr:sp macro="" textlink="">
      <xdr:nvSpPr>
        <xdr:cNvPr id="83" name="Oval 80"/>
        <xdr:cNvSpPr>
          <a:spLocks noChangeArrowheads="1"/>
        </xdr:cNvSpPr>
      </xdr:nvSpPr>
      <xdr:spPr bwMode="auto">
        <a:xfrm>
          <a:off x="35728275" y="420814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74</xdr:col>
      <xdr:colOff>19050</xdr:colOff>
      <xdr:row>259</xdr:row>
      <xdr:rowOff>133350</xdr:rowOff>
    </xdr:from>
    <xdr:to>
      <xdr:col>78</xdr:col>
      <xdr:colOff>219075</xdr:colOff>
      <xdr:row>260</xdr:row>
      <xdr:rowOff>38100</xdr:rowOff>
    </xdr:to>
    <xdr:sp macro="" textlink="">
      <xdr:nvSpPr>
        <xdr:cNvPr id="84" name="Line 81"/>
        <xdr:cNvSpPr>
          <a:spLocks noChangeShapeType="1"/>
        </xdr:cNvSpPr>
      </xdr:nvSpPr>
      <xdr:spPr bwMode="auto">
        <a:xfrm flipV="1">
          <a:off x="36004500" y="42062400"/>
          <a:ext cx="2171700" cy="66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209550</xdr:colOff>
      <xdr:row>225</xdr:row>
      <xdr:rowOff>66675</xdr:rowOff>
    </xdr:from>
    <xdr:to>
      <xdr:col>77</xdr:col>
      <xdr:colOff>161925</xdr:colOff>
      <xdr:row>257</xdr:row>
      <xdr:rowOff>0</xdr:rowOff>
    </xdr:to>
    <xdr:sp macro="" textlink="">
      <xdr:nvSpPr>
        <xdr:cNvPr id="85" name="Line 82"/>
        <xdr:cNvSpPr>
          <a:spLocks noChangeShapeType="1"/>
        </xdr:cNvSpPr>
      </xdr:nvSpPr>
      <xdr:spPr bwMode="auto">
        <a:xfrm flipV="1">
          <a:off x="37166550" y="36490275"/>
          <a:ext cx="438150" cy="5114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190500</xdr:colOff>
      <xdr:row>267</xdr:row>
      <xdr:rowOff>66675</xdr:rowOff>
    </xdr:from>
    <xdr:to>
      <xdr:col>77</xdr:col>
      <xdr:colOff>266700</xdr:colOff>
      <xdr:row>267</xdr:row>
      <xdr:rowOff>142875</xdr:rowOff>
    </xdr:to>
    <xdr:sp macro="" textlink="">
      <xdr:nvSpPr>
        <xdr:cNvPr id="86" name="Oval 83"/>
        <xdr:cNvSpPr>
          <a:spLocks noChangeArrowheads="1"/>
        </xdr:cNvSpPr>
      </xdr:nvSpPr>
      <xdr:spPr bwMode="auto">
        <a:xfrm>
          <a:off x="37633275" y="432911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74</xdr:col>
      <xdr:colOff>276225</xdr:colOff>
      <xdr:row>271</xdr:row>
      <xdr:rowOff>85725</xdr:rowOff>
    </xdr:from>
    <xdr:to>
      <xdr:col>74</xdr:col>
      <xdr:colOff>352425</xdr:colOff>
      <xdr:row>272</xdr:row>
      <xdr:rowOff>0</xdr:rowOff>
    </xdr:to>
    <xdr:sp macro="" textlink="">
      <xdr:nvSpPr>
        <xdr:cNvPr id="87" name="Oval 84"/>
        <xdr:cNvSpPr>
          <a:spLocks noChangeArrowheads="1"/>
        </xdr:cNvSpPr>
      </xdr:nvSpPr>
      <xdr:spPr bwMode="auto">
        <a:xfrm>
          <a:off x="36261675" y="439578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390525</xdr:colOff>
      <xdr:row>266</xdr:row>
      <xdr:rowOff>19050</xdr:rowOff>
    </xdr:from>
    <xdr:to>
      <xdr:col>78</xdr:col>
      <xdr:colOff>495300</xdr:colOff>
      <xdr:row>267</xdr:row>
      <xdr:rowOff>9525</xdr:rowOff>
    </xdr:to>
    <xdr:sp macro="" textlink="">
      <xdr:nvSpPr>
        <xdr:cNvPr id="88" name="Line 85"/>
        <xdr:cNvSpPr>
          <a:spLocks noChangeShapeType="1"/>
        </xdr:cNvSpPr>
      </xdr:nvSpPr>
      <xdr:spPr bwMode="auto">
        <a:xfrm flipV="1">
          <a:off x="37833300" y="43081575"/>
          <a:ext cx="61912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247650</xdr:colOff>
      <xdr:row>225</xdr:row>
      <xdr:rowOff>104775</xdr:rowOff>
    </xdr:from>
    <xdr:to>
      <xdr:col>77</xdr:col>
      <xdr:colOff>257175</xdr:colOff>
      <xdr:row>266</xdr:row>
      <xdr:rowOff>19050</xdr:rowOff>
    </xdr:to>
    <xdr:sp macro="" textlink="">
      <xdr:nvSpPr>
        <xdr:cNvPr id="89" name="Line 86"/>
        <xdr:cNvSpPr>
          <a:spLocks noChangeShapeType="1"/>
        </xdr:cNvSpPr>
      </xdr:nvSpPr>
      <xdr:spPr bwMode="auto">
        <a:xfrm flipV="1">
          <a:off x="37690425" y="36528375"/>
          <a:ext cx="9525" cy="6553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390525</xdr:colOff>
      <xdr:row>226</xdr:row>
      <xdr:rowOff>142875</xdr:rowOff>
    </xdr:from>
    <xdr:to>
      <xdr:col>99</xdr:col>
      <xdr:colOff>200025</xdr:colOff>
      <xdr:row>253</xdr:row>
      <xdr:rowOff>142875</xdr:rowOff>
    </xdr:to>
    <xdr:sp macro="" textlink="">
      <xdr:nvSpPr>
        <xdr:cNvPr id="90" name="Freeform 87"/>
        <xdr:cNvSpPr>
          <a:spLocks/>
        </xdr:cNvSpPr>
      </xdr:nvSpPr>
      <xdr:spPr bwMode="auto">
        <a:xfrm>
          <a:off x="48082200" y="36728400"/>
          <a:ext cx="1638300" cy="4371975"/>
        </a:xfrm>
        <a:custGeom>
          <a:avLst/>
          <a:gdLst>
            <a:gd name="T0" fmla="*/ 0 w 172"/>
            <a:gd name="T1" fmla="*/ 459 h 459"/>
            <a:gd name="T2" fmla="*/ 172 w 172"/>
            <a:gd name="T3" fmla="*/ 0 h 459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172" h="459">
              <a:moveTo>
                <a:pt x="0" y="459"/>
              </a:moveTo>
              <a:lnTo>
                <a:pt x="172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46</xdr:col>
      <xdr:colOff>314325</xdr:colOff>
      <xdr:row>127</xdr:row>
      <xdr:rowOff>85725</xdr:rowOff>
    </xdr:from>
    <xdr:to>
      <xdr:col>104</xdr:col>
      <xdr:colOff>190500</xdr:colOff>
      <xdr:row>209</xdr:row>
      <xdr:rowOff>57150</xdr:rowOff>
    </xdr:to>
    <xdr:sp macro="" textlink="">
      <xdr:nvSpPr>
        <xdr:cNvPr id="91" name="Line 88"/>
        <xdr:cNvSpPr>
          <a:spLocks noChangeShapeType="1"/>
        </xdr:cNvSpPr>
      </xdr:nvSpPr>
      <xdr:spPr bwMode="auto">
        <a:xfrm>
          <a:off x="22698075" y="20650200"/>
          <a:ext cx="30060900" cy="13239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228600</xdr:colOff>
      <xdr:row>212</xdr:row>
      <xdr:rowOff>38100</xdr:rowOff>
    </xdr:from>
    <xdr:to>
      <xdr:col>113</xdr:col>
      <xdr:colOff>361950</xdr:colOff>
      <xdr:row>212</xdr:row>
      <xdr:rowOff>142875</xdr:rowOff>
    </xdr:to>
    <xdr:sp macro="" textlink="">
      <xdr:nvSpPr>
        <xdr:cNvPr id="92" name="Oval 89"/>
        <xdr:cNvSpPr>
          <a:spLocks noChangeArrowheads="1"/>
        </xdr:cNvSpPr>
      </xdr:nvSpPr>
      <xdr:spPr bwMode="auto">
        <a:xfrm>
          <a:off x="58283475" y="343566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118</xdr:col>
      <xdr:colOff>133350</xdr:colOff>
      <xdr:row>212</xdr:row>
      <xdr:rowOff>76200</xdr:rowOff>
    </xdr:from>
    <xdr:to>
      <xdr:col>118</xdr:col>
      <xdr:colOff>285750</xdr:colOff>
      <xdr:row>213</xdr:row>
      <xdr:rowOff>47625</xdr:rowOff>
    </xdr:to>
    <xdr:sp macro="" textlink="">
      <xdr:nvSpPr>
        <xdr:cNvPr id="93" name="Oval 90"/>
        <xdr:cNvSpPr>
          <a:spLocks noChangeArrowheads="1"/>
        </xdr:cNvSpPr>
      </xdr:nvSpPr>
      <xdr:spPr bwMode="auto">
        <a:xfrm>
          <a:off x="61236225" y="34394775"/>
          <a:ext cx="1524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104</xdr:col>
      <xdr:colOff>409575</xdr:colOff>
      <xdr:row>209</xdr:row>
      <xdr:rowOff>152400</xdr:rowOff>
    </xdr:from>
    <xdr:to>
      <xdr:col>113</xdr:col>
      <xdr:colOff>95250</xdr:colOff>
      <xdr:row>212</xdr:row>
      <xdr:rowOff>66675</xdr:rowOff>
    </xdr:to>
    <xdr:sp macro="" textlink="">
      <xdr:nvSpPr>
        <xdr:cNvPr id="94" name="Line 91"/>
        <xdr:cNvSpPr>
          <a:spLocks noChangeShapeType="1"/>
        </xdr:cNvSpPr>
      </xdr:nvSpPr>
      <xdr:spPr bwMode="auto">
        <a:xfrm>
          <a:off x="52978050" y="33985200"/>
          <a:ext cx="51720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476250</xdr:colOff>
      <xdr:row>212</xdr:row>
      <xdr:rowOff>142875</xdr:rowOff>
    </xdr:from>
    <xdr:to>
      <xdr:col>117</xdr:col>
      <xdr:colOff>523875</xdr:colOff>
      <xdr:row>213</xdr:row>
      <xdr:rowOff>0</xdr:rowOff>
    </xdr:to>
    <xdr:sp macro="" textlink="">
      <xdr:nvSpPr>
        <xdr:cNvPr id="95" name="Line 92"/>
        <xdr:cNvSpPr>
          <a:spLocks noChangeShapeType="1"/>
        </xdr:cNvSpPr>
      </xdr:nvSpPr>
      <xdr:spPr bwMode="auto">
        <a:xfrm flipV="1">
          <a:off x="58531125" y="34461450"/>
          <a:ext cx="2486025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333375</xdr:colOff>
      <xdr:row>213</xdr:row>
      <xdr:rowOff>76200</xdr:rowOff>
    </xdr:from>
    <xdr:to>
      <xdr:col>113</xdr:col>
      <xdr:colOff>219075</xdr:colOff>
      <xdr:row>244</xdr:row>
      <xdr:rowOff>38100</xdr:rowOff>
    </xdr:to>
    <xdr:sp macro="" textlink="">
      <xdr:nvSpPr>
        <xdr:cNvPr id="96" name="Line 93"/>
        <xdr:cNvSpPr>
          <a:spLocks noChangeShapeType="1"/>
        </xdr:cNvSpPr>
      </xdr:nvSpPr>
      <xdr:spPr bwMode="auto">
        <a:xfrm flipV="1">
          <a:off x="53511450" y="34556700"/>
          <a:ext cx="4762500" cy="498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409575</xdr:colOff>
      <xdr:row>183</xdr:row>
      <xdr:rowOff>19050</xdr:rowOff>
    </xdr:from>
    <xdr:to>
      <xdr:col>100</xdr:col>
      <xdr:colOff>66675</xdr:colOff>
      <xdr:row>211</xdr:row>
      <xdr:rowOff>57150</xdr:rowOff>
    </xdr:to>
    <xdr:sp macro="" textlink="">
      <xdr:nvSpPr>
        <xdr:cNvPr id="97" name="Line 94"/>
        <xdr:cNvSpPr>
          <a:spLocks noChangeShapeType="1"/>
        </xdr:cNvSpPr>
      </xdr:nvSpPr>
      <xdr:spPr bwMode="auto">
        <a:xfrm>
          <a:off x="33966150" y="29641800"/>
          <a:ext cx="16230600" cy="457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466725</xdr:colOff>
      <xdr:row>213</xdr:row>
      <xdr:rowOff>114300</xdr:rowOff>
    </xdr:from>
    <xdr:to>
      <xdr:col>117</xdr:col>
      <xdr:colOff>485775</xdr:colOff>
      <xdr:row>213</xdr:row>
      <xdr:rowOff>123825</xdr:rowOff>
    </xdr:to>
    <xdr:sp macro="" textlink="">
      <xdr:nvSpPr>
        <xdr:cNvPr id="98" name="Line 95"/>
        <xdr:cNvSpPr>
          <a:spLocks noChangeShapeType="1"/>
        </xdr:cNvSpPr>
      </xdr:nvSpPr>
      <xdr:spPr bwMode="auto">
        <a:xfrm flipH="1" flipV="1">
          <a:off x="58521600" y="34594800"/>
          <a:ext cx="245745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113</xdr:col>
      <xdr:colOff>523875</xdr:colOff>
      <xdr:row>211</xdr:row>
      <xdr:rowOff>142875</xdr:rowOff>
    </xdr:from>
    <xdr:to>
      <xdr:col>117</xdr:col>
      <xdr:colOff>428625</xdr:colOff>
      <xdr:row>212</xdr:row>
      <xdr:rowOff>38100</xdr:rowOff>
    </xdr:to>
    <xdr:sp macro="" textlink="">
      <xdr:nvSpPr>
        <xdr:cNvPr id="99" name="Line 96"/>
        <xdr:cNvSpPr>
          <a:spLocks noChangeShapeType="1"/>
        </xdr:cNvSpPr>
      </xdr:nvSpPr>
      <xdr:spPr bwMode="auto">
        <a:xfrm flipV="1">
          <a:off x="58578750" y="34299525"/>
          <a:ext cx="2343150" cy="57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266700</xdr:colOff>
      <xdr:row>214</xdr:row>
      <xdr:rowOff>9525</xdr:rowOff>
    </xdr:from>
    <xdr:to>
      <xdr:col>123</xdr:col>
      <xdr:colOff>447675</xdr:colOff>
      <xdr:row>283</xdr:row>
      <xdr:rowOff>66675</xdr:rowOff>
    </xdr:to>
    <xdr:sp macro="" textlink="">
      <xdr:nvSpPr>
        <xdr:cNvPr id="100" name="Freeform 97"/>
        <xdr:cNvSpPr>
          <a:spLocks/>
        </xdr:cNvSpPr>
      </xdr:nvSpPr>
      <xdr:spPr bwMode="auto">
        <a:xfrm>
          <a:off x="61369575" y="34651950"/>
          <a:ext cx="3267075" cy="11229975"/>
        </a:xfrm>
        <a:custGeom>
          <a:avLst/>
          <a:gdLst>
            <a:gd name="T0" fmla="*/ 339 w 343"/>
            <a:gd name="T1" fmla="*/ 1179 h 1179"/>
            <a:gd name="T2" fmla="*/ 343 w 343"/>
            <a:gd name="T3" fmla="*/ 963 h 1179"/>
            <a:gd name="T4" fmla="*/ 50 w 343"/>
            <a:gd name="T5" fmla="*/ 359 h 1179"/>
            <a:gd name="T6" fmla="*/ 0 w 343"/>
            <a:gd name="T7" fmla="*/ 0 h 117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343" h="1179">
              <a:moveTo>
                <a:pt x="339" y="1179"/>
              </a:moveTo>
              <a:lnTo>
                <a:pt x="343" y="963"/>
              </a:lnTo>
              <a:lnTo>
                <a:pt x="50" y="359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485775</xdr:colOff>
      <xdr:row>213</xdr:row>
      <xdr:rowOff>133350</xdr:rowOff>
    </xdr:from>
    <xdr:to>
      <xdr:col>118</xdr:col>
      <xdr:colOff>19050</xdr:colOff>
      <xdr:row>264</xdr:row>
      <xdr:rowOff>66675</xdr:rowOff>
    </xdr:to>
    <xdr:sp macro="" textlink="">
      <xdr:nvSpPr>
        <xdr:cNvPr id="101" name="Line 98"/>
        <xdr:cNvSpPr>
          <a:spLocks noChangeShapeType="1"/>
        </xdr:cNvSpPr>
      </xdr:nvSpPr>
      <xdr:spPr bwMode="auto">
        <a:xfrm flipH="1">
          <a:off x="52444650" y="34613850"/>
          <a:ext cx="8677275" cy="819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371474</xdr:colOff>
      <xdr:row>213</xdr:row>
      <xdr:rowOff>47624</xdr:rowOff>
    </xdr:from>
    <xdr:to>
      <xdr:col>125</xdr:col>
      <xdr:colOff>177799</xdr:colOff>
      <xdr:row>223</xdr:row>
      <xdr:rowOff>152399</xdr:rowOff>
    </xdr:to>
    <xdr:sp macro="" textlink="">
      <xdr:nvSpPr>
        <xdr:cNvPr id="102" name="Line 99"/>
        <xdr:cNvSpPr>
          <a:spLocks noChangeShapeType="1"/>
        </xdr:cNvSpPr>
      </xdr:nvSpPr>
      <xdr:spPr bwMode="auto">
        <a:xfrm>
          <a:off x="61474349" y="34528124"/>
          <a:ext cx="4244975" cy="1724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238125</xdr:colOff>
      <xdr:row>223</xdr:row>
      <xdr:rowOff>66675</xdr:rowOff>
    </xdr:from>
    <xdr:to>
      <xdr:col>125</xdr:col>
      <xdr:colOff>371475</xdr:colOff>
      <xdr:row>224</xdr:row>
      <xdr:rowOff>9525</xdr:rowOff>
    </xdr:to>
    <xdr:sp macro="" textlink="">
      <xdr:nvSpPr>
        <xdr:cNvPr id="103" name="Oval 100"/>
        <xdr:cNvSpPr>
          <a:spLocks noChangeArrowheads="1"/>
        </xdr:cNvSpPr>
      </xdr:nvSpPr>
      <xdr:spPr bwMode="auto">
        <a:xfrm>
          <a:off x="65779650" y="361664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90</xdr:col>
      <xdr:colOff>438150</xdr:colOff>
      <xdr:row>181</xdr:row>
      <xdr:rowOff>57150</xdr:rowOff>
    </xdr:from>
    <xdr:to>
      <xdr:col>113</xdr:col>
      <xdr:colOff>47625</xdr:colOff>
      <xdr:row>210</xdr:row>
      <xdr:rowOff>152400</xdr:rowOff>
    </xdr:to>
    <xdr:sp macro="" textlink="">
      <xdr:nvSpPr>
        <xdr:cNvPr id="104" name="Line 101"/>
        <xdr:cNvSpPr>
          <a:spLocks noChangeShapeType="1"/>
        </xdr:cNvSpPr>
      </xdr:nvSpPr>
      <xdr:spPr bwMode="auto">
        <a:xfrm flipH="1" flipV="1">
          <a:off x="44500800" y="29356050"/>
          <a:ext cx="13601700" cy="4791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409575</xdr:colOff>
      <xdr:row>178</xdr:row>
      <xdr:rowOff>123825</xdr:rowOff>
    </xdr:from>
    <xdr:to>
      <xdr:col>118</xdr:col>
      <xdr:colOff>142875</xdr:colOff>
      <xdr:row>210</xdr:row>
      <xdr:rowOff>123825</xdr:rowOff>
    </xdr:to>
    <xdr:sp macro="" textlink="">
      <xdr:nvSpPr>
        <xdr:cNvPr id="105" name="Line 102"/>
        <xdr:cNvSpPr>
          <a:spLocks noChangeShapeType="1"/>
        </xdr:cNvSpPr>
      </xdr:nvSpPr>
      <xdr:spPr bwMode="auto">
        <a:xfrm flipH="1" flipV="1">
          <a:off x="56635650" y="28936950"/>
          <a:ext cx="4610100" cy="5181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304800</xdr:colOff>
      <xdr:row>198</xdr:row>
      <xdr:rowOff>142875</xdr:rowOff>
    </xdr:from>
    <xdr:to>
      <xdr:col>125</xdr:col>
      <xdr:colOff>95250</xdr:colOff>
      <xdr:row>212</xdr:row>
      <xdr:rowOff>47625</xdr:rowOff>
    </xdr:to>
    <xdr:sp macro="" textlink="">
      <xdr:nvSpPr>
        <xdr:cNvPr id="106" name="Line 103"/>
        <xdr:cNvSpPr>
          <a:spLocks noChangeShapeType="1"/>
        </xdr:cNvSpPr>
      </xdr:nvSpPr>
      <xdr:spPr bwMode="auto">
        <a:xfrm flipV="1">
          <a:off x="61407675" y="32194500"/>
          <a:ext cx="4229100" cy="2171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118</xdr:col>
      <xdr:colOff>342900</xdr:colOff>
      <xdr:row>210</xdr:row>
      <xdr:rowOff>133350</xdr:rowOff>
    </xdr:from>
    <xdr:to>
      <xdr:col>122</xdr:col>
      <xdr:colOff>9525</xdr:colOff>
      <xdr:row>213</xdr:row>
      <xdr:rowOff>9525</xdr:rowOff>
    </xdr:to>
    <xdr:sp macro="" textlink="">
      <xdr:nvSpPr>
        <xdr:cNvPr id="107" name="Line 104"/>
        <xdr:cNvSpPr>
          <a:spLocks noChangeShapeType="1"/>
        </xdr:cNvSpPr>
      </xdr:nvSpPr>
      <xdr:spPr bwMode="auto">
        <a:xfrm flipV="1">
          <a:off x="61445775" y="34128075"/>
          <a:ext cx="2105025" cy="361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161925</xdr:colOff>
      <xdr:row>210</xdr:row>
      <xdr:rowOff>38100</xdr:rowOff>
    </xdr:from>
    <xdr:to>
      <xdr:col>122</xdr:col>
      <xdr:colOff>295275</xdr:colOff>
      <xdr:row>210</xdr:row>
      <xdr:rowOff>142875</xdr:rowOff>
    </xdr:to>
    <xdr:sp macro="" textlink="">
      <xdr:nvSpPr>
        <xdr:cNvPr id="108" name="Oval 105"/>
        <xdr:cNvSpPr>
          <a:spLocks noChangeArrowheads="1"/>
        </xdr:cNvSpPr>
      </xdr:nvSpPr>
      <xdr:spPr bwMode="auto">
        <a:xfrm>
          <a:off x="63703200" y="340328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125</xdr:col>
      <xdr:colOff>238125</xdr:colOff>
      <xdr:row>198</xdr:row>
      <xdr:rowOff>66675</xdr:rowOff>
    </xdr:from>
    <xdr:to>
      <xdr:col>125</xdr:col>
      <xdr:colOff>371475</xdr:colOff>
      <xdr:row>199</xdr:row>
      <xdr:rowOff>9525</xdr:rowOff>
    </xdr:to>
    <xdr:sp macro="" textlink="">
      <xdr:nvSpPr>
        <xdr:cNvPr id="109" name="Oval 107"/>
        <xdr:cNvSpPr>
          <a:spLocks noChangeArrowheads="1"/>
        </xdr:cNvSpPr>
      </xdr:nvSpPr>
      <xdr:spPr bwMode="auto">
        <a:xfrm>
          <a:off x="65779650" y="321183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129</xdr:col>
      <xdr:colOff>133350</xdr:colOff>
      <xdr:row>198</xdr:row>
      <xdr:rowOff>57150</xdr:rowOff>
    </xdr:from>
    <xdr:to>
      <xdr:col>129</xdr:col>
      <xdr:colOff>266700</xdr:colOff>
      <xdr:row>199</xdr:row>
      <xdr:rowOff>0</xdr:rowOff>
    </xdr:to>
    <xdr:sp macro="" textlink="">
      <xdr:nvSpPr>
        <xdr:cNvPr id="110" name="Oval 108"/>
        <xdr:cNvSpPr>
          <a:spLocks noChangeArrowheads="1"/>
        </xdr:cNvSpPr>
      </xdr:nvSpPr>
      <xdr:spPr bwMode="auto">
        <a:xfrm>
          <a:off x="68313300" y="32108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125</xdr:col>
      <xdr:colOff>476250</xdr:colOff>
      <xdr:row>198</xdr:row>
      <xdr:rowOff>114300</xdr:rowOff>
    </xdr:from>
    <xdr:to>
      <xdr:col>128</xdr:col>
      <xdr:colOff>542925</xdr:colOff>
      <xdr:row>198</xdr:row>
      <xdr:rowOff>133350</xdr:rowOff>
    </xdr:to>
    <xdr:sp macro="" textlink="">
      <xdr:nvSpPr>
        <xdr:cNvPr id="111" name="Line 109"/>
        <xdr:cNvSpPr>
          <a:spLocks noChangeShapeType="1"/>
        </xdr:cNvSpPr>
      </xdr:nvSpPr>
      <xdr:spPr bwMode="auto">
        <a:xfrm>
          <a:off x="66017775" y="32165925"/>
          <a:ext cx="209550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447675</xdr:colOff>
      <xdr:row>188</xdr:row>
      <xdr:rowOff>38100</xdr:rowOff>
    </xdr:from>
    <xdr:to>
      <xdr:col>125</xdr:col>
      <xdr:colOff>581025</xdr:colOff>
      <xdr:row>188</xdr:row>
      <xdr:rowOff>142875</xdr:rowOff>
    </xdr:to>
    <xdr:sp macro="" textlink="">
      <xdr:nvSpPr>
        <xdr:cNvPr id="112" name="Oval 111"/>
        <xdr:cNvSpPr>
          <a:spLocks noChangeArrowheads="1"/>
        </xdr:cNvSpPr>
      </xdr:nvSpPr>
      <xdr:spPr bwMode="auto">
        <a:xfrm>
          <a:off x="65989200" y="30470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523875</xdr:colOff>
      <xdr:row>178</xdr:row>
      <xdr:rowOff>28575</xdr:rowOff>
    </xdr:from>
    <xdr:to>
      <xdr:col>129</xdr:col>
      <xdr:colOff>0</xdr:colOff>
      <xdr:row>179</xdr:row>
      <xdr:rowOff>114300</xdr:rowOff>
    </xdr:to>
    <xdr:sp macro="" textlink="">
      <xdr:nvSpPr>
        <xdr:cNvPr id="113" name="Freeform 112"/>
        <xdr:cNvSpPr>
          <a:spLocks/>
        </xdr:cNvSpPr>
      </xdr:nvSpPr>
      <xdr:spPr bwMode="auto">
        <a:xfrm>
          <a:off x="64712850" y="28841700"/>
          <a:ext cx="3467100" cy="247650"/>
        </a:xfrm>
        <a:custGeom>
          <a:avLst/>
          <a:gdLst>
            <a:gd name="T0" fmla="*/ 0 w 345"/>
            <a:gd name="T1" fmla="*/ 0 h 26"/>
            <a:gd name="T2" fmla="*/ 103 w 345"/>
            <a:gd name="T3" fmla="*/ 26 h 26"/>
            <a:gd name="T4" fmla="*/ 345 w 345"/>
            <a:gd name="T5" fmla="*/ 19 h 2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45" h="26">
              <a:moveTo>
                <a:pt x="0" y="0"/>
              </a:moveTo>
              <a:lnTo>
                <a:pt x="103" y="26"/>
              </a:lnTo>
              <a:lnTo>
                <a:pt x="345" y="19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129</xdr:col>
      <xdr:colOff>104775</xdr:colOff>
      <xdr:row>179</xdr:row>
      <xdr:rowOff>28575</xdr:rowOff>
    </xdr:from>
    <xdr:to>
      <xdr:col>129</xdr:col>
      <xdr:colOff>238125</xdr:colOff>
      <xdr:row>179</xdr:row>
      <xdr:rowOff>133350</xdr:rowOff>
    </xdr:to>
    <xdr:sp macro="" textlink="">
      <xdr:nvSpPr>
        <xdr:cNvPr id="114" name="Oval 113"/>
        <xdr:cNvSpPr>
          <a:spLocks noChangeArrowheads="1"/>
        </xdr:cNvSpPr>
      </xdr:nvSpPr>
      <xdr:spPr bwMode="auto">
        <a:xfrm>
          <a:off x="68284725" y="29003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115</xdr:col>
      <xdr:colOff>66675</xdr:colOff>
      <xdr:row>199</xdr:row>
      <xdr:rowOff>76200</xdr:rowOff>
    </xdr:from>
    <xdr:to>
      <xdr:col>125</xdr:col>
      <xdr:colOff>257175</xdr:colOff>
      <xdr:row>263</xdr:row>
      <xdr:rowOff>28575</xdr:rowOff>
    </xdr:to>
    <xdr:sp macro="" textlink="">
      <xdr:nvSpPr>
        <xdr:cNvPr id="115" name="Freeform 114"/>
        <xdr:cNvSpPr>
          <a:spLocks/>
        </xdr:cNvSpPr>
      </xdr:nvSpPr>
      <xdr:spPr bwMode="auto">
        <a:xfrm>
          <a:off x="59340750" y="32289750"/>
          <a:ext cx="6457950" cy="10315575"/>
        </a:xfrm>
        <a:custGeom>
          <a:avLst/>
          <a:gdLst>
            <a:gd name="T0" fmla="*/ 0 w 671"/>
            <a:gd name="T1" fmla="*/ 1083 h 1083"/>
            <a:gd name="T2" fmla="*/ 360 w 671"/>
            <a:gd name="T3" fmla="*/ 1068 h 1083"/>
            <a:gd name="T4" fmla="*/ 671 w 671"/>
            <a:gd name="T5" fmla="*/ 0 h 108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671" h="1083">
              <a:moveTo>
                <a:pt x="0" y="1083"/>
              </a:moveTo>
              <a:lnTo>
                <a:pt x="360" y="1068"/>
              </a:lnTo>
              <a:lnTo>
                <a:pt x="671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276225</xdr:colOff>
      <xdr:row>180</xdr:row>
      <xdr:rowOff>0</xdr:rowOff>
    </xdr:from>
    <xdr:to>
      <xdr:col>126</xdr:col>
      <xdr:colOff>9525</xdr:colOff>
      <xdr:row>197</xdr:row>
      <xdr:rowOff>0</xdr:rowOff>
    </xdr:to>
    <xdr:sp macro="" textlink="">
      <xdr:nvSpPr>
        <xdr:cNvPr id="116" name="Freeform 115"/>
        <xdr:cNvSpPr>
          <a:spLocks/>
        </xdr:cNvSpPr>
      </xdr:nvSpPr>
      <xdr:spPr bwMode="auto">
        <a:xfrm>
          <a:off x="65817750" y="29136975"/>
          <a:ext cx="342900" cy="2752725"/>
        </a:xfrm>
        <a:custGeom>
          <a:avLst/>
          <a:gdLst>
            <a:gd name="T0" fmla="*/ 18 w 40"/>
            <a:gd name="T1" fmla="*/ 289 h 289"/>
            <a:gd name="T2" fmla="*/ 40 w 40"/>
            <a:gd name="T3" fmla="*/ 147 h 289"/>
            <a:gd name="T4" fmla="*/ 0 w 40"/>
            <a:gd name="T5" fmla="*/ 0 h 289"/>
            <a:gd name="connsiteX0" fmla="*/ 0 w 11167"/>
            <a:gd name="connsiteY0" fmla="*/ 10226 h 10226"/>
            <a:gd name="connsiteX1" fmla="*/ 11167 w 11167"/>
            <a:gd name="connsiteY1" fmla="*/ 5087 h 10226"/>
            <a:gd name="connsiteX2" fmla="*/ 1167 w 11167"/>
            <a:gd name="connsiteY2" fmla="*/ 0 h 10226"/>
            <a:gd name="connsiteX0" fmla="*/ 0 w 10167"/>
            <a:gd name="connsiteY0" fmla="*/ 10226 h 10226"/>
            <a:gd name="connsiteX1" fmla="*/ 10167 w 10167"/>
            <a:gd name="connsiteY1" fmla="*/ 5177 h 10226"/>
            <a:gd name="connsiteX2" fmla="*/ 1167 w 10167"/>
            <a:gd name="connsiteY2" fmla="*/ 0 h 10226"/>
            <a:gd name="connsiteX0" fmla="*/ 833 w 9000"/>
            <a:gd name="connsiteY0" fmla="*/ 10000 h 10000"/>
            <a:gd name="connsiteX1" fmla="*/ 9000 w 9000"/>
            <a:gd name="connsiteY1" fmla="*/ 5177 h 10000"/>
            <a:gd name="connsiteX2" fmla="*/ 0 w 9000"/>
            <a:gd name="connsiteY2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00" h="10000">
              <a:moveTo>
                <a:pt x="833" y="10000"/>
              </a:moveTo>
              <a:lnTo>
                <a:pt x="9000" y="5177"/>
              </a:lnTo>
              <a:lnTo>
                <a:pt x="0" y="0"/>
              </a:lnTo>
            </a:path>
          </a:pathLst>
        </a:custGeom>
        <a:noFill/>
        <a:ln w="12700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171450</xdr:colOff>
      <xdr:row>179</xdr:row>
      <xdr:rowOff>38100</xdr:rowOff>
    </xdr:from>
    <xdr:to>
      <xdr:col>125</xdr:col>
      <xdr:colOff>247650</xdr:colOff>
      <xdr:row>179</xdr:row>
      <xdr:rowOff>114300</xdr:rowOff>
    </xdr:to>
    <xdr:sp macro="" textlink="">
      <xdr:nvSpPr>
        <xdr:cNvPr id="117" name="Oval 117"/>
        <xdr:cNvSpPr>
          <a:spLocks noChangeArrowheads="1"/>
        </xdr:cNvSpPr>
      </xdr:nvSpPr>
      <xdr:spPr bwMode="auto">
        <a:xfrm>
          <a:off x="65712975" y="290131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125</xdr:col>
      <xdr:colOff>165100</xdr:colOff>
      <xdr:row>172</xdr:row>
      <xdr:rowOff>133350</xdr:rowOff>
    </xdr:from>
    <xdr:to>
      <xdr:col>125</xdr:col>
      <xdr:colOff>469900</xdr:colOff>
      <xdr:row>187</xdr:row>
      <xdr:rowOff>152400</xdr:rowOff>
    </xdr:to>
    <xdr:sp macro="" textlink="">
      <xdr:nvSpPr>
        <xdr:cNvPr id="118" name="Line 118"/>
        <xdr:cNvSpPr>
          <a:spLocks noChangeShapeType="1"/>
        </xdr:cNvSpPr>
      </xdr:nvSpPr>
      <xdr:spPr bwMode="auto">
        <a:xfrm flipH="1">
          <a:off x="65706625" y="27974925"/>
          <a:ext cx="304800" cy="2447925"/>
        </a:xfrm>
        <a:custGeom>
          <a:avLst/>
          <a:gdLst>
            <a:gd name="connsiteX0" fmla="*/ 0 w 19050"/>
            <a:gd name="connsiteY0" fmla="*/ 0 h 844550"/>
            <a:gd name="connsiteX1" fmla="*/ 19050 w 19050"/>
            <a:gd name="connsiteY1" fmla="*/ 844550 h 844550"/>
            <a:gd name="connsiteX0" fmla="*/ 0 w 19050"/>
            <a:gd name="connsiteY0" fmla="*/ 0 h 844550"/>
            <a:gd name="connsiteX1" fmla="*/ 19050 w 19050"/>
            <a:gd name="connsiteY1" fmla="*/ 463550 h 844550"/>
            <a:gd name="connsiteX2" fmla="*/ 19050 w 19050"/>
            <a:gd name="connsiteY2" fmla="*/ 844550 h 844550"/>
            <a:gd name="connsiteX0" fmla="*/ 260459 w 279509"/>
            <a:gd name="connsiteY0" fmla="*/ 0 h 2495550"/>
            <a:gd name="connsiteX1" fmla="*/ 279509 w 279509"/>
            <a:gd name="connsiteY1" fmla="*/ 463550 h 2495550"/>
            <a:gd name="connsiteX2" fmla="*/ 109 w 279509"/>
            <a:gd name="connsiteY2" fmla="*/ 2495550 h 2495550"/>
            <a:gd name="connsiteX0" fmla="*/ 260450 w 304900"/>
            <a:gd name="connsiteY0" fmla="*/ 0 h 2495550"/>
            <a:gd name="connsiteX1" fmla="*/ 304900 w 304900"/>
            <a:gd name="connsiteY1" fmla="*/ 1136650 h 2495550"/>
            <a:gd name="connsiteX2" fmla="*/ 100 w 304900"/>
            <a:gd name="connsiteY2" fmla="*/ 2495550 h 2495550"/>
            <a:gd name="connsiteX0" fmla="*/ 260350 w 304800"/>
            <a:gd name="connsiteY0" fmla="*/ 0 h 2495550"/>
            <a:gd name="connsiteX1" fmla="*/ 304800 w 304800"/>
            <a:gd name="connsiteY1" fmla="*/ 1136650 h 2495550"/>
            <a:gd name="connsiteX2" fmla="*/ 0 w 304800"/>
            <a:gd name="connsiteY2" fmla="*/ 2495550 h 2495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04800" h="2495550">
              <a:moveTo>
                <a:pt x="260350" y="0"/>
              </a:moveTo>
              <a:lnTo>
                <a:pt x="304800" y="1136650"/>
              </a:lnTo>
              <a:lnTo>
                <a:pt x="0" y="249555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390525</xdr:colOff>
      <xdr:row>180</xdr:row>
      <xdr:rowOff>9525</xdr:rowOff>
    </xdr:from>
    <xdr:to>
      <xdr:col>126</xdr:col>
      <xdr:colOff>152400</xdr:colOff>
      <xdr:row>196</xdr:row>
      <xdr:rowOff>142875</xdr:rowOff>
    </xdr:to>
    <xdr:sp macro="" textlink="">
      <xdr:nvSpPr>
        <xdr:cNvPr id="119" name="Line 119"/>
        <xdr:cNvSpPr>
          <a:spLocks noChangeShapeType="1"/>
        </xdr:cNvSpPr>
      </xdr:nvSpPr>
      <xdr:spPr bwMode="auto">
        <a:xfrm flipH="1" flipV="1">
          <a:off x="65932050" y="29146500"/>
          <a:ext cx="371475" cy="2724150"/>
        </a:xfrm>
        <a:custGeom>
          <a:avLst/>
          <a:gdLst>
            <a:gd name="connsiteX0" fmla="*/ 0 w 314325"/>
            <a:gd name="connsiteY0" fmla="*/ 0 h 971550"/>
            <a:gd name="connsiteX1" fmla="*/ 314325 w 314325"/>
            <a:gd name="connsiteY1" fmla="*/ 971550 h 971550"/>
            <a:gd name="connsiteX0" fmla="*/ 0 w 314325"/>
            <a:gd name="connsiteY0" fmla="*/ 0 h 971550"/>
            <a:gd name="connsiteX1" fmla="*/ 82550 w 314325"/>
            <a:gd name="connsiteY1" fmla="*/ 219075 h 971550"/>
            <a:gd name="connsiteX2" fmla="*/ 314325 w 314325"/>
            <a:gd name="connsiteY2" fmla="*/ 971550 h 971550"/>
            <a:gd name="connsiteX0" fmla="*/ 0 w 377825"/>
            <a:gd name="connsiteY0" fmla="*/ 0 h 2609850"/>
            <a:gd name="connsiteX1" fmla="*/ 146050 w 377825"/>
            <a:gd name="connsiteY1" fmla="*/ 1857375 h 2609850"/>
            <a:gd name="connsiteX2" fmla="*/ 377825 w 377825"/>
            <a:gd name="connsiteY2" fmla="*/ 2609850 h 2609850"/>
            <a:gd name="connsiteX0" fmla="*/ 0 w 492125"/>
            <a:gd name="connsiteY0" fmla="*/ 0 h 2686050"/>
            <a:gd name="connsiteX1" fmla="*/ 146050 w 492125"/>
            <a:gd name="connsiteY1" fmla="*/ 1857375 h 2686050"/>
            <a:gd name="connsiteX2" fmla="*/ 492125 w 492125"/>
            <a:gd name="connsiteY2" fmla="*/ 2686050 h 2686050"/>
            <a:gd name="connsiteX0" fmla="*/ 0 w 492125"/>
            <a:gd name="connsiteY0" fmla="*/ 0 h 2686050"/>
            <a:gd name="connsiteX1" fmla="*/ 120650 w 492125"/>
            <a:gd name="connsiteY1" fmla="*/ 1247775 h 2686050"/>
            <a:gd name="connsiteX2" fmla="*/ 492125 w 492125"/>
            <a:gd name="connsiteY2" fmla="*/ 2686050 h 2686050"/>
            <a:gd name="connsiteX0" fmla="*/ 298450 w 371475"/>
            <a:gd name="connsiteY0" fmla="*/ 0 h 2774950"/>
            <a:gd name="connsiteX1" fmla="*/ 0 w 371475"/>
            <a:gd name="connsiteY1" fmla="*/ 1336675 h 2774950"/>
            <a:gd name="connsiteX2" fmla="*/ 371475 w 371475"/>
            <a:gd name="connsiteY2" fmla="*/ 2774950 h 27749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71475" h="2774950">
              <a:moveTo>
                <a:pt x="298450" y="0"/>
              </a:moveTo>
              <a:lnTo>
                <a:pt x="0" y="1336675"/>
              </a:lnTo>
              <a:cubicBezTo>
                <a:pt x="22225" y="1441450"/>
                <a:pt x="266700" y="2451100"/>
                <a:pt x="371475" y="2774950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190500</xdr:colOff>
      <xdr:row>172</xdr:row>
      <xdr:rowOff>28575</xdr:rowOff>
    </xdr:from>
    <xdr:to>
      <xdr:col>125</xdr:col>
      <xdr:colOff>266700</xdr:colOff>
      <xdr:row>172</xdr:row>
      <xdr:rowOff>104775</xdr:rowOff>
    </xdr:to>
    <xdr:sp macro="" textlink="">
      <xdr:nvSpPr>
        <xdr:cNvPr id="120" name="Oval 120"/>
        <xdr:cNvSpPr>
          <a:spLocks noChangeArrowheads="1"/>
        </xdr:cNvSpPr>
      </xdr:nvSpPr>
      <xdr:spPr bwMode="auto">
        <a:xfrm>
          <a:off x="65732025" y="278701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120</xdr:col>
      <xdr:colOff>247650</xdr:colOff>
      <xdr:row>161</xdr:row>
      <xdr:rowOff>47625</xdr:rowOff>
    </xdr:from>
    <xdr:to>
      <xdr:col>120</xdr:col>
      <xdr:colOff>323850</xdr:colOff>
      <xdr:row>161</xdr:row>
      <xdr:rowOff>123825</xdr:rowOff>
    </xdr:to>
    <xdr:sp macro="" textlink="">
      <xdr:nvSpPr>
        <xdr:cNvPr id="121" name="Oval 121"/>
        <xdr:cNvSpPr>
          <a:spLocks noChangeArrowheads="1"/>
        </xdr:cNvSpPr>
      </xdr:nvSpPr>
      <xdr:spPr bwMode="auto">
        <a:xfrm>
          <a:off x="62569725" y="261080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120</xdr:col>
      <xdr:colOff>352425</xdr:colOff>
      <xdr:row>162</xdr:row>
      <xdr:rowOff>9525</xdr:rowOff>
    </xdr:from>
    <xdr:to>
      <xdr:col>125</xdr:col>
      <xdr:colOff>257175</xdr:colOff>
      <xdr:row>187</xdr:row>
      <xdr:rowOff>142875</xdr:rowOff>
    </xdr:to>
    <xdr:sp macro="" textlink="">
      <xdr:nvSpPr>
        <xdr:cNvPr id="122" name="Line 122"/>
        <xdr:cNvSpPr>
          <a:spLocks noChangeShapeType="1"/>
        </xdr:cNvSpPr>
      </xdr:nvSpPr>
      <xdr:spPr bwMode="auto">
        <a:xfrm>
          <a:off x="62674500" y="26231850"/>
          <a:ext cx="3124200" cy="418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438150</xdr:colOff>
      <xdr:row>161</xdr:row>
      <xdr:rowOff>104775</xdr:rowOff>
    </xdr:from>
    <xdr:to>
      <xdr:col>120</xdr:col>
      <xdr:colOff>219075</xdr:colOff>
      <xdr:row>162</xdr:row>
      <xdr:rowOff>66675</xdr:rowOff>
    </xdr:to>
    <xdr:sp macro="" textlink="">
      <xdr:nvSpPr>
        <xdr:cNvPr id="123" name="Line 123"/>
        <xdr:cNvSpPr>
          <a:spLocks noChangeShapeType="1"/>
        </xdr:cNvSpPr>
      </xdr:nvSpPr>
      <xdr:spPr bwMode="auto">
        <a:xfrm flipV="1">
          <a:off x="60321825" y="26165175"/>
          <a:ext cx="22193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400050</xdr:colOff>
      <xdr:row>161</xdr:row>
      <xdr:rowOff>95250</xdr:rowOff>
    </xdr:from>
    <xdr:to>
      <xdr:col>125</xdr:col>
      <xdr:colOff>95250</xdr:colOff>
      <xdr:row>170</xdr:row>
      <xdr:rowOff>85725</xdr:rowOff>
    </xdr:to>
    <xdr:sp macro="" textlink="">
      <xdr:nvSpPr>
        <xdr:cNvPr id="124" name="Line 124"/>
        <xdr:cNvSpPr>
          <a:spLocks noChangeShapeType="1"/>
        </xdr:cNvSpPr>
      </xdr:nvSpPr>
      <xdr:spPr bwMode="auto">
        <a:xfrm>
          <a:off x="62722125" y="26155650"/>
          <a:ext cx="2914650" cy="144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228600</xdr:colOff>
      <xdr:row>160</xdr:row>
      <xdr:rowOff>47625</xdr:rowOff>
    </xdr:from>
    <xdr:to>
      <xdr:col>128</xdr:col>
      <xdr:colOff>542925</xdr:colOff>
      <xdr:row>170</xdr:row>
      <xdr:rowOff>85725</xdr:rowOff>
    </xdr:to>
    <xdr:sp macro="" textlink="">
      <xdr:nvSpPr>
        <xdr:cNvPr id="125" name="Line 125"/>
        <xdr:cNvSpPr>
          <a:spLocks noChangeShapeType="1"/>
        </xdr:cNvSpPr>
      </xdr:nvSpPr>
      <xdr:spPr bwMode="auto">
        <a:xfrm flipV="1">
          <a:off x="65770125" y="25946100"/>
          <a:ext cx="2343150" cy="1657350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171450</xdr:colOff>
      <xdr:row>160</xdr:row>
      <xdr:rowOff>38100</xdr:rowOff>
    </xdr:from>
    <xdr:to>
      <xdr:col>129</xdr:col>
      <xdr:colOff>247650</xdr:colOff>
      <xdr:row>160</xdr:row>
      <xdr:rowOff>114300</xdr:rowOff>
    </xdr:to>
    <xdr:sp macro="" textlink="">
      <xdr:nvSpPr>
        <xdr:cNvPr id="126" name="Oval 127"/>
        <xdr:cNvSpPr>
          <a:spLocks noChangeArrowheads="1"/>
        </xdr:cNvSpPr>
      </xdr:nvSpPr>
      <xdr:spPr bwMode="auto">
        <a:xfrm>
          <a:off x="68351400" y="25936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171450</xdr:colOff>
      <xdr:row>153</xdr:row>
      <xdr:rowOff>38100</xdr:rowOff>
    </xdr:from>
    <xdr:to>
      <xdr:col>131</xdr:col>
      <xdr:colOff>247650</xdr:colOff>
      <xdr:row>153</xdr:row>
      <xdr:rowOff>114300</xdr:rowOff>
    </xdr:to>
    <xdr:sp macro="" textlink="">
      <xdr:nvSpPr>
        <xdr:cNvPr id="127" name="Oval 128"/>
        <xdr:cNvSpPr>
          <a:spLocks noChangeArrowheads="1"/>
        </xdr:cNvSpPr>
      </xdr:nvSpPr>
      <xdr:spPr bwMode="auto">
        <a:xfrm>
          <a:off x="69570600" y="24803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228600</xdr:colOff>
      <xdr:row>154</xdr:row>
      <xdr:rowOff>57150</xdr:rowOff>
    </xdr:from>
    <xdr:to>
      <xdr:col>131</xdr:col>
      <xdr:colOff>228600</xdr:colOff>
      <xdr:row>158</xdr:row>
      <xdr:rowOff>0</xdr:rowOff>
    </xdr:to>
    <xdr:sp macro="" textlink="">
      <xdr:nvSpPr>
        <xdr:cNvPr id="128" name="Line 129"/>
        <xdr:cNvSpPr>
          <a:spLocks noChangeShapeType="1"/>
        </xdr:cNvSpPr>
      </xdr:nvSpPr>
      <xdr:spPr bwMode="auto">
        <a:xfrm>
          <a:off x="69627750" y="24984075"/>
          <a:ext cx="0" cy="590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171450</xdr:colOff>
      <xdr:row>159</xdr:row>
      <xdr:rowOff>57150</xdr:rowOff>
    </xdr:from>
    <xdr:to>
      <xdr:col>131</xdr:col>
      <xdr:colOff>247650</xdr:colOff>
      <xdr:row>159</xdr:row>
      <xdr:rowOff>133350</xdr:rowOff>
    </xdr:to>
    <xdr:sp macro="" textlink="">
      <xdr:nvSpPr>
        <xdr:cNvPr id="129" name="Oval 130"/>
        <xdr:cNvSpPr>
          <a:spLocks noChangeArrowheads="1"/>
        </xdr:cNvSpPr>
      </xdr:nvSpPr>
      <xdr:spPr bwMode="auto">
        <a:xfrm>
          <a:off x="69570600" y="25793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409575</xdr:colOff>
      <xdr:row>160</xdr:row>
      <xdr:rowOff>9525</xdr:rowOff>
    </xdr:from>
    <xdr:to>
      <xdr:col>134</xdr:col>
      <xdr:colOff>219075</xdr:colOff>
      <xdr:row>164</xdr:row>
      <xdr:rowOff>19050</xdr:rowOff>
    </xdr:to>
    <xdr:sp macro="" textlink="">
      <xdr:nvSpPr>
        <xdr:cNvPr id="130" name="Line 131"/>
        <xdr:cNvSpPr>
          <a:spLocks noChangeShapeType="1"/>
        </xdr:cNvSpPr>
      </xdr:nvSpPr>
      <xdr:spPr bwMode="auto">
        <a:xfrm>
          <a:off x="69808725" y="25908000"/>
          <a:ext cx="1638300" cy="657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134</xdr:col>
      <xdr:colOff>238125</xdr:colOff>
      <xdr:row>172</xdr:row>
      <xdr:rowOff>66675</xdr:rowOff>
    </xdr:from>
    <xdr:to>
      <xdr:col>134</xdr:col>
      <xdr:colOff>371475</xdr:colOff>
      <xdr:row>173</xdr:row>
      <xdr:rowOff>9525</xdr:rowOff>
    </xdr:to>
    <xdr:sp macro="" textlink="">
      <xdr:nvSpPr>
        <xdr:cNvPr id="131" name="Oval 132"/>
        <xdr:cNvSpPr>
          <a:spLocks noChangeArrowheads="1"/>
        </xdr:cNvSpPr>
      </xdr:nvSpPr>
      <xdr:spPr bwMode="auto">
        <a:xfrm>
          <a:off x="71466075" y="27908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131</xdr:col>
      <xdr:colOff>228600</xdr:colOff>
      <xdr:row>160</xdr:row>
      <xdr:rowOff>38100</xdr:rowOff>
    </xdr:from>
    <xdr:to>
      <xdr:col>131</xdr:col>
      <xdr:colOff>238125</xdr:colOff>
      <xdr:row>164</xdr:row>
      <xdr:rowOff>9525</xdr:rowOff>
    </xdr:to>
    <xdr:sp macro="" textlink="">
      <xdr:nvSpPr>
        <xdr:cNvPr id="132" name="Line 133"/>
        <xdr:cNvSpPr>
          <a:spLocks noChangeShapeType="1"/>
        </xdr:cNvSpPr>
      </xdr:nvSpPr>
      <xdr:spPr bwMode="auto">
        <a:xfrm>
          <a:off x="69627750" y="25936575"/>
          <a:ext cx="9525" cy="619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228600</xdr:colOff>
      <xdr:row>165</xdr:row>
      <xdr:rowOff>47625</xdr:rowOff>
    </xdr:from>
    <xdr:to>
      <xdr:col>131</xdr:col>
      <xdr:colOff>361950</xdr:colOff>
      <xdr:row>165</xdr:row>
      <xdr:rowOff>152400</xdr:rowOff>
    </xdr:to>
    <xdr:sp macro="" textlink="">
      <xdr:nvSpPr>
        <xdr:cNvPr id="133" name="Oval 134"/>
        <xdr:cNvSpPr>
          <a:spLocks noChangeArrowheads="1"/>
        </xdr:cNvSpPr>
      </xdr:nvSpPr>
      <xdr:spPr bwMode="auto">
        <a:xfrm>
          <a:off x="69627750" y="26755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132</xdr:col>
      <xdr:colOff>0</xdr:colOff>
      <xdr:row>139</xdr:row>
      <xdr:rowOff>104775</xdr:rowOff>
    </xdr:from>
    <xdr:to>
      <xdr:col>138</xdr:col>
      <xdr:colOff>257175</xdr:colOff>
      <xdr:row>151</xdr:row>
      <xdr:rowOff>114300</xdr:rowOff>
    </xdr:to>
    <xdr:sp macro="" textlink="">
      <xdr:nvSpPr>
        <xdr:cNvPr id="134" name="Line 135"/>
        <xdr:cNvSpPr>
          <a:spLocks noChangeShapeType="1"/>
        </xdr:cNvSpPr>
      </xdr:nvSpPr>
      <xdr:spPr bwMode="auto">
        <a:xfrm flipH="1">
          <a:off x="70008750" y="22612350"/>
          <a:ext cx="3914775" cy="1943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342900</xdr:colOff>
      <xdr:row>159</xdr:row>
      <xdr:rowOff>76200</xdr:rowOff>
    </xdr:from>
    <xdr:to>
      <xdr:col>131</xdr:col>
      <xdr:colOff>47625</xdr:colOff>
      <xdr:row>160</xdr:row>
      <xdr:rowOff>38100</xdr:rowOff>
    </xdr:to>
    <xdr:sp macro="" textlink="">
      <xdr:nvSpPr>
        <xdr:cNvPr id="135" name="Line 136"/>
        <xdr:cNvSpPr>
          <a:spLocks noChangeShapeType="1"/>
        </xdr:cNvSpPr>
      </xdr:nvSpPr>
      <xdr:spPr bwMode="auto">
        <a:xfrm flipV="1">
          <a:off x="68522850" y="25812750"/>
          <a:ext cx="923925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323850</xdr:colOff>
      <xdr:row>157</xdr:row>
      <xdr:rowOff>0</xdr:rowOff>
    </xdr:from>
    <xdr:to>
      <xdr:col>129</xdr:col>
      <xdr:colOff>114300</xdr:colOff>
      <xdr:row>159</xdr:row>
      <xdr:rowOff>0</xdr:rowOff>
    </xdr:to>
    <xdr:sp macro="" textlink="">
      <xdr:nvSpPr>
        <xdr:cNvPr id="136" name="Line 137"/>
        <xdr:cNvSpPr>
          <a:spLocks noChangeShapeType="1"/>
        </xdr:cNvSpPr>
      </xdr:nvSpPr>
      <xdr:spPr bwMode="auto">
        <a:xfrm flipH="1" flipV="1">
          <a:off x="67894200" y="25412700"/>
          <a:ext cx="400050" cy="32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171450</xdr:colOff>
      <xdr:row>156</xdr:row>
      <xdr:rowOff>66675</xdr:rowOff>
    </xdr:from>
    <xdr:to>
      <xdr:col>128</xdr:col>
      <xdr:colOff>304800</xdr:colOff>
      <xdr:row>157</xdr:row>
      <xdr:rowOff>9525</xdr:rowOff>
    </xdr:to>
    <xdr:sp macro="" textlink="">
      <xdr:nvSpPr>
        <xdr:cNvPr id="137" name="Oval 138"/>
        <xdr:cNvSpPr>
          <a:spLocks noChangeArrowheads="1"/>
        </xdr:cNvSpPr>
      </xdr:nvSpPr>
      <xdr:spPr bwMode="auto">
        <a:xfrm>
          <a:off x="67741800" y="253174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128</xdr:col>
      <xdr:colOff>266700</xdr:colOff>
      <xdr:row>161</xdr:row>
      <xdr:rowOff>9525</xdr:rowOff>
    </xdr:from>
    <xdr:to>
      <xdr:col>129</xdr:col>
      <xdr:colOff>152400</xdr:colOff>
      <xdr:row>169</xdr:row>
      <xdr:rowOff>0</xdr:rowOff>
    </xdr:to>
    <xdr:sp macro="" textlink="">
      <xdr:nvSpPr>
        <xdr:cNvPr id="138" name="Line 139"/>
        <xdr:cNvSpPr>
          <a:spLocks noChangeShapeType="1"/>
        </xdr:cNvSpPr>
      </xdr:nvSpPr>
      <xdr:spPr bwMode="auto">
        <a:xfrm flipH="1">
          <a:off x="67837050" y="26069925"/>
          <a:ext cx="495300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200025</xdr:colOff>
      <xdr:row>169</xdr:row>
      <xdr:rowOff>57150</xdr:rowOff>
    </xdr:from>
    <xdr:to>
      <xdr:col>128</xdr:col>
      <xdr:colOff>276225</xdr:colOff>
      <xdr:row>169</xdr:row>
      <xdr:rowOff>133350</xdr:rowOff>
    </xdr:to>
    <xdr:sp macro="" textlink="">
      <xdr:nvSpPr>
        <xdr:cNvPr id="139" name="Oval 140"/>
        <xdr:cNvSpPr>
          <a:spLocks noChangeArrowheads="1"/>
        </xdr:cNvSpPr>
      </xdr:nvSpPr>
      <xdr:spPr bwMode="auto">
        <a:xfrm>
          <a:off x="67770375" y="27412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128</xdr:col>
      <xdr:colOff>533400</xdr:colOff>
      <xdr:row>165</xdr:row>
      <xdr:rowOff>114300</xdr:rowOff>
    </xdr:from>
    <xdr:to>
      <xdr:col>130</xdr:col>
      <xdr:colOff>161925</xdr:colOff>
      <xdr:row>168</xdr:row>
      <xdr:rowOff>142875</xdr:rowOff>
    </xdr:to>
    <xdr:sp macro="" textlink="">
      <xdr:nvSpPr>
        <xdr:cNvPr id="140" name="Line 141"/>
        <xdr:cNvSpPr>
          <a:spLocks noChangeShapeType="1"/>
        </xdr:cNvSpPr>
      </xdr:nvSpPr>
      <xdr:spPr bwMode="auto">
        <a:xfrm>
          <a:off x="68103750" y="26822400"/>
          <a:ext cx="847725" cy="514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130</xdr:col>
      <xdr:colOff>219075</xdr:colOff>
      <xdr:row>169</xdr:row>
      <xdr:rowOff>66675</xdr:rowOff>
    </xdr:from>
    <xdr:to>
      <xdr:col>130</xdr:col>
      <xdr:colOff>352425</xdr:colOff>
      <xdr:row>170</xdr:row>
      <xdr:rowOff>9525</xdr:rowOff>
    </xdr:to>
    <xdr:sp macro="" textlink="">
      <xdr:nvSpPr>
        <xdr:cNvPr id="141" name="Oval 142"/>
        <xdr:cNvSpPr>
          <a:spLocks noChangeArrowheads="1"/>
        </xdr:cNvSpPr>
      </xdr:nvSpPr>
      <xdr:spPr bwMode="auto">
        <a:xfrm>
          <a:off x="69008625" y="27422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128</xdr:col>
      <xdr:colOff>352425</xdr:colOff>
      <xdr:row>169</xdr:row>
      <xdr:rowOff>123825</xdr:rowOff>
    </xdr:from>
    <xdr:to>
      <xdr:col>129</xdr:col>
      <xdr:colOff>9525</xdr:colOff>
      <xdr:row>170</xdr:row>
      <xdr:rowOff>0</xdr:rowOff>
    </xdr:to>
    <xdr:sp macro="" textlink="">
      <xdr:nvSpPr>
        <xdr:cNvPr id="142" name="Line 143"/>
        <xdr:cNvSpPr>
          <a:spLocks noChangeShapeType="1"/>
        </xdr:cNvSpPr>
      </xdr:nvSpPr>
      <xdr:spPr bwMode="auto">
        <a:xfrm>
          <a:off x="67922775" y="27479625"/>
          <a:ext cx="2667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129</xdr:col>
      <xdr:colOff>123825</xdr:colOff>
      <xdr:row>171</xdr:row>
      <xdr:rowOff>28575</xdr:rowOff>
    </xdr:from>
    <xdr:to>
      <xdr:col>129</xdr:col>
      <xdr:colOff>257175</xdr:colOff>
      <xdr:row>171</xdr:row>
      <xdr:rowOff>133350</xdr:rowOff>
    </xdr:to>
    <xdr:sp macro="" textlink="">
      <xdr:nvSpPr>
        <xdr:cNvPr id="143" name="Oval 144"/>
        <xdr:cNvSpPr>
          <a:spLocks noChangeArrowheads="1"/>
        </xdr:cNvSpPr>
      </xdr:nvSpPr>
      <xdr:spPr bwMode="auto">
        <a:xfrm>
          <a:off x="68303775" y="277082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127</xdr:col>
      <xdr:colOff>533400</xdr:colOff>
      <xdr:row>169</xdr:row>
      <xdr:rowOff>0</xdr:rowOff>
    </xdr:from>
    <xdr:to>
      <xdr:col>128</xdr:col>
      <xdr:colOff>142875</xdr:colOff>
      <xdr:row>169</xdr:row>
      <xdr:rowOff>104775</xdr:rowOff>
    </xdr:to>
    <xdr:sp macro="" textlink="">
      <xdr:nvSpPr>
        <xdr:cNvPr id="144" name="Line 145"/>
        <xdr:cNvSpPr>
          <a:spLocks noChangeShapeType="1"/>
        </xdr:cNvSpPr>
      </xdr:nvSpPr>
      <xdr:spPr bwMode="auto">
        <a:xfrm flipH="1" flipV="1">
          <a:off x="67494150" y="27355800"/>
          <a:ext cx="219075" cy="104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371475</xdr:colOff>
      <xdr:row>168</xdr:row>
      <xdr:rowOff>38100</xdr:rowOff>
    </xdr:from>
    <xdr:to>
      <xdr:col>127</xdr:col>
      <xdr:colOff>504825</xdr:colOff>
      <xdr:row>168</xdr:row>
      <xdr:rowOff>142875</xdr:rowOff>
    </xdr:to>
    <xdr:sp macro="" textlink="">
      <xdr:nvSpPr>
        <xdr:cNvPr id="145" name="Oval 146"/>
        <xdr:cNvSpPr>
          <a:spLocks noChangeArrowheads="1"/>
        </xdr:cNvSpPr>
      </xdr:nvSpPr>
      <xdr:spPr bwMode="auto">
        <a:xfrm>
          <a:off x="67332225" y="27231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120</xdr:col>
      <xdr:colOff>504825</xdr:colOff>
      <xdr:row>151</xdr:row>
      <xdr:rowOff>9525</xdr:rowOff>
    </xdr:from>
    <xdr:to>
      <xdr:col>125</xdr:col>
      <xdr:colOff>133350</xdr:colOff>
      <xdr:row>169</xdr:row>
      <xdr:rowOff>114300</xdr:rowOff>
    </xdr:to>
    <xdr:sp macro="" textlink="">
      <xdr:nvSpPr>
        <xdr:cNvPr id="146" name="Line 147"/>
        <xdr:cNvSpPr>
          <a:spLocks noChangeShapeType="1"/>
        </xdr:cNvSpPr>
      </xdr:nvSpPr>
      <xdr:spPr bwMode="auto">
        <a:xfrm>
          <a:off x="62826900" y="24450675"/>
          <a:ext cx="2847975" cy="3019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209550</xdr:colOff>
      <xdr:row>159</xdr:row>
      <xdr:rowOff>95250</xdr:rowOff>
    </xdr:from>
    <xdr:to>
      <xdr:col>128</xdr:col>
      <xdr:colOff>514350</xdr:colOff>
      <xdr:row>169</xdr:row>
      <xdr:rowOff>104775</xdr:rowOff>
    </xdr:to>
    <xdr:sp macro="" textlink="">
      <xdr:nvSpPr>
        <xdr:cNvPr id="147" name="Line 148"/>
        <xdr:cNvSpPr>
          <a:spLocks noChangeShapeType="1"/>
        </xdr:cNvSpPr>
      </xdr:nvSpPr>
      <xdr:spPr bwMode="auto">
        <a:xfrm flipV="1">
          <a:off x="65751075" y="25831800"/>
          <a:ext cx="2333625" cy="1628775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333375</xdr:colOff>
      <xdr:row>211</xdr:row>
      <xdr:rowOff>76200</xdr:rowOff>
    </xdr:from>
    <xdr:to>
      <xdr:col>113</xdr:col>
      <xdr:colOff>0</xdr:colOff>
      <xdr:row>213</xdr:row>
      <xdr:rowOff>9525</xdr:rowOff>
    </xdr:to>
    <xdr:sp macro="" textlink="">
      <xdr:nvSpPr>
        <xdr:cNvPr id="148" name="Line 150"/>
        <xdr:cNvSpPr>
          <a:spLocks noChangeShapeType="1"/>
        </xdr:cNvSpPr>
      </xdr:nvSpPr>
      <xdr:spPr bwMode="auto">
        <a:xfrm>
          <a:off x="50463450" y="34232850"/>
          <a:ext cx="7591425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114300</xdr:colOff>
      <xdr:row>250</xdr:row>
      <xdr:rowOff>57150</xdr:rowOff>
    </xdr:from>
    <xdr:to>
      <xdr:col>67</xdr:col>
      <xdr:colOff>247650</xdr:colOff>
      <xdr:row>251</xdr:row>
      <xdr:rowOff>0</xdr:rowOff>
    </xdr:to>
    <xdr:sp macro="" textlink="">
      <xdr:nvSpPr>
        <xdr:cNvPr id="149" name="Oval 151"/>
        <xdr:cNvSpPr>
          <a:spLocks noChangeArrowheads="1"/>
        </xdr:cNvSpPr>
      </xdr:nvSpPr>
      <xdr:spPr bwMode="auto">
        <a:xfrm>
          <a:off x="32699325" y="40528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64</xdr:col>
      <xdr:colOff>352425</xdr:colOff>
      <xdr:row>266</xdr:row>
      <xdr:rowOff>76200</xdr:rowOff>
    </xdr:from>
    <xdr:to>
      <xdr:col>65</xdr:col>
      <xdr:colOff>0</xdr:colOff>
      <xdr:row>267</xdr:row>
      <xdr:rowOff>19050</xdr:rowOff>
    </xdr:to>
    <xdr:sp macro="" textlink="">
      <xdr:nvSpPr>
        <xdr:cNvPr id="150" name="Oval 152"/>
        <xdr:cNvSpPr>
          <a:spLocks noChangeArrowheads="1"/>
        </xdr:cNvSpPr>
      </xdr:nvSpPr>
      <xdr:spPr bwMode="auto">
        <a:xfrm>
          <a:off x="31480125" y="43138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67</xdr:col>
      <xdr:colOff>371475</xdr:colOff>
      <xdr:row>251</xdr:row>
      <xdr:rowOff>28575</xdr:rowOff>
    </xdr:from>
    <xdr:to>
      <xdr:col>72</xdr:col>
      <xdr:colOff>28575</xdr:colOff>
      <xdr:row>264</xdr:row>
      <xdr:rowOff>142875</xdr:rowOff>
    </xdr:to>
    <xdr:sp macro="" textlink="">
      <xdr:nvSpPr>
        <xdr:cNvPr id="151" name="Line 153"/>
        <xdr:cNvSpPr>
          <a:spLocks noChangeShapeType="1"/>
        </xdr:cNvSpPr>
      </xdr:nvSpPr>
      <xdr:spPr bwMode="auto">
        <a:xfrm>
          <a:off x="32956500" y="40662225"/>
          <a:ext cx="2085975" cy="2219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104775</xdr:colOff>
      <xdr:row>266</xdr:row>
      <xdr:rowOff>66675</xdr:rowOff>
    </xdr:from>
    <xdr:to>
      <xdr:col>72</xdr:col>
      <xdr:colOff>9525</xdr:colOff>
      <xdr:row>266</xdr:row>
      <xdr:rowOff>152400</xdr:rowOff>
    </xdr:to>
    <xdr:sp macro="" textlink="">
      <xdr:nvSpPr>
        <xdr:cNvPr id="152" name="Line 154"/>
        <xdr:cNvSpPr>
          <a:spLocks noChangeShapeType="1"/>
        </xdr:cNvSpPr>
      </xdr:nvSpPr>
      <xdr:spPr bwMode="auto">
        <a:xfrm flipH="1">
          <a:off x="31718250" y="43129200"/>
          <a:ext cx="330517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276225</xdr:colOff>
      <xdr:row>251</xdr:row>
      <xdr:rowOff>66675</xdr:rowOff>
    </xdr:from>
    <xdr:to>
      <xdr:col>67</xdr:col>
      <xdr:colOff>219075</xdr:colOff>
      <xdr:row>265</xdr:row>
      <xdr:rowOff>9525</xdr:rowOff>
    </xdr:to>
    <xdr:sp macro="" textlink="">
      <xdr:nvSpPr>
        <xdr:cNvPr id="153" name="Line 155"/>
        <xdr:cNvSpPr>
          <a:spLocks noChangeShapeType="1"/>
        </xdr:cNvSpPr>
      </xdr:nvSpPr>
      <xdr:spPr bwMode="auto">
        <a:xfrm flipV="1">
          <a:off x="31889700" y="40700325"/>
          <a:ext cx="914400" cy="2209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266700</xdr:colOff>
      <xdr:row>226</xdr:row>
      <xdr:rowOff>66675</xdr:rowOff>
    </xdr:from>
    <xdr:to>
      <xdr:col>67</xdr:col>
      <xdr:colOff>400050</xdr:colOff>
      <xdr:row>227</xdr:row>
      <xdr:rowOff>9525</xdr:rowOff>
    </xdr:to>
    <xdr:sp macro="" textlink="">
      <xdr:nvSpPr>
        <xdr:cNvPr id="154" name="Oval 156"/>
        <xdr:cNvSpPr>
          <a:spLocks noChangeArrowheads="1"/>
        </xdr:cNvSpPr>
      </xdr:nvSpPr>
      <xdr:spPr bwMode="auto">
        <a:xfrm>
          <a:off x="32851725" y="36652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72</xdr:col>
      <xdr:colOff>314325</xdr:colOff>
      <xdr:row>256</xdr:row>
      <xdr:rowOff>123825</xdr:rowOff>
    </xdr:from>
    <xdr:to>
      <xdr:col>81</xdr:col>
      <xdr:colOff>571500</xdr:colOff>
      <xdr:row>266</xdr:row>
      <xdr:rowOff>38100</xdr:rowOff>
    </xdr:to>
    <xdr:sp macro="" textlink="">
      <xdr:nvSpPr>
        <xdr:cNvPr id="155" name="Line 157"/>
        <xdr:cNvSpPr>
          <a:spLocks noChangeShapeType="1"/>
        </xdr:cNvSpPr>
      </xdr:nvSpPr>
      <xdr:spPr bwMode="auto">
        <a:xfrm flipH="1">
          <a:off x="35328225" y="41567100"/>
          <a:ext cx="4895850" cy="1533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200025</xdr:colOff>
      <xdr:row>250</xdr:row>
      <xdr:rowOff>9525</xdr:rowOff>
    </xdr:from>
    <xdr:to>
      <xdr:col>69</xdr:col>
      <xdr:colOff>276225</xdr:colOff>
      <xdr:row>250</xdr:row>
      <xdr:rowOff>85725</xdr:rowOff>
    </xdr:to>
    <xdr:sp macro="" textlink="">
      <xdr:nvSpPr>
        <xdr:cNvPr id="156" name="Oval 158"/>
        <xdr:cNvSpPr>
          <a:spLocks noChangeArrowheads="1"/>
        </xdr:cNvSpPr>
      </xdr:nvSpPr>
      <xdr:spPr bwMode="auto">
        <a:xfrm>
          <a:off x="33756600" y="40481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171450</xdr:colOff>
      <xdr:row>255</xdr:row>
      <xdr:rowOff>0</xdr:rowOff>
    </xdr:from>
    <xdr:to>
      <xdr:col>75</xdr:col>
      <xdr:colOff>257175</xdr:colOff>
      <xdr:row>255</xdr:row>
      <xdr:rowOff>76200</xdr:rowOff>
    </xdr:to>
    <xdr:sp macro="" textlink="">
      <xdr:nvSpPr>
        <xdr:cNvPr id="157" name="Oval 159"/>
        <xdr:cNvSpPr>
          <a:spLocks noChangeArrowheads="1"/>
        </xdr:cNvSpPr>
      </xdr:nvSpPr>
      <xdr:spPr bwMode="auto">
        <a:xfrm>
          <a:off x="36642675" y="41281350"/>
          <a:ext cx="8572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314325</xdr:colOff>
      <xdr:row>250</xdr:row>
      <xdr:rowOff>85725</xdr:rowOff>
    </xdr:from>
    <xdr:to>
      <xdr:col>75</xdr:col>
      <xdr:colOff>123825</xdr:colOff>
      <xdr:row>255</xdr:row>
      <xdr:rowOff>19050</xdr:rowOff>
    </xdr:to>
    <xdr:sp macro="" textlink="">
      <xdr:nvSpPr>
        <xdr:cNvPr id="158" name="Line 160"/>
        <xdr:cNvSpPr>
          <a:spLocks noChangeShapeType="1"/>
        </xdr:cNvSpPr>
      </xdr:nvSpPr>
      <xdr:spPr bwMode="auto">
        <a:xfrm flipH="1" flipV="1">
          <a:off x="33870900" y="40557450"/>
          <a:ext cx="272415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285750</xdr:colOff>
      <xdr:row>255</xdr:row>
      <xdr:rowOff>104775</xdr:rowOff>
    </xdr:from>
    <xdr:to>
      <xdr:col>75</xdr:col>
      <xdr:colOff>390525</xdr:colOff>
      <xdr:row>257</xdr:row>
      <xdr:rowOff>9525</xdr:rowOff>
    </xdr:to>
    <xdr:sp macro="" textlink="">
      <xdr:nvSpPr>
        <xdr:cNvPr id="159" name="Line 161"/>
        <xdr:cNvSpPr>
          <a:spLocks noChangeShapeType="1"/>
        </xdr:cNvSpPr>
      </xdr:nvSpPr>
      <xdr:spPr bwMode="auto">
        <a:xfrm flipH="1" flipV="1">
          <a:off x="36756975" y="41386125"/>
          <a:ext cx="1047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381000</xdr:colOff>
      <xdr:row>250</xdr:row>
      <xdr:rowOff>38100</xdr:rowOff>
    </xdr:from>
    <xdr:to>
      <xdr:col>68</xdr:col>
      <xdr:colOff>590550</xdr:colOff>
      <xdr:row>250</xdr:row>
      <xdr:rowOff>57150</xdr:rowOff>
    </xdr:to>
    <xdr:sp macro="" textlink="">
      <xdr:nvSpPr>
        <xdr:cNvPr id="160" name="Line 162"/>
        <xdr:cNvSpPr>
          <a:spLocks noChangeShapeType="1"/>
        </xdr:cNvSpPr>
      </xdr:nvSpPr>
      <xdr:spPr bwMode="auto">
        <a:xfrm flipH="1">
          <a:off x="32966025" y="40509825"/>
          <a:ext cx="59055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352425</xdr:colOff>
      <xdr:row>223</xdr:row>
      <xdr:rowOff>28575</xdr:rowOff>
    </xdr:from>
    <xdr:to>
      <xdr:col>100</xdr:col>
      <xdr:colOff>428625</xdr:colOff>
      <xdr:row>223</xdr:row>
      <xdr:rowOff>104775</xdr:rowOff>
    </xdr:to>
    <xdr:sp macro="" textlink="">
      <xdr:nvSpPr>
        <xdr:cNvPr id="161" name="Oval 163"/>
        <xdr:cNvSpPr>
          <a:spLocks noChangeArrowheads="1"/>
        </xdr:cNvSpPr>
      </xdr:nvSpPr>
      <xdr:spPr bwMode="auto">
        <a:xfrm>
          <a:off x="50482500" y="36128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99</xdr:col>
      <xdr:colOff>266700</xdr:colOff>
      <xdr:row>219</xdr:row>
      <xdr:rowOff>104775</xdr:rowOff>
    </xdr:from>
    <xdr:to>
      <xdr:col>100</xdr:col>
      <xdr:colOff>276225</xdr:colOff>
      <xdr:row>221</xdr:row>
      <xdr:rowOff>152400</xdr:rowOff>
    </xdr:to>
    <xdr:sp macro="" textlink="">
      <xdr:nvSpPr>
        <xdr:cNvPr id="162" name="Line 165"/>
        <xdr:cNvSpPr>
          <a:spLocks noChangeShapeType="1"/>
        </xdr:cNvSpPr>
      </xdr:nvSpPr>
      <xdr:spPr bwMode="auto">
        <a:xfrm>
          <a:off x="49787175" y="35556825"/>
          <a:ext cx="619125" cy="37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99</xdr:col>
      <xdr:colOff>190500</xdr:colOff>
      <xdr:row>219</xdr:row>
      <xdr:rowOff>0</xdr:rowOff>
    </xdr:from>
    <xdr:to>
      <xdr:col>99</xdr:col>
      <xdr:colOff>266700</xdr:colOff>
      <xdr:row>219</xdr:row>
      <xdr:rowOff>76200</xdr:rowOff>
    </xdr:to>
    <xdr:sp macro="" textlink="">
      <xdr:nvSpPr>
        <xdr:cNvPr id="163" name="Oval 166"/>
        <xdr:cNvSpPr>
          <a:spLocks noChangeArrowheads="1"/>
        </xdr:cNvSpPr>
      </xdr:nvSpPr>
      <xdr:spPr bwMode="auto">
        <a:xfrm>
          <a:off x="49710975" y="35452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99</xdr:col>
      <xdr:colOff>323850</xdr:colOff>
      <xdr:row>218</xdr:row>
      <xdr:rowOff>95250</xdr:rowOff>
    </xdr:from>
    <xdr:to>
      <xdr:col>100</xdr:col>
      <xdr:colOff>333375</xdr:colOff>
      <xdr:row>219</xdr:row>
      <xdr:rowOff>19050</xdr:rowOff>
    </xdr:to>
    <xdr:sp macro="" textlink="">
      <xdr:nvSpPr>
        <xdr:cNvPr id="164" name="Line 167"/>
        <xdr:cNvSpPr>
          <a:spLocks noChangeShapeType="1"/>
        </xdr:cNvSpPr>
      </xdr:nvSpPr>
      <xdr:spPr bwMode="auto">
        <a:xfrm flipV="1">
          <a:off x="49844325" y="35385375"/>
          <a:ext cx="619125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523875</xdr:colOff>
      <xdr:row>222</xdr:row>
      <xdr:rowOff>85725</xdr:rowOff>
    </xdr:from>
    <xdr:to>
      <xdr:col>102</xdr:col>
      <xdr:colOff>485775</xdr:colOff>
      <xdr:row>223</xdr:row>
      <xdr:rowOff>152400</xdr:rowOff>
    </xdr:to>
    <xdr:sp macro="" textlink="">
      <xdr:nvSpPr>
        <xdr:cNvPr id="165" name="Line 168"/>
        <xdr:cNvSpPr>
          <a:spLocks noChangeShapeType="1"/>
        </xdr:cNvSpPr>
      </xdr:nvSpPr>
      <xdr:spPr bwMode="auto">
        <a:xfrm flipV="1">
          <a:off x="50653950" y="36023550"/>
          <a:ext cx="118110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38100</xdr:colOff>
      <xdr:row>151</xdr:row>
      <xdr:rowOff>85725</xdr:rowOff>
    </xdr:from>
    <xdr:to>
      <xdr:col>95</xdr:col>
      <xdr:colOff>190500</xdr:colOff>
      <xdr:row>152</xdr:row>
      <xdr:rowOff>57150</xdr:rowOff>
    </xdr:to>
    <xdr:sp macro="" textlink="">
      <xdr:nvSpPr>
        <xdr:cNvPr id="166" name="Oval 169"/>
        <xdr:cNvSpPr>
          <a:spLocks noChangeArrowheads="1"/>
        </xdr:cNvSpPr>
      </xdr:nvSpPr>
      <xdr:spPr bwMode="auto">
        <a:xfrm>
          <a:off x="47120175" y="24526875"/>
          <a:ext cx="1524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266700</xdr:colOff>
      <xdr:row>151</xdr:row>
      <xdr:rowOff>19050</xdr:rowOff>
    </xdr:from>
    <xdr:to>
      <xdr:col>120</xdr:col>
      <xdr:colOff>504825</xdr:colOff>
      <xdr:row>151</xdr:row>
      <xdr:rowOff>114300</xdr:rowOff>
    </xdr:to>
    <xdr:sp macro="" textlink="">
      <xdr:nvSpPr>
        <xdr:cNvPr id="167" name="Line 170"/>
        <xdr:cNvSpPr>
          <a:spLocks noChangeShapeType="1"/>
        </xdr:cNvSpPr>
      </xdr:nvSpPr>
      <xdr:spPr bwMode="auto">
        <a:xfrm flipV="1">
          <a:off x="47348775" y="24460200"/>
          <a:ext cx="15478125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295275</xdr:colOff>
      <xdr:row>157</xdr:row>
      <xdr:rowOff>47625</xdr:rowOff>
    </xdr:from>
    <xdr:to>
      <xdr:col>104</xdr:col>
      <xdr:colOff>371475</xdr:colOff>
      <xdr:row>157</xdr:row>
      <xdr:rowOff>123825</xdr:rowOff>
    </xdr:to>
    <xdr:sp macro="" textlink="">
      <xdr:nvSpPr>
        <xdr:cNvPr id="168" name="Oval 171"/>
        <xdr:cNvSpPr>
          <a:spLocks noChangeArrowheads="1"/>
        </xdr:cNvSpPr>
      </xdr:nvSpPr>
      <xdr:spPr bwMode="auto">
        <a:xfrm>
          <a:off x="52863750" y="25460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257175</xdr:colOff>
      <xdr:row>152</xdr:row>
      <xdr:rowOff>28575</xdr:rowOff>
    </xdr:from>
    <xdr:to>
      <xdr:col>104</xdr:col>
      <xdr:colOff>171450</xdr:colOff>
      <xdr:row>157</xdr:row>
      <xdr:rowOff>57150</xdr:rowOff>
    </xdr:to>
    <xdr:sp macro="" textlink="">
      <xdr:nvSpPr>
        <xdr:cNvPr id="169" name="Line 172"/>
        <xdr:cNvSpPr>
          <a:spLocks noChangeShapeType="1"/>
        </xdr:cNvSpPr>
      </xdr:nvSpPr>
      <xdr:spPr bwMode="auto">
        <a:xfrm>
          <a:off x="47339250" y="24631650"/>
          <a:ext cx="5400675" cy="838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101</xdr:col>
      <xdr:colOff>123825</xdr:colOff>
      <xdr:row>161</xdr:row>
      <xdr:rowOff>47625</xdr:rowOff>
    </xdr:from>
    <xdr:to>
      <xdr:col>101</xdr:col>
      <xdr:colOff>257175</xdr:colOff>
      <xdr:row>161</xdr:row>
      <xdr:rowOff>152400</xdr:rowOff>
    </xdr:to>
    <xdr:sp macro="" textlink="">
      <xdr:nvSpPr>
        <xdr:cNvPr id="170" name="Oval 173"/>
        <xdr:cNvSpPr>
          <a:spLocks noChangeArrowheads="1"/>
        </xdr:cNvSpPr>
      </xdr:nvSpPr>
      <xdr:spPr bwMode="auto">
        <a:xfrm>
          <a:off x="50863500" y="26108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101</xdr:col>
      <xdr:colOff>371475</xdr:colOff>
      <xdr:row>158</xdr:row>
      <xdr:rowOff>0</xdr:rowOff>
    </xdr:from>
    <xdr:to>
      <xdr:col>104</xdr:col>
      <xdr:colOff>209550</xdr:colOff>
      <xdr:row>161</xdr:row>
      <xdr:rowOff>66675</xdr:rowOff>
    </xdr:to>
    <xdr:sp macro="" textlink="">
      <xdr:nvSpPr>
        <xdr:cNvPr id="171" name="Line 174"/>
        <xdr:cNvSpPr>
          <a:spLocks noChangeShapeType="1"/>
        </xdr:cNvSpPr>
      </xdr:nvSpPr>
      <xdr:spPr bwMode="auto">
        <a:xfrm flipH="1">
          <a:off x="51111150" y="25574625"/>
          <a:ext cx="1666875" cy="552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238125</xdr:colOff>
      <xdr:row>152</xdr:row>
      <xdr:rowOff>114300</xdr:rowOff>
    </xdr:from>
    <xdr:to>
      <xdr:col>99</xdr:col>
      <xdr:colOff>295275</xdr:colOff>
      <xdr:row>173</xdr:row>
      <xdr:rowOff>104775</xdr:rowOff>
    </xdr:to>
    <xdr:sp macro="" textlink="">
      <xdr:nvSpPr>
        <xdr:cNvPr id="172" name="Freeform 175"/>
        <xdr:cNvSpPr>
          <a:spLocks/>
        </xdr:cNvSpPr>
      </xdr:nvSpPr>
      <xdr:spPr bwMode="auto">
        <a:xfrm>
          <a:off x="47320200" y="24717375"/>
          <a:ext cx="2495550" cy="3390900"/>
        </a:xfrm>
        <a:custGeom>
          <a:avLst/>
          <a:gdLst>
            <a:gd name="T0" fmla="*/ 0 w 262"/>
            <a:gd name="T1" fmla="*/ 0 h 356"/>
            <a:gd name="T2" fmla="*/ 262 w 262"/>
            <a:gd name="T3" fmla="*/ 356 h 356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62" h="356">
              <a:moveTo>
                <a:pt x="0" y="0"/>
              </a:moveTo>
              <a:lnTo>
                <a:pt x="262" y="356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99</xdr:col>
      <xdr:colOff>304800</xdr:colOff>
      <xdr:row>173</xdr:row>
      <xdr:rowOff>57150</xdr:rowOff>
    </xdr:from>
    <xdr:to>
      <xdr:col>111</xdr:col>
      <xdr:colOff>114300</xdr:colOff>
      <xdr:row>173</xdr:row>
      <xdr:rowOff>85725</xdr:rowOff>
    </xdr:to>
    <xdr:sp macro="" textlink="">
      <xdr:nvSpPr>
        <xdr:cNvPr id="173" name="Line 176"/>
        <xdr:cNvSpPr>
          <a:spLocks noChangeShapeType="1"/>
        </xdr:cNvSpPr>
      </xdr:nvSpPr>
      <xdr:spPr bwMode="auto">
        <a:xfrm flipV="1">
          <a:off x="49825275" y="28060650"/>
          <a:ext cx="712470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180975</xdr:colOff>
      <xdr:row>168</xdr:row>
      <xdr:rowOff>9525</xdr:rowOff>
    </xdr:from>
    <xdr:to>
      <xdr:col>110</xdr:col>
      <xdr:colOff>257175</xdr:colOff>
      <xdr:row>168</xdr:row>
      <xdr:rowOff>85725</xdr:rowOff>
    </xdr:to>
    <xdr:sp macro="" textlink="">
      <xdr:nvSpPr>
        <xdr:cNvPr id="174" name="Oval 177"/>
        <xdr:cNvSpPr>
          <a:spLocks noChangeArrowheads="1"/>
        </xdr:cNvSpPr>
      </xdr:nvSpPr>
      <xdr:spPr bwMode="auto">
        <a:xfrm>
          <a:off x="56407050" y="272034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101</xdr:col>
      <xdr:colOff>333375</xdr:colOff>
      <xdr:row>161</xdr:row>
      <xdr:rowOff>142875</xdr:rowOff>
    </xdr:from>
    <xdr:to>
      <xdr:col>109</xdr:col>
      <xdr:colOff>571500</xdr:colOff>
      <xdr:row>167</xdr:row>
      <xdr:rowOff>28575</xdr:rowOff>
    </xdr:to>
    <xdr:sp macro="" textlink="">
      <xdr:nvSpPr>
        <xdr:cNvPr id="175" name="Line 178"/>
        <xdr:cNvSpPr>
          <a:spLocks noChangeShapeType="1"/>
        </xdr:cNvSpPr>
      </xdr:nvSpPr>
      <xdr:spPr bwMode="auto">
        <a:xfrm flipH="1" flipV="1">
          <a:off x="51073050" y="26203275"/>
          <a:ext cx="5114925" cy="857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152400</xdr:colOff>
      <xdr:row>162</xdr:row>
      <xdr:rowOff>47625</xdr:rowOff>
    </xdr:from>
    <xdr:to>
      <xdr:col>116</xdr:col>
      <xdr:colOff>228600</xdr:colOff>
      <xdr:row>162</xdr:row>
      <xdr:rowOff>123825</xdr:rowOff>
    </xdr:to>
    <xdr:sp macro="" textlink="">
      <xdr:nvSpPr>
        <xdr:cNvPr id="176" name="Oval 179"/>
        <xdr:cNvSpPr>
          <a:spLocks noChangeArrowheads="1"/>
        </xdr:cNvSpPr>
      </xdr:nvSpPr>
      <xdr:spPr bwMode="auto">
        <a:xfrm>
          <a:off x="60036075" y="26269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116</xdr:col>
      <xdr:colOff>0</xdr:colOff>
      <xdr:row>163</xdr:row>
      <xdr:rowOff>38100</xdr:rowOff>
    </xdr:from>
    <xdr:to>
      <xdr:col>116</xdr:col>
      <xdr:colOff>161925</xdr:colOff>
      <xdr:row>173</xdr:row>
      <xdr:rowOff>76200</xdr:rowOff>
    </xdr:to>
    <xdr:sp macro="" textlink="">
      <xdr:nvSpPr>
        <xdr:cNvPr id="177" name="Line 180"/>
        <xdr:cNvSpPr>
          <a:spLocks noChangeShapeType="1"/>
        </xdr:cNvSpPr>
      </xdr:nvSpPr>
      <xdr:spPr bwMode="auto">
        <a:xfrm flipV="1">
          <a:off x="59883675" y="26422350"/>
          <a:ext cx="161925" cy="1657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238125</xdr:colOff>
      <xdr:row>155</xdr:row>
      <xdr:rowOff>28575</xdr:rowOff>
    </xdr:from>
    <xdr:to>
      <xdr:col>116</xdr:col>
      <xdr:colOff>342900</xdr:colOff>
      <xdr:row>156</xdr:row>
      <xdr:rowOff>9525</xdr:rowOff>
    </xdr:to>
    <xdr:sp macro="" textlink="">
      <xdr:nvSpPr>
        <xdr:cNvPr id="178" name="Oval 181"/>
        <xdr:cNvSpPr>
          <a:spLocks noChangeArrowheads="1"/>
        </xdr:cNvSpPr>
      </xdr:nvSpPr>
      <xdr:spPr bwMode="auto">
        <a:xfrm>
          <a:off x="60121800" y="25117425"/>
          <a:ext cx="104775" cy="1428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171450</xdr:colOff>
      <xdr:row>156</xdr:row>
      <xdr:rowOff>66675</xdr:rowOff>
    </xdr:from>
    <xdr:to>
      <xdr:col>116</xdr:col>
      <xdr:colOff>180975</xdr:colOff>
      <xdr:row>161</xdr:row>
      <xdr:rowOff>0</xdr:rowOff>
    </xdr:to>
    <xdr:sp macro="" textlink="">
      <xdr:nvSpPr>
        <xdr:cNvPr id="179" name="Line 182"/>
        <xdr:cNvSpPr>
          <a:spLocks noChangeShapeType="1"/>
        </xdr:cNvSpPr>
      </xdr:nvSpPr>
      <xdr:spPr bwMode="auto">
        <a:xfrm flipV="1">
          <a:off x="60055125" y="25317450"/>
          <a:ext cx="9525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419100</xdr:colOff>
      <xdr:row>157</xdr:row>
      <xdr:rowOff>152400</xdr:rowOff>
    </xdr:from>
    <xdr:to>
      <xdr:col>111</xdr:col>
      <xdr:colOff>381000</xdr:colOff>
      <xdr:row>163</xdr:row>
      <xdr:rowOff>114300</xdr:rowOff>
    </xdr:to>
    <xdr:sp macro="" textlink="">
      <xdr:nvSpPr>
        <xdr:cNvPr id="180" name="Line 183"/>
        <xdr:cNvSpPr>
          <a:spLocks noChangeShapeType="1"/>
        </xdr:cNvSpPr>
      </xdr:nvSpPr>
      <xdr:spPr bwMode="auto">
        <a:xfrm>
          <a:off x="52987575" y="25565100"/>
          <a:ext cx="4229100" cy="933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95250</xdr:colOff>
      <xdr:row>162</xdr:row>
      <xdr:rowOff>57150</xdr:rowOff>
    </xdr:from>
    <xdr:to>
      <xdr:col>115</xdr:col>
      <xdr:colOff>571500</xdr:colOff>
      <xdr:row>163</xdr:row>
      <xdr:rowOff>123825</xdr:rowOff>
    </xdr:to>
    <xdr:sp macro="" textlink="">
      <xdr:nvSpPr>
        <xdr:cNvPr id="181" name="Line 184"/>
        <xdr:cNvSpPr>
          <a:spLocks noChangeShapeType="1"/>
        </xdr:cNvSpPr>
      </xdr:nvSpPr>
      <xdr:spPr bwMode="auto">
        <a:xfrm flipV="1">
          <a:off x="57540525" y="26279475"/>
          <a:ext cx="230505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476250</xdr:colOff>
      <xdr:row>163</xdr:row>
      <xdr:rowOff>95250</xdr:rowOff>
    </xdr:from>
    <xdr:to>
      <xdr:col>111</xdr:col>
      <xdr:colOff>552450</xdr:colOff>
      <xdr:row>164</xdr:row>
      <xdr:rowOff>9525</xdr:rowOff>
    </xdr:to>
    <xdr:sp macro="" textlink="">
      <xdr:nvSpPr>
        <xdr:cNvPr id="182" name="Oval 185"/>
        <xdr:cNvSpPr>
          <a:spLocks noChangeArrowheads="1"/>
        </xdr:cNvSpPr>
      </xdr:nvSpPr>
      <xdr:spPr bwMode="auto">
        <a:xfrm>
          <a:off x="57311925" y="264795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109</xdr:col>
      <xdr:colOff>28575</xdr:colOff>
      <xdr:row>178</xdr:row>
      <xdr:rowOff>152400</xdr:rowOff>
    </xdr:from>
    <xdr:to>
      <xdr:col>110</xdr:col>
      <xdr:colOff>247650</xdr:colOff>
      <xdr:row>185</xdr:row>
      <xdr:rowOff>133350</xdr:rowOff>
    </xdr:to>
    <xdr:sp macro="" textlink="">
      <xdr:nvSpPr>
        <xdr:cNvPr id="183" name="Line 186"/>
        <xdr:cNvSpPr>
          <a:spLocks noChangeShapeType="1"/>
        </xdr:cNvSpPr>
      </xdr:nvSpPr>
      <xdr:spPr bwMode="auto">
        <a:xfrm flipV="1">
          <a:off x="55645050" y="28965525"/>
          <a:ext cx="82867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295275</xdr:colOff>
      <xdr:row>178</xdr:row>
      <xdr:rowOff>47625</xdr:rowOff>
    </xdr:from>
    <xdr:to>
      <xdr:col>110</xdr:col>
      <xdr:colOff>371475</xdr:colOff>
      <xdr:row>178</xdr:row>
      <xdr:rowOff>123825</xdr:rowOff>
    </xdr:to>
    <xdr:sp macro="" textlink="">
      <xdr:nvSpPr>
        <xdr:cNvPr id="184" name="Oval 187"/>
        <xdr:cNvSpPr>
          <a:spLocks noChangeArrowheads="1"/>
        </xdr:cNvSpPr>
      </xdr:nvSpPr>
      <xdr:spPr bwMode="auto">
        <a:xfrm>
          <a:off x="56521350" y="28860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110</xdr:col>
      <xdr:colOff>209550</xdr:colOff>
      <xdr:row>168</xdr:row>
      <xdr:rowOff>133350</xdr:rowOff>
    </xdr:from>
    <xdr:to>
      <xdr:col>110</xdr:col>
      <xdr:colOff>276225</xdr:colOff>
      <xdr:row>176</xdr:row>
      <xdr:rowOff>123825</xdr:rowOff>
    </xdr:to>
    <xdr:sp macro="" textlink="">
      <xdr:nvSpPr>
        <xdr:cNvPr id="185" name="Line 188"/>
        <xdr:cNvSpPr>
          <a:spLocks noChangeShapeType="1"/>
        </xdr:cNvSpPr>
      </xdr:nvSpPr>
      <xdr:spPr bwMode="auto">
        <a:xfrm flipH="1" flipV="1">
          <a:off x="56435625" y="27327225"/>
          <a:ext cx="66675" cy="1285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581025</xdr:colOff>
      <xdr:row>156</xdr:row>
      <xdr:rowOff>114300</xdr:rowOff>
    </xdr:from>
    <xdr:to>
      <xdr:col>116</xdr:col>
      <xdr:colOff>123825</xdr:colOff>
      <xdr:row>176</xdr:row>
      <xdr:rowOff>133350</xdr:rowOff>
    </xdr:to>
    <xdr:sp macro="" textlink="">
      <xdr:nvSpPr>
        <xdr:cNvPr id="186" name="Line 189"/>
        <xdr:cNvSpPr>
          <a:spLocks noChangeShapeType="1"/>
        </xdr:cNvSpPr>
      </xdr:nvSpPr>
      <xdr:spPr bwMode="auto">
        <a:xfrm flipV="1">
          <a:off x="56807100" y="25365075"/>
          <a:ext cx="3200400" cy="3257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142875</xdr:colOff>
      <xdr:row>158</xdr:row>
      <xdr:rowOff>76200</xdr:rowOff>
    </xdr:from>
    <xdr:to>
      <xdr:col>116</xdr:col>
      <xdr:colOff>219075</xdr:colOff>
      <xdr:row>158</xdr:row>
      <xdr:rowOff>152400</xdr:rowOff>
    </xdr:to>
    <xdr:sp macro="" textlink="">
      <xdr:nvSpPr>
        <xdr:cNvPr id="187" name="Oval 190"/>
        <xdr:cNvSpPr>
          <a:spLocks noChangeArrowheads="1"/>
        </xdr:cNvSpPr>
      </xdr:nvSpPr>
      <xdr:spPr bwMode="auto">
        <a:xfrm>
          <a:off x="60026550" y="256508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110</xdr:col>
      <xdr:colOff>238125</xdr:colOff>
      <xdr:row>164</xdr:row>
      <xdr:rowOff>0</xdr:rowOff>
    </xdr:from>
    <xdr:to>
      <xdr:col>111</xdr:col>
      <xdr:colOff>133350</xdr:colOff>
      <xdr:row>166</xdr:row>
      <xdr:rowOff>114300</xdr:rowOff>
    </xdr:to>
    <xdr:sp macro="" textlink="">
      <xdr:nvSpPr>
        <xdr:cNvPr id="188" name="Line 191"/>
        <xdr:cNvSpPr>
          <a:spLocks noChangeShapeType="1"/>
        </xdr:cNvSpPr>
      </xdr:nvSpPr>
      <xdr:spPr bwMode="auto">
        <a:xfrm flipH="1">
          <a:off x="56464200" y="26546175"/>
          <a:ext cx="504825" cy="438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66675</xdr:colOff>
      <xdr:row>177</xdr:row>
      <xdr:rowOff>47625</xdr:rowOff>
    </xdr:from>
    <xdr:to>
      <xdr:col>100</xdr:col>
      <xdr:colOff>200025</xdr:colOff>
      <xdr:row>177</xdr:row>
      <xdr:rowOff>152400</xdr:rowOff>
    </xdr:to>
    <xdr:sp macro="" textlink="">
      <xdr:nvSpPr>
        <xdr:cNvPr id="189" name="Oval 192"/>
        <xdr:cNvSpPr>
          <a:spLocks noChangeArrowheads="1"/>
        </xdr:cNvSpPr>
      </xdr:nvSpPr>
      <xdr:spPr bwMode="auto">
        <a:xfrm>
          <a:off x="50196750" y="286988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112</xdr:col>
      <xdr:colOff>409575</xdr:colOff>
      <xdr:row>167</xdr:row>
      <xdr:rowOff>38100</xdr:rowOff>
    </xdr:from>
    <xdr:to>
      <xdr:col>112</xdr:col>
      <xdr:colOff>485775</xdr:colOff>
      <xdr:row>167</xdr:row>
      <xdr:rowOff>114300</xdr:rowOff>
    </xdr:to>
    <xdr:sp macro="" textlink="">
      <xdr:nvSpPr>
        <xdr:cNvPr id="190" name="Oval 193"/>
        <xdr:cNvSpPr>
          <a:spLocks noChangeArrowheads="1"/>
        </xdr:cNvSpPr>
      </xdr:nvSpPr>
      <xdr:spPr bwMode="auto">
        <a:xfrm>
          <a:off x="57854850" y="27070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100</xdr:col>
      <xdr:colOff>295275</xdr:colOff>
      <xdr:row>168</xdr:row>
      <xdr:rowOff>9525</xdr:rowOff>
    </xdr:from>
    <xdr:to>
      <xdr:col>112</xdr:col>
      <xdr:colOff>361950</xdr:colOff>
      <xdr:row>177</xdr:row>
      <xdr:rowOff>38100</xdr:rowOff>
    </xdr:to>
    <xdr:sp macro="" textlink="">
      <xdr:nvSpPr>
        <xdr:cNvPr id="191" name="Line 194"/>
        <xdr:cNvSpPr>
          <a:spLocks noChangeShapeType="1"/>
        </xdr:cNvSpPr>
      </xdr:nvSpPr>
      <xdr:spPr bwMode="auto">
        <a:xfrm flipH="1">
          <a:off x="50425350" y="27203400"/>
          <a:ext cx="7381875" cy="148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19050</xdr:colOff>
      <xdr:row>164</xdr:row>
      <xdr:rowOff>76200</xdr:rowOff>
    </xdr:from>
    <xdr:to>
      <xdr:col>112</xdr:col>
      <xdr:colOff>257175</xdr:colOff>
      <xdr:row>165</xdr:row>
      <xdr:rowOff>142875</xdr:rowOff>
    </xdr:to>
    <xdr:sp macro="" textlink="">
      <xdr:nvSpPr>
        <xdr:cNvPr id="192" name="Line 195"/>
        <xdr:cNvSpPr>
          <a:spLocks noChangeShapeType="1"/>
        </xdr:cNvSpPr>
      </xdr:nvSpPr>
      <xdr:spPr bwMode="auto">
        <a:xfrm>
          <a:off x="57464325" y="26622375"/>
          <a:ext cx="23812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161925</xdr:colOff>
      <xdr:row>173</xdr:row>
      <xdr:rowOff>28575</xdr:rowOff>
    </xdr:from>
    <xdr:to>
      <xdr:col>111</xdr:col>
      <xdr:colOff>238125</xdr:colOff>
      <xdr:row>173</xdr:row>
      <xdr:rowOff>104775</xdr:rowOff>
    </xdr:to>
    <xdr:sp macro="" textlink="">
      <xdr:nvSpPr>
        <xdr:cNvPr id="193" name="Oval 196"/>
        <xdr:cNvSpPr>
          <a:spLocks noChangeArrowheads="1"/>
        </xdr:cNvSpPr>
      </xdr:nvSpPr>
      <xdr:spPr bwMode="auto">
        <a:xfrm>
          <a:off x="56997600" y="280320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111</xdr:col>
      <xdr:colOff>228600</xdr:colOff>
      <xdr:row>164</xdr:row>
      <xdr:rowOff>95250</xdr:rowOff>
    </xdr:from>
    <xdr:to>
      <xdr:col>111</xdr:col>
      <xdr:colOff>466725</xdr:colOff>
      <xdr:row>172</xdr:row>
      <xdr:rowOff>114300</xdr:rowOff>
    </xdr:to>
    <xdr:sp macro="" textlink="">
      <xdr:nvSpPr>
        <xdr:cNvPr id="194" name="Line 197"/>
        <xdr:cNvSpPr>
          <a:spLocks noChangeShapeType="1"/>
        </xdr:cNvSpPr>
      </xdr:nvSpPr>
      <xdr:spPr bwMode="auto">
        <a:xfrm flipV="1">
          <a:off x="57064275" y="26641425"/>
          <a:ext cx="238125" cy="1314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314325</xdr:colOff>
      <xdr:row>173</xdr:row>
      <xdr:rowOff>57150</xdr:rowOff>
    </xdr:from>
    <xdr:to>
      <xdr:col>115</xdr:col>
      <xdr:colOff>590550</xdr:colOff>
      <xdr:row>173</xdr:row>
      <xdr:rowOff>57150</xdr:rowOff>
    </xdr:to>
    <xdr:sp macro="" textlink="">
      <xdr:nvSpPr>
        <xdr:cNvPr id="195" name="Line 198"/>
        <xdr:cNvSpPr>
          <a:spLocks noChangeShapeType="1"/>
        </xdr:cNvSpPr>
      </xdr:nvSpPr>
      <xdr:spPr bwMode="auto">
        <a:xfrm>
          <a:off x="57150000" y="28060650"/>
          <a:ext cx="2714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466725</xdr:colOff>
      <xdr:row>185</xdr:row>
      <xdr:rowOff>133350</xdr:rowOff>
    </xdr:from>
    <xdr:to>
      <xdr:col>109</xdr:col>
      <xdr:colOff>28575</xdr:colOff>
      <xdr:row>236</xdr:row>
      <xdr:rowOff>123825</xdr:rowOff>
    </xdr:to>
    <xdr:sp macro="" textlink="">
      <xdr:nvSpPr>
        <xdr:cNvPr id="196" name="Line 200"/>
        <xdr:cNvSpPr>
          <a:spLocks noChangeShapeType="1"/>
        </xdr:cNvSpPr>
      </xdr:nvSpPr>
      <xdr:spPr bwMode="auto">
        <a:xfrm flipV="1">
          <a:off x="54254400" y="30079950"/>
          <a:ext cx="1390650" cy="8248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123825</xdr:colOff>
      <xdr:row>152</xdr:row>
      <xdr:rowOff>152400</xdr:rowOff>
    </xdr:from>
    <xdr:to>
      <xdr:col>98</xdr:col>
      <xdr:colOff>390525</xdr:colOff>
      <xdr:row>183</xdr:row>
      <xdr:rowOff>38100</xdr:rowOff>
    </xdr:to>
    <xdr:sp macro="" textlink="">
      <xdr:nvSpPr>
        <xdr:cNvPr id="197" name="Freeform 201"/>
        <xdr:cNvSpPr>
          <a:spLocks/>
        </xdr:cNvSpPr>
      </xdr:nvSpPr>
      <xdr:spPr bwMode="auto">
        <a:xfrm>
          <a:off x="47205900" y="24755475"/>
          <a:ext cx="2095500" cy="4905375"/>
        </a:xfrm>
        <a:custGeom>
          <a:avLst/>
          <a:gdLst>
            <a:gd name="T0" fmla="*/ 0 w 220"/>
            <a:gd name="T1" fmla="*/ 0 h 515"/>
            <a:gd name="T2" fmla="*/ 220 w 220"/>
            <a:gd name="T3" fmla="*/ 515 h 515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20" h="515">
              <a:moveTo>
                <a:pt x="0" y="0"/>
              </a:moveTo>
              <a:lnTo>
                <a:pt x="220" y="51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98</xdr:col>
      <xdr:colOff>409575</xdr:colOff>
      <xdr:row>183</xdr:row>
      <xdr:rowOff>47625</xdr:rowOff>
    </xdr:from>
    <xdr:to>
      <xdr:col>106</xdr:col>
      <xdr:colOff>57150</xdr:colOff>
      <xdr:row>190</xdr:row>
      <xdr:rowOff>104775</xdr:rowOff>
    </xdr:to>
    <xdr:sp macro="" textlink="">
      <xdr:nvSpPr>
        <xdr:cNvPr id="198" name="Line 202"/>
        <xdr:cNvSpPr>
          <a:spLocks noChangeShapeType="1"/>
        </xdr:cNvSpPr>
      </xdr:nvSpPr>
      <xdr:spPr bwMode="auto">
        <a:xfrm>
          <a:off x="49320450" y="29670375"/>
          <a:ext cx="4524375" cy="1190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190500</xdr:colOff>
      <xdr:row>190</xdr:row>
      <xdr:rowOff>104775</xdr:rowOff>
    </xdr:from>
    <xdr:to>
      <xdr:col>106</xdr:col>
      <xdr:colOff>266700</xdr:colOff>
      <xdr:row>191</xdr:row>
      <xdr:rowOff>19050</xdr:rowOff>
    </xdr:to>
    <xdr:sp macro="" textlink="">
      <xdr:nvSpPr>
        <xdr:cNvPr id="199" name="Oval 203"/>
        <xdr:cNvSpPr>
          <a:spLocks noChangeArrowheads="1"/>
        </xdr:cNvSpPr>
      </xdr:nvSpPr>
      <xdr:spPr bwMode="auto">
        <a:xfrm>
          <a:off x="53978175" y="30861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116</xdr:col>
      <xdr:colOff>152400</xdr:colOff>
      <xdr:row>178</xdr:row>
      <xdr:rowOff>47625</xdr:rowOff>
    </xdr:from>
    <xdr:to>
      <xdr:col>116</xdr:col>
      <xdr:colOff>228600</xdr:colOff>
      <xdr:row>178</xdr:row>
      <xdr:rowOff>123825</xdr:rowOff>
    </xdr:to>
    <xdr:sp macro="" textlink="">
      <xdr:nvSpPr>
        <xdr:cNvPr id="200" name="Oval 204"/>
        <xdr:cNvSpPr>
          <a:spLocks noChangeArrowheads="1"/>
        </xdr:cNvSpPr>
      </xdr:nvSpPr>
      <xdr:spPr bwMode="auto">
        <a:xfrm>
          <a:off x="60036075" y="28860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106</xdr:col>
      <xdr:colOff>476250</xdr:colOff>
      <xdr:row>179</xdr:row>
      <xdr:rowOff>9525</xdr:rowOff>
    </xdr:from>
    <xdr:to>
      <xdr:col>116</xdr:col>
      <xdr:colOff>0</xdr:colOff>
      <xdr:row>190</xdr:row>
      <xdr:rowOff>104775</xdr:rowOff>
    </xdr:to>
    <xdr:sp macro="" textlink="">
      <xdr:nvSpPr>
        <xdr:cNvPr id="201" name="Line 205"/>
        <xdr:cNvSpPr>
          <a:spLocks noChangeShapeType="1"/>
        </xdr:cNvSpPr>
      </xdr:nvSpPr>
      <xdr:spPr bwMode="auto">
        <a:xfrm flipV="1">
          <a:off x="54263925" y="28984575"/>
          <a:ext cx="5619750" cy="1876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285750</xdr:colOff>
      <xdr:row>163</xdr:row>
      <xdr:rowOff>28575</xdr:rowOff>
    </xdr:from>
    <xdr:to>
      <xdr:col>116</xdr:col>
      <xdr:colOff>323850</xdr:colOff>
      <xdr:row>176</xdr:row>
      <xdr:rowOff>95250</xdr:rowOff>
    </xdr:to>
    <xdr:sp macro="" textlink="">
      <xdr:nvSpPr>
        <xdr:cNvPr id="202" name="Line 206"/>
        <xdr:cNvSpPr>
          <a:spLocks noChangeShapeType="1"/>
        </xdr:cNvSpPr>
      </xdr:nvSpPr>
      <xdr:spPr bwMode="auto">
        <a:xfrm flipV="1">
          <a:off x="60169425" y="26412825"/>
          <a:ext cx="38100" cy="2171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200025</xdr:colOff>
      <xdr:row>191</xdr:row>
      <xdr:rowOff>85725</xdr:rowOff>
    </xdr:from>
    <xdr:to>
      <xdr:col>106</xdr:col>
      <xdr:colOff>238125</xdr:colOff>
      <xdr:row>223</xdr:row>
      <xdr:rowOff>133350</xdr:rowOff>
    </xdr:to>
    <xdr:sp macro="" textlink="">
      <xdr:nvSpPr>
        <xdr:cNvPr id="203" name="Line 207"/>
        <xdr:cNvSpPr>
          <a:spLocks noChangeShapeType="1"/>
        </xdr:cNvSpPr>
      </xdr:nvSpPr>
      <xdr:spPr bwMode="auto">
        <a:xfrm flipH="1">
          <a:off x="53987700" y="31003875"/>
          <a:ext cx="38100" cy="5229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87</xdr:col>
      <xdr:colOff>161925</xdr:colOff>
      <xdr:row>149</xdr:row>
      <xdr:rowOff>114300</xdr:rowOff>
    </xdr:from>
    <xdr:to>
      <xdr:col>87</xdr:col>
      <xdr:colOff>238125</xdr:colOff>
      <xdr:row>150</xdr:row>
      <xdr:rowOff>28575</xdr:rowOff>
    </xdr:to>
    <xdr:sp macro="" textlink="">
      <xdr:nvSpPr>
        <xdr:cNvPr id="204" name="Oval 208"/>
        <xdr:cNvSpPr>
          <a:spLocks noChangeArrowheads="1"/>
        </xdr:cNvSpPr>
      </xdr:nvSpPr>
      <xdr:spPr bwMode="auto">
        <a:xfrm>
          <a:off x="42662475" y="242316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89</xdr:col>
      <xdr:colOff>219075</xdr:colOff>
      <xdr:row>164</xdr:row>
      <xdr:rowOff>28575</xdr:rowOff>
    </xdr:from>
    <xdr:to>
      <xdr:col>89</xdr:col>
      <xdr:colOff>352425</xdr:colOff>
      <xdr:row>164</xdr:row>
      <xdr:rowOff>133350</xdr:rowOff>
    </xdr:to>
    <xdr:sp macro="" textlink="">
      <xdr:nvSpPr>
        <xdr:cNvPr id="205" name="Oval 209"/>
        <xdr:cNvSpPr>
          <a:spLocks noChangeArrowheads="1"/>
        </xdr:cNvSpPr>
      </xdr:nvSpPr>
      <xdr:spPr bwMode="auto">
        <a:xfrm>
          <a:off x="43681650" y="26574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80</xdr:col>
      <xdr:colOff>104775</xdr:colOff>
      <xdr:row>162</xdr:row>
      <xdr:rowOff>66675</xdr:rowOff>
    </xdr:from>
    <xdr:to>
      <xdr:col>80</xdr:col>
      <xdr:colOff>238125</xdr:colOff>
      <xdr:row>163</xdr:row>
      <xdr:rowOff>9525</xdr:rowOff>
    </xdr:to>
    <xdr:sp macro="" textlink="">
      <xdr:nvSpPr>
        <xdr:cNvPr id="206" name="Oval 210"/>
        <xdr:cNvSpPr>
          <a:spLocks noChangeArrowheads="1"/>
        </xdr:cNvSpPr>
      </xdr:nvSpPr>
      <xdr:spPr bwMode="auto">
        <a:xfrm>
          <a:off x="39281100" y="262890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80</xdr:col>
      <xdr:colOff>171450</xdr:colOff>
      <xdr:row>157</xdr:row>
      <xdr:rowOff>85725</xdr:rowOff>
    </xdr:from>
    <xdr:to>
      <xdr:col>80</xdr:col>
      <xdr:colOff>247650</xdr:colOff>
      <xdr:row>158</xdr:row>
      <xdr:rowOff>0</xdr:rowOff>
    </xdr:to>
    <xdr:sp macro="" textlink="">
      <xdr:nvSpPr>
        <xdr:cNvPr id="207" name="Oval 211"/>
        <xdr:cNvSpPr>
          <a:spLocks noChangeArrowheads="1"/>
        </xdr:cNvSpPr>
      </xdr:nvSpPr>
      <xdr:spPr bwMode="auto">
        <a:xfrm>
          <a:off x="39347775" y="25498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80</xdr:col>
      <xdr:colOff>342900</xdr:colOff>
      <xdr:row>150</xdr:row>
      <xdr:rowOff>47625</xdr:rowOff>
    </xdr:from>
    <xdr:to>
      <xdr:col>87</xdr:col>
      <xdr:colOff>19050</xdr:colOff>
      <xdr:row>157</xdr:row>
      <xdr:rowOff>95250</xdr:rowOff>
    </xdr:to>
    <xdr:sp macro="" textlink="">
      <xdr:nvSpPr>
        <xdr:cNvPr id="208" name="Line 212"/>
        <xdr:cNvSpPr>
          <a:spLocks noChangeShapeType="1"/>
        </xdr:cNvSpPr>
      </xdr:nvSpPr>
      <xdr:spPr bwMode="auto">
        <a:xfrm flipV="1">
          <a:off x="39519225" y="24326850"/>
          <a:ext cx="3000375" cy="1181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87</xdr:col>
      <xdr:colOff>304800</xdr:colOff>
      <xdr:row>150</xdr:row>
      <xdr:rowOff>123825</xdr:rowOff>
    </xdr:from>
    <xdr:to>
      <xdr:col>89</xdr:col>
      <xdr:colOff>209550</xdr:colOff>
      <xdr:row>161</xdr:row>
      <xdr:rowOff>28575</xdr:rowOff>
    </xdr:to>
    <xdr:sp macro="" textlink="">
      <xdr:nvSpPr>
        <xdr:cNvPr id="209" name="Line 213"/>
        <xdr:cNvSpPr>
          <a:spLocks noChangeShapeType="1"/>
        </xdr:cNvSpPr>
      </xdr:nvSpPr>
      <xdr:spPr bwMode="auto">
        <a:xfrm>
          <a:off x="42805350" y="24403050"/>
          <a:ext cx="866775" cy="1685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89</xdr:col>
      <xdr:colOff>352425</xdr:colOff>
      <xdr:row>165</xdr:row>
      <xdr:rowOff>76200</xdr:rowOff>
    </xdr:from>
    <xdr:to>
      <xdr:col>90</xdr:col>
      <xdr:colOff>447675</xdr:colOff>
      <xdr:row>181</xdr:row>
      <xdr:rowOff>66675</xdr:rowOff>
    </xdr:to>
    <xdr:sp macro="" textlink="">
      <xdr:nvSpPr>
        <xdr:cNvPr id="210" name="Line 214"/>
        <xdr:cNvSpPr>
          <a:spLocks noChangeShapeType="1"/>
        </xdr:cNvSpPr>
      </xdr:nvSpPr>
      <xdr:spPr bwMode="auto">
        <a:xfrm flipH="1" flipV="1">
          <a:off x="43815000" y="26784300"/>
          <a:ext cx="695325" cy="2581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228600</xdr:colOff>
      <xdr:row>131</xdr:row>
      <xdr:rowOff>104775</xdr:rowOff>
    </xdr:from>
    <xdr:to>
      <xdr:col>78</xdr:col>
      <xdr:colOff>304800</xdr:colOff>
      <xdr:row>132</xdr:row>
      <xdr:rowOff>19050</xdr:rowOff>
    </xdr:to>
    <xdr:sp macro="" textlink="">
      <xdr:nvSpPr>
        <xdr:cNvPr id="211" name="Oval 215"/>
        <xdr:cNvSpPr>
          <a:spLocks noChangeArrowheads="1"/>
        </xdr:cNvSpPr>
      </xdr:nvSpPr>
      <xdr:spPr bwMode="auto">
        <a:xfrm>
          <a:off x="38185725" y="21316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180975</xdr:colOff>
      <xdr:row>157</xdr:row>
      <xdr:rowOff>19050</xdr:rowOff>
    </xdr:from>
    <xdr:to>
      <xdr:col>77</xdr:col>
      <xdr:colOff>257175</xdr:colOff>
      <xdr:row>157</xdr:row>
      <xdr:rowOff>95250</xdr:rowOff>
    </xdr:to>
    <xdr:sp macro="" textlink="">
      <xdr:nvSpPr>
        <xdr:cNvPr id="212" name="Oval 216"/>
        <xdr:cNvSpPr>
          <a:spLocks noChangeArrowheads="1"/>
        </xdr:cNvSpPr>
      </xdr:nvSpPr>
      <xdr:spPr bwMode="auto">
        <a:xfrm>
          <a:off x="37623750" y="25431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77</xdr:col>
      <xdr:colOff>342900</xdr:colOff>
      <xdr:row>157</xdr:row>
      <xdr:rowOff>76200</xdr:rowOff>
    </xdr:from>
    <xdr:to>
      <xdr:col>80</xdr:col>
      <xdr:colOff>85725</xdr:colOff>
      <xdr:row>157</xdr:row>
      <xdr:rowOff>114300</xdr:rowOff>
    </xdr:to>
    <xdr:sp macro="" textlink="">
      <xdr:nvSpPr>
        <xdr:cNvPr id="213" name="Line 217"/>
        <xdr:cNvSpPr>
          <a:spLocks noChangeShapeType="1"/>
        </xdr:cNvSpPr>
      </xdr:nvSpPr>
      <xdr:spPr bwMode="auto">
        <a:xfrm>
          <a:off x="37785675" y="25488900"/>
          <a:ext cx="14763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304800</xdr:colOff>
      <xdr:row>157</xdr:row>
      <xdr:rowOff>152400</xdr:rowOff>
    </xdr:from>
    <xdr:to>
      <xdr:col>79</xdr:col>
      <xdr:colOff>323850</xdr:colOff>
      <xdr:row>161</xdr:row>
      <xdr:rowOff>38100</xdr:rowOff>
    </xdr:to>
    <xdr:sp macro="" textlink="">
      <xdr:nvSpPr>
        <xdr:cNvPr id="214" name="Line 218"/>
        <xdr:cNvSpPr>
          <a:spLocks noChangeShapeType="1"/>
        </xdr:cNvSpPr>
      </xdr:nvSpPr>
      <xdr:spPr bwMode="auto">
        <a:xfrm>
          <a:off x="37747575" y="25565100"/>
          <a:ext cx="1143000" cy="533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171450</xdr:colOff>
      <xdr:row>157</xdr:row>
      <xdr:rowOff>57150</xdr:rowOff>
    </xdr:from>
    <xdr:to>
      <xdr:col>68</xdr:col>
      <xdr:colOff>247650</xdr:colOff>
      <xdr:row>157</xdr:row>
      <xdr:rowOff>133350</xdr:rowOff>
    </xdr:to>
    <xdr:sp macro="" textlink="">
      <xdr:nvSpPr>
        <xdr:cNvPr id="215" name="Oval 219"/>
        <xdr:cNvSpPr>
          <a:spLocks noChangeArrowheads="1"/>
        </xdr:cNvSpPr>
      </xdr:nvSpPr>
      <xdr:spPr bwMode="auto">
        <a:xfrm>
          <a:off x="33242250" y="25469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304800</xdr:colOff>
      <xdr:row>157</xdr:row>
      <xdr:rowOff>95250</xdr:rowOff>
    </xdr:from>
    <xdr:to>
      <xdr:col>69</xdr:col>
      <xdr:colOff>152400</xdr:colOff>
      <xdr:row>157</xdr:row>
      <xdr:rowOff>95250</xdr:rowOff>
    </xdr:to>
    <xdr:sp macro="" textlink="">
      <xdr:nvSpPr>
        <xdr:cNvPr id="216" name="Line 220"/>
        <xdr:cNvSpPr>
          <a:spLocks noChangeShapeType="1"/>
        </xdr:cNvSpPr>
      </xdr:nvSpPr>
      <xdr:spPr bwMode="auto">
        <a:xfrm>
          <a:off x="33375600" y="25507950"/>
          <a:ext cx="3333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390525</xdr:colOff>
      <xdr:row>131</xdr:row>
      <xdr:rowOff>152400</xdr:rowOff>
    </xdr:from>
    <xdr:to>
      <xdr:col>87</xdr:col>
      <xdr:colOff>28575</xdr:colOff>
      <xdr:row>149</xdr:row>
      <xdr:rowOff>47625</xdr:rowOff>
    </xdr:to>
    <xdr:sp macro="" textlink="">
      <xdr:nvSpPr>
        <xdr:cNvPr id="217" name="Line 221"/>
        <xdr:cNvSpPr>
          <a:spLocks noChangeShapeType="1"/>
        </xdr:cNvSpPr>
      </xdr:nvSpPr>
      <xdr:spPr bwMode="auto">
        <a:xfrm>
          <a:off x="38347650" y="21364575"/>
          <a:ext cx="4181475" cy="2800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247650</xdr:colOff>
      <xdr:row>144</xdr:row>
      <xdr:rowOff>104775</xdr:rowOff>
    </xdr:from>
    <xdr:to>
      <xdr:col>65</xdr:col>
      <xdr:colOff>323850</xdr:colOff>
      <xdr:row>145</xdr:row>
      <xdr:rowOff>19050</xdr:rowOff>
    </xdr:to>
    <xdr:sp macro="" textlink="">
      <xdr:nvSpPr>
        <xdr:cNvPr id="218" name="Oval 222"/>
        <xdr:cNvSpPr>
          <a:spLocks noChangeArrowheads="1"/>
        </xdr:cNvSpPr>
      </xdr:nvSpPr>
      <xdr:spPr bwMode="auto">
        <a:xfrm>
          <a:off x="31861125" y="23421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57150</xdr:colOff>
      <xdr:row>145</xdr:row>
      <xdr:rowOff>95250</xdr:rowOff>
    </xdr:from>
    <xdr:to>
      <xdr:col>68</xdr:col>
      <xdr:colOff>171450</xdr:colOff>
      <xdr:row>154</xdr:row>
      <xdr:rowOff>133350</xdr:rowOff>
    </xdr:to>
    <xdr:sp macro="" textlink="">
      <xdr:nvSpPr>
        <xdr:cNvPr id="219" name="Line 223"/>
        <xdr:cNvSpPr>
          <a:spLocks noChangeShapeType="1"/>
        </xdr:cNvSpPr>
      </xdr:nvSpPr>
      <xdr:spPr bwMode="auto">
        <a:xfrm flipH="1" flipV="1">
          <a:off x="32156400" y="23574375"/>
          <a:ext cx="1085850" cy="148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152400</xdr:colOff>
      <xdr:row>129</xdr:row>
      <xdr:rowOff>85725</xdr:rowOff>
    </xdr:from>
    <xdr:to>
      <xdr:col>67</xdr:col>
      <xdr:colOff>228600</xdr:colOff>
      <xdr:row>130</xdr:row>
      <xdr:rowOff>0</xdr:rowOff>
    </xdr:to>
    <xdr:sp macro="" textlink="">
      <xdr:nvSpPr>
        <xdr:cNvPr id="220" name="Oval 224"/>
        <xdr:cNvSpPr>
          <a:spLocks noChangeArrowheads="1"/>
        </xdr:cNvSpPr>
      </xdr:nvSpPr>
      <xdr:spPr bwMode="auto">
        <a:xfrm>
          <a:off x="32737425" y="20974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381000</xdr:colOff>
      <xdr:row>130</xdr:row>
      <xdr:rowOff>95250</xdr:rowOff>
    </xdr:from>
    <xdr:to>
      <xdr:col>67</xdr:col>
      <xdr:colOff>57150</xdr:colOff>
      <xdr:row>142</xdr:row>
      <xdr:rowOff>104775</xdr:rowOff>
    </xdr:to>
    <xdr:sp macro="" textlink="">
      <xdr:nvSpPr>
        <xdr:cNvPr id="221" name="Line 225"/>
        <xdr:cNvSpPr>
          <a:spLocks noChangeShapeType="1"/>
        </xdr:cNvSpPr>
      </xdr:nvSpPr>
      <xdr:spPr bwMode="auto">
        <a:xfrm flipV="1">
          <a:off x="31994475" y="21145500"/>
          <a:ext cx="647700" cy="1952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114300</xdr:colOff>
      <xdr:row>158</xdr:row>
      <xdr:rowOff>57150</xdr:rowOff>
    </xdr:from>
    <xdr:to>
      <xdr:col>66</xdr:col>
      <xdr:colOff>190500</xdr:colOff>
      <xdr:row>158</xdr:row>
      <xdr:rowOff>133350</xdr:rowOff>
    </xdr:to>
    <xdr:sp macro="" textlink="">
      <xdr:nvSpPr>
        <xdr:cNvPr id="222" name="Oval 226"/>
        <xdr:cNvSpPr>
          <a:spLocks noChangeArrowheads="1"/>
        </xdr:cNvSpPr>
      </xdr:nvSpPr>
      <xdr:spPr bwMode="auto">
        <a:xfrm>
          <a:off x="32213550" y="25631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371475</xdr:colOff>
      <xdr:row>146</xdr:row>
      <xdr:rowOff>38100</xdr:rowOff>
    </xdr:from>
    <xdr:to>
      <xdr:col>66</xdr:col>
      <xdr:colOff>190500</xdr:colOff>
      <xdr:row>156</xdr:row>
      <xdr:rowOff>133350</xdr:rowOff>
    </xdr:to>
    <xdr:sp macro="" textlink="">
      <xdr:nvSpPr>
        <xdr:cNvPr id="223" name="Line 227"/>
        <xdr:cNvSpPr>
          <a:spLocks noChangeShapeType="1"/>
        </xdr:cNvSpPr>
      </xdr:nvSpPr>
      <xdr:spPr bwMode="auto">
        <a:xfrm>
          <a:off x="31984950" y="23679150"/>
          <a:ext cx="304800" cy="1704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85725</xdr:colOff>
      <xdr:row>166</xdr:row>
      <xdr:rowOff>47625</xdr:rowOff>
    </xdr:from>
    <xdr:to>
      <xdr:col>66</xdr:col>
      <xdr:colOff>190500</xdr:colOff>
      <xdr:row>166</xdr:row>
      <xdr:rowOff>123825</xdr:rowOff>
    </xdr:to>
    <xdr:sp macro="" textlink="">
      <xdr:nvSpPr>
        <xdr:cNvPr id="224" name="Oval 228"/>
        <xdr:cNvSpPr>
          <a:spLocks noChangeArrowheads="1"/>
        </xdr:cNvSpPr>
      </xdr:nvSpPr>
      <xdr:spPr bwMode="auto">
        <a:xfrm>
          <a:off x="32184975" y="26917650"/>
          <a:ext cx="104775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142875</xdr:colOff>
      <xdr:row>159</xdr:row>
      <xdr:rowOff>38100</xdr:rowOff>
    </xdr:from>
    <xdr:to>
      <xdr:col>66</xdr:col>
      <xdr:colOff>171450</xdr:colOff>
      <xdr:row>164</xdr:row>
      <xdr:rowOff>142875</xdr:rowOff>
    </xdr:to>
    <xdr:sp macro="" textlink="">
      <xdr:nvSpPr>
        <xdr:cNvPr id="225" name="Line 229"/>
        <xdr:cNvSpPr>
          <a:spLocks noChangeShapeType="1"/>
        </xdr:cNvSpPr>
      </xdr:nvSpPr>
      <xdr:spPr bwMode="auto">
        <a:xfrm flipH="1">
          <a:off x="32242125" y="25774650"/>
          <a:ext cx="28575" cy="914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247650</xdr:colOff>
      <xdr:row>171</xdr:row>
      <xdr:rowOff>57150</xdr:rowOff>
    </xdr:from>
    <xdr:to>
      <xdr:col>65</xdr:col>
      <xdr:colOff>323850</xdr:colOff>
      <xdr:row>171</xdr:row>
      <xdr:rowOff>133350</xdr:rowOff>
    </xdr:to>
    <xdr:sp macro="" textlink="">
      <xdr:nvSpPr>
        <xdr:cNvPr id="226" name="Oval 230"/>
        <xdr:cNvSpPr>
          <a:spLocks noChangeArrowheads="1"/>
        </xdr:cNvSpPr>
      </xdr:nvSpPr>
      <xdr:spPr bwMode="auto">
        <a:xfrm>
          <a:off x="31861125" y="27736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381000</xdr:colOff>
      <xdr:row>167</xdr:row>
      <xdr:rowOff>9525</xdr:rowOff>
    </xdr:from>
    <xdr:to>
      <xdr:col>66</xdr:col>
      <xdr:colOff>95250</xdr:colOff>
      <xdr:row>169</xdr:row>
      <xdr:rowOff>152400</xdr:rowOff>
    </xdr:to>
    <xdr:sp macro="" textlink="">
      <xdr:nvSpPr>
        <xdr:cNvPr id="227" name="Line 231"/>
        <xdr:cNvSpPr>
          <a:spLocks noChangeShapeType="1"/>
        </xdr:cNvSpPr>
      </xdr:nvSpPr>
      <xdr:spPr bwMode="auto">
        <a:xfrm flipH="1">
          <a:off x="31994475" y="27041475"/>
          <a:ext cx="200025" cy="466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466725</xdr:colOff>
      <xdr:row>171</xdr:row>
      <xdr:rowOff>142875</xdr:rowOff>
    </xdr:from>
    <xdr:to>
      <xdr:col>65</xdr:col>
      <xdr:colOff>190500</xdr:colOff>
      <xdr:row>173</xdr:row>
      <xdr:rowOff>9525</xdr:rowOff>
    </xdr:to>
    <xdr:sp macro="" textlink="">
      <xdr:nvSpPr>
        <xdr:cNvPr id="228" name="Line 232"/>
        <xdr:cNvSpPr>
          <a:spLocks noChangeShapeType="1"/>
        </xdr:cNvSpPr>
      </xdr:nvSpPr>
      <xdr:spPr bwMode="auto">
        <a:xfrm flipH="1">
          <a:off x="31594425" y="27822525"/>
          <a:ext cx="2095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142875</xdr:colOff>
      <xdr:row>179</xdr:row>
      <xdr:rowOff>38100</xdr:rowOff>
    </xdr:from>
    <xdr:to>
      <xdr:col>63</xdr:col>
      <xdr:colOff>257175</xdr:colOff>
      <xdr:row>180</xdr:row>
      <xdr:rowOff>9525</xdr:rowOff>
    </xdr:to>
    <xdr:sp macro="" textlink="">
      <xdr:nvSpPr>
        <xdr:cNvPr id="229" name="Oval 233"/>
        <xdr:cNvSpPr>
          <a:spLocks noChangeArrowheads="1"/>
        </xdr:cNvSpPr>
      </xdr:nvSpPr>
      <xdr:spPr bwMode="auto">
        <a:xfrm>
          <a:off x="30784800" y="29013150"/>
          <a:ext cx="1143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63</xdr:col>
      <xdr:colOff>285750</xdr:colOff>
      <xdr:row>174</xdr:row>
      <xdr:rowOff>152400</xdr:rowOff>
    </xdr:from>
    <xdr:to>
      <xdr:col>64</xdr:col>
      <xdr:colOff>266700</xdr:colOff>
      <xdr:row>177</xdr:row>
      <xdr:rowOff>152400</xdr:rowOff>
    </xdr:to>
    <xdr:sp macro="" textlink="">
      <xdr:nvSpPr>
        <xdr:cNvPr id="230" name="Line 234"/>
        <xdr:cNvSpPr>
          <a:spLocks noChangeShapeType="1"/>
        </xdr:cNvSpPr>
      </xdr:nvSpPr>
      <xdr:spPr bwMode="auto">
        <a:xfrm flipH="1">
          <a:off x="30927675" y="28317825"/>
          <a:ext cx="466725" cy="485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333375</xdr:colOff>
      <xdr:row>174</xdr:row>
      <xdr:rowOff>19050</xdr:rowOff>
    </xdr:from>
    <xdr:to>
      <xdr:col>64</xdr:col>
      <xdr:colOff>409575</xdr:colOff>
      <xdr:row>174</xdr:row>
      <xdr:rowOff>95250</xdr:rowOff>
    </xdr:to>
    <xdr:sp macro="" textlink="">
      <xdr:nvSpPr>
        <xdr:cNvPr id="231" name="Oval 235"/>
        <xdr:cNvSpPr>
          <a:spLocks noChangeArrowheads="1"/>
        </xdr:cNvSpPr>
      </xdr:nvSpPr>
      <xdr:spPr bwMode="auto">
        <a:xfrm>
          <a:off x="31461075" y="28184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171450</xdr:colOff>
      <xdr:row>167</xdr:row>
      <xdr:rowOff>9525</xdr:rowOff>
    </xdr:from>
    <xdr:to>
      <xdr:col>69</xdr:col>
      <xdr:colOff>180975</xdr:colOff>
      <xdr:row>180</xdr:row>
      <xdr:rowOff>133350</xdr:rowOff>
    </xdr:to>
    <xdr:sp macro="" textlink="">
      <xdr:nvSpPr>
        <xdr:cNvPr id="232" name="Line 236"/>
        <xdr:cNvSpPr>
          <a:spLocks noChangeShapeType="1"/>
        </xdr:cNvSpPr>
      </xdr:nvSpPr>
      <xdr:spPr bwMode="auto">
        <a:xfrm>
          <a:off x="32270700" y="27041475"/>
          <a:ext cx="1466850" cy="2228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438150</xdr:colOff>
      <xdr:row>174</xdr:row>
      <xdr:rowOff>104775</xdr:rowOff>
    </xdr:from>
    <xdr:to>
      <xdr:col>68</xdr:col>
      <xdr:colOff>447675</xdr:colOff>
      <xdr:row>181</xdr:row>
      <xdr:rowOff>28575</xdr:rowOff>
    </xdr:to>
    <xdr:sp macro="" textlink="">
      <xdr:nvSpPr>
        <xdr:cNvPr id="233" name="Line 237"/>
        <xdr:cNvSpPr>
          <a:spLocks noChangeShapeType="1"/>
        </xdr:cNvSpPr>
      </xdr:nvSpPr>
      <xdr:spPr bwMode="auto">
        <a:xfrm>
          <a:off x="31565850" y="28270200"/>
          <a:ext cx="1952625" cy="1057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180975</xdr:colOff>
      <xdr:row>182</xdr:row>
      <xdr:rowOff>28575</xdr:rowOff>
    </xdr:from>
    <xdr:to>
      <xdr:col>69</xdr:col>
      <xdr:colOff>295275</xdr:colOff>
      <xdr:row>183</xdr:row>
      <xdr:rowOff>0</xdr:rowOff>
    </xdr:to>
    <xdr:sp macro="" textlink="">
      <xdr:nvSpPr>
        <xdr:cNvPr id="234" name="Oval 238"/>
        <xdr:cNvSpPr>
          <a:spLocks noChangeArrowheads="1"/>
        </xdr:cNvSpPr>
      </xdr:nvSpPr>
      <xdr:spPr bwMode="auto">
        <a:xfrm>
          <a:off x="33737550" y="29489400"/>
          <a:ext cx="114300" cy="1333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64</xdr:col>
      <xdr:colOff>0</xdr:colOff>
      <xdr:row>179</xdr:row>
      <xdr:rowOff>95250</xdr:rowOff>
    </xdr:from>
    <xdr:to>
      <xdr:col>69</xdr:col>
      <xdr:colOff>0</xdr:colOff>
      <xdr:row>182</xdr:row>
      <xdr:rowOff>9525</xdr:rowOff>
    </xdr:to>
    <xdr:sp macro="" textlink="">
      <xdr:nvSpPr>
        <xdr:cNvPr id="235" name="Line 239"/>
        <xdr:cNvSpPr>
          <a:spLocks noChangeShapeType="1"/>
        </xdr:cNvSpPr>
      </xdr:nvSpPr>
      <xdr:spPr bwMode="auto">
        <a:xfrm>
          <a:off x="31127700" y="29070300"/>
          <a:ext cx="24288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28575</xdr:colOff>
      <xdr:row>129</xdr:row>
      <xdr:rowOff>28575</xdr:rowOff>
    </xdr:from>
    <xdr:to>
      <xdr:col>77</xdr:col>
      <xdr:colOff>409575</xdr:colOff>
      <xdr:row>130</xdr:row>
      <xdr:rowOff>95250</xdr:rowOff>
    </xdr:to>
    <xdr:sp macro="" textlink="">
      <xdr:nvSpPr>
        <xdr:cNvPr id="236" name="Line 240"/>
        <xdr:cNvSpPr>
          <a:spLocks noChangeShapeType="1"/>
        </xdr:cNvSpPr>
      </xdr:nvSpPr>
      <xdr:spPr bwMode="auto">
        <a:xfrm>
          <a:off x="33099375" y="20916900"/>
          <a:ext cx="47529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123825</xdr:colOff>
      <xdr:row>126</xdr:row>
      <xdr:rowOff>57150</xdr:rowOff>
    </xdr:from>
    <xdr:to>
      <xdr:col>46</xdr:col>
      <xdr:colOff>257175</xdr:colOff>
      <xdr:row>127</xdr:row>
      <xdr:rowOff>47625</xdr:rowOff>
    </xdr:to>
    <xdr:sp macro="" textlink="">
      <xdr:nvSpPr>
        <xdr:cNvPr id="237" name="Oval 241"/>
        <xdr:cNvSpPr>
          <a:spLocks noChangeArrowheads="1"/>
        </xdr:cNvSpPr>
      </xdr:nvSpPr>
      <xdr:spPr bwMode="auto">
        <a:xfrm>
          <a:off x="22507575" y="20459700"/>
          <a:ext cx="1333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47</xdr:col>
      <xdr:colOff>200025</xdr:colOff>
      <xdr:row>143</xdr:row>
      <xdr:rowOff>9525</xdr:rowOff>
    </xdr:from>
    <xdr:to>
      <xdr:col>47</xdr:col>
      <xdr:colOff>276225</xdr:colOff>
      <xdr:row>143</xdr:row>
      <xdr:rowOff>85725</xdr:rowOff>
    </xdr:to>
    <xdr:sp macro="" textlink="">
      <xdr:nvSpPr>
        <xdr:cNvPr id="238" name="Oval 242"/>
        <xdr:cNvSpPr>
          <a:spLocks noChangeArrowheads="1"/>
        </xdr:cNvSpPr>
      </xdr:nvSpPr>
      <xdr:spPr bwMode="auto">
        <a:xfrm>
          <a:off x="23069550" y="23164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41</xdr:col>
      <xdr:colOff>95250</xdr:colOff>
      <xdr:row>137</xdr:row>
      <xdr:rowOff>57150</xdr:rowOff>
    </xdr:from>
    <xdr:to>
      <xdr:col>43</xdr:col>
      <xdr:colOff>133350</xdr:colOff>
      <xdr:row>141</xdr:row>
      <xdr:rowOff>152400</xdr:rowOff>
    </xdr:to>
    <xdr:sp macro="" textlink="">
      <xdr:nvSpPr>
        <xdr:cNvPr id="239" name="Line 243"/>
        <xdr:cNvSpPr>
          <a:spLocks noChangeShapeType="1"/>
        </xdr:cNvSpPr>
      </xdr:nvSpPr>
      <xdr:spPr bwMode="auto">
        <a:xfrm flipH="1">
          <a:off x="20012025" y="22240875"/>
          <a:ext cx="104775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200025</xdr:colOff>
      <xdr:row>127</xdr:row>
      <xdr:rowOff>133350</xdr:rowOff>
    </xdr:from>
    <xdr:to>
      <xdr:col>47</xdr:col>
      <xdr:colOff>200025</xdr:colOff>
      <xdr:row>142</xdr:row>
      <xdr:rowOff>66675</xdr:rowOff>
    </xdr:to>
    <xdr:sp macro="" textlink="">
      <xdr:nvSpPr>
        <xdr:cNvPr id="240" name="Line 244"/>
        <xdr:cNvSpPr>
          <a:spLocks noChangeShapeType="1"/>
        </xdr:cNvSpPr>
      </xdr:nvSpPr>
      <xdr:spPr bwMode="auto">
        <a:xfrm>
          <a:off x="22583775" y="20697825"/>
          <a:ext cx="485775" cy="2362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295275</xdr:colOff>
      <xdr:row>135</xdr:row>
      <xdr:rowOff>95250</xdr:rowOff>
    </xdr:from>
    <xdr:to>
      <xdr:col>35</xdr:col>
      <xdr:colOff>476250</xdr:colOff>
      <xdr:row>141</xdr:row>
      <xdr:rowOff>123825</xdr:rowOff>
    </xdr:to>
    <xdr:sp macro="" textlink="">
      <xdr:nvSpPr>
        <xdr:cNvPr id="241" name="Line 245"/>
        <xdr:cNvSpPr>
          <a:spLocks noChangeShapeType="1"/>
        </xdr:cNvSpPr>
      </xdr:nvSpPr>
      <xdr:spPr bwMode="auto">
        <a:xfrm>
          <a:off x="16325850" y="21955125"/>
          <a:ext cx="1152525" cy="1000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142875</xdr:colOff>
      <xdr:row>148</xdr:row>
      <xdr:rowOff>76200</xdr:rowOff>
    </xdr:from>
    <xdr:to>
      <xdr:col>38</xdr:col>
      <xdr:colOff>219075</xdr:colOff>
      <xdr:row>148</xdr:row>
      <xdr:rowOff>152400</xdr:rowOff>
    </xdr:to>
    <xdr:sp macro="" textlink="">
      <xdr:nvSpPr>
        <xdr:cNvPr id="242" name="Oval 246"/>
        <xdr:cNvSpPr>
          <a:spLocks noChangeArrowheads="1"/>
        </xdr:cNvSpPr>
      </xdr:nvSpPr>
      <xdr:spPr bwMode="auto">
        <a:xfrm>
          <a:off x="18602325" y="24031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38</xdr:col>
      <xdr:colOff>279400</xdr:colOff>
      <xdr:row>143</xdr:row>
      <xdr:rowOff>152400</xdr:rowOff>
    </xdr:from>
    <xdr:to>
      <xdr:col>40</xdr:col>
      <xdr:colOff>152400</xdr:colOff>
      <xdr:row>148</xdr:row>
      <xdr:rowOff>25399</xdr:rowOff>
    </xdr:to>
    <xdr:sp macro="" textlink="">
      <xdr:nvSpPr>
        <xdr:cNvPr id="243" name="Line 247"/>
        <xdr:cNvSpPr>
          <a:spLocks noChangeShapeType="1"/>
        </xdr:cNvSpPr>
      </xdr:nvSpPr>
      <xdr:spPr bwMode="auto">
        <a:xfrm flipH="1">
          <a:off x="18738850" y="23307675"/>
          <a:ext cx="844550" cy="67309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304800</xdr:colOff>
      <xdr:row>144</xdr:row>
      <xdr:rowOff>47625</xdr:rowOff>
    </xdr:from>
    <xdr:to>
      <xdr:col>37</xdr:col>
      <xdr:colOff>466725</xdr:colOff>
      <xdr:row>147</xdr:row>
      <xdr:rowOff>123825</xdr:rowOff>
    </xdr:to>
    <xdr:sp macro="" textlink="">
      <xdr:nvSpPr>
        <xdr:cNvPr id="244" name="Line 248"/>
        <xdr:cNvSpPr>
          <a:spLocks noChangeShapeType="1"/>
        </xdr:cNvSpPr>
      </xdr:nvSpPr>
      <xdr:spPr bwMode="auto">
        <a:xfrm>
          <a:off x="17792700" y="23364825"/>
          <a:ext cx="647700" cy="561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43</xdr:col>
      <xdr:colOff>228600</xdr:colOff>
      <xdr:row>136</xdr:row>
      <xdr:rowOff>57150</xdr:rowOff>
    </xdr:from>
    <xdr:to>
      <xdr:col>43</xdr:col>
      <xdr:colOff>304800</xdr:colOff>
      <xdr:row>136</xdr:row>
      <xdr:rowOff>133350</xdr:rowOff>
    </xdr:to>
    <xdr:sp macro="" textlink="">
      <xdr:nvSpPr>
        <xdr:cNvPr id="245" name="Oval 249"/>
        <xdr:cNvSpPr>
          <a:spLocks noChangeArrowheads="1"/>
        </xdr:cNvSpPr>
      </xdr:nvSpPr>
      <xdr:spPr bwMode="auto">
        <a:xfrm>
          <a:off x="21155025" y="22078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37</xdr:col>
      <xdr:colOff>152400</xdr:colOff>
      <xdr:row>158</xdr:row>
      <xdr:rowOff>9525</xdr:rowOff>
    </xdr:from>
    <xdr:to>
      <xdr:col>37</xdr:col>
      <xdr:colOff>247650</xdr:colOff>
      <xdr:row>158</xdr:row>
      <xdr:rowOff>123825</xdr:rowOff>
    </xdr:to>
    <xdr:sp macro="" textlink="">
      <xdr:nvSpPr>
        <xdr:cNvPr id="246" name="Oval 250"/>
        <xdr:cNvSpPr>
          <a:spLocks noChangeArrowheads="1"/>
        </xdr:cNvSpPr>
      </xdr:nvSpPr>
      <xdr:spPr bwMode="auto">
        <a:xfrm>
          <a:off x="18126075" y="255841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45</xdr:col>
      <xdr:colOff>85725</xdr:colOff>
      <xdr:row>161</xdr:row>
      <xdr:rowOff>9525</xdr:rowOff>
    </xdr:from>
    <xdr:to>
      <xdr:col>45</xdr:col>
      <xdr:colOff>180975</xdr:colOff>
      <xdr:row>161</xdr:row>
      <xdr:rowOff>123825</xdr:rowOff>
    </xdr:to>
    <xdr:sp macro="" textlink="">
      <xdr:nvSpPr>
        <xdr:cNvPr id="247" name="Oval 251"/>
        <xdr:cNvSpPr>
          <a:spLocks noChangeArrowheads="1"/>
        </xdr:cNvSpPr>
      </xdr:nvSpPr>
      <xdr:spPr bwMode="auto">
        <a:xfrm>
          <a:off x="21983700" y="260699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45</xdr:col>
      <xdr:colOff>0</xdr:colOff>
      <xdr:row>158</xdr:row>
      <xdr:rowOff>47625</xdr:rowOff>
    </xdr:from>
    <xdr:to>
      <xdr:col>45</xdr:col>
      <xdr:colOff>95250</xdr:colOff>
      <xdr:row>159</xdr:row>
      <xdr:rowOff>0</xdr:rowOff>
    </xdr:to>
    <xdr:sp macro="" textlink="">
      <xdr:nvSpPr>
        <xdr:cNvPr id="248" name="Oval 252"/>
        <xdr:cNvSpPr>
          <a:spLocks noChangeArrowheads="1"/>
        </xdr:cNvSpPr>
      </xdr:nvSpPr>
      <xdr:spPr bwMode="auto">
        <a:xfrm>
          <a:off x="21897975" y="256222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39</xdr:col>
      <xdr:colOff>133350</xdr:colOff>
      <xdr:row>159</xdr:row>
      <xdr:rowOff>28575</xdr:rowOff>
    </xdr:from>
    <xdr:to>
      <xdr:col>39</xdr:col>
      <xdr:colOff>209550</xdr:colOff>
      <xdr:row>159</xdr:row>
      <xdr:rowOff>104775</xdr:rowOff>
    </xdr:to>
    <xdr:sp macro="" textlink="">
      <xdr:nvSpPr>
        <xdr:cNvPr id="249" name="Oval 253"/>
        <xdr:cNvSpPr>
          <a:spLocks noChangeArrowheads="1"/>
        </xdr:cNvSpPr>
      </xdr:nvSpPr>
      <xdr:spPr bwMode="auto">
        <a:xfrm>
          <a:off x="19078575" y="257651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36</xdr:col>
      <xdr:colOff>428625</xdr:colOff>
      <xdr:row>158</xdr:row>
      <xdr:rowOff>152400</xdr:rowOff>
    </xdr:from>
    <xdr:to>
      <xdr:col>44</xdr:col>
      <xdr:colOff>219075</xdr:colOff>
      <xdr:row>166</xdr:row>
      <xdr:rowOff>38100</xdr:rowOff>
    </xdr:to>
    <xdr:sp macro="" textlink="">
      <xdr:nvSpPr>
        <xdr:cNvPr id="250" name="Freeform 254"/>
        <xdr:cNvSpPr>
          <a:spLocks/>
        </xdr:cNvSpPr>
      </xdr:nvSpPr>
      <xdr:spPr bwMode="auto">
        <a:xfrm>
          <a:off x="17916525" y="25727025"/>
          <a:ext cx="3714750" cy="1181100"/>
        </a:xfrm>
        <a:custGeom>
          <a:avLst/>
          <a:gdLst>
            <a:gd name="T0" fmla="*/ 0 w 390"/>
            <a:gd name="T1" fmla="*/ 124 h 124"/>
            <a:gd name="T2" fmla="*/ 42 w 390"/>
            <a:gd name="T3" fmla="*/ 0 h 124"/>
            <a:gd name="T4" fmla="*/ 129 w 390"/>
            <a:gd name="T5" fmla="*/ 14 h 124"/>
            <a:gd name="T6" fmla="*/ 293 w 390"/>
            <a:gd name="T7" fmla="*/ 39 h 124"/>
            <a:gd name="T8" fmla="*/ 390 w 390"/>
            <a:gd name="T9" fmla="*/ 44 h 12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390" h="124">
              <a:moveTo>
                <a:pt x="0" y="124"/>
              </a:moveTo>
              <a:lnTo>
                <a:pt x="42" y="0"/>
              </a:lnTo>
              <a:lnTo>
                <a:pt x="129" y="14"/>
              </a:lnTo>
              <a:lnTo>
                <a:pt x="293" y="39"/>
              </a:lnTo>
              <a:lnTo>
                <a:pt x="390" y="4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39</xdr:col>
      <xdr:colOff>276225</xdr:colOff>
      <xdr:row>143</xdr:row>
      <xdr:rowOff>133350</xdr:rowOff>
    </xdr:from>
    <xdr:to>
      <xdr:col>47</xdr:col>
      <xdr:colOff>200025</xdr:colOff>
      <xdr:row>158</xdr:row>
      <xdr:rowOff>0</xdr:rowOff>
    </xdr:to>
    <xdr:sp macro="" textlink="">
      <xdr:nvSpPr>
        <xdr:cNvPr id="251" name="Line 255"/>
        <xdr:cNvSpPr>
          <a:spLocks noChangeShapeType="1"/>
        </xdr:cNvSpPr>
      </xdr:nvSpPr>
      <xdr:spPr bwMode="auto">
        <a:xfrm flipH="1">
          <a:off x="19221450" y="23288625"/>
          <a:ext cx="3848100" cy="2286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133350</xdr:colOff>
      <xdr:row>160</xdr:row>
      <xdr:rowOff>0</xdr:rowOff>
    </xdr:from>
    <xdr:to>
      <xdr:col>39</xdr:col>
      <xdr:colOff>200025</xdr:colOff>
      <xdr:row>170</xdr:row>
      <xdr:rowOff>123825</xdr:rowOff>
    </xdr:to>
    <xdr:sp macro="" textlink="">
      <xdr:nvSpPr>
        <xdr:cNvPr id="252" name="Line 256"/>
        <xdr:cNvSpPr>
          <a:spLocks noChangeShapeType="1"/>
        </xdr:cNvSpPr>
      </xdr:nvSpPr>
      <xdr:spPr bwMode="auto">
        <a:xfrm>
          <a:off x="19078575" y="25898475"/>
          <a:ext cx="66675" cy="1743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123825</xdr:colOff>
      <xdr:row>172</xdr:row>
      <xdr:rowOff>76200</xdr:rowOff>
    </xdr:from>
    <xdr:to>
      <xdr:col>62</xdr:col>
      <xdr:colOff>390525</xdr:colOff>
      <xdr:row>178</xdr:row>
      <xdr:rowOff>152400</xdr:rowOff>
    </xdr:to>
    <xdr:sp macro="" textlink="">
      <xdr:nvSpPr>
        <xdr:cNvPr id="253" name="Line 257"/>
        <xdr:cNvSpPr>
          <a:spLocks noChangeShapeType="1"/>
        </xdr:cNvSpPr>
      </xdr:nvSpPr>
      <xdr:spPr bwMode="auto">
        <a:xfrm>
          <a:off x="19554825" y="27917775"/>
          <a:ext cx="10991850" cy="1047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219075</xdr:colOff>
      <xdr:row>159</xdr:row>
      <xdr:rowOff>104775</xdr:rowOff>
    </xdr:from>
    <xdr:to>
      <xdr:col>62</xdr:col>
      <xdr:colOff>466725</xdr:colOff>
      <xdr:row>177</xdr:row>
      <xdr:rowOff>133350</xdr:rowOff>
    </xdr:to>
    <xdr:sp macro="" textlink="">
      <xdr:nvSpPr>
        <xdr:cNvPr id="254" name="Line 258"/>
        <xdr:cNvSpPr>
          <a:spLocks noChangeShapeType="1"/>
        </xdr:cNvSpPr>
      </xdr:nvSpPr>
      <xdr:spPr bwMode="auto">
        <a:xfrm>
          <a:off x="19164300" y="25841325"/>
          <a:ext cx="11458575" cy="2943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62</xdr:col>
      <xdr:colOff>333375</xdr:colOff>
      <xdr:row>170</xdr:row>
      <xdr:rowOff>19050</xdr:rowOff>
    </xdr:from>
    <xdr:to>
      <xdr:col>63</xdr:col>
      <xdr:colOff>180975</xdr:colOff>
      <xdr:row>177</xdr:row>
      <xdr:rowOff>57150</xdr:rowOff>
    </xdr:to>
    <xdr:sp macro="" textlink="">
      <xdr:nvSpPr>
        <xdr:cNvPr id="255" name="Line 259"/>
        <xdr:cNvSpPr>
          <a:spLocks noChangeShapeType="1"/>
        </xdr:cNvSpPr>
      </xdr:nvSpPr>
      <xdr:spPr bwMode="auto">
        <a:xfrm>
          <a:off x="30489525" y="27536775"/>
          <a:ext cx="333375" cy="117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62</xdr:col>
      <xdr:colOff>238125</xdr:colOff>
      <xdr:row>169</xdr:row>
      <xdr:rowOff>19050</xdr:rowOff>
    </xdr:from>
    <xdr:to>
      <xdr:col>62</xdr:col>
      <xdr:colOff>314325</xdr:colOff>
      <xdr:row>169</xdr:row>
      <xdr:rowOff>95250</xdr:rowOff>
    </xdr:to>
    <xdr:sp macro="" textlink="">
      <xdr:nvSpPr>
        <xdr:cNvPr id="256" name="Oval 260"/>
        <xdr:cNvSpPr>
          <a:spLocks noChangeArrowheads="1"/>
        </xdr:cNvSpPr>
      </xdr:nvSpPr>
      <xdr:spPr bwMode="auto">
        <a:xfrm>
          <a:off x="30394275" y="27374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409575</xdr:colOff>
      <xdr:row>172</xdr:row>
      <xdr:rowOff>19050</xdr:rowOff>
    </xdr:from>
    <xdr:to>
      <xdr:col>40</xdr:col>
      <xdr:colOff>38100</xdr:colOff>
      <xdr:row>172</xdr:row>
      <xdr:rowOff>114300</xdr:rowOff>
    </xdr:to>
    <xdr:sp macro="" textlink="">
      <xdr:nvSpPr>
        <xdr:cNvPr id="257" name="Oval 261"/>
        <xdr:cNvSpPr>
          <a:spLocks noChangeArrowheads="1"/>
        </xdr:cNvSpPr>
      </xdr:nvSpPr>
      <xdr:spPr bwMode="auto">
        <a:xfrm>
          <a:off x="19354800" y="27860625"/>
          <a:ext cx="114300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44</xdr:col>
      <xdr:colOff>371475</xdr:colOff>
      <xdr:row>184</xdr:row>
      <xdr:rowOff>76200</xdr:rowOff>
    </xdr:from>
    <xdr:to>
      <xdr:col>45</xdr:col>
      <xdr:colOff>38100</xdr:colOff>
      <xdr:row>185</xdr:row>
      <xdr:rowOff>0</xdr:rowOff>
    </xdr:to>
    <xdr:sp macro="" textlink="">
      <xdr:nvSpPr>
        <xdr:cNvPr id="258" name="Oval 262"/>
        <xdr:cNvSpPr>
          <a:spLocks noChangeArrowheads="1"/>
        </xdr:cNvSpPr>
      </xdr:nvSpPr>
      <xdr:spPr bwMode="auto">
        <a:xfrm>
          <a:off x="21783675" y="29860875"/>
          <a:ext cx="1524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41</xdr:col>
      <xdr:colOff>9525</xdr:colOff>
      <xdr:row>178</xdr:row>
      <xdr:rowOff>104775</xdr:rowOff>
    </xdr:from>
    <xdr:to>
      <xdr:col>43</xdr:col>
      <xdr:colOff>409575</xdr:colOff>
      <xdr:row>182</xdr:row>
      <xdr:rowOff>104775</xdr:rowOff>
    </xdr:to>
    <xdr:sp macro="" textlink="">
      <xdr:nvSpPr>
        <xdr:cNvPr id="259" name="Line 263"/>
        <xdr:cNvSpPr>
          <a:spLocks noChangeShapeType="1"/>
        </xdr:cNvSpPr>
      </xdr:nvSpPr>
      <xdr:spPr bwMode="auto">
        <a:xfrm>
          <a:off x="19926300" y="28917900"/>
          <a:ext cx="1409700" cy="647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381000</xdr:colOff>
      <xdr:row>177</xdr:row>
      <xdr:rowOff>123825</xdr:rowOff>
    </xdr:from>
    <xdr:to>
      <xdr:col>41</xdr:col>
      <xdr:colOff>0</xdr:colOff>
      <xdr:row>178</xdr:row>
      <xdr:rowOff>76200</xdr:rowOff>
    </xdr:to>
    <xdr:sp macro="" textlink="">
      <xdr:nvSpPr>
        <xdr:cNvPr id="260" name="Oval 264"/>
        <xdr:cNvSpPr>
          <a:spLocks noChangeArrowheads="1"/>
        </xdr:cNvSpPr>
      </xdr:nvSpPr>
      <xdr:spPr bwMode="auto">
        <a:xfrm>
          <a:off x="19812000" y="28775025"/>
          <a:ext cx="10477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186</xdr:row>
      <xdr:rowOff>38100</xdr:rowOff>
    </xdr:from>
    <xdr:to>
      <xdr:col>33</xdr:col>
      <xdr:colOff>200025</xdr:colOff>
      <xdr:row>186</xdr:row>
      <xdr:rowOff>152400</xdr:rowOff>
    </xdr:to>
    <xdr:sp macro="" textlink="">
      <xdr:nvSpPr>
        <xdr:cNvPr id="261" name="Oval 265"/>
        <xdr:cNvSpPr>
          <a:spLocks noChangeArrowheads="1"/>
        </xdr:cNvSpPr>
      </xdr:nvSpPr>
      <xdr:spPr bwMode="auto">
        <a:xfrm>
          <a:off x="16135350" y="301466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35</xdr:col>
      <xdr:colOff>190500</xdr:colOff>
      <xdr:row>185</xdr:row>
      <xdr:rowOff>19050</xdr:rowOff>
    </xdr:from>
    <xdr:to>
      <xdr:col>44</xdr:col>
      <xdr:colOff>238125</xdr:colOff>
      <xdr:row>188</xdr:row>
      <xdr:rowOff>114300</xdr:rowOff>
    </xdr:to>
    <xdr:sp macro="" textlink="">
      <xdr:nvSpPr>
        <xdr:cNvPr id="262" name="Line 266"/>
        <xdr:cNvSpPr>
          <a:spLocks noChangeShapeType="1"/>
        </xdr:cNvSpPr>
      </xdr:nvSpPr>
      <xdr:spPr bwMode="auto">
        <a:xfrm flipH="1">
          <a:off x="17192625" y="29965650"/>
          <a:ext cx="4457700" cy="581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381000</xdr:colOff>
      <xdr:row>183</xdr:row>
      <xdr:rowOff>76200</xdr:rowOff>
    </xdr:from>
    <xdr:to>
      <xdr:col>68</xdr:col>
      <xdr:colOff>390525</xdr:colOff>
      <xdr:row>187</xdr:row>
      <xdr:rowOff>66675</xdr:rowOff>
    </xdr:to>
    <xdr:sp macro="" textlink="">
      <xdr:nvSpPr>
        <xdr:cNvPr id="263" name="Line 267"/>
        <xdr:cNvSpPr>
          <a:spLocks noChangeShapeType="1"/>
        </xdr:cNvSpPr>
      </xdr:nvSpPr>
      <xdr:spPr bwMode="auto">
        <a:xfrm flipH="1">
          <a:off x="31022925" y="29698950"/>
          <a:ext cx="2438400" cy="638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76200</xdr:colOff>
      <xdr:row>183</xdr:row>
      <xdr:rowOff>104775</xdr:rowOff>
    </xdr:from>
    <xdr:to>
      <xdr:col>69</xdr:col>
      <xdr:colOff>180975</xdr:colOff>
      <xdr:row>194</xdr:row>
      <xdr:rowOff>114300</xdr:rowOff>
    </xdr:to>
    <xdr:sp macro="" textlink="">
      <xdr:nvSpPr>
        <xdr:cNvPr id="264" name="Line 268"/>
        <xdr:cNvSpPr>
          <a:spLocks noChangeShapeType="1"/>
        </xdr:cNvSpPr>
      </xdr:nvSpPr>
      <xdr:spPr bwMode="auto">
        <a:xfrm flipH="1">
          <a:off x="33632775" y="29727525"/>
          <a:ext cx="104775" cy="1790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38100</xdr:colOff>
      <xdr:row>188</xdr:row>
      <xdr:rowOff>85725</xdr:rowOff>
    </xdr:from>
    <xdr:to>
      <xdr:col>35</xdr:col>
      <xdr:colOff>123825</xdr:colOff>
      <xdr:row>189</xdr:row>
      <xdr:rowOff>38100</xdr:rowOff>
    </xdr:to>
    <xdr:sp macro="" textlink="">
      <xdr:nvSpPr>
        <xdr:cNvPr id="265" name="Oval 269"/>
        <xdr:cNvSpPr>
          <a:spLocks noChangeArrowheads="1"/>
        </xdr:cNvSpPr>
      </xdr:nvSpPr>
      <xdr:spPr bwMode="auto">
        <a:xfrm flipH="1">
          <a:off x="17040225" y="30518100"/>
          <a:ext cx="8572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37</xdr:col>
      <xdr:colOff>180975</xdr:colOff>
      <xdr:row>150</xdr:row>
      <xdr:rowOff>85725</xdr:rowOff>
    </xdr:from>
    <xdr:to>
      <xdr:col>37</xdr:col>
      <xdr:colOff>257175</xdr:colOff>
      <xdr:row>150</xdr:row>
      <xdr:rowOff>152400</xdr:rowOff>
    </xdr:to>
    <xdr:sp macro="" textlink="">
      <xdr:nvSpPr>
        <xdr:cNvPr id="266" name="Oval 270"/>
        <xdr:cNvSpPr>
          <a:spLocks noChangeArrowheads="1"/>
        </xdr:cNvSpPr>
      </xdr:nvSpPr>
      <xdr:spPr bwMode="auto">
        <a:xfrm>
          <a:off x="18154650" y="24364950"/>
          <a:ext cx="76200" cy="666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39</xdr:col>
      <xdr:colOff>285750</xdr:colOff>
      <xdr:row>158</xdr:row>
      <xdr:rowOff>66675</xdr:rowOff>
    </xdr:from>
    <xdr:to>
      <xdr:col>44</xdr:col>
      <xdr:colOff>219075</xdr:colOff>
      <xdr:row>159</xdr:row>
      <xdr:rowOff>66675</xdr:rowOff>
    </xdr:to>
    <xdr:sp macro="" textlink="">
      <xdr:nvSpPr>
        <xdr:cNvPr id="267" name="Line 271"/>
        <xdr:cNvSpPr>
          <a:spLocks noChangeShapeType="1"/>
        </xdr:cNvSpPr>
      </xdr:nvSpPr>
      <xdr:spPr bwMode="auto">
        <a:xfrm flipV="1">
          <a:off x="19230975" y="25641300"/>
          <a:ext cx="2400300" cy="161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200025</xdr:colOff>
      <xdr:row>149</xdr:row>
      <xdr:rowOff>85725</xdr:rowOff>
    </xdr:from>
    <xdr:to>
      <xdr:col>39</xdr:col>
      <xdr:colOff>152400</xdr:colOff>
      <xdr:row>157</xdr:row>
      <xdr:rowOff>95250</xdr:rowOff>
    </xdr:to>
    <xdr:sp macro="" textlink="">
      <xdr:nvSpPr>
        <xdr:cNvPr id="268" name="Line 272"/>
        <xdr:cNvSpPr>
          <a:spLocks noChangeShapeType="1"/>
        </xdr:cNvSpPr>
      </xdr:nvSpPr>
      <xdr:spPr bwMode="auto">
        <a:xfrm>
          <a:off x="18659475" y="24203025"/>
          <a:ext cx="438150" cy="1304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66675</xdr:colOff>
      <xdr:row>184</xdr:row>
      <xdr:rowOff>9525</xdr:rowOff>
    </xdr:from>
    <xdr:to>
      <xdr:col>69</xdr:col>
      <xdr:colOff>38100</xdr:colOff>
      <xdr:row>200</xdr:row>
      <xdr:rowOff>104775</xdr:rowOff>
    </xdr:to>
    <xdr:sp macro="" textlink="">
      <xdr:nvSpPr>
        <xdr:cNvPr id="269" name="Line 273"/>
        <xdr:cNvSpPr>
          <a:spLocks noChangeShapeType="1"/>
        </xdr:cNvSpPr>
      </xdr:nvSpPr>
      <xdr:spPr bwMode="auto">
        <a:xfrm flipH="1">
          <a:off x="32651700" y="29794200"/>
          <a:ext cx="942975" cy="2686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47625</xdr:colOff>
      <xdr:row>202</xdr:row>
      <xdr:rowOff>47625</xdr:rowOff>
    </xdr:from>
    <xdr:to>
      <xdr:col>67</xdr:col>
      <xdr:colOff>142875</xdr:colOff>
      <xdr:row>202</xdr:row>
      <xdr:rowOff>142875</xdr:rowOff>
    </xdr:to>
    <xdr:sp macro="" textlink="">
      <xdr:nvSpPr>
        <xdr:cNvPr id="270" name="Oval 274"/>
        <xdr:cNvSpPr>
          <a:spLocks noChangeArrowheads="1"/>
        </xdr:cNvSpPr>
      </xdr:nvSpPr>
      <xdr:spPr bwMode="auto">
        <a:xfrm>
          <a:off x="32632650" y="32746950"/>
          <a:ext cx="95250" cy="95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68</xdr:col>
      <xdr:colOff>409575</xdr:colOff>
      <xdr:row>196</xdr:row>
      <xdr:rowOff>57150</xdr:rowOff>
    </xdr:from>
    <xdr:to>
      <xdr:col>69</xdr:col>
      <xdr:colOff>0</xdr:colOff>
      <xdr:row>196</xdr:row>
      <xdr:rowOff>133350</xdr:rowOff>
    </xdr:to>
    <xdr:sp macro="" textlink="">
      <xdr:nvSpPr>
        <xdr:cNvPr id="271" name="Oval 275"/>
        <xdr:cNvSpPr>
          <a:spLocks noChangeArrowheads="1"/>
        </xdr:cNvSpPr>
      </xdr:nvSpPr>
      <xdr:spPr bwMode="auto">
        <a:xfrm>
          <a:off x="33480375" y="317849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63</xdr:col>
      <xdr:colOff>333375</xdr:colOff>
      <xdr:row>178</xdr:row>
      <xdr:rowOff>66675</xdr:rowOff>
    </xdr:from>
    <xdr:to>
      <xdr:col>65</xdr:col>
      <xdr:colOff>19050</xdr:colOff>
      <xdr:row>179</xdr:row>
      <xdr:rowOff>76200</xdr:rowOff>
    </xdr:to>
    <xdr:sp macro="" textlink="">
      <xdr:nvSpPr>
        <xdr:cNvPr id="272" name="Line 276"/>
        <xdr:cNvSpPr>
          <a:spLocks noChangeShapeType="1"/>
        </xdr:cNvSpPr>
      </xdr:nvSpPr>
      <xdr:spPr bwMode="auto">
        <a:xfrm flipV="1">
          <a:off x="30975300" y="28879800"/>
          <a:ext cx="657225" cy="171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85725</xdr:colOff>
      <xdr:row>178</xdr:row>
      <xdr:rowOff>38100</xdr:rowOff>
    </xdr:from>
    <xdr:to>
      <xdr:col>65</xdr:col>
      <xdr:colOff>180975</xdr:colOff>
      <xdr:row>178</xdr:row>
      <xdr:rowOff>152400</xdr:rowOff>
    </xdr:to>
    <xdr:sp macro="" textlink="">
      <xdr:nvSpPr>
        <xdr:cNvPr id="273" name="Oval 277"/>
        <xdr:cNvSpPr>
          <a:spLocks noChangeArrowheads="1"/>
        </xdr:cNvSpPr>
      </xdr:nvSpPr>
      <xdr:spPr bwMode="auto">
        <a:xfrm>
          <a:off x="31699200" y="288512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67</xdr:col>
      <xdr:colOff>323850</xdr:colOff>
      <xdr:row>173</xdr:row>
      <xdr:rowOff>28575</xdr:rowOff>
    </xdr:from>
    <xdr:to>
      <xdr:col>67</xdr:col>
      <xdr:colOff>400050</xdr:colOff>
      <xdr:row>173</xdr:row>
      <xdr:rowOff>104775</xdr:rowOff>
    </xdr:to>
    <xdr:sp macro="" textlink="">
      <xdr:nvSpPr>
        <xdr:cNvPr id="274" name="Oval 278"/>
        <xdr:cNvSpPr>
          <a:spLocks noChangeArrowheads="1"/>
        </xdr:cNvSpPr>
      </xdr:nvSpPr>
      <xdr:spPr bwMode="auto">
        <a:xfrm>
          <a:off x="32908875" y="280320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67</xdr:col>
      <xdr:colOff>457200</xdr:colOff>
      <xdr:row>173</xdr:row>
      <xdr:rowOff>47625</xdr:rowOff>
    </xdr:from>
    <xdr:to>
      <xdr:col>69</xdr:col>
      <xdr:colOff>38100</xdr:colOff>
      <xdr:row>173</xdr:row>
      <xdr:rowOff>47625</xdr:rowOff>
    </xdr:to>
    <xdr:sp macro="" textlink="">
      <xdr:nvSpPr>
        <xdr:cNvPr id="275" name="Line 279"/>
        <xdr:cNvSpPr>
          <a:spLocks noChangeShapeType="1"/>
        </xdr:cNvSpPr>
      </xdr:nvSpPr>
      <xdr:spPr bwMode="auto">
        <a:xfrm>
          <a:off x="33042225" y="28051125"/>
          <a:ext cx="5524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228600</xdr:colOff>
      <xdr:row>173</xdr:row>
      <xdr:rowOff>28575</xdr:rowOff>
    </xdr:from>
    <xdr:to>
      <xdr:col>69</xdr:col>
      <xdr:colOff>323850</xdr:colOff>
      <xdr:row>173</xdr:row>
      <xdr:rowOff>142875</xdr:rowOff>
    </xdr:to>
    <xdr:sp macro="" textlink="">
      <xdr:nvSpPr>
        <xdr:cNvPr id="276" name="Oval 280"/>
        <xdr:cNvSpPr>
          <a:spLocks noChangeArrowheads="1"/>
        </xdr:cNvSpPr>
      </xdr:nvSpPr>
      <xdr:spPr bwMode="auto">
        <a:xfrm>
          <a:off x="33785175" y="280320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66</xdr:col>
      <xdr:colOff>257175</xdr:colOff>
      <xdr:row>166</xdr:row>
      <xdr:rowOff>85725</xdr:rowOff>
    </xdr:from>
    <xdr:to>
      <xdr:col>69</xdr:col>
      <xdr:colOff>142875</xdr:colOff>
      <xdr:row>167</xdr:row>
      <xdr:rowOff>152400</xdr:rowOff>
    </xdr:to>
    <xdr:sp macro="" textlink="">
      <xdr:nvSpPr>
        <xdr:cNvPr id="277" name="Line 281"/>
        <xdr:cNvSpPr>
          <a:spLocks noChangeShapeType="1"/>
        </xdr:cNvSpPr>
      </xdr:nvSpPr>
      <xdr:spPr bwMode="auto">
        <a:xfrm flipH="1" flipV="1">
          <a:off x="32356425" y="26955750"/>
          <a:ext cx="134302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304800</xdr:colOff>
      <xdr:row>162</xdr:row>
      <xdr:rowOff>152400</xdr:rowOff>
    </xdr:from>
    <xdr:to>
      <xdr:col>77</xdr:col>
      <xdr:colOff>476250</xdr:colOff>
      <xdr:row>166</xdr:row>
      <xdr:rowOff>0</xdr:rowOff>
    </xdr:to>
    <xdr:sp macro="" textlink="">
      <xdr:nvSpPr>
        <xdr:cNvPr id="278" name="Line 282"/>
        <xdr:cNvSpPr>
          <a:spLocks noChangeShapeType="1"/>
        </xdr:cNvSpPr>
      </xdr:nvSpPr>
      <xdr:spPr bwMode="auto">
        <a:xfrm flipH="1">
          <a:off x="32404050" y="26374725"/>
          <a:ext cx="5514975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209550</xdr:colOff>
      <xdr:row>193</xdr:row>
      <xdr:rowOff>57150</xdr:rowOff>
    </xdr:from>
    <xdr:to>
      <xdr:col>69</xdr:col>
      <xdr:colOff>476250</xdr:colOff>
      <xdr:row>194</xdr:row>
      <xdr:rowOff>114300</xdr:rowOff>
    </xdr:to>
    <xdr:sp macro="" textlink="">
      <xdr:nvSpPr>
        <xdr:cNvPr id="279" name="Line 283"/>
        <xdr:cNvSpPr>
          <a:spLocks noChangeShapeType="1"/>
        </xdr:cNvSpPr>
      </xdr:nvSpPr>
      <xdr:spPr bwMode="auto">
        <a:xfrm flipV="1">
          <a:off x="33766125" y="31299150"/>
          <a:ext cx="266700" cy="21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180975</xdr:colOff>
      <xdr:row>187</xdr:row>
      <xdr:rowOff>47625</xdr:rowOff>
    </xdr:from>
    <xdr:to>
      <xdr:col>63</xdr:col>
      <xdr:colOff>276225</xdr:colOff>
      <xdr:row>188</xdr:row>
      <xdr:rowOff>0</xdr:rowOff>
    </xdr:to>
    <xdr:sp macro="" textlink="">
      <xdr:nvSpPr>
        <xdr:cNvPr id="280" name="Oval 284"/>
        <xdr:cNvSpPr>
          <a:spLocks noChangeArrowheads="1"/>
        </xdr:cNvSpPr>
      </xdr:nvSpPr>
      <xdr:spPr bwMode="auto">
        <a:xfrm>
          <a:off x="30822900" y="303180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45</xdr:col>
      <xdr:colOff>114300</xdr:colOff>
      <xdr:row>185</xdr:row>
      <xdr:rowOff>38100</xdr:rowOff>
    </xdr:from>
    <xdr:to>
      <xdr:col>51</xdr:col>
      <xdr:colOff>152400</xdr:colOff>
      <xdr:row>186</xdr:row>
      <xdr:rowOff>104775</xdr:rowOff>
    </xdr:to>
    <xdr:sp macro="" textlink="">
      <xdr:nvSpPr>
        <xdr:cNvPr id="281" name="Line 285"/>
        <xdr:cNvSpPr>
          <a:spLocks noChangeShapeType="1"/>
        </xdr:cNvSpPr>
      </xdr:nvSpPr>
      <xdr:spPr bwMode="auto">
        <a:xfrm flipH="1" flipV="1">
          <a:off x="22012275" y="29984700"/>
          <a:ext cx="295275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123825</xdr:colOff>
      <xdr:row>179</xdr:row>
      <xdr:rowOff>114300</xdr:rowOff>
    </xdr:from>
    <xdr:to>
      <xdr:col>62</xdr:col>
      <xdr:colOff>419100</xdr:colOff>
      <xdr:row>184</xdr:row>
      <xdr:rowOff>66675</xdr:rowOff>
    </xdr:to>
    <xdr:sp macro="" textlink="">
      <xdr:nvSpPr>
        <xdr:cNvPr id="282" name="Line 286"/>
        <xdr:cNvSpPr>
          <a:spLocks noChangeShapeType="1"/>
        </xdr:cNvSpPr>
      </xdr:nvSpPr>
      <xdr:spPr bwMode="auto">
        <a:xfrm flipH="1">
          <a:off x="22021800" y="29089350"/>
          <a:ext cx="8553450" cy="76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114300</xdr:colOff>
      <xdr:row>185</xdr:row>
      <xdr:rowOff>114300</xdr:rowOff>
    </xdr:from>
    <xdr:to>
      <xdr:col>40</xdr:col>
      <xdr:colOff>190500</xdr:colOff>
      <xdr:row>186</xdr:row>
      <xdr:rowOff>28575</xdr:rowOff>
    </xdr:to>
    <xdr:sp macro="" textlink="">
      <xdr:nvSpPr>
        <xdr:cNvPr id="283" name="Oval 287"/>
        <xdr:cNvSpPr>
          <a:spLocks noChangeArrowheads="1"/>
        </xdr:cNvSpPr>
      </xdr:nvSpPr>
      <xdr:spPr bwMode="auto">
        <a:xfrm>
          <a:off x="19545300" y="300609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44</xdr:col>
      <xdr:colOff>238125</xdr:colOff>
      <xdr:row>187</xdr:row>
      <xdr:rowOff>47625</xdr:rowOff>
    </xdr:from>
    <xdr:to>
      <xdr:col>44</xdr:col>
      <xdr:colOff>371475</xdr:colOff>
      <xdr:row>187</xdr:row>
      <xdr:rowOff>152400</xdr:rowOff>
    </xdr:to>
    <xdr:sp macro="" textlink="">
      <xdr:nvSpPr>
        <xdr:cNvPr id="284" name="Oval 288"/>
        <xdr:cNvSpPr>
          <a:spLocks noChangeArrowheads="1"/>
        </xdr:cNvSpPr>
      </xdr:nvSpPr>
      <xdr:spPr bwMode="auto">
        <a:xfrm>
          <a:off x="21650325" y="30318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40</xdr:col>
      <xdr:colOff>219075</xdr:colOff>
      <xdr:row>186</xdr:row>
      <xdr:rowOff>47625</xdr:rowOff>
    </xdr:from>
    <xdr:to>
      <xdr:col>44</xdr:col>
      <xdr:colOff>180975</xdr:colOff>
      <xdr:row>187</xdr:row>
      <xdr:rowOff>47625</xdr:rowOff>
    </xdr:to>
    <xdr:sp macro="" textlink="">
      <xdr:nvSpPr>
        <xdr:cNvPr id="285" name="Line 289"/>
        <xdr:cNvSpPr>
          <a:spLocks noChangeShapeType="1"/>
        </xdr:cNvSpPr>
      </xdr:nvSpPr>
      <xdr:spPr bwMode="auto">
        <a:xfrm>
          <a:off x="19650075" y="30156150"/>
          <a:ext cx="1943100" cy="161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85725</xdr:colOff>
      <xdr:row>180</xdr:row>
      <xdr:rowOff>85725</xdr:rowOff>
    </xdr:from>
    <xdr:to>
      <xdr:col>63</xdr:col>
      <xdr:colOff>57150</xdr:colOff>
      <xdr:row>192</xdr:row>
      <xdr:rowOff>114300</xdr:rowOff>
    </xdr:to>
    <xdr:sp macro="" textlink="">
      <xdr:nvSpPr>
        <xdr:cNvPr id="286" name="Line 290"/>
        <xdr:cNvSpPr>
          <a:spLocks noChangeShapeType="1"/>
        </xdr:cNvSpPr>
      </xdr:nvSpPr>
      <xdr:spPr bwMode="auto">
        <a:xfrm flipH="1">
          <a:off x="25384125" y="29222700"/>
          <a:ext cx="5314950" cy="1971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152400</xdr:colOff>
      <xdr:row>189</xdr:row>
      <xdr:rowOff>142875</xdr:rowOff>
    </xdr:from>
    <xdr:to>
      <xdr:col>52</xdr:col>
      <xdr:colOff>85725</xdr:colOff>
      <xdr:row>192</xdr:row>
      <xdr:rowOff>114300</xdr:rowOff>
    </xdr:to>
    <xdr:sp macro="" textlink="">
      <xdr:nvSpPr>
        <xdr:cNvPr id="287" name="Line 291"/>
        <xdr:cNvSpPr>
          <a:spLocks noChangeShapeType="1"/>
        </xdr:cNvSpPr>
      </xdr:nvSpPr>
      <xdr:spPr bwMode="auto">
        <a:xfrm flipH="1" flipV="1">
          <a:off x="17154525" y="30737175"/>
          <a:ext cx="8229600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ot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87</xdr:col>
      <xdr:colOff>352425</xdr:colOff>
      <xdr:row>149</xdr:row>
      <xdr:rowOff>133350</xdr:rowOff>
    </xdr:from>
    <xdr:to>
      <xdr:col>94</xdr:col>
      <xdr:colOff>600075</xdr:colOff>
      <xdr:row>151</xdr:row>
      <xdr:rowOff>123825</xdr:rowOff>
    </xdr:to>
    <xdr:sp macro="" textlink="">
      <xdr:nvSpPr>
        <xdr:cNvPr id="288" name="Line 292"/>
        <xdr:cNvSpPr>
          <a:spLocks noChangeShapeType="1"/>
        </xdr:cNvSpPr>
      </xdr:nvSpPr>
      <xdr:spPr bwMode="auto">
        <a:xfrm>
          <a:off x="42852975" y="24250650"/>
          <a:ext cx="4219575" cy="314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228600</xdr:colOff>
      <xdr:row>157</xdr:row>
      <xdr:rowOff>38100</xdr:rowOff>
    </xdr:from>
    <xdr:to>
      <xdr:col>69</xdr:col>
      <xdr:colOff>304800</xdr:colOff>
      <xdr:row>157</xdr:row>
      <xdr:rowOff>114300</xdr:rowOff>
    </xdr:to>
    <xdr:sp macro="" textlink="">
      <xdr:nvSpPr>
        <xdr:cNvPr id="289" name="Oval 294"/>
        <xdr:cNvSpPr>
          <a:spLocks noChangeArrowheads="1"/>
        </xdr:cNvSpPr>
      </xdr:nvSpPr>
      <xdr:spPr bwMode="auto">
        <a:xfrm>
          <a:off x="33785175" y="25450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381000</xdr:colOff>
      <xdr:row>157</xdr:row>
      <xdr:rowOff>66675</xdr:rowOff>
    </xdr:from>
    <xdr:to>
      <xdr:col>77</xdr:col>
      <xdr:colOff>57150</xdr:colOff>
      <xdr:row>157</xdr:row>
      <xdr:rowOff>85725</xdr:rowOff>
    </xdr:to>
    <xdr:sp macro="" textlink="">
      <xdr:nvSpPr>
        <xdr:cNvPr id="290" name="Line 295"/>
        <xdr:cNvSpPr>
          <a:spLocks noChangeShapeType="1"/>
        </xdr:cNvSpPr>
      </xdr:nvSpPr>
      <xdr:spPr bwMode="auto">
        <a:xfrm flipV="1">
          <a:off x="33937575" y="25479375"/>
          <a:ext cx="356235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352425</xdr:colOff>
      <xdr:row>180</xdr:row>
      <xdr:rowOff>28575</xdr:rowOff>
    </xdr:from>
    <xdr:to>
      <xdr:col>68</xdr:col>
      <xdr:colOff>419100</xdr:colOff>
      <xdr:row>182</xdr:row>
      <xdr:rowOff>95250</xdr:rowOff>
    </xdr:to>
    <xdr:sp macro="" textlink="">
      <xdr:nvSpPr>
        <xdr:cNvPr id="291" name="Line 296"/>
        <xdr:cNvSpPr>
          <a:spLocks noChangeShapeType="1"/>
        </xdr:cNvSpPr>
      </xdr:nvSpPr>
      <xdr:spPr bwMode="auto">
        <a:xfrm>
          <a:off x="30994350" y="29165550"/>
          <a:ext cx="249555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28575</xdr:colOff>
      <xdr:row>170</xdr:row>
      <xdr:rowOff>47625</xdr:rowOff>
    </xdr:from>
    <xdr:to>
      <xdr:col>67</xdr:col>
      <xdr:colOff>104775</xdr:colOff>
      <xdr:row>170</xdr:row>
      <xdr:rowOff>123825</xdr:rowOff>
    </xdr:to>
    <xdr:sp macro="" textlink="">
      <xdr:nvSpPr>
        <xdr:cNvPr id="292" name="Oval 297"/>
        <xdr:cNvSpPr>
          <a:spLocks noChangeArrowheads="1"/>
        </xdr:cNvSpPr>
      </xdr:nvSpPr>
      <xdr:spPr bwMode="auto">
        <a:xfrm>
          <a:off x="32613600" y="275653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65</xdr:col>
      <xdr:colOff>381000</xdr:colOff>
      <xdr:row>170</xdr:row>
      <xdr:rowOff>114300</xdr:rowOff>
    </xdr:from>
    <xdr:to>
      <xdr:col>66</xdr:col>
      <xdr:colOff>447675</xdr:colOff>
      <xdr:row>171</xdr:row>
      <xdr:rowOff>66675</xdr:rowOff>
    </xdr:to>
    <xdr:sp macro="" textlink="">
      <xdr:nvSpPr>
        <xdr:cNvPr id="293" name="Line 298"/>
        <xdr:cNvSpPr>
          <a:spLocks noChangeShapeType="1"/>
        </xdr:cNvSpPr>
      </xdr:nvSpPr>
      <xdr:spPr bwMode="auto">
        <a:xfrm flipH="1">
          <a:off x="31994475" y="27632025"/>
          <a:ext cx="55245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352425</xdr:colOff>
      <xdr:row>183</xdr:row>
      <xdr:rowOff>19050</xdr:rowOff>
    </xdr:from>
    <xdr:to>
      <xdr:col>68</xdr:col>
      <xdr:colOff>171450</xdr:colOff>
      <xdr:row>186</xdr:row>
      <xdr:rowOff>28575</xdr:rowOff>
    </xdr:to>
    <xdr:sp macro="" textlink="">
      <xdr:nvSpPr>
        <xdr:cNvPr id="294" name="Line 299"/>
        <xdr:cNvSpPr>
          <a:spLocks noChangeShapeType="1"/>
        </xdr:cNvSpPr>
      </xdr:nvSpPr>
      <xdr:spPr bwMode="auto">
        <a:xfrm flipV="1">
          <a:off x="25165050" y="29641800"/>
          <a:ext cx="8077200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238125</xdr:colOff>
      <xdr:row>186</xdr:row>
      <xdr:rowOff>57150</xdr:rowOff>
    </xdr:from>
    <xdr:to>
      <xdr:col>51</xdr:col>
      <xdr:colOff>314325</xdr:colOff>
      <xdr:row>186</xdr:row>
      <xdr:rowOff>133350</xdr:rowOff>
    </xdr:to>
    <xdr:sp macro="" textlink="">
      <xdr:nvSpPr>
        <xdr:cNvPr id="295" name="Oval 300"/>
        <xdr:cNvSpPr>
          <a:spLocks noChangeArrowheads="1"/>
        </xdr:cNvSpPr>
      </xdr:nvSpPr>
      <xdr:spPr bwMode="auto">
        <a:xfrm>
          <a:off x="25050750" y="30165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52</xdr:col>
      <xdr:colOff>38100</xdr:colOff>
      <xdr:row>186</xdr:row>
      <xdr:rowOff>142875</xdr:rowOff>
    </xdr:from>
    <xdr:to>
      <xdr:col>63</xdr:col>
      <xdr:colOff>57150</xdr:colOff>
      <xdr:row>187</xdr:row>
      <xdr:rowOff>123825</xdr:rowOff>
    </xdr:to>
    <xdr:sp macro="" textlink="">
      <xdr:nvSpPr>
        <xdr:cNvPr id="296" name="Line 301"/>
        <xdr:cNvSpPr>
          <a:spLocks noChangeShapeType="1"/>
        </xdr:cNvSpPr>
      </xdr:nvSpPr>
      <xdr:spPr bwMode="auto">
        <a:xfrm flipH="1" flipV="1">
          <a:off x="25336500" y="30251400"/>
          <a:ext cx="5362575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285750</xdr:colOff>
      <xdr:row>187</xdr:row>
      <xdr:rowOff>28575</xdr:rowOff>
    </xdr:from>
    <xdr:to>
      <xdr:col>51</xdr:col>
      <xdr:colOff>352425</xdr:colOff>
      <xdr:row>197</xdr:row>
      <xdr:rowOff>57150</xdr:rowOff>
    </xdr:to>
    <xdr:sp macro="" textlink="">
      <xdr:nvSpPr>
        <xdr:cNvPr id="297" name="Line 302"/>
        <xdr:cNvSpPr>
          <a:spLocks noChangeShapeType="1"/>
        </xdr:cNvSpPr>
      </xdr:nvSpPr>
      <xdr:spPr bwMode="auto">
        <a:xfrm flipH="1" flipV="1">
          <a:off x="25098375" y="30299025"/>
          <a:ext cx="66675" cy="1647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371475</xdr:colOff>
      <xdr:row>139</xdr:row>
      <xdr:rowOff>38100</xdr:rowOff>
    </xdr:from>
    <xdr:to>
      <xdr:col>72</xdr:col>
      <xdr:colOff>447675</xdr:colOff>
      <xdr:row>139</xdr:row>
      <xdr:rowOff>114300</xdr:rowOff>
    </xdr:to>
    <xdr:sp macro="" textlink="">
      <xdr:nvSpPr>
        <xdr:cNvPr id="298" name="Oval 303"/>
        <xdr:cNvSpPr>
          <a:spLocks noChangeArrowheads="1"/>
        </xdr:cNvSpPr>
      </xdr:nvSpPr>
      <xdr:spPr bwMode="auto">
        <a:xfrm>
          <a:off x="35385375" y="22545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476250</xdr:colOff>
      <xdr:row>140</xdr:row>
      <xdr:rowOff>57150</xdr:rowOff>
    </xdr:from>
    <xdr:to>
      <xdr:col>80</xdr:col>
      <xdr:colOff>28575</xdr:colOff>
      <xdr:row>155</xdr:row>
      <xdr:rowOff>152400</xdr:rowOff>
    </xdr:to>
    <xdr:sp macro="" textlink="">
      <xdr:nvSpPr>
        <xdr:cNvPr id="299" name="Line 304"/>
        <xdr:cNvSpPr>
          <a:spLocks noChangeShapeType="1"/>
        </xdr:cNvSpPr>
      </xdr:nvSpPr>
      <xdr:spPr bwMode="auto">
        <a:xfrm flipH="1" flipV="1">
          <a:off x="35490150" y="22726650"/>
          <a:ext cx="3714750" cy="2514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85725</xdr:colOff>
      <xdr:row>131</xdr:row>
      <xdr:rowOff>85725</xdr:rowOff>
    </xdr:from>
    <xdr:to>
      <xdr:col>77</xdr:col>
      <xdr:colOff>371475</xdr:colOff>
      <xdr:row>138</xdr:row>
      <xdr:rowOff>123825</xdr:rowOff>
    </xdr:to>
    <xdr:sp macro="" textlink="">
      <xdr:nvSpPr>
        <xdr:cNvPr id="300" name="Line 305"/>
        <xdr:cNvSpPr>
          <a:spLocks noChangeShapeType="1"/>
        </xdr:cNvSpPr>
      </xdr:nvSpPr>
      <xdr:spPr bwMode="auto">
        <a:xfrm flipV="1">
          <a:off x="35585400" y="21297900"/>
          <a:ext cx="2228850" cy="1171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73</xdr:col>
      <xdr:colOff>200025</xdr:colOff>
      <xdr:row>131</xdr:row>
      <xdr:rowOff>152400</xdr:rowOff>
    </xdr:from>
    <xdr:to>
      <xdr:col>78</xdr:col>
      <xdr:colOff>95250</xdr:colOff>
      <xdr:row>139</xdr:row>
      <xdr:rowOff>47625</xdr:rowOff>
    </xdr:to>
    <xdr:sp macro="" textlink="">
      <xdr:nvSpPr>
        <xdr:cNvPr id="301" name="Line 306"/>
        <xdr:cNvSpPr>
          <a:spLocks noChangeShapeType="1"/>
        </xdr:cNvSpPr>
      </xdr:nvSpPr>
      <xdr:spPr bwMode="auto">
        <a:xfrm flipV="1">
          <a:off x="35699700" y="21364575"/>
          <a:ext cx="2352675" cy="1190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47</xdr:col>
      <xdr:colOff>28575</xdr:colOff>
      <xdr:row>126</xdr:row>
      <xdr:rowOff>104775</xdr:rowOff>
    </xdr:from>
    <xdr:to>
      <xdr:col>66</xdr:col>
      <xdr:colOff>438150</xdr:colOff>
      <xdr:row>129</xdr:row>
      <xdr:rowOff>9525</xdr:rowOff>
    </xdr:to>
    <xdr:sp macro="" textlink="">
      <xdr:nvSpPr>
        <xdr:cNvPr id="302" name="Line 307"/>
        <xdr:cNvSpPr>
          <a:spLocks noChangeShapeType="1"/>
        </xdr:cNvSpPr>
      </xdr:nvSpPr>
      <xdr:spPr bwMode="auto">
        <a:xfrm>
          <a:off x="22898100" y="20507325"/>
          <a:ext cx="96393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85725</xdr:colOff>
      <xdr:row>129</xdr:row>
      <xdr:rowOff>0</xdr:rowOff>
    </xdr:from>
    <xdr:to>
      <xdr:col>64</xdr:col>
      <xdr:colOff>390525</xdr:colOff>
      <xdr:row>135</xdr:row>
      <xdr:rowOff>57150</xdr:rowOff>
    </xdr:to>
    <xdr:sp macro="" textlink="">
      <xdr:nvSpPr>
        <xdr:cNvPr id="303" name="Line 308"/>
        <xdr:cNvSpPr>
          <a:spLocks noChangeShapeType="1"/>
        </xdr:cNvSpPr>
      </xdr:nvSpPr>
      <xdr:spPr bwMode="auto">
        <a:xfrm flipV="1">
          <a:off x="30727650" y="20888325"/>
          <a:ext cx="790575" cy="1028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390525</xdr:colOff>
      <xdr:row>128</xdr:row>
      <xdr:rowOff>28575</xdr:rowOff>
    </xdr:from>
    <xdr:to>
      <xdr:col>64</xdr:col>
      <xdr:colOff>466725</xdr:colOff>
      <xdr:row>128</xdr:row>
      <xdr:rowOff>104775</xdr:rowOff>
    </xdr:to>
    <xdr:sp macro="" textlink="">
      <xdr:nvSpPr>
        <xdr:cNvPr id="304" name="Oval 309"/>
        <xdr:cNvSpPr>
          <a:spLocks noChangeArrowheads="1"/>
        </xdr:cNvSpPr>
      </xdr:nvSpPr>
      <xdr:spPr bwMode="auto">
        <a:xfrm>
          <a:off x="31518225" y="20754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70</xdr:col>
      <xdr:colOff>85725</xdr:colOff>
      <xdr:row>192</xdr:row>
      <xdr:rowOff>57150</xdr:rowOff>
    </xdr:from>
    <xdr:to>
      <xdr:col>70</xdr:col>
      <xdr:colOff>180975</xdr:colOff>
      <xdr:row>193</xdr:row>
      <xdr:rowOff>9525</xdr:rowOff>
    </xdr:to>
    <xdr:sp macro="" textlink="">
      <xdr:nvSpPr>
        <xdr:cNvPr id="305" name="Oval 310"/>
        <xdr:cNvSpPr>
          <a:spLocks noChangeArrowheads="1"/>
        </xdr:cNvSpPr>
      </xdr:nvSpPr>
      <xdr:spPr bwMode="auto">
        <a:xfrm>
          <a:off x="34128075" y="311372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69</xdr:col>
      <xdr:colOff>228600</xdr:colOff>
      <xdr:row>138</xdr:row>
      <xdr:rowOff>85725</xdr:rowOff>
    </xdr:from>
    <xdr:to>
      <xdr:col>69</xdr:col>
      <xdr:colOff>304800</xdr:colOff>
      <xdr:row>139</xdr:row>
      <xdr:rowOff>0</xdr:rowOff>
    </xdr:to>
    <xdr:sp macro="" textlink="">
      <xdr:nvSpPr>
        <xdr:cNvPr id="306" name="Oval 311"/>
        <xdr:cNvSpPr>
          <a:spLocks noChangeArrowheads="1"/>
        </xdr:cNvSpPr>
      </xdr:nvSpPr>
      <xdr:spPr bwMode="auto">
        <a:xfrm>
          <a:off x="33785175" y="22431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104775</xdr:colOff>
      <xdr:row>138</xdr:row>
      <xdr:rowOff>9525</xdr:rowOff>
    </xdr:from>
    <xdr:to>
      <xdr:col>66</xdr:col>
      <xdr:colOff>180975</xdr:colOff>
      <xdr:row>138</xdr:row>
      <xdr:rowOff>85725</xdr:rowOff>
    </xdr:to>
    <xdr:sp macro="" textlink="">
      <xdr:nvSpPr>
        <xdr:cNvPr id="307" name="Oval 312"/>
        <xdr:cNvSpPr>
          <a:spLocks noChangeArrowheads="1"/>
        </xdr:cNvSpPr>
      </xdr:nvSpPr>
      <xdr:spPr bwMode="auto">
        <a:xfrm>
          <a:off x="32204025" y="223551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66</xdr:col>
      <xdr:colOff>257175</xdr:colOff>
      <xdr:row>138</xdr:row>
      <xdr:rowOff>85725</xdr:rowOff>
    </xdr:from>
    <xdr:to>
      <xdr:col>69</xdr:col>
      <xdr:colOff>95250</xdr:colOff>
      <xdr:row>138</xdr:row>
      <xdr:rowOff>133350</xdr:rowOff>
    </xdr:to>
    <xdr:sp macro="" textlink="">
      <xdr:nvSpPr>
        <xdr:cNvPr id="308" name="Line 313"/>
        <xdr:cNvSpPr>
          <a:spLocks noChangeShapeType="1"/>
        </xdr:cNvSpPr>
      </xdr:nvSpPr>
      <xdr:spPr bwMode="auto">
        <a:xfrm>
          <a:off x="32356425" y="22431375"/>
          <a:ext cx="1295400" cy="47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371475</xdr:colOff>
      <xdr:row>141</xdr:row>
      <xdr:rowOff>38100</xdr:rowOff>
    </xdr:from>
    <xdr:to>
      <xdr:col>78</xdr:col>
      <xdr:colOff>447675</xdr:colOff>
      <xdr:row>141</xdr:row>
      <xdr:rowOff>114300</xdr:rowOff>
    </xdr:to>
    <xdr:sp macro="" textlink="">
      <xdr:nvSpPr>
        <xdr:cNvPr id="309" name="Oval 314"/>
        <xdr:cNvSpPr>
          <a:spLocks noChangeArrowheads="1"/>
        </xdr:cNvSpPr>
      </xdr:nvSpPr>
      <xdr:spPr bwMode="auto">
        <a:xfrm>
          <a:off x="38328600" y="228695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78</xdr:col>
      <xdr:colOff>276225</xdr:colOff>
      <xdr:row>132</xdr:row>
      <xdr:rowOff>152400</xdr:rowOff>
    </xdr:from>
    <xdr:to>
      <xdr:col>78</xdr:col>
      <xdr:colOff>285750</xdr:colOff>
      <xdr:row>139</xdr:row>
      <xdr:rowOff>104775</xdr:rowOff>
    </xdr:to>
    <xdr:sp macro="" textlink="">
      <xdr:nvSpPr>
        <xdr:cNvPr id="310" name="Line 315"/>
        <xdr:cNvSpPr>
          <a:spLocks noChangeShapeType="1"/>
        </xdr:cNvSpPr>
      </xdr:nvSpPr>
      <xdr:spPr bwMode="auto">
        <a:xfrm flipH="1" flipV="1">
          <a:off x="38233350" y="21526500"/>
          <a:ext cx="9525" cy="1085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314325</xdr:colOff>
      <xdr:row>122</xdr:row>
      <xdr:rowOff>85725</xdr:rowOff>
    </xdr:from>
    <xdr:to>
      <xdr:col>76</xdr:col>
      <xdr:colOff>390525</xdr:colOff>
      <xdr:row>123</xdr:row>
      <xdr:rowOff>0</xdr:rowOff>
    </xdr:to>
    <xdr:sp macro="" textlink="">
      <xdr:nvSpPr>
        <xdr:cNvPr id="311" name="Oval 316"/>
        <xdr:cNvSpPr>
          <a:spLocks noChangeArrowheads="1"/>
        </xdr:cNvSpPr>
      </xdr:nvSpPr>
      <xdr:spPr bwMode="auto">
        <a:xfrm>
          <a:off x="37271325" y="19840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76</xdr:col>
      <xdr:colOff>466725</xdr:colOff>
      <xdr:row>123</xdr:row>
      <xdr:rowOff>57150</xdr:rowOff>
    </xdr:from>
    <xdr:to>
      <xdr:col>78</xdr:col>
      <xdr:colOff>95250</xdr:colOff>
      <xdr:row>129</xdr:row>
      <xdr:rowOff>57150</xdr:rowOff>
    </xdr:to>
    <xdr:sp macro="" textlink="">
      <xdr:nvSpPr>
        <xdr:cNvPr id="312" name="Line 317"/>
        <xdr:cNvSpPr>
          <a:spLocks noChangeShapeType="1"/>
        </xdr:cNvSpPr>
      </xdr:nvSpPr>
      <xdr:spPr bwMode="auto">
        <a:xfrm>
          <a:off x="37423725" y="19973925"/>
          <a:ext cx="628650" cy="971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342900</xdr:colOff>
      <xdr:row>122</xdr:row>
      <xdr:rowOff>133350</xdr:rowOff>
    </xdr:from>
    <xdr:to>
      <xdr:col>80</xdr:col>
      <xdr:colOff>85725</xdr:colOff>
      <xdr:row>129</xdr:row>
      <xdr:rowOff>104775</xdr:rowOff>
    </xdr:to>
    <xdr:sp macro="" textlink="">
      <xdr:nvSpPr>
        <xdr:cNvPr id="313" name="Line 318"/>
        <xdr:cNvSpPr>
          <a:spLocks noChangeShapeType="1"/>
        </xdr:cNvSpPr>
      </xdr:nvSpPr>
      <xdr:spPr bwMode="auto">
        <a:xfrm flipH="1">
          <a:off x="38300025" y="19888200"/>
          <a:ext cx="962025" cy="1104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152400</xdr:colOff>
      <xdr:row>122</xdr:row>
      <xdr:rowOff>0</xdr:rowOff>
    </xdr:from>
    <xdr:to>
      <xdr:col>80</xdr:col>
      <xdr:colOff>228600</xdr:colOff>
      <xdr:row>122</xdr:row>
      <xdr:rowOff>76200</xdr:rowOff>
    </xdr:to>
    <xdr:sp macro="" textlink="">
      <xdr:nvSpPr>
        <xdr:cNvPr id="314" name="Oval 319"/>
        <xdr:cNvSpPr>
          <a:spLocks noChangeArrowheads="1"/>
        </xdr:cNvSpPr>
      </xdr:nvSpPr>
      <xdr:spPr bwMode="auto">
        <a:xfrm>
          <a:off x="39328725" y="19754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79</xdr:col>
      <xdr:colOff>419100</xdr:colOff>
      <xdr:row>133</xdr:row>
      <xdr:rowOff>152400</xdr:rowOff>
    </xdr:from>
    <xdr:to>
      <xdr:col>79</xdr:col>
      <xdr:colOff>495300</xdr:colOff>
      <xdr:row>134</xdr:row>
      <xdr:rowOff>66675</xdr:rowOff>
    </xdr:to>
    <xdr:sp macro="" textlink="">
      <xdr:nvSpPr>
        <xdr:cNvPr id="315" name="Oval 320"/>
        <xdr:cNvSpPr>
          <a:spLocks noChangeArrowheads="1"/>
        </xdr:cNvSpPr>
      </xdr:nvSpPr>
      <xdr:spPr bwMode="auto">
        <a:xfrm>
          <a:off x="38985825" y="21688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79</xdr:col>
      <xdr:colOff>295275</xdr:colOff>
      <xdr:row>125</xdr:row>
      <xdr:rowOff>95250</xdr:rowOff>
    </xdr:from>
    <xdr:to>
      <xdr:col>79</xdr:col>
      <xdr:colOff>447675</xdr:colOff>
      <xdr:row>133</xdr:row>
      <xdr:rowOff>104775</xdr:rowOff>
    </xdr:to>
    <xdr:sp macro="" textlink="">
      <xdr:nvSpPr>
        <xdr:cNvPr id="316" name="Line 321"/>
        <xdr:cNvSpPr>
          <a:spLocks noChangeShapeType="1"/>
        </xdr:cNvSpPr>
      </xdr:nvSpPr>
      <xdr:spPr bwMode="auto">
        <a:xfrm>
          <a:off x="38862000" y="20335875"/>
          <a:ext cx="152400" cy="1304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257175</xdr:colOff>
      <xdr:row>125</xdr:row>
      <xdr:rowOff>57150</xdr:rowOff>
    </xdr:from>
    <xdr:to>
      <xdr:col>79</xdr:col>
      <xdr:colOff>333375</xdr:colOff>
      <xdr:row>125</xdr:row>
      <xdr:rowOff>133350</xdr:rowOff>
    </xdr:to>
    <xdr:sp macro="" textlink="">
      <xdr:nvSpPr>
        <xdr:cNvPr id="317" name="Oval 322"/>
        <xdr:cNvSpPr>
          <a:spLocks noChangeArrowheads="1"/>
        </xdr:cNvSpPr>
      </xdr:nvSpPr>
      <xdr:spPr bwMode="auto">
        <a:xfrm>
          <a:off x="38823900" y="20297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390525</xdr:colOff>
      <xdr:row>138</xdr:row>
      <xdr:rowOff>123825</xdr:rowOff>
    </xdr:from>
    <xdr:to>
      <xdr:col>72</xdr:col>
      <xdr:colOff>257175</xdr:colOff>
      <xdr:row>139</xdr:row>
      <xdr:rowOff>38100</xdr:rowOff>
    </xdr:to>
    <xdr:sp macro="" textlink="">
      <xdr:nvSpPr>
        <xdr:cNvPr id="318" name="Line 323"/>
        <xdr:cNvSpPr>
          <a:spLocks noChangeShapeType="1"/>
        </xdr:cNvSpPr>
      </xdr:nvSpPr>
      <xdr:spPr bwMode="auto">
        <a:xfrm>
          <a:off x="33947100" y="22469475"/>
          <a:ext cx="1323975" cy="76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200025</xdr:colOff>
      <xdr:row>127</xdr:row>
      <xdr:rowOff>152400</xdr:rowOff>
    </xdr:from>
    <xdr:to>
      <xdr:col>60</xdr:col>
      <xdr:colOff>276225</xdr:colOff>
      <xdr:row>128</xdr:row>
      <xdr:rowOff>66675</xdr:rowOff>
    </xdr:to>
    <xdr:sp macro="" textlink="">
      <xdr:nvSpPr>
        <xdr:cNvPr id="319" name="Oval 324"/>
        <xdr:cNvSpPr>
          <a:spLocks noChangeArrowheads="1"/>
        </xdr:cNvSpPr>
      </xdr:nvSpPr>
      <xdr:spPr bwMode="auto">
        <a:xfrm>
          <a:off x="29384625" y="207168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60</xdr:col>
      <xdr:colOff>38100</xdr:colOff>
      <xdr:row>128</xdr:row>
      <xdr:rowOff>152400</xdr:rowOff>
    </xdr:from>
    <xdr:to>
      <xdr:col>60</xdr:col>
      <xdr:colOff>247650</xdr:colOff>
      <xdr:row>134</xdr:row>
      <xdr:rowOff>0</xdr:rowOff>
    </xdr:to>
    <xdr:sp macro="" textlink="">
      <xdr:nvSpPr>
        <xdr:cNvPr id="320" name="Line 325"/>
        <xdr:cNvSpPr>
          <a:spLocks noChangeShapeType="1"/>
        </xdr:cNvSpPr>
      </xdr:nvSpPr>
      <xdr:spPr bwMode="auto">
        <a:xfrm flipV="1">
          <a:off x="29222700" y="20878800"/>
          <a:ext cx="209550" cy="819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485775</xdr:colOff>
      <xdr:row>162</xdr:row>
      <xdr:rowOff>38100</xdr:rowOff>
    </xdr:from>
    <xdr:to>
      <xdr:col>78</xdr:col>
      <xdr:colOff>47625</xdr:colOff>
      <xdr:row>162</xdr:row>
      <xdr:rowOff>114300</xdr:rowOff>
    </xdr:to>
    <xdr:sp macro="" textlink="">
      <xdr:nvSpPr>
        <xdr:cNvPr id="321" name="Oval 326"/>
        <xdr:cNvSpPr>
          <a:spLocks noChangeArrowheads="1"/>
        </xdr:cNvSpPr>
      </xdr:nvSpPr>
      <xdr:spPr bwMode="auto">
        <a:xfrm>
          <a:off x="37928550" y="26260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104</xdr:col>
      <xdr:colOff>381000</xdr:colOff>
      <xdr:row>158</xdr:row>
      <xdr:rowOff>89647</xdr:rowOff>
    </xdr:from>
    <xdr:to>
      <xdr:col>117</xdr:col>
      <xdr:colOff>342900</xdr:colOff>
      <xdr:row>210</xdr:row>
      <xdr:rowOff>66675</xdr:rowOff>
    </xdr:to>
    <xdr:sp macro="" textlink="">
      <xdr:nvSpPr>
        <xdr:cNvPr id="322" name="Line 327"/>
        <xdr:cNvSpPr>
          <a:spLocks noChangeShapeType="1"/>
        </xdr:cNvSpPr>
      </xdr:nvSpPr>
      <xdr:spPr bwMode="auto">
        <a:xfrm>
          <a:off x="52949475" y="25664272"/>
          <a:ext cx="7886700" cy="839712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107</xdr:col>
      <xdr:colOff>114300</xdr:colOff>
      <xdr:row>178</xdr:row>
      <xdr:rowOff>66675</xdr:rowOff>
    </xdr:from>
    <xdr:to>
      <xdr:col>107</xdr:col>
      <xdr:colOff>190500</xdr:colOff>
      <xdr:row>178</xdr:row>
      <xdr:rowOff>142875</xdr:rowOff>
    </xdr:to>
    <xdr:sp macro="" textlink="">
      <xdr:nvSpPr>
        <xdr:cNvPr id="323" name="Oval 329"/>
        <xdr:cNvSpPr>
          <a:spLocks noChangeArrowheads="1"/>
        </xdr:cNvSpPr>
      </xdr:nvSpPr>
      <xdr:spPr bwMode="auto">
        <a:xfrm>
          <a:off x="54511575" y="28879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107</xdr:col>
      <xdr:colOff>371475</xdr:colOff>
      <xdr:row>178</xdr:row>
      <xdr:rowOff>104775</xdr:rowOff>
    </xdr:from>
    <xdr:to>
      <xdr:col>110</xdr:col>
      <xdr:colOff>76200</xdr:colOff>
      <xdr:row>178</xdr:row>
      <xdr:rowOff>104775</xdr:rowOff>
    </xdr:to>
    <xdr:sp macro="" textlink="">
      <xdr:nvSpPr>
        <xdr:cNvPr id="324" name="Line 330"/>
        <xdr:cNvSpPr>
          <a:spLocks noChangeShapeType="1"/>
        </xdr:cNvSpPr>
      </xdr:nvSpPr>
      <xdr:spPr bwMode="auto">
        <a:xfrm flipH="1">
          <a:off x="54768750" y="28917900"/>
          <a:ext cx="1533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95</xdr:col>
      <xdr:colOff>371475</xdr:colOff>
      <xdr:row>152</xdr:row>
      <xdr:rowOff>152400</xdr:rowOff>
    </xdr:from>
    <xdr:to>
      <xdr:col>106</xdr:col>
      <xdr:colOff>533400</xdr:colOff>
      <xdr:row>177</xdr:row>
      <xdr:rowOff>133350</xdr:rowOff>
    </xdr:to>
    <xdr:sp macro="" textlink="">
      <xdr:nvSpPr>
        <xdr:cNvPr id="325" name="Line 331"/>
        <xdr:cNvSpPr>
          <a:spLocks noChangeShapeType="1"/>
        </xdr:cNvSpPr>
      </xdr:nvSpPr>
      <xdr:spPr bwMode="auto">
        <a:xfrm flipH="1" flipV="1">
          <a:off x="47453550" y="24755475"/>
          <a:ext cx="6867525" cy="4029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257175</xdr:colOff>
      <xdr:row>241</xdr:row>
      <xdr:rowOff>114300</xdr:rowOff>
    </xdr:from>
    <xdr:to>
      <xdr:col>105</xdr:col>
      <xdr:colOff>276225</xdr:colOff>
      <xdr:row>245</xdr:row>
      <xdr:rowOff>133350</xdr:rowOff>
    </xdr:to>
    <xdr:sp macro="" textlink="">
      <xdr:nvSpPr>
        <xdr:cNvPr id="326" name="Text Box 332"/>
        <xdr:cNvSpPr txBox="1">
          <a:spLocks noChangeArrowheads="1"/>
        </xdr:cNvSpPr>
      </xdr:nvSpPr>
      <xdr:spPr bwMode="auto">
        <a:xfrm>
          <a:off x="52216050" y="39128700"/>
          <a:ext cx="1238250" cy="666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</a:t>
          </a:r>
          <a:r>
            <a:rPr lang="en-US" sz="1000" b="0" i="0" u="none" strike="noStrike" baseline="0">
              <a:solidFill>
                <a:srgbClr val="3366FF"/>
              </a:solidFill>
              <a:latin typeface="Arial"/>
              <a:cs typeface="Arial"/>
            </a:rPr>
            <a:t>  CUSHING</a:t>
          </a:r>
        </a:p>
      </xdr:txBody>
    </xdr:sp>
    <xdr:clientData/>
  </xdr:twoCellAnchor>
  <xdr:twoCellAnchor>
    <xdr:from>
      <xdr:col>106</xdr:col>
      <xdr:colOff>238125</xdr:colOff>
      <xdr:row>238</xdr:row>
      <xdr:rowOff>19050</xdr:rowOff>
    </xdr:from>
    <xdr:to>
      <xdr:col>106</xdr:col>
      <xdr:colOff>314325</xdr:colOff>
      <xdr:row>238</xdr:row>
      <xdr:rowOff>95250</xdr:rowOff>
    </xdr:to>
    <xdr:sp macro="" textlink="">
      <xdr:nvSpPr>
        <xdr:cNvPr id="327" name="Oval 333"/>
        <xdr:cNvSpPr>
          <a:spLocks noChangeArrowheads="1"/>
        </xdr:cNvSpPr>
      </xdr:nvSpPr>
      <xdr:spPr bwMode="auto">
        <a:xfrm>
          <a:off x="54025800" y="38547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105</xdr:col>
      <xdr:colOff>390525</xdr:colOff>
      <xdr:row>238</xdr:row>
      <xdr:rowOff>142875</xdr:rowOff>
    </xdr:from>
    <xdr:to>
      <xdr:col>106</xdr:col>
      <xdr:colOff>238125</xdr:colOff>
      <xdr:row>242</xdr:row>
      <xdr:rowOff>104775</xdr:rowOff>
    </xdr:to>
    <xdr:sp macro="" textlink="">
      <xdr:nvSpPr>
        <xdr:cNvPr id="328" name="Line 334"/>
        <xdr:cNvSpPr>
          <a:spLocks noChangeShapeType="1"/>
        </xdr:cNvSpPr>
      </xdr:nvSpPr>
      <xdr:spPr bwMode="auto">
        <a:xfrm flipV="1">
          <a:off x="53568600" y="38671500"/>
          <a:ext cx="457200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152400</xdr:colOff>
      <xdr:row>225</xdr:row>
      <xdr:rowOff>57150</xdr:rowOff>
    </xdr:from>
    <xdr:to>
      <xdr:col>106</xdr:col>
      <xdr:colOff>228600</xdr:colOff>
      <xdr:row>225</xdr:row>
      <xdr:rowOff>133350</xdr:rowOff>
    </xdr:to>
    <xdr:sp macro="" textlink="">
      <xdr:nvSpPr>
        <xdr:cNvPr id="329" name="Oval 335"/>
        <xdr:cNvSpPr>
          <a:spLocks noChangeArrowheads="1"/>
        </xdr:cNvSpPr>
      </xdr:nvSpPr>
      <xdr:spPr bwMode="auto">
        <a:xfrm>
          <a:off x="53940075" y="36480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105</xdr:col>
      <xdr:colOff>381000</xdr:colOff>
      <xdr:row>224</xdr:row>
      <xdr:rowOff>0</xdr:rowOff>
    </xdr:from>
    <xdr:to>
      <xdr:col>106</xdr:col>
      <xdr:colOff>28575</xdr:colOff>
      <xdr:row>225</xdr:row>
      <xdr:rowOff>38100</xdr:rowOff>
    </xdr:to>
    <xdr:sp macro="" textlink="">
      <xdr:nvSpPr>
        <xdr:cNvPr id="330" name="Line 336"/>
        <xdr:cNvSpPr>
          <a:spLocks noChangeShapeType="1"/>
        </xdr:cNvSpPr>
      </xdr:nvSpPr>
      <xdr:spPr bwMode="auto">
        <a:xfrm flipH="1" flipV="1">
          <a:off x="53559075" y="36261675"/>
          <a:ext cx="257175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285750</xdr:colOff>
      <xdr:row>224</xdr:row>
      <xdr:rowOff>85725</xdr:rowOff>
    </xdr:from>
    <xdr:to>
      <xdr:col>106</xdr:col>
      <xdr:colOff>9525</xdr:colOff>
      <xdr:row>225</xdr:row>
      <xdr:rowOff>104775</xdr:rowOff>
    </xdr:to>
    <xdr:sp macro="" textlink="">
      <xdr:nvSpPr>
        <xdr:cNvPr id="331" name="Line 337"/>
        <xdr:cNvSpPr>
          <a:spLocks noChangeShapeType="1"/>
        </xdr:cNvSpPr>
      </xdr:nvSpPr>
      <xdr:spPr bwMode="auto">
        <a:xfrm flipH="1" flipV="1">
          <a:off x="53463825" y="36347400"/>
          <a:ext cx="333375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285750</xdr:colOff>
      <xdr:row>226</xdr:row>
      <xdr:rowOff>47625</xdr:rowOff>
    </xdr:from>
    <xdr:to>
      <xdr:col>106</xdr:col>
      <xdr:colOff>247650</xdr:colOff>
      <xdr:row>241</xdr:row>
      <xdr:rowOff>85725</xdr:rowOff>
    </xdr:to>
    <xdr:sp macro="" textlink="">
      <xdr:nvSpPr>
        <xdr:cNvPr id="332" name="Line 338"/>
        <xdr:cNvSpPr>
          <a:spLocks noChangeShapeType="1"/>
        </xdr:cNvSpPr>
      </xdr:nvSpPr>
      <xdr:spPr bwMode="auto">
        <a:xfrm flipH="1">
          <a:off x="53463825" y="36633150"/>
          <a:ext cx="571500" cy="2466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123825</xdr:colOff>
      <xdr:row>201</xdr:row>
      <xdr:rowOff>123825</xdr:rowOff>
    </xdr:from>
    <xdr:to>
      <xdr:col>68</xdr:col>
      <xdr:colOff>200025</xdr:colOff>
      <xdr:row>202</xdr:row>
      <xdr:rowOff>38100</xdr:rowOff>
    </xdr:to>
    <xdr:sp macro="" textlink="">
      <xdr:nvSpPr>
        <xdr:cNvPr id="333" name="Oval 339"/>
        <xdr:cNvSpPr>
          <a:spLocks noChangeArrowheads="1"/>
        </xdr:cNvSpPr>
      </xdr:nvSpPr>
      <xdr:spPr bwMode="auto">
        <a:xfrm>
          <a:off x="33194625" y="32661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68</xdr:col>
      <xdr:colOff>333375</xdr:colOff>
      <xdr:row>202</xdr:row>
      <xdr:rowOff>28575</xdr:rowOff>
    </xdr:from>
    <xdr:to>
      <xdr:col>103</xdr:col>
      <xdr:colOff>66675</xdr:colOff>
      <xdr:row>242</xdr:row>
      <xdr:rowOff>47625</xdr:rowOff>
    </xdr:to>
    <xdr:sp macro="" textlink="">
      <xdr:nvSpPr>
        <xdr:cNvPr id="334" name="Freeform 340"/>
        <xdr:cNvSpPr>
          <a:spLocks/>
        </xdr:cNvSpPr>
      </xdr:nvSpPr>
      <xdr:spPr bwMode="auto">
        <a:xfrm>
          <a:off x="33404175" y="32727900"/>
          <a:ext cx="18621375" cy="6496050"/>
        </a:xfrm>
        <a:custGeom>
          <a:avLst/>
          <a:gdLst>
            <a:gd name="T0" fmla="*/ 0 w 1699"/>
            <a:gd name="T1" fmla="*/ 0 h 682"/>
            <a:gd name="T2" fmla="*/ 1275 w 1699"/>
            <a:gd name="T3" fmla="*/ 384 h 682"/>
            <a:gd name="T4" fmla="*/ 1699 w 1699"/>
            <a:gd name="T5" fmla="*/ 682 h 68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699" h="682">
              <a:moveTo>
                <a:pt x="0" y="0"/>
              </a:moveTo>
              <a:lnTo>
                <a:pt x="1275" y="384"/>
              </a:lnTo>
              <a:lnTo>
                <a:pt x="1699" y="682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523875</xdr:colOff>
      <xdr:row>265</xdr:row>
      <xdr:rowOff>123825</xdr:rowOff>
    </xdr:from>
    <xdr:to>
      <xdr:col>109</xdr:col>
      <xdr:colOff>542925</xdr:colOff>
      <xdr:row>289</xdr:row>
      <xdr:rowOff>19050</xdr:rowOff>
    </xdr:to>
    <xdr:sp macro="" textlink="">
      <xdr:nvSpPr>
        <xdr:cNvPr id="335" name="Line 342"/>
        <xdr:cNvSpPr>
          <a:spLocks noChangeShapeType="1"/>
        </xdr:cNvSpPr>
      </xdr:nvSpPr>
      <xdr:spPr bwMode="auto">
        <a:xfrm>
          <a:off x="52482750" y="43024425"/>
          <a:ext cx="3676650" cy="3781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180975</xdr:colOff>
      <xdr:row>264</xdr:row>
      <xdr:rowOff>88899</xdr:rowOff>
    </xdr:from>
    <xdr:to>
      <xdr:col>114</xdr:col>
      <xdr:colOff>444500</xdr:colOff>
      <xdr:row>289</xdr:row>
      <xdr:rowOff>66674</xdr:rowOff>
    </xdr:to>
    <xdr:sp macro="" textlink="">
      <xdr:nvSpPr>
        <xdr:cNvPr id="336" name="Line 343"/>
        <xdr:cNvSpPr>
          <a:spLocks noChangeShapeType="1"/>
        </xdr:cNvSpPr>
      </xdr:nvSpPr>
      <xdr:spPr bwMode="auto">
        <a:xfrm flipV="1">
          <a:off x="56407050" y="42827574"/>
          <a:ext cx="2701925" cy="402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114</xdr:col>
      <xdr:colOff>571500</xdr:colOff>
      <xdr:row>264</xdr:row>
      <xdr:rowOff>38100</xdr:rowOff>
    </xdr:from>
    <xdr:to>
      <xdr:col>120</xdr:col>
      <xdr:colOff>152400</xdr:colOff>
      <xdr:row>279</xdr:row>
      <xdr:rowOff>38100</xdr:rowOff>
    </xdr:to>
    <xdr:sp macro="" textlink="">
      <xdr:nvSpPr>
        <xdr:cNvPr id="337" name="Freeform 344"/>
        <xdr:cNvSpPr>
          <a:spLocks/>
        </xdr:cNvSpPr>
      </xdr:nvSpPr>
      <xdr:spPr bwMode="auto">
        <a:xfrm>
          <a:off x="59235975" y="42776775"/>
          <a:ext cx="3238500" cy="2428875"/>
        </a:xfrm>
        <a:custGeom>
          <a:avLst/>
          <a:gdLst>
            <a:gd name="T0" fmla="*/ 340 w 340"/>
            <a:gd name="T1" fmla="*/ 255 h 255"/>
            <a:gd name="T2" fmla="*/ 148 w 340"/>
            <a:gd name="T3" fmla="*/ 28 h 255"/>
            <a:gd name="T4" fmla="*/ 0 w 340"/>
            <a:gd name="T5" fmla="*/ 0 h 25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40" h="255">
              <a:moveTo>
                <a:pt x="340" y="255"/>
              </a:moveTo>
              <a:lnTo>
                <a:pt x="148" y="28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120</xdr:col>
      <xdr:colOff>142875</xdr:colOff>
      <xdr:row>279</xdr:row>
      <xdr:rowOff>66675</xdr:rowOff>
    </xdr:from>
    <xdr:to>
      <xdr:col>120</xdr:col>
      <xdr:colOff>219075</xdr:colOff>
      <xdr:row>279</xdr:row>
      <xdr:rowOff>142875</xdr:rowOff>
    </xdr:to>
    <xdr:sp macro="" textlink="">
      <xdr:nvSpPr>
        <xdr:cNvPr id="338" name="Oval 345"/>
        <xdr:cNvSpPr>
          <a:spLocks noChangeArrowheads="1"/>
        </xdr:cNvSpPr>
      </xdr:nvSpPr>
      <xdr:spPr bwMode="auto">
        <a:xfrm>
          <a:off x="62464950" y="45234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123</xdr:col>
      <xdr:colOff>390525</xdr:colOff>
      <xdr:row>284</xdr:row>
      <xdr:rowOff>66675</xdr:rowOff>
    </xdr:from>
    <xdr:to>
      <xdr:col>123</xdr:col>
      <xdr:colOff>466725</xdr:colOff>
      <xdr:row>284</xdr:row>
      <xdr:rowOff>142875</xdr:rowOff>
    </xdr:to>
    <xdr:sp macro="" textlink="">
      <xdr:nvSpPr>
        <xdr:cNvPr id="339" name="Oval 346"/>
        <xdr:cNvSpPr>
          <a:spLocks noChangeArrowheads="1"/>
        </xdr:cNvSpPr>
      </xdr:nvSpPr>
      <xdr:spPr bwMode="auto">
        <a:xfrm>
          <a:off x="64579500" y="46043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200025</xdr:colOff>
      <xdr:row>114</xdr:row>
      <xdr:rowOff>38100</xdr:rowOff>
    </xdr:from>
    <xdr:to>
      <xdr:col>39</xdr:col>
      <xdr:colOff>295275</xdr:colOff>
      <xdr:row>114</xdr:row>
      <xdr:rowOff>152400</xdr:rowOff>
    </xdr:to>
    <xdr:sp macro="" textlink="">
      <xdr:nvSpPr>
        <xdr:cNvPr id="340" name="Oval 347"/>
        <xdr:cNvSpPr>
          <a:spLocks noChangeArrowheads="1"/>
        </xdr:cNvSpPr>
      </xdr:nvSpPr>
      <xdr:spPr bwMode="auto">
        <a:xfrm>
          <a:off x="19145250" y="184975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39</xdr:col>
      <xdr:colOff>180975</xdr:colOff>
      <xdr:row>111</xdr:row>
      <xdr:rowOff>38100</xdr:rowOff>
    </xdr:from>
    <xdr:to>
      <xdr:col>39</xdr:col>
      <xdr:colOff>276225</xdr:colOff>
      <xdr:row>111</xdr:row>
      <xdr:rowOff>152400</xdr:rowOff>
    </xdr:to>
    <xdr:sp macro="" textlink="">
      <xdr:nvSpPr>
        <xdr:cNvPr id="341" name="Oval 348"/>
        <xdr:cNvSpPr>
          <a:spLocks noChangeArrowheads="1"/>
        </xdr:cNvSpPr>
      </xdr:nvSpPr>
      <xdr:spPr bwMode="auto">
        <a:xfrm>
          <a:off x="19126200" y="180117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45</xdr:col>
      <xdr:colOff>200025</xdr:colOff>
      <xdr:row>11</xdr:row>
      <xdr:rowOff>66675</xdr:rowOff>
    </xdr:from>
    <xdr:to>
      <xdr:col>45</xdr:col>
      <xdr:colOff>314325</xdr:colOff>
      <xdr:row>12</xdr:row>
      <xdr:rowOff>9525</xdr:rowOff>
    </xdr:to>
    <xdr:sp macro="" textlink="">
      <xdr:nvSpPr>
        <xdr:cNvPr id="342" name="Oval 349"/>
        <xdr:cNvSpPr>
          <a:spLocks noChangeArrowheads="1"/>
        </xdr:cNvSpPr>
      </xdr:nvSpPr>
      <xdr:spPr bwMode="auto">
        <a:xfrm>
          <a:off x="22098000" y="184785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48</xdr:col>
      <xdr:colOff>257175</xdr:colOff>
      <xdr:row>14</xdr:row>
      <xdr:rowOff>57150</xdr:rowOff>
    </xdr:from>
    <xdr:to>
      <xdr:col>48</xdr:col>
      <xdr:colOff>371475</xdr:colOff>
      <xdr:row>15</xdr:row>
      <xdr:rowOff>0</xdr:rowOff>
    </xdr:to>
    <xdr:sp macro="" textlink="">
      <xdr:nvSpPr>
        <xdr:cNvPr id="343" name="Oval 350"/>
        <xdr:cNvSpPr>
          <a:spLocks noChangeArrowheads="1"/>
        </xdr:cNvSpPr>
      </xdr:nvSpPr>
      <xdr:spPr bwMode="auto">
        <a:xfrm>
          <a:off x="23612475" y="232410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45</xdr:col>
      <xdr:colOff>161925</xdr:colOff>
      <xdr:row>16</xdr:row>
      <xdr:rowOff>123825</xdr:rowOff>
    </xdr:from>
    <xdr:to>
      <xdr:col>45</xdr:col>
      <xdr:colOff>238125</xdr:colOff>
      <xdr:row>17</xdr:row>
      <xdr:rowOff>38100</xdr:rowOff>
    </xdr:to>
    <xdr:sp macro="" textlink="">
      <xdr:nvSpPr>
        <xdr:cNvPr id="344" name="Oval 351"/>
        <xdr:cNvSpPr>
          <a:spLocks noChangeArrowheads="1"/>
        </xdr:cNvSpPr>
      </xdr:nvSpPr>
      <xdr:spPr bwMode="auto">
        <a:xfrm>
          <a:off x="22059900" y="27146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45</xdr:col>
      <xdr:colOff>390525</xdr:colOff>
      <xdr:row>15</xdr:row>
      <xdr:rowOff>85725</xdr:rowOff>
    </xdr:from>
    <xdr:to>
      <xdr:col>48</xdr:col>
      <xdr:colOff>66675</xdr:colOff>
      <xdr:row>17</xdr:row>
      <xdr:rowOff>9525</xdr:rowOff>
    </xdr:to>
    <xdr:sp macro="" textlink="">
      <xdr:nvSpPr>
        <xdr:cNvPr id="345" name="Line 352"/>
        <xdr:cNvSpPr>
          <a:spLocks noChangeShapeType="1"/>
        </xdr:cNvSpPr>
      </xdr:nvSpPr>
      <xdr:spPr bwMode="auto">
        <a:xfrm flipH="1">
          <a:off x="22288500" y="2514600"/>
          <a:ext cx="1133475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200025</xdr:colOff>
      <xdr:row>12</xdr:row>
      <xdr:rowOff>85725</xdr:rowOff>
    </xdr:from>
    <xdr:to>
      <xdr:col>45</xdr:col>
      <xdr:colOff>219075</xdr:colOff>
      <xdr:row>16</xdr:row>
      <xdr:rowOff>9525</xdr:rowOff>
    </xdr:to>
    <xdr:sp macro="" textlink="">
      <xdr:nvSpPr>
        <xdr:cNvPr id="346" name="Line 353"/>
        <xdr:cNvSpPr>
          <a:spLocks noChangeShapeType="1"/>
        </xdr:cNvSpPr>
      </xdr:nvSpPr>
      <xdr:spPr bwMode="auto">
        <a:xfrm flipH="1">
          <a:off x="22098000" y="2028825"/>
          <a:ext cx="19050" cy="571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285750</xdr:colOff>
      <xdr:row>26</xdr:row>
      <xdr:rowOff>28575</xdr:rowOff>
    </xdr:from>
    <xdr:to>
      <xdr:col>49</xdr:col>
      <xdr:colOff>76200</xdr:colOff>
      <xdr:row>110</xdr:row>
      <xdr:rowOff>9525</xdr:rowOff>
    </xdr:to>
    <xdr:sp macro="" textlink="">
      <xdr:nvSpPr>
        <xdr:cNvPr id="347" name="Line 354"/>
        <xdr:cNvSpPr>
          <a:spLocks noChangeShapeType="1"/>
        </xdr:cNvSpPr>
      </xdr:nvSpPr>
      <xdr:spPr bwMode="auto">
        <a:xfrm flipH="1">
          <a:off x="19230975" y="4238625"/>
          <a:ext cx="4686300" cy="13582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200025</xdr:colOff>
      <xdr:row>167</xdr:row>
      <xdr:rowOff>104775</xdr:rowOff>
    </xdr:from>
    <xdr:to>
      <xdr:col>69</xdr:col>
      <xdr:colOff>276225</xdr:colOff>
      <xdr:row>168</xdr:row>
      <xdr:rowOff>19050</xdr:rowOff>
    </xdr:to>
    <xdr:sp macro="" textlink="">
      <xdr:nvSpPr>
        <xdr:cNvPr id="348" name="Oval 355"/>
        <xdr:cNvSpPr>
          <a:spLocks noChangeArrowheads="1"/>
        </xdr:cNvSpPr>
      </xdr:nvSpPr>
      <xdr:spPr bwMode="auto">
        <a:xfrm>
          <a:off x="33756600" y="271367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200025</xdr:colOff>
      <xdr:row>112</xdr:row>
      <xdr:rowOff>57150</xdr:rowOff>
    </xdr:from>
    <xdr:to>
      <xdr:col>39</xdr:col>
      <xdr:colOff>219075</xdr:colOff>
      <xdr:row>113</xdr:row>
      <xdr:rowOff>123825</xdr:rowOff>
    </xdr:to>
    <xdr:sp macro="" textlink="">
      <xdr:nvSpPr>
        <xdr:cNvPr id="349" name="Line 356"/>
        <xdr:cNvSpPr>
          <a:spLocks noChangeShapeType="1"/>
        </xdr:cNvSpPr>
      </xdr:nvSpPr>
      <xdr:spPr bwMode="auto">
        <a:xfrm>
          <a:off x="19145250" y="18192750"/>
          <a:ext cx="1905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276225</xdr:colOff>
      <xdr:row>114</xdr:row>
      <xdr:rowOff>85725</xdr:rowOff>
    </xdr:from>
    <xdr:to>
      <xdr:col>39</xdr:col>
      <xdr:colOff>9525</xdr:colOff>
      <xdr:row>123</xdr:row>
      <xdr:rowOff>66675</xdr:rowOff>
    </xdr:to>
    <xdr:sp macro="" textlink="">
      <xdr:nvSpPr>
        <xdr:cNvPr id="350" name="Line 357"/>
        <xdr:cNvSpPr>
          <a:spLocks noChangeShapeType="1"/>
        </xdr:cNvSpPr>
      </xdr:nvSpPr>
      <xdr:spPr bwMode="auto">
        <a:xfrm flipH="1">
          <a:off x="18249900" y="18545175"/>
          <a:ext cx="704850" cy="1438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200025</xdr:colOff>
      <xdr:row>143</xdr:row>
      <xdr:rowOff>9525</xdr:rowOff>
    </xdr:from>
    <xdr:to>
      <xdr:col>40</xdr:col>
      <xdr:colOff>276225</xdr:colOff>
      <xdr:row>143</xdr:row>
      <xdr:rowOff>85725</xdr:rowOff>
    </xdr:to>
    <xdr:sp macro="" textlink="">
      <xdr:nvSpPr>
        <xdr:cNvPr id="351" name="Oval 358"/>
        <xdr:cNvSpPr>
          <a:spLocks noChangeArrowheads="1"/>
        </xdr:cNvSpPr>
      </xdr:nvSpPr>
      <xdr:spPr bwMode="auto">
        <a:xfrm>
          <a:off x="19631025" y="231648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36</xdr:col>
      <xdr:colOff>190500</xdr:colOff>
      <xdr:row>143</xdr:row>
      <xdr:rowOff>28575</xdr:rowOff>
    </xdr:from>
    <xdr:to>
      <xdr:col>36</xdr:col>
      <xdr:colOff>266700</xdr:colOff>
      <xdr:row>143</xdr:row>
      <xdr:rowOff>104775</xdr:rowOff>
    </xdr:to>
    <xdr:sp macro="" textlink="">
      <xdr:nvSpPr>
        <xdr:cNvPr id="352" name="Oval 359"/>
        <xdr:cNvSpPr>
          <a:spLocks noChangeArrowheads="1"/>
        </xdr:cNvSpPr>
      </xdr:nvSpPr>
      <xdr:spPr bwMode="auto">
        <a:xfrm>
          <a:off x="17678400" y="23183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58</xdr:col>
      <xdr:colOff>228600</xdr:colOff>
      <xdr:row>47</xdr:row>
      <xdr:rowOff>57150</xdr:rowOff>
    </xdr:from>
    <xdr:to>
      <xdr:col>58</xdr:col>
      <xdr:colOff>304800</xdr:colOff>
      <xdr:row>47</xdr:row>
      <xdr:rowOff>133350</xdr:rowOff>
    </xdr:to>
    <xdr:sp macro="" textlink="">
      <xdr:nvSpPr>
        <xdr:cNvPr id="353" name="Oval 360"/>
        <xdr:cNvSpPr>
          <a:spLocks noChangeArrowheads="1"/>
        </xdr:cNvSpPr>
      </xdr:nvSpPr>
      <xdr:spPr bwMode="auto">
        <a:xfrm>
          <a:off x="28441650" y="76676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36</xdr:col>
      <xdr:colOff>276225</xdr:colOff>
      <xdr:row>45</xdr:row>
      <xdr:rowOff>57150</xdr:rowOff>
    </xdr:from>
    <xdr:to>
      <xdr:col>36</xdr:col>
      <xdr:colOff>390525</xdr:colOff>
      <xdr:row>46</xdr:row>
      <xdr:rowOff>0</xdr:rowOff>
    </xdr:to>
    <xdr:sp macro="" textlink="">
      <xdr:nvSpPr>
        <xdr:cNvPr id="354" name="Oval 361"/>
        <xdr:cNvSpPr>
          <a:spLocks noChangeArrowheads="1"/>
        </xdr:cNvSpPr>
      </xdr:nvSpPr>
      <xdr:spPr bwMode="auto">
        <a:xfrm>
          <a:off x="17764125" y="734377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35</xdr:col>
      <xdr:colOff>9525</xdr:colOff>
      <xdr:row>47</xdr:row>
      <xdr:rowOff>123825</xdr:rowOff>
    </xdr:from>
    <xdr:to>
      <xdr:col>35</xdr:col>
      <xdr:colOff>85725</xdr:colOff>
      <xdr:row>48</xdr:row>
      <xdr:rowOff>38100</xdr:rowOff>
    </xdr:to>
    <xdr:sp macro="" textlink="">
      <xdr:nvSpPr>
        <xdr:cNvPr id="355" name="Oval 362"/>
        <xdr:cNvSpPr>
          <a:spLocks noChangeArrowheads="1"/>
        </xdr:cNvSpPr>
      </xdr:nvSpPr>
      <xdr:spPr bwMode="auto">
        <a:xfrm>
          <a:off x="17011650" y="77343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35</xdr:col>
      <xdr:colOff>228600</xdr:colOff>
      <xdr:row>47</xdr:row>
      <xdr:rowOff>57150</xdr:rowOff>
    </xdr:from>
    <xdr:to>
      <xdr:col>58</xdr:col>
      <xdr:colOff>9525</xdr:colOff>
      <xdr:row>48</xdr:row>
      <xdr:rowOff>9525</xdr:rowOff>
    </xdr:to>
    <xdr:sp macro="" textlink="">
      <xdr:nvSpPr>
        <xdr:cNvPr id="356" name="Line 363"/>
        <xdr:cNvSpPr>
          <a:spLocks noChangeShapeType="1"/>
        </xdr:cNvSpPr>
      </xdr:nvSpPr>
      <xdr:spPr bwMode="auto">
        <a:xfrm flipV="1">
          <a:off x="17230725" y="7667625"/>
          <a:ext cx="10991850" cy="114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247650</xdr:colOff>
      <xdr:row>89</xdr:row>
      <xdr:rowOff>57150</xdr:rowOff>
    </xdr:from>
    <xdr:to>
      <xdr:col>61</xdr:col>
      <xdr:colOff>323850</xdr:colOff>
      <xdr:row>89</xdr:row>
      <xdr:rowOff>133350</xdr:rowOff>
    </xdr:to>
    <xdr:sp macro="" textlink="">
      <xdr:nvSpPr>
        <xdr:cNvPr id="357" name="Oval 364"/>
        <xdr:cNvSpPr>
          <a:spLocks noChangeArrowheads="1"/>
        </xdr:cNvSpPr>
      </xdr:nvSpPr>
      <xdr:spPr bwMode="auto">
        <a:xfrm>
          <a:off x="29918025" y="14468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58</xdr:col>
      <xdr:colOff>314325</xdr:colOff>
      <xdr:row>48</xdr:row>
      <xdr:rowOff>104775</xdr:rowOff>
    </xdr:from>
    <xdr:to>
      <xdr:col>61</xdr:col>
      <xdr:colOff>276225</xdr:colOff>
      <xdr:row>88</xdr:row>
      <xdr:rowOff>57150</xdr:rowOff>
    </xdr:to>
    <xdr:sp macro="" textlink="">
      <xdr:nvSpPr>
        <xdr:cNvPr id="358" name="Line 365"/>
        <xdr:cNvSpPr>
          <a:spLocks noChangeShapeType="1"/>
        </xdr:cNvSpPr>
      </xdr:nvSpPr>
      <xdr:spPr bwMode="auto">
        <a:xfrm>
          <a:off x="28527375" y="7877175"/>
          <a:ext cx="1419225" cy="6429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390525</xdr:colOff>
      <xdr:row>71</xdr:row>
      <xdr:rowOff>123825</xdr:rowOff>
    </xdr:from>
    <xdr:to>
      <xdr:col>50</xdr:col>
      <xdr:colOff>276225</xdr:colOff>
      <xdr:row>101</xdr:row>
      <xdr:rowOff>142875</xdr:rowOff>
    </xdr:to>
    <xdr:sp macro="" textlink="">
      <xdr:nvSpPr>
        <xdr:cNvPr id="359" name="Line 366"/>
        <xdr:cNvSpPr>
          <a:spLocks noChangeShapeType="1"/>
        </xdr:cNvSpPr>
      </xdr:nvSpPr>
      <xdr:spPr bwMode="auto">
        <a:xfrm flipH="1">
          <a:off x="22288500" y="11620500"/>
          <a:ext cx="2314575" cy="4876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323850</xdr:colOff>
      <xdr:row>18</xdr:row>
      <xdr:rowOff>57150</xdr:rowOff>
    </xdr:from>
    <xdr:to>
      <xdr:col>29</xdr:col>
      <xdr:colOff>438150</xdr:colOff>
      <xdr:row>19</xdr:row>
      <xdr:rowOff>0</xdr:rowOff>
    </xdr:to>
    <xdr:sp macro="" textlink="">
      <xdr:nvSpPr>
        <xdr:cNvPr id="360" name="Oval 367"/>
        <xdr:cNvSpPr>
          <a:spLocks noChangeArrowheads="1"/>
        </xdr:cNvSpPr>
      </xdr:nvSpPr>
      <xdr:spPr bwMode="auto">
        <a:xfrm>
          <a:off x="14411325" y="297180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29</xdr:col>
      <xdr:colOff>419100</xdr:colOff>
      <xdr:row>12</xdr:row>
      <xdr:rowOff>9525</xdr:rowOff>
    </xdr:from>
    <xdr:to>
      <xdr:col>29</xdr:col>
      <xdr:colOff>438150</xdr:colOff>
      <xdr:row>17</xdr:row>
      <xdr:rowOff>123825</xdr:rowOff>
    </xdr:to>
    <xdr:sp macro="" textlink="">
      <xdr:nvSpPr>
        <xdr:cNvPr id="361" name="Line 368"/>
        <xdr:cNvSpPr>
          <a:spLocks noChangeShapeType="1"/>
        </xdr:cNvSpPr>
      </xdr:nvSpPr>
      <xdr:spPr bwMode="auto">
        <a:xfrm flipH="1">
          <a:off x="14506575" y="1952625"/>
          <a:ext cx="19050" cy="923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28575</xdr:colOff>
      <xdr:row>19</xdr:row>
      <xdr:rowOff>104775</xdr:rowOff>
    </xdr:from>
    <xdr:to>
      <xdr:col>39</xdr:col>
      <xdr:colOff>295275</xdr:colOff>
      <xdr:row>20</xdr:row>
      <xdr:rowOff>142875</xdr:rowOff>
    </xdr:to>
    <xdr:sp macro="" textlink="">
      <xdr:nvSpPr>
        <xdr:cNvPr id="362" name="Oval 369"/>
        <xdr:cNvSpPr>
          <a:spLocks noChangeArrowheads="1"/>
        </xdr:cNvSpPr>
      </xdr:nvSpPr>
      <xdr:spPr bwMode="auto">
        <a:xfrm>
          <a:off x="18973800" y="3181350"/>
          <a:ext cx="266700" cy="2000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29</xdr:col>
      <xdr:colOff>476250</xdr:colOff>
      <xdr:row>19</xdr:row>
      <xdr:rowOff>66675</xdr:rowOff>
    </xdr:from>
    <xdr:to>
      <xdr:col>38</xdr:col>
      <xdr:colOff>323850</xdr:colOff>
      <xdr:row>20</xdr:row>
      <xdr:rowOff>57150</xdr:rowOff>
    </xdr:to>
    <xdr:sp macro="" textlink="">
      <xdr:nvSpPr>
        <xdr:cNvPr id="363" name="Line 370"/>
        <xdr:cNvSpPr>
          <a:spLocks noChangeShapeType="1"/>
        </xdr:cNvSpPr>
      </xdr:nvSpPr>
      <xdr:spPr bwMode="auto">
        <a:xfrm>
          <a:off x="14563725" y="3143250"/>
          <a:ext cx="421957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390525</xdr:colOff>
      <xdr:row>21</xdr:row>
      <xdr:rowOff>0</xdr:rowOff>
    </xdr:from>
    <xdr:to>
      <xdr:col>58</xdr:col>
      <xdr:colOff>190500</xdr:colOff>
      <xdr:row>46</xdr:row>
      <xdr:rowOff>57150</xdr:rowOff>
    </xdr:to>
    <xdr:sp macro="" textlink="">
      <xdr:nvSpPr>
        <xdr:cNvPr id="364" name="Line 371"/>
        <xdr:cNvSpPr>
          <a:spLocks noChangeShapeType="1"/>
        </xdr:cNvSpPr>
      </xdr:nvSpPr>
      <xdr:spPr bwMode="auto">
        <a:xfrm>
          <a:off x="19335750" y="3400425"/>
          <a:ext cx="9067800" cy="4105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247650</xdr:colOff>
      <xdr:row>17</xdr:row>
      <xdr:rowOff>95250</xdr:rowOff>
    </xdr:from>
    <xdr:to>
      <xdr:col>49</xdr:col>
      <xdr:colOff>85725</xdr:colOff>
      <xdr:row>26</xdr:row>
      <xdr:rowOff>28575</xdr:rowOff>
    </xdr:to>
    <xdr:sp macro="" textlink="">
      <xdr:nvSpPr>
        <xdr:cNvPr id="365" name="Line 372"/>
        <xdr:cNvSpPr>
          <a:spLocks noChangeShapeType="1"/>
        </xdr:cNvSpPr>
      </xdr:nvSpPr>
      <xdr:spPr bwMode="auto">
        <a:xfrm>
          <a:off x="22145625" y="2847975"/>
          <a:ext cx="1781175" cy="1390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323850</xdr:colOff>
      <xdr:row>12</xdr:row>
      <xdr:rowOff>95250</xdr:rowOff>
    </xdr:from>
    <xdr:to>
      <xdr:col>34</xdr:col>
      <xdr:colOff>419100</xdr:colOff>
      <xdr:row>13</xdr:row>
      <xdr:rowOff>47625</xdr:rowOff>
    </xdr:to>
    <xdr:sp macro="" textlink="">
      <xdr:nvSpPr>
        <xdr:cNvPr id="366" name="Oval 373"/>
        <xdr:cNvSpPr>
          <a:spLocks noChangeArrowheads="1"/>
        </xdr:cNvSpPr>
      </xdr:nvSpPr>
      <xdr:spPr bwMode="auto">
        <a:xfrm>
          <a:off x="16840200" y="20383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25</xdr:col>
      <xdr:colOff>352425</xdr:colOff>
      <xdr:row>28</xdr:row>
      <xdr:rowOff>38100</xdr:rowOff>
    </xdr:from>
    <xdr:to>
      <xdr:col>25</xdr:col>
      <xdr:colOff>447675</xdr:colOff>
      <xdr:row>28</xdr:row>
      <xdr:rowOff>152400</xdr:rowOff>
    </xdr:to>
    <xdr:sp macro="" textlink="">
      <xdr:nvSpPr>
        <xdr:cNvPr id="367" name="Oval 374"/>
        <xdr:cNvSpPr>
          <a:spLocks noChangeArrowheads="1"/>
        </xdr:cNvSpPr>
      </xdr:nvSpPr>
      <xdr:spPr bwMode="auto">
        <a:xfrm>
          <a:off x="12496800" y="457200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25</xdr:col>
      <xdr:colOff>323850</xdr:colOff>
      <xdr:row>32</xdr:row>
      <xdr:rowOff>57150</xdr:rowOff>
    </xdr:from>
    <xdr:to>
      <xdr:col>25</xdr:col>
      <xdr:colOff>438150</xdr:colOff>
      <xdr:row>33</xdr:row>
      <xdr:rowOff>0</xdr:rowOff>
    </xdr:to>
    <xdr:sp macro="" textlink="">
      <xdr:nvSpPr>
        <xdr:cNvPr id="368" name="Oval 375"/>
        <xdr:cNvSpPr>
          <a:spLocks noChangeArrowheads="1"/>
        </xdr:cNvSpPr>
      </xdr:nvSpPr>
      <xdr:spPr bwMode="auto">
        <a:xfrm>
          <a:off x="12468225" y="523875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6600" mc:Ignorable="a14" a14:legacySpreadsheetColorIndex="53"/>
        </a:solidFill>
        <a:ln w="9525">
          <a:solidFill>
            <a:srgbClr xmlns:mc="http://schemas.openxmlformats.org/markup-compatibility/2006" xmlns:a14="http://schemas.microsoft.com/office/drawing/2010/main" val="FF6600" mc:Ignorable="a14" a14:legacySpreadsheetColorIndex="53"/>
          </a:solidFill>
          <a:round/>
          <a:headEnd/>
          <a:tailEnd/>
        </a:ln>
      </xdr:spPr>
    </xdr:sp>
    <xdr:clientData/>
  </xdr:twoCellAnchor>
  <xdr:twoCellAnchor>
    <xdr:from>
      <xdr:col>25</xdr:col>
      <xdr:colOff>352425</xdr:colOff>
      <xdr:row>30</xdr:row>
      <xdr:rowOff>28575</xdr:rowOff>
    </xdr:from>
    <xdr:to>
      <xdr:col>25</xdr:col>
      <xdr:colOff>466725</xdr:colOff>
      <xdr:row>30</xdr:row>
      <xdr:rowOff>133350</xdr:rowOff>
    </xdr:to>
    <xdr:sp macro="" textlink="">
      <xdr:nvSpPr>
        <xdr:cNvPr id="369" name="Oval 376"/>
        <xdr:cNvSpPr>
          <a:spLocks noChangeArrowheads="1"/>
        </xdr:cNvSpPr>
      </xdr:nvSpPr>
      <xdr:spPr bwMode="auto">
        <a:xfrm>
          <a:off x="12496800" y="48863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25</xdr:col>
      <xdr:colOff>342900</xdr:colOff>
      <xdr:row>34</xdr:row>
      <xdr:rowOff>28575</xdr:rowOff>
    </xdr:from>
    <xdr:to>
      <xdr:col>25</xdr:col>
      <xdr:colOff>438150</xdr:colOff>
      <xdr:row>34</xdr:row>
      <xdr:rowOff>142875</xdr:rowOff>
    </xdr:to>
    <xdr:sp macro="" textlink="">
      <xdr:nvSpPr>
        <xdr:cNvPr id="370" name="Oval 377"/>
        <xdr:cNvSpPr>
          <a:spLocks noChangeArrowheads="1"/>
        </xdr:cNvSpPr>
      </xdr:nvSpPr>
      <xdr:spPr bwMode="auto">
        <a:xfrm>
          <a:off x="12487275" y="55340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34</xdr:col>
      <xdr:colOff>409575</xdr:colOff>
      <xdr:row>14</xdr:row>
      <xdr:rowOff>0</xdr:rowOff>
    </xdr:from>
    <xdr:to>
      <xdr:col>35</xdr:col>
      <xdr:colOff>57150</xdr:colOff>
      <xdr:row>46</xdr:row>
      <xdr:rowOff>142875</xdr:rowOff>
    </xdr:to>
    <xdr:sp macro="" textlink="">
      <xdr:nvSpPr>
        <xdr:cNvPr id="371" name="Line 378"/>
        <xdr:cNvSpPr>
          <a:spLocks noChangeShapeType="1"/>
        </xdr:cNvSpPr>
      </xdr:nvSpPr>
      <xdr:spPr bwMode="auto">
        <a:xfrm>
          <a:off x="16925925" y="2266950"/>
          <a:ext cx="133350" cy="5324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323850</xdr:colOff>
      <xdr:row>4</xdr:row>
      <xdr:rowOff>133350</xdr:rowOff>
    </xdr:from>
    <xdr:to>
      <xdr:col>31</xdr:col>
      <xdr:colOff>419100</xdr:colOff>
      <xdr:row>5</xdr:row>
      <xdr:rowOff>85725</xdr:rowOff>
    </xdr:to>
    <xdr:sp macro="" textlink="">
      <xdr:nvSpPr>
        <xdr:cNvPr id="372" name="Oval 379"/>
        <xdr:cNvSpPr>
          <a:spLocks noChangeArrowheads="1"/>
        </xdr:cNvSpPr>
      </xdr:nvSpPr>
      <xdr:spPr bwMode="auto">
        <a:xfrm>
          <a:off x="15382875" y="7810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 w="9525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round/>
          <a:headEnd/>
          <a:tailEnd/>
        </a:ln>
      </xdr:spPr>
    </xdr:sp>
    <xdr:clientData/>
  </xdr:twoCellAnchor>
  <xdr:twoCellAnchor>
    <xdr:from>
      <xdr:col>31</xdr:col>
      <xdr:colOff>381000</xdr:colOff>
      <xdr:row>6</xdr:row>
      <xdr:rowOff>9525</xdr:rowOff>
    </xdr:from>
    <xdr:to>
      <xdr:col>33</xdr:col>
      <xdr:colOff>333375</xdr:colOff>
      <xdr:row>124</xdr:row>
      <xdr:rowOff>0</xdr:rowOff>
    </xdr:to>
    <xdr:sp macro="" textlink="">
      <xdr:nvSpPr>
        <xdr:cNvPr id="373" name="Line 380"/>
        <xdr:cNvSpPr>
          <a:spLocks noChangeShapeType="1"/>
        </xdr:cNvSpPr>
      </xdr:nvSpPr>
      <xdr:spPr bwMode="auto">
        <a:xfrm>
          <a:off x="15440025" y="981075"/>
          <a:ext cx="923925" cy="19097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276225</xdr:colOff>
      <xdr:row>112</xdr:row>
      <xdr:rowOff>95250</xdr:rowOff>
    </xdr:from>
    <xdr:to>
      <xdr:col>34</xdr:col>
      <xdr:colOff>409575</xdr:colOff>
      <xdr:row>113</xdr:row>
      <xdr:rowOff>85725</xdr:rowOff>
    </xdr:to>
    <xdr:sp macro="" textlink="">
      <xdr:nvSpPr>
        <xdr:cNvPr id="374" name="Oval 381"/>
        <xdr:cNvSpPr>
          <a:spLocks noChangeArrowheads="1"/>
        </xdr:cNvSpPr>
      </xdr:nvSpPr>
      <xdr:spPr bwMode="auto">
        <a:xfrm>
          <a:off x="16792575" y="18230850"/>
          <a:ext cx="1333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180975</xdr:colOff>
      <xdr:row>124</xdr:row>
      <xdr:rowOff>85725</xdr:rowOff>
    </xdr:from>
    <xdr:to>
      <xdr:col>40</xdr:col>
      <xdr:colOff>257175</xdr:colOff>
      <xdr:row>129</xdr:row>
      <xdr:rowOff>114300</xdr:rowOff>
    </xdr:to>
    <xdr:sp macro="" textlink="">
      <xdr:nvSpPr>
        <xdr:cNvPr id="375" name="Text Box 382"/>
        <xdr:cNvSpPr txBox="1">
          <a:spLocks noChangeArrowheads="1"/>
        </xdr:cNvSpPr>
      </xdr:nvSpPr>
      <xdr:spPr bwMode="auto">
        <a:xfrm>
          <a:off x="16211550" y="20164425"/>
          <a:ext cx="3476625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                                         </a:t>
          </a:r>
          <a:r>
            <a:rPr lang="en-US" sz="1000" b="0" i="0" u="none" strike="noStrike" baseline="0">
              <a:solidFill>
                <a:srgbClr val="3366FF"/>
              </a:solidFill>
              <a:latin typeface="Arial"/>
              <a:cs typeface="Arial"/>
            </a:rPr>
            <a:t>EDMONTON</a:t>
          </a:r>
        </a:p>
      </xdr:txBody>
    </xdr:sp>
    <xdr:clientData/>
  </xdr:twoCellAnchor>
  <xdr:twoCellAnchor>
    <xdr:from>
      <xdr:col>33</xdr:col>
      <xdr:colOff>200025</xdr:colOff>
      <xdr:row>113</xdr:row>
      <xdr:rowOff>9525</xdr:rowOff>
    </xdr:from>
    <xdr:to>
      <xdr:col>33</xdr:col>
      <xdr:colOff>276225</xdr:colOff>
      <xdr:row>113</xdr:row>
      <xdr:rowOff>85725</xdr:rowOff>
    </xdr:to>
    <xdr:sp macro="" textlink="">
      <xdr:nvSpPr>
        <xdr:cNvPr id="376" name="Oval 383"/>
        <xdr:cNvSpPr>
          <a:spLocks noChangeArrowheads="1"/>
        </xdr:cNvSpPr>
      </xdr:nvSpPr>
      <xdr:spPr bwMode="auto">
        <a:xfrm>
          <a:off x="16230600" y="18307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323850</xdr:colOff>
      <xdr:row>113</xdr:row>
      <xdr:rowOff>9525</xdr:rowOff>
    </xdr:from>
    <xdr:to>
      <xdr:col>34</xdr:col>
      <xdr:colOff>152400</xdr:colOff>
      <xdr:row>113</xdr:row>
      <xdr:rowOff>28575</xdr:rowOff>
    </xdr:to>
    <xdr:sp macro="" textlink="">
      <xdr:nvSpPr>
        <xdr:cNvPr id="377" name="Line 384"/>
        <xdr:cNvSpPr>
          <a:spLocks noChangeShapeType="1"/>
        </xdr:cNvSpPr>
      </xdr:nvSpPr>
      <xdr:spPr bwMode="auto">
        <a:xfrm flipV="1">
          <a:off x="16354425" y="18307050"/>
          <a:ext cx="314325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104775</xdr:colOff>
      <xdr:row>48</xdr:row>
      <xdr:rowOff>133350</xdr:rowOff>
    </xdr:from>
    <xdr:to>
      <xdr:col>36</xdr:col>
      <xdr:colOff>85725</xdr:colOff>
      <xdr:row>123</xdr:row>
      <xdr:rowOff>28575</xdr:rowOff>
    </xdr:to>
    <xdr:sp macro="" textlink="">
      <xdr:nvSpPr>
        <xdr:cNvPr id="378" name="Line 385"/>
        <xdr:cNvSpPr>
          <a:spLocks noChangeShapeType="1"/>
        </xdr:cNvSpPr>
      </xdr:nvSpPr>
      <xdr:spPr bwMode="auto">
        <a:xfrm>
          <a:off x="17106900" y="7905750"/>
          <a:ext cx="466725" cy="1203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9525</xdr:colOff>
      <xdr:row>112</xdr:row>
      <xdr:rowOff>85725</xdr:rowOff>
    </xdr:from>
    <xdr:to>
      <xdr:col>36</xdr:col>
      <xdr:colOff>85725</xdr:colOff>
      <xdr:row>113</xdr:row>
      <xdr:rowOff>0</xdr:rowOff>
    </xdr:to>
    <xdr:sp macro="" textlink="">
      <xdr:nvSpPr>
        <xdr:cNvPr id="379" name="Oval 386"/>
        <xdr:cNvSpPr>
          <a:spLocks noChangeArrowheads="1"/>
        </xdr:cNvSpPr>
      </xdr:nvSpPr>
      <xdr:spPr bwMode="auto">
        <a:xfrm>
          <a:off x="17497425" y="18221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35</xdr:col>
      <xdr:colOff>152400</xdr:colOff>
      <xdr:row>112</xdr:row>
      <xdr:rowOff>133350</xdr:rowOff>
    </xdr:from>
    <xdr:to>
      <xdr:col>35</xdr:col>
      <xdr:colOff>390525</xdr:colOff>
      <xdr:row>112</xdr:row>
      <xdr:rowOff>133350</xdr:rowOff>
    </xdr:to>
    <xdr:sp macro="" textlink="">
      <xdr:nvSpPr>
        <xdr:cNvPr id="380" name="Line 387"/>
        <xdr:cNvSpPr>
          <a:spLocks noChangeShapeType="1"/>
        </xdr:cNvSpPr>
      </xdr:nvSpPr>
      <xdr:spPr bwMode="auto">
        <a:xfrm flipH="1">
          <a:off x="17154525" y="18268950"/>
          <a:ext cx="2381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295275</xdr:colOff>
      <xdr:row>102</xdr:row>
      <xdr:rowOff>57150</xdr:rowOff>
    </xdr:from>
    <xdr:to>
      <xdr:col>45</xdr:col>
      <xdr:colOff>371475</xdr:colOff>
      <xdr:row>102</xdr:row>
      <xdr:rowOff>133350</xdr:rowOff>
    </xdr:to>
    <xdr:sp macro="" textlink="">
      <xdr:nvSpPr>
        <xdr:cNvPr id="381" name="Oval 388"/>
        <xdr:cNvSpPr>
          <a:spLocks noChangeArrowheads="1"/>
        </xdr:cNvSpPr>
      </xdr:nvSpPr>
      <xdr:spPr bwMode="auto">
        <a:xfrm>
          <a:off x="22193250" y="165735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51</xdr:col>
      <xdr:colOff>314325</xdr:colOff>
      <xdr:row>66</xdr:row>
      <xdr:rowOff>38100</xdr:rowOff>
    </xdr:from>
    <xdr:to>
      <xdr:col>51</xdr:col>
      <xdr:colOff>428625</xdr:colOff>
      <xdr:row>66</xdr:row>
      <xdr:rowOff>142875</xdr:rowOff>
    </xdr:to>
    <xdr:sp macro="" textlink="">
      <xdr:nvSpPr>
        <xdr:cNvPr id="382" name="Oval 389"/>
        <xdr:cNvSpPr>
          <a:spLocks noChangeArrowheads="1"/>
        </xdr:cNvSpPr>
      </xdr:nvSpPr>
      <xdr:spPr bwMode="auto">
        <a:xfrm>
          <a:off x="25126950" y="10725150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39</xdr:col>
      <xdr:colOff>409575</xdr:colOff>
      <xdr:row>103</xdr:row>
      <xdr:rowOff>9525</xdr:rowOff>
    </xdr:from>
    <xdr:to>
      <xdr:col>45</xdr:col>
      <xdr:colOff>200025</xdr:colOff>
      <xdr:row>110</xdr:row>
      <xdr:rowOff>152400</xdr:rowOff>
    </xdr:to>
    <xdr:sp macro="" textlink="">
      <xdr:nvSpPr>
        <xdr:cNvPr id="383" name="Line 390"/>
        <xdr:cNvSpPr>
          <a:spLocks noChangeShapeType="1"/>
        </xdr:cNvSpPr>
      </xdr:nvSpPr>
      <xdr:spPr bwMode="auto">
        <a:xfrm flipH="1">
          <a:off x="19354800" y="16687800"/>
          <a:ext cx="2743200" cy="127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123825</xdr:colOff>
      <xdr:row>115</xdr:row>
      <xdr:rowOff>133350</xdr:rowOff>
    </xdr:from>
    <xdr:to>
      <xdr:col>39</xdr:col>
      <xdr:colOff>161925</xdr:colOff>
      <xdr:row>123</xdr:row>
      <xdr:rowOff>114300</xdr:rowOff>
    </xdr:to>
    <xdr:sp macro="" textlink="">
      <xdr:nvSpPr>
        <xdr:cNvPr id="384" name="Line 391"/>
        <xdr:cNvSpPr>
          <a:spLocks noChangeShapeType="1"/>
        </xdr:cNvSpPr>
      </xdr:nvSpPr>
      <xdr:spPr bwMode="auto">
        <a:xfrm flipH="1">
          <a:off x="18583275" y="18754725"/>
          <a:ext cx="523875" cy="127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438150</xdr:colOff>
      <xdr:row>67</xdr:row>
      <xdr:rowOff>9525</xdr:rowOff>
    </xdr:from>
    <xdr:to>
      <xdr:col>51</xdr:col>
      <xdr:colOff>247650</xdr:colOff>
      <xdr:row>69</xdr:row>
      <xdr:rowOff>85725</xdr:rowOff>
    </xdr:to>
    <xdr:sp macro="" textlink="">
      <xdr:nvSpPr>
        <xdr:cNvPr id="385" name="Line 392"/>
        <xdr:cNvSpPr>
          <a:spLocks noChangeShapeType="1"/>
        </xdr:cNvSpPr>
      </xdr:nvSpPr>
      <xdr:spPr bwMode="auto">
        <a:xfrm flipH="1">
          <a:off x="24765000" y="10858500"/>
          <a:ext cx="295275" cy="40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314325</xdr:colOff>
      <xdr:row>70</xdr:row>
      <xdr:rowOff>28575</xdr:rowOff>
    </xdr:from>
    <xdr:to>
      <xdr:col>50</xdr:col>
      <xdr:colOff>428625</xdr:colOff>
      <xdr:row>70</xdr:row>
      <xdr:rowOff>133350</xdr:rowOff>
    </xdr:to>
    <xdr:sp macro="" textlink="">
      <xdr:nvSpPr>
        <xdr:cNvPr id="386" name="Oval 393"/>
        <xdr:cNvSpPr>
          <a:spLocks noChangeArrowheads="1"/>
        </xdr:cNvSpPr>
      </xdr:nvSpPr>
      <xdr:spPr bwMode="auto">
        <a:xfrm>
          <a:off x="24641175" y="113633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40</xdr:col>
      <xdr:colOff>466725</xdr:colOff>
      <xdr:row>48</xdr:row>
      <xdr:rowOff>66675</xdr:rowOff>
    </xdr:from>
    <xdr:to>
      <xdr:col>58</xdr:col>
      <xdr:colOff>104775</xdr:colOff>
      <xdr:row>85</xdr:row>
      <xdr:rowOff>9525</xdr:rowOff>
    </xdr:to>
    <xdr:sp macro="" textlink="">
      <xdr:nvSpPr>
        <xdr:cNvPr id="387" name="Line 394"/>
        <xdr:cNvSpPr>
          <a:spLocks noChangeShapeType="1"/>
        </xdr:cNvSpPr>
      </xdr:nvSpPr>
      <xdr:spPr bwMode="auto">
        <a:xfrm flipH="1">
          <a:off x="19897725" y="7839075"/>
          <a:ext cx="8420100" cy="5934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295275</xdr:colOff>
      <xdr:row>90</xdr:row>
      <xdr:rowOff>57150</xdr:rowOff>
    </xdr:from>
    <xdr:to>
      <xdr:col>56</xdr:col>
      <xdr:colOff>371475</xdr:colOff>
      <xdr:row>90</xdr:row>
      <xdr:rowOff>133350</xdr:rowOff>
    </xdr:to>
    <xdr:sp macro="" textlink="">
      <xdr:nvSpPr>
        <xdr:cNvPr id="388" name="Oval 395"/>
        <xdr:cNvSpPr>
          <a:spLocks noChangeArrowheads="1"/>
        </xdr:cNvSpPr>
      </xdr:nvSpPr>
      <xdr:spPr bwMode="auto">
        <a:xfrm>
          <a:off x="27536775" y="146304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56</xdr:col>
      <xdr:colOff>257175</xdr:colOff>
      <xdr:row>98</xdr:row>
      <xdr:rowOff>66675</xdr:rowOff>
    </xdr:from>
    <xdr:to>
      <xdr:col>56</xdr:col>
      <xdr:colOff>333375</xdr:colOff>
      <xdr:row>98</xdr:row>
      <xdr:rowOff>142875</xdr:rowOff>
    </xdr:to>
    <xdr:sp macro="" textlink="">
      <xdr:nvSpPr>
        <xdr:cNvPr id="389" name="Oval 396"/>
        <xdr:cNvSpPr>
          <a:spLocks noChangeArrowheads="1"/>
        </xdr:cNvSpPr>
      </xdr:nvSpPr>
      <xdr:spPr bwMode="auto">
        <a:xfrm>
          <a:off x="27498675" y="159353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56</xdr:col>
      <xdr:colOff>371475</xdr:colOff>
      <xdr:row>91</xdr:row>
      <xdr:rowOff>85725</xdr:rowOff>
    </xdr:from>
    <xdr:to>
      <xdr:col>56</xdr:col>
      <xdr:colOff>371475</xdr:colOff>
      <xdr:row>97</xdr:row>
      <xdr:rowOff>123825</xdr:rowOff>
    </xdr:to>
    <xdr:sp macro="" textlink="">
      <xdr:nvSpPr>
        <xdr:cNvPr id="390" name="Line 397"/>
        <xdr:cNvSpPr>
          <a:spLocks noChangeShapeType="1"/>
        </xdr:cNvSpPr>
      </xdr:nvSpPr>
      <xdr:spPr bwMode="auto">
        <a:xfrm>
          <a:off x="27612975" y="14820900"/>
          <a:ext cx="0" cy="1009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342900</xdr:colOff>
      <xdr:row>83</xdr:row>
      <xdr:rowOff>104775</xdr:rowOff>
    </xdr:from>
    <xdr:to>
      <xdr:col>56</xdr:col>
      <xdr:colOff>228600</xdr:colOff>
      <xdr:row>89</xdr:row>
      <xdr:rowOff>133350</xdr:rowOff>
    </xdr:to>
    <xdr:sp macro="" textlink="">
      <xdr:nvSpPr>
        <xdr:cNvPr id="391" name="Line 398"/>
        <xdr:cNvSpPr>
          <a:spLocks noChangeShapeType="1"/>
        </xdr:cNvSpPr>
      </xdr:nvSpPr>
      <xdr:spPr bwMode="auto">
        <a:xfrm>
          <a:off x="27098625" y="13544550"/>
          <a:ext cx="371475" cy="1000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371475</xdr:colOff>
      <xdr:row>99</xdr:row>
      <xdr:rowOff>95250</xdr:rowOff>
    </xdr:from>
    <xdr:to>
      <xdr:col>56</xdr:col>
      <xdr:colOff>390525</xdr:colOff>
      <xdr:row>106</xdr:row>
      <xdr:rowOff>104775</xdr:rowOff>
    </xdr:to>
    <xdr:sp macro="" textlink="">
      <xdr:nvSpPr>
        <xdr:cNvPr id="392" name="Line 399"/>
        <xdr:cNvSpPr>
          <a:spLocks noChangeShapeType="1"/>
        </xdr:cNvSpPr>
      </xdr:nvSpPr>
      <xdr:spPr bwMode="auto">
        <a:xfrm flipH="1">
          <a:off x="27612975" y="16125825"/>
          <a:ext cx="19050" cy="1143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276225</xdr:colOff>
      <xdr:row>107</xdr:row>
      <xdr:rowOff>57150</xdr:rowOff>
    </xdr:from>
    <xdr:to>
      <xdr:col>56</xdr:col>
      <xdr:colOff>352425</xdr:colOff>
      <xdr:row>107</xdr:row>
      <xdr:rowOff>133350</xdr:rowOff>
    </xdr:to>
    <xdr:sp macro="" textlink="">
      <xdr:nvSpPr>
        <xdr:cNvPr id="393" name="Oval 400"/>
        <xdr:cNvSpPr>
          <a:spLocks noChangeArrowheads="1"/>
        </xdr:cNvSpPr>
      </xdr:nvSpPr>
      <xdr:spPr bwMode="auto">
        <a:xfrm>
          <a:off x="27517725" y="173831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57</xdr:col>
      <xdr:colOff>104775</xdr:colOff>
      <xdr:row>90</xdr:row>
      <xdr:rowOff>85725</xdr:rowOff>
    </xdr:from>
    <xdr:to>
      <xdr:col>61</xdr:col>
      <xdr:colOff>247650</xdr:colOff>
      <xdr:row>106</xdr:row>
      <xdr:rowOff>85725</xdr:rowOff>
    </xdr:to>
    <xdr:sp macro="" textlink="">
      <xdr:nvSpPr>
        <xdr:cNvPr id="394" name="Line 401"/>
        <xdr:cNvSpPr>
          <a:spLocks noChangeShapeType="1"/>
        </xdr:cNvSpPr>
      </xdr:nvSpPr>
      <xdr:spPr bwMode="auto">
        <a:xfrm flipH="1">
          <a:off x="27832050" y="14658975"/>
          <a:ext cx="2085975" cy="2590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180975</xdr:colOff>
      <xdr:row>99</xdr:row>
      <xdr:rowOff>85725</xdr:rowOff>
    </xdr:from>
    <xdr:to>
      <xdr:col>56</xdr:col>
      <xdr:colOff>200025</xdr:colOff>
      <xdr:row>106</xdr:row>
      <xdr:rowOff>95250</xdr:rowOff>
    </xdr:to>
    <xdr:sp macro="" textlink="">
      <xdr:nvSpPr>
        <xdr:cNvPr id="395" name="Line 402"/>
        <xdr:cNvSpPr>
          <a:spLocks noChangeShapeType="1"/>
        </xdr:cNvSpPr>
      </xdr:nvSpPr>
      <xdr:spPr bwMode="auto">
        <a:xfrm flipH="1">
          <a:off x="27422475" y="16116300"/>
          <a:ext cx="19050" cy="1143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95250</xdr:colOff>
      <xdr:row>108</xdr:row>
      <xdr:rowOff>85725</xdr:rowOff>
    </xdr:from>
    <xdr:to>
      <xdr:col>56</xdr:col>
      <xdr:colOff>238125</xdr:colOff>
      <xdr:row>124</xdr:row>
      <xdr:rowOff>38100</xdr:rowOff>
    </xdr:to>
    <xdr:sp macro="" textlink="">
      <xdr:nvSpPr>
        <xdr:cNvPr id="396" name="Line 403"/>
        <xdr:cNvSpPr>
          <a:spLocks noChangeShapeType="1"/>
        </xdr:cNvSpPr>
      </xdr:nvSpPr>
      <xdr:spPr bwMode="auto">
        <a:xfrm flipH="1">
          <a:off x="22479000" y="17573625"/>
          <a:ext cx="5000625" cy="254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0</xdr:colOff>
      <xdr:row>21</xdr:row>
      <xdr:rowOff>95250</xdr:rowOff>
    </xdr:from>
    <xdr:to>
      <xdr:col>39</xdr:col>
      <xdr:colOff>228600</xdr:colOff>
      <xdr:row>120</xdr:row>
      <xdr:rowOff>152400</xdr:rowOff>
    </xdr:to>
    <xdr:sp macro="" textlink="">
      <xdr:nvSpPr>
        <xdr:cNvPr id="397" name="Line 404"/>
        <xdr:cNvSpPr>
          <a:spLocks noChangeShapeType="1"/>
        </xdr:cNvSpPr>
      </xdr:nvSpPr>
      <xdr:spPr bwMode="auto">
        <a:xfrm flipH="1">
          <a:off x="17973675" y="3495675"/>
          <a:ext cx="1200150" cy="16087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161925</xdr:colOff>
      <xdr:row>99</xdr:row>
      <xdr:rowOff>104775</xdr:rowOff>
    </xdr:from>
    <xdr:to>
      <xdr:col>39</xdr:col>
      <xdr:colOff>104775</xdr:colOff>
      <xdr:row>120</xdr:row>
      <xdr:rowOff>152400</xdr:rowOff>
    </xdr:to>
    <xdr:sp macro="" textlink="">
      <xdr:nvSpPr>
        <xdr:cNvPr id="398" name="Line 405"/>
        <xdr:cNvSpPr>
          <a:spLocks noChangeShapeType="1"/>
        </xdr:cNvSpPr>
      </xdr:nvSpPr>
      <xdr:spPr bwMode="auto">
        <a:xfrm flipH="1">
          <a:off x="18135600" y="16135350"/>
          <a:ext cx="914400" cy="3448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104775</xdr:colOff>
      <xdr:row>98</xdr:row>
      <xdr:rowOff>104775</xdr:rowOff>
    </xdr:from>
    <xdr:to>
      <xdr:col>39</xdr:col>
      <xdr:colOff>180975</xdr:colOff>
      <xdr:row>99</xdr:row>
      <xdr:rowOff>19050</xdr:rowOff>
    </xdr:to>
    <xdr:sp macro="" textlink="">
      <xdr:nvSpPr>
        <xdr:cNvPr id="399" name="Oval 406"/>
        <xdr:cNvSpPr>
          <a:spLocks noChangeArrowheads="1"/>
        </xdr:cNvSpPr>
      </xdr:nvSpPr>
      <xdr:spPr bwMode="auto">
        <a:xfrm>
          <a:off x="19050000" y="159734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200025</xdr:colOff>
      <xdr:row>85</xdr:row>
      <xdr:rowOff>9525</xdr:rowOff>
    </xdr:from>
    <xdr:to>
      <xdr:col>40</xdr:col>
      <xdr:colOff>447675</xdr:colOff>
      <xdr:row>96</xdr:row>
      <xdr:rowOff>152400</xdr:rowOff>
    </xdr:to>
    <xdr:sp macro="" textlink="">
      <xdr:nvSpPr>
        <xdr:cNvPr id="400" name="Line 407"/>
        <xdr:cNvSpPr>
          <a:spLocks noChangeShapeType="1"/>
        </xdr:cNvSpPr>
      </xdr:nvSpPr>
      <xdr:spPr bwMode="auto">
        <a:xfrm flipH="1">
          <a:off x="19145250" y="13773150"/>
          <a:ext cx="733425" cy="1924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400050</xdr:colOff>
      <xdr:row>121</xdr:row>
      <xdr:rowOff>76200</xdr:rowOff>
    </xdr:from>
    <xdr:to>
      <xdr:col>41</xdr:col>
      <xdr:colOff>161925</xdr:colOff>
      <xdr:row>124</xdr:row>
      <xdr:rowOff>28575</xdr:rowOff>
    </xdr:to>
    <xdr:sp macro="" textlink="">
      <xdr:nvSpPr>
        <xdr:cNvPr id="401" name="Line 408"/>
        <xdr:cNvSpPr>
          <a:spLocks noChangeShapeType="1"/>
        </xdr:cNvSpPr>
      </xdr:nvSpPr>
      <xdr:spPr bwMode="auto">
        <a:xfrm flipV="1">
          <a:off x="19345275" y="19669125"/>
          <a:ext cx="733425" cy="438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200025</xdr:colOff>
      <xdr:row>121</xdr:row>
      <xdr:rowOff>9525</xdr:rowOff>
    </xdr:from>
    <xdr:to>
      <xdr:col>41</xdr:col>
      <xdr:colOff>295275</xdr:colOff>
      <xdr:row>121</xdr:row>
      <xdr:rowOff>123825</xdr:rowOff>
    </xdr:to>
    <xdr:sp macro="" textlink="">
      <xdr:nvSpPr>
        <xdr:cNvPr id="402" name="Oval 409"/>
        <xdr:cNvSpPr>
          <a:spLocks noChangeArrowheads="1"/>
        </xdr:cNvSpPr>
      </xdr:nvSpPr>
      <xdr:spPr bwMode="auto">
        <a:xfrm>
          <a:off x="20116800" y="196024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40</xdr:col>
      <xdr:colOff>295275</xdr:colOff>
      <xdr:row>123</xdr:row>
      <xdr:rowOff>66675</xdr:rowOff>
    </xdr:from>
    <xdr:to>
      <xdr:col>42</xdr:col>
      <xdr:colOff>9525</xdr:colOff>
      <xdr:row>124</xdr:row>
      <xdr:rowOff>142875</xdr:rowOff>
    </xdr:to>
    <xdr:sp macro="" textlink="">
      <xdr:nvSpPr>
        <xdr:cNvPr id="403" name="Line 410"/>
        <xdr:cNvSpPr>
          <a:spLocks noChangeShapeType="1"/>
        </xdr:cNvSpPr>
      </xdr:nvSpPr>
      <xdr:spPr bwMode="auto">
        <a:xfrm flipV="1">
          <a:off x="19726275" y="19983450"/>
          <a:ext cx="685800" cy="238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42</xdr:col>
      <xdr:colOff>142875</xdr:colOff>
      <xdr:row>123</xdr:row>
      <xdr:rowOff>19050</xdr:rowOff>
    </xdr:from>
    <xdr:to>
      <xdr:col>42</xdr:col>
      <xdr:colOff>238125</xdr:colOff>
      <xdr:row>123</xdr:row>
      <xdr:rowOff>133350</xdr:rowOff>
    </xdr:to>
    <xdr:sp macro="" textlink="">
      <xdr:nvSpPr>
        <xdr:cNvPr id="404" name="Oval 411"/>
        <xdr:cNvSpPr>
          <a:spLocks noChangeArrowheads="1"/>
        </xdr:cNvSpPr>
      </xdr:nvSpPr>
      <xdr:spPr bwMode="auto">
        <a:xfrm>
          <a:off x="20545425" y="199358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47625</xdr:colOff>
      <xdr:row>139</xdr:row>
      <xdr:rowOff>47625</xdr:rowOff>
    </xdr:from>
    <xdr:to>
      <xdr:col>139</xdr:col>
      <xdr:colOff>180975</xdr:colOff>
      <xdr:row>139</xdr:row>
      <xdr:rowOff>152400</xdr:rowOff>
    </xdr:to>
    <xdr:sp macro="" textlink="">
      <xdr:nvSpPr>
        <xdr:cNvPr id="405" name="Oval 412"/>
        <xdr:cNvSpPr>
          <a:spLocks noChangeArrowheads="1"/>
        </xdr:cNvSpPr>
      </xdr:nvSpPr>
      <xdr:spPr bwMode="auto">
        <a:xfrm>
          <a:off x="74399775" y="22555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138</xdr:col>
      <xdr:colOff>314325</xdr:colOff>
      <xdr:row>139</xdr:row>
      <xdr:rowOff>9525</xdr:rowOff>
    </xdr:from>
    <xdr:to>
      <xdr:col>138</xdr:col>
      <xdr:colOff>390525</xdr:colOff>
      <xdr:row>139</xdr:row>
      <xdr:rowOff>85725</xdr:rowOff>
    </xdr:to>
    <xdr:sp macro="" textlink="">
      <xdr:nvSpPr>
        <xdr:cNvPr id="406" name="Oval 413"/>
        <xdr:cNvSpPr>
          <a:spLocks noChangeArrowheads="1"/>
        </xdr:cNvSpPr>
      </xdr:nvSpPr>
      <xdr:spPr bwMode="auto">
        <a:xfrm>
          <a:off x="73980675" y="22517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40</xdr:col>
      <xdr:colOff>333375</xdr:colOff>
      <xdr:row>126</xdr:row>
      <xdr:rowOff>152400</xdr:rowOff>
    </xdr:from>
    <xdr:to>
      <xdr:col>45</xdr:col>
      <xdr:colOff>457200</xdr:colOff>
      <xdr:row>127</xdr:row>
      <xdr:rowOff>0</xdr:rowOff>
    </xdr:to>
    <xdr:sp macro="" textlink="">
      <xdr:nvSpPr>
        <xdr:cNvPr id="407" name="Line 415"/>
        <xdr:cNvSpPr>
          <a:spLocks noChangeShapeType="1"/>
        </xdr:cNvSpPr>
      </xdr:nvSpPr>
      <xdr:spPr bwMode="auto">
        <a:xfrm flipV="1">
          <a:off x="19764375" y="20554950"/>
          <a:ext cx="25908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161925</xdr:colOff>
      <xdr:row>85</xdr:row>
      <xdr:rowOff>57150</xdr:rowOff>
    </xdr:from>
    <xdr:to>
      <xdr:col>65</xdr:col>
      <xdr:colOff>276225</xdr:colOff>
      <xdr:row>86</xdr:row>
      <xdr:rowOff>0</xdr:rowOff>
    </xdr:to>
    <xdr:sp macro="" textlink="">
      <xdr:nvSpPr>
        <xdr:cNvPr id="408" name="Oval 416"/>
        <xdr:cNvSpPr>
          <a:spLocks noChangeArrowheads="1"/>
        </xdr:cNvSpPr>
      </xdr:nvSpPr>
      <xdr:spPr bwMode="auto">
        <a:xfrm>
          <a:off x="31775400" y="1382077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58</xdr:col>
      <xdr:colOff>371475</xdr:colOff>
      <xdr:row>81</xdr:row>
      <xdr:rowOff>9525</xdr:rowOff>
    </xdr:from>
    <xdr:to>
      <xdr:col>61</xdr:col>
      <xdr:colOff>66675</xdr:colOff>
      <xdr:row>89</xdr:row>
      <xdr:rowOff>66675</xdr:rowOff>
    </xdr:to>
    <xdr:sp macro="" textlink="">
      <xdr:nvSpPr>
        <xdr:cNvPr id="409" name="Line 417"/>
        <xdr:cNvSpPr>
          <a:spLocks noChangeShapeType="1"/>
        </xdr:cNvSpPr>
      </xdr:nvSpPr>
      <xdr:spPr bwMode="auto">
        <a:xfrm flipH="1" flipV="1">
          <a:off x="28584525" y="13125450"/>
          <a:ext cx="1152525" cy="13525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57150</xdr:colOff>
      <xdr:row>74</xdr:row>
      <xdr:rowOff>95250</xdr:rowOff>
    </xdr:from>
    <xdr:to>
      <xdr:col>63</xdr:col>
      <xdr:colOff>295275</xdr:colOff>
      <xdr:row>88</xdr:row>
      <xdr:rowOff>123825</xdr:rowOff>
    </xdr:to>
    <xdr:sp macro="" textlink="">
      <xdr:nvSpPr>
        <xdr:cNvPr id="410" name="Line 418"/>
        <xdr:cNvSpPr>
          <a:spLocks noChangeShapeType="1"/>
        </xdr:cNvSpPr>
      </xdr:nvSpPr>
      <xdr:spPr bwMode="auto">
        <a:xfrm flipH="1">
          <a:off x="24869775" y="12077700"/>
          <a:ext cx="6067425" cy="2295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295275</xdr:colOff>
      <xdr:row>83</xdr:row>
      <xdr:rowOff>57150</xdr:rowOff>
    </xdr:from>
    <xdr:to>
      <xdr:col>55</xdr:col>
      <xdr:colOff>371475</xdr:colOff>
      <xdr:row>83</xdr:row>
      <xdr:rowOff>133350</xdr:rowOff>
    </xdr:to>
    <xdr:sp macro="" textlink="">
      <xdr:nvSpPr>
        <xdr:cNvPr id="411" name="Oval 419"/>
        <xdr:cNvSpPr>
          <a:spLocks noChangeArrowheads="1"/>
        </xdr:cNvSpPr>
      </xdr:nvSpPr>
      <xdr:spPr bwMode="auto">
        <a:xfrm>
          <a:off x="27051000" y="134969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58</xdr:col>
      <xdr:colOff>247650</xdr:colOff>
      <xdr:row>79</xdr:row>
      <xdr:rowOff>152400</xdr:rowOff>
    </xdr:from>
    <xdr:to>
      <xdr:col>58</xdr:col>
      <xdr:colOff>323850</xdr:colOff>
      <xdr:row>80</xdr:row>
      <xdr:rowOff>66675</xdr:rowOff>
    </xdr:to>
    <xdr:sp macro="" textlink="">
      <xdr:nvSpPr>
        <xdr:cNvPr id="412" name="Oval 420"/>
        <xdr:cNvSpPr>
          <a:spLocks noChangeArrowheads="1"/>
        </xdr:cNvSpPr>
      </xdr:nvSpPr>
      <xdr:spPr bwMode="auto">
        <a:xfrm>
          <a:off x="28460700" y="12944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39</xdr:col>
      <xdr:colOff>219075</xdr:colOff>
      <xdr:row>88</xdr:row>
      <xdr:rowOff>104775</xdr:rowOff>
    </xdr:from>
    <xdr:to>
      <xdr:col>51</xdr:col>
      <xdr:colOff>38100</xdr:colOff>
      <xdr:row>123</xdr:row>
      <xdr:rowOff>152400</xdr:rowOff>
    </xdr:to>
    <xdr:sp macro="" textlink="">
      <xdr:nvSpPr>
        <xdr:cNvPr id="413" name="Line 421"/>
        <xdr:cNvSpPr>
          <a:spLocks noChangeShapeType="1"/>
        </xdr:cNvSpPr>
      </xdr:nvSpPr>
      <xdr:spPr bwMode="auto">
        <a:xfrm flipH="1">
          <a:off x="19164300" y="14354175"/>
          <a:ext cx="5686425" cy="5715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323850</xdr:colOff>
      <xdr:row>75</xdr:row>
      <xdr:rowOff>123825</xdr:rowOff>
    </xdr:from>
    <xdr:to>
      <xdr:col>55</xdr:col>
      <xdr:colOff>152400</xdr:colOff>
      <xdr:row>81</xdr:row>
      <xdr:rowOff>85725</xdr:rowOff>
    </xdr:to>
    <xdr:sp macro="" textlink="">
      <xdr:nvSpPr>
        <xdr:cNvPr id="414" name="Line 422"/>
        <xdr:cNvSpPr>
          <a:spLocks noChangeShapeType="1"/>
        </xdr:cNvSpPr>
      </xdr:nvSpPr>
      <xdr:spPr bwMode="auto">
        <a:xfrm>
          <a:off x="26593800" y="12268200"/>
          <a:ext cx="314325" cy="933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152400</xdr:colOff>
      <xdr:row>62</xdr:row>
      <xdr:rowOff>66675</xdr:rowOff>
    </xdr:from>
    <xdr:to>
      <xdr:col>55</xdr:col>
      <xdr:colOff>266700</xdr:colOff>
      <xdr:row>63</xdr:row>
      <xdr:rowOff>9525</xdr:rowOff>
    </xdr:to>
    <xdr:sp macro="" textlink="">
      <xdr:nvSpPr>
        <xdr:cNvPr id="415" name="Oval 423"/>
        <xdr:cNvSpPr>
          <a:spLocks noChangeArrowheads="1"/>
        </xdr:cNvSpPr>
      </xdr:nvSpPr>
      <xdr:spPr bwMode="auto">
        <a:xfrm>
          <a:off x="26908125" y="101060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52</xdr:col>
      <xdr:colOff>190500</xdr:colOff>
      <xdr:row>83</xdr:row>
      <xdr:rowOff>57150</xdr:rowOff>
    </xdr:from>
    <xdr:to>
      <xdr:col>56</xdr:col>
      <xdr:colOff>180975</xdr:colOff>
      <xdr:row>90</xdr:row>
      <xdr:rowOff>66675</xdr:rowOff>
    </xdr:to>
    <xdr:sp macro="" textlink="">
      <xdr:nvSpPr>
        <xdr:cNvPr id="416" name="Line 424"/>
        <xdr:cNvSpPr>
          <a:spLocks noChangeShapeType="1"/>
        </xdr:cNvSpPr>
      </xdr:nvSpPr>
      <xdr:spPr bwMode="auto">
        <a:xfrm>
          <a:off x="25488900" y="13496925"/>
          <a:ext cx="1933575" cy="1143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371475</xdr:colOff>
      <xdr:row>82</xdr:row>
      <xdr:rowOff>85725</xdr:rowOff>
    </xdr:from>
    <xdr:to>
      <xdr:col>51</xdr:col>
      <xdr:colOff>447675</xdr:colOff>
      <xdr:row>83</xdr:row>
      <xdr:rowOff>0</xdr:rowOff>
    </xdr:to>
    <xdr:sp macro="" textlink="">
      <xdr:nvSpPr>
        <xdr:cNvPr id="417" name="Oval 425"/>
        <xdr:cNvSpPr>
          <a:spLocks noChangeArrowheads="1"/>
        </xdr:cNvSpPr>
      </xdr:nvSpPr>
      <xdr:spPr bwMode="auto">
        <a:xfrm>
          <a:off x="25184100" y="133635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59</xdr:col>
      <xdr:colOff>419100</xdr:colOff>
      <xdr:row>66</xdr:row>
      <xdr:rowOff>85725</xdr:rowOff>
    </xdr:from>
    <xdr:to>
      <xdr:col>60</xdr:col>
      <xdr:colOff>9525</xdr:colOff>
      <xdr:row>67</xdr:row>
      <xdr:rowOff>0</xdr:rowOff>
    </xdr:to>
    <xdr:sp macro="" textlink="">
      <xdr:nvSpPr>
        <xdr:cNvPr id="418" name="Oval 426"/>
        <xdr:cNvSpPr>
          <a:spLocks noChangeArrowheads="1"/>
        </xdr:cNvSpPr>
      </xdr:nvSpPr>
      <xdr:spPr bwMode="auto">
        <a:xfrm>
          <a:off x="29117925" y="10772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55</xdr:col>
      <xdr:colOff>390525</xdr:colOff>
      <xdr:row>63</xdr:row>
      <xdr:rowOff>28575</xdr:rowOff>
    </xdr:from>
    <xdr:to>
      <xdr:col>59</xdr:col>
      <xdr:colOff>314325</xdr:colOff>
      <xdr:row>66</xdr:row>
      <xdr:rowOff>104775</xdr:rowOff>
    </xdr:to>
    <xdr:sp macro="" textlink="">
      <xdr:nvSpPr>
        <xdr:cNvPr id="419" name="Line 427"/>
        <xdr:cNvSpPr>
          <a:spLocks noChangeShapeType="1"/>
        </xdr:cNvSpPr>
      </xdr:nvSpPr>
      <xdr:spPr bwMode="auto">
        <a:xfrm>
          <a:off x="27146250" y="10229850"/>
          <a:ext cx="1866900" cy="561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54</xdr:col>
      <xdr:colOff>200025</xdr:colOff>
      <xdr:row>74</xdr:row>
      <xdr:rowOff>66675</xdr:rowOff>
    </xdr:from>
    <xdr:to>
      <xdr:col>54</xdr:col>
      <xdr:colOff>314325</xdr:colOff>
      <xdr:row>75</xdr:row>
      <xdr:rowOff>9525</xdr:rowOff>
    </xdr:to>
    <xdr:sp macro="" textlink="">
      <xdr:nvSpPr>
        <xdr:cNvPr id="420" name="Oval 428"/>
        <xdr:cNvSpPr>
          <a:spLocks noChangeArrowheads="1"/>
        </xdr:cNvSpPr>
      </xdr:nvSpPr>
      <xdr:spPr bwMode="auto">
        <a:xfrm>
          <a:off x="26469975" y="12049125"/>
          <a:ext cx="11430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333399" mc:Ignorable="a14" a14:legacySpreadsheetColorIndex="62"/>
        </a:solidFill>
        <a:ln w="9525">
          <a:solidFill>
            <a:srgbClr xmlns:mc="http://schemas.openxmlformats.org/markup-compatibility/2006" xmlns:a14="http://schemas.microsoft.com/office/drawing/2010/main" val="333399" mc:Ignorable="a14" a14:legacySpreadsheetColorIndex="62"/>
          </a:solidFill>
          <a:round/>
          <a:headEnd/>
          <a:tailEnd/>
        </a:ln>
      </xdr:spPr>
    </xdr:sp>
    <xdr:clientData/>
  </xdr:twoCellAnchor>
  <xdr:twoCellAnchor>
    <xdr:from>
      <xdr:col>43</xdr:col>
      <xdr:colOff>330199</xdr:colOff>
      <xdr:row>127</xdr:row>
      <xdr:rowOff>133350</xdr:rowOff>
    </xdr:from>
    <xdr:to>
      <xdr:col>46</xdr:col>
      <xdr:colOff>66674</xdr:colOff>
      <xdr:row>136</xdr:row>
      <xdr:rowOff>0</xdr:rowOff>
    </xdr:to>
    <xdr:sp macro="" textlink="">
      <xdr:nvSpPr>
        <xdr:cNvPr id="421" name="Line 429"/>
        <xdr:cNvSpPr>
          <a:spLocks noChangeShapeType="1"/>
        </xdr:cNvSpPr>
      </xdr:nvSpPr>
      <xdr:spPr bwMode="auto">
        <a:xfrm flipV="1">
          <a:off x="21256624" y="20697825"/>
          <a:ext cx="1193800" cy="1323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104775</xdr:colOff>
      <xdr:row>134</xdr:row>
      <xdr:rowOff>133350</xdr:rowOff>
    </xdr:from>
    <xdr:to>
      <xdr:col>33</xdr:col>
      <xdr:colOff>180975</xdr:colOff>
      <xdr:row>135</xdr:row>
      <xdr:rowOff>47625</xdr:rowOff>
    </xdr:to>
    <xdr:sp macro="" textlink="">
      <xdr:nvSpPr>
        <xdr:cNvPr id="422" name="Oval 430"/>
        <xdr:cNvSpPr>
          <a:spLocks noChangeArrowheads="1"/>
        </xdr:cNvSpPr>
      </xdr:nvSpPr>
      <xdr:spPr bwMode="auto">
        <a:xfrm>
          <a:off x="16135350" y="218313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33</xdr:col>
      <xdr:colOff>200025</xdr:colOff>
      <xdr:row>131</xdr:row>
      <xdr:rowOff>66675</xdr:rowOff>
    </xdr:from>
    <xdr:to>
      <xdr:col>34</xdr:col>
      <xdr:colOff>314325</xdr:colOff>
      <xdr:row>134</xdr:row>
      <xdr:rowOff>38100</xdr:rowOff>
    </xdr:to>
    <xdr:sp macro="" textlink="">
      <xdr:nvSpPr>
        <xdr:cNvPr id="423" name="Line 431"/>
        <xdr:cNvSpPr>
          <a:spLocks noChangeShapeType="1"/>
        </xdr:cNvSpPr>
      </xdr:nvSpPr>
      <xdr:spPr bwMode="auto">
        <a:xfrm flipV="1">
          <a:off x="16230600" y="21278850"/>
          <a:ext cx="600075" cy="457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431799</xdr:colOff>
      <xdr:row>266</xdr:row>
      <xdr:rowOff>38100</xdr:rowOff>
    </xdr:from>
    <xdr:to>
      <xdr:col>109</xdr:col>
      <xdr:colOff>542924</xdr:colOff>
      <xdr:row>289</xdr:row>
      <xdr:rowOff>76200</xdr:rowOff>
    </xdr:to>
    <xdr:sp macro="" textlink="">
      <xdr:nvSpPr>
        <xdr:cNvPr id="424" name="Line 434"/>
        <xdr:cNvSpPr>
          <a:spLocks noChangeShapeType="1"/>
        </xdr:cNvSpPr>
      </xdr:nvSpPr>
      <xdr:spPr bwMode="auto">
        <a:xfrm>
          <a:off x="52390674" y="43100625"/>
          <a:ext cx="3768725" cy="3762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90</xdr:col>
      <xdr:colOff>152400</xdr:colOff>
      <xdr:row>164</xdr:row>
      <xdr:rowOff>57150</xdr:rowOff>
    </xdr:from>
    <xdr:to>
      <xdr:col>90</xdr:col>
      <xdr:colOff>285750</xdr:colOff>
      <xdr:row>165</xdr:row>
      <xdr:rowOff>0</xdr:rowOff>
    </xdr:to>
    <xdr:sp macro="" textlink="">
      <xdr:nvSpPr>
        <xdr:cNvPr id="425" name="Oval 435"/>
        <xdr:cNvSpPr>
          <a:spLocks noChangeArrowheads="1"/>
        </xdr:cNvSpPr>
      </xdr:nvSpPr>
      <xdr:spPr bwMode="auto">
        <a:xfrm>
          <a:off x="44215050" y="26603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37</xdr:col>
      <xdr:colOff>253999</xdr:colOff>
      <xdr:row>149</xdr:row>
      <xdr:rowOff>9524</xdr:rowOff>
    </xdr:from>
    <xdr:to>
      <xdr:col>38</xdr:col>
      <xdr:colOff>161849</xdr:colOff>
      <xdr:row>157</xdr:row>
      <xdr:rowOff>155557</xdr:rowOff>
    </xdr:to>
    <xdr:sp macro="" textlink="">
      <xdr:nvSpPr>
        <xdr:cNvPr id="426" name="Freeform 436"/>
        <xdr:cNvSpPr>
          <a:spLocks/>
        </xdr:cNvSpPr>
      </xdr:nvSpPr>
      <xdr:spPr bwMode="auto">
        <a:xfrm>
          <a:off x="18227674" y="24126824"/>
          <a:ext cx="393625" cy="1441433"/>
        </a:xfrm>
        <a:custGeom>
          <a:avLst/>
          <a:gdLst>
            <a:gd name="T0" fmla="*/ 35 w 69"/>
            <a:gd name="T1" fmla="*/ 0 h 163"/>
            <a:gd name="T2" fmla="*/ 0 w 69"/>
            <a:gd name="T3" fmla="*/ 151 h 163"/>
            <a:gd name="T4" fmla="*/ 69 w 69"/>
            <a:gd name="T5" fmla="*/ 163 h 163"/>
            <a:gd name="connsiteX0" fmla="*/ 0 w 4928"/>
            <a:gd name="connsiteY0" fmla="*/ 0 h 10000"/>
            <a:gd name="connsiteX1" fmla="*/ 4928 w 4928"/>
            <a:gd name="connsiteY1" fmla="*/ 10000 h 10000"/>
            <a:gd name="connsiteX0" fmla="*/ 12173 w 12173"/>
            <a:gd name="connsiteY0" fmla="*/ 0 h 9277"/>
            <a:gd name="connsiteX1" fmla="*/ 0 w 12173"/>
            <a:gd name="connsiteY1" fmla="*/ 9277 h 9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2173" h="9277">
              <a:moveTo>
                <a:pt x="12173" y="0"/>
              </a:moveTo>
              <a:lnTo>
                <a:pt x="0" y="9277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37</xdr:col>
      <xdr:colOff>323850</xdr:colOff>
      <xdr:row>148</xdr:row>
      <xdr:rowOff>152400</xdr:rowOff>
    </xdr:from>
    <xdr:to>
      <xdr:col>38</xdr:col>
      <xdr:colOff>123825</xdr:colOff>
      <xdr:row>150</xdr:row>
      <xdr:rowOff>9525</xdr:rowOff>
    </xdr:to>
    <xdr:sp macro="" textlink="">
      <xdr:nvSpPr>
        <xdr:cNvPr id="427" name="Line 437"/>
        <xdr:cNvSpPr>
          <a:spLocks noChangeShapeType="1"/>
        </xdr:cNvSpPr>
      </xdr:nvSpPr>
      <xdr:spPr bwMode="auto">
        <a:xfrm flipH="1">
          <a:off x="18297525" y="24107775"/>
          <a:ext cx="285750" cy="18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390525</xdr:colOff>
      <xdr:row>257</xdr:row>
      <xdr:rowOff>57150</xdr:rowOff>
    </xdr:from>
    <xdr:to>
      <xdr:col>116</xdr:col>
      <xdr:colOff>523875</xdr:colOff>
      <xdr:row>258</xdr:row>
      <xdr:rowOff>0</xdr:rowOff>
    </xdr:to>
    <xdr:sp macro="" textlink="">
      <xdr:nvSpPr>
        <xdr:cNvPr id="428" name="Oval 442"/>
        <xdr:cNvSpPr>
          <a:spLocks noChangeArrowheads="1"/>
        </xdr:cNvSpPr>
      </xdr:nvSpPr>
      <xdr:spPr bwMode="auto">
        <a:xfrm>
          <a:off x="60274200" y="41662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110</xdr:col>
      <xdr:colOff>28573</xdr:colOff>
      <xdr:row>264</xdr:row>
      <xdr:rowOff>50800</xdr:rowOff>
    </xdr:from>
    <xdr:to>
      <xdr:col>114</xdr:col>
      <xdr:colOff>406399</xdr:colOff>
      <xdr:row>289</xdr:row>
      <xdr:rowOff>47625</xdr:rowOff>
    </xdr:to>
    <xdr:sp macro="" textlink="">
      <xdr:nvSpPr>
        <xdr:cNvPr id="429" name="Line 443"/>
        <xdr:cNvSpPr>
          <a:spLocks noChangeShapeType="1"/>
        </xdr:cNvSpPr>
      </xdr:nvSpPr>
      <xdr:spPr bwMode="auto">
        <a:xfrm flipH="1">
          <a:off x="56254648" y="42789475"/>
          <a:ext cx="2816226" cy="4044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295275</xdr:colOff>
      <xdr:row>264</xdr:row>
      <xdr:rowOff>85725</xdr:rowOff>
    </xdr:from>
    <xdr:to>
      <xdr:col>114</xdr:col>
      <xdr:colOff>161925</xdr:colOff>
      <xdr:row>267</xdr:row>
      <xdr:rowOff>38100</xdr:rowOff>
    </xdr:to>
    <xdr:sp macro="" textlink="">
      <xdr:nvSpPr>
        <xdr:cNvPr id="430" name="Line 444"/>
        <xdr:cNvSpPr>
          <a:spLocks noChangeShapeType="1"/>
        </xdr:cNvSpPr>
      </xdr:nvSpPr>
      <xdr:spPr bwMode="auto">
        <a:xfrm flipH="1">
          <a:off x="57740550" y="42824400"/>
          <a:ext cx="1085850" cy="438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112</xdr:col>
      <xdr:colOff>66675</xdr:colOff>
      <xdr:row>267</xdr:row>
      <xdr:rowOff>9525</xdr:rowOff>
    </xdr:from>
    <xdr:to>
      <xdr:col>112</xdr:col>
      <xdr:colOff>200025</xdr:colOff>
      <xdr:row>267</xdr:row>
      <xdr:rowOff>114300</xdr:rowOff>
    </xdr:to>
    <xdr:sp macro="" textlink="">
      <xdr:nvSpPr>
        <xdr:cNvPr id="431" name="Oval 445"/>
        <xdr:cNvSpPr>
          <a:spLocks noChangeArrowheads="1"/>
        </xdr:cNvSpPr>
      </xdr:nvSpPr>
      <xdr:spPr bwMode="auto">
        <a:xfrm>
          <a:off x="57511950" y="43233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114</xdr:col>
      <xdr:colOff>561975</xdr:colOff>
      <xdr:row>258</xdr:row>
      <xdr:rowOff>38100</xdr:rowOff>
    </xdr:from>
    <xdr:to>
      <xdr:col>116</xdr:col>
      <xdr:colOff>295275</xdr:colOff>
      <xdr:row>262</xdr:row>
      <xdr:rowOff>133350</xdr:rowOff>
    </xdr:to>
    <xdr:sp macro="" textlink="">
      <xdr:nvSpPr>
        <xdr:cNvPr id="432" name="Line 446"/>
        <xdr:cNvSpPr>
          <a:spLocks noChangeShapeType="1"/>
        </xdr:cNvSpPr>
      </xdr:nvSpPr>
      <xdr:spPr bwMode="auto">
        <a:xfrm flipV="1">
          <a:off x="59226450" y="41805225"/>
          <a:ext cx="952500" cy="742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97</xdr:col>
      <xdr:colOff>228600</xdr:colOff>
      <xdr:row>317</xdr:row>
      <xdr:rowOff>57150</xdr:rowOff>
    </xdr:from>
    <xdr:to>
      <xdr:col>97</xdr:col>
      <xdr:colOff>304800</xdr:colOff>
      <xdr:row>317</xdr:row>
      <xdr:rowOff>133350</xdr:rowOff>
    </xdr:to>
    <xdr:sp macro="" textlink="">
      <xdr:nvSpPr>
        <xdr:cNvPr id="433" name="Oval 447"/>
        <xdr:cNvSpPr>
          <a:spLocks noChangeArrowheads="1"/>
        </xdr:cNvSpPr>
      </xdr:nvSpPr>
      <xdr:spPr bwMode="auto">
        <a:xfrm>
          <a:off x="48529875" y="51377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84</xdr:col>
      <xdr:colOff>219075</xdr:colOff>
      <xdr:row>301</xdr:row>
      <xdr:rowOff>142875</xdr:rowOff>
    </xdr:from>
    <xdr:to>
      <xdr:col>91</xdr:col>
      <xdr:colOff>85725</xdr:colOff>
      <xdr:row>306</xdr:row>
      <xdr:rowOff>104775</xdr:rowOff>
    </xdr:to>
    <xdr:sp macro="" textlink="">
      <xdr:nvSpPr>
        <xdr:cNvPr id="434" name="Line 448"/>
        <xdr:cNvSpPr>
          <a:spLocks noChangeShapeType="1"/>
        </xdr:cNvSpPr>
      </xdr:nvSpPr>
      <xdr:spPr bwMode="auto">
        <a:xfrm flipV="1">
          <a:off x="41405175" y="48872775"/>
          <a:ext cx="3324225" cy="771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295275</xdr:colOff>
      <xdr:row>324</xdr:row>
      <xdr:rowOff>104775</xdr:rowOff>
    </xdr:from>
    <xdr:to>
      <xdr:col>72</xdr:col>
      <xdr:colOff>371475</xdr:colOff>
      <xdr:row>325</xdr:row>
      <xdr:rowOff>19050</xdr:rowOff>
    </xdr:to>
    <xdr:sp macro="" textlink="">
      <xdr:nvSpPr>
        <xdr:cNvPr id="435" name="Oval 449"/>
        <xdr:cNvSpPr>
          <a:spLocks noChangeArrowheads="1"/>
        </xdr:cNvSpPr>
      </xdr:nvSpPr>
      <xdr:spPr bwMode="auto">
        <a:xfrm>
          <a:off x="35309175" y="52558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91</xdr:col>
      <xdr:colOff>190500</xdr:colOff>
      <xdr:row>301</xdr:row>
      <xdr:rowOff>38100</xdr:rowOff>
    </xdr:from>
    <xdr:to>
      <xdr:col>91</xdr:col>
      <xdr:colOff>317500</xdr:colOff>
      <xdr:row>302</xdr:row>
      <xdr:rowOff>52916</xdr:rowOff>
    </xdr:to>
    <xdr:sp macro="" textlink="">
      <xdr:nvSpPr>
        <xdr:cNvPr id="436" name="Oval 450"/>
        <xdr:cNvSpPr>
          <a:spLocks noChangeArrowheads="1"/>
        </xdr:cNvSpPr>
      </xdr:nvSpPr>
      <xdr:spPr bwMode="auto">
        <a:xfrm>
          <a:off x="44834175" y="48768000"/>
          <a:ext cx="127000" cy="176741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103</xdr:col>
      <xdr:colOff>257175</xdr:colOff>
      <xdr:row>304</xdr:row>
      <xdr:rowOff>142875</xdr:rowOff>
    </xdr:from>
    <xdr:to>
      <xdr:col>103</xdr:col>
      <xdr:colOff>428625</xdr:colOff>
      <xdr:row>305</xdr:row>
      <xdr:rowOff>133350</xdr:rowOff>
    </xdr:to>
    <xdr:sp macro="" textlink="">
      <xdr:nvSpPr>
        <xdr:cNvPr id="437" name="Oval 452"/>
        <xdr:cNvSpPr>
          <a:spLocks noChangeArrowheads="1"/>
        </xdr:cNvSpPr>
      </xdr:nvSpPr>
      <xdr:spPr bwMode="auto">
        <a:xfrm>
          <a:off x="52216050" y="49358550"/>
          <a:ext cx="17145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504825</xdr:colOff>
      <xdr:row>302</xdr:row>
      <xdr:rowOff>47625</xdr:rowOff>
    </xdr:from>
    <xdr:to>
      <xdr:col>95</xdr:col>
      <xdr:colOff>581025</xdr:colOff>
      <xdr:row>302</xdr:row>
      <xdr:rowOff>123825</xdr:rowOff>
    </xdr:to>
    <xdr:sp macro="" textlink="">
      <xdr:nvSpPr>
        <xdr:cNvPr id="438" name="Oval 453"/>
        <xdr:cNvSpPr>
          <a:spLocks noChangeArrowheads="1"/>
        </xdr:cNvSpPr>
      </xdr:nvSpPr>
      <xdr:spPr bwMode="auto">
        <a:xfrm>
          <a:off x="47586900" y="489394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101</xdr:col>
      <xdr:colOff>152400</xdr:colOff>
      <xdr:row>304</xdr:row>
      <xdr:rowOff>38100</xdr:rowOff>
    </xdr:from>
    <xdr:to>
      <xdr:col>101</xdr:col>
      <xdr:colOff>304800</xdr:colOff>
      <xdr:row>305</xdr:row>
      <xdr:rowOff>28575</xdr:rowOff>
    </xdr:to>
    <xdr:sp macro="" textlink="">
      <xdr:nvSpPr>
        <xdr:cNvPr id="439" name="Oval 455"/>
        <xdr:cNvSpPr>
          <a:spLocks noChangeArrowheads="1"/>
        </xdr:cNvSpPr>
      </xdr:nvSpPr>
      <xdr:spPr bwMode="auto">
        <a:xfrm>
          <a:off x="50892075" y="49253775"/>
          <a:ext cx="15240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447675</xdr:colOff>
      <xdr:row>302</xdr:row>
      <xdr:rowOff>85725</xdr:rowOff>
    </xdr:from>
    <xdr:to>
      <xdr:col>104</xdr:col>
      <xdr:colOff>542925</xdr:colOff>
      <xdr:row>303</xdr:row>
      <xdr:rowOff>9525</xdr:rowOff>
    </xdr:to>
    <xdr:sp macro="" textlink="">
      <xdr:nvSpPr>
        <xdr:cNvPr id="440" name="Line 456"/>
        <xdr:cNvSpPr>
          <a:spLocks noChangeShapeType="1"/>
        </xdr:cNvSpPr>
      </xdr:nvSpPr>
      <xdr:spPr bwMode="auto">
        <a:xfrm>
          <a:off x="51796950" y="48977550"/>
          <a:ext cx="131445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97</xdr:col>
      <xdr:colOff>381000</xdr:colOff>
      <xdr:row>316</xdr:row>
      <xdr:rowOff>76200</xdr:rowOff>
    </xdr:from>
    <xdr:to>
      <xdr:col>99</xdr:col>
      <xdr:colOff>590550</xdr:colOff>
      <xdr:row>317</xdr:row>
      <xdr:rowOff>104775</xdr:rowOff>
    </xdr:to>
    <xdr:sp macro="" textlink="">
      <xdr:nvSpPr>
        <xdr:cNvPr id="441" name="Line 457"/>
        <xdr:cNvSpPr>
          <a:spLocks noChangeShapeType="1"/>
        </xdr:cNvSpPr>
      </xdr:nvSpPr>
      <xdr:spPr bwMode="auto">
        <a:xfrm flipH="1">
          <a:off x="48682275" y="51234975"/>
          <a:ext cx="1428750" cy="190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133350</xdr:colOff>
      <xdr:row>316</xdr:row>
      <xdr:rowOff>0</xdr:rowOff>
    </xdr:from>
    <xdr:to>
      <xdr:col>100</xdr:col>
      <xdr:colOff>209550</xdr:colOff>
      <xdr:row>316</xdr:row>
      <xdr:rowOff>76200</xdr:rowOff>
    </xdr:to>
    <xdr:sp macro="" textlink="">
      <xdr:nvSpPr>
        <xdr:cNvPr id="442" name="Oval 458"/>
        <xdr:cNvSpPr>
          <a:spLocks noChangeArrowheads="1"/>
        </xdr:cNvSpPr>
      </xdr:nvSpPr>
      <xdr:spPr bwMode="auto">
        <a:xfrm>
          <a:off x="50263425" y="511587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97</xdr:col>
      <xdr:colOff>571500</xdr:colOff>
      <xdr:row>314</xdr:row>
      <xdr:rowOff>123825</xdr:rowOff>
    </xdr:from>
    <xdr:to>
      <xdr:col>102</xdr:col>
      <xdr:colOff>561975</xdr:colOff>
      <xdr:row>317</xdr:row>
      <xdr:rowOff>152400</xdr:rowOff>
    </xdr:to>
    <xdr:sp macro="" textlink="">
      <xdr:nvSpPr>
        <xdr:cNvPr id="443" name="Freeform 459"/>
        <xdr:cNvSpPr>
          <a:spLocks/>
        </xdr:cNvSpPr>
      </xdr:nvSpPr>
      <xdr:spPr bwMode="auto">
        <a:xfrm>
          <a:off x="48872775" y="50958750"/>
          <a:ext cx="3038475" cy="514350"/>
        </a:xfrm>
        <a:custGeom>
          <a:avLst/>
          <a:gdLst>
            <a:gd name="T0" fmla="*/ 0 w 319"/>
            <a:gd name="T1" fmla="*/ 54 h 54"/>
            <a:gd name="T2" fmla="*/ 159 w 319"/>
            <a:gd name="T3" fmla="*/ 33 h 54"/>
            <a:gd name="T4" fmla="*/ 319 w 319"/>
            <a:gd name="T5" fmla="*/ 0 h 5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19" h="54">
              <a:moveTo>
                <a:pt x="0" y="54"/>
              </a:moveTo>
              <a:lnTo>
                <a:pt x="159" y="33"/>
              </a:lnTo>
              <a:lnTo>
                <a:pt x="319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104775</xdr:colOff>
      <xdr:row>314</xdr:row>
      <xdr:rowOff>66675</xdr:rowOff>
    </xdr:from>
    <xdr:to>
      <xdr:col>103</xdr:col>
      <xdr:colOff>180975</xdr:colOff>
      <xdr:row>314</xdr:row>
      <xdr:rowOff>142875</xdr:rowOff>
    </xdr:to>
    <xdr:sp macro="" textlink="">
      <xdr:nvSpPr>
        <xdr:cNvPr id="444" name="Oval 460"/>
        <xdr:cNvSpPr>
          <a:spLocks noChangeArrowheads="1"/>
        </xdr:cNvSpPr>
      </xdr:nvSpPr>
      <xdr:spPr bwMode="auto">
        <a:xfrm>
          <a:off x="52063650" y="509016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95</xdr:col>
      <xdr:colOff>561975</xdr:colOff>
      <xdr:row>303</xdr:row>
      <xdr:rowOff>66675</xdr:rowOff>
    </xdr:from>
    <xdr:to>
      <xdr:col>96</xdr:col>
      <xdr:colOff>66675</xdr:colOff>
      <xdr:row>310</xdr:row>
      <xdr:rowOff>9525</xdr:rowOff>
    </xdr:to>
    <xdr:sp macro="" textlink="">
      <xdr:nvSpPr>
        <xdr:cNvPr id="445" name="Freeform 461"/>
        <xdr:cNvSpPr>
          <a:spLocks/>
        </xdr:cNvSpPr>
      </xdr:nvSpPr>
      <xdr:spPr bwMode="auto">
        <a:xfrm>
          <a:off x="47644050" y="49120425"/>
          <a:ext cx="114300" cy="1076325"/>
        </a:xfrm>
        <a:custGeom>
          <a:avLst/>
          <a:gdLst>
            <a:gd name="T0" fmla="*/ 0 w 20"/>
            <a:gd name="T1" fmla="*/ 0 h 133"/>
            <a:gd name="T2" fmla="*/ 20 w 20"/>
            <a:gd name="T3" fmla="*/ 133 h 133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20" h="133">
              <a:moveTo>
                <a:pt x="0" y="0"/>
              </a:moveTo>
              <a:lnTo>
                <a:pt x="20" y="133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94</xdr:col>
      <xdr:colOff>190500</xdr:colOff>
      <xdr:row>319</xdr:row>
      <xdr:rowOff>9525</xdr:rowOff>
    </xdr:from>
    <xdr:to>
      <xdr:col>94</xdr:col>
      <xdr:colOff>323850</xdr:colOff>
      <xdr:row>319</xdr:row>
      <xdr:rowOff>114300</xdr:rowOff>
    </xdr:to>
    <xdr:sp macro="" textlink="">
      <xdr:nvSpPr>
        <xdr:cNvPr id="446" name="Oval 462"/>
        <xdr:cNvSpPr>
          <a:spLocks noChangeArrowheads="1"/>
        </xdr:cNvSpPr>
      </xdr:nvSpPr>
      <xdr:spPr bwMode="auto">
        <a:xfrm>
          <a:off x="46662975" y="51654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94</xdr:col>
      <xdr:colOff>393699</xdr:colOff>
      <xdr:row>317</xdr:row>
      <xdr:rowOff>142874</xdr:rowOff>
    </xdr:from>
    <xdr:to>
      <xdr:col>97</xdr:col>
      <xdr:colOff>123824</xdr:colOff>
      <xdr:row>319</xdr:row>
      <xdr:rowOff>50799</xdr:rowOff>
    </xdr:to>
    <xdr:sp macro="" textlink="">
      <xdr:nvSpPr>
        <xdr:cNvPr id="447" name="Line 463"/>
        <xdr:cNvSpPr>
          <a:spLocks noChangeShapeType="1"/>
        </xdr:cNvSpPr>
      </xdr:nvSpPr>
      <xdr:spPr bwMode="auto">
        <a:xfrm flipH="1">
          <a:off x="46866174" y="51463574"/>
          <a:ext cx="1558925" cy="231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85725</xdr:colOff>
      <xdr:row>310</xdr:row>
      <xdr:rowOff>104775</xdr:rowOff>
    </xdr:from>
    <xdr:to>
      <xdr:col>96</xdr:col>
      <xdr:colOff>161925</xdr:colOff>
      <xdr:row>311</xdr:row>
      <xdr:rowOff>19050</xdr:rowOff>
    </xdr:to>
    <xdr:sp macro="" textlink="">
      <xdr:nvSpPr>
        <xdr:cNvPr id="448" name="Oval 464"/>
        <xdr:cNvSpPr>
          <a:spLocks noChangeArrowheads="1"/>
        </xdr:cNvSpPr>
      </xdr:nvSpPr>
      <xdr:spPr bwMode="auto">
        <a:xfrm>
          <a:off x="47777400" y="50292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96</xdr:col>
      <xdr:colOff>152400</xdr:colOff>
      <xdr:row>311</xdr:row>
      <xdr:rowOff>76200</xdr:rowOff>
    </xdr:from>
    <xdr:to>
      <xdr:col>97</xdr:col>
      <xdr:colOff>161925</xdr:colOff>
      <xdr:row>316</xdr:row>
      <xdr:rowOff>114300</xdr:rowOff>
    </xdr:to>
    <xdr:sp macro="" textlink="">
      <xdr:nvSpPr>
        <xdr:cNvPr id="449" name="Line 465"/>
        <xdr:cNvSpPr>
          <a:spLocks noChangeShapeType="1"/>
        </xdr:cNvSpPr>
      </xdr:nvSpPr>
      <xdr:spPr bwMode="auto">
        <a:xfrm>
          <a:off x="47844075" y="50425350"/>
          <a:ext cx="619125" cy="847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97</xdr:col>
      <xdr:colOff>133350</xdr:colOff>
      <xdr:row>319</xdr:row>
      <xdr:rowOff>142875</xdr:rowOff>
    </xdr:from>
    <xdr:to>
      <xdr:col>97</xdr:col>
      <xdr:colOff>438150</xdr:colOff>
      <xdr:row>322</xdr:row>
      <xdr:rowOff>85725</xdr:rowOff>
    </xdr:to>
    <xdr:sp macro="" textlink="">
      <xdr:nvSpPr>
        <xdr:cNvPr id="450" name="AutoShape 466"/>
        <xdr:cNvSpPr>
          <a:spLocks noChangeArrowheads="1"/>
        </xdr:cNvSpPr>
      </xdr:nvSpPr>
      <xdr:spPr bwMode="auto">
        <a:xfrm>
          <a:off x="48434625" y="51787425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96</xdr:col>
      <xdr:colOff>200025</xdr:colOff>
      <xdr:row>305</xdr:row>
      <xdr:rowOff>76200</xdr:rowOff>
    </xdr:from>
    <xdr:to>
      <xdr:col>103</xdr:col>
      <xdr:colOff>190500</xdr:colOff>
      <xdr:row>310</xdr:row>
      <xdr:rowOff>114300</xdr:rowOff>
    </xdr:to>
    <xdr:sp macro="" textlink="">
      <xdr:nvSpPr>
        <xdr:cNvPr id="451" name="Freeform 467"/>
        <xdr:cNvSpPr>
          <a:spLocks/>
        </xdr:cNvSpPr>
      </xdr:nvSpPr>
      <xdr:spPr bwMode="auto">
        <a:xfrm>
          <a:off x="47891700" y="49453800"/>
          <a:ext cx="4257675" cy="847725"/>
        </a:xfrm>
        <a:custGeom>
          <a:avLst/>
          <a:gdLst>
            <a:gd name="T0" fmla="*/ 0 w 447"/>
            <a:gd name="T1" fmla="*/ 89 h 89"/>
            <a:gd name="T2" fmla="*/ 447 w 447"/>
            <a:gd name="T3" fmla="*/ 0 h 89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447" h="89">
              <a:moveTo>
                <a:pt x="0" y="89"/>
              </a:moveTo>
              <a:lnTo>
                <a:pt x="447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95</xdr:col>
      <xdr:colOff>581025</xdr:colOff>
      <xdr:row>246</xdr:row>
      <xdr:rowOff>123825</xdr:rowOff>
    </xdr:from>
    <xdr:to>
      <xdr:col>104</xdr:col>
      <xdr:colOff>9525</xdr:colOff>
      <xdr:row>301</xdr:row>
      <xdr:rowOff>104775</xdr:rowOff>
    </xdr:to>
    <xdr:sp macro="" textlink="">
      <xdr:nvSpPr>
        <xdr:cNvPr id="452" name="Freeform 468"/>
        <xdr:cNvSpPr>
          <a:spLocks/>
        </xdr:cNvSpPr>
      </xdr:nvSpPr>
      <xdr:spPr bwMode="auto">
        <a:xfrm>
          <a:off x="47663100" y="39947850"/>
          <a:ext cx="4914900" cy="8886825"/>
        </a:xfrm>
        <a:custGeom>
          <a:avLst/>
          <a:gdLst>
            <a:gd name="T0" fmla="*/ 516 w 516"/>
            <a:gd name="T1" fmla="*/ 0 h 933"/>
            <a:gd name="T2" fmla="*/ 40 w 516"/>
            <a:gd name="T3" fmla="*/ 500 h 933"/>
            <a:gd name="T4" fmla="*/ 0 w 516"/>
            <a:gd name="T5" fmla="*/ 933 h 9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16" h="933">
              <a:moveTo>
                <a:pt x="516" y="0"/>
              </a:moveTo>
              <a:lnTo>
                <a:pt x="40" y="500"/>
              </a:lnTo>
              <a:lnTo>
                <a:pt x="0" y="933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219075</xdr:colOff>
      <xdr:row>296</xdr:row>
      <xdr:rowOff>28575</xdr:rowOff>
    </xdr:from>
    <xdr:to>
      <xdr:col>125</xdr:col>
      <xdr:colOff>295275</xdr:colOff>
      <xdr:row>296</xdr:row>
      <xdr:rowOff>104775</xdr:rowOff>
    </xdr:to>
    <xdr:sp macro="" textlink="">
      <xdr:nvSpPr>
        <xdr:cNvPr id="453" name="Oval 470"/>
        <xdr:cNvSpPr>
          <a:spLocks noChangeArrowheads="1"/>
        </xdr:cNvSpPr>
      </xdr:nvSpPr>
      <xdr:spPr bwMode="auto">
        <a:xfrm>
          <a:off x="65760600" y="479488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103</xdr:col>
      <xdr:colOff>133350</xdr:colOff>
      <xdr:row>297</xdr:row>
      <xdr:rowOff>142875</xdr:rowOff>
    </xdr:from>
    <xdr:to>
      <xdr:col>103</xdr:col>
      <xdr:colOff>285750</xdr:colOff>
      <xdr:row>298</xdr:row>
      <xdr:rowOff>133350</xdr:rowOff>
    </xdr:to>
    <xdr:sp macro="" textlink="">
      <xdr:nvSpPr>
        <xdr:cNvPr id="454" name="Oval 471"/>
        <xdr:cNvSpPr>
          <a:spLocks noChangeArrowheads="1"/>
        </xdr:cNvSpPr>
      </xdr:nvSpPr>
      <xdr:spPr bwMode="auto">
        <a:xfrm>
          <a:off x="52092225" y="48225075"/>
          <a:ext cx="152400" cy="1524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116</xdr:col>
      <xdr:colOff>238125</xdr:colOff>
      <xdr:row>289</xdr:row>
      <xdr:rowOff>152400</xdr:rowOff>
    </xdr:from>
    <xdr:to>
      <xdr:col>116</xdr:col>
      <xdr:colOff>314325</xdr:colOff>
      <xdr:row>290</xdr:row>
      <xdr:rowOff>66675</xdr:rowOff>
    </xdr:to>
    <xdr:sp macro="" textlink="">
      <xdr:nvSpPr>
        <xdr:cNvPr id="455" name="Oval 474"/>
        <xdr:cNvSpPr>
          <a:spLocks noChangeArrowheads="1"/>
        </xdr:cNvSpPr>
      </xdr:nvSpPr>
      <xdr:spPr bwMode="auto">
        <a:xfrm>
          <a:off x="60121800" y="469392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106</xdr:col>
      <xdr:colOff>9525</xdr:colOff>
      <xdr:row>294</xdr:row>
      <xdr:rowOff>142875</xdr:rowOff>
    </xdr:from>
    <xdr:to>
      <xdr:col>106</xdr:col>
      <xdr:colOff>85725</xdr:colOff>
      <xdr:row>295</xdr:row>
      <xdr:rowOff>57150</xdr:rowOff>
    </xdr:to>
    <xdr:sp macro="" textlink="">
      <xdr:nvSpPr>
        <xdr:cNvPr id="456" name="Oval 475"/>
        <xdr:cNvSpPr>
          <a:spLocks noChangeArrowheads="1"/>
        </xdr:cNvSpPr>
      </xdr:nvSpPr>
      <xdr:spPr bwMode="auto">
        <a:xfrm>
          <a:off x="53797200" y="477393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121</xdr:col>
      <xdr:colOff>530225</xdr:colOff>
      <xdr:row>292</xdr:row>
      <xdr:rowOff>111125</xdr:rowOff>
    </xdr:from>
    <xdr:to>
      <xdr:col>121</xdr:col>
      <xdr:colOff>606425</xdr:colOff>
      <xdr:row>293</xdr:row>
      <xdr:rowOff>25400</xdr:rowOff>
    </xdr:to>
    <xdr:sp macro="" textlink="">
      <xdr:nvSpPr>
        <xdr:cNvPr id="457" name="Oval 476"/>
        <xdr:cNvSpPr>
          <a:spLocks noChangeArrowheads="1"/>
        </xdr:cNvSpPr>
      </xdr:nvSpPr>
      <xdr:spPr bwMode="auto">
        <a:xfrm>
          <a:off x="63461900" y="47383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91</xdr:col>
      <xdr:colOff>419100</xdr:colOff>
      <xdr:row>301</xdr:row>
      <xdr:rowOff>123825</xdr:rowOff>
    </xdr:from>
    <xdr:to>
      <xdr:col>103</xdr:col>
      <xdr:colOff>219075</xdr:colOff>
      <xdr:row>305</xdr:row>
      <xdr:rowOff>0</xdr:rowOff>
    </xdr:to>
    <xdr:sp macro="" textlink="">
      <xdr:nvSpPr>
        <xdr:cNvPr id="458" name="Freeform 477"/>
        <xdr:cNvSpPr>
          <a:spLocks/>
        </xdr:cNvSpPr>
      </xdr:nvSpPr>
      <xdr:spPr bwMode="auto">
        <a:xfrm>
          <a:off x="45062775" y="48853725"/>
          <a:ext cx="7115175" cy="523875"/>
        </a:xfrm>
        <a:custGeom>
          <a:avLst/>
          <a:gdLst>
            <a:gd name="T0" fmla="*/ 0 w 747"/>
            <a:gd name="T1" fmla="*/ 0 h 55"/>
            <a:gd name="T2" fmla="*/ 610 w 747"/>
            <a:gd name="T3" fmla="*/ 51 h 55"/>
            <a:gd name="T4" fmla="*/ 747 w 747"/>
            <a:gd name="T5" fmla="*/ 55 h 5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47" h="55">
              <a:moveTo>
                <a:pt x="0" y="0"/>
              </a:moveTo>
              <a:lnTo>
                <a:pt x="610" y="51"/>
              </a:lnTo>
              <a:lnTo>
                <a:pt x="747" y="5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102</xdr:col>
      <xdr:colOff>200025</xdr:colOff>
      <xdr:row>302</xdr:row>
      <xdr:rowOff>9525</xdr:rowOff>
    </xdr:from>
    <xdr:to>
      <xdr:col>102</xdr:col>
      <xdr:colOff>371475</xdr:colOff>
      <xdr:row>302</xdr:row>
      <xdr:rowOff>123825</xdr:rowOff>
    </xdr:to>
    <xdr:sp macro="" textlink="">
      <xdr:nvSpPr>
        <xdr:cNvPr id="459" name="Oval 478"/>
        <xdr:cNvSpPr>
          <a:spLocks noChangeArrowheads="1"/>
        </xdr:cNvSpPr>
      </xdr:nvSpPr>
      <xdr:spPr bwMode="auto">
        <a:xfrm>
          <a:off x="51549300" y="48901350"/>
          <a:ext cx="1714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333375</xdr:colOff>
      <xdr:row>302</xdr:row>
      <xdr:rowOff>152400</xdr:rowOff>
    </xdr:from>
    <xdr:to>
      <xdr:col>103</xdr:col>
      <xdr:colOff>295275</xdr:colOff>
      <xdr:row>314</xdr:row>
      <xdr:rowOff>28575</xdr:rowOff>
    </xdr:to>
    <xdr:sp macro="" textlink="">
      <xdr:nvSpPr>
        <xdr:cNvPr id="460" name="Freeform 479"/>
        <xdr:cNvSpPr>
          <a:spLocks/>
        </xdr:cNvSpPr>
      </xdr:nvSpPr>
      <xdr:spPr bwMode="auto">
        <a:xfrm>
          <a:off x="51682650" y="49044225"/>
          <a:ext cx="571500" cy="1819275"/>
        </a:xfrm>
        <a:custGeom>
          <a:avLst/>
          <a:gdLst>
            <a:gd name="T0" fmla="*/ 39 w 60"/>
            <a:gd name="T1" fmla="*/ 191 h 191"/>
            <a:gd name="T2" fmla="*/ 30 w 60"/>
            <a:gd name="T3" fmla="*/ 138 h 191"/>
            <a:gd name="T4" fmla="*/ 60 w 60"/>
            <a:gd name="T5" fmla="*/ 51 h 191"/>
            <a:gd name="T6" fmla="*/ 50 w 60"/>
            <a:gd name="T7" fmla="*/ 35 h 191"/>
            <a:gd name="T8" fmla="*/ 0 w 60"/>
            <a:gd name="T9" fmla="*/ 0 h 19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60" h="191">
              <a:moveTo>
                <a:pt x="39" y="191"/>
              </a:moveTo>
              <a:lnTo>
                <a:pt x="30" y="138"/>
              </a:lnTo>
              <a:lnTo>
                <a:pt x="60" y="51"/>
              </a:lnTo>
              <a:lnTo>
                <a:pt x="50" y="35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102</xdr:col>
      <xdr:colOff>428625</xdr:colOff>
      <xdr:row>298</xdr:row>
      <xdr:rowOff>123825</xdr:rowOff>
    </xdr:from>
    <xdr:to>
      <xdr:col>103</xdr:col>
      <xdr:colOff>123825</xdr:colOff>
      <xdr:row>301</xdr:row>
      <xdr:rowOff>47625</xdr:rowOff>
    </xdr:to>
    <xdr:sp macro="" textlink="">
      <xdr:nvSpPr>
        <xdr:cNvPr id="461" name="Line 480"/>
        <xdr:cNvSpPr>
          <a:spLocks noChangeShapeType="1"/>
        </xdr:cNvSpPr>
      </xdr:nvSpPr>
      <xdr:spPr bwMode="auto">
        <a:xfrm flipH="1">
          <a:off x="51777900" y="48367950"/>
          <a:ext cx="30480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85</xdr:col>
      <xdr:colOff>142875</xdr:colOff>
      <xdr:row>295</xdr:row>
      <xdr:rowOff>142875</xdr:rowOff>
    </xdr:from>
    <xdr:to>
      <xdr:col>105</xdr:col>
      <xdr:colOff>600075</xdr:colOff>
      <xdr:row>313</xdr:row>
      <xdr:rowOff>38100</xdr:rowOff>
    </xdr:to>
    <xdr:sp macro="" textlink="">
      <xdr:nvSpPr>
        <xdr:cNvPr id="462" name="Freeform 482"/>
        <xdr:cNvSpPr>
          <a:spLocks/>
        </xdr:cNvSpPr>
      </xdr:nvSpPr>
      <xdr:spPr bwMode="auto">
        <a:xfrm>
          <a:off x="41767125" y="47901225"/>
          <a:ext cx="12011025" cy="2809875"/>
        </a:xfrm>
        <a:custGeom>
          <a:avLst/>
          <a:gdLst>
            <a:gd name="T0" fmla="*/ 0 w 1005"/>
            <a:gd name="T1" fmla="*/ 286 h 295"/>
            <a:gd name="T2" fmla="*/ 640 w 1005"/>
            <a:gd name="T3" fmla="*/ 295 h 295"/>
            <a:gd name="T4" fmla="*/ 942 w 1005"/>
            <a:gd name="T5" fmla="*/ 171 h 295"/>
            <a:gd name="T6" fmla="*/ 1005 w 1005"/>
            <a:gd name="T7" fmla="*/ 0 h 29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1005" h="295">
              <a:moveTo>
                <a:pt x="0" y="286"/>
              </a:moveTo>
              <a:lnTo>
                <a:pt x="640" y="295"/>
              </a:lnTo>
              <a:lnTo>
                <a:pt x="942" y="171"/>
              </a:lnTo>
              <a:lnTo>
                <a:pt x="1005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101</xdr:col>
      <xdr:colOff>352425</xdr:colOff>
      <xdr:row>302</xdr:row>
      <xdr:rowOff>152400</xdr:rowOff>
    </xdr:from>
    <xdr:to>
      <xdr:col>102</xdr:col>
      <xdr:colOff>200025</xdr:colOff>
      <xdr:row>304</xdr:row>
      <xdr:rowOff>28575</xdr:rowOff>
    </xdr:to>
    <xdr:sp macro="" textlink="">
      <xdr:nvSpPr>
        <xdr:cNvPr id="463" name="Line 483"/>
        <xdr:cNvSpPr>
          <a:spLocks noChangeShapeType="1"/>
        </xdr:cNvSpPr>
      </xdr:nvSpPr>
      <xdr:spPr bwMode="auto">
        <a:xfrm flipH="1">
          <a:off x="51092100" y="49044225"/>
          <a:ext cx="457200" cy="200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485775</xdr:colOff>
      <xdr:row>291</xdr:row>
      <xdr:rowOff>111146</xdr:rowOff>
    </xdr:from>
    <xdr:to>
      <xdr:col>109</xdr:col>
      <xdr:colOff>380986</xdr:colOff>
      <xdr:row>304</xdr:row>
      <xdr:rowOff>114300</xdr:rowOff>
    </xdr:to>
    <xdr:sp macro="" textlink="">
      <xdr:nvSpPr>
        <xdr:cNvPr id="464" name="Freeform 484"/>
        <xdr:cNvSpPr>
          <a:spLocks/>
        </xdr:cNvSpPr>
      </xdr:nvSpPr>
      <xdr:spPr bwMode="auto">
        <a:xfrm>
          <a:off x="52444650" y="47221796"/>
          <a:ext cx="3552811" cy="2108179"/>
        </a:xfrm>
        <a:custGeom>
          <a:avLst/>
          <a:gdLst>
            <a:gd name="T0" fmla="*/ 0 w 133"/>
            <a:gd name="T1" fmla="*/ 152 h 152"/>
            <a:gd name="T2" fmla="*/ 133 w 133"/>
            <a:gd name="T3" fmla="*/ 0 h 152"/>
            <a:gd name="connsiteX0" fmla="*/ 0 w 10000"/>
            <a:gd name="connsiteY0" fmla="*/ 10000 h 10000"/>
            <a:gd name="connsiteX1" fmla="*/ 7594 w 10000"/>
            <a:gd name="connsiteY1" fmla="*/ 2344 h 10000"/>
            <a:gd name="connsiteX2" fmla="*/ 10000 w 10000"/>
            <a:gd name="connsiteY2" fmla="*/ 0 h 10000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10000 w 28045"/>
            <a:gd name="connsiteY1" fmla="*/ 4752 h 14559"/>
            <a:gd name="connsiteX2" fmla="*/ 28045 w 28045"/>
            <a:gd name="connsiteY2" fmla="*/ 0 h 145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8045" h="14559">
              <a:moveTo>
                <a:pt x="0" y="14559"/>
              </a:moveTo>
              <a:lnTo>
                <a:pt x="10000" y="4752"/>
              </a:lnTo>
              <a:lnTo>
                <a:pt x="28045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485775</xdr:colOff>
      <xdr:row>317</xdr:row>
      <xdr:rowOff>38100</xdr:rowOff>
    </xdr:from>
    <xdr:to>
      <xdr:col>104</xdr:col>
      <xdr:colOff>304800</xdr:colOff>
      <xdr:row>319</xdr:row>
      <xdr:rowOff>19050</xdr:rowOff>
    </xdr:to>
    <xdr:sp macro="" textlink="">
      <xdr:nvSpPr>
        <xdr:cNvPr id="465" name="AutoShape 485"/>
        <xdr:cNvSpPr>
          <a:spLocks noChangeArrowheads="1"/>
        </xdr:cNvSpPr>
      </xdr:nvSpPr>
      <xdr:spPr bwMode="auto">
        <a:xfrm rot="7950626">
          <a:off x="52506563" y="512968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95</xdr:col>
      <xdr:colOff>571500</xdr:colOff>
      <xdr:row>149</xdr:row>
      <xdr:rowOff>38100</xdr:rowOff>
    </xdr:from>
    <xdr:to>
      <xdr:col>96</xdr:col>
      <xdr:colOff>95250</xdr:colOff>
      <xdr:row>149</xdr:row>
      <xdr:rowOff>142875</xdr:rowOff>
    </xdr:to>
    <xdr:sp macro="" textlink="">
      <xdr:nvSpPr>
        <xdr:cNvPr id="466" name="Oval 486"/>
        <xdr:cNvSpPr>
          <a:spLocks noChangeArrowheads="1"/>
        </xdr:cNvSpPr>
      </xdr:nvSpPr>
      <xdr:spPr bwMode="auto">
        <a:xfrm>
          <a:off x="47653575" y="241554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119</xdr:col>
      <xdr:colOff>228600</xdr:colOff>
      <xdr:row>203</xdr:row>
      <xdr:rowOff>38100</xdr:rowOff>
    </xdr:from>
    <xdr:to>
      <xdr:col>119</xdr:col>
      <xdr:colOff>361950</xdr:colOff>
      <xdr:row>203</xdr:row>
      <xdr:rowOff>142875</xdr:rowOff>
    </xdr:to>
    <xdr:sp macro="" textlink="">
      <xdr:nvSpPr>
        <xdr:cNvPr id="467" name="Oval 487"/>
        <xdr:cNvSpPr>
          <a:spLocks noChangeArrowheads="1"/>
        </xdr:cNvSpPr>
      </xdr:nvSpPr>
      <xdr:spPr bwMode="auto">
        <a:xfrm>
          <a:off x="61941075" y="32899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428625</xdr:colOff>
      <xdr:row>232</xdr:row>
      <xdr:rowOff>66675</xdr:rowOff>
    </xdr:from>
    <xdr:to>
      <xdr:col>123</xdr:col>
      <xdr:colOff>561975</xdr:colOff>
      <xdr:row>233</xdr:row>
      <xdr:rowOff>9525</xdr:rowOff>
    </xdr:to>
    <xdr:sp macro="" textlink="">
      <xdr:nvSpPr>
        <xdr:cNvPr id="468" name="Oval 488"/>
        <xdr:cNvSpPr>
          <a:spLocks noChangeArrowheads="1"/>
        </xdr:cNvSpPr>
      </xdr:nvSpPr>
      <xdr:spPr bwMode="auto">
        <a:xfrm>
          <a:off x="64617600" y="37623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122</xdr:col>
      <xdr:colOff>638175</xdr:colOff>
      <xdr:row>232</xdr:row>
      <xdr:rowOff>152400</xdr:rowOff>
    </xdr:from>
    <xdr:to>
      <xdr:col>123</xdr:col>
      <xdr:colOff>342900</xdr:colOff>
      <xdr:row>233</xdr:row>
      <xdr:rowOff>142875</xdr:rowOff>
    </xdr:to>
    <xdr:sp macro="" textlink="">
      <xdr:nvSpPr>
        <xdr:cNvPr id="469" name="Line 489"/>
        <xdr:cNvSpPr>
          <a:spLocks noChangeShapeType="1"/>
        </xdr:cNvSpPr>
      </xdr:nvSpPr>
      <xdr:spPr bwMode="auto">
        <a:xfrm flipV="1">
          <a:off x="64179450" y="37709475"/>
          <a:ext cx="352425" cy="152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126</xdr:col>
      <xdr:colOff>152400</xdr:colOff>
      <xdr:row>188</xdr:row>
      <xdr:rowOff>38100</xdr:rowOff>
    </xdr:from>
    <xdr:to>
      <xdr:col>126</xdr:col>
      <xdr:colOff>285750</xdr:colOff>
      <xdr:row>188</xdr:row>
      <xdr:rowOff>142875</xdr:rowOff>
    </xdr:to>
    <xdr:sp macro="" textlink="">
      <xdr:nvSpPr>
        <xdr:cNvPr id="470" name="Oval 490"/>
        <xdr:cNvSpPr>
          <a:spLocks noChangeArrowheads="1"/>
        </xdr:cNvSpPr>
      </xdr:nvSpPr>
      <xdr:spPr bwMode="auto">
        <a:xfrm>
          <a:off x="66303525" y="30470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120</xdr:col>
      <xdr:colOff>352425</xdr:colOff>
      <xdr:row>161</xdr:row>
      <xdr:rowOff>123825</xdr:rowOff>
    </xdr:from>
    <xdr:to>
      <xdr:col>123</xdr:col>
      <xdr:colOff>371475</xdr:colOff>
      <xdr:row>177</xdr:row>
      <xdr:rowOff>38100</xdr:rowOff>
    </xdr:to>
    <xdr:sp macro="" textlink="">
      <xdr:nvSpPr>
        <xdr:cNvPr id="471" name="Line 491"/>
        <xdr:cNvSpPr>
          <a:spLocks noChangeShapeType="1"/>
        </xdr:cNvSpPr>
      </xdr:nvSpPr>
      <xdr:spPr bwMode="auto">
        <a:xfrm>
          <a:off x="62674500" y="26184225"/>
          <a:ext cx="1885950" cy="2505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371475</xdr:colOff>
      <xdr:row>177</xdr:row>
      <xdr:rowOff>104775</xdr:rowOff>
    </xdr:from>
    <xdr:to>
      <xdr:col>123</xdr:col>
      <xdr:colOff>447675</xdr:colOff>
      <xdr:row>178</xdr:row>
      <xdr:rowOff>19050</xdr:rowOff>
    </xdr:to>
    <xdr:sp macro="" textlink="">
      <xdr:nvSpPr>
        <xdr:cNvPr id="472" name="Oval 492"/>
        <xdr:cNvSpPr>
          <a:spLocks noChangeArrowheads="1"/>
        </xdr:cNvSpPr>
      </xdr:nvSpPr>
      <xdr:spPr bwMode="auto">
        <a:xfrm>
          <a:off x="64560450" y="28755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119</xdr:col>
      <xdr:colOff>66675</xdr:colOff>
      <xdr:row>235</xdr:row>
      <xdr:rowOff>28575</xdr:rowOff>
    </xdr:from>
    <xdr:to>
      <xdr:col>119</xdr:col>
      <xdr:colOff>200025</xdr:colOff>
      <xdr:row>235</xdr:row>
      <xdr:rowOff>133350</xdr:rowOff>
    </xdr:to>
    <xdr:sp macro="" textlink="">
      <xdr:nvSpPr>
        <xdr:cNvPr id="473" name="Oval 493"/>
        <xdr:cNvSpPr>
          <a:spLocks noChangeArrowheads="1"/>
        </xdr:cNvSpPr>
      </xdr:nvSpPr>
      <xdr:spPr bwMode="auto">
        <a:xfrm>
          <a:off x="61779150" y="380714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121</xdr:col>
      <xdr:colOff>257174</xdr:colOff>
      <xdr:row>293</xdr:row>
      <xdr:rowOff>88899</xdr:rowOff>
    </xdr:from>
    <xdr:to>
      <xdr:col>121</xdr:col>
      <xdr:colOff>533399</xdr:colOff>
      <xdr:row>303</xdr:row>
      <xdr:rowOff>142874</xdr:rowOff>
    </xdr:to>
    <xdr:sp macro="" textlink="">
      <xdr:nvSpPr>
        <xdr:cNvPr id="474" name="Line 495"/>
        <xdr:cNvSpPr>
          <a:spLocks noChangeShapeType="1"/>
        </xdr:cNvSpPr>
      </xdr:nvSpPr>
      <xdr:spPr bwMode="auto">
        <a:xfrm flipV="1">
          <a:off x="63188849" y="47523399"/>
          <a:ext cx="276225" cy="1673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12711</xdr:colOff>
      <xdr:row>293</xdr:row>
      <xdr:rowOff>139783</xdr:rowOff>
    </xdr:from>
    <xdr:to>
      <xdr:col>123</xdr:col>
      <xdr:colOff>188109</xdr:colOff>
      <xdr:row>314</xdr:row>
      <xdr:rowOff>76201</xdr:rowOff>
    </xdr:to>
    <xdr:sp macro="" textlink="">
      <xdr:nvSpPr>
        <xdr:cNvPr id="475" name="Freeform 496"/>
        <xdr:cNvSpPr>
          <a:spLocks/>
        </xdr:cNvSpPr>
      </xdr:nvSpPr>
      <xdr:spPr bwMode="auto">
        <a:xfrm>
          <a:off x="63553986" y="47574283"/>
          <a:ext cx="823098" cy="3336843"/>
        </a:xfrm>
        <a:custGeom>
          <a:avLst/>
          <a:gdLst>
            <a:gd name="T0" fmla="*/ 55 w 143"/>
            <a:gd name="T1" fmla="*/ 360 h 360"/>
            <a:gd name="T2" fmla="*/ 134 w 143"/>
            <a:gd name="T3" fmla="*/ 206 h 360"/>
            <a:gd name="T4" fmla="*/ 0 w 143"/>
            <a:gd name="T5" fmla="*/ 0 h 360"/>
            <a:gd name="connsiteX0" fmla="*/ 3846 w 9423"/>
            <a:gd name="connsiteY0" fmla="*/ 10024 h 10024"/>
            <a:gd name="connsiteX1" fmla="*/ 9371 w 9423"/>
            <a:gd name="connsiteY1" fmla="*/ 5746 h 10024"/>
            <a:gd name="connsiteX2" fmla="*/ 3380 w 9423"/>
            <a:gd name="connsiteY2" fmla="*/ 727 h 10024"/>
            <a:gd name="connsiteX3" fmla="*/ 0 w 9423"/>
            <a:gd name="connsiteY3" fmla="*/ 24 h 10024"/>
            <a:gd name="connsiteX0" fmla="*/ 495 w 6413"/>
            <a:gd name="connsiteY0" fmla="*/ 9275 h 9275"/>
            <a:gd name="connsiteX1" fmla="*/ 6358 w 6413"/>
            <a:gd name="connsiteY1" fmla="*/ 5007 h 9275"/>
            <a:gd name="connsiteX2" fmla="*/ 0 w 6413"/>
            <a:gd name="connsiteY2" fmla="*/ 0 h 9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6413" h="9275">
              <a:moveTo>
                <a:pt x="495" y="9275"/>
              </a:moveTo>
              <a:cubicBezTo>
                <a:pt x="1459" y="8555"/>
                <a:pt x="7025" y="6670"/>
                <a:pt x="6358" y="5007"/>
              </a:cubicBezTo>
              <a:cubicBezTo>
                <a:pt x="5732" y="3357"/>
                <a:pt x="1658" y="952"/>
                <a:pt x="0" y="0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124</xdr:col>
      <xdr:colOff>314325</xdr:colOff>
      <xdr:row>297</xdr:row>
      <xdr:rowOff>28575</xdr:rowOff>
    </xdr:from>
    <xdr:to>
      <xdr:col>125</xdr:col>
      <xdr:colOff>219075</xdr:colOff>
      <xdr:row>315</xdr:row>
      <xdr:rowOff>28575</xdr:rowOff>
    </xdr:to>
    <xdr:sp macro="" textlink="">
      <xdr:nvSpPr>
        <xdr:cNvPr id="476" name="Line 497"/>
        <xdr:cNvSpPr>
          <a:spLocks noChangeShapeType="1"/>
        </xdr:cNvSpPr>
      </xdr:nvSpPr>
      <xdr:spPr bwMode="auto">
        <a:xfrm flipV="1">
          <a:off x="65112900" y="48110775"/>
          <a:ext cx="647700" cy="2914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295275</xdr:colOff>
      <xdr:row>296</xdr:row>
      <xdr:rowOff>123825</xdr:rowOff>
    </xdr:from>
    <xdr:to>
      <xdr:col>127</xdr:col>
      <xdr:colOff>295275</xdr:colOff>
      <xdr:row>314</xdr:row>
      <xdr:rowOff>66675</xdr:rowOff>
    </xdr:to>
    <xdr:sp macro="" textlink="">
      <xdr:nvSpPr>
        <xdr:cNvPr id="477" name="Line 498"/>
        <xdr:cNvSpPr>
          <a:spLocks noChangeShapeType="1"/>
        </xdr:cNvSpPr>
      </xdr:nvSpPr>
      <xdr:spPr bwMode="auto">
        <a:xfrm flipH="1" flipV="1">
          <a:off x="65836800" y="48044100"/>
          <a:ext cx="1419225" cy="2857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371475</xdr:colOff>
      <xdr:row>296</xdr:row>
      <xdr:rowOff>104775</xdr:rowOff>
    </xdr:from>
    <xdr:to>
      <xdr:col>132</xdr:col>
      <xdr:colOff>47625</xdr:colOff>
      <xdr:row>310</xdr:row>
      <xdr:rowOff>114300</xdr:rowOff>
    </xdr:to>
    <xdr:sp macro="" textlink="">
      <xdr:nvSpPr>
        <xdr:cNvPr id="478" name="Line 499"/>
        <xdr:cNvSpPr>
          <a:spLocks noChangeShapeType="1"/>
        </xdr:cNvSpPr>
      </xdr:nvSpPr>
      <xdr:spPr bwMode="auto">
        <a:xfrm flipH="1" flipV="1">
          <a:off x="65913000" y="48025050"/>
          <a:ext cx="4143375" cy="2276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390525</xdr:colOff>
      <xdr:row>290</xdr:row>
      <xdr:rowOff>123825</xdr:rowOff>
    </xdr:from>
    <xdr:to>
      <xdr:col>109</xdr:col>
      <xdr:colOff>371475</xdr:colOff>
      <xdr:row>298</xdr:row>
      <xdr:rowOff>28575</xdr:rowOff>
    </xdr:to>
    <xdr:sp macro="" textlink="">
      <xdr:nvSpPr>
        <xdr:cNvPr id="479" name="Line 501"/>
        <xdr:cNvSpPr>
          <a:spLocks noChangeShapeType="1"/>
        </xdr:cNvSpPr>
      </xdr:nvSpPr>
      <xdr:spPr bwMode="auto">
        <a:xfrm flipV="1">
          <a:off x="52349400" y="47072550"/>
          <a:ext cx="3638550" cy="1200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466725</xdr:colOff>
      <xdr:row>286</xdr:row>
      <xdr:rowOff>47625</xdr:rowOff>
    </xdr:from>
    <xdr:to>
      <xdr:col>109</xdr:col>
      <xdr:colOff>542925</xdr:colOff>
      <xdr:row>286</xdr:row>
      <xdr:rowOff>123825</xdr:rowOff>
    </xdr:to>
    <xdr:sp macro="" textlink="">
      <xdr:nvSpPr>
        <xdr:cNvPr id="480" name="Oval 502"/>
        <xdr:cNvSpPr>
          <a:spLocks noChangeArrowheads="1"/>
        </xdr:cNvSpPr>
      </xdr:nvSpPr>
      <xdr:spPr bwMode="auto">
        <a:xfrm>
          <a:off x="56083200" y="46348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109</xdr:col>
      <xdr:colOff>523875</xdr:colOff>
      <xdr:row>292</xdr:row>
      <xdr:rowOff>66675</xdr:rowOff>
    </xdr:from>
    <xdr:to>
      <xdr:col>109</xdr:col>
      <xdr:colOff>600075</xdr:colOff>
      <xdr:row>292</xdr:row>
      <xdr:rowOff>142875</xdr:rowOff>
    </xdr:to>
    <xdr:sp macro="" textlink="">
      <xdr:nvSpPr>
        <xdr:cNvPr id="481" name="Oval 503"/>
        <xdr:cNvSpPr>
          <a:spLocks noChangeArrowheads="1"/>
        </xdr:cNvSpPr>
      </xdr:nvSpPr>
      <xdr:spPr bwMode="auto">
        <a:xfrm>
          <a:off x="56140350" y="47339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122</xdr:col>
      <xdr:colOff>101600</xdr:colOff>
      <xdr:row>293</xdr:row>
      <xdr:rowOff>0</xdr:rowOff>
    </xdr:from>
    <xdr:to>
      <xdr:col>125</xdr:col>
      <xdr:colOff>152400</xdr:colOff>
      <xdr:row>296</xdr:row>
      <xdr:rowOff>47625</xdr:rowOff>
    </xdr:to>
    <xdr:sp macro="" textlink="">
      <xdr:nvSpPr>
        <xdr:cNvPr id="482" name="Line 504"/>
        <xdr:cNvSpPr>
          <a:spLocks noChangeShapeType="1"/>
        </xdr:cNvSpPr>
      </xdr:nvSpPr>
      <xdr:spPr bwMode="auto">
        <a:xfrm>
          <a:off x="63642875" y="47434500"/>
          <a:ext cx="2051050" cy="5334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123825</xdr:colOff>
      <xdr:row>290</xdr:row>
      <xdr:rowOff>25399</xdr:rowOff>
    </xdr:from>
    <xdr:to>
      <xdr:col>121</xdr:col>
      <xdr:colOff>482600</xdr:colOff>
      <xdr:row>292</xdr:row>
      <xdr:rowOff>123824</xdr:rowOff>
    </xdr:to>
    <xdr:sp macro="" textlink="">
      <xdr:nvSpPr>
        <xdr:cNvPr id="483" name="Line 505"/>
        <xdr:cNvSpPr>
          <a:spLocks noChangeShapeType="1"/>
        </xdr:cNvSpPr>
      </xdr:nvSpPr>
      <xdr:spPr bwMode="auto">
        <a:xfrm>
          <a:off x="56349900" y="46974124"/>
          <a:ext cx="7064375" cy="422275"/>
        </a:xfrm>
        <a:custGeom>
          <a:avLst/>
          <a:gdLst>
            <a:gd name="connsiteX0" fmla="*/ 0 w 6429375"/>
            <a:gd name="connsiteY0" fmla="*/ 0 h 19050"/>
            <a:gd name="connsiteX1" fmla="*/ 6429375 w 6429375"/>
            <a:gd name="connsiteY1" fmla="*/ 19050 h 19050"/>
            <a:gd name="connsiteX0" fmla="*/ 0 w 6429375"/>
            <a:gd name="connsiteY0" fmla="*/ 3175 h 22225"/>
            <a:gd name="connsiteX1" fmla="*/ 6137275 w 6429375"/>
            <a:gd name="connsiteY1" fmla="*/ 0 h 22225"/>
            <a:gd name="connsiteX2" fmla="*/ 6429375 w 6429375"/>
            <a:gd name="connsiteY2" fmla="*/ 22225 h 22225"/>
            <a:gd name="connsiteX0" fmla="*/ 0 w 6721475"/>
            <a:gd name="connsiteY0" fmla="*/ 3175 h 22225"/>
            <a:gd name="connsiteX1" fmla="*/ 6137275 w 6721475"/>
            <a:gd name="connsiteY1" fmla="*/ 0 h 22225"/>
            <a:gd name="connsiteX2" fmla="*/ 6721475 w 6721475"/>
            <a:gd name="connsiteY2" fmla="*/ 22225 h 22225"/>
            <a:gd name="connsiteX0" fmla="*/ 0 w 6975475"/>
            <a:gd name="connsiteY0" fmla="*/ 3175 h 288925"/>
            <a:gd name="connsiteX1" fmla="*/ 6137275 w 6975475"/>
            <a:gd name="connsiteY1" fmla="*/ 0 h 288925"/>
            <a:gd name="connsiteX2" fmla="*/ 6975475 w 6975475"/>
            <a:gd name="connsiteY2" fmla="*/ 288925 h 288925"/>
            <a:gd name="connsiteX0" fmla="*/ 0 w 6975475"/>
            <a:gd name="connsiteY0" fmla="*/ 3175 h 288925"/>
            <a:gd name="connsiteX1" fmla="*/ 6137275 w 6975475"/>
            <a:gd name="connsiteY1" fmla="*/ 0 h 288925"/>
            <a:gd name="connsiteX2" fmla="*/ 6975475 w 6975475"/>
            <a:gd name="connsiteY2" fmla="*/ 288925 h 288925"/>
            <a:gd name="connsiteX0" fmla="*/ 0 w 7064375"/>
            <a:gd name="connsiteY0" fmla="*/ 3175 h 428625"/>
            <a:gd name="connsiteX1" fmla="*/ 6137275 w 7064375"/>
            <a:gd name="connsiteY1" fmla="*/ 0 h 428625"/>
            <a:gd name="connsiteX2" fmla="*/ 7064375 w 7064375"/>
            <a:gd name="connsiteY2" fmla="*/ 428625 h 42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064375" h="428625">
              <a:moveTo>
                <a:pt x="0" y="3175"/>
              </a:moveTo>
              <a:lnTo>
                <a:pt x="6137275" y="0"/>
              </a:lnTo>
              <a:lnTo>
                <a:pt x="7064375" y="42862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266700</xdr:colOff>
      <xdr:row>284</xdr:row>
      <xdr:rowOff>123824</xdr:rowOff>
    </xdr:from>
    <xdr:to>
      <xdr:col>123</xdr:col>
      <xdr:colOff>333375</xdr:colOff>
      <xdr:row>290</xdr:row>
      <xdr:rowOff>25399</xdr:rowOff>
    </xdr:to>
    <xdr:sp macro="" textlink="">
      <xdr:nvSpPr>
        <xdr:cNvPr id="484" name="Line 506"/>
        <xdr:cNvSpPr>
          <a:spLocks noChangeShapeType="1"/>
        </xdr:cNvSpPr>
      </xdr:nvSpPr>
      <xdr:spPr bwMode="auto">
        <a:xfrm flipV="1">
          <a:off x="62588775" y="46100999"/>
          <a:ext cx="1933575" cy="873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561975</xdr:colOff>
      <xdr:row>284</xdr:row>
      <xdr:rowOff>152400</xdr:rowOff>
    </xdr:from>
    <xdr:to>
      <xdr:col>125</xdr:col>
      <xdr:colOff>238125</xdr:colOff>
      <xdr:row>294</xdr:row>
      <xdr:rowOff>142875</xdr:rowOff>
    </xdr:to>
    <xdr:sp macro="" textlink="">
      <xdr:nvSpPr>
        <xdr:cNvPr id="485" name="Line 507"/>
        <xdr:cNvSpPr>
          <a:spLocks noChangeShapeType="1"/>
        </xdr:cNvSpPr>
      </xdr:nvSpPr>
      <xdr:spPr bwMode="auto">
        <a:xfrm flipH="1" flipV="1">
          <a:off x="64750950" y="46129575"/>
          <a:ext cx="1028700" cy="1609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295275</xdr:colOff>
      <xdr:row>284</xdr:row>
      <xdr:rowOff>85725</xdr:rowOff>
    </xdr:from>
    <xdr:to>
      <xdr:col>123</xdr:col>
      <xdr:colOff>295275</xdr:colOff>
      <xdr:row>289</xdr:row>
      <xdr:rowOff>76200</xdr:rowOff>
    </xdr:to>
    <xdr:sp macro="" textlink="">
      <xdr:nvSpPr>
        <xdr:cNvPr id="486" name="Line 508"/>
        <xdr:cNvSpPr>
          <a:spLocks noChangeShapeType="1"/>
        </xdr:cNvSpPr>
      </xdr:nvSpPr>
      <xdr:spPr bwMode="auto">
        <a:xfrm flipH="1">
          <a:off x="56521350" y="46062900"/>
          <a:ext cx="7962900" cy="800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371475</xdr:colOff>
      <xdr:row>290</xdr:row>
      <xdr:rowOff>28575</xdr:rowOff>
    </xdr:from>
    <xdr:to>
      <xdr:col>109</xdr:col>
      <xdr:colOff>390525</xdr:colOff>
      <xdr:row>297</xdr:row>
      <xdr:rowOff>9525</xdr:rowOff>
    </xdr:to>
    <xdr:sp macro="" textlink="">
      <xdr:nvSpPr>
        <xdr:cNvPr id="487" name="Line 509"/>
        <xdr:cNvSpPr>
          <a:spLocks noChangeShapeType="1"/>
        </xdr:cNvSpPr>
      </xdr:nvSpPr>
      <xdr:spPr bwMode="auto">
        <a:xfrm flipH="1">
          <a:off x="52330350" y="46977300"/>
          <a:ext cx="3676650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116</xdr:col>
      <xdr:colOff>152400</xdr:colOff>
      <xdr:row>292</xdr:row>
      <xdr:rowOff>47625</xdr:rowOff>
    </xdr:from>
    <xdr:to>
      <xdr:col>116</xdr:col>
      <xdr:colOff>285750</xdr:colOff>
      <xdr:row>292</xdr:row>
      <xdr:rowOff>152400</xdr:rowOff>
    </xdr:to>
    <xdr:sp macro="" textlink="">
      <xdr:nvSpPr>
        <xdr:cNvPr id="488" name="Oval 511"/>
        <xdr:cNvSpPr>
          <a:spLocks noChangeArrowheads="1"/>
        </xdr:cNvSpPr>
      </xdr:nvSpPr>
      <xdr:spPr bwMode="auto">
        <a:xfrm>
          <a:off x="60036075" y="47320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142875</xdr:colOff>
      <xdr:row>293</xdr:row>
      <xdr:rowOff>38100</xdr:rowOff>
    </xdr:from>
    <xdr:to>
      <xdr:col>116</xdr:col>
      <xdr:colOff>276225</xdr:colOff>
      <xdr:row>293</xdr:row>
      <xdr:rowOff>142875</xdr:rowOff>
    </xdr:to>
    <xdr:sp macro="" textlink="">
      <xdr:nvSpPr>
        <xdr:cNvPr id="489" name="Oval 512"/>
        <xdr:cNvSpPr>
          <a:spLocks noChangeArrowheads="1"/>
        </xdr:cNvSpPr>
      </xdr:nvSpPr>
      <xdr:spPr bwMode="auto">
        <a:xfrm>
          <a:off x="60026550" y="474726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152400</xdr:colOff>
      <xdr:row>294</xdr:row>
      <xdr:rowOff>28575</xdr:rowOff>
    </xdr:from>
    <xdr:to>
      <xdr:col>116</xdr:col>
      <xdr:colOff>285750</xdr:colOff>
      <xdr:row>294</xdr:row>
      <xdr:rowOff>133350</xdr:rowOff>
    </xdr:to>
    <xdr:sp macro="" textlink="">
      <xdr:nvSpPr>
        <xdr:cNvPr id="490" name="Oval 513"/>
        <xdr:cNvSpPr>
          <a:spLocks noChangeArrowheads="1"/>
        </xdr:cNvSpPr>
      </xdr:nvSpPr>
      <xdr:spPr bwMode="auto">
        <a:xfrm>
          <a:off x="60036075" y="476250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152400</xdr:colOff>
      <xdr:row>284</xdr:row>
      <xdr:rowOff>28575</xdr:rowOff>
    </xdr:from>
    <xdr:to>
      <xdr:col>109</xdr:col>
      <xdr:colOff>285750</xdr:colOff>
      <xdr:row>284</xdr:row>
      <xdr:rowOff>133350</xdr:rowOff>
    </xdr:to>
    <xdr:sp macro="" textlink="">
      <xdr:nvSpPr>
        <xdr:cNvPr id="491" name="Oval 514"/>
        <xdr:cNvSpPr>
          <a:spLocks noChangeArrowheads="1"/>
        </xdr:cNvSpPr>
      </xdr:nvSpPr>
      <xdr:spPr bwMode="auto">
        <a:xfrm>
          <a:off x="55768875" y="46005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107</xdr:col>
      <xdr:colOff>38100</xdr:colOff>
      <xdr:row>300</xdr:row>
      <xdr:rowOff>28575</xdr:rowOff>
    </xdr:from>
    <xdr:to>
      <xdr:col>107</xdr:col>
      <xdr:colOff>171450</xdr:colOff>
      <xdr:row>300</xdr:row>
      <xdr:rowOff>133350</xdr:rowOff>
    </xdr:to>
    <xdr:sp macro="" textlink="">
      <xdr:nvSpPr>
        <xdr:cNvPr id="492" name="Oval 515"/>
        <xdr:cNvSpPr>
          <a:spLocks noChangeArrowheads="1"/>
        </xdr:cNvSpPr>
      </xdr:nvSpPr>
      <xdr:spPr bwMode="auto">
        <a:xfrm>
          <a:off x="544353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101</xdr:col>
      <xdr:colOff>409575</xdr:colOff>
      <xdr:row>301</xdr:row>
      <xdr:rowOff>104775</xdr:rowOff>
    </xdr:from>
    <xdr:to>
      <xdr:col>107</xdr:col>
      <xdr:colOff>47625</xdr:colOff>
      <xdr:row>311</xdr:row>
      <xdr:rowOff>38100</xdr:rowOff>
    </xdr:to>
    <xdr:sp macro="" textlink="">
      <xdr:nvSpPr>
        <xdr:cNvPr id="493" name="Freeform 516"/>
        <xdr:cNvSpPr>
          <a:spLocks/>
        </xdr:cNvSpPr>
      </xdr:nvSpPr>
      <xdr:spPr bwMode="auto">
        <a:xfrm>
          <a:off x="51149250" y="48834675"/>
          <a:ext cx="3295650" cy="1552575"/>
        </a:xfrm>
        <a:custGeom>
          <a:avLst/>
          <a:gdLst>
            <a:gd name="T0" fmla="*/ 0 w 346"/>
            <a:gd name="T1" fmla="*/ 24 h 146"/>
            <a:gd name="T2" fmla="*/ 273 w 346"/>
            <a:gd name="T3" fmla="*/ 146 h 146"/>
            <a:gd name="T4" fmla="*/ 346 w 346"/>
            <a:gd name="T5" fmla="*/ 0 h 14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46" h="146">
              <a:moveTo>
                <a:pt x="0" y="24"/>
              </a:moveTo>
              <a:lnTo>
                <a:pt x="273" y="146"/>
              </a:lnTo>
              <a:lnTo>
                <a:pt x="346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106</xdr:col>
      <xdr:colOff>85725</xdr:colOff>
      <xdr:row>295</xdr:row>
      <xdr:rowOff>114300</xdr:rowOff>
    </xdr:from>
    <xdr:to>
      <xdr:col>107</xdr:col>
      <xdr:colOff>47625</xdr:colOff>
      <xdr:row>299</xdr:row>
      <xdr:rowOff>142875</xdr:rowOff>
    </xdr:to>
    <xdr:sp macro="" textlink="">
      <xdr:nvSpPr>
        <xdr:cNvPr id="494" name="Line 517"/>
        <xdr:cNvSpPr>
          <a:spLocks noChangeShapeType="1"/>
        </xdr:cNvSpPr>
      </xdr:nvSpPr>
      <xdr:spPr bwMode="auto">
        <a:xfrm>
          <a:off x="53873400" y="47872650"/>
          <a:ext cx="571500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409575</xdr:colOff>
      <xdr:row>246</xdr:row>
      <xdr:rowOff>66675</xdr:rowOff>
    </xdr:from>
    <xdr:to>
      <xdr:col>109</xdr:col>
      <xdr:colOff>314325</xdr:colOff>
      <xdr:row>289</xdr:row>
      <xdr:rowOff>9525</xdr:rowOff>
    </xdr:to>
    <xdr:sp macro="" textlink="">
      <xdr:nvSpPr>
        <xdr:cNvPr id="495" name="Freeform 519"/>
        <xdr:cNvSpPr>
          <a:spLocks/>
        </xdr:cNvSpPr>
      </xdr:nvSpPr>
      <xdr:spPr bwMode="auto">
        <a:xfrm>
          <a:off x="52978050" y="39890700"/>
          <a:ext cx="2952750" cy="6905625"/>
        </a:xfrm>
        <a:custGeom>
          <a:avLst/>
          <a:gdLst>
            <a:gd name="T0" fmla="*/ 0 w 309"/>
            <a:gd name="T1" fmla="*/ 0 h 707"/>
            <a:gd name="T2" fmla="*/ 133 w 309"/>
            <a:gd name="T3" fmla="*/ 605 h 707"/>
            <a:gd name="T4" fmla="*/ 309 w 309"/>
            <a:gd name="T5" fmla="*/ 707 h 70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09" h="707">
              <a:moveTo>
                <a:pt x="0" y="0"/>
              </a:moveTo>
              <a:lnTo>
                <a:pt x="133" y="605"/>
              </a:lnTo>
              <a:lnTo>
                <a:pt x="309" y="707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106</xdr:col>
      <xdr:colOff>104775</xdr:colOff>
      <xdr:row>282</xdr:row>
      <xdr:rowOff>152400</xdr:rowOff>
    </xdr:from>
    <xdr:to>
      <xdr:col>106</xdr:col>
      <xdr:colOff>447675</xdr:colOff>
      <xdr:row>294</xdr:row>
      <xdr:rowOff>85725</xdr:rowOff>
    </xdr:to>
    <xdr:sp macro="" textlink="">
      <xdr:nvSpPr>
        <xdr:cNvPr id="496" name="Line 520"/>
        <xdr:cNvSpPr>
          <a:spLocks noChangeShapeType="1"/>
        </xdr:cNvSpPr>
      </xdr:nvSpPr>
      <xdr:spPr bwMode="auto">
        <a:xfrm flipH="1">
          <a:off x="53892450" y="45805725"/>
          <a:ext cx="342900" cy="1876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152400</xdr:colOff>
      <xdr:row>293</xdr:row>
      <xdr:rowOff>47625</xdr:rowOff>
    </xdr:from>
    <xdr:to>
      <xdr:col>109</xdr:col>
      <xdr:colOff>285750</xdr:colOff>
      <xdr:row>293</xdr:row>
      <xdr:rowOff>152400</xdr:rowOff>
    </xdr:to>
    <xdr:sp macro="" textlink="">
      <xdr:nvSpPr>
        <xdr:cNvPr id="497" name="Oval 521"/>
        <xdr:cNvSpPr>
          <a:spLocks noChangeArrowheads="1"/>
        </xdr:cNvSpPr>
      </xdr:nvSpPr>
      <xdr:spPr bwMode="auto">
        <a:xfrm>
          <a:off x="55768875" y="474821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142875</xdr:colOff>
      <xdr:row>294</xdr:row>
      <xdr:rowOff>38100</xdr:rowOff>
    </xdr:from>
    <xdr:to>
      <xdr:col>109</xdr:col>
      <xdr:colOff>276225</xdr:colOff>
      <xdr:row>294</xdr:row>
      <xdr:rowOff>142875</xdr:rowOff>
    </xdr:to>
    <xdr:sp macro="" textlink="">
      <xdr:nvSpPr>
        <xdr:cNvPr id="498" name="Oval 522"/>
        <xdr:cNvSpPr>
          <a:spLocks noChangeArrowheads="1"/>
        </xdr:cNvSpPr>
      </xdr:nvSpPr>
      <xdr:spPr bwMode="auto">
        <a:xfrm>
          <a:off x="55759350" y="476345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152400</xdr:colOff>
      <xdr:row>295</xdr:row>
      <xdr:rowOff>28575</xdr:rowOff>
    </xdr:from>
    <xdr:to>
      <xdr:col>109</xdr:col>
      <xdr:colOff>285750</xdr:colOff>
      <xdr:row>295</xdr:row>
      <xdr:rowOff>133350</xdr:rowOff>
    </xdr:to>
    <xdr:sp macro="" textlink="">
      <xdr:nvSpPr>
        <xdr:cNvPr id="499" name="Oval 523"/>
        <xdr:cNvSpPr>
          <a:spLocks noChangeArrowheads="1"/>
        </xdr:cNvSpPr>
      </xdr:nvSpPr>
      <xdr:spPr bwMode="auto">
        <a:xfrm>
          <a:off x="55768875" y="477869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109</xdr:col>
      <xdr:colOff>561975</xdr:colOff>
      <xdr:row>290</xdr:row>
      <xdr:rowOff>142875</xdr:rowOff>
    </xdr:from>
    <xdr:to>
      <xdr:col>109</xdr:col>
      <xdr:colOff>561975</xdr:colOff>
      <xdr:row>292</xdr:row>
      <xdr:rowOff>47625</xdr:rowOff>
    </xdr:to>
    <xdr:sp macro="" textlink="">
      <xdr:nvSpPr>
        <xdr:cNvPr id="500" name="Line 524"/>
        <xdr:cNvSpPr>
          <a:spLocks noChangeShapeType="1"/>
        </xdr:cNvSpPr>
      </xdr:nvSpPr>
      <xdr:spPr bwMode="auto">
        <a:xfrm>
          <a:off x="56178450" y="47091600"/>
          <a:ext cx="0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533400</xdr:colOff>
      <xdr:row>286</xdr:row>
      <xdr:rowOff>152400</xdr:rowOff>
    </xdr:from>
    <xdr:to>
      <xdr:col>110</xdr:col>
      <xdr:colOff>28575</xdr:colOff>
      <xdr:row>288</xdr:row>
      <xdr:rowOff>66675</xdr:rowOff>
    </xdr:to>
    <xdr:sp macro="" textlink="">
      <xdr:nvSpPr>
        <xdr:cNvPr id="501" name="Line 525"/>
        <xdr:cNvSpPr>
          <a:spLocks noChangeShapeType="1"/>
        </xdr:cNvSpPr>
      </xdr:nvSpPr>
      <xdr:spPr bwMode="auto">
        <a:xfrm flipH="1" flipV="1">
          <a:off x="56149875" y="46453425"/>
          <a:ext cx="104775" cy="2381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257175</xdr:colOff>
      <xdr:row>276</xdr:row>
      <xdr:rowOff>152400</xdr:rowOff>
    </xdr:from>
    <xdr:to>
      <xdr:col>103</xdr:col>
      <xdr:colOff>28575</xdr:colOff>
      <xdr:row>298</xdr:row>
      <xdr:rowOff>28575</xdr:rowOff>
    </xdr:to>
    <xdr:sp macro="" textlink="">
      <xdr:nvSpPr>
        <xdr:cNvPr id="502" name="Line 526"/>
        <xdr:cNvSpPr>
          <a:spLocks noChangeShapeType="1"/>
        </xdr:cNvSpPr>
      </xdr:nvSpPr>
      <xdr:spPr bwMode="auto">
        <a:xfrm>
          <a:off x="38214300" y="44834175"/>
          <a:ext cx="13773150" cy="3438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142875</xdr:colOff>
      <xdr:row>179</xdr:row>
      <xdr:rowOff>28575</xdr:rowOff>
    </xdr:from>
    <xdr:to>
      <xdr:col>66</xdr:col>
      <xdr:colOff>238125</xdr:colOff>
      <xdr:row>179</xdr:row>
      <xdr:rowOff>142875</xdr:rowOff>
    </xdr:to>
    <xdr:sp macro="" textlink="">
      <xdr:nvSpPr>
        <xdr:cNvPr id="503" name="Oval 527"/>
        <xdr:cNvSpPr>
          <a:spLocks noChangeArrowheads="1"/>
        </xdr:cNvSpPr>
      </xdr:nvSpPr>
      <xdr:spPr bwMode="auto">
        <a:xfrm>
          <a:off x="32242125" y="290036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97</xdr:col>
      <xdr:colOff>28575</xdr:colOff>
      <xdr:row>243</xdr:row>
      <xdr:rowOff>38100</xdr:rowOff>
    </xdr:from>
    <xdr:to>
      <xdr:col>97</xdr:col>
      <xdr:colOff>114300</xdr:colOff>
      <xdr:row>243</xdr:row>
      <xdr:rowOff>142875</xdr:rowOff>
    </xdr:to>
    <xdr:sp macro="" textlink="">
      <xdr:nvSpPr>
        <xdr:cNvPr id="504" name="Oval 529"/>
        <xdr:cNvSpPr>
          <a:spLocks noChangeArrowheads="1"/>
        </xdr:cNvSpPr>
      </xdr:nvSpPr>
      <xdr:spPr bwMode="auto">
        <a:xfrm>
          <a:off x="48329850" y="39376350"/>
          <a:ext cx="8572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113</xdr:col>
      <xdr:colOff>390525</xdr:colOff>
      <xdr:row>262</xdr:row>
      <xdr:rowOff>57150</xdr:rowOff>
    </xdr:from>
    <xdr:to>
      <xdr:col>113</xdr:col>
      <xdr:colOff>523875</xdr:colOff>
      <xdr:row>263</xdr:row>
      <xdr:rowOff>0</xdr:rowOff>
    </xdr:to>
    <xdr:sp macro="" textlink="">
      <xdr:nvSpPr>
        <xdr:cNvPr id="505" name="Oval 530"/>
        <xdr:cNvSpPr>
          <a:spLocks noChangeArrowheads="1"/>
        </xdr:cNvSpPr>
      </xdr:nvSpPr>
      <xdr:spPr bwMode="auto">
        <a:xfrm>
          <a:off x="58445400" y="42471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300</xdr:row>
      <xdr:rowOff>28575</xdr:rowOff>
    </xdr:from>
    <xdr:to>
      <xdr:col>103</xdr:col>
      <xdr:colOff>285750</xdr:colOff>
      <xdr:row>300</xdr:row>
      <xdr:rowOff>133350</xdr:rowOff>
    </xdr:to>
    <xdr:sp macro="" textlink="">
      <xdr:nvSpPr>
        <xdr:cNvPr id="506" name="Oval 532"/>
        <xdr:cNvSpPr>
          <a:spLocks noChangeArrowheads="1"/>
        </xdr:cNvSpPr>
      </xdr:nvSpPr>
      <xdr:spPr bwMode="auto">
        <a:xfrm>
          <a:off x="521112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105</xdr:col>
      <xdr:colOff>152400</xdr:colOff>
      <xdr:row>303</xdr:row>
      <xdr:rowOff>28575</xdr:rowOff>
    </xdr:from>
    <xdr:to>
      <xdr:col>105</xdr:col>
      <xdr:colOff>285750</xdr:colOff>
      <xdr:row>303</xdr:row>
      <xdr:rowOff>133350</xdr:rowOff>
    </xdr:to>
    <xdr:sp macro="" textlink="">
      <xdr:nvSpPr>
        <xdr:cNvPr id="507" name="Oval 535"/>
        <xdr:cNvSpPr>
          <a:spLocks noChangeArrowheads="1"/>
        </xdr:cNvSpPr>
      </xdr:nvSpPr>
      <xdr:spPr bwMode="auto">
        <a:xfrm>
          <a:off x="53330475" y="49082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102</xdr:col>
      <xdr:colOff>104775</xdr:colOff>
      <xdr:row>298</xdr:row>
      <xdr:rowOff>28575</xdr:rowOff>
    </xdr:from>
    <xdr:to>
      <xdr:col>102</xdr:col>
      <xdr:colOff>219075</xdr:colOff>
      <xdr:row>298</xdr:row>
      <xdr:rowOff>142875</xdr:rowOff>
    </xdr:to>
    <xdr:sp macro="" textlink="">
      <xdr:nvSpPr>
        <xdr:cNvPr id="508" name="Oval 536"/>
        <xdr:cNvSpPr>
          <a:spLocks noChangeArrowheads="1"/>
        </xdr:cNvSpPr>
      </xdr:nvSpPr>
      <xdr:spPr bwMode="auto">
        <a:xfrm>
          <a:off x="51454050" y="48272700"/>
          <a:ext cx="11430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219075</xdr:colOff>
      <xdr:row>299</xdr:row>
      <xdr:rowOff>0</xdr:rowOff>
    </xdr:from>
    <xdr:to>
      <xdr:col>102</xdr:col>
      <xdr:colOff>314325</xdr:colOff>
      <xdr:row>300</xdr:row>
      <xdr:rowOff>85725</xdr:rowOff>
    </xdr:to>
    <xdr:sp macro="" textlink="">
      <xdr:nvSpPr>
        <xdr:cNvPr id="509" name="Line 539"/>
        <xdr:cNvSpPr>
          <a:spLocks noChangeShapeType="1"/>
        </xdr:cNvSpPr>
      </xdr:nvSpPr>
      <xdr:spPr bwMode="auto">
        <a:xfrm flipH="1" flipV="1">
          <a:off x="51568350" y="48406050"/>
          <a:ext cx="95250" cy="247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101</xdr:col>
      <xdr:colOff>66675</xdr:colOff>
      <xdr:row>302</xdr:row>
      <xdr:rowOff>28575</xdr:rowOff>
    </xdr:from>
    <xdr:to>
      <xdr:col>102</xdr:col>
      <xdr:colOff>104775</xdr:colOff>
      <xdr:row>302</xdr:row>
      <xdr:rowOff>66675</xdr:rowOff>
    </xdr:to>
    <xdr:sp macro="" textlink="">
      <xdr:nvSpPr>
        <xdr:cNvPr id="510" name="Line 540"/>
        <xdr:cNvSpPr>
          <a:spLocks noChangeShapeType="1"/>
        </xdr:cNvSpPr>
      </xdr:nvSpPr>
      <xdr:spPr bwMode="auto">
        <a:xfrm flipH="1" flipV="1">
          <a:off x="50806350" y="48920400"/>
          <a:ext cx="6477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100</xdr:col>
      <xdr:colOff>152400</xdr:colOff>
      <xdr:row>301</xdr:row>
      <xdr:rowOff>28575</xdr:rowOff>
    </xdr:from>
    <xdr:to>
      <xdr:col>100</xdr:col>
      <xdr:colOff>285750</xdr:colOff>
      <xdr:row>301</xdr:row>
      <xdr:rowOff>133350</xdr:rowOff>
    </xdr:to>
    <xdr:sp macro="" textlink="">
      <xdr:nvSpPr>
        <xdr:cNvPr id="511" name="Oval 541"/>
        <xdr:cNvSpPr>
          <a:spLocks noChangeArrowheads="1"/>
        </xdr:cNvSpPr>
      </xdr:nvSpPr>
      <xdr:spPr bwMode="auto">
        <a:xfrm>
          <a:off x="50282475" y="48758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100</xdr:col>
      <xdr:colOff>152400</xdr:colOff>
      <xdr:row>301</xdr:row>
      <xdr:rowOff>28575</xdr:rowOff>
    </xdr:from>
    <xdr:to>
      <xdr:col>100</xdr:col>
      <xdr:colOff>285750</xdr:colOff>
      <xdr:row>301</xdr:row>
      <xdr:rowOff>133350</xdr:rowOff>
    </xdr:to>
    <xdr:sp macro="" textlink="">
      <xdr:nvSpPr>
        <xdr:cNvPr id="512" name="Oval 542"/>
        <xdr:cNvSpPr>
          <a:spLocks noChangeArrowheads="1"/>
        </xdr:cNvSpPr>
      </xdr:nvSpPr>
      <xdr:spPr bwMode="auto">
        <a:xfrm>
          <a:off x="50282475" y="48758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100</xdr:col>
      <xdr:colOff>152400</xdr:colOff>
      <xdr:row>300</xdr:row>
      <xdr:rowOff>28575</xdr:rowOff>
    </xdr:from>
    <xdr:to>
      <xdr:col>100</xdr:col>
      <xdr:colOff>285750</xdr:colOff>
      <xdr:row>300</xdr:row>
      <xdr:rowOff>133350</xdr:rowOff>
    </xdr:to>
    <xdr:sp macro="" textlink="">
      <xdr:nvSpPr>
        <xdr:cNvPr id="513" name="Oval 543"/>
        <xdr:cNvSpPr>
          <a:spLocks noChangeArrowheads="1"/>
        </xdr:cNvSpPr>
      </xdr:nvSpPr>
      <xdr:spPr bwMode="auto">
        <a:xfrm>
          <a:off x="502824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100</xdr:col>
      <xdr:colOff>152400</xdr:colOff>
      <xdr:row>300</xdr:row>
      <xdr:rowOff>28575</xdr:rowOff>
    </xdr:from>
    <xdr:to>
      <xdr:col>100</xdr:col>
      <xdr:colOff>285750</xdr:colOff>
      <xdr:row>300</xdr:row>
      <xdr:rowOff>133350</xdr:rowOff>
    </xdr:to>
    <xdr:sp macro="" textlink="">
      <xdr:nvSpPr>
        <xdr:cNvPr id="514" name="Oval 544"/>
        <xdr:cNvSpPr>
          <a:spLocks noChangeArrowheads="1"/>
        </xdr:cNvSpPr>
      </xdr:nvSpPr>
      <xdr:spPr bwMode="auto">
        <a:xfrm>
          <a:off x="50282475" y="48596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313</xdr:row>
      <xdr:rowOff>28575</xdr:rowOff>
    </xdr:from>
    <xdr:to>
      <xdr:col>103</xdr:col>
      <xdr:colOff>285750</xdr:colOff>
      <xdr:row>313</xdr:row>
      <xdr:rowOff>133350</xdr:rowOff>
    </xdr:to>
    <xdr:sp macro="" textlink="">
      <xdr:nvSpPr>
        <xdr:cNvPr id="515" name="Oval 545"/>
        <xdr:cNvSpPr>
          <a:spLocks noChangeArrowheads="1"/>
        </xdr:cNvSpPr>
      </xdr:nvSpPr>
      <xdr:spPr bwMode="auto">
        <a:xfrm>
          <a:off x="52111275" y="507015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313</xdr:row>
      <xdr:rowOff>28575</xdr:rowOff>
    </xdr:from>
    <xdr:to>
      <xdr:col>103</xdr:col>
      <xdr:colOff>285750</xdr:colOff>
      <xdr:row>313</xdr:row>
      <xdr:rowOff>133350</xdr:rowOff>
    </xdr:to>
    <xdr:sp macro="" textlink="">
      <xdr:nvSpPr>
        <xdr:cNvPr id="516" name="Oval 546"/>
        <xdr:cNvSpPr>
          <a:spLocks noChangeArrowheads="1"/>
        </xdr:cNvSpPr>
      </xdr:nvSpPr>
      <xdr:spPr bwMode="auto">
        <a:xfrm>
          <a:off x="52111275" y="507015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312</xdr:row>
      <xdr:rowOff>28575</xdr:rowOff>
    </xdr:from>
    <xdr:to>
      <xdr:col>103</xdr:col>
      <xdr:colOff>285750</xdr:colOff>
      <xdr:row>312</xdr:row>
      <xdr:rowOff>133350</xdr:rowOff>
    </xdr:to>
    <xdr:sp macro="" textlink="">
      <xdr:nvSpPr>
        <xdr:cNvPr id="517" name="Oval 547"/>
        <xdr:cNvSpPr>
          <a:spLocks noChangeArrowheads="1"/>
        </xdr:cNvSpPr>
      </xdr:nvSpPr>
      <xdr:spPr bwMode="auto">
        <a:xfrm>
          <a:off x="52111275" y="50539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312</xdr:row>
      <xdr:rowOff>28575</xdr:rowOff>
    </xdr:from>
    <xdr:to>
      <xdr:col>103</xdr:col>
      <xdr:colOff>285750</xdr:colOff>
      <xdr:row>312</xdr:row>
      <xdr:rowOff>133350</xdr:rowOff>
    </xdr:to>
    <xdr:sp macro="" textlink="">
      <xdr:nvSpPr>
        <xdr:cNvPr id="518" name="Oval 548"/>
        <xdr:cNvSpPr>
          <a:spLocks noChangeArrowheads="1"/>
        </xdr:cNvSpPr>
      </xdr:nvSpPr>
      <xdr:spPr bwMode="auto">
        <a:xfrm>
          <a:off x="52111275" y="50539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123825</xdr:colOff>
      <xdr:row>311</xdr:row>
      <xdr:rowOff>123825</xdr:rowOff>
    </xdr:from>
    <xdr:to>
      <xdr:col>103</xdr:col>
      <xdr:colOff>142875</xdr:colOff>
      <xdr:row>314</xdr:row>
      <xdr:rowOff>28575</xdr:rowOff>
    </xdr:to>
    <xdr:sp macro="" textlink="">
      <xdr:nvSpPr>
        <xdr:cNvPr id="519" name="Line 549"/>
        <xdr:cNvSpPr>
          <a:spLocks noChangeShapeType="1"/>
        </xdr:cNvSpPr>
      </xdr:nvSpPr>
      <xdr:spPr bwMode="auto">
        <a:xfrm flipV="1">
          <a:off x="52082700" y="50472975"/>
          <a:ext cx="1905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152400</xdr:colOff>
      <xdr:row>311</xdr:row>
      <xdr:rowOff>28575</xdr:rowOff>
    </xdr:from>
    <xdr:to>
      <xdr:col>103</xdr:col>
      <xdr:colOff>285750</xdr:colOff>
      <xdr:row>311</xdr:row>
      <xdr:rowOff>133350</xdr:rowOff>
    </xdr:to>
    <xdr:sp macro="" textlink="">
      <xdr:nvSpPr>
        <xdr:cNvPr id="520" name="Oval 550"/>
        <xdr:cNvSpPr>
          <a:spLocks noChangeArrowheads="1"/>
        </xdr:cNvSpPr>
      </xdr:nvSpPr>
      <xdr:spPr bwMode="auto">
        <a:xfrm>
          <a:off x="52111275" y="50377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103</xdr:col>
      <xdr:colOff>152400</xdr:colOff>
      <xdr:row>311</xdr:row>
      <xdr:rowOff>28575</xdr:rowOff>
    </xdr:from>
    <xdr:to>
      <xdr:col>103</xdr:col>
      <xdr:colOff>285750</xdr:colOff>
      <xdr:row>311</xdr:row>
      <xdr:rowOff>133350</xdr:rowOff>
    </xdr:to>
    <xdr:sp macro="" textlink="">
      <xdr:nvSpPr>
        <xdr:cNvPr id="521" name="Oval 551"/>
        <xdr:cNvSpPr>
          <a:spLocks noChangeArrowheads="1"/>
        </xdr:cNvSpPr>
      </xdr:nvSpPr>
      <xdr:spPr bwMode="auto">
        <a:xfrm>
          <a:off x="52111275" y="503777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97</xdr:col>
      <xdr:colOff>466725</xdr:colOff>
      <xdr:row>318</xdr:row>
      <xdr:rowOff>28575</xdr:rowOff>
    </xdr:from>
    <xdr:to>
      <xdr:col>110</xdr:col>
      <xdr:colOff>38100</xdr:colOff>
      <xdr:row>325</xdr:row>
      <xdr:rowOff>104775</xdr:rowOff>
    </xdr:to>
    <xdr:sp macro="" textlink="">
      <xdr:nvSpPr>
        <xdr:cNvPr id="522" name="Line 552"/>
        <xdr:cNvSpPr>
          <a:spLocks noChangeShapeType="1"/>
        </xdr:cNvSpPr>
      </xdr:nvSpPr>
      <xdr:spPr bwMode="auto">
        <a:xfrm flipH="1" flipV="1">
          <a:off x="48768000" y="51511200"/>
          <a:ext cx="7496175" cy="1209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257175</xdr:colOff>
      <xdr:row>314</xdr:row>
      <xdr:rowOff>85725</xdr:rowOff>
    </xdr:from>
    <xdr:to>
      <xdr:col>111</xdr:col>
      <xdr:colOff>447675</xdr:colOff>
      <xdr:row>316</xdr:row>
      <xdr:rowOff>142875</xdr:rowOff>
    </xdr:to>
    <xdr:sp macro="" textlink="">
      <xdr:nvSpPr>
        <xdr:cNvPr id="523" name="Line 553"/>
        <xdr:cNvSpPr>
          <a:spLocks noChangeShapeType="1"/>
        </xdr:cNvSpPr>
      </xdr:nvSpPr>
      <xdr:spPr bwMode="auto">
        <a:xfrm flipH="1" flipV="1">
          <a:off x="52216050" y="50920650"/>
          <a:ext cx="5067300" cy="381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111</xdr:col>
      <xdr:colOff>447675</xdr:colOff>
      <xdr:row>316</xdr:row>
      <xdr:rowOff>142875</xdr:rowOff>
    </xdr:from>
    <xdr:to>
      <xdr:col>117</xdr:col>
      <xdr:colOff>342900</xdr:colOff>
      <xdr:row>321</xdr:row>
      <xdr:rowOff>0</xdr:rowOff>
    </xdr:to>
    <xdr:sp macro="" textlink="">
      <xdr:nvSpPr>
        <xdr:cNvPr id="524" name="Line 555"/>
        <xdr:cNvSpPr>
          <a:spLocks noChangeShapeType="1"/>
        </xdr:cNvSpPr>
      </xdr:nvSpPr>
      <xdr:spPr bwMode="auto">
        <a:xfrm>
          <a:off x="57283350" y="51301650"/>
          <a:ext cx="3552825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109</xdr:col>
      <xdr:colOff>600075</xdr:colOff>
      <xdr:row>293</xdr:row>
      <xdr:rowOff>28575</xdr:rowOff>
    </xdr:from>
    <xdr:to>
      <xdr:col>111</xdr:col>
      <xdr:colOff>419100</xdr:colOff>
      <xdr:row>316</xdr:row>
      <xdr:rowOff>114300</xdr:rowOff>
    </xdr:to>
    <xdr:sp macro="" textlink="">
      <xdr:nvSpPr>
        <xdr:cNvPr id="525" name="Line 556"/>
        <xdr:cNvSpPr>
          <a:spLocks noChangeShapeType="1"/>
        </xdr:cNvSpPr>
      </xdr:nvSpPr>
      <xdr:spPr bwMode="auto">
        <a:xfrm flipH="1" flipV="1">
          <a:off x="56216550" y="47463075"/>
          <a:ext cx="1038225" cy="3810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219075</xdr:colOff>
      <xdr:row>314</xdr:row>
      <xdr:rowOff>142875</xdr:rowOff>
    </xdr:from>
    <xdr:to>
      <xdr:col>110</xdr:col>
      <xdr:colOff>561975</xdr:colOff>
      <xdr:row>321</xdr:row>
      <xdr:rowOff>38100</xdr:rowOff>
    </xdr:to>
    <xdr:sp macro="" textlink="">
      <xdr:nvSpPr>
        <xdr:cNvPr id="526" name="Line 557"/>
        <xdr:cNvSpPr>
          <a:spLocks noChangeShapeType="1"/>
        </xdr:cNvSpPr>
      </xdr:nvSpPr>
      <xdr:spPr bwMode="auto">
        <a:xfrm flipH="1" flipV="1">
          <a:off x="52177950" y="50977800"/>
          <a:ext cx="4610100" cy="1028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152400</xdr:colOff>
      <xdr:row>284</xdr:row>
      <xdr:rowOff>28575</xdr:rowOff>
    </xdr:from>
    <xdr:to>
      <xdr:col>127</xdr:col>
      <xdr:colOff>285750</xdr:colOff>
      <xdr:row>284</xdr:row>
      <xdr:rowOff>133350</xdr:rowOff>
    </xdr:to>
    <xdr:sp macro="" textlink="">
      <xdr:nvSpPr>
        <xdr:cNvPr id="527" name="Oval 558"/>
        <xdr:cNvSpPr>
          <a:spLocks noChangeArrowheads="1"/>
        </xdr:cNvSpPr>
      </xdr:nvSpPr>
      <xdr:spPr bwMode="auto">
        <a:xfrm>
          <a:off x="67113150" y="46005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127</xdr:col>
      <xdr:colOff>152400</xdr:colOff>
      <xdr:row>285</xdr:row>
      <xdr:rowOff>28575</xdr:rowOff>
    </xdr:from>
    <xdr:to>
      <xdr:col>127</xdr:col>
      <xdr:colOff>285750</xdr:colOff>
      <xdr:row>285</xdr:row>
      <xdr:rowOff>133350</xdr:rowOff>
    </xdr:to>
    <xdr:sp macro="" textlink="">
      <xdr:nvSpPr>
        <xdr:cNvPr id="528" name="Oval 559"/>
        <xdr:cNvSpPr>
          <a:spLocks noChangeArrowheads="1"/>
        </xdr:cNvSpPr>
      </xdr:nvSpPr>
      <xdr:spPr bwMode="auto">
        <a:xfrm>
          <a:off x="67113150" y="461676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752475</xdr:colOff>
      <xdr:row>284</xdr:row>
      <xdr:rowOff>142875</xdr:rowOff>
    </xdr:from>
    <xdr:to>
      <xdr:col>127</xdr:col>
      <xdr:colOff>19050</xdr:colOff>
      <xdr:row>285</xdr:row>
      <xdr:rowOff>57150</xdr:rowOff>
    </xdr:to>
    <xdr:sp macro="" textlink="">
      <xdr:nvSpPr>
        <xdr:cNvPr id="529" name="Oval 560"/>
        <xdr:cNvSpPr>
          <a:spLocks noChangeArrowheads="1"/>
        </xdr:cNvSpPr>
      </xdr:nvSpPr>
      <xdr:spPr bwMode="auto">
        <a:xfrm>
          <a:off x="66903600" y="46120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120</xdr:col>
      <xdr:colOff>152400</xdr:colOff>
      <xdr:row>278</xdr:row>
      <xdr:rowOff>28575</xdr:rowOff>
    </xdr:from>
    <xdr:to>
      <xdr:col>120</xdr:col>
      <xdr:colOff>285750</xdr:colOff>
      <xdr:row>278</xdr:row>
      <xdr:rowOff>133350</xdr:rowOff>
    </xdr:to>
    <xdr:sp macro="" textlink="">
      <xdr:nvSpPr>
        <xdr:cNvPr id="530" name="Oval 561"/>
        <xdr:cNvSpPr>
          <a:spLocks noChangeArrowheads="1"/>
        </xdr:cNvSpPr>
      </xdr:nvSpPr>
      <xdr:spPr bwMode="auto">
        <a:xfrm>
          <a:off x="62474475" y="45034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152400</xdr:colOff>
      <xdr:row>279</xdr:row>
      <xdr:rowOff>28575</xdr:rowOff>
    </xdr:from>
    <xdr:to>
      <xdr:col>123</xdr:col>
      <xdr:colOff>285750</xdr:colOff>
      <xdr:row>279</xdr:row>
      <xdr:rowOff>133350</xdr:rowOff>
    </xdr:to>
    <xdr:sp macro="" textlink="">
      <xdr:nvSpPr>
        <xdr:cNvPr id="531" name="Oval 562"/>
        <xdr:cNvSpPr>
          <a:spLocks noChangeArrowheads="1"/>
        </xdr:cNvSpPr>
      </xdr:nvSpPr>
      <xdr:spPr bwMode="auto">
        <a:xfrm>
          <a:off x="64341375" y="451961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123</xdr:col>
      <xdr:colOff>152400</xdr:colOff>
      <xdr:row>280</xdr:row>
      <xdr:rowOff>28575</xdr:rowOff>
    </xdr:from>
    <xdr:to>
      <xdr:col>123</xdr:col>
      <xdr:colOff>285750</xdr:colOff>
      <xdr:row>280</xdr:row>
      <xdr:rowOff>133350</xdr:rowOff>
    </xdr:to>
    <xdr:sp macro="" textlink="">
      <xdr:nvSpPr>
        <xdr:cNvPr id="532" name="Oval 563"/>
        <xdr:cNvSpPr>
          <a:spLocks noChangeArrowheads="1"/>
        </xdr:cNvSpPr>
      </xdr:nvSpPr>
      <xdr:spPr bwMode="auto">
        <a:xfrm>
          <a:off x="64341375" y="453580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152400</xdr:colOff>
      <xdr:row>281</xdr:row>
      <xdr:rowOff>28575</xdr:rowOff>
    </xdr:from>
    <xdr:to>
      <xdr:col>126</xdr:col>
      <xdr:colOff>285750</xdr:colOff>
      <xdr:row>281</xdr:row>
      <xdr:rowOff>133350</xdr:rowOff>
    </xdr:to>
    <xdr:sp macro="" textlink="">
      <xdr:nvSpPr>
        <xdr:cNvPr id="533" name="Oval 565"/>
        <xdr:cNvSpPr>
          <a:spLocks noChangeArrowheads="1"/>
        </xdr:cNvSpPr>
      </xdr:nvSpPr>
      <xdr:spPr bwMode="auto">
        <a:xfrm>
          <a:off x="66303525" y="45519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152400</xdr:colOff>
      <xdr:row>282</xdr:row>
      <xdr:rowOff>28575</xdr:rowOff>
    </xdr:from>
    <xdr:to>
      <xdr:col>126</xdr:col>
      <xdr:colOff>285750</xdr:colOff>
      <xdr:row>282</xdr:row>
      <xdr:rowOff>133350</xdr:rowOff>
    </xdr:to>
    <xdr:sp macro="" textlink="">
      <xdr:nvSpPr>
        <xdr:cNvPr id="534" name="Oval 567"/>
        <xdr:cNvSpPr>
          <a:spLocks noChangeArrowheads="1"/>
        </xdr:cNvSpPr>
      </xdr:nvSpPr>
      <xdr:spPr bwMode="auto">
        <a:xfrm>
          <a:off x="66303525" y="456819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117</xdr:col>
      <xdr:colOff>393700</xdr:colOff>
      <xdr:row>280</xdr:row>
      <xdr:rowOff>47625</xdr:rowOff>
    </xdr:from>
    <xdr:to>
      <xdr:col>120</xdr:col>
      <xdr:colOff>180975</xdr:colOff>
      <xdr:row>304</xdr:row>
      <xdr:rowOff>152400</xdr:rowOff>
    </xdr:to>
    <xdr:sp macro="" textlink="">
      <xdr:nvSpPr>
        <xdr:cNvPr id="535" name="Line 568"/>
        <xdr:cNvSpPr>
          <a:spLocks noChangeShapeType="1"/>
        </xdr:cNvSpPr>
      </xdr:nvSpPr>
      <xdr:spPr bwMode="auto">
        <a:xfrm flipV="1">
          <a:off x="60886975" y="45377100"/>
          <a:ext cx="1616075" cy="39909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257175</xdr:colOff>
      <xdr:row>280</xdr:row>
      <xdr:rowOff>28575</xdr:rowOff>
    </xdr:from>
    <xdr:to>
      <xdr:col>126</xdr:col>
      <xdr:colOff>571500</xdr:colOff>
      <xdr:row>298</xdr:row>
      <xdr:rowOff>28575</xdr:rowOff>
    </xdr:to>
    <xdr:sp macro="" textlink="">
      <xdr:nvSpPr>
        <xdr:cNvPr id="536" name="Line 569"/>
        <xdr:cNvSpPr>
          <a:spLocks noChangeShapeType="1"/>
        </xdr:cNvSpPr>
      </xdr:nvSpPr>
      <xdr:spPr bwMode="auto">
        <a:xfrm flipH="1" flipV="1">
          <a:off x="62579250" y="45358050"/>
          <a:ext cx="4143375" cy="2914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314325</xdr:colOff>
      <xdr:row>279</xdr:row>
      <xdr:rowOff>142875</xdr:rowOff>
    </xdr:from>
    <xdr:to>
      <xdr:col>124</xdr:col>
      <xdr:colOff>104775</xdr:colOff>
      <xdr:row>289</xdr:row>
      <xdr:rowOff>104775</xdr:rowOff>
    </xdr:to>
    <xdr:sp macro="" textlink="">
      <xdr:nvSpPr>
        <xdr:cNvPr id="537" name="Freeform 570"/>
        <xdr:cNvSpPr>
          <a:spLocks/>
        </xdr:cNvSpPr>
      </xdr:nvSpPr>
      <xdr:spPr bwMode="auto">
        <a:xfrm>
          <a:off x="62636400" y="45310425"/>
          <a:ext cx="2266950" cy="1581150"/>
        </a:xfrm>
        <a:custGeom>
          <a:avLst/>
          <a:gdLst>
            <a:gd name="T0" fmla="*/ 207 w 238"/>
            <a:gd name="T1" fmla="*/ 92 h 166"/>
            <a:gd name="T2" fmla="*/ 238 w 238"/>
            <a:gd name="T3" fmla="*/ 166 h 166"/>
            <a:gd name="T4" fmla="*/ 0 w 238"/>
            <a:gd name="T5" fmla="*/ 0 h 16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38" h="166">
              <a:moveTo>
                <a:pt x="207" y="92"/>
              </a:moveTo>
              <a:lnTo>
                <a:pt x="238" y="166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123</xdr:col>
      <xdr:colOff>466725</xdr:colOff>
      <xdr:row>285</xdr:row>
      <xdr:rowOff>28575</xdr:rowOff>
    </xdr:from>
    <xdr:to>
      <xdr:col>126</xdr:col>
      <xdr:colOff>638175</xdr:colOff>
      <xdr:row>297</xdr:row>
      <xdr:rowOff>104775</xdr:rowOff>
    </xdr:to>
    <xdr:sp macro="" textlink="">
      <xdr:nvSpPr>
        <xdr:cNvPr id="538" name="Freeform 571"/>
        <xdr:cNvSpPr>
          <a:spLocks/>
        </xdr:cNvSpPr>
      </xdr:nvSpPr>
      <xdr:spPr bwMode="auto">
        <a:xfrm>
          <a:off x="64655700" y="46167675"/>
          <a:ext cx="2133600" cy="2019300"/>
        </a:xfrm>
        <a:custGeom>
          <a:avLst/>
          <a:gdLst>
            <a:gd name="T0" fmla="*/ 217 w 217"/>
            <a:gd name="T1" fmla="*/ 212 h 212"/>
            <a:gd name="T2" fmla="*/ 35 w 217"/>
            <a:gd name="T3" fmla="*/ 78 h 212"/>
            <a:gd name="T4" fmla="*/ 0 w 217"/>
            <a:gd name="T5" fmla="*/ 0 h 21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17" h="212">
              <a:moveTo>
                <a:pt x="217" y="212"/>
              </a:moveTo>
              <a:lnTo>
                <a:pt x="35" y="78"/>
              </a:lnTo>
              <a:lnTo>
                <a:pt x="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126</xdr:col>
      <xdr:colOff>714375</xdr:colOff>
      <xdr:row>297</xdr:row>
      <xdr:rowOff>104775</xdr:rowOff>
    </xdr:from>
    <xdr:to>
      <xdr:col>126</xdr:col>
      <xdr:colOff>790575</xdr:colOff>
      <xdr:row>298</xdr:row>
      <xdr:rowOff>19050</xdr:rowOff>
    </xdr:to>
    <xdr:sp macro="" textlink="">
      <xdr:nvSpPr>
        <xdr:cNvPr id="539" name="Oval 572"/>
        <xdr:cNvSpPr>
          <a:spLocks noChangeArrowheads="1"/>
        </xdr:cNvSpPr>
      </xdr:nvSpPr>
      <xdr:spPr bwMode="auto">
        <a:xfrm>
          <a:off x="66865500" y="481869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126</xdr:col>
      <xdr:colOff>241300</xdr:colOff>
      <xdr:row>283</xdr:row>
      <xdr:rowOff>92072</xdr:rowOff>
    </xdr:from>
    <xdr:to>
      <xdr:col>130</xdr:col>
      <xdr:colOff>419100</xdr:colOff>
      <xdr:row>297</xdr:row>
      <xdr:rowOff>152398</xdr:rowOff>
    </xdr:to>
    <xdr:sp macro="" textlink="">
      <xdr:nvSpPr>
        <xdr:cNvPr id="540" name="Line 574"/>
        <xdr:cNvSpPr>
          <a:spLocks noChangeShapeType="1"/>
        </xdr:cNvSpPr>
      </xdr:nvSpPr>
      <xdr:spPr bwMode="auto">
        <a:xfrm flipH="1">
          <a:off x="66392425" y="45907322"/>
          <a:ext cx="2816225" cy="2327276"/>
        </a:xfrm>
        <a:custGeom>
          <a:avLst/>
          <a:gdLst>
            <a:gd name="connsiteX0" fmla="*/ 0 w 2260600"/>
            <a:gd name="connsiteY0" fmla="*/ 0 h 50800"/>
            <a:gd name="connsiteX1" fmla="*/ 2260600 w 2260600"/>
            <a:gd name="connsiteY1" fmla="*/ 50800 h 50800"/>
            <a:gd name="connsiteX0" fmla="*/ 0 w 2590800"/>
            <a:gd name="connsiteY0" fmla="*/ 90507 h 92114"/>
            <a:gd name="connsiteX1" fmla="*/ 2590800 w 2590800"/>
            <a:gd name="connsiteY1" fmla="*/ 1607 h 92114"/>
            <a:gd name="connsiteX0" fmla="*/ 0 w 2590800"/>
            <a:gd name="connsiteY0" fmla="*/ 90526 h 90526"/>
            <a:gd name="connsiteX1" fmla="*/ 1752600 w 2590800"/>
            <a:gd name="connsiteY1" fmla="*/ 23852 h 90526"/>
            <a:gd name="connsiteX2" fmla="*/ 2590800 w 2590800"/>
            <a:gd name="connsiteY2" fmla="*/ 1626 h 90526"/>
            <a:gd name="connsiteX0" fmla="*/ 0 w 2590800"/>
            <a:gd name="connsiteY0" fmla="*/ 89592 h 215438"/>
            <a:gd name="connsiteX1" fmla="*/ 2209800 w 2590800"/>
            <a:gd name="connsiteY1" fmla="*/ 200718 h 215438"/>
            <a:gd name="connsiteX2" fmla="*/ 2590800 w 2590800"/>
            <a:gd name="connsiteY2" fmla="*/ 692 h 215438"/>
            <a:gd name="connsiteX0" fmla="*/ 0 w 2590800"/>
            <a:gd name="connsiteY0" fmla="*/ 88900 h 200026"/>
            <a:gd name="connsiteX1" fmla="*/ 2209800 w 2590800"/>
            <a:gd name="connsiteY1" fmla="*/ 200026 h 200026"/>
            <a:gd name="connsiteX2" fmla="*/ 2590800 w 2590800"/>
            <a:gd name="connsiteY2" fmla="*/ 0 h 200026"/>
            <a:gd name="connsiteX0" fmla="*/ 0 w 2590800"/>
            <a:gd name="connsiteY0" fmla="*/ 88900 h 263526"/>
            <a:gd name="connsiteX1" fmla="*/ 2197100 w 2590800"/>
            <a:gd name="connsiteY1" fmla="*/ 263526 h 263526"/>
            <a:gd name="connsiteX2" fmla="*/ 2590800 w 2590800"/>
            <a:gd name="connsiteY2" fmla="*/ 0 h 263526"/>
            <a:gd name="connsiteX0" fmla="*/ 0 w 2743200"/>
            <a:gd name="connsiteY0" fmla="*/ 790573 h 965199"/>
            <a:gd name="connsiteX1" fmla="*/ 2197100 w 2743200"/>
            <a:gd name="connsiteY1" fmla="*/ 965199 h 965199"/>
            <a:gd name="connsiteX2" fmla="*/ 2743200 w 2743200"/>
            <a:gd name="connsiteY2" fmla="*/ 0 h 965199"/>
            <a:gd name="connsiteX3" fmla="*/ 2590800 w 2743200"/>
            <a:gd name="connsiteY3" fmla="*/ 701673 h 965199"/>
            <a:gd name="connsiteX0" fmla="*/ 0 w 2819400"/>
            <a:gd name="connsiteY0" fmla="*/ 2197100 h 2371726"/>
            <a:gd name="connsiteX1" fmla="*/ 2197100 w 2819400"/>
            <a:gd name="connsiteY1" fmla="*/ 2371726 h 2371726"/>
            <a:gd name="connsiteX2" fmla="*/ 2743200 w 2819400"/>
            <a:gd name="connsiteY2" fmla="*/ 1406527 h 2371726"/>
            <a:gd name="connsiteX3" fmla="*/ 2819400 w 2819400"/>
            <a:gd name="connsiteY3" fmla="*/ 0 h 2371726"/>
            <a:gd name="connsiteX0" fmla="*/ 0 w 2819400"/>
            <a:gd name="connsiteY0" fmla="*/ 2197100 h 2371726"/>
            <a:gd name="connsiteX1" fmla="*/ 2197100 w 2819400"/>
            <a:gd name="connsiteY1" fmla="*/ 2371726 h 2371726"/>
            <a:gd name="connsiteX2" fmla="*/ 2743200 w 2819400"/>
            <a:gd name="connsiteY2" fmla="*/ 1406527 h 2371726"/>
            <a:gd name="connsiteX3" fmla="*/ 2819400 w 2819400"/>
            <a:gd name="connsiteY3" fmla="*/ 0 h 2371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819400" h="2371726">
              <a:moveTo>
                <a:pt x="0" y="2197100"/>
              </a:moveTo>
              <a:lnTo>
                <a:pt x="2197100" y="2371726"/>
              </a:lnTo>
              <a:lnTo>
                <a:pt x="2743200" y="1406527"/>
              </a:lnTo>
              <a:lnTo>
                <a:pt x="281940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28575</xdr:colOff>
      <xdr:row>283</xdr:row>
      <xdr:rowOff>152400</xdr:rowOff>
    </xdr:from>
    <xdr:to>
      <xdr:col>127</xdr:col>
      <xdr:colOff>104775</xdr:colOff>
      <xdr:row>297</xdr:row>
      <xdr:rowOff>9525</xdr:rowOff>
    </xdr:to>
    <xdr:sp macro="" textlink="">
      <xdr:nvSpPr>
        <xdr:cNvPr id="541" name="Line 575"/>
        <xdr:cNvSpPr>
          <a:spLocks noChangeShapeType="1"/>
        </xdr:cNvSpPr>
      </xdr:nvSpPr>
      <xdr:spPr bwMode="auto">
        <a:xfrm flipV="1">
          <a:off x="66989325" y="45967650"/>
          <a:ext cx="76200" cy="21240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276225</xdr:colOff>
      <xdr:row>280</xdr:row>
      <xdr:rowOff>28575</xdr:rowOff>
    </xdr:from>
    <xdr:to>
      <xdr:col>127</xdr:col>
      <xdr:colOff>104775</xdr:colOff>
      <xdr:row>283</xdr:row>
      <xdr:rowOff>152400</xdr:rowOff>
    </xdr:to>
    <xdr:sp macro="" textlink="">
      <xdr:nvSpPr>
        <xdr:cNvPr id="542" name="Line 576"/>
        <xdr:cNvSpPr>
          <a:spLocks noChangeShapeType="1"/>
        </xdr:cNvSpPr>
      </xdr:nvSpPr>
      <xdr:spPr bwMode="auto">
        <a:xfrm flipH="1" flipV="1">
          <a:off x="63817500" y="45358050"/>
          <a:ext cx="3248025" cy="609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152400</xdr:colOff>
      <xdr:row>286</xdr:row>
      <xdr:rowOff>28575</xdr:rowOff>
    </xdr:from>
    <xdr:to>
      <xdr:col>127</xdr:col>
      <xdr:colOff>285750</xdr:colOff>
      <xdr:row>286</xdr:row>
      <xdr:rowOff>133350</xdr:rowOff>
    </xdr:to>
    <xdr:sp macro="" textlink="">
      <xdr:nvSpPr>
        <xdr:cNvPr id="543" name="Oval 577"/>
        <xdr:cNvSpPr>
          <a:spLocks noChangeArrowheads="1"/>
        </xdr:cNvSpPr>
      </xdr:nvSpPr>
      <xdr:spPr bwMode="auto">
        <a:xfrm>
          <a:off x="67113150" y="463296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126</xdr:col>
      <xdr:colOff>152400</xdr:colOff>
      <xdr:row>280</xdr:row>
      <xdr:rowOff>28575</xdr:rowOff>
    </xdr:from>
    <xdr:to>
      <xdr:col>126</xdr:col>
      <xdr:colOff>285750</xdr:colOff>
      <xdr:row>280</xdr:row>
      <xdr:rowOff>133350</xdr:rowOff>
    </xdr:to>
    <xdr:sp macro="" textlink="">
      <xdr:nvSpPr>
        <xdr:cNvPr id="544" name="Oval 579"/>
        <xdr:cNvSpPr>
          <a:spLocks noChangeArrowheads="1"/>
        </xdr:cNvSpPr>
      </xdr:nvSpPr>
      <xdr:spPr bwMode="auto">
        <a:xfrm>
          <a:off x="66303525" y="453580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118</xdr:col>
      <xdr:colOff>152400</xdr:colOff>
      <xdr:row>281</xdr:row>
      <xdr:rowOff>47625</xdr:rowOff>
    </xdr:from>
    <xdr:to>
      <xdr:col>118</xdr:col>
      <xdr:colOff>285750</xdr:colOff>
      <xdr:row>281</xdr:row>
      <xdr:rowOff>152400</xdr:rowOff>
    </xdr:to>
    <xdr:sp macro="" textlink="">
      <xdr:nvSpPr>
        <xdr:cNvPr id="545" name="Oval 580"/>
        <xdr:cNvSpPr>
          <a:spLocks noChangeArrowheads="1"/>
        </xdr:cNvSpPr>
      </xdr:nvSpPr>
      <xdr:spPr bwMode="auto">
        <a:xfrm>
          <a:off x="61255275" y="45539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118</xdr:col>
      <xdr:colOff>447675</xdr:colOff>
      <xdr:row>280</xdr:row>
      <xdr:rowOff>28575</xdr:rowOff>
    </xdr:from>
    <xdr:to>
      <xdr:col>120</xdr:col>
      <xdr:colOff>180975</xdr:colOff>
      <xdr:row>281</xdr:row>
      <xdr:rowOff>9525</xdr:rowOff>
    </xdr:to>
    <xdr:sp macro="" textlink="">
      <xdr:nvSpPr>
        <xdr:cNvPr id="546" name="Line 581"/>
        <xdr:cNvSpPr>
          <a:spLocks noChangeShapeType="1"/>
        </xdr:cNvSpPr>
      </xdr:nvSpPr>
      <xdr:spPr bwMode="auto">
        <a:xfrm flipH="1">
          <a:off x="61550550" y="45358050"/>
          <a:ext cx="952500" cy="142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152400</xdr:colOff>
      <xdr:row>277</xdr:row>
      <xdr:rowOff>28575</xdr:rowOff>
    </xdr:from>
    <xdr:to>
      <xdr:col>120</xdr:col>
      <xdr:colOff>285750</xdr:colOff>
      <xdr:row>277</xdr:row>
      <xdr:rowOff>133350</xdr:rowOff>
    </xdr:to>
    <xdr:sp macro="" textlink="">
      <xdr:nvSpPr>
        <xdr:cNvPr id="547" name="Oval 582"/>
        <xdr:cNvSpPr>
          <a:spLocks noChangeArrowheads="1"/>
        </xdr:cNvSpPr>
      </xdr:nvSpPr>
      <xdr:spPr bwMode="auto">
        <a:xfrm>
          <a:off x="62474475" y="448722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83</xdr:col>
      <xdr:colOff>228600</xdr:colOff>
      <xdr:row>315</xdr:row>
      <xdr:rowOff>57150</xdr:rowOff>
    </xdr:from>
    <xdr:to>
      <xdr:col>83</xdr:col>
      <xdr:colOff>304800</xdr:colOff>
      <xdr:row>315</xdr:row>
      <xdr:rowOff>133350</xdr:rowOff>
    </xdr:to>
    <xdr:sp macro="" textlink="">
      <xdr:nvSpPr>
        <xdr:cNvPr id="548" name="Oval 584"/>
        <xdr:cNvSpPr>
          <a:spLocks noChangeArrowheads="1"/>
        </xdr:cNvSpPr>
      </xdr:nvSpPr>
      <xdr:spPr bwMode="auto">
        <a:xfrm>
          <a:off x="40890825" y="510540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83</xdr:col>
      <xdr:colOff>304800</xdr:colOff>
      <xdr:row>316</xdr:row>
      <xdr:rowOff>0</xdr:rowOff>
    </xdr:from>
    <xdr:to>
      <xdr:col>85</xdr:col>
      <xdr:colOff>142875</xdr:colOff>
      <xdr:row>335</xdr:row>
      <xdr:rowOff>76200</xdr:rowOff>
    </xdr:to>
    <xdr:sp macro="" textlink="">
      <xdr:nvSpPr>
        <xdr:cNvPr id="549" name="Freeform 585"/>
        <xdr:cNvSpPr>
          <a:spLocks/>
        </xdr:cNvSpPr>
      </xdr:nvSpPr>
      <xdr:spPr bwMode="auto">
        <a:xfrm>
          <a:off x="40967025" y="51158775"/>
          <a:ext cx="800100" cy="3152775"/>
        </a:xfrm>
        <a:custGeom>
          <a:avLst/>
          <a:gdLst>
            <a:gd name="T0" fmla="*/ 0 w 84"/>
            <a:gd name="T1" fmla="*/ 0 h 314"/>
            <a:gd name="T2" fmla="*/ 32 w 84"/>
            <a:gd name="T3" fmla="*/ 110 h 314"/>
            <a:gd name="T4" fmla="*/ 84 w 84"/>
            <a:gd name="T5" fmla="*/ 314 h 31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4" h="314">
              <a:moveTo>
                <a:pt x="0" y="0"/>
              </a:moveTo>
              <a:lnTo>
                <a:pt x="32" y="110"/>
              </a:lnTo>
              <a:lnTo>
                <a:pt x="84" y="31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85</xdr:col>
      <xdr:colOff>152400</xdr:colOff>
      <xdr:row>335</xdr:row>
      <xdr:rowOff>114300</xdr:rowOff>
    </xdr:from>
    <xdr:to>
      <xdr:col>85</xdr:col>
      <xdr:colOff>228600</xdr:colOff>
      <xdr:row>336</xdr:row>
      <xdr:rowOff>28575</xdr:rowOff>
    </xdr:to>
    <xdr:sp macro="" textlink="">
      <xdr:nvSpPr>
        <xdr:cNvPr id="550" name="Oval 586"/>
        <xdr:cNvSpPr>
          <a:spLocks noChangeArrowheads="1"/>
        </xdr:cNvSpPr>
      </xdr:nvSpPr>
      <xdr:spPr bwMode="auto">
        <a:xfrm>
          <a:off x="41776650" y="54349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82</xdr:col>
      <xdr:colOff>238125</xdr:colOff>
      <xdr:row>314</xdr:row>
      <xdr:rowOff>47625</xdr:rowOff>
    </xdr:from>
    <xdr:to>
      <xdr:col>82</xdr:col>
      <xdr:colOff>371475</xdr:colOff>
      <xdr:row>314</xdr:row>
      <xdr:rowOff>152400</xdr:rowOff>
    </xdr:to>
    <xdr:sp macro="" textlink="">
      <xdr:nvSpPr>
        <xdr:cNvPr id="551" name="Oval 587"/>
        <xdr:cNvSpPr>
          <a:spLocks noChangeArrowheads="1"/>
        </xdr:cNvSpPr>
      </xdr:nvSpPr>
      <xdr:spPr bwMode="auto">
        <a:xfrm>
          <a:off x="40462200" y="50882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337</xdr:row>
      <xdr:rowOff>28575</xdr:rowOff>
    </xdr:from>
    <xdr:to>
      <xdr:col>85</xdr:col>
      <xdr:colOff>85725</xdr:colOff>
      <xdr:row>337</xdr:row>
      <xdr:rowOff>133350</xdr:rowOff>
    </xdr:to>
    <xdr:sp macro="" textlink="">
      <xdr:nvSpPr>
        <xdr:cNvPr id="552" name="Oval 590"/>
        <xdr:cNvSpPr>
          <a:spLocks noChangeArrowheads="1"/>
        </xdr:cNvSpPr>
      </xdr:nvSpPr>
      <xdr:spPr bwMode="auto">
        <a:xfrm>
          <a:off x="41576625" y="54587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338</xdr:row>
      <xdr:rowOff>28575</xdr:rowOff>
    </xdr:from>
    <xdr:to>
      <xdr:col>85</xdr:col>
      <xdr:colOff>85725</xdr:colOff>
      <xdr:row>338</xdr:row>
      <xdr:rowOff>133350</xdr:rowOff>
    </xdr:to>
    <xdr:sp macro="" textlink="">
      <xdr:nvSpPr>
        <xdr:cNvPr id="553" name="Oval 593"/>
        <xdr:cNvSpPr>
          <a:spLocks noChangeArrowheads="1"/>
        </xdr:cNvSpPr>
      </xdr:nvSpPr>
      <xdr:spPr bwMode="auto">
        <a:xfrm>
          <a:off x="41576625" y="547497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339</xdr:row>
      <xdr:rowOff>28575</xdr:rowOff>
    </xdr:from>
    <xdr:to>
      <xdr:col>85</xdr:col>
      <xdr:colOff>85725</xdr:colOff>
      <xdr:row>339</xdr:row>
      <xdr:rowOff>133350</xdr:rowOff>
    </xdr:to>
    <xdr:sp macro="" textlink="">
      <xdr:nvSpPr>
        <xdr:cNvPr id="554" name="Oval 594"/>
        <xdr:cNvSpPr>
          <a:spLocks noChangeArrowheads="1"/>
        </xdr:cNvSpPr>
      </xdr:nvSpPr>
      <xdr:spPr bwMode="auto">
        <a:xfrm>
          <a:off x="41576625" y="54911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390525</xdr:colOff>
      <xdr:row>340</xdr:row>
      <xdr:rowOff>28575</xdr:rowOff>
    </xdr:from>
    <xdr:to>
      <xdr:col>85</xdr:col>
      <xdr:colOff>85725</xdr:colOff>
      <xdr:row>340</xdr:row>
      <xdr:rowOff>133350</xdr:rowOff>
    </xdr:to>
    <xdr:sp macro="" textlink="">
      <xdr:nvSpPr>
        <xdr:cNvPr id="555" name="Oval 595"/>
        <xdr:cNvSpPr>
          <a:spLocks noChangeArrowheads="1"/>
        </xdr:cNvSpPr>
      </xdr:nvSpPr>
      <xdr:spPr bwMode="auto">
        <a:xfrm>
          <a:off x="41576625" y="55073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>
            <a:alpha val="30000"/>
          </a:srgbClr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85</xdr:col>
      <xdr:colOff>219075</xdr:colOff>
      <xdr:row>310</xdr:row>
      <xdr:rowOff>114300</xdr:rowOff>
    </xdr:from>
    <xdr:to>
      <xdr:col>87</xdr:col>
      <xdr:colOff>266700</xdr:colOff>
      <xdr:row>335</xdr:row>
      <xdr:rowOff>38100</xdr:rowOff>
    </xdr:to>
    <xdr:sp macro="" textlink="">
      <xdr:nvSpPr>
        <xdr:cNvPr id="556" name="Freeform 596"/>
        <xdr:cNvSpPr>
          <a:spLocks/>
        </xdr:cNvSpPr>
      </xdr:nvSpPr>
      <xdr:spPr bwMode="auto">
        <a:xfrm>
          <a:off x="41843325" y="50301525"/>
          <a:ext cx="923925" cy="3971925"/>
        </a:xfrm>
        <a:custGeom>
          <a:avLst/>
          <a:gdLst>
            <a:gd name="T0" fmla="*/ 66 w 97"/>
            <a:gd name="T1" fmla="*/ 0 h 417"/>
            <a:gd name="T2" fmla="*/ 97 w 97"/>
            <a:gd name="T3" fmla="*/ 63 h 417"/>
            <a:gd name="T4" fmla="*/ 85 w 97"/>
            <a:gd name="T5" fmla="*/ 219 h 417"/>
            <a:gd name="T6" fmla="*/ 0 w 97"/>
            <a:gd name="T7" fmla="*/ 417 h 41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</a:cxnLst>
          <a:rect l="0" t="0" r="r" b="b"/>
          <a:pathLst>
            <a:path w="97" h="417">
              <a:moveTo>
                <a:pt x="66" y="0"/>
              </a:moveTo>
              <a:lnTo>
                <a:pt x="97" y="63"/>
              </a:lnTo>
              <a:lnTo>
                <a:pt x="85" y="219"/>
              </a:lnTo>
              <a:lnTo>
                <a:pt x="0" y="417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87</xdr:col>
      <xdr:colOff>295275</xdr:colOff>
      <xdr:row>314</xdr:row>
      <xdr:rowOff>47625</xdr:rowOff>
    </xdr:from>
    <xdr:to>
      <xdr:col>87</xdr:col>
      <xdr:colOff>371475</xdr:colOff>
      <xdr:row>314</xdr:row>
      <xdr:rowOff>123825</xdr:rowOff>
    </xdr:to>
    <xdr:sp macro="" textlink="">
      <xdr:nvSpPr>
        <xdr:cNvPr id="557" name="Oval 597"/>
        <xdr:cNvSpPr>
          <a:spLocks noChangeArrowheads="1"/>
        </xdr:cNvSpPr>
      </xdr:nvSpPr>
      <xdr:spPr bwMode="auto">
        <a:xfrm>
          <a:off x="42795825" y="508825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87</xdr:col>
      <xdr:colOff>104775</xdr:colOff>
      <xdr:row>316</xdr:row>
      <xdr:rowOff>28575</xdr:rowOff>
    </xdr:from>
    <xdr:to>
      <xdr:col>87</xdr:col>
      <xdr:colOff>238125</xdr:colOff>
      <xdr:row>316</xdr:row>
      <xdr:rowOff>133350</xdr:rowOff>
    </xdr:to>
    <xdr:sp macro="" textlink="">
      <xdr:nvSpPr>
        <xdr:cNvPr id="558" name="Oval 598"/>
        <xdr:cNvSpPr>
          <a:spLocks noChangeArrowheads="1"/>
        </xdr:cNvSpPr>
      </xdr:nvSpPr>
      <xdr:spPr bwMode="auto">
        <a:xfrm>
          <a:off x="42605325" y="51187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80</xdr:col>
      <xdr:colOff>257175</xdr:colOff>
      <xdr:row>305</xdr:row>
      <xdr:rowOff>85725</xdr:rowOff>
    </xdr:from>
    <xdr:to>
      <xdr:col>80</xdr:col>
      <xdr:colOff>390525</xdr:colOff>
      <xdr:row>306</xdr:row>
      <xdr:rowOff>28575</xdr:rowOff>
    </xdr:to>
    <xdr:sp macro="" textlink="">
      <xdr:nvSpPr>
        <xdr:cNvPr id="559" name="Oval 600"/>
        <xdr:cNvSpPr>
          <a:spLocks noChangeArrowheads="1"/>
        </xdr:cNvSpPr>
      </xdr:nvSpPr>
      <xdr:spPr bwMode="auto">
        <a:xfrm>
          <a:off x="39433500" y="49463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79</xdr:col>
      <xdr:colOff>581025</xdr:colOff>
      <xdr:row>306</xdr:row>
      <xdr:rowOff>47625</xdr:rowOff>
    </xdr:from>
    <xdr:to>
      <xdr:col>80</xdr:col>
      <xdr:colOff>85725</xdr:colOff>
      <xdr:row>307</xdr:row>
      <xdr:rowOff>0</xdr:rowOff>
    </xdr:to>
    <xdr:sp macro="" textlink="">
      <xdr:nvSpPr>
        <xdr:cNvPr id="560" name="Oval 601"/>
        <xdr:cNvSpPr>
          <a:spLocks noChangeArrowheads="1"/>
        </xdr:cNvSpPr>
      </xdr:nvSpPr>
      <xdr:spPr bwMode="auto">
        <a:xfrm>
          <a:off x="39147750" y="49587150"/>
          <a:ext cx="11430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117</xdr:col>
      <xdr:colOff>206375</xdr:colOff>
      <xdr:row>265</xdr:row>
      <xdr:rowOff>53975</xdr:rowOff>
    </xdr:from>
    <xdr:to>
      <xdr:col>117</xdr:col>
      <xdr:colOff>339725</xdr:colOff>
      <xdr:row>265</xdr:row>
      <xdr:rowOff>161925</xdr:rowOff>
    </xdr:to>
    <xdr:sp macro="" textlink="">
      <xdr:nvSpPr>
        <xdr:cNvPr id="561" name="Oval 602"/>
        <xdr:cNvSpPr>
          <a:spLocks noChangeArrowheads="1"/>
        </xdr:cNvSpPr>
      </xdr:nvSpPr>
      <xdr:spPr bwMode="auto">
        <a:xfrm>
          <a:off x="60699650" y="42954575"/>
          <a:ext cx="133350" cy="1079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115</xdr:col>
      <xdr:colOff>180975</xdr:colOff>
      <xdr:row>269</xdr:row>
      <xdr:rowOff>66675</xdr:rowOff>
    </xdr:from>
    <xdr:to>
      <xdr:col>115</xdr:col>
      <xdr:colOff>314325</xdr:colOff>
      <xdr:row>270</xdr:row>
      <xdr:rowOff>9525</xdr:rowOff>
    </xdr:to>
    <xdr:sp macro="" textlink="">
      <xdr:nvSpPr>
        <xdr:cNvPr id="562" name="Oval 603"/>
        <xdr:cNvSpPr>
          <a:spLocks noChangeArrowheads="1"/>
        </xdr:cNvSpPr>
      </xdr:nvSpPr>
      <xdr:spPr bwMode="auto">
        <a:xfrm>
          <a:off x="59455050" y="43614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116</xdr:col>
      <xdr:colOff>180975</xdr:colOff>
      <xdr:row>271</xdr:row>
      <xdr:rowOff>66675</xdr:rowOff>
    </xdr:from>
    <xdr:to>
      <xdr:col>116</xdr:col>
      <xdr:colOff>314325</xdr:colOff>
      <xdr:row>272</xdr:row>
      <xdr:rowOff>9525</xdr:rowOff>
    </xdr:to>
    <xdr:sp macro="" textlink="">
      <xdr:nvSpPr>
        <xdr:cNvPr id="563" name="Oval 604"/>
        <xdr:cNvSpPr>
          <a:spLocks noChangeArrowheads="1"/>
        </xdr:cNvSpPr>
      </xdr:nvSpPr>
      <xdr:spPr bwMode="auto">
        <a:xfrm>
          <a:off x="60064650" y="439388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69</xdr:col>
      <xdr:colOff>333375</xdr:colOff>
      <xdr:row>183</xdr:row>
      <xdr:rowOff>66675</xdr:rowOff>
    </xdr:from>
    <xdr:to>
      <xdr:col>103</xdr:col>
      <xdr:colOff>219075</xdr:colOff>
      <xdr:row>241</xdr:row>
      <xdr:rowOff>76200</xdr:rowOff>
    </xdr:to>
    <xdr:sp macro="" textlink="">
      <xdr:nvSpPr>
        <xdr:cNvPr id="564" name="Freeform 605"/>
        <xdr:cNvSpPr>
          <a:spLocks/>
        </xdr:cNvSpPr>
      </xdr:nvSpPr>
      <xdr:spPr bwMode="auto">
        <a:xfrm>
          <a:off x="33889950" y="29689425"/>
          <a:ext cx="18288000" cy="9401175"/>
        </a:xfrm>
        <a:custGeom>
          <a:avLst/>
          <a:gdLst>
            <a:gd name="T0" fmla="*/ 0 w 1664"/>
            <a:gd name="T1" fmla="*/ 0 h 987"/>
            <a:gd name="T2" fmla="*/ 1413 w 1664"/>
            <a:gd name="T3" fmla="*/ 737 h 987"/>
            <a:gd name="T4" fmla="*/ 1664 w 1664"/>
            <a:gd name="T5" fmla="*/ 987 h 98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664" h="987">
              <a:moveTo>
                <a:pt x="0" y="0"/>
              </a:moveTo>
              <a:lnTo>
                <a:pt x="1413" y="737"/>
              </a:lnTo>
              <a:lnTo>
                <a:pt x="1664" y="987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72</xdr:col>
      <xdr:colOff>257175</xdr:colOff>
      <xdr:row>260</xdr:row>
      <xdr:rowOff>9525</xdr:rowOff>
    </xdr:from>
    <xdr:to>
      <xdr:col>72</xdr:col>
      <xdr:colOff>390525</xdr:colOff>
      <xdr:row>265</xdr:row>
      <xdr:rowOff>66675</xdr:rowOff>
    </xdr:to>
    <xdr:sp macro="" textlink="">
      <xdr:nvSpPr>
        <xdr:cNvPr id="565" name="Line 606"/>
        <xdr:cNvSpPr>
          <a:spLocks noChangeShapeType="1"/>
        </xdr:cNvSpPr>
      </xdr:nvSpPr>
      <xdr:spPr bwMode="auto">
        <a:xfrm flipH="1">
          <a:off x="35271075" y="42100500"/>
          <a:ext cx="133350" cy="866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390525</xdr:colOff>
      <xdr:row>227</xdr:row>
      <xdr:rowOff>66675</xdr:rowOff>
    </xdr:from>
    <xdr:to>
      <xdr:col>69</xdr:col>
      <xdr:colOff>219075</xdr:colOff>
      <xdr:row>248</xdr:row>
      <xdr:rowOff>142875</xdr:rowOff>
    </xdr:to>
    <xdr:sp macro="" textlink="">
      <xdr:nvSpPr>
        <xdr:cNvPr id="566" name="Line 607"/>
        <xdr:cNvSpPr>
          <a:spLocks noChangeShapeType="1"/>
        </xdr:cNvSpPr>
      </xdr:nvSpPr>
      <xdr:spPr bwMode="auto">
        <a:xfrm flipH="1" flipV="1">
          <a:off x="32975550" y="36814125"/>
          <a:ext cx="800100" cy="3476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457200</xdr:colOff>
      <xdr:row>260</xdr:row>
      <xdr:rowOff>133350</xdr:rowOff>
    </xdr:from>
    <xdr:to>
      <xdr:col>71</xdr:col>
      <xdr:colOff>9525</xdr:colOff>
      <xdr:row>266</xdr:row>
      <xdr:rowOff>66675</xdr:rowOff>
    </xdr:to>
    <xdr:sp macro="" textlink="">
      <xdr:nvSpPr>
        <xdr:cNvPr id="567" name="Line 608"/>
        <xdr:cNvSpPr>
          <a:spLocks noChangeShapeType="1"/>
        </xdr:cNvSpPr>
      </xdr:nvSpPr>
      <xdr:spPr bwMode="auto">
        <a:xfrm flipH="1">
          <a:off x="34499550" y="42224325"/>
          <a:ext cx="38100" cy="9048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0</xdr:colOff>
      <xdr:row>155</xdr:row>
      <xdr:rowOff>38100</xdr:rowOff>
    </xdr:from>
    <xdr:to>
      <xdr:col>76</xdr:col>
      <xdr:colOff>76200</xdr:colOff>
      <xdr:row>155</xdr:row>
      <xdr:rowOff>114300</xdr:rowOff>
    </xdr:to>
    <xdr:sp macro="" textlink="">
      <xdr:nvSpPr>
        <xdr:cNvPr id="568" name="Oval 609"/>
        <xdr:cNvSpPr>
          <a:spLocks noChangeArrowheads="1"/>
        </xdr:cNvSpPr>
      </xdr:nvSpPr>
      <xdr:spPr bwMode="auto">
        <a:xfrm>
          <a:off x="36957000" y="25126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180975</xdr:colOff>
      <xdr:row>284</xdr:row>
      <xdr:rowOff>0</xdr:rowOff>
    </xdr:from>
    <xdr:to>
      <xdr:col>131</xdr:col>
      <xdr:colOff>314325</xdr:colOff>
      <xdr:row>284</xdr:row>
      <xdr:rowOff>104775</xdr:rowOff>
    </xdr:to>
    <xdr:sp macro="" textlink="">
      <xdr:nvSpPr>
        <xdr:cNvPr id="569" name="Oval 611"/>
        <xdr:cNvSpPr>
          <a:spLocks noChangeArrowheads="1"/>
        </xdr:cNvSpPr>
      </xdr:nvSpPr>
      <xdr:spPr bwMode="auto">
        <a:xfrm>
          <a:off x="69580125" y="459771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127</xdr:col>
      <xdr:colOff>88900</xdr:colOff>
      <xdr:row>285</xdr:row>
      <xdr:rowOff>130174</xdr:rowOff>
    </xdr:from>
    <xdr:to>
      <xdr:col>131</xdr:col>
      <xdr:colOff>219075</xdr:colOff>
      <xdr:row>297</xdr:row>
      <xdr:rowOff>63499</xdr:rowOff>
    </xdr:to>
    <xdr:sp macro="" textlink="">
      <xdr:nvSpPr>
        <xdr:cNvPr id="570" name="Line 612"/>
        <xdr:cNvSpPr>
          <a:spLocks noChangeShapeType="1"/>
        </xdr:cNvSpPr>
      </xdr:nvSpPr>
      <xdr:spPr bwMode="auto">
        <a:xfrm flipV="1">
          <a:off x="67049650" y="46269274"/>
          <a:ext cx="2568575" cy="1876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128</xdr:col>
      <xdr:colOff>371475</xdr:colOff>
      <xdr:row>296</xdr:row>
      <xdr:rowOff>152400</xdr:rowOff>
    </xdr:from>
    <xdr:to>
      <xdr:col>129</xdr:col>
      <xdr:colOff>190500</xdr:colOff>
      <xdr:row>298</xdr:row>
      <xdr:rowOff>133350</xdr:rowOff>
    </xdr:to>
    <xdr:sp macro="" textlink="">
      <xdr:nvSpPr>
        <xdr:cNvPr id="571" name="AutoShape 613"/>
        <xdr:cNvSpPr>
          <a:spLocks noChangeArrowheads="1"/>
        </xdr:cNvSpPr>
      </xdr:nvSpPr>
      <xdr:spPr bwMode="auto">
        <a:xfrm rot="7465880">
          <a:off x="68003738" y="4801076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132</xdr:col>
      <xdr:colOff>304800</xdr:colOff>
      <xdr:row>285</xdr:row>
      <xdr:rowOff>0</xdr:rowOff>
    </xdr:from>
    <xdr:to>
      <xdr:col>133</xdr:col>
      <xdr:colOff>0</xdr:colOff>
      <xdr:row>287</xdr:row>
      <xdr:rowOff>104775</xdr:rowOff>
    </xdr:to>
    <xdr:sp macro="" textlink="">
      <xdr:nvSpPr>
        <xdr:cNvPr id="572" name="AutoShape 614"/>
        <xdr:cNvSpPr>
          <a:spLocks noChangeArrowheads="1"/>
        </xdr:cNvSpPr>
      </xdr:nvSpPr>
      <xdr:spPr bwMode="auto">
        <a:xfrm rot="8773965">
          <a:off x="70313550" y="46139100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131</xdr:col>
      <xdr:colOff>152400</xdr:colOff>
      <xdr:row>263</xdr:row>
      <xdr:rowOff>28575</xdr:rowOff>
    </xdr:from>
    <xdr:to>
      <xdr:col>131</xdr:col>
      <xdr:colOff>285750</xdr:colOff>
      <xdr:row>263</xdr:row>
      <xdr:rowOff>133350</xdr:rowOff>
    </xdr:to>
    <xdr:sp macro="" textlink="">
      <xdr:nvSpPr>
        <xdr:cNvPr id="573" name="Oval 615"/>
        <xdr:cNvSpPr>
          <a:spLocks noChangeArrowheads="1"/>
        </xdr:cNvSpPr>
      </xdr:nvSpPr>
      <xdr:spPr bwMode="auto">
        <a:xfrm>
          <a:off x="69551550" y="42605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135</xdr:col>
      <xdr:colOff>152400</xdr:colOff>
      <xdr:row>260</xdr:row>
      <xdr:rowOff>28575</xdr:rowOff>
    </xdr:from>
    <xdr:to>
      <xdr:col>135</xdr:col>
      <xdr:colOff>285750</xdr:colOff>
      <xdr:row>260</xdr:row>
      <xdr:rowOff>133350</xdr:rowOff>
    </xdr:to>
    <xdr:sp macro="" textlink="">
      <xdr:nvSpPr>
        <xdr:cNvPr id="574" name="Oval 616"/>
        <xdr:cNvSpPr>
          <a:spLocks noChangeArrowheads="1"/>
        </xdr:cNvSpPr>
      </xdr:nvSpPr>
      <xdr:spPr bwMode="auto">
        <a:xfrm>
          <a:off x="71989950" y="42119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257</xdr:row>
      <xdr:rowOff>28575</xdr:rowOff>
    </xdr:from>
    <xdr:to>
      <xdr:col>103</xdr:col>
      <xdr:colOff>0</xdr:colOff>
      <xdr:row>297</xdr:row>
      <xdr:rowOff>38100</xdr:rowOff>
    </xdr:to>
    <xdr:sp macro="" textlink="">
      <xdr:nvSpPr>
        <xdr:cNvPr id="575" name="Freeform 617"/>
        <xdr:cNvSpPr>
          <a:spLocks/>
        </xdr:cNvSpPr>
      </xdr:nvSpPr>
      <xdr:spPr bwMode="auto">
        <a:xfrm>
          <a:off x="40614600" y="41633775"/>
          <a:ext cx="11344275" cy="6486525"/>
        </a:xfrm>
        <a:custGeom>
          <a:avLst/>
          <a:gdLst>
            <a:gd name="T0" fmla="*/ 0 w 935"/>
            <a:gd name="T1" fmla="*/ 0 h 681"/>
            <a:gd name="T2" fmla="*/ 123 w 935"/>
            <a:gd name="T3" fmla="*/ 148 h 681"/>
            <a:gd name="T4" fmla="*/ 935 w 935"/>
            <a:gd name="T5" fmla="*/ 681 h 68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935" h="681">
              <a:moveTo>
                <a:pt x="0" y="0"/>
              </a:moveTo>
              <a:lnTo>
                <a:pt x="123" y="148"/>
              </a:lnTo>
              <a:lnTo>
                <a:pt x="935" y="68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120</xdr:col>
      <xdr:colOff>85725</xdr:colOff>
      <xdr:row>264</xdr:row>
      <xdr:rowOff>66675</xdr:rowOff>
    </xdr:from>
    <xdr:to>
      <xdr:col>120</xdr:col>
      <xdr:colOff>219075</xdr:colOff>
      <xdr:row>265</xdr:row>
      <xdr:rowOff>9525</xdr:rowOff>
    </xdr:to>
    <xdr:sp macro="" textlink="">
      <xdr:nvSpPr>
        <xdr:cNvPr id="576" name="Oval 618"/>
        <xdr:cNvSpPr>
          <a:spLocks noChangeArrowheads="1"/>
        </xdr:cNvSpPr>
      </xdr:nvSpPr>
      <xdr:spPr bwMode="auto">
        <a:xfrm>
          <a:off x="62407800" y="428053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133</xdr:col>
      <xdr:colOff>152400</xdr:colOff>
      <xdr:row>280</xdr:row>
      <xdr:rowOff>28575</xdr:rowOff>
    </xdr:from>
    <xdr:to>
      <xdr:col>133</xdr:col>
      <xdr:colOff>285750</xdr:colOff>
      <xdr:row>280</xdr:row>
      <xdr:rowOff>133350</xdr:rowOff>
    </xdr:to>
    <xdr:sp macro="" textlink="">
      <xdr:nvSpPr>
        <xdr:cNvPr id="577" name="Oval 619"/>
        <xdr:cNvSpPr>
          <a:spLocks noChangeArrowheads="1"/>
        </xdr:cNvSpPr>
      </xdr:nvSpPr>
      <xdr:spPr bwMode="auto">
        <a:xfrm>
          <a:off x="70770750" y="453580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134</xdr:col>
      <xdr:colOff>152400</xdr:colOff>
      <xdr:row>278</xdr:row>
      <xdr:rowOff>28575</xdr:rowOff>
    </xdr:from>
    <xdr:to>
      <xdr:col>134</xdr:col>
      <xdr:colOff>285750</xdr:colOff>
      <xdr:row>278</xdr:row>
      <xdr:rowOff>133350</xdr:rowOff>
    </xdr:to>
    <xdr:sp macro="" textlink="">
      <xdr:nvSpPr>
        <xdr:cNvPr id="578" name="Oval 620"/>
        <xdr:cNvSpPr>
          <a:spLocks noChangeArrowheads="1"/>
        </xdr:cNvSpPr>
      </xdr:nvSpPr>
      <xdr:spPr bwMode="auto">
        <a:xfrm>
          <a:off x="71380350" y="450342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409575</xdr:colOff>
      <xdr:row>223</xdr:row>
      <xdr:rowOff>104775</xdr:rowOff>
    </xdr:from>
    <xdr:to>
      <xdr:col>102</xdr:col>
      <xdr:colOff>571500</xdr:colOff>
      <xdr:row>243</xdr:row>
      <xdr:rowOff>66675</xdr:rowOff>
    </xdr:to>
    <xdr:grpSp>
      <xdr:nvGrpSpPr>
        <xdr:cNvPr id="579" name="Group 626"/>
        <xdr:cNvGrpSpPr>
          <a:grpSpLocks/>
        </xdr:cNvGrpSpPr>
      </xdr:nvGrpSpPr>
      <xdr:grpSpPr bwMode="auto">
        <a:xfrm>
          <a:off x="41288634" y="35089540"/>
          <a:ext cx="10280837" cy="3099547"/>
          <a:chOff x="3139" y="3801"/>
          <a:chExt cx="828" cy="336"/>
        </a:xfrm>
      </xdr:grpSpPr>
      <xdr:sp macro="" textlink="">
        <xdr:nvSpPr>
          <xdr:cNvPr id="580" name="Freeform 623"/>
          <xdr:cNvSpPr>
            <a:spLocks/>
          </xdr:cNvSpPr>
        </xdr:nvSpPr>
        <xdr:spPr bwMode="auto">
          <a:xfrm>
            <a:off x="3254" y="3801"/>
            <a:ext cx="713" cy="336"/>
          </a:xfrm>
          <a:custGeom>
            <a:avLst/>
            <a:gdLst>
              <a:gd name="T0" fmla="*/ 0 w 713"/>
              <a:gd name="T1" fmla="*/ 0 h 336"/>
              <a:gd name="T2" fmla="*/ 84 w 713"/>
              <a:gd name="T3" fmla="*/ 130 h 336"/>
              <a:gd name="T4" fmla="*/ 713 w 713"/>
              <a:gd name="T5" fmla="*/ 336 h 33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</a:cxnLst>
            <a:rect l="0" t="0" r="r" b="b"/>
            <a:pathLst>
              <a:path w="713" h="336">
                <a:moveTo>
                  <a:pt x="0" y="0"/>
                </a:moveTo>
                <a:lnTo>
                  <a:pt x="84" y="130"/>
                </a:lnTo>
                <a:lnTo>
                  <a:pt x="713" y="336"/>
                </a:lnTo>
              </a:path>
            </a:pathLst>
          </a:custGeom>
          <a:noFill/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dash"/>
            <a:round/>
            <a:headEnd type="non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81" name="Line 625"/>
          <xdr:cNvSpPr>
            <a:spLocks noChangeShapeType="1"/>
          </xdr:cNvSpPr>
        </xdr:nvSpPr>
        <xdr:spPr bwMode="auto">
          <a:xfrm flipH="1">
            <a:off x="3139" y="3931"/>
            <a:ext cx="199" cy="84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77</xdr:col>
      <xdr:colOff>371475</xdr:colOff>
      <xdr:row>157</xdr:row>
      <xdr:rowOff>142875</xdr:rowOff>
    </xdr:from>
    <xdr:to>
      <xdr:col>80</xdr:col>
      <xdr:colOff>47625</xdr:colOff>
      <xdr:row>158</xdr:row>
      <xdr:rowOff>38100</xdr:rowOff>
    </xdr:to>
    <xdr:sp macro="" textlink="">
      <xdr:nvSpPr>
        <xdr:cNvPr id="582" name="Line 627"/>
        <xdr:cNvSpPr>
          <a:spLocks noChangeShapeType="1"/>
        </xdr:cNvSpPr>
      </xdr:nvSpPr>
      <xdr:spPr bwMode="auto">
        <a:xfrm>
          <a:off x="37814250" y="25555575"/>
          <a:ext cx="1409700" cy="57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143</xdr:col>
      <xdr:colOff>180975</xdr:colOff>
      <xdr:row>152</xdr:row>
      <xdr:rowOff>47625</xdr:rowOff>
    </xdr:from>
    <xdr:to>
      <xdr:col>143</xdr:col>
      <xdr:colOff>257175</xdr:colOff>
      <xdr:row>152</xdr:row>
      <xdr:rowOff>123825</xdr:rowOff>
    </xdr:to>
    <xdr:sp macro="" textlink="">
      <xdr:nvSpPr>
        <xdr:cNvPr id="583" name="Oval 629"/>
        <xdr:cNvSpPr>
          <a:spLocks noChangeArrowheads="1"/>
        </xdr:cNvSpPr>
      </xdr:nvSpPr>
      <xdr:spPr bwMode="auto">
        <a:xfrm>
          <a:off x="76971525" y="246507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141</xdr:col>
      <xdr:colOff>600075</xdr:colOff>
      <xdr:row>127</xdr:row>
      <xdr:rowOff>0</xdr:rowOff>
    </xdr:from>
    <xdr:to>
      <xdr:col>142</xdr:col>
      <xdr:colOff>66675</xdr:colOff>
      <xdr:row>127</xdr:row>
      <xdr:rowOff>76200</xdr:rowOff>
    </xdr:to>
    <xdr:sp macro="" textlink="">
      <xdr:nvSpPr>
        <xdr:cNvPr id="584" name="Oval 630"/>
        <xdr:cNvSpPr>
          <a:spLocks noChangeArrowheads="1"/>
        </xdr:cNvSpPr>
      </xdr:nvSpPr>
      <xdr:spPr bwMode="auto">
        <a:xfrm>
          <a:off x="76171425" y="205644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141</xdr:col>
      <xdr:colOff>266700</xdr:colOff>
      <xdr:row>128</xdr:row>
      <xdr:rowOff>66675</xdr:rowOff>
    </xdr:from>
    <xdr:to>
      <xdr:col>141</xdr:col>
      <xdr:colOff>400050</xdr:colOff>
      <xdr:row>129</xdr:row>
      <xdr:rowOff>9525</xdr:rowOff>
    </xdr:to>
    <xdr:sp macro="" textlink="">
      <xdr:nvSpPr>
        <xdr:cNvPr id="585" name="Oval 631"/>
        <xdr:cNvSpPr>
          <a:spLocks noChangeArrowheads="1"/>
        </xdr:cNvSpPr>
      </xdr:nvSpPr>
      <xdr:spPr bwMode="auto">
        <a:xfrm>
          <a:off x="75838050" y="207930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138</xdr:col>
      <xdr:colOff>600075</xdr:colOff>
      <xdr:row>120</xdr:row>
      <xdr:rowOff>76200</xdr:rowOff>
    </xdr:from>
    <xdr:to>
      <xdr:col>144</xdr:col>
      <xdr:colOff>180975</xdr:colOff>
      <xdr:row>138</xdr:row>
      <xdr:rowOff>104775</xdr:rowOff>
    </xdr:to>
    <xdr:sp macro="" textlink="">
      <xdr:nvSpPr>
        <xdr:cNvPr id="586" name="Line 633"/>
        <xdr:cNvSpPr>
          <a:spLocks noChangeShapeType="1"/>
        </xdr:cNvSpPr>
      </xdr:nvSpPr>
      <xdr:spPr bwMode="auto">
        <a:xfrm flipV="1">
          <a:off x="74266425" y="19507200"/>
          <a:ext cx="3314700" cy="2943225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138</xdr:col>
      <xdr:colOff>409575</xdr:colOff>
      <xdr:row>139</xdr:row>
      <xdr:rowOff>104775</xdr:rowOff>
    </xdr:from>
    <xdr:to>
      <xdr:col>143</xdr:col>
      <xdr:colOff>152400</xdr:colOff>
      <xdr:row>152</xdr:row>
      <xdr:rowOff>38100</xdr:rowOff>
    </xdr:to>
    <xdr:sp macro="" textlink="">
      <xdr:nvSpPr>
        <xdr:cNvPr id="587" name="Line 634"/>
        <xdr:cNvSpPr>
          <a:spLocks noChangeShapeType="1"/>
        </xdr:cNvSpPr>
      </xdr:nvSpPr>
      <xdr:spPr bwMode="auto">
        <a:xfrm flipH="1" flipV="1">
          <a:off x="74075925" y="22612350"/>
          <a:ext cx="2867025" cy="2028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94</xdr:col>
      <xdr:colOff>215901</xdr:colOff>
      <xdr:row>313</xdr:row>
      <xdr:rowOff>38100</xdr:rowOff>
    </xdr:from>
    <xdr:to>
      <xdr:col>94</xdr:col>
      <xdr:colOff>381001</xdr:colOff>
      <xdr:row>318</xdr:row>
      <xdr:rowOff>126999</xdr:rowOff>
    </xdr:to>
    <xdr:sp macro="" textlink="">
      <xdr:nvSpPr>
        <xdr:cNvPr id="588" name="Freeform 635"/>
        <xdr:cNvSpPr>
          <a:spLocks/>
        </xdr:cNvSpPr>
      </xdr:nvSpPr>
      <xdr:spPr bwMode="auto">
        <a:xfrm>
          <a:off x="46688376" y="50711100"/>
          <a:ext cx="165100" cy="898524"/>
        </a:xfrm>
        <a:custGeom>
          <a:avLst/>
          <a:gdLst>
            <a:gd name="T0" fmla="*/ 8 w 8"/>
            <a:gd name="T1" fmla="*/ 0 h 76"/>
            <a:gd name="T2" fmla="*/ 0 w 8"/>
            <a:gd name="T3" fmla="*/ 76 h 76"/>
          </a:gdLst>
          <a:ahLst/>
          <a:cxnLst>
            <a:cxn ang="0">
              <a:pos x="T0" y="T1"/>
            </a:cxn>
            <a:cxn ang="0">
              <a:pos x="T2" y="T3"/>
            </a:cxn>
          </a:cxnLst>
          <a:rect l="0" t="0" r="r" b="b"/>
          <a:pathLst>
            <a:path w="8" h="76">
              <a:moveTo>
                <a:pt x="8" y="0"/>
              </a:moveTo>
              <a:lnTo>
                <a:pt x="0" y="76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78</xdr:col>
      <xdr:colOff>495300</xdr:colOff>
      <xdr:row>131</xdr:row>
      <xdr:rowOff>85725</xdr:rowOff>
    </xdr:from>
    <xdr:to>
      <xdr:col>86</xdr:col>
      <xdr:colOff>428625</xdr:colOff>
      <xdr:row>147</xdr:row>
      <xdr:rowOff>142875</xdr:rowOff>
    </xdr:to>
    <xdr:sp macro="" textlink="">
      <xdr:nvSpPr>
        <xdr:cNvPr id="589" name="Line 636"/>
        <xdr:cNvSpPr>
          <a:spLocks noChangeShapeType="1"/>
        </xdr:cNvSpPr>
      </xdr:nvSpPr>
      <xdr:spPr bwMode="auto">
        <a:xfrm>
          <a:off x="38452425" y="21297900"/>
          <a:ext cx="4038600" cy="2647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104</xdr:col>
      <xdr:colOff>523875</xdr:colOff>
      <xdr:row>246</xdr:row>
      <xdr:rowOff>28575</xdr:rowOff>
    </xdr:from>
    <xdr:to>
      <xdr:col>105</xdr:col>
      <xdr:colOff>561975</xdr:colOff>
      <xdr:row>250</xdr:row>
      <xdr:rowOff>142875</xdr:rowOff>
    </xdr:to>
    <xdr:sp macro="" textlink="">
      <xdr:nvSpPr>
        <xdr:cNvPr id="590" name="Line 637"/>
        <xdr:cNvSpPr>
          <a:spLocks noChangeShapeType="1"/>
        </xdr:cNvSpPr>
      </xdr:nvSpPr>
      <xdr:spPr bwMode="auto">
        <a:xfrm flipH="1" flipV="1">
          <a:off x="53092350" y="39852600"/>
          <a:ext cx="647700" cy="762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105</xdr:col>
      <xdr:colOff>523875</xdr:colOff>
      <xdr:row>314</xdr:row>
      <xdr:rowOff>66675</xdr:rowOff>
    </xdr:from>
    <xdr:to>
      <xdr:col>106</xdr:col>
      <xdr:colOff>342900</xdr:colOff>
      <xdr:row>316</xdr:row>
      <xdr:rowOff>47625</xdr:rowOff>
    </xdr:to>
    <xdr:sp macro="" textlink="">
      <xdr:nvSpPr>
        <xdr:cNvPr id="591" name="AutoShape 638"/>
        <xdr:cNvSpPr>
          <a:spLocks noChangeArrowheads="1"/>
        </xdr:cNvSpPr>
      </xdr:nvSpPr>
      <xdr:spPr bwMode="auto">
        <a:xfrm rot="7950626">
          <a:off x="53763863" y="508396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83</xdr:col>
      <xdr:colOff>495300</xdr:colOff>
      <xdr:row>336</xdr:row>
      <xdr:rowOff>104775</xdr:rowOff>
    </xdr:from>
    <xdr:to>
      <xdr:col>84</xdr:col>
      <xdr:colOff>276225</xdr:colOff>
      <xdr:row>342</xdr:row>
      <xdr:rowOff>66675</xdr:rowOff>
    </xdr:to>
    <xdr:sp macro="" textlink="">
      <xdr:nvSpPr>
        <xdr:cNvPr id="592" name="AutoShape 639"/>
        <xdr:cNvSpPr>
          <a:spLocks noChangeArrowheads="1"/>
        </xdr:cNvSpPr>
      </xdr:nvSpPr>
      <xdr:spPr bwMode="auto">
        <a:xfrm>
          <a:off x="41157525" y="54502050"/>
          <a:ext cx="304800" cy="933450"/>
        </a:xfrm>
        <a:prstGeom prst="downArrow">
          <a:avLst>
            <a:gd name="adj1" fmla="val 50000"/>
            <a:gd name="adj2" fmla="val 76563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102</xdr:col>
      <xdr:colOff>561975</xdr:colOff>
      <xdr:row>298</xdr:row>
      <xdr:rowOff>123825</xdr:rowOff>
    </xdr:from>
    <xdr:to>
      <xdr:col>103</xdr:col>
      <xdr:colOff>257175</xdr:colOff>
      <xdr:row>301</xdr:row>
      <xdr:rowOff>47625</xdr:rowOff>
    </xdr:to>
    <xdr:sp macro="" textlink="">
      <xdr:nvSpPr>
        <xdr:cNvPr id="593" name="Line 640"/>
        <xdr:cNvSpPr>
          <a:spLocks noChangeShapeType="1"/>
        </xdr:cNvSpPr>
      </xdr:nvSpPr>
      <xdr:spPr bwMode="auto">
        <a:xfrm flipH="1">
          <a:off x="51911250" y="48367950"/>
          <a:ext cx="304800" cy="409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84</xdr:col>
      <xdr:colOff>390525</xdr:colOff>
      <xdr:row>341</xdr:row>
      <xdr:rowOff>28575</xdr:rowOff>
    </xdr:from>
    <xdr:to>
      <xdr:col>85</xdr:col>
      <xdr:colOff>85725</xdr:colOff>
      <xdr:row>341</xdr:row>
      <xdr:rowOff>133350</xdr:rowOff>
    </xdr:to>
    <xdr:sp macro="" textlink="">
      <xdr:nvSpPr>
        <xdr:cNvPr id="594" name="Oval 641"/>
        <xdr:cNvSpPr>
          <a:spLocks noChangeArrowheads="1"/>
        </xdr:cNvSpPr>
      </xdr:nvSpPr>
      <xdr:spPr bwMode="auto">
        <a:xfrm>
          <a:off x="41576625" y="55235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130</xdr:col>
      <xdr:colOff>457200</xdr:colOff>
      <xdr:row>296</xdr:row>
      <xdr:rowOff>104775</xdr:rowOff>
    </xdr:from>
    <xdr:to>
      <xdr:col>130</xdr:col>
      <xdr:colOff>533400</xdr:colOff>
      <xdr:row>297</xdr:row>
      <xdr:rowOff>19050</xdr:rowOff>
    </xdr:to>
    <xdr:sp macro="" textlink="">
      <xdr:nvSpPr>
        <xdr:cNvPr id="595" name="Oval 642"/>
        <xdr:cNvSpPr>
          <a:spLocks noChangeArrowheads="1"/>
        </xdr:cNvSpPr>
      </xdr:nvSpPr>
      <xdr:spPr bwMode="auto">
        <a:xfrm>
          <a:off x="69246750" y="48025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9525</xdr:colOff>
      <xdr:row>297</xdr:row>
      <xdr:rowOff>0</xdr:rowOff>
    </xdr:from>
    <xdr:to>
      <xdr:col>135</xdr:col>
      <xdr:colOff>104775</xdr:colOff>
      <xdr:row>299</xdr:row>
      <xdr:rowOff>28575</xdr:rowOff>
    </xdr:to>
    <xdr:sp macro="" textlink="">
      <xdr:nvSpPr>
        <xdr:cNvPr id="596" name="Line 643"/>
        <xdr:cNvSpPr>
          <a:spLocks noChangeShapeType="1"/>
        </xdr:cNvSpPr>
      </xdr:nvSpPr>
      <xdr:spPr bwMode="auto">
        <a:xfrm flipH="1" flipV="1">
          <a:off x="69408675" y="48082200"/>
          <a:ext cx="2533650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504825</xdr:colOff>
      <xdr:row>270</xdr:row>
      <xdr:rowOff>85725</xdr:rowOff>
    </xdr:from>
    <xdr:to>
      <xdr:col>123</xdr:col>
      <xdr:colOff>581025</xdr:colOff>
      <xdr:row>271</xdr:row>
      <xdr:rowOff>0</xdr:rowOff>
    </xdr:to>
    <xdr:sp macro="" textlink="">
      <xdr:nvSpPr>
        <xdr:cNvPr id="597" name="Oval 644"/>
        <xdr:cNvSpPr>
          <a:spLocks noChangeArrowheads="1"/>
        </xdr:cNvSpPr>
      </xdr:nvSpPr>
      <xdr:spPr bwMode="auto">
        <a:xfrm>
          <a:off x="64693800" y="437959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390525</xdr:colOff>
      <xdr:row>279</xdr:row>
      <xdr:rowOff>47625</xdr:rowOff>
    </xdr:from>
    <xdr:to>
      <xdr:col>134</xdr:col>
      <xdr:colOff>228600</xdr:colOff>
      <xdr:row>280</xdr:row>
      <xdr:rowOff>152400</xdr:rowOff>
    </xdr:to>
    <xdr:sp macro="" textlink="">
      <xdr:nvSpPr>
        <xdr:cNvPr id="598" name="Line 645"/>
        <xdr:cNvSpPr>
          <a:spLocks noChangeShapeType="1"/>
        </xdr:cNvSpPr>
      </xdr:nvSpPr>
      <xdr:spPr bwMode="auto">
        <a:xfrm flipV="1">
          <a:off x="69789675" y="45215175"/>
          <a:ext cx="1666875" cy="266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266700</xdr:colOff>
      <xdr:row>280</xdr:row>
      <xdr:rowOff>142875</xdr:rowOff>
    </xdr:from>
    <xdr:to>
      <xdr:col>131</xdr:col>
      <xdr:colOff>342900</xdr:colOff>
      <xdr:row>281</xdr:row>
      <xdr:rowOff>57150</xdr:rowOff>
    </xdr:to>
    <xdr:sp macro="" textlink="">
      <xdr:nvSpPr>
        <xdr:cNvPr id="599" name="Oval 646"/>
        <xdr:cNvSpPr>
          <a:spLocks noChangeArrowheads="1"/>
        </xdr:cNvSpPr>
      </xdr:nvSpPr>
      <xdr:spPr bwMode="auto">
        <a:xfrm>
          <a:off x="69665850" y="454723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131</xdr:col>
      <xdr:colOff>266700</xdr:colOff>
      <xdr:row>281</xdr:row>
      <xdr:rowOff>104775</xdr:rowOff>
    </xdr:from>
    <xdr:to>
      <xdr:col>131</xdr:col>
      <xdr:colOff>266700</xdr:colOff>
      <xdr:row>283</xdr:row>
      <xdr:rowOff>114300</xdr:rowOff>
    </xdr:to>
    <xdr:sp macro="" textlink="">
      <xdr:nvSpPr>
        <xdr:cNvPr id="600" name="Line 647"/>
        <xdr:cNvSpPr>
          <a:spLocks noChangeShapeType="1"/>
        </xdr:cNvSpPr>
      </xdr:nvSpPr>
      <xdr:spPr bwMode="auto">
        <a:xfrm flipV="1">
          <a:off x="69665850" y="45596175"/>
          <a:ext cx="0" cy="333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124</xdr:col>
      <xdr:colOff>9525</xdr:colOff>
      <xdr:row>271</xdr:row>
      <xdr:rowOff>9525</xdr:rowOff>
    </xdr:from>
    <xdr:to>
      <xdr:col>131</xdr:col>
      <xdr:colOff>180975</xdr:colOff>
      <xdr:row>280</xdr:row>
      <xdr:rowOff>123825</xdr:rowOff>
    </xdr:to>
    <xdr:sp macro="" textlink="">
      <xdr:nvSpPr>
        <xdr:cNvPr id="601" name="Line 648"/>
        <xdr:cNvSpPr>
          <a:spLocks noChangeShapeType="1"/>
        </xdr:cNvSpPr>
      </xdr:nvSpPr>
      <xdr:spPr bwMode="auto">
        <a:xfrm flipH="1" flipV="1">
          <a:off x="64808100" y="43881675"/>
          <a:ext cx="4772025" cy="15716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381000</xdr:colOff>
      <xdr:row>281</xdr:row>
      <xdr:rowOff>47625</xdr:rowOff>
    </xdr:from>
    <xdr:to>
      <xdr:col>133</xdr:col>
      <xdr:colOff>285750</xdr:colOff>
      <xdr:row>281</xdr:row>
      <xdr:rowOff>123825</xdr:rowOff>
    </xdr:to>
    <xdr:sp macro="" textlink="">
      <xdr:nvSpPr>
        <xdr:cNvPr id="602" name="Freeform 649"/>
        <xdr:cNvSpPr>
          <a:spLocks/>
        </xdr:cNvSpPr>
      </xdr:nvSpPr>
      <xdr:spPr bwMode="auto">
        <a:xfrm>
          <a:off x="69780150" y="45539025"/>
          <a:ext cx="1123950" cy="76200"/>
        </a:xfrm>
        <a:custGeom>
          <a:avLst/>
          <a:gdLst>
            <a:gd name="T0" fmla="*/ 0 w 118"/>
            <a:gd name="T1" fmla="*/ 4 h 8"/>
            <a:gd name="T2" fmla="*/ 56 w 118"/>
            <a:gd name="T3" fmla="*/ 8 h 8"/>
            <a:gd name="T4" fmla="*/ 118 w 118"/>
            <a:gd name="T5" fmla="*/ 0 h 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18" h="8">
              <a:moveTo>
                <a:pt x="0" y="4"/>
              </a:moveTo>
              <a:lnTo>
                <a:pt x="56" y="8"/>
              </a:lnTo>
              <a:lnTo>
                <a:pt x="11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139</xdr:col>
      <xdr:colOff>104775</xdr:colOff>
      <xdr:row>191</xdr:row>
      <xdr:rowOff>9525</xdr:rowOff>
    </xdr:from>
    <xdr:to>
      <xdr:col>139</xdr:col>
      <xdr:colOff>180975</xdr:colOff>
      <xdr:row>191</xdr:row>
      <xdr:rowOff>85725</xdr:rowOff>
    </xdr:to>
    <xdr:sp macro="" textlink="">
      <xdr:nvSpPr>
        <xdr:cNvPr id="603" name="Oval 650"/>
        <xdr:cNvSpPr>
          <a:spLocks noChangeArrowheads="1"/>
        </xdr:cNvSpPr>
      </xdr:nvSpPr>
      <xdr:spPr bwMode="auto">
        <a:xfrm>
          <a:off x="74456925" y="309276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192</xdr:row>
      <xdr:rowOff>28575</xdr:rowOff>
    </xdr:from>
    <xdr:to>
      <xdr:col>139</xdr:col>
      <xdr:colOff>314325</xdr:colOff>
      <xdr:row>192</xdr:row>
      <xdr:rowOff>133350</xdr:rowOff>
    </xdr:to>
    <xdr:sp macro="" textlink="">
      <xdr:nvSpPr>
        <xdr:cNvPr id="604" name="Oval 651"/>
        <xdr:cNvSpPr>
          <a:spLocks noChangeArrowheads="1"/>
        </xdr:cNvSpPr>
      </xdr:nvSpPr>
      <xdr:spPr bwMode="auto">
        <a:xfrm>
          <a:off x="74533125" y="311086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131</xdr:col>
      <xdr:colOff>180975</xdr:colOff>
      <xdr:row>204</xdr:row>
      <xdr:rowOff>28575</xdr:rowOff>
    </xdr:from>
    <xdr:to>
      <xdr:col>131</xdr:col>
      <xdr:colOff>314325</xdr:colOff>
      <xdr:row>204</xdr:row>
      <xdr:rowOff>133350</xdr:rowOff>
    </xdr:to>
    <xdr:sp macro="" textlink="">
      <xdr:nvSpPr>
        <xdr:cNvPr id="605" name="Oval 652"/>
        <xdr:cNvSpPr>
          <a:spLocks noChangeArrowheads="1"/>
        </xdr:cNvSpPr>
      </xdr:nvSpPr>
      <xdr:spPr bwMode="auto">
        <a:xfrm>
          <a:off x="69580125" y="330517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189</xdr:row>
      <xdr:rowOff>28575</xdr:rowOff>
    </xdr:from>
    <xdr:to>
      <xdr:col>139</xdr:col>
      <xdr:colOff>314325</xdr:colOff>
      <xdr:row>189</xdr:row>
      <xdr:rowOff>133350</xdr:rowOff>
    </xdr:to>
    <xdr:sp macro="" textlink="">
      <xdr:nvSpPr>
        <xdr:cNvPr id="606" name="Oval 653"/>
        <xdr:cNvSpPr>
          <a:spLocks noChangeArrowheads="1"/>
        </xdr:cNvSpPr>
      </xdr:nvSpPr>
      <xdr:spPr bwMode="auto">
        <a:xfrm>
          <a:off x="74533125" y="30622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190</xdr:row>
      <xdr:rowOff>28575</xdr:rowOff>
    </xdr:from>
    <xdr:to>
      <xdr:col>139</xdr:col>
      <xdr:colOff>314325</xdr:colOff>
      <xdr:row>190</xdr:row>
      <xdr:rowOff>133350</xdr:rowOff>
    </xdr:to>
    <xdr:sp macro="" textlink="">
      <xdr:nvSpPr>
        <xdr:cNvPr id="607" name="Oval 654"/>
        <xdr:cNvSpPr>
          <a:spLocks noChangeArrowheads="1"/>
        </xdr:cNvSpPr>
      </xdr:nvSpPr>
      <xdr:spPr bwMode="auto">
        <a:xfrm>
          <a:off x="74533125" y="30784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193</xdr:row>
      <xdr:rowOff>28575</xdr:rowOff>
    </xdr:from>
    <xdr:to>
      <xdr:col>139</xdr:col>
      <xdr:colOff>314325</xdr:colOff>
      <xdr:row>193</xdr:row>
      <xdr:rowOff>133350</xdr:rowOff>
    </xdr:to>
    <xdr:sp macro="" textlink="">
      <xdr:nvSpPr>
        <xdr:cNvPr id="608" name="Oval 655"/>
        <xdr:cNvSpPr>
          <a:spLocks noChangeArrowheads="1"/>
        </xdr:cNvSpPr>
      </xdr:nvSpPr>
      <xdr:spPr bwMode="auto">
        <a:xfrm>
          <a:off x="74533125" y="312705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139</xdr:col>
      <xdr:colOff>180975</xdr:colOff>
      <xdr:row>194</xdr:row>
      <xdr:rowOff>28575</xdr:rowOff>
    </xdr:from>
    <xdr:to>
      <xdr:col>139</xdr:col>
      <xdr:colOff>314325</xdr:colOff>
      <xdr:row>194</xdr:row>
      <xdr:rowOff>133350</xdr:rowOff>
    </xdr:to>
    <xdr:sp macro="" textlink="">
      <xdr:nvSpPr>
        <xdr:cNvPr id="609" name="Oval 656"/>
        <xdr:cNvSpPr>
          <a:spLocks noChangeArrowheads="1"/>
        </xdr:cNvSpPr>
      </xdr:nvSpPr>
      <xdr:spPr bwMode="auto">
        <a:xfrm>
          <a:off x="74533125" y="314325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140</xdr:col>
      <xdr:colOff>180975</xdr:colOff>
      <xdr:row>181</xdr:row>
      <xdr:rowOff>28575</xdr:rowOff>
    </xdr:from>
    <xdr:to>
      <xdr:col>140</xdr:col>
      <xdr:colOff>314325</xdr:colOff>
      <xdr:row>181</xdr:row>
      <xdr:rowOff>133350</xdr:rowOff>
    </xdr:to>
    <xdr:sp macro="" textlink="">
      <xdr:nvSpPr>
        <xdr:cNvPr id="610" name="Oval 657"/>
        <xdr:cNvSpPr>
          <a:spLocks noChangeArrowheads="1"/>
        </xdr:cNvSpPr>
      </xdr:nvSpPr>
      <xdr:spPr bwMode="auto">
        <a:xfrm>
          <a:off x="75142725" y="29327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140</xdr:col>
      <xdr:colOff>180975</xdr:colOff>
      <xdr:row>182</xdr:row>
      <xdr:rowOff>28575</xdr:rowOff>
    </xdr:from>
    <xdr:to>
      <xdr:col>140</xdr:col>
      <xdr:colOff>314325</xdr:colOff>
      <xdr:row>182</xdr:row>
      <xdr:rowOff>133350</xdr:rowOff>
    </xdr:to>
    <xdr:sp macro="" textlink="">
      <xdr:nvSpPr>
        <xdr:cNvPr id="611" name="Oval 658"/>
        <xdr:cNvSpPr>
          <a:spLocks noChangeArrowheads="1"/>
        </xdr:cNvSpPr>
      </xdr:nvSpPr>
      <xdr:spPr bwMode="auto">
        <a:xfrm>
          <a:off x="75142725" y="294894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>
            <a:alpha val="25000"/>
          </a:srgbClr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140</xdr:col>
      <xdr:colOff>180975</xdr:colOff>
      <xdr:row>183</xdr:row>
      <xdr:rowOff>28575</xdr:rowOff>
    </xdr:from>
    <xdr:to>
      <xdr:col>140</xdr:col>
      <xdr:colOff>314325</xdr:colOff>
      <xdr:row>183</xdr:row>
      <xdr:rowOff>133350</xdr:rowOff>
    </xdr:to>
    <xdr:sp macro="" textlink="">
      <xdr:nvSpPr>
        <xdr:cNvPr id="612" name="Oval 659"/>
        <xdr:cNvSpPr>
          <a:spLocks noChangeArrowheads="1"/>
        </xdr:cNvSpPr>
      </xdr:nvSpPr>
      <xdr:spPr bwMode="auto">
        <a:xfrm>
          <a:off x="75142725" y="29651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137</xdr:col>
      <xdr:colOff>180975</xdr:colOff>
      <xdr:row>171</xdr:row>
      <xdr:rowOff>28575</xdr:rowOff>
    </xdr:from>
    <xdr:to>
      <xdr:col>137</xdr:col>
      <xdr:colOff>314325</xdr:colOff>
      <xdr:row>171</xdr:row>
      <xdr:rowOff>133350</xdr:rowOff>
    </xdr:to>
    <xdr:sp macro="" textlink="">
      <xdr:nvSpPr>
        <xdr:cNvPr id="613" name="Oval 660"/>
        <xdr:cNvSpPr>
          <a:spLocks noChangeArrowheads="1"/>
        </xdr:cNvSpPr>
      </xdr:nvSpPr>
      <xdr:spPr bwMode="auto">
        <a:xfrm>
          <a:off x="73237725" y="277082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134</xdr:col>
      <xdr:colOff>180975</xdr:colOff>
      <xdr:row>164</xdr:row>
      <xdr:rowOff>76200</xdr:rowOff>
    </xdr:from>
    <xdr:to>
      <xdr:col>134</xdr:col>
      <xdr:colOff>257175</xdr:colOff>
      <xdr:row>164</xdr:row>
      <xdr:rowOff>152400</xdr:rowOff>
    </xdr:to>
    <xdr:sp macro="" textlink="">
      <xdr:nvSpPr>
        <xdr:cNvPr id="614" name="Oval 661"/>
        <xdr:cNvSpPr>
          <a:spLocks noChangeArrowheads="1"/>
        </xdr:cNvSpPr>
      </xdr:nvSpPr>
      <xdr:spPr bwMode="auto">
        <a:xfrm>
          <a:off x="71408925" y="266223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134</xdr:col>
      <xdr:colOff>219075</xdr:colOff>
      <xdr:row>165</xdr:row>
      <xdr:rowOff>38100</xdr:rowOff>
    </xdr:from>
    <xdr:to>
      <xdr:col>134</xdr:col>
      <xdr:colOff>266700</xdr:colOff>
      <xdr:row>171</xdr:row>
      <xdr:rowOff>85725</xdr:rowOff>
    </xdr:to>
    <xdr:sp macro="" textlink="">
      <xdr:nvSpPr>
        <xdr:cNvPr id="615" name="Line 662"/>
        <xdr:cNvSpPr>
          <a:spLocks noChangeShapeType="1"/>
        </xdr:cNvSpPr>
      </xdr:nvSpPr>
      <xdr:spPr bwMode="auto">
        <a:xfrm>
          <a:off x="71447025" y="26746200"/>
          <a:ext cx="47625" cy="1019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141</xdr:col>
      <xdr:colOff>180975</xdr:colOff>
      <xdr:row>241</xdr:row>
      <xdr:rowOff>28575</xdr:rowOff>
    </xdr:from>
    <xdr:to>
      <xdr:col>141</xdr:col>
      <xdr:colOff>314325</xdr:colOff>
      <xdr:row>241</xdr:row>
      <xdr:rowOff>133350</xdr:rowOff>
    </xdr:to>
    <xdr:sp macro="" textlink="">
      <xdr:nvSpPr>
        <xdr:cNvPr id="616" name="Oval 663"/>
        <xdr:cNvSpPr>
          <a:spLocks noChangeArrowheads="1"/>
        </xdr:cNvSpPr>
      </xdr:nvSpPr>
      <xdr:spPr bwMode="auto">
        <a:xfrm>
          <a:off x="75752325" y="390429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</xdr:col>
      <xdr:colOff>352425</xdr:colOff>
      <xdr:row>103</xdr:row>
      <xdr:rowOff>104775</xdr:rowOff>
    </xdr:from>
    <xdr:to>
      <xdr:col>4</xdr:col>
      <xdr:colOff>428625</xdr:colOff>
      <xdr:row>104</xdr:row>
      <xdr:rowOff>19050</xdr:rowOff>
    </xdr:to>
    <xdr:sp macro="" textlink="">
      <xdr:nvSpPr>
        <xdr:cNvPr id="617" name="Oval 664"/>
        <xdr:cNvSpPr>
          <a:spLocks noChangeArrowheads="1"/>
        </xdr:cNvSpPr>
      </xdr:nvSpPr>
      <xdr:spPr bwMode="auto">
        <a:xfrm>
          <a:off x="2295525" y="16783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180975</xdr:colOff>
      <xdr:row>149</xdr:row>
      <xdr:rowOff>76200</xdr:rowOff>
    </xdr:from>
    <xdr:to>
      <xdr:col>4</xdr:col>
      <xdr:colOff>257175</xdr:colOff>
      <xdr:row>149</xdr:row>
      <xdr:rowOff>152400</xdr:rowOff>
    </xdr:to>
    <xdr:sp macro="" textlink="">
      <xdr:nvSpPr>
        <xdr:cNvPr id="618" name="Oval 665"/>
        <xdr:cNvSpPr>
          <a:spLocks noChangeArrowheads="1"/>
        </xdr:cNvSpPr>
      </xdr:nvSpPr>
      <xdr:spPr bwMode="auto">
        <a:xfrm>
          <a:off x="2124075" y="241935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4</xdr:col>
      <xdr:colOff>333375</xdr:colOff>
      <xdr:row>128</xdr:row>
      <xdr:rowOff>66675</xdr:rowOff>
    </xdr:from>
    <xdr:to>
      <xdr:col>33</xdr:col>
      <xdr:colOff>85725</xdr:colOff>
      <xdr:row>149</xdr:row>
      <xdr:rowOff>85725</xdr:rowOff>
    </xdr:to>
    <xdr:sp macro="" textlink="">
      <xdr:nvSpPr>
        <xdr:cNvPr id="619" name="Line 666"/>
        <xdr:cNvSpPr>
          <a:spLocks noChangeShapeType="1"/>
        </xdr:cNvSpPr>
      </xdr:nvSpPr>
      <xdr:spPr bwMode="auto">
        <a:xfrm flipH="1">
          <a:off x="2276475" y="20793075"/>
          <a:ext cx="13839825" cy="3409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101600</xdr:colOff>
      <xdr:row>104</xdr:row>
      <xdr:rowOff>38099</xdr:rowOff>
    </xdr:from>
    <xdr:to>
      <xdr:col>33</xdr:col>
      <xdr:colOff>104774</xdr:colOff>
      <xdr:row>125</xdr:row>
      <xdr:rowOff>123824</xdr:rowOff>
    </xdr:to>
    <xdr:sp macro="" textlink="">
      <xdr:nvSpPr>
        <xdr:cNvPr id="620" name="Line 667"/>
        <xdr:cNvSpPr>
          <a:spLocks noChangeShapeType="1"/>
        </xdr:cNvSpPr>
      </xdr:nvSpPr>
      <xdr:spPr bwMode="auto">
        <a:xfrm flipH="1" flipV="1">
          <a:off x="2530475" y="16878299"/>
          <a:ext cx="13604874" cy="3486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295275</xdr:colOff>
      <xdr:row>146</xdr:row>
      <xdr:rowOff>114300</xdr:rowOff>
    </xdr:from>
    <xdr:to>
      <xdr:col>8</xdr:col>
      <xdr:colOff>228600</xdr:colOff>
      <xdr:row>158</xdr:row>
      <xdr:rowOff>76200</xdr:rowOff>
    </xdr:to>
    <xdr:sp macro="" textlink="">
      <xdr:nvSpPr>
        <xdr:cNvPr id="621" name="Line 668"/>
        <xdr:cNvSpPr>
          <a:spLocks noChangeShapeType="1"/>
        </xdr:cNvSpPr>
      </xdr:nvSpPr>
      <xdr:spPr bwMode="auto">
        <a:xfrm flipH="1">
          <a:off x="2724150" y="23755350"/>
          <a:ext cx="1390650" cy="1895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180975</xdr:colOff>
      <xdr:row>158</xdr:row>
      <xdr:rowOff>76200</xdr:rowOff>
    </xdr:from>
    <xdr:to>
      <xdr:col>5</xdr:col>
      <xdr:colOff>257175</xdr:colOff>
      <xdr:row>158</xdr:row>
      <xdr:rowOff>152400</xdr:rowOff>
    </xdr:to>
    <xdr:sp macro="" textlink="">
      <xdr:nvSpPr>
        <xdr:cNvPr id="622" name="Oval 669"/>
        <xdr:cNvSpPr>
          <a:spLocks noChangeArrowheads="1"/>
        </xdr:cNvSpPr>
      </xdr:nvSpPr>
      <xdr:spPr bwMode="auto">
        <a:xfrm>
          <a:off x="2609850" y="256508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160</xdr:row>
      <xdr:rowOff>47625</xdr:rowOff>
    </xdr:from>
    <xdr:to>
      <xdr:col>5</xdr:col>
      <xdr:colOff>171450</xdr:colOff>
      <xdr:row>160</xdr:row>
      <xdr:rowOff>152400</xdr:rowOff>
    </xdr:to>
    <xdr:sp macro="" textlink="">
      <xdr:nvSpPr>
        <xdr:cNvPr id="623" name="Oval 670"/>
        <xdr:cNvSpPr>
          <a:spLocks noChangeArrowheads="1"/>
        </xdr:cNvSpPr>
      </xdr:nvSpPr>
      <xdr:spPr bwMode="auto">
        <a:xfrm>
          <a:off x="2466975" y="25946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161</xdr:row>
      <xdr:rowOff>47625</xdr:rowOff>
    </xdr:from>
    <xdr:to>
      <xdr:col>5</xdr:col>
      <xdr:colOff>171450</xdr:colOff>
      <xdr:row>161</xdr:row>
      <xdr:rowOff>152400</xdr:rowOff>
    </xdr:to>
    <xdr:sp macro="" textlink="">
      <xdr:nvSpPr>
        <xdr:cNvPr id="624" name="Oval 671"/>
        <xdr:cNvSpPr>
          <a:spLocks noChangeArrowheads="1"/>
        </xdr:cNvSpPr>
      </xdr:nvSpPr>
      <xdr:spPr bwMode="auto">
        <a:xfrm>
          <a:off x="2466975" y="26108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162</xdr:row>
      <xdr:rowOff>47625</xdr:rowOff>
    </xdr:from>
    <xdr:to>
      <xdr:col>5</xdr:col>
      <xdr:colOff>171450</xdr:colOff>
      <xdr:row>162</xdr:row>
      <xdr:rowOff>152400</xdr:rowOff>
    </xdr:to>
    <xdr:sp macro="" textlink="">
      <xdr:nvSpPr>
        <xdr:cNvPr id="625" name="Oval 672"/>
        <xdr:cNvSpPr>
          <a:spLocks noChangeArrowheads="1"/>
        </xdr:cNvSpPr>
      </xdr:nvSpPr>
      <xdr:spPr bwMode="auto">
        <a:xfrm>
          <a:off x="2466975" y="26269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163</xdr:row>
      <xdr:rowOff>47625</xdr:rowOff>
    </xdr:from>
    <xdr:to>
      <xdr:col>5</xdr:col>
      <xdr:colOff>171450</xdr:colOff>
      <xdr:row>163</xdr:row>
      <xdr:rowOff>152400</xdr:rowOff>
    </xdr:to>
    <xdr:sp macro="" textlink="">
      <xdr:nvSpPr>
        <xdr:cNvPr id="626" name="Oval 673"/>
        <xdr:cNvSpPr>
          <a:spLocks noChangeArrowheads="1"/>
        </xdr:cNvSpPr>
      </xdr:nvSpPr>
      <xdr:spPr bwMode="auto">
        <a:xfrm>
          <a:off x="2466975" y="26431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180975</xdr:colOff>
      <xdr:row>198</xdr:row>
      <xdr:rowOff>76200</xdr:rowOff>
    </xdr:from>
    <xdr:to>
      <xdr:col>3</xdr:col>
      <xdr:colOff>257175</xdr:colOff>
      <xdr:row>198</xdr:row>
      <xdr:rowOff>152400</xdr:rowOff>
    </xdr:to>
    <xdr:sp macro="" textlink="">
      <xdr:nvSpPr>
        <xdr:cNvPr id="627" name="Oval 674"/>
        <xdr:cNvSpPr>
          <a:spLocks noChangeArrowheads="1"/>
        </xdr:cNvSpPr>
      </xdr:nvSpPr>
      <xdr:spPr bwMode="auto">
        <a:xfrm>
          <a:off x="1638300" y="321278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</xdr:col>
      <xdr:colOff>180975</xdr:colOff>
      <xdr:row>227</xdr:row>
      <xdr:rowOff>76200</xdr:rowOff>
    </xdr:from>
    <xdr:to>
      <xdr:col>3</xdr:col>
      <xdr:colOff>257175</xdr:colOff>
      <xdr:row>227</xdr:row>
      <xdr:rowOff>152400</xdr:rowOff>
    </xdr:to>
    <xdr:sp macro="" textlink="">
      <xdr:nvSpPr>
        <xdr:cNvPr id="628" name="Oval 675"/>
        <xdr:cNvSpPr>
          <a:spLocks noChangeArrowheads="1"/>
        </xdr:cNvSpPr>
      </xdr:nvSpPr>
      <xdr:spPr bwMode="auto">
        <a:xfrm>
          <a:off x="1638300" y="368236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200</xdr:row>
      <xdr:rowOff>47625</xdr:rowOff>
    </xdr:from>
    <xdr:to>
      <xdr:col>3</xdr:col>
      <xdr:colOff>171450</xdr:colOff>
      <xdr:row>200</xdr:row>
      <xdr:rowOff>152400</xdr:rowOff>
    </xdr:to>
    <xdr:sp macro="" textlink="">
      <xdr:nvSpPr>
        <xdr:cNvPr id="629" name="Oval 676"/>
        <xdr:cNvSpPr>
          <a:spLocks noChangeArrowheads="1"/>
        </xdr:cNvSpPr>
      </xdr:nvSpPr>
      <xdr:spPr bwMode="auto">
        <a:xfrm>
          <a:off x="1495425" y="32423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229</xdr:row>
      <xdr:rowOff>47625</xdr:rowOff>
    </xdr:from>
    <xdr:to>
      <xdr:col>3</xdr:col>
      <xdr:colOff>171450</xdr:colOff>
      <xdr:row>229</xdr:row>
      <xdr:rowOff>152400</xdr:rowOff>
    </xdr:to>
    <xdr:sp macro="" textlink="">
      <xdr:nvSpPr>
        <xdr:cNvPr id="630" name="Oval 678"/>
        <xdr:cNvSpPr>
          <a:spLocks noChangeArrowheads="1"/>
        </xdr:cNvSpPr>
      </xdr:nvSpPr>
      <xdr:spPr bwMode="auto">
        <a:xfrm>
          <a:off x="1495425" y="371189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5</xdr:col>
      <xdr:colOff>38100</xdr:colOff>
      <xdr:row>164</xdr:row>
      <xdr:rowOff>47625</xdr:rowOff>
    </xdr:from>
    <xdr:to>
      <xdr:col>5</xdr:col>
      <xdr:colOff>171450</xdr:colOff>
      <xdr:row>164</xdr:row>
      <xdr:rowOff>152400</xdr:rowOff>
    </xdr:to>
    <xdr:sp macro="" textlink="">
      <xdr:nvSpPr>
        <xdr:cNvPr id="631" name="Oval 679"/>
        <xdr:cNvSpPr>
          <a:spLocks noChangeArrowheads="1"/>
        </xdr:cNvSpPr>
      </xdr:nvSpPr>
      <xdr:spPr bwMode="auto">
        <a:xfrm>
          <a:off x="2466975" y="26593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</xdr:col>
      <xdr:colOff>38100</xdr:colOff>
      <xdr:row>151</xdr:row>
      <xdr:rowOff>47625</xdr:rowOff>
    </xdr:from>
    <xdr:to>
      <xdr:col>4</xdr:col>
      <xdr:colOff>171450</xdr:colOff>
      <xdr:row>151</xdr:row>
      <xdr:rowOff>152400</xdr:rowOff>
    </xdr:to>
    <xdr:sp macro="" textlink="">
      <xdr:nvSpPr>
        <xdr:cNvPr id="632" name="Oval 680"/>
        <xdr:cNvSpPr>
          <a:spLocks noChangeArrowheads="1"/>
        </xdr:cNvSpPr>
      </xdr:nvSpPr>
      <xdr:spPr bwMode="auto">
        <a:xfrm>
          <a:off x="1981200" y="24488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231</xdr:row>
      <xdr:rowOff>47625</xdr:rowOff>
    </xdr:from>
    <xdr:to>
      <xdr:col>3</xdr:col>
      <xdr:colOff>171450</xdr:colOff>
      <xdr:row>231</xdr:row>
      <xdr:rowOff>152400</xdr:rowOff>
    </xdr:to>
    <xdr:sp macro="" textlink="">
      <xdr:nvSpPr>
        <xdr:cNvPr id="633" name="Oval 681"/>
        <xdr:cNvSpPr>
          <a:spLocks noChangeArrowheads="1"/>
        </xdr:cNvSpPr>
      </xdr:nvSpPr>
      <xdr:spPr bwMode="auto">
        <a:xfrm>
          <a:off x="1495425" y="37442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201</xdr:row>
      <xdr:rowOff>47625</xdr:rowOff>
    </xdr:from>
    <xdr:to>
      <xdr:col>3</xdr:col>
      <xdr:colOff>171450</xdr:colOff>
      <xdr:row>201</xdr:row>
      <xdr:rowOff>152400</xdr:rowOff>
    </xdr:to>
    <xdr:sp macro="" textlink="">
      <xdr:nvSpPr>
        <xdr:cNvPr id="634" name="Oval 682"/>
        <xdr:cNvSpPr>
          <a:spLocks noChangeArrowheads="1"/>
        </xdr:cNvSpPr>
      </xdr:nvSpPr>
      <xdr:spPr bwMode="auto">
        <a:xfrm>
          <a:off x="1495425" y="32585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21</xdr:col>
      <xdr:colOff>473075</xdr:colOff>
      <xdr:row>104</xdr:row>
      <xdr:rowOff>117475</xdr:rowOff>
    </xdr:from>
    <xdr:to>
      <xdr:col>22</xdr:col>
      <xdr:colOff>66675</xdr:colOff>
      <xdr:row>105</xdr:row>
      <xdr:rowOff>28575</xdr:rowOff>
    </xdr:to>
    <xdr:sp macro="" textlink="">
      <xdr:nvSpPr>
        <xdr:cNvPr id="635" name="Oval 683"/>
        <xdr:cNvSpPr>
          <a:spLocks noChangeArrowheads="1"/>
        </xdr:cNvSpPr>
      </xdr:nvSpPr>
      <xdr:spPr bwMode="auto">
        <a:xfrm>
          <a:off x="10674350" y="16957675"/>
          <a:ext cx="79375" cy="730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16</xdr:col>
      <xdr:colOff>200024</xdr:colOff>
      <xdr:row>105</xdr:row>
      <xdr:rowOff>88900</xdr:rowOff>
    </xdr:from>
    <xdr:to>
      <xdr:col>21</xdr:col>
      <xdr:colOff>457199</xdr:colOff>
      <xdr:row>140</xdr:row>
      <xdr:rowOff>114300</xdr:rowOff>
    </xdr:to>
    <xdr:sp macro="" textlink="">
      <xdr:nvSpPr>
        <xdr:cNvPr id="636" name="Line 685"/>
        <xdr:cNvSpPr>
          <a:spLocks noChangeShapeType="1"/>
        </xdr:cNvSpPr>
      </xdr:nvSpPr>
      <xdr:spPr bwMode="auto">
        <a:xfrm flipH="1">
          <a:off x="7972424" y="17091025"/>
          <a:ext cx="2686050" cy="5692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76200</xdr:colOff>
      <xdr:row>140</xdr:row>
      <xdr:rowOff>66675</xdr:rowOff>
    </xdr:from>
    <xdr:to>
      <xdr:col>16</xdr:col>
      <xdr:colOff>152400</xdr:colOff>
      <xdr:row>140</xdr:row>
      <xdr:rowOff>142875</xdr:rowOff>
    </xdr:to>
    <xdr:sp macro="" textlink="">
      <xdr:nvSpPr>
        <xdr:cNvPr id="637" name="Oval 686"/>
        <xdr:cNvSpPr>
          <a:spLocks noChangeArrowheads="1"/>
        </xdr:cNvSpPr>
      </xdr:nvSpPr>
      <xdr:spPr bwMode="auto">
        <a:xfrm>
          <a:off x="7848600" y="227361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23</xdr:col>
      <xdr:colOff>152400</xdr:colOff>
      <xdr:row>197</xdr:row>
      <xdr:rowOff>38100</xdr:rowOff>
    </xdr:from>
    <xdr:to>
      <xdr:col>23</xdr:col>
      <xdr:colOff>247650</xdr:colOff>
      <xdr:row>197</xdr:row>
      <xdr:rowOff>152400</xdr:rowOff>
    </xdr:to>
    <xdr:sp macro="" textlink="">
      <xdr:nvSpPr>
        <xdr:cNvPr id="638" name="Oval 687"/>
        <xdr:cNvSpPr>
          <a:spLocks noChangeArrowheads="1"/>
        </xdr:cNvSpPr>
      </xdr:nvSpPr>
      <xdr:spPr bwMode="auto">
        <a:xfrm>
          <a:off x="11325225" y="3192780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84</xdr:col>
      <xdr:colOff>38100</xdr:colOff>
      <xdr:row>306</xdr:row>
      <xdr:rowOff>85725</xdr:rowOff>
    </xdr:from>
    <xdr:to>
      <xdr:col>84</xdr:col>
      <xdr:colOff>114300</xdr:colOff>
      <xdr:row>307</xdr:row>
      <xdr:rowOff>0</xdr:rowOff>
    </xdr:to>
    <xdr:sp macro="" textlink="">
      <xdr:nvSpPr>
        <xdr:cNvPr id="639" name="Oval 688"/>
        <xdr:cNvSpPr>
          <a:spLocks noChangeArrowheads="1"/>
        </xdr:cNvSpPr>
      </xdr:nvSpPr>
      <xdr:spPr bwMode="auto">
        <a:xfrm>
          <a:off x="41224200" y="496252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83</xdr:col>
      <xdr:colOff>228600</xdr:colOff>
      <xdr:row>307</xdr:row>
      <xdr:rowOff>76200</xdr:rowOff>
    </xdr:from>
    <xdr:to>
      <xdr:col>84</xdr:col>
      <xdr:colOff>47625</xdr:colOff>
      <xdr:row>314</xdr:row>
      <xdr:rowOff>152400</xdr:rowOff>
    </xdr:to>
    <xdr:sp macro="" textlink="">
      <xdr:nvSpPr>
        <xdr:cNvPr id="640" name="Line 690"/>
        <xdr:cNvSpPr>
          <a:spLocks noChangeShapeType="1"/>
        </xdr:cNvSpPr>
      </xdr:nvSpPr>
      <xdr:spPr bwMode="auto">
        <a:xfrm flipV="1">
          <a:off x="40890825" y="49777650"/>
          <a:ext cx="342900" cy="1209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371475</xdr:colOff>
      <xdr:row>315</xdr:row>
      <xdr:rowOff>9525</xdr:rowOff>
    </xdr:from>
    <xdr:to>
      <xdr:col>83</xdr:col>
      <xdr:colOff>200025</xdr:colOff>
      <xdr:row>324</xdr:row>
      <xdr:rowOff>28575</xdr:rowOff>
    </xdr:to>
    <xdr:sp macro="" textlink="">
      <xdr:nvSpPr>
        <xdr:cNvPr id="641" name="Line 691"/>
        <xdr:cNvSpPr>
          <a:spLocks noChangeShapeType="1"/>
        </xdr:cNvSpPr>
      </xdr:nvSpPr>
      <xdr:spPr bwMode="auto">
        <a:xfrm flipV="1">
          <a:off x="35385375" y="51006375"/>
          <a:ext cx="5476875" cy="14763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152400</xdr:colOff>
      <xdr:row>315</xdr:row>
      <xdr:rowOff>28575</xdr:rowOff>
    </xdr:from>
    <xdr:to>
      <xdr:col>84</xdr:col>
      <xdr:colOff>333375</xdr:colOff>
      <xdr:row>335</xdr:row>
      <xdr:rowOff>66675</xdr:rowOff>
    </xdr:to>
    <xdr:sp macro="" textlink="">
      <xdr:nvSpPr>
        <xdr:cNvPr id="642" name="Line 692"/>
        <xdr:cNvSpPr>
          <a:spLocks noChangeShapeType="1"/>
        </xdr:cNvSpPr>
      </xdr:nvSpPr>
      <xdr:spPr bwMode="auto">
        <a:xfrm>
          <a:off x="40814625" y="51025425"/>
          <a:ext cx="704850" cy="3276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428625</xdr:colOff>
      <xdr:row>299</xdr:row>
      <xdr:rowOff>114300</xdr:rowOff>
    </xdr:from>
    <xdr:to>
      <xdr:col>105</xdr:col>
      <xdr:colOff>371475</xdr:colOff>
      <xdr:row>299</xdr:row>
      <xdr:rowOff>142875</xdr:rowOff>
    </xdr:to>
    <xdr:sp macro="" textlink="">
      <xdr:nvSpPr>
        <xdr:cNvPr id="643" name="Line 693"/>
        <xdr:cNvSpPr>
          <a:spLocks noChangeShapeType="1"/>
        </xdr:cNvSpPr>
      </xdr:nvSpPr>
      <xdr:spPr bwMode="auto">
        <a:xfrm flipH="1">
          <a:off x="52387500" y="48520350"/>
          <a:ext cx="1162050" cy="28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84</xdr:col>
      <xdr:colOff>428625</xdr:colOff>
      <xdr:row>312</xdr:row>
      <xdr:rowOff>66675</xdr:rowOff>
    </xdr:from>
    <xdr:to>
      <xdr:col>85</xdr:col>
      <xdr:colOff>66675</xdr:colOff>
      <xdr:row>312</xdr:row>
      <xdr:rowOff>142875</xdr:rowOff>
    </xdr:to>
    <xdr:sp macro="" textlink="">
      <xdr:nvSpPr>
        <xdr:cNvPr id="644" name="Oval 694"/>
        <xdr:cNvSpPr>
          <a:spLocks noChangeArrowheads="1"/>
        </xdr:cNvSpPr>
      </xdr:nvSpPr>
      <xdr:spPr bwMode="auto">
        <a:xfrm>
          <a:off x="41614725" y="50577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104</xdr:col>
      <xdr:colOff>152400</xdr:colOff>
      <xdr:row>305</xdr:row>
      <xdr:rowOff>0</xdr:rowOff>
    </xdr:from>
    <xdr:to>
      <xdr:col>104</xdr:col>
      <xdr:colOff>581025</xdr:colOff>
      <xdr:row>306</xdr:row>
      <xdr:rowOff>142875</xdr:rowOff>
    </xdr:to>
    <xdr:sp macro="" textlink="">
      <xdr:nvSpPr>
        <xdr:cNvPr id="645" name="AutoShape 695"/>
        <xdr:cNvSpPr>
          <a:spLocks noChangeArrowheads="1"/>
        </xdr:cNvSpPr>
      </xdr:nvSpPr>
      <xdr:spPr bwMode="auto">
        <a:xfrm rot="-3102590">
          <a:off x="52782788" y="493156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232</xdr:row>
      <xdr:rowOff>47625</xdr:rowOff>
    </xdr:from>
    <xdr:to>
      <xdr:col>3</xdr:col>
      <xdr:colOff>171450</xdr:colOff>
      <xdr:row>232</xdr:row>
      <xdr:rowOff>152400</xdr:rowOff>
    </xdr:to>
    <xdr:sp macro="" textlink="">
      <xdr:nvSpPr>
        <xdr:cNvPr id="646" name="Oval 696"/>
        <xdr:cNvSpPr>
          <a:spLocks noChangeArrowheads="1"/>
        </xdr:cNvSpPr>
      </xdr:nvSpPr>
      <xdr:spPr bwMode="auto">
        <a:xfrm>
          <a:off x="1495425" y="376047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202</xdr:row>
      <xdr:rowOff>47625</xdr:rowOff>
    </xdr:from>
    <xdr:to>
      <xdr:col>3</xdr:col>
      <xdr:colOff>171450</xdr:colOff>
      <xdr:row>202</xdr:row>
      <xdr:rowOff>152400</xdr:rowOff>
    </xdr:to>
    <xdr:sp macro="" textlink="">
      <xdr:nvSpPr>
        <xdr:cNvPr id="647" name="Oval 697"/>
        <xdr:cNvSpPr>
          <a:spLocks noChangeArrowheads="1"/>
        </xdr:cNvSpPr>
      </xdr:nvSpPr>
      <xdr:spPr bwMode="auto">
        <a:xfrm>
          <a:off x="1495425" y="32746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180975</xdr:colOff>
      <xdr:row>220</xdr:row>
      <xdr:rowOff>76200</xdr:rowOff>
    </xdr:from>
    <xdr:to>
      <xdr:col>9</xdr:col>
      <xdr:colOff>257175</xdr:colOff>
      <xdr:row>220</xdr:row>
      <xdr:rowOff>152400</xdr:rowOff>
    </xdr:to>
    <xdr:sp macro="" textlink="">
      <xdr:nvSpPr>
        <xdr:cNvPr id="648" name="Oval 698"/>
        <xdr:cNvSpPr>
          <a:spLocks noChangeArrowheads="1"/>
        </xdr:cNvSpPr>
      </xdr:nvSpPr>
      <xdr:spPr bwMode="auto">
        <a:xfrm>
          <a:off x="4552950" y="3569017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220</xdr:row>
      <xdr:rowOff>139700</xdr:rowOff>
    </xdr:from>
    <xdr:to>
      <xdr:col>9</xdr:col>
      <xdr:colOff>101600</xdr:colOff>
      <xdr:row>227</xdr:row>
      <xdr:rowOff>66675</xdr:rowOff>
    </xdr:to>
    <xdr:sp macro="" textlink="">
      <xdr:nvSpPr>
        <xdr:cNvPr id="649" name="Line 699"/>
        <xdr:cNvSpPr>
          <a:spLocks noChangeShapeType="1"/>
        </xdr:cNvSpPr>
      </xdr:nvSpPr>
      <xdr:spPr bwMode="auto">
        <a:xfrm flipH="1">
          <a:off x="1790700" y="35753675"/>
          <a:ext cx="2682875" cy="1060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38100</xdr:colOff>
      <xdr:row>233</xdr:row>
      <xdr:rowOff>47625</xdr:rowOff>
    </xdr:from>
    <xdr:to>
      <xdr:col>3</xdr:col>
      <xdr:colOff>171450</xdr:colOff>
      <xdr:row>233</xdr:row>
      <xdr:rowOff>152400</xdr:rowOff>
    </xdr:to>
    <xdr:sp macro="" textlink="">
      <xdr:nvSpPr>
        <xdr:cNvPr id="650" name="Oval 700"/>
        <xdr:cNvSpPr>
          <a:spLocks noChangeArrowheads="1"/>
        </xdr:cNvSpPr>
      </xdr:nvSpPr>
      <xdr:spPr bwMode="auto">
        <a:xfrm>
          <a:off x="1495425" y="37766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238</xdr:row>
      <xdr:rowOff>47625</xdr:rowOff>
    </xdr:from>
    <xdr:to>
      <xdr:col>3</xdr:col>
      <xdr:colOff>171450</xdr:colOff>
      <xdr:row>238</xdr:row>
      <xdr:rowOff>152400</xdr:rowOff>
    </xdr:to>
    <xdr:sp macro="" textlink="">
      <xdr:nvSpPr>
        <xdr:cNvPr id="651" name="Oval 701"/>
        <xdr:cNvSpPr>
          <a:spLocks noChangeArrowheads="1"/>
        </xdr:cNvSpPr>
      </xdr:nvSpPr>
      <xdr:spPr bwMode="auto">
        <a:xfrm>
          <a:off x="1495425" y="38576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222</xdr:row>
      <xdr:rowOff>47625</xdr:rowOff>
    </xdr:from>
    <xdr:to>
      <xdr:col>9</xdr:col>
      <xdr:colOff>171450</xdr:colOff>
      <xdr:row>222</xdr:row>
      <xdr:rowOff>152400</xdr:rowOff>
    </xdr:to>
    <xdr:sp macro="" textlink="">
      <xdr:nvSpPr>
        <xdr:cNvPr id="652" name="Oval 702"/>
        <xdr:cNvSpPr>
          <a:spLocks noChangeArrowheads="1"/>
        </xdr:cNvSpPr>
      </xdr:nvSpPr>
      <xdr:spPr bwMode="auto">
        <a:xfrm>
          <a:off x="4410075" y="359854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223</xdr:row>
      <xdr:rowOff>47625</xdr:rowOff>
    </xdr:from>
    <xdr:to>
      <xdr:col>9</xdr:col>
      <xdr:colOff>171450</xdr:colOff>
      <xdr:row>223</xdr:row>
      <xdr:rowOff>152400</xdr:rowOff>
    </xdr:to>
    <xdr:sp macro="" textlink="">
      <xdr:nvSpPr>
        <xdr:cNvPr id="653" name="Oval 703"/>
        <xdr:cNvSpPr>
          <a:spLocks noChangeArrowheads="1"/>
        </xdr:cNvSpPr>
      </xdr:nvSpPr>
      <xdr:spPr bwMode="auto">
        <a:xfrm>
          <a:off x="4410075" y="361473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234</xdr:row>
      <xdr:rowOff>47625</xdr:rowOff>
    </xdr:from>
    <xdr:to>
      <xdr:col>3</xdr:col>
      <xdr:colOff>171450</xdr:colOff>
      <xdr:row>234</xdr:row>
      <xdr:rowOff>152400</xdr:rowOff>
    </xdr:to>
    <xdr:sp macro="" textlink="">
      <xdr:nvSpPr>
        <xdr:cNvPr id="654" name="Oval 704"/>
        <xdr:cNvSpPr>
          <a:spLocks noChangeArrowheads="1"/>
        </xdr:cNvSpPr>
      </xdr:nvSpPr>
      <xdr:spPr bwMode="auto">
        <a:xfrm>
          <a:off x="1495425" y="379285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38100</xdr:colOff>
      <xdr:row>224</xdr:row>
      <xdr:rowOff>47625</xdr:rowOff>
    </xdr:from>
    <xdr:to>
      <xdr:col>9</xdr:col>
      <xdr:colOff>171450</xdr:colOff>
      <xdr:row>224</xdr:row>
      <xdr:rowOff>152400</xdr:rowOff>
    </xdr:to>
    <xdr:sp macro="" textlink="">
      <xdr:nvSpPr>
        <xdr:cNvPr id="655" name="Oval 705"/>
        <xdr:cNvSpPr>
          <a:spLocks noChangeArrowheads="1"/>
        </xdr:cNvSpPr>
      </xdr:nvSpPr>
      <xdr:spPr bwMode="auto">
        <a:xfrm>
          <a:off x="4410075" y="363093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203</xdr:row>
      <xdr:rowOff>47625</xdr:rowOff>
    </xdr:from>
    <xdr:to>
      <xdr:col>3</xdr:col>
      <xdr:colOff>171450</xdr:colOff>
      <xdr:row>203</xdr:row>
      <xdr:rowOff>152400</xdr:rowOff>
    </xdr:to>
    <xdr:sp macro="" textlink="">
      <xdr:nvSpPr>
        <xdr:cNvPr id="656" name="Oval 706"/>
        <xdr:cNvSpPr>
          <a:spLocks noChangeArrowheads="1"/>
        </xdr:cNvSpPr>
      </xdr:nvSpPr>
      <xdr:spPr bwMode="auto">
        <a:xfrm>
          <a:off x="1495425" y="32908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204</xdr:row>
      <xdr:rowOff>47625</xdr:rowOff>
    </xdr:from>
    <xdr:to>
      <xdr:col>3</xdr:col>
      <xdr:colOff>171450</xdr:colOff>
      <xdr:row>204</xdr:row>
      <xdr:rowOff>152400</xdr:rowOff>
    </xdr:to>
    <xdr:sp macro="" textlink="">
      <xdr:nvSpPr>
        <xdr:cNvPr id="657" name="Oval 707"/>
        <xdr:cNvSpPr>
          <a:spLocks noChangeArrowheads="1"/>
        </xdr:cNvSpPr>
      </xdr:nvSpPr>
      <xdr:spPr bwMode="auto">
        <a:xfrm>
          <a:off x="1495425" y="33070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333375</xdr:colOff>
      <xdr:row>198</xdr:row>
      <xdr:rowOff>152400</xdr:rowOff>
    </xdr:from>
    <xdr:to>
      <xdr:col>9</xdr:col>
      <xdr:colOff>177800</xdr:colOff>
      <xdr:row>220</xdr:row>
      <xdr:rowOff>25400</xdr:rowOff>
    </xdr:to>
    <xdr:sp macro="" textlink="">
      <xdr:nvSpPr>
        <xdr:cNvPr id="658" name="Line 708"/>
        <xdr:cNvSpPr>
          <a:spLocks noChangeShapeType="1"/>
        </xdr:cNvSpPr>
      </xdr:nvSpPr>
      <xdr:spPr bwMode="auto">
        <a:xfrm flipH="1" flipV="1">
          <a:off x="1790700" y="32204025"/>
          <a:ext cx="2759075" cy="3435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38100</xdr:colOff>
      <xdr:row>235</xdr:row>
      <xdr:rowOff>47625</xdr:rowOff>
    </xdr:from>
    <xdr:to>
      <xdr:col>3</xdr:col>
      <xdr:colOff>171450</xdr:colOff>
      <xdr:row>235</xdr:row>
      <xdr:rowOff>152400</xdr:rowOff>
    </xdr:to>
    <xdr:sp macro="" textlink="">
      <xdr:nvSpPr>
        <xdr:cNvPr id="659" name="Oval 709"/>
        <xdr:cNvSpPr>
          <a:spLocks noChangeArrowheads="1"/>
        </xdr:cNvSpPr>
      </xdr:nvSpPr>
      <xdr:spPr bwMode="auto">
        <a:xfrm>
          <a:off x="1495425" y="380904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236</xdr:row>
      <xdr:rowOff>47625</xdr:rowOff>
    </xdr:from>
    <xdr:to>
      <xdr:col>3</xdr:col>
      <xdr:colOff>171450</xdr:colOff>
      <xdr:row>236</xdr:row>
      <xdr:rowOff>152400</xdr:rowOff>
    </xdr:to>
    <xdr:sp macro="" textlink="">
      <xdr:nvSpPr>
        <xdr:cNvPr id="660" name="Oval 710"/>
        <xdr:cNvSpPr>
          <a:spLocks noChangeArrowheads="1"/>
        </xdr:cNvSpPr>
      </xdr:nvSpPr>
      <xdr:spPr bwMode="auto">
        <a:xfrm>
          <a:off x="1495425" y="382524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237</xdr:row>
      <xdr:rowOff>47625</xdr:rowOff>
    </xdr:from>
    <xdr:to>
      <xdr:col>3</xdr:col>
      <xdr:colOff>171450</xdr:colOff>
      <xdr:row>237</xdr:row>
      <xdr:rowOff>152400</xdr:rowOff>
    </xdr:to>
    <xdr:sp macro="" textlink="">
      <xdr:nvSpPr>
        <xdr:cNvPr id="661" name="Oval 711"/>
        <xdr:cNvSpPr>
          <a:spLocks noChangeArrowheads="1"/>
        </xdr:cNvSpPr>
      </xdr:nvSpPr>
      <xdr:spPr bwMode="auto">
        <a:xfrm>
          <a:off x="1495425" y="384143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19</xdr:col>
      <xdr:colOff>342900</xdr:colOff>
      <xdr:row>117</xdr:row>
      <xdr:rowOff>142875</xdr:rowOff>
    </xdr:from>
    <xdr:to>
      <xdr:col>19</xdr:col>
      <xdr:colOff>419100</xdr:colOff>
      <xdr:row>118</xdr:row>
      <xdr:rowOff>57150</xdr:rowOff>
    </xdr:to>
    <xdr:sp macro="" textlink="">
      <xdr:nvSpPr>
        <xdr:cNvPr id="662" name="Oval 712"/>
        <xdr:cNvSpPr>
          <a:spLocks noChangeArrowheads="1"/>
        </xdr:cNvSpPr>
      </xdr:nvSpPr>
      <xdr:spPr bwMode="auto">
        <a:xfrm>
          <a:off x="9572625" y="1908810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20</xdr:col>
      <xdr:colOff>66675</xdr:colOff>
      <xdr:row>119</xdr:row>
      <xdr:rowOff>47625</xdr:rowOff>
    </xdr:from>
    <xdr:to>
      <xdr:col>20</xdr:col>
      <xdr:colOff>171450</xdr:colOff>
      <xdr:row>119</xdr:row>
      <xdr:rowOff>152400</xdr:rowOff>
    </xdr:to>
    <xdr:sp macro="" textlink="">
      <xdr:nvSpPr>
        <xdr:cNvPr id="663" name="Oval 713"/>
        <xdr:cNvSpPr>
          <a:spLocks noChangeArrowheads="1"/>
        </xdr:cNvSpPr>
      </xdr:nvSpPr>
      <xdr:spPr bwMode="auto">
        <a:xfrm>
          <a:off x="9782175" y="19316700"/>
          <a:ext cx="10477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148</xdr:col>
      <xdr:colOff>142875</xdr:colOff>
      <xdr:row>141</xdr:row>
      <xdr:rowOff>38100</xdr:rowOff>
    </xdr:from>
    <xdr:to>
      <xdr:col>148</xdr:col>
      <xdr:colOff>276225</xdr:colOff>
      <xdr:row>141</xdr:row>
      <xdr:rowOff>142875</xdr:rowOff>
    </xdr:to>
    <xdr:sp macro="" textlink="">
      <xdr:nvSpPr>
        <xdr:cNvPr id="664" name="Oval 714"/>
        <xdr:cNvSpPr>
          <a:spLocks noChangeArrowheads="1"/>
        </xdr:cNvSpPr>
      </xdr:nvSpPr>
      <xdr:spPr bwMode="auto">
        <a:xfrm>
          <a:off x="79981425" y="228695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152</xdr:col>
      <xdr:colOff>180975</xdr:colOff>
      <xdr:row>142</xdr:row>
      <xdr:rowOff>28575</xdr:rowOff>
    </xdr:from>
    <xdr:to>
      <xdr:col>152</xdr:col>
      <xdr:colOff>314325</xdr:colOff>
      <xdr:row>142</xdr:row>
      <xdr:rowOff>133350</xdr:rowOff>
    </xdr:to>
    <xdr:sp macro="" textlink="">
      <xdr:nvSpPr>
        <xdr:cNvPr id="665" name="Oval 715"/>
        <xdr:cNvSpPr>
          <a:spLocks noChangeArrowheads="1"/>
        </xdr:cNvSpPr>
      </xdr:nvSpPr>
      <xdr:spPr bwMode="auto">
        <a:xfrm>
          <a:off x="82457925" y="230219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152</xdr:col>
      <xdr:colOff>180975</xdr:colOff>
      <xdr:row>106</xdr:row>
      <xdr:rowOff>28575</xdr:rowOff>
    </xdr:from>
    <xdr:to>
      <xdr:col>152</xdr:col>
      <xdr:colOff>314325</xdr:colOff>
      <xdr:row>106</xdr:row>
      <xdr:rowOff>133350</xdr:rowOff>
    </xdr:to>
    <xdr:sp macro="" textlink="">
      <xdr:nvSpPr>
        <xdr:cNvPr id="666" name="Oval 716"/>
        <xdr:cNvSpPr>
          <a:spLocks noChangeArrowheads="1"/>
        </xdr:cNvSpPr>
      </xdr:nvSpPr>
      <xdr:spPr bwMode="auto">
        <a:xfrm>
          <a:off x="82457925" y="171926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187</xdr:row>
      <xdr:rowOff>38100</xdr:rowOff>
    </xdr:from>
    <xdr:to>
      <xdr:col>33</xdr:col>
      <xdr:colOff>200025</xdr:colOff>
      <xdr:row>187</xdr:row>
      <xdr:rowOff>152400</xdr:rowOff>
    </xdr:to>
    <xdr:sp macro="" textlink="">
      <xdr:nvSpPr>
        <xdr:cNvPr id="667" name="Oval 718"/>
        <xdr:cNvSpPr>
          <a:spLocks noChangeArrowheads="1"/>
        </xdr:cNvSpPr>
      </xdr:nvSpPr>
      <xdr:spPr bwMode="auto">
        <a:xfrm>
          <a:off x="16135350" y="303085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188</xdr:row>
      <xdr:rowOff>38100</xdr:rowOff>
    </xdr:from>
    <xdr:to>
      <xdr:col>33</xdr:col>
      <xdr:colOff>200025</xdr:colOff>
      <xdr:row>188</xdr:row>
      <xdr:rowOff>152400</xdr:rowOff>
    </xdr:to>
    <xdr:sp macro="" textlink="">
      <xdr:nvSpPr>
        <xdr:cNvPr id="668" name="Oval 719"/>
        <xdr:cNvSpPr>
          <a:spLocks noChangeArrowheads="1"/>
        </xdr:cNvSpPr>
      </xdr:nvSpPr>
      <xdr:spPr bwMode="auto">
        <a:xfrm>
          <a:off x="16135350" y="3047047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189</xdr:row>
      <xdr:rowOff>38100</xdr:rowOff>
    </xdr:from>
    <xdr:to>
      <xdr:col>33</xdr:col>
      <xdr:colOff>200025</xdr:colOff>
      <xdr:row>189</xdr:row>
      <xdr:rowOff>152400</xdr:rowOff>
    </xdr:to>
    <xdr:sp macro="" textlink="">
      <xdr:nvSpPr>
        <xdr:cNvPr id="669" name="Oval 720"/>
        <xdr:cNvSpPr>
          <a:spLocks noChangeArrowheads="1"/>
        </xdr:cNvSpPr>
      </xdr:nvSpPr>
      <xdr:spPr bwMode="auto">
        <a:xfrm>
          <a:off x="16135350" y="3063240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33</xdr:col>
      <xdr:colOff>104775</xdr:colOff>
      <xdr:row>190</xdr:row>
      <xdr:rowOff>38100</xdr:rowOff>
    </xdr:from>
    <xdr:to>
      <xdr:col>33</xdr:col>
      <xdr:colOff>200025</xdr:colOff>
      <xdr:row>190</xdr:row>
      <xdr:rowOff>152400</xdr:rowOff>
    </xdr:to>
    <xdr:sp macro="" textlink="">
      <xdr:nvSpPr>
        <xdr:cNvPr id="670" name="Oval 721"/>
        <xdr:cNvSpPr>
          <a:spLocks noChangeArrowheads="1"/>
        </xdr:cNvSpPr>
      </xdr:nvSpPr>
      <xdr:spPr bwMode="auto">
        <a:xfrm>
          <a:off x="16135350" y="307943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133</xdr:col>
      <xdr:colOff>47625</xdr:colOff>
      <xdr:row>151</xdr:row>
      <xdr:rowOff>47625</xdr:rowOff>
    </xdr:from>
    <xdr:to>
      <xdr:col>133</xdr:col>
      <xdr:colOff>180975</xdr:colOff>
      <xdr:row>151</xdr:row>
      <xdr:rowOff>152400</xdr:rowOff>
    </xdr:to>
    <xdr:sp macro="" textlink="">
      <xdr:nvSpPr>
        <xdr:cNvPr id="671" name="Oval 722"/>
        <xdr:cNvSpPr>
          <a:spLocks noChangeArrowheads="1"/>
        </xdr:cNvSpPr>
      </xdr:nvSpPr>
      <xdr:spPr bwMode="auto">
        <a:xfrm>
          <a:off x="70665975" y="244887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96</xdr:col>
      <xdr:colOff>352425</xdr:colOff>
      <xdr:row>255</xdr:row>
      <xdr:rowOff>152400</xdr:rowOff>
    </xdr:from>
    <xdr:to>
      <xdr:col>103</xdr:col>
      <xdr:colOff>327075</xdr:colOff>
      <xdr:row>264</xdr:row>
      <xdr:rowOff>98400</xdr:rowOff>
    </xdr:to>
    <xdr:sp macro="" textlink="">
      <xdr:nvSpPr>
        <xdr:cNvPr id="672" name="Freeform 723"/>
        <xdr:cNvSpPr>
          <a:spLocks/>
        </xdr:cNvSpPr>
      </xdr:nvSpPr>
      <xdr:spPr bwMode="auto">
        <a:xfrm>
          <a:off x="48044100" y="41433750"/>
          <a:ext cx="4241850" cy="1403325"/>
        </a:xfrm>
        <a:custGeom>
          <a:avLst/>
          <a:gdLst>
            <a:gd name="T0" fmla="*/ 0 w 444"/>
            <a:gd name="T1" fmla="*/ 0 h 193"/>
            <a:gd name="T2" fmla="*/ 444 w 444"/>
            <a:gd name="T3" fmla="*/ 145 h 193"/>
            <a:gd name="T4" fmla="*/ 436 w 444"/>
            <a:gd name="T5" fmla="*/ 193 h 193"/>
            <a:gd name="connsiteX0" fmla="*/ 0 w 9820"/>
            <a:gd name="connsiteY0" fmla="*/ 0 h 10000"/>
            <a:gd name="connsiteX1" fmla="*/ 9820 w 9820"/>
            <a:gd name="connsiteY1" fmla="*/ 10000 h 10000"/>
            <a:gd name="connsiteX0" fmla="*/ 0 w 10214"/>
            <a:gd name="connsiteY0" fmla="*/ 0 h 7631"/>
            <a:gd name="connsiteX1" fmla="*/ 10214 w 10214"/>
            <a:gd name="connsiteY1" fmla="*/ 7631 h 7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0214" h="7631">
              <a:moveTo>
                <a:pt x="0" y="0"/>
              </a:moveTo>
              <a:lnTo>
                <a:pt x="10214" y="7631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94</xdr:col>
      <xdr:colOff>600075</xdr:colOff>
      <xdr:row>151</xdr:row>
      <xdr:rowOff>28575</xdr:rowOff>
    </xdr:from>
    <xdr:to>
      <xdr:col>94</xdr:col>
      <xdr:colOff>600075</xdr:colOff>
      <xdr:row>151</xdr:row>
      <xdr:rowOff>28575</xdr:rowOff>
    </xdr:to>
    <xdr:sp macro="" textlink="">
      <xdr:nvSpPr>
        <xdr:cNvPr id="673" name="Line 724"/>
        <xdr:cNvSpPr>
          <a:spLocks noChangeShapeType="1"/>
        </xdr:cNvSpPr>
      </xdr:nvSpPr>
      <xdr:spPr bwMode="auto">
        <a:xfrm>
          <a:off x="47072550" y="244697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142875</xdr:colOff>
      <xdr:row>126</xdr:row>
      <xdr:rowOff>28575</xdr:rowOff>
    </xdr:from>
    <xdr:to>
      <xdr:col>64</xdr:col>
      <xdr:colOff>238125</xdr:colOff>
      <xdr:row>126</xdr:row>
      <xdr:rowOff>142875</xdr:rowOff>
    </xdr:to>
    <xdr:sp macro="" textlink="">
      <xdr:nvSpPr>
        <xdr:cNvPr id="674" name="Oval 725"/>
        <xdr:cNvSpPr>
          <a:spLocks noChangeArrowheads="1"/>
        </xdr:cNvSpPr>
      </xdr:nvSpPr>
      <xdr:spPr bwMode="auto">
        <a:xfrm>
          <a:off x="31270575" y="20431125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67</xdr:col>
      <xdr:colOff>114300</xdr:colOff>
      <xdr:row>127</xdr:row>
      <xdr:rowOff>28575</xdr:rowOff>
    </xdr:from>
    <xdr:to>
      <xdr:col>67</xdr:col>
      <xdr:colOff>209550</xdr:colOff>
      <xdr:row>127</xdr:row>
      <xdr:rowOff>142875</xdr:rowOff>
    </xdr:to>
    <xdr:sp macro="" textlink="">
      <xdr:nvSpPr>
        <xdr:cNvPr id="675" name="Oval 726"/>
        <xdr:cNvSpPr>
          <a:spLocks noChangeArrowheads="1"/>
        </xdr:cNvSpPr>
      </xdr:nvSpPr>
      <xdr:spPr bwMode="auto">
        <a:xfrm>
          <a:off x="32699325" y="20593050"/>
          <a:ext cx="95250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125</xdr:col>
      <xdr:colOff>466725</xdr:colOff>
      <xdr:row>205</xdr:row>
      <xdr:rowOff>28575</xdr:rowOff>
    </xdr:from>
    <xdr:to>
      <xdr:col>131</xdr:col>
      <xdr:colOff>219075</xdr:colOff>
      <xdr:row>223</xdr:row>
      <xdr:rowOff>123825</xdr:rowOff>
    </xdr:to>
    <xdr:sp macro="" textlink="">
      <xdr:nvSpPr>
        <xdr:cNvPr id="676" name="Freeform 727"/>
        <xdr:cNvSpPr>
          <a:spLocks/>
        </xdr:cNvSpPr>
      </xdr:nvSpPr>
      <xdr:spPr bwMode="auto">
        <a:xfrm>
          <a:off x="66008250" y="33213675"/>
          <a:ext cx="3609975" cy="3009900"/>
        </a:xfrm>
        <a:custGeom>
          <a:avLst/>
          <a:gdLst>
            <a:gd name="T0" fmla="*/ 0 w 379"/>
            <a:gd name="T1" fmla="*/ 316 h 316"/>
            <a:gd name="T2" fmla="*/ 239 w 379"/>
            <a:gd name="T3" fmla="*/ 231 h 316"/>
            <a:gd name="T4" fmla="*/ 379 w 379"/>
            <a:gd name="T5" fmla="*/ 0 h 316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79" h="316">
              <a:moveTo>
                <a:pt x="0" y="316"/>
              </a:moveTo>
              <a:lnTo>
                <a:pt x="239" y="231"/>
              </a:lnTo>
              <a:lnTo>
                <a:pt x="379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73</xdr:col>
      <xdr:colOff>9525</xdr:colOff>
      <xdr:row>320</xdr:row>
      <xdr:rowOff>28575</xdr:rowOff>
    </xdr:from>
    <xdr:to>
      <xdr:col>73</xdr:col>
      <xdr:colOff>85725</xdr:colOff>
      <xdr:row>320</xdr:row>
      <xdr:rowOff>104775</xdr:rowOff>
    </xdr:to>
    <xdr:sp macro="" textlink="">
      <xdr:nvSpPr>
        <xdr:cNvPr id="677" name="Oval 729"/>
        <xdr:cNvSpPr>
          <a:spLocks noChangeArrowheads="1"/>
        </xdr:cNvSpPr>
      </xdr:nvSpPr>
      <xdr:spPr bwMode="auto">
        <a:xfrm>
          <a:off x="35509200" y="518350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72</xdr:col>
      <xdr:colOff>466725</xdr:colOff>
      <xdr:row>316</xdr:row>
      <xdr:rowOff>66675</xdr:rowOff>
    </xdr:from>
    <xdr:to>
      <xdr:col>84</xdr:col>
      <xdr:colOff>314325</xdr:colOff>
      <xdr:row>335</xdr:row>
      <xdr:rowOff>152400</xdr:rowOff>
    </xdr:to>
    <xdr:sp macro="" textlink="">
      <xdr:nvSpPr>
        <xdr:cNvPr id="678" name="Freeform 732"/>
        <xdr:cNvSpPr>
          <a:spLocks/>
        </xdr:cNvSpPr>
      </xdr:nvSpPr>
      <xdr:spPr bwMode="auto">
        <a:xfrm>
          <a:off x="35480625" y="51225450"/>
          <a:ext cx="6019800" cy="3162300"/>
        </a:xfrm>
        <a:custGeom>
          <a:avLst/>
          <a:gdLst>
            <a:gd name="T0" fmla="*/ 0 w 632"/>
            <a:gd name="T1" fmla="*/ 154 h 315"/>
            <a:gd name="T2" fmla="*/ 412 w 632"/>
            <a:gd name="T3" fmla="*/ 124 h 315"/>
            <a:gd name="T4" fmla="*/ 559 w 632"/>
            <a:gd name="T5" fmla="*/ 0 h 315"/>
            <a:gd name="T6" fmla="*/ 567 w 632"/>
            <a:gd name="T7" fmla="*/ 198 h 315"/>
            <a:gd name="T8" fmla="*/ 632 w 632"/>
            <a:gd name="T9" fmla="*/ 315 h 31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632" h="315">
              <a:moveTo>
                <a:pt x="0" y="154"/>
              </a:moveTo>
              <a:lnTo>
                <a:pt x="412" y="124"/>
              </a:lnTo>
              <a:lnTo>
                <a:pt x="559" y="0"/>
              </a:lnTo>
              <a:lnTo>
                <a:pt x="567" y="198"/>
              </a:lnTo>
              <a:lnTo>
                <a:pt x="632" y="31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105</xdr:col>
      <xdr:colOff>600075</xdr:colOff>
      <xdr:row>251</xdr:row>
      <xdr:rowOff>38100</xdr:rowOff>
    </xdr:from>
    <xdr:to>
      <xdr:col>106</xdr:col>
      <xdr:colOff>66675</xdr:colOff>
      <xdr:row>251</xdr:row>
      <xdr:rowOff>114300</xdr:rowOff>
    </xdr:to>
    <xdr:sp macro="" textlink="">
      <xdr:nvSpPr>
        <xdr:cNvPr id="679" name="Oval 733"/>
        <xdr:cNvSpPr>
          <a:spLocks noChangeArrowheads="1"/>
        </xdr:cNvSpPr>
      </xdr:nvSpPr>
      <xdr:spPr bwMode="auto">
        <a:xfrm>
          <a:off x="53778150" y="4067175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344</xdr:row>
      <xdr:rowOff>28575</xdr:rowOff>
    </xdr:from>
    <xdr:to>
      <xdr:col>83</xdr:col>
      <xdr:colOff>85725</xdr:colOff>
      <xdr:row>344</xdr:row>
      <xdr:rowOff>133350</xdr:rowOff>
    </xdr:to>
    <xdr:sp macro="" textlink="">
      <xdr:nvSpPr>
        <xdr:cNvPr id="680" name="Oval 734"/>
        <xdr:cNvSpPr>
          <a:spLocks noChangeArrowheads="1"/>
        </xdr:cNvSpPr>
      </xdr:nvSpPr>
      <xdr:spPr bwMode="auto">
        <a:xfrm>
          <a:off x="40614600" y="557212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346</xdr:row>
      <xdr:rowOff>28575</xdr:rowOff>
    </xdr:from>
    <xdr:to>
      <xdr:col>83</xdr:col>
      <xdr:colOff>85725</xdr:colOff>
      <xdr:row>346</xdr:row>
      <xdr:rowOff>133350</xdr:rowOff>
    </xdr:to>
    <xdr:sp macro="" textlink="">
      <xdr:nvSpPr>
        <xdr:cNvPr id="681" name="Oval 739"/>
        <xdr:cNvSpPr>
          <a:spLocks noChangeArrowheads="1"/>
        </xdr:cNvSpPr>
      </xdr:nvSpPr>
      <xdr:spPr bwMode="auto">
        <a:xfrm>
          <a:off x="40614600" y="560451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345</xdr:row>
      <xdr:rowOff>28575</xdr:rowOff>
    </xdr:from>
    <xdr:to>
      <xdr:col>83</xdr:col>
      <xdr:colOff>85725</xdr:colOff>
      <xdr:row>345</xdr:row>
      <xdr:rowOff>133350</xdr:rowOff>
    </xdr:to>
    <xdr:sp macro="" textlink="">
      <xdr:nvSpPr>
        <xdr:cNvPr id="682" name="Oval 740"/>
        <xdr:cNvSpPr>
          <a:spLocks noChangeArrowheads="1"/>
        </xdr:cNvSpPr>
      </xdr:nvSpPr>
      <xdr:spPr bwMode="auto">
        <a:xfrm>
          <a:off x="40614600" y="558831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347</xdr:row>
      <xdr:rowOff>28575</xdr:rowOff>
    </xdr:from>
    <xdr:to>
      <xdr:col>83</xdr:col>
      <xdr:colOff>85725</xdr:colOff>
      <xdr:row>347</xdr:row>
      <xdr:rowOff>133350</xdr:rowOff>
    </xdr:to>
    <xdr:sp macro="" textlink="">
      <xdr:nvSpPr>
        <xdr:cNvPr id="683" name="Oval 741"/>
        <xdr:cNvSpPr>
          <a:spLocks noChangeArrowheads="1"/>
        </xdr:cNvSpPr>
      </xdr:nvSpPr>
      <xdr:spPr bwMode="auto">
        <a:xfrm>
          <a:off x="40614600" y="56207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105</xdr:col>
      <xdr:colOff>114300</xdr:colOff>
      <xdr:row>319</xdr:row>
      <xdr:rowOff>28575</xdr:rowOff>
    </xdr:from>
    <xdr:to>
      <xdr:col>105</xdr:col>
      <xdr:colOff>257175</xdr:colOff>
      <xdr:row>319</xdr:row>
      <xdr:rowOff>133350</xdr:rowOff>
    </xdr:to>
    <xdr:sp macro="" textlink="">
      <xdr:nvSpPr>
        <xdr:cNvPr id="684" name="Oval 742"/>
        <xdr:cNvSpPr>
          <a:spLocks noChangeArrowheads="1"/>
        </xdr:cNvSpPr>
      </xdr:nvSpPr>
      <xdr:spPr bwMode="auto">
        <a:xfrm>
          <a:off x="53292375" y="51673125"/>
          <a:ext cx="142875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82</xdr:col>
      <xdr:colOff>390525</xdr:colOff>
      <xdr:row>348</xdr:row>
      <xdr:rowOff>28575</xdr:rowOff>
    </xdr:from>
    <xdr:to>
      <xdr:col>83</xdr:col>
      <xdr:colOff>85725</xdr:colOff>
      <xdr:row>348</xdr:row>
      <xdr:rowOff>133350</xdr:rowOff>
    </xdr:to>
    <xdr:sp macro="" textlink="">
      <xdr:nvSpPr>
        <xdr:cNvPr id="685" name="Oval 743"/>
        <xdr:cNvSpPr>
          <a:spLocks noChangeArrowheads="1"/>
        </xdr:cNvSpPr>
      </xdr:nvSpPr>
      <xdr:spPr bwMode="auto">
        <a:xfrm>
          <a:off x="40614600" y="56368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round/>
          <a:headEnd/>
          <a:tailEnd/>
        </a:ln>
      </xdr:spPr>
    </xdr:sp>
    <xdr:clientData/>
  </xdr:twoCellAnchor>
  <xdr:twoCellAnchor>
    <xdr:from>
      <xdr:col>104</xdr:col>
      <xdr:colOff>219075</xdr:colOff>
      <xdr:row>316</xdr:row>
      <xdr:rowOff>152400</xdr:rowOff>
    </xdr:from>
    <xdr:to>
      <xdr:col>105</xdr:col>
      <xdr:colOff>38100</xdr:colOff>
      <xdr:row>318</xdr:row>
      <xdr:rowOff>133350</xdr:rowOff>
    </xdr:to>
    <xdr:sp macro="" textlink="">
      <xdr:nvSpPr>
        <xdr:cNvPr id="686" name="AutoShape 744"/>
        <xdr:cNvSpPr>
          <a:spLocks noChangeArrowheads="1"/>
        </xdr:cNvSpPr>
      </xdr:nvSpPr>
      <xdr:spPr bwMode="auto">
        <a:xfrm rot="-3119350">
          <a:off x="52849463" y="5124926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101</xdr:col>
      <xdr:colOff>0</xdr:colOff>
      <xdr:row>219</xdr:row>
      <xdr:rowOff>0</xdr:rowOff>
    </xdr:from>
    <xdr:to>
      <xdr:col>103</xdr:col>
      <xdr:colOff>76200</xdr:colOff>
      <xdr:row>221</xdr:row>
      <xdr:rowOff>66675</xdr:rowOff>
    </xdr:to>
    <xdr:sp macro="" textlink="">
      <xdr:nvSpPr>
        <xdr:cNvPr id="687" name="Line 745"/>
        <xdr:cNvSpPr>
          <a:spLocks noChangeShapeType="1"/>
        </xdr:cNvSpPr>
      </xdr:nvSpPr>
      <xdr:spPr bwMode="auto">
        <a:xfrm flipH="1" flipV="1">
          <a:off x="50739675" y="35452050"/>
          <a:ext cx="1295400" cy="390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104775</xdr:colOff>
      <xdr:row>314</xdr:row>
      <xdr:rowOff>85725</xdr:rowOff>
    </xdr:from>
    <xdr:to>
      <xdr:col>123</xdr:col>
      <xdr:colOff>161925</xdr:colOff>
      <xdr:row>326</xdr:row>
      <xdr:rowOff>76200</xdr:rowOff>
    </xdr:to>
    <xdr:sp macro="" textlink="">
      <xdr:nvSpPr>
        <xdr:cNvPr id="688" name="Line 746"/>
        <xdr:cNvSpPr>
          <a:spLocks noChangeShapeType="1"/>
        </xdr:cNvSpPr>
      </xdr:nvSpPr>
      <xdr:spPr bwMode="auto">
        <a:xfrm flipH="1" flipV="1">
          <a:off x="63646050" y="50920650"/>
          <a:ext cx="704850" cy="19335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127</xdr:col>
      <xdr:colOff>47625</xdr:colOff>
      <xdr:row>298</xdr:row>
      <xdr:rowOff>9525</xdr:rowOff>
    </xdr:from>
    <xdr:to>
      <xdr:col>130</xdr:col>
      <xdr:colOff>485775</xdr:colOff>
      <xdr:row>301</xdr:row>
      <xdr:rowOff>114300</xdr:rowOff>
    </xdr:to>
    <xdr:sp macro="" textlink="">
      <xdr:nvSpPr>
        <xdr:cNvPr id="689" name="Freeform 747"/>
        <xdr:cNvSpPr>
          <a:spLocks/>
        </xdr:cNvSpPr>
      </xdr:nvSpPr>
      <xdr:spPr bwMode="auto">
        <a:xfrm>
          <a:off x="67008375" y="48253650"/>
          <a:ext cx="2266950" cy="590550"/>
        </a:xfrm>
        <a:custGeom>
          <a:avLst/>
          <a:gdLst>
            <a:gd name="T0" fmla="*/ 238 w 238"/>
            <a:gd name="T1" fmla="*/ 0 h 62"/>
            <a:gd name="T2" fmla="*/ 123 w 238"/>
            <a:gd name="T3" fmla="*/ 62 h 62"/>
            <a:gd name="T4" fmla="*/ 0 w 238"/>
            <a:gd name="T5" fmla="*/ 15 h 6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38" h="62">
              <a:moveTo>
                <a:pt x="238" y="0"/>
              </a:moveTo>
              <a:lnTo>
                <a:pt x="123" y="62"/>
              </a:lnTo>
              <a:lnTo>
                <a:pt x="0" y="1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131</xdr:col>
      <xdr:colOff>66675</xdr:colOff>
      <xdr:row>297</xdr:row>
      <xdr:rowOff>142875</xdr:rowOff>
    </xdr:from>
    <xdr:to>
      <xdr:col>135</xdr:col>
      <xdr:colOff>390525</xdr:colOff>
      <xdr:row>303</xdr:row>
      <xdr:rowOff>123825</xdr:rowOff>
    </xdr:to>
    <xdr:sp macro="" textlink="">
      <xdr:nvSpPr>
        <xdr:cNvPr id="690" name="Line 748"/>
        <xdr:cNvSpPr>
          <a:spLocks noChangeShapeType="1"/>
        </xdr:cNvSpPr>
      </xdr:nvSpPr>
      <xdr:spPr bwMode="auto">
        <a:xfrm flipH="1" flipV="1">
          <a:off x="69465825" y="48225075"/>
          <a:ext cx="2762250" cy="952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125</xdr:col>
      <xdr:colOff>63500</xdr:colOff>
      <xdr:row>297</xdr:row>
      <xdr:rowOff>152399</xdr:rowOff>
    </xdr:from>
    <xdr:to>
      <xdr:col>125</xdr:col>
      <xdr:colOff>266700</xdr:colOff>
      <xdr:row>315</xdr:row>
      <xdr:rowOff>101599</xdr:rowOff>
    </xdr:to>
    <xdr:sp macro="" textlink="">
      <xdr:nvSpPr>
        <xdr:cNvPr id="691" name="Line 749"/>
        <xdr:cNvSpPr>
          <a:spLocks noChangeShapeType="1"/>
        </xdr:cNvSpPr>
      </xdr:nvSpPr>
      <xdr:spPr bwMode="auto">
        <a:xfrm flipV="1">
          <a:off x="65605025" y="48234599"/>
          <a:ext cx="203200" cy="28638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76200</xdr:colOff>
      <xdr:row>290</xdr:row>
      <xdr:rowOff>152400</xdr:rowOff>
    </xdr:from>
    <xdr:to>
      <xdr:col>116</xdr:col>
      <xdr:colOff>76200</xdr:colOff>
      <xdr:row>291</xdr:row>
      <xdr:rowOff>28575</xdr:rowOff>
    </xdr:to>
    <xdr:sp macro="" textlink="">
      <xdr:nvSpPr>
        <xdr:cNvPr id="692" name="Line 750"/>
        <xdr:cNvSpPr>
          <a:spLocks noChangeShapeType="1"/>
        </xdr:cNvSpPr>
      </xdr:nvSpPr>
      <xdr:spPr bwMode="auto">
        <a:xfrm flipV="1">
          <a:off x="56302275" y="47101125"/>
          <a:ext cx="3657600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110</xdr:col>
      <xdr:colOff>114300</xdr:colOff>
      <xdr:row>289</xdr:row>
      <xdr:rowOff>9525</xdr:rowOff>
    </xdr:from>
    <xdr:to>
      <xdr:col>116</xdr:col>
      <xdr:colOff>219075</xdr:colOff>
      <xdr:row>289</xdr:row>
      <xdr:rowOff>152400</xdr:rowOff>
    </xdr:to>
    <xdr:sp macro="" textlink="">
      <xdr:nvSpPr>
        <xdr:cNvPr id="693" name="Freeform 751"/>
        <xdr:cNvSpPr>
          <a:spLocks/>
        </xdr:cNvSpPr>
      </xdr:nvSpPr>
      <xdr:spPr bwMode="auto">
        <a:xfrm>
          <a:off x="56340375" y="46796325"/>
          <a:ext cx="3762375" cy="142875"/>
        </a:xfrm>
        <a:custGeom>
          <a:avLst/>
          <a:gdLst>
            <a:gd name="T0" fmla="*/ 0 w 395"/>
            <a:gd name="T1" fmla="*/ 15 h 15"/>
            <a:gd name="T2" fmla="*/ 331 w 395"/>
            <a:gd name="T3" fmla="*/ 0 h 15"/>
            <a:gd name="T4" fmla="*/ 395 w 395"/>
            <a:gd name="T5" fmla="*/ 11 h 1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95" h="15">
              <a:moveTo>
                <a:pt x="0" y="15"/>
              </a:moveTo>
              <a:lnTo>
                <a:pt x="331" y="0"/>
              </a:lnTo>
              <a:lnTo>
                <a:pt x="395" y="11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115</xdr:col>
      <xdr:colOff>371475</xdr:colOff>
      <xdr:row>293</xdr:row>
      <xdr:rowOff>114300</xdr:rowOff>
    </xdr:from>
    <xdr:to>
      <xdr:col>116</xdr:col>
      <xdr:colOff>66675</xdr:colOff>
      <xdr:row>296</xdr:row>
      <xdr:rowOff>57150</xdr:rowOff>
    </xdr:to>
    <xdr:sp macro="" textlink="">
      <xdr:nvSpPr>
        <xdr:cNvPr id="694" name="AutoShape 752"/>
        <xdr:cNvSpPr>
          <a:spLocks noChangeArrowheads="1"/>
        </xdr:cNvSpPr>
      </xdr:nvSpPr>
      <xdr:spPr bwMode="auto">
        <a:xfrm rot="11329222">
          <a:off x="59645550" y="47548800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110</xdr:col>
      <xdr:colOff>533400</xdr:colOff>
      <xdr:row>294</xdr:row>
      <xdr:rowOff>76200</xdr:rowOff>
    </xdr:from>
    <xdr:to>
      <xdr:col>111</xdr:col>
      <xdr:colOff>352425</xdr:colOff>
      <xdr:row>296</xdr:row>
      <xdr:rowOff>57150</xdr:rowOff>
    </xdr:to>
    <xdr:sp macro="" textlink="">
      <xdr:nvSpPr>
        <xdr:cNvPr id="695" name="AutoShape 753"/>
        <xdr:cNvSpPr>
          <a:spLocks noChangeArrowheads="1"/>
        </xdr:cNvSpPr>
      </xdr:nvSpPr>
      <xdr:spPr bwMode="auto">
        <a:xfrm rot="7594735">
          <a:off x="56821388" y="4761071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127</xdr:col>
      <xdr:colOff>523875</xdr:colOff>
      <xdr:row>316</xdr:row>
      <xdr:rowOff>47625</xdr:rowOff>
    </xdr:from>
    <xdr:to>
      <xdr:col>128</xdr:col>
      <xdr:colOff>342900</xdr:colOff>
      <xdr:row>318</xdr:row>
      <xdr:rowOff>28575</xdr:rowOff>
    </xdr:to>
    <xdr:sp macro="" textlink="">
      <xdr:nvSpPr>
        <xdr:cNvPr id="696" name="AutoShape 754"/>
        <xdr:cNvSpPr>
          <a:spLocks noChangeArrowheads="1"/>
        </xdr:cNvSpPr>
      </xdr:nvSpPr>
      <xdr:spPr bwMode="auto">
        <a:xfrm rot="7465880">
          <a:off x="67546538" y="51144487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107</xdr:col>
      <xdr:colOff>219075</xdr:colOff>
      <xdr:row>301</xdr:row>
      <xdr:rowOff>47625</xdr:rowOff>
    </xdr:from>
    <xdr:to>
      <xdr:col>108</xdr:col>
      <xdr:colOff>38100</xdr:colOff>
      <xdr:row>303</xdr:row>
      <xdr:rowOff>28575</xdr:rowOff>
    </xdr:to>
    <xdr:sp macro="" textlink="">
      <xdr:nvSpPr>
        <xdr:cNvPr id="697" name="AutoShape 755"/>
        <xdr:cNvSpPr>
          <a:spLocks noChangeArrowheads="1"/>
        </xdr:cNvSpPr>
      </xdr:nvSpPr>
      <xdr:spPr bwMode="auto">
        <a:xfrm rot="7594735">
          <a:off x="54678263" y="48715612"/>
          <a:ext cx="304800" cy="428625"/>
        </a:xfrm>
        <a:prstGeom prst="downArrow">
          <a:avLst>
            <a:gd name="adj1" fmla="val 50000"/>
            <a:gd name="adj2" fmla="val 35156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86</xdr:col>
      <xdr:colOff>333375</xdr:colOff>
      <xdr:row>310</xdr:row>
      <xdr:rowOff>0</xdr:rowOff>
    </xdr:from>
    <xdr:to>
      <xdr:col>86</xdr:col>
      <xdr:colOff>409575</xdr:colOff>
      <xdr:row>310</xdr:row>
      <xdr:rowOff>76200</xdr:rowOff>
    </xdr:to>
    <xdr:sp macro="" textlink="">
      <xdr:nvSpPr>
        <xdr:cNvPr id="698" name="Oval 756"/>
        <xdr:cNvSpPr>
          <a:spLocks noChangeArrowheads="1"/>
        </xdr:cNvSpPr>
      </xdr:nvSpPr>
      <xdr:spPr bwMode="auto">
        <a:xfrm>
          <a:off x="42395775" y="50187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85</xdr:col>
      <xdr:colOff>342900</xdr:colOff>
      <xdr:row>314</xdr:row>
      <xdr:rowOff>152400</xdr:rowOff>
    </xdr:from>
    <xdr:to>
      <xdr:col>88</xdr:col>
      <xdr:colOff>457200</xdr:colOff>
      <xdr:row>335</xdr:row>
      <xdr:rowOff>85725</xdr:rowOff>
    </xdr:to>
    <xdr:sp macro="" textlink="">
      <xdr:nvSpPr>
        <xdr:cNvPr id="699" name="Freeform 757"/>
        <xdr:cNvSpPr>
          <a:spLocks/>
        </xdr:cNvSpPr>
      </xdr:nvSpPr>
      <xdr:spPr bwMode="auto">
        <a:xfrm>
          <a:off x="41967150" y="50987325"/>
          <a:ext cx="1428750" cy="3333750"/>
        </a:xfrm>
        <a:custGeom>
          <a:avLst/>
          <a:gdLst>
            <a:gd name="T0" fmla="*/ 92 w 150"/>
            <a:gd name="T1" fmla="*/ 0 h 333"/>
            <a:gd name="T2" fmla="*/ 150 w 150"/>
            <a:gd name="T3" fmla="*/ 141 h 333"/>
            <a:gd name="T4" fmla="*/ 0 w 150"/>
            <a:gd name="T5" fmla="*/ 333 h 333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50" h="333">
              <a:moveTo>
                <a:pt x="92" y="0"/>
              </a:moveTo>
              <a:lnTo>
                <a:pt x="150" y="141"/>
              </a:lnTo>
              <a:lnTo>
                <a:pt x="0" y="333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72</xdr:col>
      <xdr:colOff>447675</xdr:colOff>
      <xdr:row>316</xdr:row>
      <xdr:rowOff>28575</xdr:rowOff>
    </xdr:from>
    <xdr:to>
      <xdr:col>83</xdr:col>
      <xdr:colOff>152400</xdr:colOff>
      <xdr:row>325</xdr:row>
      <xdr:rowOff>19050</xdr:rowOff>
    </xdr:to>
    <xdr:sp macro="" textlink="">
      <xdr:nvSpPr>
        <xdr:cNvPr id="700" name="Freeform 759"/>
        <xdr:cNvSpPr>
          <a:spLocks/>
        </xdr:cNvSpPr>
      </xdr:nvSpPr>
      <xdr:spPr bwMode="auto">
        <a:xfrm>
          <a:off x="35461575" y="51187350"/>
          <a:ext cx="5353050" cy="1447800"/>
        </a:xfrm>
        <a:custGeom>
          <a:avLst/>
          <a:gdLst>
            <a:gd name="T0" fmla="*/ 0 w 562"/>
            <a:gd name="T1" fmla="*/ 152 h 152"/>
            <a:gd name="T2" fmla="*/ 334 w 562"/>
            <a:gd name="T3" fmla="*/ 108 h 152"/>
            <a:gd name="T4" fmla="*/ 562 w 562"/>
            <a:gd name="T5" fmla="*/ 0 h 15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62" h="152">
              <a:moveTo>
                <a:pt x="0" y="152"/>
              </a:moveTo>
              <a:lnTo>
                <a:pt x="334" y="108"/>
              </a:lnTo>
              <a:lnTo>
                <a:pt x="562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72</xdr:col>
      <xdr:colOff>457200</xdr:colOff>
      <xdr:row>315</xdr:row>
      <xdr:rowOff>142875</xdr:rowOff>
    </xdr:from>
    <xdr:to>
      <xdr:col>83</xdr:col>
      <xdr:colOff>142875</xdr:colOff>
      <xdr:row>324</xdr:row>
      <xdr:rowOff>114300</xdr:rowOff>
    </xdr:to>
    <xdr:sp macro="" textlink="">
      <xdr:nvSpPr>
        <xdr:cNvPr id="701" name="Freeform 760"/>
        <xdr:cNvSpPr>
          <a:spLocks/>
        </xdr:cNvSpPr>
      </xdr:nvSpPr>
      <xdr:spPr bwMode="auto">
        <a:xfrm>
          <a:off x="35471100" y="51139725"/>
          <a:ext cx="5334000" cy="1428750"/>
        </a:xfrm>
        <a:custGeom>
          <a:avLst/>
          <a:gdLst>
            <a:gd name="T0" fmla="*/ 0 w 560"/>
            <a:gd name="T1" fmla="*/ 150 h 150"/>
            <a:gd name="T2" fmla="*/ 332 w 560"/>
            <a:gd name="T3" fmla="*/ 74 h 150"/>
            <a:gd name="T4" fmla="*/ 560 w 560"/>
            <a:gd name="T5" fmla="*/ 0 h 15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60" h="150">
              <a:moveTo>
                <a:pt x="0" y="150"/>
              </a:moveTo>
              <a:lnTo>
                <a:pt x="332" y="74"/>
              </a:lnTo>
              <a:lnTo>
                <a:pt x="560" y="0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83</xdr:col>
      <xdr:colOff>266700</xdr:colOff>
      <xdr:row>316</xdr:row>
      <xdr:rowOff>0</xdr:rowOff>
    </xdr:from>
    <xdr:to>
      <xdr:col>85</xdr:col>
      <xdr:colOff>9525</xdr:colOff>
      <xdr:row>335</xdr:row>
      <xdr:rowOff>47625</xdr:rowOff>
    </xdr:to>
    <xdr:sp macro="" textlink="">
      <xdr:nvSpPr>
        <xdr:cNvPr id="702" name="Line 761"/>
        <xdr:cNvSpPr>
          <a:spLocks noChangeShapeType="1"/>
        </xdr:cNvSpPr>
      </xdr:nvSpPr>
      <xdr:spPr bwMode="auto">
        <a:xfrm>
          <a:off x="40928925" y="51158775"/>
          <a:ext cx="704850" cy="3124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333375</xdr:colOff>
      <xdr:row>316</xdr:row>
      <xdr:rowOff>28575</xdr:rowOff>
    </xdr:from>
    <xdr:to>
      <xdr:col>85</xdr:col>
      <xdr:colOff>190500</xdr:colOff>
      <xdr:row>335</xdr:row>
      <xdr:rowOff>104775</xdr:rowOff>
    </xdr:to>
    <xdr:sp macro="" textlink="">
      <xdr:nvSpPr>
        <xdr:cNvPr id="703" name="Freeform 762"/>
        <xdr:cNvSpPr>
          <a:spLocks/>
        </xdr:cNvSpPr>
      </xdr:nvSpPr>
      <xdr:spPr bwMode="auto">
        <a:xfrm>
          <a:off x="40995600" y="51187350"/>
          <a:ext cx="819150" cy="3152775"/>
        </a:xfrm>
        <a:custGeom>
          <a:avLst/>
          <a:gdLst>
            <a:gd name="T0" fmla="*/ 0 w 86"/>
            <a:gd name="T1" fmla="*/ 0 h 314"/>
            <a:gd name="T2" fmla="*/ 73 w 86"/>
            <a:gd name="T3" fmla="*/ 133 h 314"/>
            <a:gd name="T4" fmla="*/ 86 w 86"/>
            <a:gd name="T5" fmla="*/ 314 h 31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86" h="314">
              <a:moveTo>
                <a:pt x="0" y="0"/>
              </a:moveTo>
              <a:lnTo>
                <a:pt x="73" y="133"/>
              </a:lnTo>
              <a:lnTo>
                <a:pt x="86" y="314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81</xdr:col>
      <xdr:colOff>9525</xdr:colOff>
      <xdr:row>317</xdr:row>
      <xdr:rowOff>85725</xdr:rowOff>
    </xdr:from>
    <xdr:to>
      <xdr:col>84</xdr:col>
      <xdr:colOff>190500</xdr:colOff>
      <xdr:row>335</xdr:row>
      <xdr:rowOff>142875</xdr:rowOff>
    </xdr:to>
    <xdr:sp macro="" textlink="">
      <xdr:nvSpPr>
        <xdr:cNvPr id="704" name="Freeform 763"/>
        <xdr:cNvSpPr>
          <a:spLocks/>
        </xdr:cNvSpPr>
      </xdr:nvSpPr>
      <xdr:spPr bwMode="auto">
        <a:xfrm>
          <a:off x="39795450" y="51406425"/>
          <a:ext cx="1581150" cy="2971800"/>
        </a:xfrm>
        <a:custGeom>
          <a:avLst/>
          <a:gdLst>
            <a:gd name="T0" fmla="*/ 166 w 166"/>
            <a:gd name="T1" fmla="*/ 295 h 295"/>
            <a:gd name="T2" fmla="*/ 0 w 166"/>
            <a:gd name="T3" fmla="*/ 211 h 295"/>
            <a:gd name="T4" fmla="*/ 90 w 166"/>
            <a:gd name="T5" fmla="*/ 0 h 29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66" h="295">
              <a:moveTo>
                <a:pt x="166" y="295"/>
              </a:moveTo>
              <a:lnTo>
                <a:pt x="0" y="211"/>
              </a:lnTo>
              <a:lnTo>
                <a:pt x="90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73</xdr:col>
      <xdr:colOff>123825</xdr:colOff>
      <xdr:row>315</xdr:row>
      <xdr:rowOff>104775</xdr:rowOff>
    </xdr:from>
    <xdr:to>
      <xdr:col>83</xdr:col>
      <xdr:colOff>180975</xdr:colOff>
      <xdr:row>320</xdr:row>
      <xdr:rowOff>66675</xdr:rowOff>
    </xdr:to>
    <xdr:sp macro="" textlink="">
      <xdr:nvSpPr>
        <xdr:cNvPr id="705" name="Freeform 764"/>
        <xdr:cNvSpPr>
          <a:spLocks/>
        </xdr:cNvSpPr>
      </xdr:nvSpPr>
      <xdr:spPr bwMode="auto">
        <a:xfrm>
          <a:off x="35623500" y="51101625"/>
          <a:ext cx="5219700" cy="771525"/>
        </a:xfrm>
        <a:custGeom>
          <a:avLst/>
          <a:gdLst>
            <a:gd name="T0" fmla="*/ 0 w 548"/>
            <a:gd name="T1" fmla="*/ 81 h 81"/>
            <a:gd name="T2" fmla="*/ 285 w 548"/>
            <a:gd name="T3" fmla="*/ 0 h 81"/>
            <a:gd name="T4" fmla="*/ 548 w 548"/>
            <a:gd name="T5" fmla="*/ 1 h 81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48" h="81">
              <a:moveTo>
                <a:pt x="0" y="81"/>
              </a:moveTo>
              <a:lnTo>
                <a:pt x="285" y="0"/>
              </a:lnTo>
              <a:lnTo>
                <a:pt x="548" y="1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83</xdr:col>
      <xdr:colOff>342900</xdr:colOff>
      <xdr:row>315</xdr:row>
      <xdr:rowOff>123825</xdr:rowOff>
    </xdr:from>
    <xdr:to>
      <xdr:col>86</xdr:col>
      <xdr:colOff>314325</xdr:colOff>
      <xdr:row>335</xdr:row>
      <xdr:rowOff>85725</xdr:rowOff>
    </xdr:to>
    <xdr:sp macro="" textlink="">
      <xdr:nvSpPr>
        <xdr:cNvPr id="706" name="Freeform 766"/>
        <xdr:cNvSpPr>
          <a:spLocks/>
        </xdr:cNvSpPr>
      </xdr:nvSpPr>
      <xdr:spPr bwMode="auto">
        <a:xfrm>
          <a:off x="41005125" y="51120675"/>
          <a:ext cx="1371600" cy="3200400"/>
        </a:xfrm>
        <a:custGeom>
          <a:avLst/>
          <a:gdLst>
            <a:gd name="T0" fmla="*/ 0 w 144"/>
            <a:gd name="T1" fmla="*/ 0 h 319"/>
            <a:gd name="T2" fmla="*/ 144 w 144"/>
            <a:gd name="T3" fmla="*/ 34 h 319"/>
            <a:gd name="T4" fmla="*/ 92 w 144"/>
            <a:gd name="T5" fmla="*/ 319 h 31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44" h="319">
              <a:moveTo>
                <a:pt x="0" y="0"/>
              </a:moveTo>
              <a:lnTo>
                <a:pt x="144" y="34"/>
              </a:lnTo>
              <a:lnTo>
                <a:pt x="92" y="319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101</xdr:col>
      <xdr:colOff>304800</xdr:colOff>
      <xdr:row>305</xdr:row>
      <xdr:rowOff>85725</xdr:rowOff>
    </xdr:from>
    <xdr:to>
      <xdr:col>103</xdr:col>
      <xdr:colOff>9525</xdr:colOff>
      <xdr:row>313</xdr:row>
      <xdr:rowOff>123825</xdr:rowOff>
    </xdr:to>
    <xdr:sp macro="" textlink="">
      <xdr:nvSpPr>
        <xdr:cNvPr id="707" name="Line 767"/>
        <xdr:cNvSpPr>
          <a:spLocks noChangeShapeType="1"/>
        </xdr:cNvSpPr>
      </xdr:nvSpPr>
      <xdr:spPr bwMode="auto">
        <a:xfrm>
          <a:off x="51044475" y="49463325"/>
          <a:ext cx="923925" cy="13335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133</xdr:col>
      <xdr:colOff>333375</xdr:colOff>
      <xdr:row>280</xdr:row>
      <xdr:rowOff>28575</xdr:rowOff>
    </xdr:from>
    <xdr:to>
      <xdr:col>136</xdr:col>
      <xdr:colOff>466725</xdr:colOff>
      <xdr:row>282</xdr:row>
      <xdr:rowOff>28575</xdr:rowOff>
    </xdr:to>
    <xdr:sp macro="" textlink="">
      <xdr:nvSpPr>
        <xdr:cNvPr id="708" name="Freeform 768"/>
        <xdr:cNvSpPr>
          <a:spLocks/>
        </xdr:cNvSpPr>
      </xdr:nvSpPr>
      <xdr:spPr bwMode="auto">
        <a:xfrm>
          <a:off x="70951725" y="45358050"/>
          <a:ext cx="1962150" cy="323850"/>
        </a:xfrm>
        <a:custGeom>
          <a:avLst/>
          <a:gdLst>
            <a:gd name="T0" fmla="*/ 206 w 206"/>
            <a:gd name="T1" fmla="*/ 0 h 34"/>
            <a:gd name="T2" fmla="*/ 120 w 206"/>
            <a:gd name="T3" fmla="*/ 34 h 34"/>
            <a:gd name="T4" fmla="*/ 0 w 206"/>
            <a:gd name="T5" fmla="*/ 19 h 3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206" h="34">
              <a:moveTo>
                <a:pt x="206" y="0"/>
              </a:moveTo>
              <a:lnTo>
                <a:pt x="120" y="34"/>
              </a:lnTo>
              <a:lnTo>
                <a:pt x="0" y="19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136</xdr:col>
      <xdr:colOff>523875</xdr:colOff>
      <xdr:row>279</xdr:row>
      <xdr:rowOff>66675</xdr:rowOff>
    </xdr:from>
    <xdr:to>
      <xdr:col>136</xdr:col>
      <xdr:colOff>600075</xdr:colOff>
      <xdr:row>279</xdr:row>
      <xdr:rowOff>142875</xdr:rowOff>
    </xdr:to>
    <xdr:sp macro="" textlink="">
      <xdr:nvSpPr>
        <xdr:cNvPr id="709" name="Oval 769"/>
        <xdr:cNvSpPr>
          <a:spLocks noChangeArrowheads="1"/>
        </xdr:cNvSpPr>
      </xdr:nvSpPr>
      <xdr:spPr bwMode="auto">
        <a:xfrm>
          <a:off x="72971025" y="45234225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75</xdr:col>
      <xdr:colOff>266700</xdr:colOff>
      <xdr:row>225</xdr:row>
      <xdr:rowOff>9525</xdr:rowOff>
    </xdr:from>
    <xdr:to>
      <xdr:col>95</xdr:col>
      <xdr:colOff>533400</xdr:colOff>
      <xdr:row>254</xdr:row>
      <xdr:rowOff>123825</xdr:rowOff>
    </xdr:to>
    <xdr:sp macro="" textlink="">
      <xdr:nvSpPr>
        <xdr:cNvPr id="710" name="Freeform 772"/>
        <xdr:cNvSpPr>
          <a:spLocks/>
        </xdr:cNvSpPr>
      </xdr:nvSpPr>
      <xdr:spPr bwMode="auto">
        <a:xfrm>
          <a:off x="36737925" y="36433125"/>
          <a:ext cx="10877550" cy="4810125"/>
        </a:xfrm>
        <a:custGeom>
          <a:avLst/>
          <a:gdLst>
            <a:gd name="T0" fmla="*/ 0 w 1142"/>
            <a:gd name="T1" fmla="*/ 0 h 505"/>
            <a:gd name="T2" fmla="*/ 406 w 1142"/>
            <a:gd name="T3" fmla="*/ 351 h 505"/>
            <a:gd name="T4" fmla="*/ 1142 w 1142"/>
            <a:gd name="T5" fmla="*/ 505 h 50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142" h="505">
              <a:moveTo>
                <a:pt x="0" y="0"/>
              </a:moveTo>
              <a:lnTo>
                <a:pt x="406" y="351"/>
              </a:lnTo>
              <a:lnTo>
                <a:pt x="1142" y="505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68</xdr:col>
      <xdr:colOff>200025</xdr:colOff>
      <xdr:row>202</xdr:row>
      <xdr:rowOff>123825</xdr:rowOff>
    </xdr:from>
    <xdr:to>
      <xdr:col>75</xdr:col>
      <xdr:colOff>0</xdr:colOff>
      <xdr:row>223</xdr:row>
      <xdr:rowOff>0</xdr:rowOff>
    </xdr:to>
    <xdr:sp macro="" textlink="">
      <xdr:nvSpPr>
        <xdr:cNvPr id="711" name="Freeform 773"/>
        <xdr:cNvSpPr>
          <a:spLocks/>
        </xdr:cNvSpPr>
      </xdr:nvSpPr>
      <xdr:spPr bwMode="auto">
        <a:xfrm>
          <a:off x="33270825" y="32823150"/>
          <a:ext cx="3200400" cy="3276600"/>
        </a:xfrm>
        <a:custGeom>
          <a:avLst/>
          <a:gdLst>
            <a:gd name="T0" fmla="*/ 0 w 336"/>
            <a:gd name="T1" fmla="*/ 0 h 344"/>
            <a:gd name="T2" fmla="*/ 148 w 336"/>
            <a:gd name="T3" fmla="*/ 182 h 344"/>
            <a:gd name="T4" fmla="*/ 336 w 336"/>
            <a:gd name="T5" fmla="*/ 344 h 344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336" h="344">
              <a:moveTo>
                <a:pt x="0" y="0"/>
              </a:moveTo>
              <a:lnTo>
                <a:pt x="148" y="182"/>
              </a:lnTo>
              <a:lnTo>
                <a:pt x="336" y="344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75</xdr:col>
      <xdr:colOff>466725</xdr:colOff>
      <xdr:row>225</xdr:row>
      <xdr:rowOff>28575</xdr:rowOff>
    </xdr:from>
    <xdr:to>
      <xdr:col>77</xdr:col>
      <xdr:colOff>76200</xdr:colOff>
      <xdr:row>225</xdr:row>
      <xdr:rowOff>28575</xdr:rowOff>
    </xdr:to>
    <xdr:sp macro="" textlink="">
      <xdr:nvSpPr>
        <xdr:cNvPr id="712" name="Line 774"/>
        <xdr:cNvSpPr>
          <a:spLocks noChangeShapeType="1"/>
        </xdr:cNvSpPr>
      </xdr:nvSpPr>
      <xdr:spPr bwMode="auto">
        <a:xfrm>
          <a:off x="36937950" y="36452175"/>
          <a:ext cx="5810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533400</xdr:colOff>
      <xdr:row>263</xdr:row>
      <xdr:rowOff>76200</xdr:rowOff>
    </xdr:from>
    <xdr:to>
      <xdr:col>114</xdr:col>
      <xdr:colOff>200025</xdr:colOff>
      <xdr:row>265</xdr:row>
      <xdr:rowOff>28575</xdr:rowOff>
    </xdr:to>
    <xdr:sp macro="" textlink="">
      <xdr:nvSpPr>
        <xdr:cNvPr id="713" name="Line 775"/>
        <xdr:cNvSpPr>
          <a:spLocks noChangeShapeType="1"/>
        </xdr:cNvSpPr>
      </xdr:nvSpPr>
      <xdr:spPr bwMode="auto">
        <a:xfrm flipV="1">
          <a:off x="52492275" y="42652950"/>
          <a:ext cx="6372225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83</xdr:col>
      <xdr:colOff>28575</xdr:colOff>
      <xdr:row>257</xdr:row>
      <xdr:rowOff>66675</xdr:rowOff>
    </xdr:from>
    <xdr:to>
      <xdr:col>103</xdr:col>
      <xdr:colOff>85725</xdr:colOff>
      <xdr:row>268</xdr:row>
      <xdr:rowOff>0</xdr:rowOff>
    </xdr:to>
    <xdr:sp macro="" textlink="">
      <xdr:nvSpPr>
        <xdr:cNvPr id="714" name="Freeform 776"/>
        <xdr:cNvSpPr>
          <a:spLocks/>
        </xdr:cNvSpPr>
      </xdr:nvSpPr>
      <xdr:spPr bwMode="auto">
        <a:xfrm>
          <a:off x="40690800" y="41671875"/>
          <a:ext cx="11353800" cy="1714500"/>
        </a:xfrm>
        <a:custGeom>
          <a:avLst/>
          <a:gdLst>
            <a:gd name="T0" fmla="*/ 0 w 1192"/>
            <a:gd name="T1" fmla="*/ 0 h 180"/>
            <a:gd name="T2" fmla="*/ 129 w 1192"/>
            <a:gd name="T3" fmla="*/ 64 h 180"/>
            <a:gd name="T4" fmla="*/ 1192 w 1192"/>
            <a:gd name="T5" fmla="*/ 180 h 18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1192" h="180">
              <a:moveTo>
                <a:pt x="0" y="0"/>
              </a:moveTo>
              <a:lnTo>
                <a:pt x="129" y="64"/>
              </a:lnTo>
              <a:lnTo>
                <a:pt x="1192" y="180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295275</xdr:colOff>
      <xdr:row>286</xdr:row>
      <xdr:rowOff>0</xdr:rowOff>
    </xdr:from>
    <xdr:to>
      <xdr:col>126</xdr:col>
      <xdr:colOff>733425</xdr:colOff>
      <xdr:row>295</xdr:row>
      <xdr:rowOff>28575</xdr:rowOff>
    </xdr:to>
    <xdr:sp macro="" textlink="">
      <xdr:nvSpPr>
        <xdr:cNvPr id="715" name="Line 778"/>
        <xdr:cNvSpPr>
          <a:spLocks noChangeShapeType="1"/>
        </xdr:cNvSpPr>
      </xdr:nvSpPr>
      <xdr:spPr bwMode="auto">
        <a:xfrm flipV="1">
          <a:off x="65836800" y="46301025"/>
          <a:ext cx="1047750" cy="1485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</xdr:colOff>
      <xdr:row>8</xdr:row>
      <xdr:rowOff>47625</xdr:rowOff>
    </xdr:from>
    <xdr:to>
      <xdr:col>2</xdr:col>
      <xdr:colOff>171450</xdr:colOff>
      <xdr:row>8</xdr:row>
      <xdr:rowOff>152400</xdr:rowOff>
    </xdr:to>
    <xdr:sp macro="" textlink="">
      <xdr:nvSpPr>
        <xdr:cNvPr id="716" name="Oval 779"/>
        <xdr:cNvSpPr>
          <a:spLocks noChangeArrowheads="1"/>
        </xdr:cNvSpPr>
      </xdr:nvSpPr>
      <xdr:spPr bwMode="auto">
        <a:xfrm>
          <a:off x="1009650" y="134302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9</xdr:row>
      <xdr:rowOff>47625</xdr:rowOff>
    </xdr:from>
    <xdr:to>
      <xdr:col>2</xdr:col>
      <xdr:colOff>171450</xdr:colOff>
      <xdr:row>9</xdr:row>
      <xdr:rowOff>152400</xdr:rowOff>
    </xdr:to>
    <xdr:sp macro="" textlink="">
      <xdr:nvSpPr>
        <xdr:cNvPr id="717" name="Oval 780"/>
        <xdr:cNvSpPr>
          <a:spLocks noChangeArrowheads="1"/>
        </xdr:cNvSpPr>
      </xdr:nvSpPr>
      <xdr:spPr bwMode="auto">
        <a:xfrm>
          <a:off x="1009650" y="15049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10</xdr:row>
      <xdr:rowOff>47625</xdr:rowOff>
    </xdr:from>
    <xdr:to>
      <xdr:col>2</xdr:col>
      <xdr:colOff>171450</xdr:colOff>
      <xdr:row>10</xdr:row>
      <xdr:rowOff>152400</xdr:rowOff>
    </xdr:to>
    <xdr:sp macro="" textlink="">
      <xdr:nvSpPr>
        <xdr:cNvPr id="718" name="Oval 781"/>
        <xdr:cNvSpPr>
          <a:spLocks noChangeArrowheads="1"/>
        </xdr:cNvSpPr>
      </xdr:nvSpPr>
      <xdr:spPr bwMode="auto">
        <a:xfrm>
          <a:off x="1009650" y="1666875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2</xdr:col>
      <xdr:colOff>38100</xdr:colOff>
      <xdr:row>11</xdr:row>
      <xdr:rowOff>47625</xdr:rowOff>
    </xdr:from>
    <xdr:to>
      <xdr:col>2</xdr:col>
      <xdr:colOff>171450</xdr:colOff>
      <xdr:row>11</xdr:row>
      <xdr:rowOff>152400</xdr:rowOff>
    </xdr:to>
    <xdr:sp macro="" textlink="">
      <xdr:nvSpPr>
        <xdr:cNvPr id="719" name="Oval 782"/>
        <xdr:cNvSpPr>
          <a:spLocks noChangeArrowheads="1"/>
        </xdr:cNvSpPr>
      </xdr:nvSpPr>
      <xdr:spPr bwMode="auto">
        <a:xfrm>
          <a:off x="1009650" y="182880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230</xdr:row>
      <xdr:rowOff>47625</xdr:rowOff>
    </xdr:from>
    <xdr:to>
      <xdr:col>3</xdr:col>
      <xdr:colOff>171450</xdr:colOff>
      <xdr:row>230</xdr:row>
      <xdr:rowOff>152400</xdr:rowOff>
    </xdr:to>
    <xdr:sp macro="" textlink="">
      <xdr:nvSpPr>
        <xdr:cNvPr id="720" name="Oval 784"/>
        <xdr:cNvSpPr>
          <a:spLocks noChangeArrowheads="1"/>
        </xdr:cNvSpPr>
      </xdr:nvSpPr>
      <xdr:spPr bwMode="auto">
        <a:xfrm>
          <a:off x="1495425" y="37280850"/>
          <a:ext cx="1333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66</xdr:col>
      <xdr:colOff>314325</xdr:colOff>
      <xdr:row>157</xdr:row>
      <xdr:rowOff>123825</xdr:rowOff>
    </xdr:from>
    <xdr:to>
      <xdr:col>69</xdr:col>
      <xdr:colOff>219075</xdr:colOff>
      <xdr:row>165</xdr:row>
      <xdr:rowOff>47625</xdr:rowOff>
    </xdr:to>
    <xdr:sp macro="" textlink="">
      <xdr:nvSpPr>
        <xdr:cNvPr id="721" name="Line 785"/>
        <xdr:cNvSpPr>
          <a:spLocks noChangeShapeType="1"/>
        </xdr:cNvSpPr>
      </xdr:nvSpPr>
      <xdr:spPr bwMode="auto">
        <a:xfrm flipH="1">
          <a:off x="32413575" y="25536525"/>
          <a:ext cx="1362075" cy="12192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381000</xdr:colOff>
      <xdr:row>118</xdr:row>
      <xdr:rowOff>28575</xdr:rowOff>
    </xdr:from>
    <xdr:to>
      <xdr:col>138</xdr:col>
      <xdr:colOff>66675</xdr:colOff>
      <xdr:row>139</xdr:row>
      <xdr:rowOff>47625</xdr:rowOff>
    </xdr:to>
    <xdr:sp macro="" textlink="">
      <xdr:nvSpPr>
        <xdr:cNvPr id="722" name="Freeform 786"/>
        <xdr:cNvSpPr>
          <a:spLocks/>
        </xdr:cNvSpPr>
      </xdr:nvSpPr>
      <xdr:spPr bwMode="auto">
        <a:xfrm>
          <a:off x="22764750" y="19135725"/>
          <a:ext cx="50968275" cy="3419475"/>
        </a:xfrm>
        <a:custGeom>
          <a:avLst/>
          <a:gdLst>
            <a:gd name="T0" fmla="*/ 0 w 5351"/>
            <a:gd name="T1" fmla="*/ 153 h 359"/>
            <a:gd name="T2" fmla="*/ 1427 w 5351"/>
            <a:gd name="T3" fmla="*/ 0 h 359"/>
            <a:gd name="T4" fmla="*/ 5351 w 5351"/>
            <a:gd name="T5" fmla="*/ 359 h 359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5351" h="359">
              <a:moveTo>
                <a:pt x="0" y="153"/>
              </a:moveTo>
              <a:lnTo>
                <a:pt x="1427" y="0"/>
              </a:lnTo>
              <a:lnTo>
                <a:pt x="5351" y="359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129</xdr:col>
      <xdr:colOff>304800</xdr:colOff>
      <xdr:row>153</xdr:row>
      <xdr:rowOff>38100</xdr:rowOff>
    </xdr:from>
    <xdr:to>
      <xdr:col>131</xdr:col>
      <xdr:colOff>47625</xdr:colOff>
      <xdr:row>158</xdr:row>
      <xdr:rowOff>47625</xdr:rowOff>
    </xdr:to>
    <xdr:sp macro="" textlink="">
      <xdr:nvSpPr>
        <xdr:cNvPr id="723" name="Line 787"/>
        <xdr:cNvSpPr>
          <a:spLocks noChangeShapeType="1"/>
        </xdr:cNvSpPr>
      </xdr:nvSpPr>
      <xdr:spPr bwMode="auto">
        <a:xfrm flipV="1">
          <a:off x="68484750" y="24803100"/>
          <a:ext cx="962025" cy="819150"/>
        </a:xfrm>
        <a:prstGeom prst="line">
          <a:avLst/>
        </a:prstGeom>
        <a:noFill/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131</xdr:col>
      <xdr:colOff>333375</xdr:colOff>
      <xdr:row>139</xdr:row>
      <xdr:rowOff>85725</xdr:rowOff>
    </xdr:from>
    <xdr:to>
      <xdr:col>138</xdr:col>
      <xdr:colOff>114300</xdr:colOff>
      <xdr:row>151</xdr:row>
      <xdr:rowOff>123825</xdr:rowOff>
    </xdr:to>
    <xdr:sp macro="" textlink="">
      <xdr:nvSpPr>
        <xdr:cNvPr id="724" name="Line 788"/>
        <xdr:cNvSpPr>
          <a:spLocks noChangeShapeType="1"/>
        </xdr:cNvSpPr>
      </xdr:nvSpPr>
      <xdr:spPr bwMode="auto">
        <a:xfrm flipV="1">
          <a:off x="69732525" y="22593300"/>
          <a:ext cx="4048125" cy="1971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106</xdr:col>
      <xdr:colOff>342900</xdr:colOff>
      <xdr:row>191</xdr:row>
      <xdr:rowOff>63500</xdr:rowOff>
    </xdr:from>
    <xdr:to>
      <xdr:col>117</xdr:col>
      <xdr:colOff>482600</xdr:colOff>
      <xdr:row>211</xdr:row>
      <xdr:rowOff>76200</xdr:rowOff>
    </xdr:to>
    <xdr:cxnSp macro="">
      <xdr:nvCxnSpPr>
        <xdr:cNvPr id="725" name="Straight Arrow Connector 724"/>
        <xdr:cNvCxnSpPr/>
      </xdr:nvCxnSpPr>
      <xdr:spPr>
        <a:xfrm>
          <a:off x="54130575" y="30981650"/>
          <a:ext cx="6845300" cy="3251200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355113</xdr:colOff>
      <xdr:row>257</xdr:row>
      <xdr:rowOff>92068</xdr:rowOff>
    </xdr:from>
    <xdr:to>
      <xdr:col>103</xdr:col>
      <xdr:colOff>244195</xdr:colOff>
      <xdr:row>269</xdr:row>
      <xdr:rowOff>10</xdr:rowOff>
    </xdr:to>
    <xdr:sp macro="" textlink="">
      <xdr:nvSpPr>
        <xdr:cNvPr id="726" name="Freeform 617"/>
        <xdr:cNvSpPr>
          <a:spLocks/>
        </xdr:cNvSpPr>
      </xdr:nvSpPr>
      <xdr:spPr bwMode="auto">
        <a:xfrm>
          <a:off x="40579188" y="41697268"/>
          <a:ext cx="11623882" cy="1851042"/>
        </a:xfrm>
        <a:custGeom>
          <a:avLst/>
          <a:gdLst>
            <a:gd name="T0" fmla="*/ 0 w 935"/>
            <a:gd name="T1" fmla="*/ 0 h 681"/>
            <a:gd name="T2" fmla="*/ 123 w 935"/>
            <a:gd name="T3" fmla="*/ 148 h 681"/>
            <a:gd name="T4" fmla="*/ 935 w 935"/>
            <a:gd name="T5" fmla="*/ 681 h 681"/>
            <a:gd name="connsiteX0" fmla="*/ 0 w 10000"/>
            <a:gd name="connsiteY0" fmla="*/ 0 h 10000"/>
            <a:gd name="connsiteX1" fmla="*/ 154 w 10000"/>
            <a:gd name="connsiteY1" fmla="*/ 2365 h 10000"/>
            <a:gd name="connsiteX2" fmla="*/ 10000 w 10000"/>
            <a:gd name="connsiteY2" fmla="*/ 10000 h 10000"/>
            <a:gd name="connsiteX0" fmla="*/ 0 w 10235"/>
            <a:gd name="connsiteY0" fmla="*/ 0 h 8675"/>
            <a:gd name="connsiteX1" fmla="*/ 389 w 10235"/>
            <a:gd name="connsiteY1" fmla="*/ 1040 h 8675"/>
            <a:gd name="connsiteX2" fmla="*/ 10235 w 10235"/>
            <a:gd name="connsiteY2" fmla="*/ 8675 h 8675"/>
            <a:gd name="connsiteX0" fmla="*/ 0 w 10000"/>
            <a:gd name="connsiteY0" fmla="*/ 0 h 10000"/>
            <a:gd name="connsiteX1" fmla="*/ 162 w 10000"/>
            <a:gd name="connsiteY1" fmla="*/ 1110 h 10000"/>
            <a:gd name="connsiteX2" fmla="*/ 10000 w 10000"/>
            <a:gd name="connsiteY2" fmla="*/ 10000 h 10000"/>
            <a:gd name="connsiteX0" fmla="*/ 0 w 10000"/>
            <a:gd name="connsiteY0" fmla="*/ 0 h 10000"/>
            <a:gd name="connsiteX1" fmla="*/ 162 w 10000"/>
            <a:gd name="connsiteY1" fmla="*/ 1110 h 10000"/>
            <a:gd name="connsiteX2" fmla="*/ 10000 w 10000"/>
            <a:gd name="connsiteY2" fmla="*/ 10000 h 10000"/>
            <a:gd name="connsiteX0" fmla="*/ 0 w 11102"/>
            <a:gd name="connsiteY0" fmla="*/ 0 h 7853"/>
            <a:gd name="connsiteX1" fmla="*/ 162 w 11102"/>
            <a:gd name="connsiteY1" fmla="*/ 1110 h 7853"/>
            <a:gd name="connsiteX2" fmla="*/ 11102 w 11102"/>
            <a:gd name="connsiteY2" fmla="*/ 7853 h 7853"/>
            <a:gd name="connsiteX0" fmla="*/ 0 w 11720"/>
            <a:gd name="connsiteY0" fmla="*/ 0 h 11381"/>
            <a:gd name="connsiteX1" fmla="*/ 146 w 11720"/>
            <a:gd name="connsiteY1" fmla="*/ 1413 h 11381"/>
            <a:gd name="connsiteX2" fmla="*/ 11720 w 11720"/>
            <a:gd name="connsiteY2" fmla="*/ 11381 h 11381"/>
            <a:gd name="connsiteX0" fmla="*/ 0 w 9017"/>
            <a:gd name="connsiteY0" fmla="*/ 0 h 4080"/>
            <a:gd name="connsiteX1" fmla="*/ 146 w 9017"/>
            <a:gd name="connsiteY1" fmla="*/ 1413 h 4080"/>
            <a:gd name="connsiteX2" fmla="*/ 9017 w 9017"/>
            <a:gd name="connsiteY2" fmla="*/ 4080 h 4080"/>
            <a:gd name="connsiteX0" fmla="*/ 0 w 10000"/>
            <a:gd name="connsiteY0" fmla="*/ 0 h 10000"/>
            <a:gd name="connsiteX1" fmla="*/ 162 w 10000"/>
            <a:gd name="connsiteY1" fmla="*/ 3463 h 10000"/>
            <a:gd name="connsiteX2" fmla="*/ 10000 w 10000"/>
            <a:gd name="connsiteY2" fmla="*/ 10000 h 10000"/>
            <a:gd name="connsiteX0" fmla="*/ 0 w 10000"/>
            <a:gd name="connsiteY0" fmla="*/ 0 h 10000"/>
            <a:gd name="connsiteX1" fmla="*/ 162 w 10000"/>
            <a:gd name="connsiteY1" fmla="*/ 3463 h 10000"/>
            <a:gd name="connsiteX2" fmla="*/ 5440 w 10000"/>
            <a:gd name="connsiteY2" fmla="*/ 7099 h 10000"/>
            <a:gd name="connsiteX3" fmla="*/ 10000 w 10000"/>
            <a:gd name="connsiteY3" fmla="*/ 10000 h 10000"/>
            <a:gd name="connsiteX0" fmla="*/ 0 w 10000"/>
            <a:gd name="connsiteY0" fmla="*/ 0 h 10277"/>
            <a:gd name="connsiteX1" fmla="*/ 162 w 10000"/>
            <a:gd name="connsiteY1" fmla="*/ 3463 h 10277"/>
            <a:gd name="connsiteX2" fmla="*/ 5429 w 10000"/>
            <a:gd name="connsiteY2" fmla="*/ 10277 h 10277"/>
            <a:gd name="connsiteX3" fmla="*/ 10000 w 10000"/>
            <a:gd name="connsiteY3" fmla="*/ 10000 h 10277"/>
            <a:gd name="connsiteX0" fmla="*/ 0 w 10000"/>
            <a:gd name="connsiteY0" fmla="*/ 0 h 10277"/>
            <a:gd name="connsiteX1" fmla="*/ 162 w 10000"/>
            <a:gd name="connsiteY1" fmla="*/ 3463 h 10277"/>
            <a:gd name="connsiteX2" fmla="*/ 5429 w 10000"/>
            <a:gd name="connsiteY2" fmla="*/ 10277 h 10277"/>
            <a:gd name="connsiteX3" fmla="*/ 10000 w 10000"/>
            <a:gd name="connsiteY3" fmla="*/ 10276 h 10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0000" h="10277">
              <a:moveTo>
                <a:pt x="0" y="0"/>
              </a:moveTo>
              <a:lnTo>
                <a:pt x="162" y="3463"/>
              </a:lnTo>
              <a:lnTo>
                <a:pt x="5429" y="10277"/>
              </a:lnTo>
              <a:lnTo>
                <a:pt x="10000" y="10276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355600</xdr:colOff>
      <xdr:row>220</xdr:row>
      <xdr:rowOff>139700</xdr:rowOff>
    </xdr:from>
    <xdr:to>
      <xdr:col>72</xdr:col>
      <xdr:colOff>38100</xdr:colOff>
      <xdr:row>267</xdr:row>
      <xdr:rowOff>101600</xdr:rowOff>
    </xdr:to>
    <xdr:sp macro="" textlink="">
      <xdr:nvSpPr>
        <xdr:cNvPr id="727" name="Freeform 726"/>
        <xdr:cNvSpPr/>
      </xdr:nvSpPr>
      <xdr:spPr>
        <a:xfrm>
          <a:off x="4727575" y="35753675"/>
          <a:ext cx="30324425" cy="7572375"/>
        </a:xfrm>
        <a:custGeom>
          <a:avLst/>
          <a:gdLst>
            <a:gd name="connsiteX0" fmla="*/ 22034500 w 22034500"/>
            <a:gd name="connsiteY0" fmla="*/ 0 h 152400"/>
            <a:gd name="connsiteX1" fmla="*/ 0 w 22034500"/>
            <a:gd name="connsiteY1" fmla="*/ 152400 h 152400"/>
            <a:gd name="connsiteX0" fmla="*/ 22034500 w 22034500"/>
            <a:gd name="connsiteY0" fmla="*/ 0 h 152400"/>
            <a:gd name="connsiteX1" fmla="*/ 11506200 w 22034500"/>
            <a:gd name="connsiteY1" fmla="*/ 76200 h 152400"/>
            <a:gd name="connsiteX2" fmla="*/ 0 w 22034500"/>
            <a:gd name="connsiteY2" fmla="*/ 152400 h 152400"/>
            <a:gd name="connsiteX0" fmla="*/ 24117300 w 24117300"/>
            <a:gd name="connsiteY0" fmla="*/ 4787900 h 4864100"/>
            <a:gd name="connsiteX1" fmla="*/ 13589000 w 24117300"/>
            <a:gd name="connsiteY1" fmla="*/ 4864100 h 4864100"/>
            <a:gd name="connsiteX2" fmla="*/ 0 w 24117300"/>
            <a:gd name="connsiteY2" fmla="*/ 0 h 4864100"/>
            <a:gd name="connsiteX0" fmla="*/ 30124400 w 30124400"/>
            <a:gd name="connsiteY0" fmla="*/ 7645400 h 7721600"/>
            <a:gd name="connsiteX1" fmla="*/ 19596100 w 30124400"/>
            <a:gd name="connsiteY1" fmla="*/ 7721600 h 7721600"/>
            <a:gd name="connsiteX2" fmla="*/ 0 w 30124400"/>
            <a:gd name="connsiteY2" fmla="*/ 0 h 7721600"/>
            <a:gd name="connsiteX0" fmla="*/ 30124400 w 30124400"/>
            <a:gd name="connsiteY0" fmla="*/ 7645400 h 7721600"/>
            <a:gd name="connsiteX1" fmla="*/ 19596100 w 30124400"/>
            <a:gd name="connsiteY1" fmla="*/ 7721600 h 7721600"/>
            <a:gd name="connsiteX2" fmla="*/ 1905000 w 30124400"/>
            <a:gd name="connsiteY2" fmla="*/ 749300 h 7721600"/>
            <a:gd name="connsiteX3" fmla="*/ 0 w 30124400"/>
            <a:gd name="connsiteY3" fmla="*/ 0 h 7721600"/>
            <a:gd name="connsiteX0" fmla="*/ 30124400 w 30124400"/>
            <a:gd name="connsiteY0" fmla="*/ 7645400 h 7721600"/>
            <a:gd name="connsiteX1" fmla="*/ 19596100 w 30124400"/>
            <a:gd name="connsiteY1" fmla="*/ 7721600 h 7721600"/>
            <a:gd name="connsiteX2" fmla="*/ 3263900 w 30124400"/>
            <a:gd name="connsiteY2" fmla="*/ 165100 h 7721600"/>
            <a:gd name="connsiteX3" fmla="*/ 0 w 30124400"/>
            <a:gd name="connsiteY3" fmla="*/ 0 h 7721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0124400" h="7721600">
              <a:moveTo>
                <a:pt x="30124400" y="7645400"/>
              </a:moveTo>
              <a:lnTo>
                <a:pt x="19596100" y="7721600"/>
              </a:lnTo>
              <a:lnTo>
                <a:pt x="3263900" y="165100"/>
              </a:lnTo>
              <a:lnTo>
                <a:pt x="0" y="0"/>
              </a:lnTo>
            </a:path>
          </a:pathLst>
        </a:custGeom>
        <a:noFill/>
        <a:ln w="9525">
          <a:solidFill>
            <a:schemeClr val="tx1"/>
          </a:solidFill>
          <a:prstDash val="dash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96</xdr:col>
      <xdr:colOff>22225</xdr:colOff>
      <xdr:row>300</xdr:row>
      <xdr:rowOff>142852</xdr:rowOff>
    </xdr:from>
    <xdr:to>
      <xdr:col>97</xdr:col>
      <xdr:colOff>53728</xdr:colOff>
      <xdr:row>303</xdr:row>
      <xdr:rowOff>15942</xdr:rowOff>
    </xdr:to>
    <xdr:sp macro="" textlink="">
      <xdr:nvSpPr>
        <xdr:cNvPr id="728" name="Freeform 766"/>
        <xdr:cNvSpPr>
          <a:spLocks/>
        </xdr:cNvSpPr>
      </xdr:nvSpPr>
      <xdr:spPr bwMode="auto">
        <a:xfrm>
          <a:off x="47713900" y="48710827"/>
          <a:ext cx="641103" cy="358865"/>
        </a:xfrm>
        <a:custGeom>
          <a:avLst/>
          <a:gdLst>
            <a:gd name="T0" fmla="*/ 0 w 144"/>
            <a:gd name="T1" fmla="*/ 0 h 319"/>
            <a:gd name="T2" fmla="*/ 144 w 144"/>
            <a:gd name="T3" fmla="*/ 34 h 319"/>
            <a:gd name="T4" fmla="*/ 92 w 144"/>
            <a:gd name="T5" fmla="*/ 319 h 319"/>
            <a:gd name="connsiteX0" fmla="*/ 0 w 10000"/>
            <a:gd name="connsiteY0" fmla="*/ 0 h 3152"/>
            <a:gd name="connsiteX1" fmla="*/ 10000 w 10000"/>
            <a:gd name="connsiteY1" fmla="*/ 1066 h 3152"/>
            <a:gd name="connsiteX2" fmla="*/ 4366 w 10000"/>
            <a:gd name="connsiteY2" fmla="*/ 3152 h 3152"/>
            <a:gd name="connsiteX0" fmla="*/ 0 w 4592"/>
            <a:gd name="connsiteY0" fmla="*/ 568 h 10568"/>
            <a:gd name="connsiteX1" fmla="*/ 2736 w 4592"/>
            <a:gd name="connsiteY1" fmla="*/ 0 h 10568"/>
            <a:gd name="connsiteX2" fmla="*/ 4366 w 4592"/>
            <a:gd name="connsiteY2" fmla="*/ 10568 h 10568"/>
            <a:gd name="connsiteX0" fmla="*/ 0 w 10575"/>
            <a:gd name="connsiteY0" fmla="*/ 1023 h 3379"/>
            <a:gd name="connsiteX1" fmla="*/ 5958 w 10575"/>
            <a:gd name="connsiteY1" fmla="*/ 486 h 3379"/>
            <a:gd name="connsiteX2" fmla="*/ 10109 w 10575"/>
            <a:gd name="connsiteY2" fmla="*/ 2893 h 3379"/>
            <a:gd name="connsiteX0" fmla="*/ 0 w 9559"/>
            <a:gd name="connsiteY0" fmla="*/ 1590 h 7124"/>
            <a:gd name="connsiteX1" fmla="*/ 5634 w 9559"/>
            <a:gd name="connsiteY1" fmla="*/ 0 h 7124"/>
            <a:gd name="connsiteX2" fmla="*/ 9559 w 9559"/>
            <a:gd name="connsiteY2" fmla="*/ 7124 h 7124"/>
            <a:gd name="connsiteX0" fmla="*/ 0 w 10000"/>
            <a:gd name="connsiteY0" fmla="*/ 0 h 14076"/>
            <a:gd name="connsiteX1" fmla="*/ 5894 w 10000"/>
            <a:gd name="connsiteY1" fmla="*/ 4076 h 14076"/>
            <a:gd name="connsiteX2" fmla="*/ 10000 w 10000"/>
            <a:gd name="connsiteY2" fmla="*/ 14076 h 140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000" h="14076">
              <a:moveTo>
                <a:pt x="0" y="0"/>
              </a:moveTo>
              <a:lnTo>
                <a:pt x="5894" y="4076"/>
              </a:lnTo>
              <a:lnTo>
                <a:pt x="10000" y="14076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103</xdr:col>
      <xdr:colOff>511111</xdr:colOff>
      <xdr:row>291</xdr:row>
      <xdr:rowOff>149274</xdr:rowOff>
    </xdr:from>
    <xdr:to>
      <xdr:col>109</xdr:col>
      <xdr:colOff>444454</xdr:colOff>
      <xdr:row>305</xdr:row>
      <xdr:rowOff>76205</xdr:rowOff>
    </xdr:to>
    <xdr:sp macro="" textlink="">
      <xdr:nvSpPr>
        <xdr:cNvPr id="729" name="Freeform 484"/>
        <xdr:cNvSpPr>
          <a:spLocks/>
        </xdr:cNvSpPr>
      </xdr:nvSpPr>
      <xdr:spPr bwMode="auto">
        <a:xfrm>
          <a:off x="52469986" y="47259924"/>
          <a:ext cx="3590943" cy="2193881"/>
        </a:xfrm>
        <a:custGeom>
          <a:avLst/>
          <a:gdLst>
            <a:gd name="T0" fmla="*/ 0 w 133"/>
            <a:gd name="T1" fmla="*/ 152 h 152"/>
            <a:gd name="T2" fmla="*/ 133 w 133"/>
            <a:gd name="T3" fmla="*/ 0 h 152"/>
            <a:gd name="connsiteX0" fmla="*/ 0 w 10000"/>
            <a:gd name="connsiteY0" fmla="*/ 10000 h 10000"/>
            <a:gd name="connsiteX1" fmla="*/ 7594 w 10000"/>
            <a:gd name="connsiteY1" fmla="*/ 2344 h 10000"/>
            <a:gd name="connsiteX2" fmla="*/ 10000 w 10000"/>
            <a:gd name="connsiteY2" fmla="*/ 0 h 10000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7594 w 28045"/>
            <a:gd name="connsiteY1" fmla="*/ 6903 h 14559"/>
            <a:gd name="connsiteX2" fmla="*/ 28045 w 28045"/>
            <a:gd name="connsiteY2" fmla="*/ 0 h 14559"/>
            <a:gd name="connsiteX0" fmla="*/ 0 w 28045"/>
            <a:gd name="connsiteY0" fmla="*/ 14559 h 14559"/>
            <a:gd name="connsiteX1" fmla="*/ 10000 w 28045"/>
            <a:gd name="connsiteY1" fmla="*/ 4752 h 14559"/>
            <a:gd name="connsiteX2" fmla="*/ 28045 w 28045"/>
            <a:gd name="connsiteY2" fmla="*/ 0 h 14559"/>
            <a:gd name="connsiteX0" fmla="*/ 0 w 29048"/>
            <a:gd name="connsiteY0" fmla="*/ 14387 h 14387"/>
            <a:gd name="connsiteX1" fmla="*/ 11003 w 29048"/>
            <a:gd name="connsiteY1" fmla="*/ 4752 h 14387"/>
            <a:gd name="connsiteX2" fmla="*/ 29048 w 29048"/>
            <a:gd name="connsiteY2" fmla="*/ 0 h 14387"/>
            <a:gd name="connsiteX0" fmla="*/ 0 w 28346"/>
            <a:gd name="connsiteY0" fmla="*/ 15161 h 15161"/>
            <a:gd name="connsiteX1" fmla="*/ 11003 w 28346"/>
            <a:gd name="connsiteY1" fmla="*/ 5526 h 15161"/>
            <a:gd name="connsiteX2" fmla="*/ 28346 w 28346"/>
            <a:gd name="connsiteY2" fmla="*/ 0 h 15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8346" h="15161">
              <a:moveTo>
                <a:pt x="0" y="15161"/>
              </a:moveTo>
              <a:lnTo>
                <a:pt x="11003" y="5526"/>
              </a:lnTo>
              <a:lnTo>
                <a:pt x="28346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125</xdr:col>
      <xdr:colOff>266700</xdr:colOff>
      <xdr:row>283</xdr:row>
      <xdr:rowOff>0</xdr:rowOff>
    </xdr:from>
    <xdr:to>
      <xdr:col>126</xdr:col>
      <xdr:colOff>114300</xdr:colOff>
      <xdr:row>294</xdr:row>
      <xdr:rowOff>127000</xdr:rowOff>
    </xdr:to>
    <xdr:sp macro="" textlink="">
      <xdr:nvSpPr>
        <xdr:cNvPr id="730" name="Line 778"/>
        <xdr:cNvSpPr>
          <a:spLocks noChangeShapeType="1"/>
        </xdr:cNvSpPr>
      </xdr:nvSpPr>
      <xdr:spPr bwMode="auto">
        <a:xfrm flipV="1">
          <a:off x="65808225" y="45815250"/>
          <a:ext cx="457200" cy="1908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72</xdr:col>
      <xdr:colOff>406398</xdr:colOff>
      <xdr:row>279</xdr:row>
      <xdr:rowOff>79375</xdr:rowOff>
    </xdr:from>
    <xdr:to>
      <xdr:col>77</xdr:col>
      <xdr:colOff>457198</xdr:colOff>
      <xdr:row>323</xdr:row>
      <xdr:rowOff>146050</xdr:rowOff>
    </xdr:to>
    <xdr:sp macro="" textlink="">
      <xdr:nvSpPr>
        <xdr:cNvPr id="731" name="Line 526"/>
        <xdr:cNvSpPr>
          <a:spLocks noChangeShapeType="1"/>
        </xdr:cNvSpPr>
      </xdr:nvSpPr>
      <xdr:spPr bwMode="auto">
        <a:xfrm>
          <a:off x="35420298" y="45246925"/>
          <a:ext cx="2479675" cy="7191375"/>
        </a:xfrm>
        <a:custGeom>
          <a:avLst/>
          <a:gdLst>
            <a:gd name="connsiteX0" fmla="*/ 0 w 13804900"/>
            <a:gd name="connsiteY0" fmla="*/ 0 h 3508375"/>
            <a:gd name="connsiteX1" fmla="*/ 13804900 w 13804900"/>
            <a:gd name="connsiteY1" fmla="*/ 3508375 h 3508375"/>
            <a:gd name="connsiteX0" fmla="*/ 3267619 w 4388938"/>
            <a:gd name="connsiteY0" fmla="*/ 0 h 6289675"/>
            <a:gd name="connsiteX1" fmla="*/ 1121319 w 4388938"/>
            <a:gd name="connsiteY1" fmla="*/ 6289675 h 6289675"/>
            <a:gd name="connsiteX0" fmla="*/ 2146300 w 2146300"/>
            <a:gd name="connsiteY0" fmla="*/ 0 h 6289675"/>
            <a:gd name="connsiteX1" fmla="*/ 0 w 2146300"/>
            <a:gd name="connsiteY1" fmla="*/ 6289675 h 6289675"/>
            <a:gd name="connsiteX0" fmla="*/ 2146300 w 2146300"/>
            <a:gd name="connsiteY0" fmla="*/ 0 h 6289675"/>
            <a:gd name="connsiteX1" fmla="*/ 749301 w 2146300"/>
            <a:gd name="connsiteY1" fmla="*/ 4111625 h 6289675"/>
            <a:gd name="connsiteX2" fmla="*/ 0 w 2146300"/>
            <a:gd name="connsiteY2" fmla="*/ 6289675 h 6289675"/>
            <a:gd name="connsiteX0" fmla="*/ 2197099 w 2197099"/>
            <a:gd name="connsiteY0" fmla="*/ 0 h 6289675"/>
            <a:gd name="connsiteX1" fmla="*/ 0 w 2197099"/>
            <a:gd name="connsiteY1" fmla="*/ 4238625 h 6289675"/>
            <a:gd name="connsiteX2" fmla="*/ 50799 w 2197099"/>
            <a:gd name="connsiteY2" fmla="*/ 6289675 h 6289675"/>
            <a:gd name="connsiteX0" fmla="*/ 2197099 w 2197099"/>
            <a:gd name="connsiteY0" fmla="*/ 0 h 6289675"/>
            <a:gd name="connsiteX1" fmla="*/ 0 w 2197099"/>
            <a:gd name="connsiteY1" fmla="*/ 4238625 h 6289675"/>
            <a:gd name="connsiteX2" fmla="*/ 50799 w 2197099"/>
            <a:gd name="connsiteY2" fmla="*/ 6289675 h 6289675"/>
            <a:gd name="connsiteX0" fmla="*/ 2463800 w 2463800"/>
            <a:gd name="connsiteY0" fmla="*/ 0 h 7331075"/>
            <a:gd name="connsiteX1" fmla="*/ 266701 w 2463800"/>
            <a:gd name="connsiteY1" fmla="*/ 4238625 h 7331075"/>
            <a:gd name="connsiteX2" fmla="*/ 0 w 2463800"/>
            <a:gd name="connsiteY2" fmla="*/ 7331075 h 7331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463800" h="7331075">
              <a:moveTo>
                <a:pt x="2463800" y="0"/>
              </a:moveTo>
              <a:lnTo>
                <a:pt x="266701" y="4238625"/>
              </a:lnTo>
              <a:lnTo>
                <a:pt x="0" y="733107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463550</xdr:colOff>
      <xdr:row>278</xdr:row>
      <xdr:rowOff>82550</xdr:rowOff>
    </xdr:from>
    <xdr:to>
      <xdr:col>78</xdr:col>
      <xdr:colOff>19050</xdr:colOff>
      <xdr:row>278</xdr:row>
      <xdr:rowOff>158750</xdr:rowOff>
    </xdr:to>
    <xdr:sp macro="" textlink="">
      <xdr:nvSpPr>
        <xdr:cNvPr id="732" name="Oval 48"/>
        <xdr:cNvSpPr>
          <a:spLocks noChangeArrowheads="1"/>
        </xdr:cNvSpPr>
      </xdr:nvSpPr>
      <xdr:spPr bwMode="auto">
        <a:xfrm>
          <a:off x="37906325" y="45088175"/>
          <a:ext cx="6985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69</xdr:col>
      <xdr:colOff>330199</xdr:colOff>
      <xdr:row>159</xdr:row>
      <xdr:rowOff>44824</xdr:rowOff>
    </xdr:from>
    <xdr:to>
      <xdr:col>69</xdr:col>
      <xdr:colOff>347383</xdr:colOff>
      <xdr:row>181</xdr:row>
      <xdr:rowOff>50800</xdr:rowOff>
    </xdr:to>
    <xdr:sp macro="" textlink="">
      <xdr:nvSpPr>
        <xdr:cNvPr id="733" name="Line 273"/>
        <xdr:cNvSpPr>
          <a:spLocks noChangeShapeType="1"/>
        </xdr:cNvSpPr>
      </xdr:nvSpPr>
      <xdr:spPr bwMode="auto">
        <a:xfrm flipH="1">
          <a:off x="33886774" y="25781374"/>
          <a:ext cx="17184" cy="356832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571500</xdr:colOff>
      <xdr:row>264</xdr:row>
      <xdr:rowOff>25400</xdr:rowOff>
    </xdr:from>
    <xdr:to>
      <xdr:col>114</xdr:col>
      <xdr:colOff>342900</xdr:colOff>
      <xdr:row>296</xdr:row>
      <xdr:rowOff>38099</xdr:rowOff>
    </xdr:to>
    <xdr:sp macro="" textlink="">
      <xdr:nvSpPr>
        <xdr:cNvPr id="734" name="Line 342"/>
        <xdr:cNvSpPr>
          <a:spLocks noChangeShapeType="1"/>
        </xdr:cNvSpPr>
      </xdr:nvSpPr>
      <xdr:spPr bwMode="auto">
        <a:xfrm flipH="1">
          <a:off x="52530375" y="42764075"/>
          <a:ext cx="6477000" cy="519429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103</xdr:col>
      <xdr:colOff>215900</xdr:colOff>
      <xdr:row>265</xdr:row>
      <xdr:rowOff>101600</xdr:rowOff>
    </xdr:from>
    <xdr:to>
      <xdr:col>103</xdr:col>
      <xdr:colOff>381000</xdr:colOff>
      <xdr:row>267</xdr:row>
      <xdr:rowOff>76200</xdr:rowOff>
    </xdr:to>
    <xdr:sp macro="" textlink="">
      <xdr:nvSpPr>
        <xdr:cNvPr id="735" name="Line 480"/>
        <xdr:cNvSpPr>
          <a:spLocks noChangeShapeType="1"/>
        </xdr:cNvSpPr>
      </xdr:nvSpPr>
      <xdr:spPr bwMode="auto">
        <a:xfrm flipV="1">
          <a:off x="52174775" y="43002200"/>
          <a:ext cx="165100" cy="298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123</xdr:col>
      <xdr:colOff>469899</xdr:colOff>
      <xdr:row>222</xdr:row>
      <xdr:rowOff>50800</xdr:rowOff>
    </xdr:from>
    <xdr:to>
      <xdr:col>124</xdr:col>
      <xdr:colOff>279399</xdr:colOff>
      <xdr:row>223</xdr:row>
      <xdr:rowOff>133350</xdr:rowOff>
    </xdr:to>
    <xdr:sp macro="" textlink="">
      <xdr:nvSpPr>
        <xdr:cNvPr id="736" name="Line 337"/>
        <xdr:cNvSpPr>
          <a:spLocks noChangeShapeType="1"/>
        </xdr:cNvSpPr>
      </xdr:nvSpPr>
      <xdr:spPr bwMode="auto">
        <a:xfrm flipV="1">
          <a:off x="64658874" y="35988625"/>
          <a:ext cx="419100" cy="244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101</xdr:col>
      <xdr:colOff>346074</xdr:colOff>
      <xdr:row>304</xdr:row>
      <xdr:rowOff>34925</xdr:rowOff>
    </xdr:from>
    <xdr:to>
      <xdr:col>103</xdr:col>
      <xdr:colOff>457199</xdr:colOff>
      <xdr:row>304</xdr:row>
      <xdr:rowOff>76200</xdr:rowOff>
    </xdr:to>
    <xdr:sp macro="" textlink="">
      <xdr:nvSpPr>
        <xdr:cNvPr id="737" name="Line 456"/>
        <xdr:cNvSpPr>
          <a:spLocks noChangeShapeType="1"/>
        </xdr:cNvSpPr>
      </xdr:nvSpPr>
      <xdr:spPr bwMode="auto">
        <a:xfrm>
          <a:off x="51085749" y="49250600"/>
          <a:ext cx="1330325" cy="41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120</xdr:col>
      <xdr:colOff>523874</xdr:colOff>
      <xdr:row>292</xdr:row>
      <xdr:rowOff>152399</xdr:rowOff>
    </xdr:from>
    <xdr:to>
      <xdr:col>121</xdr:col>
      <xdr:colOff>190499</xdr:colOff>
      <xdr:row>303</xdr:row>
      <xdr:rowOff>41274</xdr:rowOff>
    </xdr:to>
    <xdr:sp macro="" textlink="">
      <xdr:nvSpPr>
        <xdr:cNvPr id="738" name="Line 495"/>
        <xdr:cNvSpPr>
          <a:spLocks noChangeShapeType="1"/>
        </xdr:cNvSpPr>
      </xdr:nvSpPr>
      <xdr:spPr bwMode="auto">
        <a:xfrm flipV="1">
          <a:off x="62845949" y="47424974"/>
          <a:ext cx="276225" cy="1670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121</xdr:col>
      <xdr:colOff>174625</xdr:colOff>
      <xdr:row>292</xdr:row>
      <xdr:rowOff>34925</xdr:rowOff>
    </xdr:from>
    <xdr:to>
      <xdr:col>121</xdr:col>
      <xdr:colOff>250825</xdr:colOff>
      <xdr:row>292</xdr:row>
      <xdr:rowOff>114300</xdr:rowOff>
    </xdr:to>
    <xdr:sp macro="" textlink="">
      <xdr:nvSpPr>
        <xdr:cNvPr id="739" name="Oval 476"/>
        <xdr:cNvSpPr>
          <a:spLocks noChangeArrowheads="1"/>
        </xdr:cNvSpPr>
      </xdr:nvSpPr>
      <xdr:spPr bwMode="auto">
        <a:xfrm>
          <a:off x="63106300" y="47307500"/>
          <a:ext cx="76200" cy="793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121</xdr:col>
      <xdr:colOff>279400</xdr:colOff>
      <xdr:row>285</xdr:row>
      <xdr:rowOff>50799</xdr:rowOff>
    </xdr:from>
    <xdr:to>
      <xdr:col>123</xdr:col>
      <xdr:colOff>381000</xdr:colOff>
      <xdr:row>291</xdr:row>
      <xdr:rowOff>165098</xdr:rowOff>
    </xdr:to>
    <xdr:sp macro="" textlink="">
      <xdr:nvSpPr>
        <xdr:cNvPr id="740" name="Line 495"/>
        <xdr:cNvSpPr>
          <a:spLocks noChangeShapeType="1"/>
        </xdr:cNvSpPr>
      </xdr:nvSpPr>
      <xdr:spPr bwMode="auto">
        <a:xfrm flipV="1">
          <a:off x="63211075" y="46189899"/>
          <a:ext cx="1358900" cy="10858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119</xdr:col>
      <xdr:colOff>571500</xdr:colOff>
      <xdr:row>292</xdr:row>
      <xdr:rowOff>101598</xdr:rowOff>
    </xdr:from>
    <xdr:to>
      <xdr:col>121</xdr:col>
      <xdr:colOff>126999</xdr:colOff>
      <xdr:row>302</xdr:row>
      <xdr:rowOff>12699</xdr:rowOff>
    </xdr:to>
    <xdr:sp macro="" textlink="">
      <xdr:nvSpPr>
        <xdr:cNvPr id="741" name="Line 495"/>
        <xdr:cNvSpPr>
          <a:spLocks noChangeShapeType="1"/>
        </xdr:cNvSpPr>
      </xdr:nvSpPr>
      <xdr:spPr bwMode="auto">
        <a:xfrm flipV="1">
          <a:off x="62283975" y="47374173"/>
          <a:ext cx="774699" cy="153035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121</xdr:col>
      <xdr:colOff>596900</xdr:colOff>
      <xdr:row>285</xdr:row>
      <xdr:rowOff>126998</xdr:rowOff>
    </xdr:from>
    <xdr:to>
      <xdr:col>123</xdr:col>
      <xdr:colOff>406399</xdr:colOff>
      <xdr:row>292</xdr:row>
      <xdr:rowOff>88899</xdr:rowOff>
    </xdr:to>
    <xdr:sp macro="" textlink="">
      <xdr:nvSpPr>
        <xdr:cNvPr id="742" name="Line 495"/>
        <xdr:cNvSpPr>
          <a:spLocks noChangeShapeType="1"/>
        </xdr:cNvSpPr>
      </xdr:nvSpPr>
      <xdr:spPr bwMode="auto">
        <a:xfrm flipV="1">
          <a:off x="63528575" y="46266098"/>
          <a:ext cx="1066799" cy="10953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122</xdr:col>
      <xdr:colOff>76199</xdr:colOff>
      <xdr:row>292</xdr:row>
      <xdr:rowOff>88898</xdr:rowOff>
    </xdr:from>
    <xdr:to>
      <xdr:col>125</xdr:col>
      <xdr:colOff>88900</xdr:colOff>
      <xdr:row>295</xdr:row>
      <xdr:rowOff>25399</xdr:rowOff>
    </xdr:to>
    <xdr:sp macro="" textlink="">
      <xdr:nvSpPr>
        <xdr:cNvPr id="743" name="Line 495"/>
        <xdr:cNvSpPr>
          <a:spLocks noChangeShapeType="1"/>
        </xdr:cNvSpPr>
      </xdr:nvSpPr>
      <xdr:spPr bwMode="auto">
        <a:xfrm flipH="1" flipV="1">
          <a:off x="63617474" y="47361473"/>
          <a:ext cx="2012951" cy="4222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96</xdr:col>
      <xdr:colOff>231323</xdr:colOff>
      <xdr:row>210</xdr:row>
      <xdr:rowOff>81643</xdr:rowOff>
    </xdr:from>
    <xdr:to>
      <xdr:col>103</xdr:col>
      <xdr:colOff>476251</xdr:colOff>
      <xdr:row>240</xdr:row>
      <xdr:rowOff>149679</xdr:rowOff>
    </xdr:to>
    <xdr:sp macro="" textlink="">
      <xdr:nvSpPr>
        <xdr:cNvPr id="744" name="Line 37"/>
        <xdr:cNvSpPr>
          <a:spLocks noChangeShapeType="1"/>
        </xdr:cNvSpPr>
      </xdr:nvSpPr>
      <xdr:spPr bwMode="auto">
        <a:xfrm>
          <a:off x="47922998" y="34076368"/>
          <a:ext cx="4512128" cy="492578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380999</xdr:colOff>
      <xdr:row>266</xdr:row>
      <xdr:rowOff>38100</xdr:rowOff>
    </xdr:from>
    <xdr:to>
      <xdr:col>71</xdr:col>
      <xdr:colOff>38099</xdr:colOff>
      <xdr:row>266</xdr:row>
      <xdr:rowOff>152400</xdr:rowOff>
    </xdr:to>
    <xdr:sp macro="" textlink="">
      <xdr:nvSpPr>
        <xdr:cNvPr id="745" name="Oval 84"/>
        <xdr:cNvSpPr>
          <a:spLocks noChangeArrowheads="1"/>
        </xdr:cNvSpPr>
      </xdr:nvSpPr>
      <xdr:spPr bwMode="auto">
        <a:xfrm flipH="1" flipV="1">
          <a:off x="34423349" y="43100625"/>
          <a:ext cx="142875" cy="1143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102</xdr:col>
      <xdr:colOff>1</xdr:colOff>
      <xdr:row>161</xdr:row>
      <xdr:rowOff>123266</xdr:rowOff>
    </xdr:from>
    <xdr:to>
      <xdr:col>111</xdr:col>
      <xdr:colOff>67236</xdr:colOff>
      <xdr:row>163</xdr:row>
      <xdr:rowOff>112058</xdr:rowOff>
    </xdr:to>
    <xdr:sp macro="" textlink="">
      <xdr:nvSpPr>
        <xdr:cNvPr id="746" name="Line 195"/>
        <xdr:cNvSpPr>
          <a:spLocks noChangeShapeType="1"/>
        </xdr:cNvSpPr>
      </xdr:nvSpPr>
      <xdr:spPr bwMode="auto">
        <a:xfrm flipH="1" flipV="1">
          <a:off x="51349276" y="26183666"/>
          <a:ext cx="5553635" cy="31264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91</xdr:col>
      <xdr:colOff>432859</xdr:colOff>
      <xdr:row>302</xdr:row>
      <xdr:rowOff>128058</xdr:rowOff>
    </xdr:from>
    <xdr:to>
      <xdr:col>103</xdr:col>
      <xdr:colOff>232834</xdr:colOff>
      <xdr:row>306</xdr:row>
      <xdr:rowOff>4233</xdr:rowOff>
    </xdr:to>
    <xdr:sp macro="" textlink="">
      <xdr:nvSpPr>
        <xdr:cNvPr id="747" name="Freeform 477"/>
        <xdr:cNvSpPr>
          <a:spLocks/>
        </xdr:cNvSpPr>
      </xdr:nvSpPr>
      <xdr:spPr bwMode="auto">
        <a:xfrm>
          <a:off x="45076534" y="49019883"/>
          <a:ext cx="7115175" cy="523875"/>
        </a:xfrm>
        <a:custGeom>
          <a:avLst/>
          <a:gdLst>
            <a:gd name="T0" fmla="*/ 0 w 747"/>
            <a:gd name="T1" fmla="*/ 0 h 55"/>
            <a:gd name="T2" fmla="*/ 610 w 747"/>
            <a:gd name="T3" fmla="*/ 51 h 55"/>
            <a:gd name="T4" fmla="*/ 747 w 747"/>
            <a:gd name="T5" fmla="*/ 55 h 5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</a:cxnLst>
          <a:rect l="0" t="0" r="r" b="b"/>
          <a:pathLst>
            <a:path w="747" h="55">
              <a:moveTo>
                <a:pt x="0" y="0"/>
              </a:moveTo>
              <a:lnTo>
                <a:pt x="610" y="51"/>
              </a:lnTo>
              <a:lnTo>
                <a:pt x="747" y="55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ys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98</xdr:col>
      <xdr:colOff>149679</xdr:colOff>
      <xdr:row>254</xdr:row>
      <xdr:rowOff>0</xdr:rowOff>
    </xdr:from>
    <xdr:to>
      <xdr:col>114</xdr:col>
      <xdr:colOff>244929</xdr:colOff>
      <xdr:row>263</xdr:row>
      <xdr:rowOff>0</xdr:rowOff>
    </xdr:to>
    <xdr:cxnSp macro="">
      <xdr:nvCxnSpPr>
        <xdr:cNvPr id="748" name="Straight Arrow Connector 747"/>
        <xdr:cNvCxnSpPr/>
      </xdr:nvCxnSpPr>
      <xdr:spPr>
        <a:xfrm>
          <a:off x="49060554" y="41119425"/>
          <a:ext cx="9848850" cy="1457325"/>
        </a:xfrm>
        <a:prstGeom prst="straightConnector1">
          <a:avLst/>
        </a:prstGeom>
        <a:ln>
          <a:solidFill>
            <a:schemeClr val="tx1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134711</xdr:colOff>
      <xdr:row>263</xdr:row>
      <xdr:rowOff>110218</xdr:rowOff>
    </xdr:from>
    <xdr:to>
      <xdr:col>117</xdr:col>
      <xdr:colOff>176893</xdr:colOff>
      <xdr:row>265</xdr:row>
      <xdr:rowOff>81643</xdr:rowOff>
    </xdr:to>
    <xdr:cxnSp macro="">
      <xdr:nvCxnSpPr>
        <xdr:cNvPr id="749" name="Straight Arrow Connector 748"/>
        <xdr:cNvCxnSpPr/>
      </xdr:nvCxnSpPr>
      <xdr:spPr>
        <a:xfrm>
          <a:off x="59408786" y="42686968"/>
          <a:ext cx="1261382" cy="295275"/>
        </a:xfrm>
        <a:prstGeom prst="straightConnector1">
          <a:avLst/>
        </a:prstGeom>
        <a:ln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600075</xdr:colOff>
      <xdr:row>258</xdr:row>
      <xdr:rowOff>122464</xdr:rowOff>
    </xdr:from>
    <xdr:to>
      <xdr:col>116</xdr:col>
      <xdr:colOff>449036</xdr:colOff>
      <xdr:row>262</xdr:row>
      <xdr:rowOff>153761</xdr:rowOff>
    </xdr:to>
    <xdr:cxnSp macro="">
      <xdr:nvCxnSpPr>
        <xdr:cNvPr id="750" name="Straight Arrow Connector 749"/>
        <xdr:cNvCxnSpPr/>
      </xdr:nvCxnSpPr>
      <xdr:spPr>
        <a:xfrm flipV="1">
          <a:off x="59264550" y="41889589"/>
          <a:ext cx="1068161" cy="678997"/>
        </a:xfrm>
        <a:prstGeom prst="straightConnector1">
          <a:avLst/>
        </a:prstGeom>
        <a:ln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523875</xdr:colOff>
      <xdr:row>252</xdr:row>
      <xdr:rowOff>125184</xdr:rowOff>
    </xdr:from>
    <xdr:to>
      <xdr:col>98</xdr:col>
      <xdr:colOff>68036</xdr:colOff>
      <xdr:row>253</xdr:row>
      <xdr:rowOff>136069</xdr:rowOff>
    </xdr:to>
    <xdr:sp macro="" textlink="">
      <xdr:nvSpPr>
        <xdr:cNvPr id="751" name="Oval 16"/>
        <xdr:cNvSpPr>
          <a:spLocks noChangeArrowheads="1"/>
        </xdr:cNvSpPr>
      </xdr:nvSpPr>
      <xdr:spPr bwMode="auto">
        <a:xfrm>
          <a:off x="48825150" y="40920759"/>
          <a:ext cx="153761" cy="17281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105</xdr:col>
      <xdr:colOff>190500</xdr:colOff>
      <xdr:row>247</xdr:row>
      <xdr:rowOff>27215</xdr:rowOff>
    </xdr:from>
    <xdr:to>
      <xdr:col>114</xdr:col>
      <xdr:colOff>394607</xdr:colOff>
      <xdr:row>263</xdr:row>
      <xdr:rowOff>13607</xdr:rowOff>
    </xdr:to>
    <xdr:cxnSp macro="">
      <xdr:nvCxnSpPr>
        <xdr:cNvPr id="752" name="Straight Arrow Connector 751"/>
        <xdr:cNvCxnSpPr/>
      </xdr:nvCxnSpPr>
      <xdr:spPr>
        <a:xfrm>
          <a:off x="53368575" y="40013165"/>
          <a:ext cx="5690507" cy="2577192"/>
        </a:xfrm>
        <a:prstGeom prst="straightConnector1">
          <a:avLst/>
        </a:prstGeom>
        <a:ln>
          <a:solidFill>
            <a:sysClr val="windowText" lastClr="0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ata\Fundamentals\Analysis\AM%20meeting\Crude%20Oil%20AM%20Meeting\Cenovus%20Crude%20Oil%20AM%20Meetin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ata\Fundamentals\Analysis\AM%20meeting\Crude%20Oil%20AM%20Meeting\Cenovus%20Crude%20Oil%20AM%20MeetingV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ANADA\Market%20Data\Oil\Trade%20Flow\Genscape\Genscape_New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Pipe_Data"/>
      <sheetName val="Pipe_Data Conversion"/>
      <sheetName val="Month_Data"/>
      <sheetName val="MAP Pricing"/>
      <sheetName val="USGC"/>
      <sheetName val="Cushing"/>
      <sheetName val="Pipeline Capacity"/>
      <sheetName val="Node Map"/>
      <sheetName val="Fort-Edmon Area Map"/>
      <sheetName val="Alberta Pipelines"/>
      <sheetName val="Rocky Mountains"/>
      <sheetName val="Chicago"/>
      <sheetName val="Utilization Rates"/>
      <sheetName val="Chicago Refinery Runs Monthly"/>
      <sheetName val="Pipe Hub Connectivity"/>
      <sheetName val="Enbridge Pipeline Capacity"/>
      <sheetName val="Diagram"/>
      <sheetName val="Projects"/>
      <sheetName val="Chicago Refinery Runs Daily"/>
      <sheetName val="_mimicqueries"/>
      <sheetName val="CRYSTAL_PERSIST"/>
      <sheetName val="Nuke Outages"/>
      <sheetName val="E. Canada"/>
      <sheetName val="Cushing2"/>
      <sheetName val="Cushing Balances2"/>
      <sheetName val="Cushing Pipe"/>
      <sheetName val="other"/>
    </sheetNames>
    <sheetDataSet>
      <sheetData sheetId="0">
        <row r="1">
          <cell r="AO1">
            <v>45</v>
          </cell>
        </row>
      </sheetData>
      <sheetData sheetId="1"/>
      <sheetData sheetId="2">
        <row r="732">
          <cell r="A732">
            <v>40544</v>
          </cell>
        </row>
        <row r="733">
          <cell r="A733">
            <v>40545</v>
          </cell>
        </row>
        <row r="734">
          <cell r="A734">
            <v>40546</v>
          </cell>
        </row>
        <row r="735">
          <cell r="A735">
            <v>40547</v>
          </cell>
        </row>
        <row r="736">
          <cell r="A736">
            <v>40548</v>
          </cell>
        </row>
        <row r="737">
          <cell r="A737">
            <v>40549</v>
          </cell>
        </row>
        <row r="738">
          <cell r="A738">
            <v>40550</v>
          </cell>
        </row>
        <row r="739">
          <cell r="A739">
            <v>40551</v>
          </cell>
        </row>
        <row r="740">
          <cell r="A740">
            <v>40552</v>
          </cell>
        </row>
        <row r="741">
          <cell r="A741">
            <v>40553</v>
          </cell>
        </row>
        <row r="742">
          <cell r="A742">
            <v>40554</v>
          </cell>
        </row>
        <row r="743">
          <cell r="A743">
            <v>40555</v>
          </cell>
        </row>
        <row r="744">
          <cell r="A744">
            <v>40556</v>
          </cell>
        </row>
        <row r="745">
          <cell r="A745">
            <v>40557</v>
          </cell>
        </row>
        <row r="746">
          <cell r="A746">
            <v>40558</v>
          </cell>
        </row>
        <row r="747">
          <cell r="A747">
            <v>40559</v>
          </cell>
        </row>
        <row r="748">
          <cell r="A748">
            <v>40560</v>
          </cell>
        </row>
        <row r="749">
          <cell r="A749">
            <v>40561</v>
          </cell>
        </row>
        <row r="750">
          <cell r="A750">
            <v>40562</v>
          </cell>
        </row>
        <row r="751">
          <cell r="A751">
            <v>40563</v>
          </cell>
        </row>
        <row r="752">
          <cell r="A752">
            <v>40564</v>
          </cell>
        </row>
        <row r="753">
          <cell r="A753">
            <v>40565</v>
          </cell>
        </row>
        <row r="754">
          <cell r="A754">
            <v>40566</v>
          </cell>
        </row>
        <row r="755">
          <cell r="A755">
            <v>40567</v>
          </cell>
        </row>
        <row r="756">
          <cell r="A756">
            <v>40568</v>
          </cell>
        </row>
        <row r="757">
          <cell r="A757">
            <v>40569</v>
          </cell>
        </row>
        <row r="758">
          <cell r="A758">
            <v>40570</v>
          </cell>
        </row>
        <row r="759">
          <cell r="A759">
            <v>40571</v>
          </cell>
        </row>
        <row r="760">
          <cell r="A760">
            <v>40572</v>
          </cell>
        </row>
        <row r="761">
          <cell r="A761">
            <v>40573</v>
          </cell>
        </row>
        <row r="762">
          <cell r="A762">
            <v>40574</v>
          </cell>
        </row>
        <row r="763">
          <cell r="A763">
            <v>40575</v>
          </cell>
        </row>
        <row r="764">
          <cell r="A764">
            <v>40576</v>
          </cell>
        </row>
        <row r="765">
          <cell r="A765">
            <v>40577</v>
          </cell>
        </row>
        <row r="766">
          <cell r="A766">
            <v>40578</v>
          </cell>
        </row>
        <row r="767">
          <cell r="A767">
            <v>40579</v>
          </cell>
        </row>
        <row r="768">
          <cell r="A768">
            <v>40580</v>
          </cell>
        </row>
        <row r="769">
          <cell r="A769">
            <v>40581</v>
          </cell>
        </row>
        <row r="770">
          <cell r="A770">
            <v>40582</v>
          </cell>
        </row>
        <row r="771">
          <cell r="A771">
            <v>40583</v>
          </cell>
        </row>
        <row r="772">
          <cell r="A772">
            <v>40584</v>
          </cell>
        </row>
        <row r="773">
          <cell r="A773">
            <v>40585</v>
          </cell>
        </row>
        <row r="774">
          <cell r="A774">
            <v>40586</v>
          </cell>
        </row>
        <row r="775">
          <cell r="A775">
            <v>40587</v>
          </cell>
        </row>
        <row r="776">
          <cell r="A776">
            <v>40588</v>
          </cell>
        </row>
        <row r="777">
          <cell r="A777">
            <v>40589</v>
          </cell>
        </row>
        <row r="778">
          <cell r="A778">
            <v>40590</v>
          </cell>
        </row>
        <row r="779">
          <cell r="A779">
            <v>40591</v>
          </cell>
        </row>
        <row r="780">
          <cell r="A780">
            <v>40592</v>
          </cell>
        </row>
        <row r="781">
          <cell r="A781">
            <v>40593</v>
          </cell>
        </row>
        <row r="782">
          <cell r="A782">
            <v>40594</v>
          </cell>
        </row>
        <row r="783">
          <cell r="A783">
            <v>40595</v>
          </cell>
        </row>
        <row r="784">
          <cell r="A784">
            <v>40596</v>
          </cell>
        </row>
        <row r="785">
          <cell r="A785">
            <v>40597</v>
          </cell>
        </row>
        <row r="786">
          <cell r="A786">
            <v>40598</v>
          </cell>
        </row>
        <row r="787">
          <cell r="A787">
            <v>40599</v>
          </cell>
        </row>
        <row r="788">
          <cell r="A788">
            <v>40600</v>
          </cell>
        </row>
        <row r="789">
          <cell r="A789">
            <v>40601</v>
          </cell>
        </row>
        <row r="790">
          <cell r="A790">
            <v>40602</v>
          </cell>
        </row>
        <row r="791">
          <cell r="A791">
            <v>40603</v>
          </cell>
        </row>
        <row r="792">
          <cell r="A792">
            <v>40604</v>
          </cell>
        </row>
        <row r="793">
          <cell r="A793">
            <v>40605</v>
          </cell>
        </row>
        <row r="794">
          <cell r="A794">
            <v>40606</v>
          </cell>
        </row>
        <row r="795">
          <cell r="A795">
            <v>40607</v>
          </cell>
        </row>
        <row r="796">
          <cell r="A796">
            <v>40608</v>
          </cell>
        </row>
        <row r="797">
          <cell r="A797">
            <v>40609</v>
          </cell>
        </row>
        <row r="798">
          <cell r="A798">
            <v>40610</v>
          </cell>
        </row>
        <row r="799">
          <cell r="A799">
            <v>40611</v>
          </cell>
        </row>
        <row r="800">
          <cell r="A800">
            <v>40612</v>
          </cell>
        </row>
        <row r="801">
          <cell r="A801">
            <v>40613</v>
          </cell>
        </row>
        <row r="802">
          <cell r="A802">
            <v>40614</v>
          </cell>
        </row>
        <row r="803">
          <cell r="A803">
            <v>40615</v>
          </cell>
        </row>
        <row r="804">
          <cell r="A804">
            <v>40616</v>
          </cell>
        </row>
        <row r="805">
          <cell r="A805">
            <v>40617</v>
          </cell>
        </row>
        <row r="806">
          <cell r="A806">
            <v>40618</v>
          </cell>
        </row>
        <row r="807">
          <cell r="A807">
            <v>40619</v>
          </cell>
        </row>
        <row r="808">
          <cell r="A808">
            <v>40620</v>
          </cell>
        </row>
        <row r="809">
          <cell r="A809">
            <v>40621</v>
          </cell>
        </row>
        <row r="810">
          <cell r="A810">
            <v>40622</v>
          </cell>
        </row>
        <row r="811">
          <cell r="A811">
            <v>40623</v>
          </cell>
        </row>
        <row r="812">
          <cell r="A812">
            <v>40624</v>
          </cell>
        </row>
        <row r="813">
          <cell r="A813">
            <v>40625</v>
          </cell>
        </row>
        <row r="814">
          <cell r="A814">
            <v>40626</v>
          </cell>
        </row>
        <row r="815">
          <cell r="A815">
            <v>40627</v>
          </cell>
        </row>
        <row r="816">
          <cell r="A816">
            <v>40628</v>
          </cell>
        </row>
        <row r="817">
          <cell r="A817">
            <v>40629</v>
          </cell>
        </row>
        <row r="818">
          <cell r="A818">
            <v>40630</v>
          </cell>
        </row>
        <row r="819">
          <cell r="A819">
            <v>40631</v>
          </cell>
        </row>
        <row r="820">
          <cell r="A820">
            <v>40632</v>
          </cell>
        </row>
        <row r="821">
          <cell r="A821">
            <v>40633</v>
          </cell>
        </row>
        <row r="822">
          <cell r="A822">
            <v>40634</v>
          </cell>
        </row>
        <row r="823">
          <cell r="A823">
            <v>40635</v>
          </cell>
        </row>
        <row r="824">
          <cell r="A824">
            <v>40636</v>
          </cell>
        </row>
        <row r="825">
          <cell r="A825">
            <v>40637</v>
          </cell>
        </row>
        <row r="826">
          <cell r="A826">
            <v>40638</v>
          </cell>
        </row>
        <row r="827">
          <cell r="A827">
            <v>40639</v>
          </cell>
        </row>
        <row r="828">
          <cell r="A828">
            <v>40640</v>
          </cell>
        </row>
        <row r="829">
          <cell r="A829">
            <v>40641</v>
          </cell>
        </row>
        <row r="830">
          <cell r="A830">
            <v>40642</v>
          </cell>
        </row>
        <row r="831">
          <cell r="A831">
            <v>40643</v>
          </cell>
        </row>
        <row r="832">
          <cell r="A832">
            <v>40644</v>
          </cell>
        </row>
        <row r="833">
          <cell r="A833">
            <v>40645</v>
          </cell>
        </row>
        <row r="834">
          <cell r="A834">
            <v>40646</v>
          </cell>
        </row>
        <row r="835">
          <cell r="A835">
            <v>40647</v>
          </cell>
        </row>
        <row r="836">
          <cell r="A836">
            <v>40648</v>
          </cell>
        </row>
        <row r="837">
          <cell r="A837">
            <v>40649</v>
          </cell>
        </row>
        <row r="838">
          <cell r="A838">
            <v>40650</v>
          </cell>
        </row>
        <row r="839">
          <cell r="A839">
            <v>40651</v>
          </cell>
        </row>
        <row r="840">
          <cell r="A840">
            <v>40652</v>
          </cell>
        </row>
        <row r="841">
          <cell r="A841">
            <v>40653</v>
          </cell>
        </row>
        <row r="842">
          <cell r="A842">
            <v>40654</v>
          </cell>
        </row>
        <row r="843">
          <cell r="A843">
            <v>40655</v>
          </cell>
        </row>
        <row r="844">
          <cell r="A844">
            <v>40656</v>
          </cell>
        </row>
        <row r="845">
          <cell r="A845">
            <v>40657</v>
          </cell>
        </row>
        <row r="846">
          <cell r="A846">
            <v>40658</v>
          </cell>
        </row>
        <row r="847">
          <cell r="A847">
            <v>40659</v>
          </cell>
        </row>
        <row r="848">
          <cell r="A848">
            <v>40660</v>
          </cell>
        </row>
        <row r="849">
          <cell r="A849">
            <v>40661</v>
          </cell>
        </row>
        <row r="850">
          <cell r="A850">
            <v>40662</v>
          </cell>
        </row>
        <row r="851">
          <cell r="A851">
            <v>40663</v>
          </cell>
        </row>
        <row r="852">
          <cell r="A852">
            <v>40664</v>
          </cell>
        </row>
        <row r="853">
          <cell r="A853">
            <v>40665</v>
          </cell>
        </row>
        <row r="854">
          <cell r="A854">
            <v>40666</v>
          </cell>
        </row>
        <row r="855">
          <cell r="A855">
            <v>40667</v>
          </cell>
        </row>
        <row r="856">
          <cell r="A856">
            <v>40668</v>
          </cell>
        </row>
        <row r="857">
          <cell r="A857">
            <v>40669</v>
          </cell>
        </row>
        <row r="858">
          <cell r="A858">
            <v>40670</v>
          </cell>
        </row>
        <row r="859">
          <cell r="A859">
            <v>40671</v>
          </cell>
        </row>
        <row r="860">
          <cell r="A860">
            <v>40672</v>
          </cell>
        </row>
        <row r="861">
          <cell r="A861">
            <v>40673</v>
          </cell>
        </row>
        <row r="862">
          <cell r="A862">
            <v>40674</v>
          </cell>
        </row>
        <row r="863">
          <cell r="A863">
            <v>40675</v>
          </cell>
        </row>
        <row r="864">
          <cell r="A864">
            <v>40676</v>
          </cell>
        </row>
        <row r="865">
          <cell r="A865">
            <v>40677</v>
          </cell>
        </row>
        <row r="866">
          <cell r="A866">
            <v>40678</v>
          </cell>
        </row>
        <row r="867">
          <cell r="A867">
            <v>40679</v>
          </cell>
        </row>
        <row r="868">
          <cell r="A868">
            <v>40680</v>
          </cell>
        </row>
        <row r="869">
          <cell r="A869">
            <v>40681</v>
          </cell>
        </row>
        <row r="870">
          <cell r="A870">
            <v>40682</v>
          </cell>
        </row>
        <row r="871">
          <cell r="A871">
            <v>40683</v>
          </cell>
        </row>
        <row r="872">
          <cell r="A872">
            <v>40684</v>
          </cell>
        </row>
        <row r="873">
          <cell r="A873">
            <v>40685</v>
          </cell>
        </row>
        <row r="874">
          <cell r="A874">
            <v>40686</v>
          </cell>
        </row>
        <row r="875">
          <cell r="A875">
            <v>40687</v>
          </cell>
        </row>
        <row r="876">
          <cell r="A876">
            <v>40688</v>
          </cell>
        </row>
        <row r="877">
          <cell r="A877">
            <v>40689</v>
          </cell>
        </row>
        <row r="878">
          <cell r="A878">
            <v>40690</v>
          </cell>
        </row>
        <row r="879">
          <cell r="A879">
            <v>40691</v>
          </cell>
        </row>
        <row r="880">
          <cell r="A880">
            <v>40692</v>
          </cell>
        </row>
        <row r="881">
          <cell r="A881">
            <v>40693</v>
          </cell>
        </row>
        <row r="882">
          <cell r="A882">
            <v>40694</v>
          </cell>
        </row>
        <row r="883">
          <cell r="A883">
            <v>40695</v>
          </cell>
        </row>
        <row r="884">
          <cell r="A884">
            <v>40696</v>
          </cell>
        </row>
        <row r="885">
          <cell r="A885">
            <v>40697</v>
          </cell>
        </row>
        <row r="886">
          <cell r="A886">
            <v>40698</v>
          </cell>
        </row>
        <row r="887">
          <cell r="A887">
            <v>40699</v>
          </cell>
        </row>
        <row r="888">
          <cell r="A888">
            <v>40700</v>
          </cell>
        </row>
        <row r="889">
          <cell r="A889">
            <v>40701</v>
          </cell>
        </row>
        <row r="890">
          <cell r="A890">
            <v>40702</v>
          </cell>
        </row>
        <row r="891">
          <cell r="A891">
            <v>40703</v>
          </cell>
        </row>
        <row r="892">
          <cell r="A892">
            <v>40704</v>
          </cell>
        </row>
        <row r="893">
          <cell r="A893">
            <v>40705</v>
          </cell>
        </row>
        <row r="894">
          <cell r="A894">
            <v>40706</v>
          </cell>
        </row>
        <row r="895">
          <cell r="A895">
            <v>40707</v>
          </cell>
        </row>
        <row r="896">
          <cell r="A896">
            <v>40708</v>
          </cell>
        </row>
        <row r="897">
          <cell r="A897">
            <v>40709</v>
          </cell>
        </row>
        <row r="898">
          <cell r="A898">
            <v>40710</v>
          </cell>
        </row>
        <row r="899">
          <cell r="A899">
            <v>40711</v>
          </cell>
        </row>
        <row r="900">
          <cell r="A900">
            <v>40712</v>
          </cell>
        </row>
        <row r="901">
          <cell r="A901">
            <v>40713</v>
          </cell>
        </row>
        <row r="902">
          <cell r="A902">
            <v>40714</v>
          </cell>
        </row>
        <row r="903">
          <cell r="A903">
            <v>40715</v>
          </cell>
        </row>
        <row r="904">
          <cell r="A904">
            <v>40716</v>
          </cell>
        </row>
        <row r="905">
          <cell r="A905">
            <v>40717</v>
          </cell>
        </row>
        <row r="906">
          <cell r="A906">
            <v>40718</v>
          </cell>
        </row>
        <row r="907">
          <cell r="A907">
            <v>40719</v>
          </cell>
        </row>
        <row r="908">
          <cell r="A908">
            <v>40720</v>
          </cell>
        </row>
        <row r="909">
          <cell r="A909">
            <v>40721</v>
          </cell>
        </row>
        <row r="910">
          <cell r="A910">
            <v>40722</v>
          </cell>
        </row>
        <row r="911">
          <cell r="A911">
            <v>40723</v>
          </cell>
        </row>
        <row r="912">
          <cell r="A912">
            <v>40724</v>
          </cell>
        </row>
        <row r="913">
          <cell r="A913">
            <v>40725</v>
          </cell>
        </row>
        <row r="914">
          <cell r="A914">
            <v>40726</v>
          </cell>
        </row>
        <row r="915">
          <cell r="A915">
            <v>40727</v>
          </cell>
        </row>
        <row r="916">
          <cell r="A916">
            <v>40728</v>
          </cell>
        </row>
        <row r="917">
          <cell r="A917">
            <v>40729</v>
          </cell>
        </row>
        <row r="918">
          <cell r="A918">
            <v>40730</v>
          </cell>
        </row>
        <row r="919">
          <cell r="A919">
            <v>40731</v>
          </cell>
        </row>
        <row r="920">
          <cell r="A920">
            <v>40732</v>
          </cell>
        </row>
        <row r="921">
          <cell r="A921">
            <v>40733</v>
          </cell>
        </row>
        <row r="922">
          <cell r="A922">
            <v>40734</v>
          </cell>
        </row>
        <row r="923">
          <cell r="A923">
            <v>40735</v>
          </cell>
        </row>
        <row r="924">
          <cell r="A924">
            <v>40736</v>
          </cell>
        </row>
        <row r="925">
          <cell r="A925">
            <v>40737</v>
          </cell>
        </row>
        <row r="926">
          <cell r="A926">
            <v>40738</v>
          </cell>
        </row>
        <row r="927">
          <cell r="A927">
            <v>40739</v>
          </cell>
        </row>
        <row r="928">
          <cell r="A928">
            <v>40740</v>
          </cell>
        </row>
        <row r="929">
          <cell r="A929">
            <v>40741</v>
          </cell>
        </row>
        <row r="930">
          <cell r="A930">
            <v>40742</v>
          </cell>
        </row>
        <row r="931">
          <cell r="A931">
            <v>40743</v>
          </cell>
        </row>
        <row r="932">
          <cell r="A932">
            <v>40744</v>
          </cell>
        </row>
        <row r="933">
          <cell r="A933">
            <v>40745</v>
          </cell>
        </row>
        <row r="934">
          <cell r="A934">
            <v>40746</v>
          </cell>
        </row>
        <row r="935">
          <cell r="A935">
            <v>40747</v>
          </cell>
        </row>
        <row r="936">
          <cell r="A936">
            <v>40748</v>
          </cell>
        </row>
        <row r="937">
          <cell r="A937">
            <v>40749</v>
          </cell>
        </row>
        <row r="938">
          <cell r="A938">
            <v>40750</v>
          </cell>
        </row>
        <row r="939">
          <cell r="A939">
            <v>40751</v>
          </cell>
        </row>
        <row r="940">
          <cell r="A940">
            <v>40752</v>
          </cell>
        </row>
        <row r="941">
          <cell r="A941">
            <v>40753</v>
          </cell>
        </row>
        <row r="942">
          <cell r="A942">
            <v>40754</v>
          </cell>
        </row>
        <row r="943">
          <cell r="A943">
            <v>40755</v>
          </cell>
        </row>
        <row r="944">
          <cell r="A944">
            <v>40756</v>
          </cell>
        </row>
        <row r="945">
          <cell r="A945">
            <v>40757</v>
          </cell>
        </row>
        <row r="946">
          <cell r="A946">
            <v>40758</v>
          </cell>
        </row>
        <row r="947">
          <cell r="A947">
            <v>40759</v>
          </cell>
        </row>
        <row r="948">
          <cell r="A948">
            <v>40760</v>
          </cell>
        </row>
        <row r="949">
          <cell r="A949">
            <v>40761</v>
          </cell>
        </row>
        <row r="950">
          <cell r="A950">
            <v>40762</v>
          </cell>
        </row>
        <row r="951">
          <cell r="A951">
            <v>40763</v>
          </cell>
        </row>
        <row r="952">
          <cell r="A952">
            <v>40764</v>
          </cell>
        </row>
        <row r="953">
          <cell r="A953">
            <v>40765</v>
          </cell>
        </row>
        <row r="954">
          <cell r="A954">
            <v>40766</v>
          </cell>
        </row>
        <row r="955">
          <cell r="A955">
            <v>40767</v>
          </cell>
        </row>
        <row r="956">
          <cell r="A956">
            <v>40768</v>
          </cell>
        </row>
        <row r="957">
          <cell r="A957">
            <v>40769</v>
          </cell>
        </row>
        <row r="958">
          <cell r="A958">
            <v>40770</v>
          </cell>
        </row>
        <row r="959">
          <cell r="A959">
            <v>40771</v>
          </cell>
        </row>
        <row r="960">
          <cell r="A960">
            <v>40772</v>
          </cell>
        </row>
        <row r="961">
          <cell r="A961">
            <v>40773</v>
          </cell>
        </row>
        <row r="962">
          <cell r="A962">
            <v>40774</v>
          </cell>
        </row>
        <row r="963">
          <cell r="A963">
            <v>40775</v>
          </cell>
        </row>
        <row r="964">
          <cell r="A964">
            <v>40776</v>
          </cell>
        </row>
        <row r="965">
          <cell r="A965">
            <v>40777</v>
          </cell>
        </row>
        <row r="966">
          <cell r="A966">
            <v>40778</v>
          </cell>
        </row>
        <row r="967">
          <cell r="A967">
            <v>40779</v>
          </cell>
        </row>
        <row r="968">
          <cell r="A968">
            <v>40780</v>
          </cell>
        </row>
        <row r="969">
          <cell r="A969">
            <v>40781</v>
          </cell>
        </row>
        <row r="970">
          <cell r="A970">
            <v>40782</v>
          </cell>
        </row>
        <row r="971">
          <cell r="A971">
            <v>40783</v>
          </cell>
        </row>
        <row r="972">
          <cell r="A972">
            <v>40784</v>
          </cell>
        </row>
        <row r="973">
          <cell r="A973">
            <v>40785</v>
          </cell>
        </row>
        <row r="974">
          <cell r="A974">
            <v>40786</v>
          </cell>
        </row>
        <row r="975">
          <cell r="A975">
            <v>40787</v>
          </cell>
        </row>
        <row r="976">
          <cell r="A976">
            <v>40788</v>
          </cell>
        </row>
        <row r="977">
          <cell r="A977">
            <v>40789</v>
          </cell>
        </row>
        <row r="978">
          <cell r="A978">
            <v>40790</v>
          </cell>
        </row>
        <row r="979">
          <cell r="A979">
            <v>40791</v>
          </cell>
        </row>
        <row r="980">
          <cell r="A980">
            <v>40792</v>
          </cell>
        </row>
        <row r="981">
          <cell r="A981">
            <v>40793</v>
          </cell>
        </row>
        <row r="982">
          <cell r="A982">
            <v>40794</v>
          </cell>
        </row>
        <row r="983">
          <cell r="A983">
            <v>40795</v>
          </cell>
        </row>
        <row r="984">
          <cell r="A984">
            <v>40796</v>
          </cell>
        </row>
        <row r="985">
          <cell r="A985">
            <v>40797</v>
          </cell>
        </row>
        <row r="986">
          <cell r="A986">
            <v>40798</v>
          </cell>
        </row>
        <row r="987">
          <cell r="A987">
            <v>40799</v>
          </cell>
        </row>
        <row r="988">
          <cell r="A988">
            <v>40800</v>
          </cell>
        </row>
        <row r="989">
          <cell r="A989">
            <v>40801</v>
          </cell>
        </row>
        <row r="990">
          <cell r="A990">
            <v>40802</v>
          </cell>
        </row>
        <row r="991">
          <cell r="A991">
            <v>40803</v>
          </cell>
        </row>
        <row r="992">
          <cell r="A992">
            <v>40804</v>
          </cell>
        </row>
        <row r="993">
          <cell r="A993">
            <v>40805</v>
          </cell>
        </row>
        <row r="994">
          <cell r="A994">
            <v>40806</v>
          </cell>
        </row>
        <row r="995">
          <cell r="A995">
            <v>40807</v>
          </cell>
        </row>
        <row r="996">
          <cell r="A996">
            <v>40808</v>
          </cell>
        </row>
        <row r="997">
          <cell r="A997">
            <v>40809</v>
          </cell>
        </row>
        <row r="998">
          <cell r="A998">
            <v>40810</v>
          </cell>
        </row>
        <row r="999">
          <cell r="A999">
            <v>40811</v>
          </cell>
        </row>
        <row r="1000">
          <cell r="A1000">
            <v>40812</v>
          </cell>
        </row>
        <row r="1001">
          <cell r="A1001">
            <v>40813</v>
          </cell>
        </row>
        <row r="1002">
          <cell r="A1002">
            <v>40814</v>
          </cell>
        </row>
        <row r="1003">
          <cell r="A1003">
            <v>40815</v>
          </cell>
        </row>
        <row r="1004">
          <cell r="A1004">
            <v>40816</v>
          </cell>
        </row>
        <row r="1005">
          <cell r="A1005">
            <v>40817</v>
          </cell>
        </row>
        <row r="1006">
          <cell r="A1006">
            <v>40818</v>
          </cell>
        </row>
        <row r="1007">
          <cell r="A1007">
            <v>40819</v>
          </cell>
        </row>
        <row r="1008">
          <cell r="A1008">
            <v>40820</v>
          </cell>
        </row>
        <row r="1009">
          <cell r="A1009">
            <v>40821</v>
          </cell>
        </row>
        <row r="1010">
          <cell r="A1010">
            <v>40822</v>
          </cell>
        </row>
        <row r="1011">
          <cell r="A1011">
            <v>40823</v>
          </cell>
        </row>
        <row r="1012">
          <cell r="A1012">
            <v>40824</v>
          </cell>
        </row>
        <row r="1013">
          <cell r="A1013">
            <v>40825</v>
          </cell>
        </row>
        <row r="1014">
          <cell r="A1014">
            <v>40826</v>
          </cell>
        </row>
        <row r="1015">
          <cell r="A1015">
            <v>40827</v>
          </cell>
        </row>
        <row r="1016">
          <cell r="A1016">
            <v>40828</v>
          </cell>
        </row>
        <row r="1017">
          <cell r="A1017">
            <v>40829</v>
          </cell>
        </row>
        <row r="1018">
          <cell r="A1018">
            <v>40830</v>
          </cell>
        </row>
        <row r="1019">
          <cell r="A1019">
            <v>40831</v>
          </cell>
        </row>
        <row r="1020">
          <cell r="A1020">
            <v>40832</v>
          </cell>
        </row>
        <row r="1021">
          <cell r="A1021">
            <v>40833</v>
          </cell>
        </row>
        <row r="1022">
          <cell r="A1022">
            <v>40834</v>
          </cell>
        </row>
        <row r="1023">
          <cell r="A1023">
            <v>40835</v>
          </cell>
        </row>
        <row r="1024">
          <cell r="A1024">
            <v>40836</v>
          </cell>
        </row>
        <row r="1025">
          <cell r="A1025">
            <v>40837</v>
          </cell>
        </row>
        <row r="1026">
          <cell r="A1026">
            <v>40838</v>
          </cell>
        </row>
        <row r="1027">
          <cell r="A1027">
            <v>40839</v>
          </cell>
        </row>
        <row r="1028">
          <cell r="A1028">
            <v>40840</v>
          </cell>
        </row>
        <row r="1029">
          <cell r="A1029">
            <v>40841</v>
          </cell>
        </row>
        <row r="1030">
          <cell r="A1030">
            <v>40842</v>
          </cell>
        </row>
        <row r="1031">
          <cell r="A1031">
            <v>40843</v>
          </cell>
        </row>
        <row r="1032">
          <cell r="A1032">
            <v>40844</v>
          </cell>
        </row>
        <row r="1033">
          <cell r="A1033">
            <v>40845</v>
          </cell>
        </row>
        <row r="1034">
          <cell r="A1034">
            <v>40846</v>
          </cell>
        </row>
        <row r="1035">
          <cell r="A1035">
            <v>40847</v>
          </cell>
        </row>
        <row r="1036">
          <cell r="A1036">
            <v>40848</v>
          </cell>
        </row>
        <row r="1037">
          <cell r="A1037">
            <v>40849</v>
          </cell>
        </row>
        <row r="1038">
          <cell r="A1038">
            <v>40850</v>
          </cell>
        </row>
        <row r="1039">
          <cell r="A1039">
            <v>40851</v>
          </cell>
        </row>
        <row r="1040">
          <cell r="A1040">
            <v>40852</v>
          </cell>
        </row>
        <row r="1041">
          <cell r="A1041">
            <v>40853</v>
          </cell>
        </row>
        <row r="1042">
          <cell r="A1042">
            <v>40854</v>
          </cell>
        </row>
        <row r="1043">
          <cell r="A1043">
            <v>40855</v>
          </cell>
        </row>
        <row r="1044">
          <cell r="A1044">
            <v>40856</v>
          </cell>
        </row>
        <row r="1045">
          <cell r="A1045">
            <v>40857</v>
          </cell>
        </row>
        <row r="1046">
          <cell r="A1046">
            <v>40858</v>
          </cell>
        </row>
        <row r="1047">
          <cell r="A1047">
            <v>40859</v>
          </cell>
        </row>
        <row r="1048">
          <cell r="A1048">
            <v>40860</v>
          </cell>
        </row>
        <row r="1049">
          <cell r="A1049">
            <v>40861</v>
          </cell>
        </row>
        <row r="1050">
          <cell r="A1050">
            <v>40862</v>
          </cell>
        </row>
        <row r="1051">
          <cell r="A1051">
            <v>40863</v>
          </cell>
        </row>
        <row r="1052">
          <cell r="A1052">
            <v>40864</v>
          </cell>
        </row>
        <row r="1053">
          <cell r="A1053">
            <v>40865</v>
          </cell>
        </row>
        <row r="1054">
          <cell r="A1054">
            <v>40866</v>
          </cell>
        </row>
        <row r="1055">
          <cell r="A1055">
            <v>40867</v>
          </cell>
        </row>
        <row r="1056">
          <cell r="A1056">
            <v>40868</v>
          </cell>
        </row>
        <row r="1057">
          <cell r="A1057">
            <v>40869</v>
          </cell>
        </row>
        <row r="1058">
          <cell r="A1058">
            <v>40870</v>
          </cell>
        </row>
        <row r="1059">
          <cell r="A1059">
            <v>40871</v>
          </cell>
        </row>
        <row r="1060">
          <cell r="A1060">
            <v>40872</v>
          </cell>
        </row>
        <row r="1061">
          <cell r="A1061">
            <v>40873</v>
          </cell>
        </row>
        <row r="1062">
          <cell r="A1062">
            <v>40874</v>
          </cell>
        </row>
        <row r="1063">
          <cell r="A1063">
            <v>40875</v>
          </cell>
        </row>
        <row r="1064">
          <cell r="A1064">
            <v>40876</v>
          </cell>
        </row>
        <row r="1065">
          <cell r="A1065">
            <v>40877</v>
          </cell>
        </row>
        <row r="1066">
          <cell r="A1066">
            <v>40878</v>
          </cell>
        </row>
        <row r="1067">
          <cell r="A1067">
            <v>40879</v>
          </cell>
        </row>
        <row r="1068">
          <cell r="A1068">
            <v>40880</v>
          </cell>
        </row>
        <row r="1069">
          <cell r="A1069">
            <v>40881</v>
          </cell>
        </row>
        <row r="1070">
          <cell r="A1070">
            <v>40882</v>
          </cell>
        </row>
        <row r="1071">
          <cell r="A1071">
            <v>40883</v>
          </cell>
        </row>
        <row r="1072">
          <cell r="A1072">
            <v>40884</v>
          </cell>
        </row>
        <row r="1073">
          <cell r="A1073">
            <v>40885</v>
          </cell>
        </row>
        <row r="1074">
          <cell r="A1074">
            <v>40886</v>
          </cell>
        </row>
        <row r="1075">
          <cell r="A1075">
            <v>40887</v>
          </cell>
        </row>
        <row r="1076">
          <cell r="A1076">
            <v>40888</v>
          </cell>
        </row>
        <row r="1077">
          <cell r="A1077">
            <v>40889</v>
          </cell>
        </row>
        <row r="1078">
          <cell r="A1078">
            <v>40890</v>
          </cell>
        </row>
        <row r="1079">
          <cell r="A1079">
            <v>40891</v>
          </cell>
        </row>
        <row r="1080">
          <cell r="A1080">
            <v>40892</v>
          </cell>
        </row>
        <row r="1081">
          <cell r="A1081">
            <v>40893</v>
          </cell>
        </row>
        <row r="1082">
          <cell r="A1082">
            <v>40894</v>
          </cell>
        </row>
        <row r="1083">
          <cell r="A1083">
            <v>40895</v>
          </cell>
        </row>
        <row r="1084">
          <cell r="A1084">
            <v>40896</v>
          </cell>
        </row>
        <row r="1085">
          <cell r="A1085">
            <v>40897</v>
          </cell>
        </row>
        <row r="1086">
          <cell r="A1086">
            <v>40898</v>
          </cell>
        </row>
        <row r="1087">
          <cell r="A1087">
            <v>40899</v>
          </cell>
        </row>
        <row r="1088">
          <cell r="A1088">
            <v>40900</v>
          </cell>
        </row>
        <row r="1089">
          <cell r="A1089">
            <v>40901</v>
          </cell>
        </row>
        <row r="1090">
          <cell r="A1090">
            <v>40902</v>
          </cell>
        </row>
        <row r="1091">
          <cell r="A1091">
            <v>40903</v>
          </cell>
        </row>
        <row r="1092">
          <cell r="A1092">
            <v>40904</v>
          </cell>
        </row>
        <row r="1093">
          <cell r="A1093">
            <v>40905</v>
          </cell>
        </row>
        <row r="1094">
          <cell r="A1094">
            <v>40906</v>
          </cell>
        </row>
        <row r="1095">
          <cell r="A1095">
            <v>40907</v>
          </cell>
        </row>
        <row r="1096">
          <cell r="A1096">
            <v>40908</v>
          </cell>
        </row>
        <row r="1097">
          <cell r="A1097">
            <v>40909</v>
          </cell>
        </row>
        <row r="1098">
          <cell r="A1098">
            <v>40910</v>
          </cell>
        </row>
        <row r="1099">
          <cell r="A1099">
            <v>40911</v>
          </cell>
        </row>
        <row r="1100">
          <cell r="A1100">
            <v>40912</v>
          </cell>
        </row>
        <row r="1101">
          <cell r="A1101">
            <v>40913</v>
          </cell>
        </row>
        <row r="1102">
          <cell r="A1102">
            <v>40914</v>
          </cell>
        </row>
        <row r="1103">
          <cell r="A1103">
            <v>40915</v>
          </cell>
        </row>
        <row r="1104">
          <cell r="A1104">
            <v>40916</v>
          </cell>
        </row>
        <row r="1105">
          <cell r="A1105">
            <v>40917</v>
          </cell>
        </row>
        <row r="1106">
          <cell r="A1106">
            <v>40918</v>
          </cell>
        </row>
        <row r="1107">
          <cell r="A1107">
            <v>40919</v>
          </cell>
        </row>
        <row r="1108">
          <cell r="A1108">
            <v>40920</v>
          </cell>
        </row>
        <row r="1109">
          <cell r="A1109">
            <v>40921</v>
          </cell>
        </row>
        <row r="1110">
          <cell r="A1110">
            <v>40922</v>
          </cell>
        </row>
        <row r="1111">
          <cell r="A1111">
            <v>40923</v>
          </cell>
        </row>
        <row r="1112">
          <cell r="A1112">
            <v>40924</v>
          </cell>
        </row>
        <row r="1113">
          <cell r="A1113">
            <v>40925</v>
          </cell>
        </row>
        <row r="1114">
          <cell r="A1114">
            <v>40926</v>
          </cell>
        </row>
        <row r="1115">
          <cell r="A1115">
            <v>40927</v>
          </cell>
        </row>
        <row r="1116">
          <cell r="A1116">
            <v>40928</v>
          </cell>
        </row>
        <row r="1117">
          <cell r="A1117">
            <v>40929</v>
          </cell>
        </row>
        <row r="1118">
          <cell r="A1118">
            <v>40930</v>
          </cell>
        </row>
        <row r="1119">
          <cell r="A1119">
            <v>40931</v>
          </cell>
        </row>
        <row r="1120">
          <cell r="A1120">
            <v>40932</v>
          </cell>
        </row>
        <row r="1121">
          <cell r="A1121">
            <v>40933</v>
          </cell>
        </row>
        <row r="1122">
          <cell r="A1122">
            <v>40934</v>
          </cell>
        </row>
        <row r="1123">
          <cell r="A1123">
            <v>40935</v>
          </cell>
        </row>
        <row r="1124">
          <cell r="A1124">
            <v>40936</v>
          </cell>
        </row>
        <row r="1125">
          <cell r="A1125">
            <v>40937</v>
          </cell>
        </row>
        <row r="1126">
          <cell r="A1126">
            <v>40938</v>
          </cell>
        </row>
        <row r="1127">
          <cell r="A1127">
            <v>40939</v>
          </cell>
        </row>
        <row r="1128">
          <cell r="A1128">
            <v>40940</v>
          </cell>
        </row>
        <row r="1129">
          <cell r="A1129">
            <v>40941</v>
          </cell>
        </row>
        <row r="1130">
          <cell r="A1130">
            <v>40942</v>
          </cell>
        </row>
        <row r="1131">
          <cell r="A1131">
            <v>40943</v>
          </cell>
        </row>
        <row r="1132">
          <cell r="A1132">
            <v>40944</v>
          </cell>
        </row>
        <row r="1133">
          <cell r="A1133">
            <v>40945</v>
          </cell>
        </row>
        <row r="1134">
          <cell r="A1134">
            <v>40946</v>
          </cell>
        </row>
        <row r="1135">
          <cell r="A1135">
            <v>40947</v>
          </cell>
        </row>
        <row r="1136">
          <cell r="A1136">
            <v>40948</v>
          </cell>
        </row>
        <row r="1137">
          <cell r="A1137">
            <v>40949</v>
          </cell>
        </row>
        <row r="1138">
          <cell r="A1138">
            <v>40950</v>
          </cell>
        </row>
        <row r="1139">
          <cell r="A1139">
            <v>40951</v>
          </cell>
        </row>
        <row r="1140">
          <cell r="A1140">
            <v>40952</v>
          </cell>
        </row>
        <row r="1141">
          <cell r="A1141">
            <v>40953</v>
          </cell>
        </row>
        <row r="1142">
          <cell r="A1142">
            <v>40954</v>
          </cell>
        </row>
        <row r="1143">
          <cell r="A1143">
            <v>40955</v>
          </cell>
        </row>
        <row r="1144">
          <cell r="A1144">
            <v>40956</v>
          </cell>
        </row>
        <row r="1145">
          <cell r="A1145">
            <v>40957</v>
          </cell>
        </row>
        <row r="1146">
          <cell r="A1146">
            <v>40958</v>
          </cell>
        </row>
        <row r="1147">
          <cell r="A1147">
            <v>40959</v>
          </cell>
        </row>
        <row r="1148">
          <cell r="A1148">
            <v>40960</v>
          </cell>
        </row>
        <row r="1149">
          <cell r="A1149">
            <v>40961</v>
          </cell>
        </row>
        <row r="1150">
          <cell r="A1150">
            <v>40962</v>
          </cell>
        </row>
        <row r="1151">
          <cell r="A1151">
            <v>40963</v>
          </cell>
        </row>
        <row r="1152">
          <cell r="A1152">
            <v>40964</v>
          </cell>
        </row>
        <row r="1153">
          <cell r="A1153">
            <v>40965</v>
          </cell>
        </row>
        <row r="1154">
          <cell r="A1154">
            <v>40966</v>
          </cell>
        </row>
        <row r="1155">
          <cell r="A1155">
            <v>40967</v>
          </cell>
        </row>
        <row r="1156">
          <cell r="A1156">
            <v>40968</v>
          </cell>
        </row>
        <row r="1157">
          <cell r="A1157">
            <v>40969</v>
          </cell>
        </row>
        <row r="1158">
          <cell r="A1158">
            <v>40970</v>
          </cell>
        </row>
        <row r="1159">
          <cell r="A1159">
            <v>40971</v>
          </cell>
        </row>
        <row r="1160">
          <cell r="A1160">
            <v>40972</v>
          </cell>
        </row>
        <row r="1161">
          <cell r="A1161">
            <v>40973</v>
          </cell>
        </row>
        <row r="1162">
          <cell r="A1162">
            <v>40974</v>
          </cell>
        </row>
        <row r="1163">
          <cell r="A1163">
            <v>40975</v>
          </cell>
        </row>
        <row r="1164">
          <cell r="A1164">
            <v>40976</v>
          </cell>
        </row>
        <row r="1165">
          <cell r="A1165">
            <v>40977</v>
          </cell>
        </row>
        <row r="1166">
          <cell r="A1166">
            <v>40978</v>
          </cell>
        </row>
        <row r="1167">
          <cell r="A1167">
            <v>40979</v>
          </cell>
        </row>
        <row r="1168">
          <cell r="A1168">
            <v>40980</v>
          </cell>
        </row>
        <row r="1169">
          <cell r="A1169">
            <v>40981</v>
          </cell>
        </row>
        <row r="1170">
          <cell r="A1170">
            <v>40982</v>
          </cell>
        </row>
        <row r="1171">
          <cell r="A1171">
            <v>40983</v>
          </cell>
        </row>
        <row r="1172">
          <cell r="A1172">
            <v>40984</v>
          </cell>
        </row>
        <row r="1173">
          <cell r="A1173">
            <v>40985</v>
          </cell>
        </row>
        <row r="1174">
          <cell r="A1174">
            <v>40986</v>
          </cell>
        </row>
        <row r="1175">
          <cell r="A1175">
            <v>40987</v>
          </cell>
        </row>
        <row r="1176">
          <cell r="A1176">
            <v>40988</v>
          </cell>
        </row>
        <row r="1177">
          <cell r="A1177">
            <v>40989</v>
          </cell>
        </row>
        <row r="1178">
          <cell r="A1178">
            <v>40990</v>
          </cell>
        </row>
        <row r="1179">
          <cell r="A1179">
            <v>40991</v>
          </cell>
        </row>
        <row r="1180">
          <cell r="A1180">
            <v>40992</v>
          </cell>
        </row>
        <row r="1181">
          <cell r="A1181">
            <v>40993</v>
          </cell>
        </row>
        <row r="1182">
          <cell r="A1182">
            <v>40994</v>
          </cell>
        </row>
        <row r="1183">
          <cell r="A1183">
            <v>40995</v>
          </cell>
        </row>
        <row r="1184">
          <cell r="A1184">
            <v>40996</v>
          </cell>
        </row>
        <row r="1185">
          <cell r="A1185">
            <v>40997</v>
          </cell>
        </row>
        <row r="1186">
          <cell r="A1186">
            <v>40998</v>
          </cell>
        </row>
        <row r="1187">
          <cell r="A1187">
            <v>40999</v>
          </cell>
        </row>
        <row r="1188">
          <cell r="A1188">
            <v>41000</v>
          </cell>
        </row>
        <row r="1189">
          <cell r="A1189">
            <v>41001</v>
          </cell>
        </row>
        <row r="1190">
          <cell r="A1190">
            <v>41002</v>
          </cell>
        </row>
        <row r="1191">
          <cell r="A1191">
            <v>41003</v>
          </cell>
        </row>
        <row r="1192">
          <cell r="A1192">
            <v>41004</v>
          </cell>
        </row>
        <row r="1193">
          <cell r="A1193">
            <v>41005</v>
          </cell>
        </row>
        <row r="1194">
          <cell r="A1194">
            <v>41006</v>
          </cell>
        </row>
        <row r="1195">
          <cell r="A1195">
            <v>41007</v>
          </cell>
        </row>
        <row r="1196">
          <cell r="A1196">
            <v>41008</v>
          </cell>
        </row>
        <row r="1197">
          <cell r="A1197">
            <v>41009</v>
          </cell>
        </row>
        <row r="1198">
          <cell r="A1198">
            <v>41010</v>
          </cell>
        </row>
        <row r="1199">
          <cell r="A1199">
            <v>41011</v>
          </cell>
        </row>
        <row r="1200">
          <cell r="A1200">
            <v>41012</v>
          </cell>
        </row>
        <row r="1201">
          <cell r="A1201">
            <v>41013</v>
          </cell>
        </row>
        <row r="1202">
          <cell r="A1202">
            <v>41014</v>
          </cell>
        </row>
        <row r="1203">
          <cell r="A1203">
            <v>41015</v>
          </cell>
        </row>
        <row r="1204">
          <cell r="A1204">
            <v>41016</v>
          </cell>
        </row>
        <row r="1205">
          <cell r="A1205">
            <v>41017</v>
          </cell>
        </row>
        <row r="1206">
          <cell r="A1206">
            <v>41018</v>
          </cell>
        </row>
        <row r="1207">
          <cell r="A1207">
            <v>41019</v>
          </cell>
        </row>
        <row r="1208">
          <cell r="A1208">
            <v>41020</v>
          </cell>
        </row>
        <row r="1209">
          <cell r="A1209">
            <v>41021</v>
          </cell>
        </row>
        <row r="1210">
          <cell r="A1210">
            <v>41022</v>
          </cell>
        </row>
        <row r="1211">
          <cell r="A1211">
            <v>41023</v>
          </cell>
        </row>
        <row r="1212">
          <cell r="A1212">
            <v>41024</v>
          </cell>
        </row>
        <row r="1213">
          <cell r="A1213">
            <v>41025</v>
          </cell>
        </row>
        <row r="1214">
          <cell r="A1214">
            <v>41026</v>
          </cell>
        </row>
        <row r="1215">
          <cell r="A1215">
            <v>41027</v>
          </cell>
        </row>
        <row r="1216">
          <cell r="A1216">
            <v>41028</v>
          </cell>
        </row>
        <row r="1217">
          <cell r="A1217">
            <v>41029</v>
          </cell>
        </row>
        <row r="1218">
          <cell r="A1218">
            <v>41030</v>
          </cell>
        </row>
        <row r="1219">
          <cell r="A1219">
            <v>41031</v>
          </cell>
        </row>
        <row r="1220">
          <cell r="A1220">
            <v>41032</v>
          </cell>
        </row>
        <row r="1221">
          <cell r="A1221">
            <v>41033</v>
          </cell>
        </row>
        <row r="1222">
          <cell r="A1222">
            <v>41034</v>
          </cell>
        </row>
        <row r="1223">
          <cell r="A1223">
            <v>41035</v>
          </cell>
        </row>
        <row r="1224">
          <cell r="A1224">
            <v>41036</v>
          </cell>
        </row>
        <row r="1225">
          <cell r="A1225">
            <v>41037</v>
          </cell>
        </row>
        <row r="1226">
          <cell r="A1226">
            <v>41038</v>
          </cell>
        </row>
        <row r="1227">
          <cell r="A1227">
            <v>41039</v>
          </cell>
        </row>
        <row r="1228">
          <cell r="A1228">
            <v>41040</v>
          </cell>
        </row>
        <row r="1229">
          <cell r="A1229">
            <v>41041</v>
          </cell>
        </row>
        <row r="1230">
          <cell r="A1230">
            <v>41042</v>
          </cell>
        </row>
        <row r="1231">
          <cell r="A1231">
            <v>41043</v>
          </cell>
        </row>
        <row r="1232">
          <cell r="A1232">
            <v>41044</v>
          </cell>
        </row>
        <row r="1233">
          <cell r="A1233">
            <v>41045</v>
          </cell>
        </row>
        <row r="1234">
          <cell r="A1234">
            <v>41046</v>
          </cell>
        </row>
        <row r="1235">
          <cell r="A1235">
            <v>41047</v>
          </cell>
        </row>
        <row r="1236">
          <cell r="A1236">
            <v>41048</v>
          </cell>
        </row>
        <row r="1237">
          <cell r="A1237">
            <v>41049</v>
          </cell>
        </row>
        <row r="1238">
          <cell r="A1238">
            <v>41050</v>
          </cell>
        </row>
        <row r="1239">
          <cell r="A1239">
            <v>41051</v>
          </cell>
        </row>
        <row r="1240">
          <cell r="A1240">
            <v>41052</v>
          </cell>
        </row>
        <row r="1241">
          <cell r="A1241">
            <v>41053</v>
          </cell>
        </row>
        <row r="1242">
          <cell r="A1242">
            <v>41054</v>
          </cell>
        </row>
        <row r="1243">
          <cell r="A1243">
            <v>41055</v>
          </cell>
        </row>
        <row r="1244">
          <cell r="A1244">
            <v>41056</v>
          </cell>
        </row>
        <row r="1245">
          <cell r="A1245">
            <v>41057</v>
          </cell>
        </row>
        <row r="1246">
          <cell r="A1246">
            <v>41058</v>
          </cell>
        </row>
        <row r="1247">
          <cell r="A1247">
            <v>41059</v>
          </cell>
        </row>
        <row r="1248">
          <cell r="A1248">
            <v>41060</v>
          </cell>
        </row>
        <row r="1249">
          <cell r="A1249">
            <v>41061</v>
          </cell>
        </row>
        <row r="1250">
          <cell r="A1250">
            <v>41062</v>
          </cell>
        </row>
        <row r="1251">
          <cell r="A1251">
            <v>41063</v>
          </cell>
        </row>
        <row r="1252">
          <cell r="A1252">
            <v>41064</v>
          </cell>
        </row>
        <row r="1253">
          <cell r="A1253">
            <v>41065</v>
          </cell>
        </row>
        <row r="1254">
          <cell r="A1254">
            <v>41066</v>
          </cell>
        </row>
        <row r="1255">
          <cell r="A1255">
            <v>41067</v>
          </cell>
        </row>
        <row r="1256">
          <cell r="A1256">
            <v>41068</v>
          </cell>
        </row>
        <row r="1257">
          <cell r="A1257">
            <v>41069</v>
          </cell>
        </row>
        <row r="1258">
          <cell r="A1258">
            <v>41070</v>
          </cell>
        </row>
        <row r="1259">
          <cell r="A1259">
            <v>41071</v>
          </cell>
        </row>
        <row r="1260">
          <cell r="A1260">
            <v>41072</v>
          </cell>
        </row>
        <row r="1261">
          <cell r="A1261">
            <v>41073</v>
          </cell>
        </row>
        <row r="1262">
          <cell r="A1262">
            <v>41074</v>
          </cell>
        </row>
        <row r="1263">
          <cell r="A1263">
            <v>41075</v>
          </cell>
        </row>
        <row r="1264">
          <cell r="A1264">
            <v>41076</v>
          </cell>
        </row>
        <row r="1265">
          <cell r="A1265">
            <v>41077</v>
          </cell>
        </row>
        <row r="1266">
          <cell r="A1266">
            <v>41078</v>
          </cell>
        </row>
        <row r="1267">
          <cell r="A1267">
            <v>41079</v>
          </cell>
        </row>
        <row r="1268">
          <cell r="A1268">
            <v>41080</v>
          </cell>
        </row>
        <row r="1269">
          <cell r="A1269">
            <v>41081</v>
          </cell>
        </row>
        <row r="1270">
          <cell r="A1270">
            <v>41082</v>
          </cell>
        </row>
        <row r="1271">
          <cell r="A1271">
            <v>41083</v>
          </cell>
        </row>
        <row r="1272">
          <cell r="A1272">
            <v>41084</v>
          </cell>
        </row>
        <row r="1273">
          <cell r="A1273">
            <v>41085</v>
          </cell>
        </row>
        <row r="1274">
          <cell r="A1274">
            <v>41086</v>
          </cell>
        </row>
        <row r="1275">
          <cell r="A1275">
            <v>41087</v>
          </cell>
        </row>
        <row r="1276">
          <cell r="A1276">
            <v>41088</v>
          </cell>
        </row>
        <row r="1277">
          <cell r="A1277">
            <v>41089</v>
          </cell>
        </row>
        <row r="1278">
          <cell r="A1278">
            <v>41090</v>
          </cell>
        </row>
        <row r="1279">
          <cell r="A1279">
            <v>41091</v>
          </cell>
        </row>
        <row r="1280">
          <cell r="A1280">
            <v>41092</v>
          </cell>
        </row>
        <row r="1281">
          <cell r="A1281">
            <v>41093</v>
          </cell>
        </row>
        <row r="1282">
          <cell r="A1282">
            <v>41094</v>
          </cell>
        </row>
        <row r="1283">
          <cell r="A1283">
            <v>41095</v>
          </cell>
        </row>
        <row r="1284">
          <cell r="A1284">
            <v>41096</v>
          </cell>
        </row>
        <row r="1285">
          <cell r="A1285">
            <v>41097</v>
          </cell>
        </row>
        <row r="1286">
          <cell r="A1286">
            <v>41098</v>
          </cell>
        </row>
        <row r="1287">
          <cell r="A1287">
            <v>41099</v>
          </cell>
        </row>
        <row r="1288">
          <cell r="A1288">
            <v>41100</v>
          </cell>
        </row>
        <row r="1289">
          <cell r="A1289">
            <v>41101</v>
          </cell>
        </row>
        <row r="1290">
          <cell r="A1290">
            <v>41102</v>
          </cell>
        </row>
        <row r="1291">
          <cell r="A1291">
            <v>41103</v>
          </cell>
        </row>
        <row r="1292">
          <cell r="A1292">
            <v>41104</v>
          </cell>
        </row>
        <row r="1293">
          <cell r="A1293">
            <v>41105</v>
          </cell>
        </row>
        <row r="1294">
          <cell r="A1294">
            <v>41106</v>
          </cell>
        </row>
        <row r="1295">
          <cell r="A1295">
            <v>41107</v>
          </cell>
        </row>
        <row r="1296">
          <cell r="A1296">
            <v>41108</v>
          </cell>
        </row>
        <row r="1297">
          <cell r="A1297">
            <v>41109</v>
          </cell>
        </row>
        <row r="1298">
          <cell r="A1298">
            <v>41110</v>
          </cell>
        </row>
        <row r="1299">
          <cell r="A1299">
            <v>41111</v>
          </cell>
        </row>
        <row r="1300">
          <cell r="A1300">
            <v>41112</v>
          </cell>
        </row>
        <row r="1301">
          <cell r="A1301">
            <v>41113</v>
          </cell>
        </row>
        <row r="1302">
          <cell r="A1302">
            <v>41114</v>
          </cell>
        </row>
        <row r="1303">
          <cell r="A1303">
            <v>41115</v>
          </cell>
        </row>
        <row r="1304">
          <cell r="A1304">
            <v>41116</v>
          </cell>
        </row>
        <row r="1305">
          <cell r="A1305">
            <v>41117</v>
          </cell>
        </row>
        <row r="1306">
          <cell r="A1306">
            <v>41118</v>
          </cell>
        </row>
        <row r="1307">
          <cell r="A1307">
            <v>41119</v>
          </cell>
        </row>
        <row r="1308">
          <cell r="A1308">
            <v>41120</v>
          </cell>
        </row>
        <row r="1309">
          <cell r="A1309">
            <v>41121</v>
          </cell>
        </row>
        <row r="1310">
          <cell r="A1310">
            <v>41122</v>
          </cell>
        </row>
        <row r="1311">
          <cell r="A1311">
            <v>41123</v>
          </cell>
        </row>
        <row r="1312">
          <cell r="A1312">
            <v>41124</v>
          </cell>
        </row>
        <row r="1313">
          <cell r="A1313">
            <v>41125</v>
          </cell>
        </row>
        <row r="1314">
          <cell r="A1314">
            <v>41126</v>
          </cell>
        </row>
        <row r="1315">
          <cell r="A1315">
            <v>41127</v>
          </cell>
        </row>
        <row r="1316">
          <cell r="A1316">
            <v>41128</v>
          </cell>
        </row>
        <row r="1317">
          <cell r="A1317">
            <v>41129</v>
          </cell>
        </row>
        <row r="1318">
          <cell r="A1318">
            <v>41130</v>
          </cell>
        </row>
        <row r="1319">
          <cell r="A1319">
            <v>41131</v>
          </cell>
        </row>
        <row r="1320">
          <cell r="A1320">
            <v>41132</v>
          </cell>
        </row>
        <row r="1321">
          <cell r="A1321">
            <v>41133</v>
          </cell>
        </row>
        <row r="1322">
          <cell r="A1322">
            <v>41134</v>
          </cell>
        </row>
        <row r="1323">
          <cell r="A1323">
            <v>41135</v>
          </cell>
        </row>
        <row r="1324">
          <cell r="A1324">
            <v>41136</v>
          </cell>
        </row>
        <row r="1325">
          <cell r="A1325">
            <v>41137</v>
          </cell>
        </row>
        <row r="1326">
          <cell r="A1326">
            <v>41138</v>
          </cell>
        </row>
        <row r="1327">
          <cell r="A1327">
            <v>41139</v>
          </cell>
        </row>
        <row r="1328">
          <cell r="A1328">
            <v>41140</v>
          </cell>
        </row>
        <row r="1329">
          <cell r="A1329">
            <v>41141</v>
          </cell>
        </row>
        <row r="1330">
          <cell r="A1330">
            <v>41142</v>
          </cell>
        </row>
        <row r="1331">
          <cell r="A1331">
            <v>41143</v>
          </cell>
        </row>
        <row r="1332">
          <cell r="A1332">
            <v>41144</v>
          </cell>
        </row>
        <row r="1333">
          <cell r="A1333">
            <v>41145</v>
          </cell>
        </row>
        <row r="1334">
          <cell r="A1334">
            <v>41146</v>
          </cell>
        </row>
        <row r="1335">
          <cell r="A1335">
            <v>41147</v>
          </cell>
        </row>
        <row r="1336">
          <cell r="A1336">
            <v>41148</v>
          </cell>
        </row>
        <row r="1337">
          <cell r="A1337">
            <v>41149</v>
          </cell>
        </row>
        <row r="1338">
          <cell r="A1338">
            <v>41150</v>
          </cell>
        </row>
        <row r="1339">
          <cell r="A1339">
            <v>41151</v>
          </cell>
        </row>
        <row r="1340">
          <cell r="A1340">
            <v>41152</v>
          </cell>
        </row>
        <row r="1341">
          <cell r="A1341">
            <v>41153</v>
          </cell>
        </row>
        <row r="1342">
          <cell r="A1342">
            <v>41154</v>
          </cell>
        </row>
        <row r="1343">
          <cell r="A1343">
            <v>41155</v>
          </cell>
        </row>
        <row r="1344">
          <cell r="A1344">
            <v>41156</v>
          </cell>
        </row>
        <row r="1345">
          <cell r="A1345">
            <v>41157</v>
          </cell>
        </row>
        <row r="1346">
          <cell r="A1346">
            <v>41158</v>
          </cell>
        </row>
        <row r="1347">
          <cell r="A1347">
            <v>41159</v>
          </cell>
        </row>
        <row r="1348">
          <cell r="A1348">
            <v>41160</v>
          </cell>
        </row>
        <row r="1349">
          <cell r="A1349">
            <v>41161</v>
          </cell>
        </row>
        <row r="1350">
          <cell r="A1350">
            <v>41162</v>
          </cell>
        </row>
        <row r="1351">
          <cell r="A1351">
            <v>41163</v>
          </cell>
        </row>
        <row r="1352">
          <cell r="A1352">
            <v>41164</v>
          </cell>
        </row>
        <row r="1353">
          <cell r="A1353">
            <v>41165</v>
          </cell>
        </row>
        <row r="1354">
          <cell r="A1354">
            <v>41166</v>
          </cell>
        </row>
        <row r="1355">
          <cell r="A1355">
            <v>41167</v>
          </cell>
        </row>
        <row r="1356">
          <cell r="A1356">
            <v>41168</v>
          </cell>
        </row>
        <row r="1357">
          <cell r="A1357">
            <v>41169</v>
          </cell>
        </row>
        <row r="1358">
          <cell r="A1358">
            <v>41170</v>
          </cell>
        </row>
        <row r="1359">
          <cell r="A1359">
            <v>41171</v>
          </cell>
        </row>
        <row r="1360">
          <cell r="A1360">
            <v>41172</v>
          </cell>
        </row>
        <row r="1361">
          <cell r="A1361">
            <v>41173</v>
          </cell>
        </row>
        <row r="1362">
          <cell r="A1362">
            <v>41174</v>
          </cell>
        </row>
        <row r="1363">
          <cell r="A1363">
            <v>41175</v>
          </cell>
        </row>
        <row r="1364">
          <cell r="A1364">
            <v>41176</v>
          </cell>
        </row>
        <row r="1365">
          <cell r="A1365">
            <v>41177</v>
          </cell>
        </row>
        <row r="1366">
          <cell r="A1366">
            <v>41178</v>
          </cell>
        </row>
        <row r="1367">
          <cell r="A1367">
            <v>41179</v>
          </cell>
        </row>
        <row r="1368">
          <cell r="A1368">
            <v>41180</v>
          </cell>
        </row>
        <row r="1369">
          <cell r="A1369">
            <v>41181</v>
          </cell>
        </row>
        <row r="1370">
          <cell r="A1370">
            <v>41182</v>
          </cell>
        </row>
        <row r="1371">
          <cell r="A1371">
            <v>41183</v>
          </cell>
        </row>
        <row r="1372">
          <cell r="A1372">
            <v>41184</v>
          </cell>
        </row>
        <row r="1373">
          <cell r="A1373">
            <v>41185</v>
          </cell>
        </row>
        <row r="1374">
          <cell r="A1374">
            <v>41186</v>
          </cell>
        </row>
        <row r="1375">
          <cell r="A1375">
            <v>41187</v>
          </cell>
        </row>
        <row r="1376">
          <cell r="A1376">
            <v>41188</v>
          </cell>
        </row>
        <row r="1377">
          <cell r="A1377">
            <v>41189</v>
          </cell>
        </row>
        <row r="1378">
          <cell r="A1378">
            <v>41190</v>
          </cell>
        </row>
        <row r="1379">
          <cell r="A1379">
            <v>41191</v>
          </cell>
        </row>
        <row r="1380">
          <cell r="A1380">
            <v>41192</v>
          </cell>
        </row>
        <row r="1381">
          <cell r="A1381">
            <v>41193</v>
          </cell>
        </row>
        <row r="1382">
          <cell r="A1382">
            <v>41194</v>
          </cell>
        </row>
        <row r="1383">
          <cell r="A1383">
            <v>41195</v>
          </cell>
        </row>
        <row r="1384">
          <cell r="A1384">
            <v>41196</v>
          </cell>
        </row>
        <row r="1385">
          <cell r="A1385">
            <v>41197</v>
          </cell>
        </row>
        <row r="1386">
          <cell r="A1386">
            <v>41198</v>
          </cell>
        </row>
        <row r="1387">
          <cell r="A1387">
            <v>41199</v>
          </cell>
        </row>
        <row r="1388">
          <cell r="A1388">
            <v>41200</v>
          </cell>
        </row>
        <row r="1389">
          <cell r="A1389">
            <v>41201</v>
          </cell>
        </row>
        <row r="1390">
          <cell r="A1390">
            <v>41202</v>
          </cell>
        </row>
        <row r="1391">
          <cell r="A1391">
            <v>41203</v>
          </cell>
        </row>
        <row r="1392">
          <cell r="A1392">
            <v>41204</v>
          </cell>
        </row>
        <row r="1393">
          <cell r="A1393">
            <v>41205</v>
          </cell>
        </row>
        <row r="1394">
          <cell r="A1394">
            <v>41206</v>
          </cell>
        </row>
        <row r="1395">
          <cell r="A1395">
            <v>41207</v>
          </cell>
        </row>
        <row r="1396">
          <cell r="A1396">
            <v>41208</v>
          </cell>
        </row>
        <row r="1397">
          <cell r="A1397">
            <v>41209</v>
          </cell>
        </row>
        <row r="1398">
          <cell r="A1398">
            <v>41210</v>
          </cell>
        </row>
        <row r="1399">
          <cell r="A1399">
            <v>41211</v>
          </cell>
        </row>
        <row r="1400">
          <cell r="A1400">
            <v>41212</v>
          </cell>
        </row>
        <row r="1401">
          <cell r="A1401">
            <v>41213</v>
          </cell>
        </row>
        <row r="1402">
          <cell r="A1402">
            <v>41214</v>
          </cell>
        </row>
        <row r="1403">
          <cell r="A1403">
            <v>41215</v>
          </cell>
        </row>
        <row r="1404">
          <cell r="A1404">
            <v>41216</v>
          </cell>
        </row>
        <row r="1405">
          <cell r="A1405">
            <v>41217</v>
          </cell>
        </row>
        <row r="1406">
          <cell r="A1406">
            <v>41218</v>
          </cell>
        </row>
        <row r="1407">
          <cell r="A1407">
            <v>41219</v>
          </cell>
        </row>
        <row r="1408">
          <cell r="A1408">
            <v>41220</v>
          </cell>
        </row>
        <row r="1409">
          <cell r="A1409">
            <v>41221</v>
          </cell>
        </row>
        <row r="1410">
          <cell r="A1410">
            <v>41222</v>
          </cell>
        </row>
        <row r="1411">
          <cell r="A1411">
            <v>41223</v>
          </cell>
        </row>
        <row r="1412">
          <cell r="A1412">
            <v>41224</v>
          </cell>
        </row>
        <row r="1413">
          <cell r="A1413">
            <v>41225</v>
          </cell>
        </row>
        <row r="1414">
          <cell r="A1414">
            <v>41226</v>
          </cell>
        </row>
        <row r="1415">
          <cell r="A1415">
            <v>41227</v>
          </cell>
        </row>
        <row r="1416">
          <cell r="A1416">
            <v>41228</v>
          </cell>
        </row>
        <row r="1417">
          <cell r="A1417">
            <v>41229</v>
          </cell>
        </row>
        <row r="1418">
          <cell r="A1418">
            <v>41230</v>
          </cell>
        </row>
        <row r="1419">
          <cell r="A1419">
            <v>41231</v>
          </cell>
        </row>
        <row r="1420">
          <cell r="A1420">
            <v>41232</v>
          </cell>
        </row>
        <row r="1421">
          <cell r="A1421">
            <v>41233</v>
          </cell>
        </row>
        <row r="1422">
          <cell r="A1422">
            <v>41234</v>
          </cell>
        </row>
        <row r="1423">
          <cell r="A1423">
            <v>41235</v>
          </cell>
        </row>
        <row r="1424">
          <cell r="A1424">
            <v>41236</v>
          </cell>
        </row>
        <row r="1425">
          <cell r="A1425">
            <v>41237</v>
          </cell>
        </row>
        <row r="1426">
          <cell r="A1426">
            <v>41238</v>
          </cell>
        </row>
        <row r="1427">
          <cell r="A1427">
            <v>41239</v>
          </cell>
        </row>
        <row r="1428">
          <cell r="A1428">
            <v>41240</v>
          </cell>
        </row>
        <row r="1429">
          <cell r="A1429">
            <v>41241</v>
          </cell>
        </row>
        <row r="1430">
          <cell r="A1430">
            <v>41242</v>
          </cell>
        </row>
        <row r="1431">
          <cell r="A1431">
            <v>41243</v>
          </cell>
        </row>
        <row r="1432">
          <cell r="A1432">
            <v>41244</v>
          </cell>
        </row>
        <row r="1433">
          <cell r="A1433">
            <v>41245</v>
          </cell>
        </row>
        <row r="1434">
          <cell r="A1434">
            <v>41246</v>
          </cell>
        </row>
        <row r="1435">
          <cell r="A1435">
            <v>41247</v>
          </cell>
        </row>
        <row r="1436">
          <cell r="A1436">
            <v>41248</v>
          </cell>
        </row>
        <row r="1437">
          <cell r="A1437">
            <v>41249</v>
          </cell>
        </row>
        <row r="1438">
          <cell r="A1438">
            <v>41250</v>
          </cell>
        </row>
        <row r="1439">
          <cell r="A1439">
            <v>41251</v>
          </cell>
        </row>
        <row r="1440">
          <cell r="A1440">
            <v>41252</v>
          </cell>
        </row>
        <row r="1441">
          <cell r="A1441">
            <v>41253</v>
          </cell>
        </row>
        <row r="1442">
          <cell r="A1442">
            <v>41254</v>
          </cell>
        </row>
        <row r="1443">
          <cell r="A1443">
            <v>41255</v>
          </cell>
        </row>
        <row r="1444">
          <cell r="A1444">
            <v>41256</v>
          </cell>
        </row>
        <row r="1445">
          <cell r="A1445">
            <v>41257</v>
          </cell>
        </row>
        <row r="1446">
          <cell r="A1446">
            <v>41258</v>
          </cell>
        </row>
        <row r="1447">
          <cell r="A1447">
            <v>41259</v>
          </cell>
        </row>
        <row r="1448">
          <cell r="A1448">
            <v>41260</v>
          </cell>
        </row>
        <row r="1449">
          <cell r="A1449">
            <v>41261</v>
          </cell>
        </row>
        <row r="1450">
          <cell r="A1450">
            <v>41262</v>
          </cell>
        </row>
        <row r="1451">
          <cell r="A1451">
            <v>41263</v>
          </cell>
        </row>
        <row r="1452">
          <cell r="A1452">
            <v>41264</v>
          </cell>
        </row>
        <row r="1453">
          <cell r="A1453">
            <v>41265</v>
          </cell>
        </row>
        <row r="1454">
          <cell r="A1454">
            <v>41266</v>
          </cell>
        </row>
        <row r="1455">
          <cell r="A1455">
            <v>41267</v>
          </cell>
        </row>
        <row r="1456">
          <cell r="A1456">
            <v>41268</v>
          </cell>
        </row>
        <row r="1457">
          <cell r="A1457">
            <v>41269</v>
          </cell>
        </row>
        <row r="1458">
          <cell r="A1458">
            <v>41270</v>
          </cell>
        </row>
        <row r="1459">
          <cell r="A1459">
            <v>41271</v>
          </cell>
        </row>
        <row r="1460">
          <cell r="A1460">
            <v>41272</v>
          </cell>
        </row>
        <row r="1461">
          <cell r="A1461">
            <v>41273</v>
          </cell>
        </row>
        <row r="1462">
          <cell r="A1462">
            <v>41274</v>
          </cell>
        </row>
      </sheetData>
      <sheetData sheetId="3">
        <row r="9">
          <cell r="A9">
            <v>38718</v>
          </cell>
        </row>
        <row r="10">
          <cell r="A10">
            <v>38749</v>
          </cell>
        </row>
        <row r="11">
          <cell r="A11">
            <v>38777</v>
          </cell>
        </row>
        <row r="12">
          <cell r="A12">
            <v>38808</v>
          </cell>
        </row>
        <row r="13">
          <cell r="A13">
            <v>38838</v>
          </cell>
        </row>
        <row r="14">
          <cell r="A14">
            <v>38869</v>
          </cell>
        </row>
        <row r="15">
          <cell r="A15">
            <v>38899</v>
          </cell>
        </row>
        <row r="16">
          <cell r="A16">
            <v>38930</v>
          </cell>
        </row>
        <row r="17">
          <cell r="A17">
            <v>38961</v>
          </cell>
        </row>
        <row r="18">
          <cell r="A18">
            <v>38991</v>
          </cell>
        </row>
        <row r="19">
          <cell r="A19">
            <v>39022</v>
          </cell>
        </row>
        <row r="20">
          <cell r="A20">
            <v>39052</v>
          </cell>
        </row>
        <row r="21">
          <cell r="A21">
            <v>39083</v>
          </cell>
        </row>
        <row r="22">
          <cell r="A22">
            <v>39114</v>
          </cell>
        </row>
        <row r="23">
          <cell r="A23">
            <v>39142</v>
          </cell>
        </row>
        <row r="24">
          <cell r="A24">
            <v>39173</v>
          </cell>
        </row>
        <row r="25">
          <cell r="A25">
            <v>39203</v>
          </cell>
        </row>
        <row r="26">
          <cell r="A26">
            <v>39234</v>
          </cell>
        </row>
        <row r="27">
          <cell r="A27">
            <v>39264</v>
          </cell>
        </row>
        <row r="28">
          <cell r="A28">
            <v>39295</v>
          </cell>
        </row>
        <row r="29">
          <cell r="A29">
            <v>39326</v>
          </cell>
        </row>
        <row r="30">
          <cell r="A30">
            <v>39356</v>
          </cell>
        </row>
        <row r="31">
          <cell r="A31">
            <v>39387</v>
          </cell>
        </row>
        <row r="32">
          <cell r="A32">
            <v>39417</v>
          </cell>
        </row>
        <row r="33">
          <cell r="A33">
            <v>39448</v>
          </cell>
        </row>
        <row r="34">
          <cell r="A34">
            <v>39479</v>
          </cell>
        </row>
        <row r="35">
          <cell r="A35">
            <v>39508</v>
          </cell>
        </row>
        <row r="36">
          <cell r="A36">
            <v>39539</v>
          </cell>
        </row>
        <row r="37">
          <cell r="A37">
            <v>39569</v>
          </cell>
        </row>
        <row r="38">
          <cell r="A38">
            <v>39600</v>
          </cell>
        </row>
        <row r="39">
          <cell r="A39">
            <v>39630</v>
          </cell>
        </row>
        <row r="40">
          <cell r="A40">
            <v>39661</v>
          </cell>
        </row>
        <row r="41">
          <cell r="A41">
            <v>39692</v>
          </cell>
        </row>
        <row r="42">
          <cell r="A42">
            <v>39722</v>
          </cell>
        </row>
        <row r="43">
          <cell r="A43">
            <v>39753</v>
          </cell>
        </row>
        <row r="44">
          <cell r="A44">
            <v>39783</v>
          </cell>
        </row>
        <row r="45">
          <cell r="A45">
            <v>39814</v>
          </cell>
        </row>
        <row r="46">
          <cell r="A46">
            <v>39845</v>
          </cell>
        </row>
        <row r="47">
          <cell r="A47">
            <v>39873</v>
          </cell>
        </row>
        <row r="48">
          <cell r="A48">
            <v>39904</v>
          </cell>
        </row>
        <row r="49">
          <cell r="A49">
            <v>39934</v>
          </cell>
        </row>
        <row r="50">
          <cell r="A50">
            <v>39965</v>
          </cell>
        </row>
        <row r="51">
          <cell r="A51">
            <v>39995</v>
          </cell>
        </row>
        <row r="52">
          <cell r="A52">
            <v>40026</v>
          </cell>
        </row>
        <row r="53">
          <cell r="A53">
            <v>40057</v>
          </cell>
        </row>
        <row r="54">
          <cell r="A54">
            <v>40087</v>
          </cell>
        </row>
        <row r="55">
          <cell r="A55">
            <v>40118</v>
          </cell>
        </row>
        <row r="56">
          <cell r="A56">
            <v>40148</v>
          </cell>
        </row>
        <row r="57">
          <cell r="A57">
            <v>40179</v>
          </cell>
        </row>
        <row r="58">
          <cell r="A58">
            <v>40210</v>
          </cell>
        </row>
        <row r="59">
          <cell r="A59">
            <v>40238</v>
          </cell>
        </row>
        <row r="60">
          <cell r="A60">
            <v>40269</v>
          </cell>
        </row>
        <row r="61">
          <cell r="A61">
            <v>40299</v>
          </cell>
        </row>
        <row r="62">
          <cell r="A62">
            <v>40330</v>
          </cell>
        </row>
        <row r="63">
          <cell r="A63">
            <v>40360</v>
          </cell>
        </row>
        <row r="64">
          <cell r="A64">
            <v>40391</v>
          </cell>
        </row>
        <row r="65">
          <cell r="A65">
            <v>40422</v>
          </cell>
        </row>
        <row r="66">
          <cell r="A66">
            <v>40452</v>
          </cell>
        </row>
        <row r="67">
          <cell r="A67">
            <v>40483</v>
          </cell>
        </row>
        <row r="68">
          <cell r="A68">
            <v>40513</v>
          </cell>
        </row>
        <row r="69">
          <cell r="A69">
            <v>40544</v>
          </cell>
        </row>
        <row r="70">
          <cell r="A70">
            <v>40575</v>
          </cell>
        </row>
        <row r="71">
          <cell r="A71">
            <v>40603</v>
          </cell>
        </row>
        <row r="72">
          <cell r="A72">
            <v>40634</v>
          </cell>
        </row>
        <row r="73">
          <cell r="A73">
            <v>40664</v>
          </cell>
        </row>
        <row r="74">
          <cell r="A74">
            <v>40695</v>
          </cell>
        </row>
        <row r="75">
          <cell r="A75">
            <v>40725</v>
          </cell>
        </row>
        <row r="76">
          <cell r="A76">
            <v>40756</v>
          </cell>
        </row>
        <row r="77">
          <cell r="A77">
            <v>40787</v>
          </cell>
        </row>
        <row r="78">
          <cell r="A78">
            <v>40817</v>
          </cell>
        </row>
        <row r="79">
          <cell r="A79">
            <v>40848</v>
          </cell>
        </row>
        <row r="80">
          <cell r="A80">
            <v>40878</v>
          </cell>
        </row>
        <row r="81">
          <cell r="A81">
            <v>40909</v>
          </cell>
        </row>
        <row r="82">
          <cell r="A82">
            <v>40940</v>
          </cell>
        </row>
        <row r="83">
          <cell r="A83">
            <v>40969</v>
          </cell>
        </row>
        <row r="84">
          <cell r="A84">
            <v>41000</v>
          </cell>
        </row>
        <row r="85">
          <cell r="A85">
            <v>41030</v>
          </cell>
        </row>
        <row r="86">
          <cell r="A86">
            <v>41061</v>
          </cell>
        </row>
        <row r="87">
          <cell r="A87">
            <v>41091</v>
          </cell>
        </row>
        <row r="88">
          <cell r="A88">
            <v>41122</v>
          </cell>
        </row>
        <row r="89">
          <cell r="A89">
            <v>41153</v>
          </cell>
        </row>
        <row r="90">
          <cell r="A90">
            <v>41183</v>
          </cell>
        </row>
        <row r="91">
          <cell r="A91">
            <v>41214</v>
          </cell>
        </row>
        <row r="92">
          <cell r="A92">
            <v>41244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Pipe_Data"/>
      <sheetName val="Pipe_Data Conversion"/>
      <sheetName val="Month_Data"/>
      <sheetName val="USGC"/>
      <sheetName val="Cushing"/>
      <sheetName val="Pipeline Capacity"/>
      <sheetName val="Node Map"/>
      <sheetName val="Fort-Edmon Area Map"/>
      <sheetName val="MAP Pricing"/>
      <sheetName val="Alberta Pipelines"/>
      <sheetName val="Rocky Mountains"/>
      <sheetName val="Chicago"/>
      <sheetName val="Utilization Rates"/>
      <sheetName val="Chicago Refinery Runs Monthly"/>
      <sheetName val="Pipe Hub Connectivity"/>
      <sheetName val="Enbridge Pipeline Capacity"/>
      <sheetName val="Diagram"/>
      <sheetName val="Projects"/>
      <sheetName val="Chicago Refinery Runs Daily"/>
      <sheetName val="_mimicqueries"/>
      <sheetName val="CRYSTAL_PERSIST"/>
      <sheetName val="Nuke Outages"/>
    </sheetNames>
    <sheetDataSet>
      <sheetData sheetId="0">
        <row r="1">
          <cell r="AO1">
            <v>32</v>
          </cell>
        </row>
      </sheetData>
      <sheetData sheetId="1"/>
      <sheetData sheetId="2">
        <row r="732">
          <cell r="A732">
            <v>40544</v>
          </cell>
        </row>
        <row r="1097">
          <cell r="A1097">
            <v>40909</v>
          </cell>
        </row>
        <row r="1098">
          <cell r="A1098">
            <v>40910</v>
          </cell>
        </row>
        <row r="1099">
          <cell r="A1099">
            <v>40911</v>
          </cell>
        </row>
        <row r="1100">
          <cell r="A1100">
            <v>40912</v>
          </cell>
        </row>
        <row r="1101">
          <cell r="A1101">
            <v>40913</v>
          </cell>
        </row>
        <row r="1102">
          <cell r="A1102">
            <v>40914</v>
          </cell>
        </row>
        <row r="1103">
          <cell r="A1103">
            <v>40915</v>
          </cell>
        </row>
        <row r="1104">
          <cell r="A1104">
            <v>40916</v>
          </cell>
        </row>
        <row r="1105">
          <cell r="A1105">
            <v>40917</v>
          </cell>
        </row>
        <row r="1106">
          <cell r="A1106">
            <v>40918</v>
          </cell>
        </row>
        <row r="1107">
          <cell r="A1107">
            <v>40919</v>
          </cell>
        </row>
        <row r="1108">
          <cell r="A1108">
            <v>40920</v>
          </cell>
        </row>
        <row r="1109">
          <cell r="A1109">
            <v>40921</v>
          </cell>
        </row>
        <row r="1110">
          <cell r="A1110">
            <v>40922</v>
          </cell>
        </row>
        <row r="1111">
          <cell r="A1111">
            <v>40923</v>
          </cell>
        </row>
        <row r="1112">
          <cell r="A1112">
            <v>40924</v>
          </cell>
        </row>
        <row r="1113">
          <cell r="A1113">
            <v>40925</v>
          </cell>
        </row>
        <row r="1114">
          <cell r="A1114">
            <v>40926</v>
          </cell>
        </row>
        <row r="1115">
          <cell r="A1115">
            <v>40927</v>
          </cell>
        </row>
        <row r="1116">
          <cell r="A1116">
            <v>40928</v>
          </cell>
        </row>
        <row r="1117">
          <cell r="A1117">
            <v>40929</v>
          </cell>
        </row>
        <row r="1118">
          <cell r="A1118">
            <v>40930</v>
          </cell>
        </row>
        <row r="1119">
          <cell r="A1119">
            <v>40931</v>
          </cell>
        </row>
        <row r="1120">
          <cell r="A1120">
            <v>40932</v>
          </cell>
        </row>
        <row r="1121">
          <cell r="A1121">
            <v>40933</v>
          </cell>
        </row>
        <row r="1122">
          <cell r="A1122">
            <v>40934</v>
          </cell>
        </row>
        <row r="1123">
          <cell r="A1123">
            <v>40935</v>
          </cell>
        </row>
        <row r="1124">
          <cell r="A1124">
            <v>40936</v>
          </cell>
        </row>
        <row r="1125">
          <cell r="A1125">
            <v>40937</v>
          </cell>
        </row>
        <row r="1126">
          <cell r="A1126">
            <v>40938</v>
          </cell>
        </row>
        <row r="1127">
          <cell r="A1127">
            <v>40939</v>
          </cell>
        </row>
        <row r="1128">
          <cell r="A1128">
            <v>40940</v>
          </cell>
        </row>
        <row r="1129">
          <cell r="A1129">
            <v>40941</v>
          </cell>
        </row>
        <row r="1130">
          <cell r="A1130">
            <v>40942</v>
          </cell>
        </row>
        <row r="1131">
          <cell r="A1131">
            <v>40943</v>
          </cell>
        </row>
        <row r="1132">
          <cell r="A1132">
            <v>40944</v>
          </cell>
        </row>
        <row r="1133">
          <cell r="A1133">
            <v>40945</v>
          </cell>
        </row>
        <row r="1134">
          <cell r="A1134">
            <v>40946</v>
          </cell>
        </row>
        <row r="1135">
          <cell r="A1135">
            <v>40947</v>
          </cell>
        </row>
        <row r="1136">
          <cell r="A1136">
            <v>40948</v>
          </cell>
        </row>
        <row r="1137">
          <cell r="A1137">
            <v>40949</v>
          </cell>
        </row>
        <row r="1138">
          <cell r="A1138">
            <v>40950</v>
          </cell>
        </row>
        <row r="1139">
          <cell r="A1139">
            <v>40951</v>
          </cell>
        </row>
        <row r="1140">
          <cell r="A1140">
            <v>40952</v>
          </cell>
        </row>
        <row r="1141">
          <cell r="A1141">
            <v>40953</v>
          </cell>
        </row>
        <row r="1142">
          <cell r="A1142">
            <v>40954</v>
          </cell>
        </row>
        <row r="1143">
          <cell r="A1143">
            <v>40955</v>
          </cell>
        </row>
        <row r="1144">
          <cell r="A1144">
            <v>40956</v>
          </cell>
        </row>
        <row r="1145">
          <cell r="A1145">
            <v>40957</v>
          </cell>
        </row>
        <row r="1146">
          <cell r="A1146">
            <v>40958</v>
          </cell>
        </row>
        <row r="1147">
          <cell r="A1147">
            <v>40959</v>
          </cell>
        </row>
        <row r="1148">
          <cell r="A1148">
            <v>40960</v>
          </cell>
        </row>
        <row r="1149">
          <cell r="A1149">
            <v>40961</v>
          </cell>
        </row>
        <row r="1150">
          <cell r="A1150">
            <v>40962</v>
          </cell>
        </row>
        <row r="1151">
          <cell r="A1151">
            <v>40963</v>
          </cell>
        </row>
        <row r="1152">
          <cell r="A1152">
            <v>40964</v>
          </cell>
        </row>
        <row r="1153">
          <cell r="A1153">
            <v>40965</v>
          </cell>
        </row>
        <row r="1154">
          <cell r="A1154">
            <v>40966</v>
          </cell>
        </row>
        <row r="1155">
          <cell r="A1155">
            <v>40967</v>
          </cell>
        </row>
        <row r="1156">
          <cell r="A1156">
            <v>40968</v>
          </cell>
        </row>
        <row r="1157">
          <cell r="A1157">
            <v>40969</v>
          </cell>
        </row>
        <row r="1158">
          <cell r="A1158">
            <v>40970</v>
          </cell>
        </row>
        <row r="1159">
          <cell r="A1159">
            <v>40971</v>
          </cell>
        </row>
        <row r="1160">
          <cell r="A1160">
            <v>40972</v>
          </cell>
        </row>
        <row r="1161">
          <cell r="A1161">
            <v>40973</v>
          </cell>
        </row>
        <row r="1162">
          <cell r="A1162">
            <v>40974</v>
          </cell>
        </row>
        <row r="1163">
          <cell r="A1163">
            <v>40975</v>
          </cell>
        </row>
        <row r="1164">
          <cell r="A1164">
            <v>40976</v>
          </cell>
        </row>
        <row r="1165">
          <cell r="A1165">
            <v>40977</v>
          </cell>
        </row>
        <row r="1166">
          <cell r="A1166">
            <v>40978</v>
          </cell>
        </row>
        <row r="1167">
          <cell r="A1167">
            <v>40979</v>
          </cell>
        </row>
        <row r="1168">
          <cell r="A1168">
            <v>40980</v>
          </cell>
        </row>
        <row r="1169">
          <cell r="A1169">
            <v>40981</v>
          </cell>
        </row>
        <row r="1170">
          <cell r="A1170">
            <v>40982</v>
          </cell>
        </row>
        <row r="1171">
          <cell r="A1171">
            <v>40983</v>
          </cell>
        </row>
        <row r="1172">
          <cell r="A1172">
            <v>40984</v>
          </cell>
        </row>
        <row r="1173">
          <cell r="A1173">
            <v>40985</v>
          </cell>
        </row>
        <row r="1174">
          <cell r="A1174">
            <v>40986</v>
          </cell>
        </row>
        <row r="1175">
          <cell r="A1175">
            <v>40987</v>
          </cell>
        </row>
        <row r="1176">
          <cell r="A1176">
            <v>40988</v>
          </cell>
        </row>
        <row r="1177">
          <cell r="A1177">
            <v>40989</v>
          </cell>
        </row>
        <row r="1178">
          <cell r="A1178">
            <v>40990</v>
          </cell>
        </row>
        <row r="1179">
          <cell r="A1179">
            <v>40991</v>
          </cell>
        </row>
        <row r="1180">
          <cell r="A1180">
            <v>40992</v>
          </cell>
        </row>
        <row r="1181">
          <cell r="A1181">
            <v>40993</v>
          </cell>
        </row>
        <row r="1182">
          <cell r="A1182">
            <v>40994</v>
          </cell>
        </row>
        <row r="1183">
          <cell r="A1183">
            <v>40995</v>
          </cell>
        </row>
        <row r="1184">
          <cell r="A1184">
            <v>40996</v>
          </cell>
        </row>
        <row r="1185">
          <cell r="A1185">
            <v>40997</v>
          </cell>
        </row>
        <row r="1186">
          <cell r="A1186">
            <v>40998</v>
          </cell>
        </row>
        <row r="1187">
          <cell r="A1187">
            <v>40999</v>
          </cell>
        </row>
        <row r="1188">
          <cell r="A1188">
            <v>41000</v>
          </cell>
        </row>
        <row r="1189">
          <cell r="A1189">
            <v>41001</v>
          </cell>
        </row>
        <row r="1190">
          <cell r="A1190">
            <v>41002</v>
          </cell>
        </row>
        <row r="1191">
          <cell r="A1191">
            <v>41003</v>
          </cell>
        </row>
        <row r="1192">
          <cell r="A1192">
            <v>41004</v>
          </cell>
        </row>
        <row r="1193">
          <cell r="A1193">
            <v>41005</v>
          </cell>
        </row>
        <row r="1194">
          <cell r="A1194">
            <v>41006</v>
          </cell>
        </row>
        <row r="1195">
          <cell r="A1195">
            <v>41007</v>
          </cell>
        </row>
        <row r="1196">
          <cell r="A1196">
            <v>41008</v>
          </cell>
        </row>
        <row r="1197">
          <cell r="A1197">
            <v>41009</v>
          </cell>
        </row>
        <row r="1198">
          <cell r="A1198">
            <v>41010</v>
          </cell>
        </row>
        <row r="1199">
          <cell r="A1199">
            <v>41011</v>
          </cell>
        </row>
        <row r="1200">
          <cell r="A1200">
            <v>41012</v>
          </cell>
        </row>
        <row r="1201">
          <cell r="A1201">
            <v>41013</v>
          </cell>
        </row>
        <row r="1202">
          <cell r="A1202">
            <v>41014</v>
          </cell>
        </row>
        <row r="1203">
          <cell r="A1203">
            <v>41015</v>
          </cell>
        </row>
        <row r="1204">
          <cell r="A1204">
            <v>41016</v>
          </cell>
        </row>
        <row r="1205">
          <cell r="A1205">
            <v>41017</v>
          </cell>
        </row>
        <row r="1206">
          <cell r="A1206">
            <v>41018</v>
          </cell>
        </row>
        <row r="1207">
          <cell r="A1207">
            <v>41019</v>
          </cell>
        </row>
        <row r="1208">
          <cell r="A1208">
            <v>41020</v>
          </cell>
        </row>
        <row r="1209">
          <cell r="A1209">
            <v>41021</v>
          </cell>
        </row>
        <row r="1210">
          <cell r="A1210">
            <v>41022</v>
          </cell>
        </row>
        <row r="1211">
          <cell r="A1211">
            <v>41023</v>
          </cell>
        </row>
        <row r="1212">
          <cell r="A1212">
            <v>41024</v>
          </cell>
        </row>
        <row r="1213">
          <cell r="A1213">
            <v>41025</v>
          </cell>
        </row>
        <row r="1214">
          <cell r="A1214">
            <v>41026</v>
          </cell>
        </row>
        <row r="1215">
          <cell r="A1215">
            <v>41027</v>
          </cell>
        </row>
        <row r="1216">
          <cell r="A1216">
            <v>41028</v>
          </cell>
        </row>
        <row r="1217">
          <cell r="A1217">
            <v>41029</v>
          </cell>
        </row>
        <row r="1218">
          <cell r="A1218">
            <v>41030</v>
          </cell>
        </row>
        <row r="1219">
          <cell r="A1219">
            <v>41031</v>
          </cell>
        </row>
        <row r="1220">
          <cell r="A1220">
            <v>41032</v>
          </cell>
        </row>
        <row r="1221">
          <cell r="A1221">
            <v>41033</v>
          </cell>
        </row>
        <row r="1222">
          <cell r="A1222">
            <v>41034</v>
          </cell>
        </row>
        <row r="1223">
          <cell r="A1223">
            <v>41035</v>
          </cell>
        </row>
        <row r="1224">
          <cell r="A1224">
            <v>41036</v>
          </cell>
        </row>
        <row r="1225">
          <cell r="A1225">
            <v>41037</v>
          </cell>
        </row>
        <row r="1226">
          <cell r="A1226">
            <v>41038</v>
          </cell>
        </row>
        <row r="1227">
          <cell r="A1227">
            <v>41039</v>
          </cell>
        </row>
        <row r="1228">
          <cell r="A1228">
            <v>41040</v>
          </cell>
        </row>
        <row r="1229">
          <cell r="A1229">
            <v>41041</v>
          </cell>
        </row>
        <row r="1230">
          <cell r="A1230">
            <v>41042</v>
          </cell>
        </row>
        <row r="1231">
          <cell r="A1231">
            <v>41043</v>
          </cell>
        </row>
        <row r="1232">
          <cell r="A1232">
            <v>41044</v>
          </cell>
        </row>
        <row r="1233">
          <cell r="A1233">
            <v>41045</v>
          </cell>
        </row>
        <row r="1234">
          <cell r="A1234">
            <v>41046</v>
          </cell>
        </row>
        <row r="1235">
          <cell r="A1235">
            <v>41047</v>
          </cell>
        </row>
        <row r="1236">
          <cell r="A1236">
            <v>41048</v>
          </cell>
        </row>
        <row r="1237">
          <cell r="A1237">
            <v>41049</v>
          </cell>
        </row>
        <row r="1238">
          <cell r="A1238">
            <v>41050</v>
          </cell>
        </row>
        <row r="1239">
          <cell r="A1239">
            <v>41051</v>
          </cell>
        </row>
        <row r="1240">
          <cell r="A1240">
            <v>41052</v>
          </cell>
        </row>
        <row r="1241">
          <cell r="A1241">
            <v>41053</v>
          </cell>
        </row>
        <row r="1242">
          <cell r="A1242">
            <v>41054</v>
          </cell>
        </row>
        <row r="1243">
          <cell r="A1243">
            <v>41055</v>
          </cell>
        </row>
        <row r="1244">
          <cell r="A1244">
            <v>41056</v>
          </cell>
        </row>
        <row r="1245">
          <cell r="A1245">
            <v>41057</v>
          </cell>
        </row>
        <row r="1246">
          <cell r="A1246">
            <v>41058</v>
          </cell>
        </row>
        <row r="1247">
          <cell r="A1247">
            <v>41059</v>
          </cell>
        </row>
        <row r="1248">
          <cell r="A1248">
            <v>41060</v>
          </cell>
        </row>
        <row r="1249">
          <cell r="A1249">
            <v>41061</v>
          </cell>
        </row>
        <row r="1250">
          <cell r="A1250">
            <v>41062</v>
          </cell>
        </row>
        <row r="1251">
          <cell r="A1251">
            <v>41063</v>
          </cell>
        </row>
        <row r="1252">
          <cell r="A1252">
            <v>41064</v>
          </cell>
        </row>
        <row r="1253">
          <cell r="A1253">
            <v>41065</v>
          </cell>
        </row>
        <row r="1254">
          <cell r="A1254">
            <v>41066</v>
          </cell>
        </row>
        <row r="1255">
          <cell r="A1255">
            <v>41067</v>
          </cell>
        </row>
        <row r="1256">
          <cell r="A1256">
            <v>41068</v>
          </cell>
        </row>
        <row r="1257">
          <cell r="A1257">
            <v>41069</v>
          </cell>
        </row>
        <row r="1258">
          <cell r="A1258">
            <v>41070</v>
          </cell>
        </row>
        <row r="1259">
          <cell r="A1259">
            <v>41071</v>
          </cell>
        </row>
        <row r="1260">
          <cell r="A1260">
            <v>41072</v>
          </cell>
        </row>
        <row r="1261">
          <cell r="A1261">
            <v>41073</v>
          </cell>
        </row>
        <row r="1262">
          <cell r="A1262">
            <v>41074</v>
          </cell>
        </row>
        <row r="1263">
          <cell r="A1263">
            <v>41075</v>
          </cell>
        </row>
        <row r="1264">
          <cell r="A1264">
            <v>41076</v>
          </cell>
        </row>
        <row r="1265">
          <cell r="A1265">
            <v>41077</v>
          </cell>
        </row>
        <row r="1266">
          <cell r="A1266">
            <v>41078</v>
          </cell>
        </row>
        <row r="1267">
          <cell r="A1267">
            <v>41079</v>
          </cell>
        </row>
        <row r="1268">
          <cell r="A1268">
            <v>41080</v>
          </cell>
        </row>
        <row r="1269">
          <cell r="A1269">
            <v>41081</v>
          </cell>
        </row>
        <row r="1270">
          <cell r="A1270">
            <v>41082</v>
          </cell>
        </row>
        <row r="1271">
          <cell r="A1271">
            <v>41083</v>
          </cell>
        </row>
        <row r="1272">
          <cell r="A1272">
            <v>41084</v>
          </cell>
        </row>
        <row r="1273">
          <cell r="A1273">
            <v>41085</v>
          </cell>
        </row>
        <row r="1274">
          <cell r="A1274">
            <v>41086</v>
          </cell>
        </row>
        <row r="1275">
          <cell r="A1275">
            <v>41087</v>
          </cell>
        </row>
        <row r="1276">
          <cell r="A1276">
            <v>41088</v>
          </cell>
        </row>
        <row r="1277">
          <cell r="A1277">
            <v>41089</v>
          </cell>
        </row>
        <row r="1278">
          <cell r="A1278">
            <v>41090</v>
          </cell>
        </row>
        <row r="1279">
          <cell r="A1279">
            <v>41091</v>
          </cell>
        </row>
        <row r="1280">
          <cell r="A1280">
            <v>41092</v>
          </cell>
        </row>
        <row r="1281">
          <cell r="A1281">
            <v>41093</v>
          </cell>
        </row>
        <row r="1282">
          <cell r="A1282">
            <v>41094</v>
          </cell>
        </row>
        <row r="1283">
          <cell r="A1283">
            <v>41095</v>
          </cell>
        </row>
        <row r="1284">
          <cell r="A1284">
            <v>41096</v>
          </cell>
        </row>
        <row r="1285">
          <cell r="A1285">
            <v>41097</v>
          </cell>
        </row>
        <row r="1286">
          <cell r="A1286">
            <v>41098</v>
          </cell>
        </row>
        <row r="1287">
          <cell r="A1287">
            <v>41099</v>
          </cell>
        </row>
        <row r="1288">
          <cell r="A1288">
            <v>41100</v>
          </cell>
        </row>
        <row r="1289">
          <cell r="A1289">
            <v>41101</v>
          </cell>
        </row>
        <row r="1290">
          <cell r="A1290">
            <v>41102</v>
          </cell>
        </row>
        <row r="1291">
          <cell r="A1291">
            <v>41103</v>
          </cell>
        </row>
        <row r="1292">
          <cell r="A1292">
            <v>41104</v>
          </cell>
        </row>
        <row r="1293">
          <cell r="A1293">
            <v>41105</v>
          </cell>
        </row>
        <row r="1294">
          <cell r="A1294">
            <v>41106</v>
          </cell>
        </row>
        <row r="1295">
          <cell r="A1295">
            <v>41107</v>
          </cell>
        </row>
        <row r="1296">
          <cell r="A1296">
            <v>41108</v>
          </cell>
        </row>
        <row r="1297">
          <cell r="A1297">
            <v>41109</v>
          </cell>
        </row>
        <row r="1298">
          <cell r="A1298">
            <v>41110</v>
          </cell>
        </row>
        <row r="1299">
          <cell r="A1299">
            <v>41111</v>
          </cell>
        </row>
        <row r="1300">
          <cell r="A1300">
            <v>41112</v>
          </cell>
        </row>
        <row r="1301">
          <cell r="A1301">
            <v>41113</v>
          </cell>
        </row>
        <row r="1302">
          <cell r="A1302">
            <v>41114</v>
          </cell>
        </row>
        <row r="1303">
          <cell r="A1303">
            <v>41115</v>
          </cell>
        </row>
        <row r="1304">
          <cell r="A1304">
            <v>41116</v>
          </cell>
        </row>
        <row r="1305">
          <cell r="A1305">
            <v>41117</v>
          </cell>
        </row>
        <row r="1306">
          <cell r="A1306">
            <v>41118</v>
          </cell>
        </row>
        <row r="1307">
          <cell r="A1307">
            <v>41119</v>
          </cell>
        </row>
        <row r="1308">
          <cell r="A1308">
            <v>41120</v>
          </cell>
        </row>
        <row r="1309">
          <cell r="A1309">
            <v>41121</v>
          </cell>
        </row>
        <row r="1310">
          <cell r="A1310">
            <v>41122</v>
          </cell>
        </row>
        <row r="1311">
          <cell r="A1311">
            <v>41123</v>
          </cell>
        </row>
        <row r="1312">
          <cell r="A1312">
            <v>41124</v>
          </cell>
        </row>
        <row r="1313">
          <cell r="A1313">
            <v>41125</v>
          </cell>
        </row>
        <row r="1314">
          <cell r="A1314">
            <v>41126</v>
          </cell>
        </row>
        <row r="1315">
          <cell r="A1315">
            <v>41127</v>
          </cell>
        </row>
        <row r="1316">
          <cell r="A1316">
            <v>41128</v>
          </cell>
        </row>
        <row r="1317">
          <cell r="A1317">
            <v>41129</v>
          </cell>
        </row>
        <row r="1318">
          <cell r="A1318">
            <v>41130</v>
          </cell>
        </row>
        <row r="1319">
          <cell r="A1319">
            <v>41131</v>
          </cell>
        </row>
        <row r="1320">
          <cell r="A1320">
            <v>41132</v>
          </cell>
        </row>
        <row r="1321">
          <cell r="A1321">
            <v>41133</v>
          </cell>
        </row>
        <row r="1322">
          <cell r="A1322">
            <v>41134</v>
          </cell>
        </row>
        <row r="1323">
          <cell r="A1323">
            <v>41135</v>
          </cell>
        </row>
        <row r="1324">
          <cell r="A1324">
            <v>41136</v>
          </cell>
        </row>
        <row r="1325">
          <cell r="A1325">
            <v>41137</v>
          </cell>
        </row>
        <row r="1326">
          <cell r="A1326">
            <v>41138</v>
          </cell>
        </row>
        <row r="1327">
          <cell r="A1327">
            <v>41139</v>
          </cell>
        </row>
        <row r="1328">
          <cell r="A1328">
            <v>41140</v>
          </cell>
        </row>
        <row r="1329">
          <cell r="A1329">
            <v>41141</v>
          </cell>
        </row>
        <row r="1330">
          <cell r="A1330">
            <v>41142</v>
          </cell>
        </row>
        <row r="1331">
          <cell r="A1331">
            <v>41143</v>
          </cell>
        </row>
        <row r="1332">
          <cell r="A1332">
            <v>41144</v>
          </cell>
        </row>
        <row r="1333">
          <cell r="A1333">
            <v>41145</v>
          </cell>
        </row>
        <row r="1334">
          <cell r="A1334">
            <v>41146</v>
          </cell>
        </row>
        <row r="1335">
          <cell r="A1335">
            <v>41147</v>
          </cell>
        </row>
        <row r="1336">
          <cell r="A1336">
            <v>41148</v>
          </cell>
        </row>
        <row r="1337">
          <cell r="A1337">
            <v>41149</v>
          </cell>
        </row>
        <row r="1338">
          <cell r="A1338">
            <v>41150</v>
          </cell>
        </row>
        <row r="1339">
          <cell r="A1339">
            <v>41151</v>
          </cell>
        </row>
        <row r="1340">
          <cell r="A1340">
            <v>41152</v>
          </cell>
        </row>
        <row r="1341">
          <cell r="A1341">
            <v>41153</v>
          </cell>
        </row>
        <row r="1342">
          <cell r="A1342">
            <v>41154</v>
          </cell>
        </row>
        <row r="1343">
          <cell r="A1343">
            <v>41155</v>
          </cell>
        </row>
        <row r="1344">
          <cell r="A1344">
            <v>41156</v>
          </cell>
        </row>
        <row r="1345">
          <cell r="A1345">
            <v>41157</v>
          </cell>
        </row>
        <row r="1346">
          <cell r="A1346">
            <v>41158</v>
          </cell>
        </row>
        <row r="1347">
          <cell r="A1347">
            <v>41159</v>
          </cell>
        </row>
        <row r="1348">
          <cell r="A1348">
            <v>41160</v>
          </cell>
        </row>
        <row r="1349">
          <cell r="A1349">
            <v>41161</v>
          </cell>
        </row>
        <row r="1350">
          <cell r="A1350">
            <v>41162</v>
          </cell>
        </row>
        <row r="1351">
          <cell r="A1351">
            <v>41163</v>
          </cell>
        </row>
        <row r="1352">
          <cell r="A1352">
            <v>41164</v>
          </cell>
        </row>
        <row r="1353">
          <cell r="A1353">
            <v>41165</v>
          </cell>
        </row>
        <row r="1354">
          <cell r="A1354">
            <v>41166</v>
          </cell>
        </row>
        <row r="1355">
          <cell r="A1355">
            <v>41167</v>
          </cell>
        </row>
        <row r="1356">
          <cell r="A1356">
            <v>41168</v>
          </cell>
        </row>
        <row r="1357">
          <cell r="A1357">
            <v>41169</v>
          </cell>
        </row>
        <row r="1358">
          <cell r="A1358">
            <v>41170</v>
          </cell>
        </row>
        <row r="1359">
          <cell r="A1359">
            <v>41171</v>
          </cell>
        </row>
        <row r="1360">
          <cell r="A1360">
            <v>41172</v>
          </cell>
        </row>
        <row r="1361">
          <cell r="A1361">
            <v>41173</v>
          </cell>
        </row>
        <row r="1362">
          <cell r="A1362">
            <v>41174</v>
          </cell>
        </row>
        <row r="1363">
          <cell r="A1363">
            <v>41175</v>
          </cell>
        </row>
        <row r="1364">
          <cell r="A1364">
            <v>41176</v>
          </cell>
        </row>
        <row r="1365">
          <cell r="A1365">
            <v>41177</v>
          </cell>
        </row>
        <row r="1366">
          <cell r="A1366">
            <v>41178</v>
          </cell>
        </row>
        <row r="1367">
          <cell r="A1367">
            <v>41179</v>
          </cell>
        </row>
        <row r="1368">
          <cell r="A1368">
            <v>41180</v>
          </cell>
        </row>
        <row r="1369">
          <cell r="A1369">
            <v>41181</v>
          </cell>
        </row>
        <row r="1370">
          <cell r="A1370">
            <v>41182</v>
          </cell>
        </row>
        <row r="1371">
          <cell r="A1371">
            <v>41183</v>
          </cell>
        </row>
        <row r="1372">
          <cell r="A1372">
            <v>41184</v>
          </cell>
        </row>
        <row r="1373">
          <cell r="A1373">
            <v>41185</v>
          </cell>
        </row>
        <row r="1374">
          <cell r="A1374">
            <v>41186</v>
          </cell>
        </row>
        <row r="1375">
          <cell r="A1375">
            <v>41187</v>
          </cell>
        </row>
        <row r="1376">
          <cell r="A1376">
            <v>41188</v>
          </cell>
        </row>
        <row r="1377">
          <cell r="A1377">
            <v>41189</v>
          </cell>
        </row>
        <row r="1378">
          <cell r="A1378">
            <v>41190</v>
          </cell>
        </row>
        <row r="1379">
          <cell r="A1379">
            <v>41191</v>
          </cell>
        </row>
        <row r="1380">
          <cell r="A1380">
            <v>41192</v>
          </cell>
        </row>
        <row r="1381">
          <cell r="A1381">
            <v>41193</v>
          </cell>
        </row>
        <row r="1382">
          <cell r="A1382">
            <v>41194</v>
          </cell>
        </row>
        <row r="1383">
          <cell r="A1383">
            <v>41195</v>
          </cell>
        </row>
        <row r="1384">
          <cell r="A1384">
            <v>41196</v>
          </cell>
        </row>
        <row r="1385">
          <cell r="A1385">
            <v>41197</v>
          </cell>
        </row>
        <row r="1386">
          <cell r="A1386">
            <v>41198</v>
          </cell>
        </row>
        <row r="1387">
          <cell r="A1387">
            <v>41199</v>
          </cell>
        </row>
        <row r="1388">
          <cell r="A1388">
            <v>41200</v>
          </cell>
        </row>
        <row r="1389">
          <cell r="A1389">
            <v>41201</v>
          </cell>
        </row>
        <row r="1390">
          <cell r="A1390">
            <v>41202</v>
          </cell>
        </row>
        <row r="1391">
          <cell r="A1391">
            <v>41203</v>
          </cell>
        </row>
        <row r="1392">
          <cell r="A1392">
            <v>41204</v>
          </cell>
        </row>
        <row r="1393">
          <cell r="A1393">
            <v>41205</v>
          </cell>
        </row>
        <row r="1394">
          <cell r="A1394">
            <v>41206</v>
          </cell>
        </row>
        <row r="1395">
          <cell r="A1395">
            <v>41207</v>
          </cell>
        </row>
        <row r="1396">
          <cell r="A1396">
            <v>41208</v>
          </cell>
        </row>
        <row r="1397">
          <cell r="A1397">
            <v>41209</v>
          </cell>
        </row>
        <row r="1398">
          <cell r="A1398">
            <v>41210</v>
          </cell>
        </row>
        <row r="1399">
          <cell r="A1399">
            <v>41211</v>
          </cell>
        </row>
        <row r="1400">
          <cell r="A1400">
            <v>41212</v>
          </cell>
        </row>
        <row r="1401">
          <cell r="A1401">
            <v>41213</v>
          </cell>
        </row>
        <row r="1402">
          <cell r="A1402">
            <v>41214</v>
          </cell>
        </row>
        <row r="1403">
          <cell r="A1403">
            <v>41215</v>
          </cell>
        </row>
        <row r="1404">
          <cell r="A1404">
            <v>41216</v>
          </cell>
        </row>
        <row r="1405">
          <cell r="A1405">
            <v>41217</v>
          </cell>
        </row>
        <row r="1406">
          <cell r="A1406">
            <v>41218</v>
          </cell>
        </row>
        <row r="1407">
          <cell r="A1407">
            <v>41219</v>
          </cell>
        </row>
        <row r="1408">
          <cell r="A1408">
            <v>41220</v>
          </cell>
        </row>
        <row r="1409">
          <cell r="A1409">
            <v>41221</v>
          </cell>
        </row>
        <row r="1410">
          <cell r="A1410">
            <v>41222</v>
          </cell>
        </row>
        <row r="1411">
          <cell r="A1411">
            <v>41223</v>
          </cell>
        </row>
        <row r="1412">
          <cell r="A1412">
            <v>41224</v>
          </cell>
        </row>
        <row r="1413">
          <cell r="A1413">
            <v>41225</v>
          </cell>
        </row>
        <row r="1414">
          <cell r="A1414">
            <v>41226</v>
          </cell>
        </row>
        <row r="1415">
          <cell r="A1415">
            <v>41227</v>
          </cell>
        </row>
        <row r="1416">
          <cell r="A1416">
            <v>41228</v>
          </cell>
        </row>
        <row r="1417">
          <cell r="A1417">
            <v>41229</v>
          </cell>
        </row>
        <row r="1418">
          <cell r="A1418">
            <v>41230</v>
          </cell>
        </row>
        <row r="1419">
          <cell r="A1419">
            <v>41231</v>
          </cell>
        </row>
        <row r="1420">
          <cell r="A1420">
            <v>41232</v>
          </cell>
        </row>
        <row r="1421">
          <cell r="A1421">
            <v>41233</v>
          </cell>
        </row>
        <row r="1422">
          <cell r="A1422">
            <v>41234</v>
          </cell>
        </row>
        <row r="1423">
          <cell r="A1423">
            <v>41235</v>
          </cell>
        </row>
        <row r="1424">
          <cell r="A1424">
            <v>41236</v>
          </cell>
        </row>
        <row r="1425">
          <cell r="A1425">
            <v>41237</v>
          </cell>
        </row>
        <row r="1426">
          <cell r="A1426">
            <v>41238</v>
          </cell>
        </row>
        <row r="1427">
          <cell r="A1427">
            <v>41239</v>
          </cell>
        </row>
        <row r="1428">
          <cell r="A1428">
            <v>41240</v>
          </cell>
        </row>
        <row r="1429">
          <cell r="A1429">
            <v>41241</v>
          </cell>
        </row>
        <row r="1430">
          <cell r="A1430">
            <v>41242</v>
          </cell>
        </row>
        <row r="1431">
          <cell r="A1431">
            <v>41243</v>
          </cell>
        </row>
        <row r="1432">
          <cell r="A1432">
            <v>41244</v>
          </cell>
        </row>
        <row r="1433">
          <cell r="A1433">
            <v>41245</v>
          </cell>
        </row>
        <row r="1434">
          <cell r="A1434">
            <v>41246</v>
          </cell>
        </row>
        <row r="1435">
          <cell r="A1435">
            <v>41247</v>
          </cell>
        </row>
        <row r="1436">
          <cell r="A1436">
            <v>41248</v>
          </cell>
        </row>
        <row r="1437">
          <cell r="A1437">
            <v>41249</v>
          </cell>
        </row>
        <row r="1438">
          <cell r="A1438">
            <v>41250</v>
          </cell>
        </row>
        <row r="1439">
          <cell r="A1439">
            <v>41251</v>
          </cell>
        </row>
        <row r="1440">
          <cell r="A1440">
            <v>41252</v>
          </cell>
        </row>
        <row r="1441">
          <cell r="A1441">
            <v>41253</v>
          </cell>
        </row>
        <row r="1442">
          <cell r="A1442">
            <v>41254</v>
          </cell>
        </row>
        <row r="1443">
          <cell r="A1443">
            <v>41255</v>
          </cell>
        </row>
        <row r="1444">
          <cell r="A1444">
            <v>41256</v>
          </cell>
        </row>
        <row r="1445">
          <cell r="A1445">
            <v>41257</v>
          </cell>
        </row>
        <row r="1446">
          <cell r="A1446">
            <v>41258</v>
          </cell>
        </row>
        <row r="1447">
          <cell r="A1447">
            <v>41259</v>
          </cell>
        </row>
        <row r="1448">
          <cell r="A1448">
            <v>41260</v>
          </cell>
        </row>
        <row r="1449">
          <cell r="A1449">
            <v>41261</v>
          </cell>
        </row>
        <row r="1450">
          <cell r="A1450">
            <v>41262</v>
          </cell>
        </row>
        <row r="1451">
          <cell r="A1451">
            <v>41263</v>
          </cell>
        </row>
        <row r="1452">
          <cell r="A1452">
            <v>41264</v>
          </cell>
        </row>
        <row r="1453">
          <cell r="A1453">
            <v>41265</v>
          </cell>
        </row>
        <row r="1454">
          <cell r="A1454">
            <v>41266</v>
          </cell>
        </row>
        <row r="1455">
          <cell r="A1455">
            <v>41267</v>
          </cell>
        </row>
        <row r="1456">
          <cell r="A1456">
            <v>41268</v>
          </cell>
        </row>
        <row r="1457">
          <cell r="A1457">
            <v>41269</v>
          </cell>
        </row>
        <row r="1458">
          <cell r="A1458">
            <v>41270</v>
          </cell>
        </row>
        <row r="1459">
          <cell r="A1459">
            <v>41271</v>
          </cell>
        </row>
        <row r="1460">
          <cell r="A1460">
            <v>41272</v>
          </cell>
        </row>
        <row r="1461">
          <cell r="A1461">
            <v>41273</v>
          </cell>
        </row>
        <row r="1462">
          <cell r="A1462">
            <v>41274</v>
          </cell>
        </row>
      </sheetData>
      <sheetData sheetId="3">
        <row r="5">
          <cell r="AJ5">
            <v>518430.07833333343</v>
          </cell>
        </row>
        <row r="81">
          <cell r="A81">
            <v>40909</v>
          </cell>
        </row>
        <row r="82">
          <cell r="A82">
            <v>40940</v>
          </cell>
        </row>
        <row r="83">
          <cell r="A83">
            <v>40969</v>
          </cell>
        </row>
        <row r="84">
          <cell r="A84">
            <v>41000</v>
          </cell>
        </row>
        <row r="85">
          <cell r="A85">
            <v>41030</v>
          </cell>
        </row>
        <row r="86">
          <cell r="A86">
            <v>41061</v>
          </cell>
        </row>
        <row r="87">
          <cell r="A87">
            <v>41091</v>
          </cell>
        </row>
        <row r="88">
          <cell r="A88">
            <v>41122</v>
          </cell>
        </row>
        <row r="89">
          <cell r="A89">
            <v>41153</v>
          </cell>
        </row>
        <row r="90">
          <cell r="A90">
            <v>41183</v>
          </cell>
        </row>
        <row r="91">
          <cell r="A91">
            <v>41214</v>
          </cell>
        </row>
        <row r="92">
          <cell r="A92">
            <v>41244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y"/>
      <sheetName val="month"/>
    </sheetNames>
    <sheetDataSet>
      <sheetData sheetId="0">
        <row r="1">
          <cell r="AO1">
            <v>73</v>
          </cell>
        </row>
      </sheetData>
      <sheetData sheetId="1"/>
      <sheetData sheetId="2">
        <row r="95">
          <cell r="A95">
            <v>41305</v>
          </cell>
        </row>
        <row r="96">
          <cell r="A96">
            <v>41333</v>
          </cell>
        </row>
        <row r="97">
          <cell r="A97">
            <v>41364</v>
          </cell>
        </row>
        <row r="98">
          <cell r="A98">
            <v>41394</v>
          </cell>
        </row>
        <row r="99">
          <cell r="A99">
            <v>41425</v>
          </cell>
        </row>
        <row r="100">
          <cell r="A100">
            <v>41455</v>
          </cell>
        </row>
        <row r="101">
          <cell r="A101">
            <v>41486</v>
          </cell>
        </row>
        <row r="102">
          <cell r="A102">
            <v>41517</v>
          </cell>
        </row>
        <row r="103">
          <cell r="A103">
            <v>41547</v>
          </cell>
        </row>
        <row r="104">
          <cell r="A104">
            <v>41578</v>
          </cell>
        </row>
        <row r="105">
          <cell r="A105">
            <v>41608</v>
          </cell>
        </row>
        <row r="106">
          <cell r="A106">
            <v>41639</v>
          </cell>
        </row>
        <row r="107">
          <cell r="A107">
            <v>41670</v>
          </cell>
        </row>
        <row r="108">
          <cell r="A108">
            <v>41698</v>
          </cell>
        </row>
        <row r="109">
          <cell r="A109">
            <v>41729</v>
          </cell>
        </row>
        <row r="110">
          <cell r="A110">
            <v>41759</v>
          </cell>
        </row>
        <row r="111">
          <cell r="A111">
            <v>41790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3"/>
  <sheetViews>
    <sheetView tabSelected="1" topLeftCell="I1" workbookViewId="0">
      <pane ySplit="1" topLeftCell="A395" activePane="bottomLeft" state="frozen"/>
      <selection pane="bottomLeft" activeCell="AA430" sqref="AA430"/>
    </sheetView>
  </sheetViews>
  <sheetFormatPr defaultRowHeight="15" x14ac:dyDescent="0.25"/>
  <cols>
    <col min="3" max="3" width="11.28515625" bestFit="1" customWidth="1"/>
    <col min="4" max="4" width="10.7109375" bestFit="1" customWidth="1"/>
    <col min="6" max="6" width="13.28515625" bestFit="1" customWidth="1"/>
    <col min="7" max="7" width="13.42578125" bestFit="1" customWidth="1"/>
    <col min="8" max="8" width="12.140625" customWidth="1"/>
    <col min="9" max="9" width="10.5703125" bestFit="1" customWidth="1"/>
    <col min="10" max="10" width="11.140625" customWidth="1"/>
    <col min="11" max="12" width="14.28515625" style="58" customWidth="1"/>
    <col min="13" max="13" width="14.28515625" customWidth="1"/>
    <col min="14" max="15" width="14.28515625" style="58" customWidth="1"/>
    <col min="16" max="16" width="11.42578125" customWidth="1"/>
    <col min="17" max="17" width="10.140625" customWidth="1"/>
  </cols>
  <sheetData>
    <row r="1" spans="1:18" ht="45" x14ac:dyDescent="0.25">
      <c r="A1" s="22" t="s">
        <v>23</v>
      </c>
      <c r="B1" s="22" t="s">
        <v>24</v>
      </c>
      <c r="C1" s="22" t="s">
        <v>25</v>
      </c>
      <c r="D1" s="22" t="s">
        <v>26</v>
      </c>
      <c r="E1" s="22" t="s">
        <v>27</v>
      </c>
      <c r="F1" s="22" t="s">
        <v>22</v>
      </c>
      <c r="G1" s="22" t="s">
        <v>20</v>
      </c>
      <c r="H1" s="22" t="s">
        <v>39</v>
      </c>
      <c r="I1" s="22" t="s">
        <v>28</v>
      </c>
      <c r="J1" s="22" t="s">
        <v>578</v>
      </c>
      <c r="K1" s="22" t="s">
        <v>29</v>
      </c>
      <c r="L1" s="22" t="s">
        <v>36</v>
      </c>
      <c r="M1" s="22" t="s">
        <v>30</v>
      </c>
      <c r="N1" s="22" t="s">
        <v>37</v>
      </c>
      <c r="O1" s="22" t="s">
        <v>38</v>
      </c>
      <c r="P1" s="22" t="s">
        <v>576</v>
      </c>
      <c r="Q1" t="s">
        <v>32</v>
      </c>
      <c r="R1" s="22"/>
    </row>
    <row r="2" spans="1:18" x14ac:dyDescent="0.25">
      <c r="A2">
        <f>YEAR(C2)</f>
        <v>2010</v>
      </c>
      <c r="B2">
        <f>MONTH(C2)</f>
        <v>1</v>
      </c>
      <c r="C2" s="19">
        <v>40180</v>
      </c>
      <c r="D2" s="19">
        <f>C3-1</f>
        <v>40186</v>
      </c>
      <c r="E2" s="19" t="str">
        <f>WEEKNUM(C2)&amp;YEAR(C2)</f>
        <v>12010</v>
      </c>
      <c r="F2" s="4">
        <f>SUMIF('Cushing Flows Data'!A$9:A$3818,'Cushing Balance'!$E2,'Cushing Flows Data'!$Z$9:$Z$3818)</f>
        <v>4932.4998376451613</v>
      </c>
      <c r="G2" s="4">
        <f>SUMIF('Cushing Flows Data'!A$9:A$3818,'Cushing Balance'!$E2,'Cushing Flows Data'!$AU$9:$AU$3818)</f>
        <v>8725.7070999999996</v>
      </c>
      <c r="H2" s="15">
        <f>F2-G2</f>
        <v>-3793.2072623548383</v>
      </c>
      <c r="I2" s="44">
        <v>34473</v>
      </c>
      <c r="P2" s="45">
        <v>51757</v>
      </c>
      <c r="Q2" s="41">
        <f>I2/P2</f>
        <v>0.66605483316266401</v>
      </c>
    </row>
    <row r="3" spans="1:18" x14ac:dyDescent="0.25">
      <c r="A3">
        <f t="shared" ref="A3:A66" si="0">YEAR(C3)</f>
        <v>2010</v>
      </c>
      <c r="B3">
        <f t="shared" ref="B3:B66" si="1">MONTH(C3)</f>
        <v>1</v>
      </c>
      <c r="C3" s="19">
        <v>40187</v>
      </c>
      <c r="D3" s="19">
        <f t="shared" ref="D3:D66" si="2">C4-1</f>
        <v>40193</v>
      </c>
      <c r="E3" s="19" t="str">
        <f t="shared" ref="E3:E66" si="3">WEEKNUM(C3)&amp;YEAR(C3)</f>
        <v>22010</v>
      </c>
      <c r="F3" s="4">
        <f>SUMIF('Cushing Flows Data'!A$9:A$3818,'Cushing Balance'!$E3,'Cushing Flows Data'!$Z$9:$Z$3818)</f>
        <v>4936.6517576451615</v>
      </c>
      <c r="G3" s="4">
        <f>SUMIF('Cushing Flows Data'!A$9:A$3818,'Cushing Balance'!$E3,'Cushing Flows Data'!$AU$9:$AU$3818)</f>
        <v>8726.2384199999997</v>
      </c>
      <c r="H3" s="15">
        <f t="shared" ref="H3:H66" si="4">F3-G3</f>
        <v>-3789.5866623548382</v>
      </c>
      <c r="I3" s="44">
        <v>33725</v>
      </c>
      <c r="K3" s="48">
        <f>I3-I2</f>
        <v>-748</v>
      </c>
      <c r="L3" s="48">
        <f>K3-H3</f>
        <v>3041.5866623548382</v>
      </c>
      <c r="M3" s="48"/>
      <c r="N3" s="48">
        <f t="shared" ref="N3:N66" si="5">K3-M3</f>
        <v>-748</v>
      </c>
      <c r="O3" s="48">
        <f>M3-H3</f>
        <v>3789.5866623548382</v>
      </c>
      <c r="P3" s="45">
        <v>51667</v>
      </c>
      <c r="Q3" s="41">
        <f t="shared" ref="Q3:Q66" si="6">I3/P3</f>
        <v>0.65273772427274668</v>
      </c>
    </row>
    <row r="4" spans="1:18" x14ac:dyDescent="0.25">
      <c r="A4">
        <f t="shared" si="0"/>
        <v>2010</v>
      </c>
      <c r="B4">
        <f t="shared" si="1"/>
        <v>1</v>
      </c>
      <c r="C4" s="19">
        <v>40194</v>
      </c>
      <c r="D4" s="19">
        <f t="shared" si="2"/>
        <v>40200</v>
      </c>
      <c r="E4" s="19" t="str">
        <f t="shared" si="3"/>
        <v>32010</v>
      </c>
      <c r="F4" s="4">
        <f>SUMIF('Cushing Flows Data'!A$9:A$3818,'Cushing Balance'!$E4,'Cushing Flows Data'!$Z$9:$Z$3818)</f>
        <v>4838.9238476451619</v>
      </c>
      <c r="G4" s="4">
        <f>SUMIF('Cushing Flows Data'!A$9:A$3818,'Cushing Balance'!$E4,'Cushing Flows Data'!$AU$9:$AU$3818)</f>
        <v>8519.7548599999991</v>
      </c>
      <c r="H4" s="15">
        <f t="shared" si="4"/>
        <v>-3680.8310123548372</v>
      </c>
      <c r="I4" s="44">
        <v>33034</v>
      </c>
      <c r="K4" s="48">
        <f t="shared" ref="K4:K67" si="7">I4-I3</f>
        <v>-691</v>
      </c>
      <c r="L4" s="48">
        <f t="shared" ref="L4:L67" si="8">K4-H4</f>
        <v>2989.8310123548372</v>
      </c>
      <c r="M4" s="48"/>
      <c r="N4" s="48">
        <f t="shared" si="5"/>
        <v>-691</v>
      </c>
      <c r="O4" s="48">
        <f t="shared" ref="O4:O67" si="9">M4-H4</f>
        <v>3680.8310123548372</v>
      </c>
      <c r="P4" s="45">
        <v>51792</v>
      </c>
      <c r="Q4" s="41">
        <f t="shared" si="6"/>
        <v>0.63782051282051277</v>
      </c>
    </row>
    <row r="5" spans="1:18" x14ac:dyDescent="0.25">
      <c r="A5">
        <f t="shared" si="0"/>
        <v>2010</v>
      </c>
      <c r="B5">
        <f t="shared" si="1"/>
        <v>1</v>
      </c>
      <c r="C5" s="19">
        <v>40201</v>
      </c>
      <c r="D5" s="19">
        <f t="shared" si="2"/>
        <v>40207</v>
      </c>
      <c r="E5" s="19" t="str">
        <f t="shared" si="3"/>
        <v>42010</v>
      </c>
      <c r="F5" s="4">
        <f>SUMIF('Cushing Flows Data'!A$9:A$3818,'Cushing Balance'!$E5,'Cushing Flows Data'!$Z$9:$Z$3818)</f>
        <v>4931.514857645162</v>
      </c>
      <c r="G5" s="4">
        <f>SUMIF('Cushing Flows Data'!A$9:A$3818,'Cushing Balance'!$E5,'Cushing Flows Data'!$AU$9:$AU$3818)</f>
        <v>8777.8603700000003</v>
      </c>
      <c r="H5" s="15">
        <f t="shared" si="4"/>
        <v>-3846.3455123548383</v>
      </c>
      <c r="I5" s="44">
        <v>31997</v>
      </c>
      <c r="K5" s="48">
        <f t="shared" si="7"/>
        <v>-1037</v>
      </c>
      <c r="L5" s="48">
        <f t="shared" si="8"/>
        <v>2809.3455123548383</v>
      </c>
      <c r="M5" s="48"/>
      <c r="N5" s="48">
        <f t="shared" si="5"/>
        <v>-1037</v>
      </c>
      <c r="O5" s="48">
        <f t="shared" si="9"/>
        <v>3846.3455123548383</v>
      </c>
      <c r="P5" s="45">
        <v>51915</v>
      </c>
      <c r="Q5" s="41">
        <f t="shared" si="6"/>
        <v>0.61633439275739188</v>
      </c>
    </row>
    <row r="6" spans="1:18" x14ac:dyDescent="0.25">
      <c r="A6">
        <f t="shared" si="0"/>
        <v>2010</v>
      </c>
      <c r="B6">
        <f t="shared" si="1"/>
        <v>1</v>
      </c>
      <c r="C6" s="19">
        <v>40208</v>
      </c>
      <c r="D6" s="19">
        <f t="shared" si="2"/>
        <v>40214</v>
      </c>
      <c r="E6" s="19" t="str">
        <f t="shared" si="3"/>
        <v>52010</v>
      </c>
      <c r="F6" s="4">
        <f>SUMIF('Cushing Flows Data'!A$9:A$3818,'Cushing Balance'!$E6,'Cushing Flows Data'!$Z$9:$Z$3818)</f>
        <v>4792.498217005761</v>
      </c>
      <c r="G6" s="4">
        <f>SUMIF('Cushing Flows Data'!A$9:A$3818,'Cushing Balance'!$E6,'Cushing Flows Data'!$AU$9:$AU$3818)</f>
        <v>8490.57611</v>
      </c>
      <c r="H6" s="15">
        <f t="shared" si="4"/>
        <v>-3698.0778929942389</v>
      </c>
      <c r="I6" s="44">
        <v>31322</v>
      </c>
      <c r="K6" s="48">
        <f t="shared" si="7"/>
        <v>-675</v>
      </c>
      <c r="L6" s="48">
        <f t="shared" si="8"/>
        <v>3023.0778929942389</v>
      </c>
      <c r="M6" s="48"/>
      <c r="N6" s="48">
        <f t="shared" si="5"/>
        <v>-675</v>
      </c>
      <c r="O6" s="48">
        <f t="shared" si="9"/>
        <v>3698.0778929942389</v>
      </c>
      <c r="P6" s="45">
        <v>51995</v>
      </c>
      <c r="Q6" s="41">
        <f t="shared" si="6"/>
        <v>0.60240407731512646</v>
      </c>
    </row>
    <row r="7" spans="1:18" x14ac:dyDescent="0.25">
      <c r="A7">
        <f t="shared" si="0"/>
        <v>2010</v>
      </c>
      <c r="B7">
        <f t="shared" si="1"/>
        <v>2</v>
      </c>
      <c r="C7" s="19">
        <v>40215</v>
      </c>
      <c r="D7" s="19">
        <f t="shared" si="2"/>
        <v>40221</v>
      </c>
      <c r="E7" s="19" t="str">
        <f t="shared" si="3"/>
        <v>62010</v>
      </c>
      <c r="F7" s="4">
        <f>SUMIF('Cushing Flows Data'!A$9:A$3818,'Cushing Balance'!$E7,'Cushing Flows Data'!$Z$9:$Z$3818)</f>
        <v>5064.4712787500011</v>
      </c>
      <c r="G7" s="4">
        <f>SUMIF('Cushing Flows Data'!A$9:A$3818,'Cushing Balance'!$E7,'Cushing Flows Data'!$AU$9:$AU$3818)</f>
        <v>8630.337739999999</v>
      </c>
      <c r="H7" s="15">
        <f t="shared" si="4"/>
        <v>-3565.8664612499979</v>
      </c>
      <c r="I7" s="44">
        <v>30612</v>
      </c>
      <c r="K7" s="48">
        <f t="shared" si="7"/>
        <v>-710</v>
      </c>
      <c r="L7" s="48">
        <f t="shared" si="8"/>
        <v>2855.8664612499979</v>
      </c>
      <c r="M7" s="48"/>
      <c r="N7" s="48">
        <f t="shared" si="5"/>
        <v>-710</v>
      </c>
      <c r="O7" s="48">
        <f t="shared" si="9"/>
        <v>3565.8664612499979</v>
      </c>
      <c r="P7" s="45">
        <v>51915</v>
      </c>
      <c r="Q7" s="41">
        <f t="shared" si="6"/>
        <v>0.58965616873735915</v>
      </c>
    </row>
    <row r="8" spans="1:18" x14ac:dyDescent="0.25">
      <c r="A8">
        <f t="shared" si="0"/>
        <v>2010</v>
      </c>
      <c r="B8">
        <f t="shared" si="1"/>
        <v>2</v>
      </c>
      <c r="C8" s="19">
        <v>40222</v>
      </c>
      <c r="D8" s="19">
        <f t="shared" si="2"/>
        <v>40228</v>
      </c>
      <c r="E8" s="19" t="str">
        <f t="shared" si="3"/>
        <v>72010</v>
      </c>
      <c r="F8" s="4">
        <f>SUMIF('Cushing Flows Data'!A$9:A$3818,'Cushing Balance'!$E8,'Cushing Flows Data'!$Z$9:$Z$3818)</f>
        <v>5151.6525887500011</v>
      </c>
      <c r="G8" s="4">
        <f>SUMIF('Cushing Flows Data'!A$9:A$3818,'Cushing Balance'!$E8,'Cushing Flows Data'!$AU$9:$AU$3818)</f>
        <v>8643.776460000001</v>
      </c>
      <c r="H8" s="15">
        <f t="shared" si="4"/>
        <v>-3492.1238712499999</v>
      </c>
      <c r="I8" s="44">
        <v>29902</v>
      </c>
      <c r="K8" s="48">
        <f t="shared" si="7"/>
        <v>-710</v>
      </c>
      <c r="L8" s="48">
        <f t="shared" si="8"/>
        <v>2782.1238712499999</v>
      </c>
      <c r="M8" s="48"/>
      <c r="N8" s="48">
        <f t="shared" si="5"/>
        <v>-710</v>
      </c>
      <c r="O8" s="48">
        <f t="shared" si="9"/>
        <v>3492.1238712499999</v>
      </c>
      <c r="P8" s="45">
        <v>50555</v>
      </c>
      <c r="Q8" s="41">
        <f t="shared" si="6"/>
        <v>0.59147463158935809</v>
      </c>
    </row>
    <row r="9" spans="1:18" x14ac:dyDescent="0.25">
      <c r="A9">
        <f t="shared" si="0"/>
        <v>2010</v>
      </c>
      <c r="B9">
        <f t="shared" si="1"/>
        <v>2</v>
      </c>
      <c r="C9" s="19">
        <v>40229</v>
      </c>
      <c r="D9" s="19">
        <f t="shared" si="2"/>
        <v>40235</v>
      </c>
      <c r="E9" s="19" t="str">
        <f t="shared" si="3"/>
        <v>82010</v>
      </c>
      <c r="F9" s="4">
        <f>SUMIF('Cushing Flows Data'!A$9:A$3818,'Cushing Balance'!$E9,'Cushing Flows Data'!$Z$9:$Z$3818)</f>
        <v>5717.0484487499998</v>
      </c>
      <c r="G9" s="4">
        <f>SUMIF('Cushing Flows Data'!A$9:A$3818,'Cushing Balance'!$E9,'Cushing Flows Data'!$AU$9:$AU$3818)</f>
        <v>8209.3107400000008</v>
      </c>
      <c r="H9" s="15">
        <f t="shared" si="4"/>
        <v>-2492.262291250001</v>
      </c>
      <c r="I9" s="44">
        <v>29969</v>
      </c>
      <c r="K9" s="48">
        <f t="shared" si="7"/>
        <v>67</v>
      </c>
      <c r="L9" s="48">
        <f t="shared" si="8"/>
        <v>2559.262291250001</v>
      </c>
      <c r="M9" s="48"/>
      <c r="N9" s="48">
        <f t="shared" si="5"/>
        <v>67</v>
      </c>
      <c r="O9" s="48">
        <f t="shared" si="9"/>
        <v>2492.262291250001</v>
      </c>
      <c r="P9" s="45">
        <v>50475</v>
      </c>
      <c r="Q9" s="41">
        <f t="shared" si="6"/>
        <v>0.59373947498761759</v>
      </c>
    </row>
    <row r="10" spans="1:18" x14ac:dyDescent="0.25">
      <c r="A10">
        <f t="shared" si="0"/>
        <v>2010</v>
      </c>
      <c r="B10">
        <f t="shared" si="1"/>
        <v>2</v>
      </c>
      <c r="C10" s="19">
        <v>40236</v>
      </c>
      <c r="D10" s="19">
        <f t="shared" si="2"/>
        <v>40242</v>
      </c>
      <c r="E10" s="19" t="str">
        <f t="shared" si="3"/>
        <v>92010</v>
      </c>
      <c r="F10" s="4">
        <f>SUMIF('Cushing Flows Data'!A$9:A$3818,'Cushing Balance'!$E10,'Cushing Flows Data'!$Z$9:$Z$3818)</f>
        <v>5993.4383295506914</v>
      </c>
      <c r="G10" s="4">
        <f>SUMIF('Cushing Flows Data'!A$9:A$3818,'Cushing Balance'!$E10,'Cushing Flows Data'!$AU$9:$AU$3818)</f>
        <v>8355.279129999999</v>
      </c>
      <c r="H10" s="15">
        <f t="shared" si="4"/>
        <v>-2361.8408004493076</v>
      </c>
      <c r="I10" s="44">
        <v>30600</v>
      </c>
      <c r="K10" s="48">
        <f t="shared" si="7"/>
        <v>631</v>
      </c>
      <c r="L10" s="48">
        <f t="shared" si="8"/>
        <v>2992.8408004493076</v>
      </c>
      <c r="M10" s="48"/>
      <c r="N10" s="48">
        <f t="shared" si="5"/>
        <v>631</v>
      </c>
      <c r="O10" s="48">
        <f t="shared" si="9"/>
        <v>2361.8408004493076</v>
      </c>
      <c r="P10" s="45">
        <v>50325</v>
      </c>
      <c r="Q10" s="41">
        <f t="shared" si="6"/>
        <v>0.60804769001490311</v>
      </c>
    </row>
    <row r="11" spans="1:18" x14ac:dyDescent="0.25">
      <c r="A11">
        <f t="shared" si="0"/>
        <v>2010</v>
      </c>
      <c r="B11">
        <f t="shared" si="1"/>
        <v>3</v>
      </c>
      <c r="C11" s="19">
        <v>40243</v>
      </c>
      <c r="D11" s="19">
        <f t="shared" si="2"/>
        <v>40249</v>
      </c>
      <c r="E11" s="19" t="str">
        <f t="shared" si="3"/>
        <v>102010</v>
      </c>
      <c r="F11" s="4">
        <f>SUMIF('Cushing Flows Data'!A$9:A$3818,'Cushing Balance'!$E11,'Cushing Flows Data'!$Z$9:$Z$3818)</f>
        <v>5452.9440118709672</v>
      </c>
      <c r="G11" s="4">
        <f>SUMIF('Cushing Flows Data'!A$9:A$3818,'Cushing Balance'!$E11,'Cushing Flows Data'!$AU$9:$AU$3818)</f>
        <v>8687.6410899999992</v>
      </c>
      <c r="H11" s="15">
        <f t="shared" si="4"/>
        <v>-3234.697078129032</v>
      </c>
      <c r="I11" s="44">
        <v>29919</v>
      </c>
      <c r="K11" s="48">
        <f t="shared" si="7"/>
        <v>-681</v>
      </c>
      <c r="L11" s="48">
        <f t="shared" si="8"/>
        <v>2553.697078129032</v>
      </c>
      <c r="M11" s="48"/>
      <c r="N11" s="48">
        <f t="shared" si="5"/>
        <v>-681</v>
      </c>
      <c r="O11" s="48">
        <f t="shared" si="9"/>
        <v>3234.697078129032</v>
      </c>
      <c r="P11" s="45">
        <v>50325</v>
      </c>
      <c r="Q11" s="41">
        <f t="shared" si="6"/>
        <v>0.59451564828614012</v>
      </c>
    </row>
    <row r="12" spans="1:18" x14ac:dyDescent="0.25">
      <c r="A12">
        <f t="shared" si="0"/>
        <v>2010</v>
      </c>
      <c r="B12">
        <f t="shared" si="1"/>
        <v>3</v>
      </c>
      <c r="C12" s="19">
        <v>40250</v>
      </c>
      <c r="D12" s="19">
        <f t="shared" si="2"/>
        <v>40256</v>
      </c>
      <c r="E12" s="19" t="str">
        <f t="shared" si="3"/>
        <v>112010</v>
      </c>
      <c r="F12" s="4">
        <f>SUMIF('Cushing Flows Data'!A$9:A$3818,'Cushing Balance'!$E12,'Cushing Flows Data'!$Z$9:$Z$3818)</f>
        <v>6241.9512918709679</v>
      </c>
      <c r="G12" s="4">
        <f>SUMIF('Cushing Flows Data'!A$9:A$3818,'Cushing Balance'!$E12,'Cushing Flows Data'!$AU$9:$AU$3818)</f>
        <v>8724.3979099999997</v>
      </c>
      <c r="H12" s="15">
        <f t="shared" si="4"/>
        <v>-2482.4466181290318</v>
      </c>
      <c r="I12" s="44">
        <v>30453</v>
      </c>
      <c r="K12" s="48">
        <f t="shared" si="7"/>
        <v>534</v>
      </c>
      <c r="L12" s="48">
        <f t="shared" si="8"/>
        <v>3016.4466181290318</v>
      </c>
      <c r="M12" s="48"/>
      <c r="N12" s="48">
        <f t="shared" si="5"/>
        <v>534</v>
      </c>
      <c r="O12" s="48">
        <f t="shared" si="9"/>
        <v>2482.4466181290318</v>
      </c>
      <c r="P12" s="45">
        <v>50492</v>
      </c>
      <c r="Q12" s="41">
        <f t="shared" si="6"/>
        <v>0.60312524756397057</v>
      </c>
    </row>
    <row r="13" spans="1:18" x14ac:dyDescent="0.25">
      <c r="A13">
        <f t="shared" si="0"/>
        <v>2010</v>
      </c>
      <c r="B13">
        <f t="shared" si="1"/>
        <v>3</v>
      </c>
      <c r="C13" s="19">
        <v>40257</v>
      </c>
      <c r="D13" s="19">
        <f t="shared" si="2"/>
        <v>40263</v>
      </c>
      <c r="E13" s="19" t="str">
        <f t="shared" si="3"/>
        <v>122010</v>
      </c>
      <c r="F13" s="4">
        <f>SUMIF('Cushing Flows Data'!A$9:A$3818,'Cushing Balance'!$E13,'Cushing Flows Data'!$Z$9:$Z$3818)</f>
        <v>6354.229761870969</v>
      </c>
      <c r="G13" s="4">
        <f>SUMIF('Cushing Flows Data'!A$9:A$3818,'Cushing Balance'!$E13,'Cushing Flows Data'!$AU$9:$AU$3818)</f>
        <v>8805.729269999998</v>
      </c>
      <c r="H13" s="15">
        <f t="shared" si="4"/>
        <v>-2451.499508129029</v>
      </c>
      <c r="I13" s="44">
        <v>30936</v>
      </c>
      <c r="K13" s="48">
        <f t="shared" si="7"/>
        <v>483</v>
      </c>
      <c r="L13" s="48">
        <f t="shared" si="8"/>
        <v>2934.499508129029</v>
      </c>
      <c r="M13" s="48"/>
      <c r="N13" s="48">
        <f t="shared" si="5"/>
        <v>483</v>
      </c>
      <c r="O13" s="48">
        <f t="shared" si="9"/>
        <v>2451.499508129029</v>
      </c>
      <c r="P13" s="45">
        <v>50492</v>
      </c>
      <c r="Q13" s="41">
        <f t="shared" si="6"/>
        <v>0.61269111938524912</v>
      </c>
    </row>
    <row r="14" spans="1:18" x14ac:dyDescent="0.25">
      <c r="A14">
        <f t="shared" si="0"/>
        <v>2010</v>
      </c>
      <c r="B14">
        <f t="shared" si="1"/>
        <v>3</v>
      </c>
      <c r="C14" s="19">
        <v>40264</v>
      </c>
      <c r="D14" s="19">
        <f t="shared" si="2"/>
        <v>40270</v>
      </c>
      <c r="E14" s="19" t="str">
        <f t="shared" si="3"/>
        <v>132010</v>
      </c>
      <c r="F14" s="4">
        <f>SUMIF('Cushing Flows Data'!A$9:A$3818,'Cushing Balance'!$E14,'Cushing Flows Data'!$Z$9:$Z$3818)</f>
        <v>6622.6874259268816</v>
      </c>
      <c r="G14" s="4">
        <f>SUMIF('Cushing Flows Data'!A$9:A$3818,'Cushing Balance'!$E14,'Cushing Flows Data'!$AU$9:$AU$3818)</f>
        <v>8557.1977299999999</v>
      </c>
      <c r="H14" s="15">
        <f t="shared" si="4"/>
        <v>-1934.5103040731183</v>
      </c>
      <c r="I14" s="44">
        <v>31164</v>
      </c>
      <c r="K14" s="48">
        <f t="shared" si="7"/>
        <v>228</v>
      </c>
      <c r="L14" s="48">
        <f t="shared" si="8"/>
        <v>2162.5103040731183</v>
      </c>
      <c r="M14" s="48"/>
      <c r="N14" s="48">
        <f t="shared" si="5"/>
        <v>228</v>
      </c>
      <c r="O14" s="48">
        <f t="shared" si="9"/>
        <v>1934.5103040731183</v>
      </c>
      <c r="P14" s="45">
        <v>50492</v>
      </c>
      <c r="Q14" s="41">
        <f t="shared" si="6"/>
        <v>0.61720668620771613</v>
      </c>
    </row>
    <row r="15" spans="1:18" x14ac:dyDescent="0.25">
      <c r="A15">
        <f t="shared" si="0"/>
        <v>2010</v>
      </c>
      <c r="B15">
        <f t="shared" si="1"/>
        <v>4</v>
      </c>
      <c r="C15" s="19">
        <v>40271</v>
      </c>
      <c r="D15" s="19">
        <f t="shared" si="2"/>
        <v>40277</v>
      </c>
      <c r="E15" s="19" t="str">
        <f t="shared" si="3"/>
        <v>142010</v>
      </c>
      <c r="F15" s="4">
        <f>SUMIF('Cushing Flows Data'!A$9:A$3818,'Cushing Balance'!$E15,'Cushing Flows Data'!$Z$9:$Z$3818)</f>
        <v>6588.1962310666668</v>
      </c>
      <c r="G15" s="4">
        <f>SUMIF('Cushing Flows Data'!A$9:A$3818,'Cushing Balance'!$E15,'Cushing Flows Data'!$AU$9:$AU$3818)</f>
        <v>8575.6537000000008</v>
      </c>
      <c r="H15" s="15">
        <f t="shared" si="4"/>
        <v>-1987.457468933334</v>
      </c>
      <c r="I15" s="44">
        <v>32257</v>
      </c>
      <c r="K15" s="48">
        <f t="shared" si="7"/>
        <v>1093</v>
      </c>
      <c r="L15" s="48">
        <f t="shared" si="8"/>
        <v>3080.457468933334</v>
      </c>
      <c r="M15" s="48"/>
      <c r="N15" s="48">
        <f t="shared" si="5"/>
        <v>1093</v>
      </c>
      <c r="O15" s="48">
        <f t="shared" si="9"/>
        <v>1987.457468933334</v>
      </c>
      <c r="P15" s="45">
        <v>50572</v>
      </c>
      <c r="Q15" s="41">
        <f t="shared" si="6"/>
        <v>0.63784307521948902</v>
      </c>
    </row>
    <row r="16" spans="1:18" x14ac:dyDescent="0.25">
      <c r="A16">
        <f t="shared" si="0"/>
        <v>2010</v>
      </c>
      <c r="B16">
        <f t="shared" si="1"/>
        <v>4</v>
      </c>
      <c r="C16" s="19">
        <v>40278</v>
      </c>
      <c r="D16" s="19">
        <f t="shared" si="2"/>
        <v>40284</v>
      </c>
      <c r="E16" s="19" t="str">
        <f t="shared" si="3"/>
        <v>152010</v>
      </c>
      <c r="F16" s="4">
        <f>SUMIF('Cushing Flows Data'!A$9:A$3818,'Cushing Balance'!$E16,'Cushing Flows Data'!$Z$9:$Z$3818)</f>
        <v>6568.5117310666665</v>
      </c>
      <c r="G16" s="4">
        <f>SUMIF('Cushing Flows Data'!A$9:A$3818,'Cushing Balance'!$E16,'Cushing Flows Data'!$AU$9:$AU$3818)</f>
        <v>8619.9349899999997</v>
      </c>
      <c r="H16" s="15">
        <f t="shared" si="4"/>
        <v>-2051.4232589333333</v>
      </c>
      <c r="I16" s="44">
        <v>34111</v>
      </c>
      <c r="K16" s="48">
        <f t="shared" si="7"/>
        <v>1854</v>
      </c>
      <c r="L16" s="48">
        <f t="shared" si="8"/>
        <v>3905.4232589333333</v>
      </c>
      <c r="M16" s="48"/>
      <c r="N16" s="48">
        <f t="shared" si="5"/>
        <v>1854</v>
      </c>
      <c r="O16" s="48">
        <f t="shared" si="9"/>
        <v>2051.4232589333333</v>
      </c>
      <c r="P16" s="45">
        <v>52852</v>
      </c>
      <c r="Q16" s="41">
        <f t="shared" si="6"/>
        <v>0.64540603950654662</v>
      </c>
    </row>
    <row r="17" spans="1:17" x14ac:dyDescent="0.25">
      <c r="A17">
        <f t="shared" si="0"/>
        <v>2010</v>
      </c>
      <c r="B17">
        <f t="shared" si="1"/>
        <v>4</v>
      </c>
      <c r="C17" s="19">
        <v>40285</v>
      </c>
      <c r="D17" s="19">
        <f t="shared" si="2"/>
        <v>40291</v>
      </c>
      <c r="E17" s="19" t="str">
        <f t="shared" si="3"/>
        <v>162010</v>
      </c>
      <c r="F17" s="4">
        <f>SUMIF('Cushing Flows Data'!A$9:A$3818,'Cushing Balance'!$E17,'Cushing Flows Data'!$Z$9:$Z$3818)</f>
        <v>6543.3515610666664</v>
      </c>
      <c r="G17" s="4">
        <f>SUMIF('Cushing Flows Data'!A$9:A$3818,'Cushing Balance'!$E17,'Cushing Flows Data'!$AU$9:$AU$3818)</f>
        <v>8713.1035300000003</v>
      </c>
      <c r="H17" s="15">
        <f t="shared" si="4"/>
        <v>-2169.751968933334</v>
      </c>
      <c r="I17" s="44">
        <v>34565</v>
      </c>
      <c r="K17" s="48">
        <f t="shared" si="7"/>
        <v>454</v>
      </c>
      <c r="L17" s="48">
        <f t="shared" si="8"/>
        <v>2623.751968933334</v>
      </c>
      <c r="M17" s="48"/>
      <c r="N17" s="48">
        <f t="shared" si="5"/>
        <v>454</v>
      </c>
      <c r="O17" s="48">
        <f t="shared" si="9"/>
        <v>2169.751968933334</v>
      </c>
      <c r="P17" s="45">
        <v>52852</v>
      </c>
      <c r="Q17" s="41">
        <f t="shared" si="6"/>
        <v>0.65399606448194958</v>
      </c>
    </row>
    <row r="18" spans="1:17" x14ac:dyDescent="0.25">
      <c r="A18">
        <f t="shared" si="0"/>
        <v>2010</v>
      </c>
      <c r="B18">
        <f t="shared" si="1"/>
        <v>4</v>
      </c>
      <c r="C18" s="19">
        <v>40292</v>
      </c>
      <c r="D18" s="19">
        <f t="shared" si="2"/>
        <v>40298</v>
      </c>
      <c r="E18" s="19" t="str">
        <f t="shared" si="3"/>
        <v>172010</v>
      </c>
      <c r="F18" s="4">
        <f>SUMIF('Cushing Flows Data'!A$9:A$3818,'Cushing Balance'!$E18,'Cushing Flows Data'!$Z$9:$Z$3818)</f>
        <v>6697.2617310666674</v>
      </c>
      <c r="G18" s="4">
        <f>SUMIF('Cushing Flows Data'!A$9:A$3818,'Cushing Balance'!$E18,'Cushing Flows Data'!$AU$9:$AU$3818)</f>
        <v>8680.5320100000008</v>
      </c>
      <c r="H18" s="15">
        <f t="shared" si="4"/>
        <v>-1983.2702789333334</v>
      </c>
      <c r="I18" s="44">
        <v>36244</v>
      </c>
      <c r="K18" s="48">
        <f t="shared" si="7"/>
        <v>1679</v>
      </c>
      <c r="L18" s="48">
        <f t="shared" si="8"/>
        <v>3662.2702789333334</v>
      </c>
      <c r="M18" s="48"/>
      <c r="N18" s="48">
        <f t="shared" si="5"/>
        <v>1679</v>
      </c>
      <c r="O18" s="48">
        <f t="shared" si="9"/>
        <v>1983.2702789333334</v>
      </c>
      <c r="P18" s="45">
        <v>52852</v>
      </c>
      <c r="Q18" s="41">
        <f t="shared" si="6"/>
        <v>0.68576402028305461</v>
      </c>
    </row>
    <row r="19" spans="1:17" x14ac:dyDescent="0.25">
      <c r="A19">
        <f t="shared" si="0"/>
        <v>2010</v>
      </c>
      <c r="B19">
        <f t="shared" si="1"/>
        <v>5</v>
      </c>
      <c r="C19" s="19">
        <v>40299</v>
      </c>
      <c r="D19" s="19">
        <f t="shared" si="2"/>
        <v>40305</v>
      </c>
      <c r="E19" s="19" t="str">
        <f t="shared" si="3"/>
        <v>182010</v>
      </c>
      <c r="F19" s="4">
        <f>SUMIF('Cushing Flows Data'!A$9:A$3818,'Cushing Balance'!$E19,'Cushing Flows Data'!$Z$9:$Z$3818)</f>
        <v>6358.8961924516143</v>
      </c>
      <c r="G19" s="4">
        <f>SUMIF('Cushing Flows Data'!A$9:A$3818,'Cushing Balance'!$E19,'Cushing Flows Data'!$AU$9:$AU$3818)</f>
        <v>8736.0824100000027</v>
      </c>
      <c r="H19" s="15">
        <f t="shared" si="4"/>
        <v>-2377.1862175483884</v>
      </c>
      <c r="I19" s="44">
        <v>37028</v>
      </c>
      <c r="K19" s="48">
        <f t="shared" si="7"/>
        <v>784</v>
      </c>
      <c r="L19" s="48">
        <f t="shared" si="8"/>
        <v>3161.1862175483884</v>
      </c>
      <c r="M19" s="48"/>
      <c r="N19" s="48">
        <f t="shared" si="5"/>
        <v>784</v>
      </c>
      <c r="O19" s="48">
        <f t="shared" si="9"/>
        <v>2377.1862175483884</v>
      </c>
      <c r="P19" s="45">
        <v>52592</v>
      </c>
      <c r="Q19" s="41">
        <f t="shared" si="6"/>
        <v>0.70406145421356858</v>
      </c>
    </row>
    <row r="20" spans="1:17" x14ac:dyDescent="0.25">
      <c r="A20">
        <f t="shared" si="0"/>
        <v>2010</v>
      </c>
      <c r="B20">
        <f t="shared" si="1"/>
        <v>5</v>
      </c>
      <c r="C20" s="19">
        <v>40306</v>
      </c>
      <c r="D20" s="19">
        <f t="shared" si="2"/>
        <v>40312</v>
      </c>
      <c r="E20" s="19" t="str">
        <f t="shared" si="3"/>
        <v>192010</v>
      </c>
      <c r="F20" s="4">
        <f>SUMIF('Cushing Flows Data'!A$9:A$3818,'Cushing Balance'!$E20,'Cushing Flows Data'!$Z$9:$Z$3818)</f>
        <v>6329.741572451614</v>
      </c>
      <c r="G20" s="4">
        <f>SUMIF('Cushing Flows Data'!A$9:A$3818,'Cushing Balance'!$E20,'Cushing Flows Data'!$AU$9:$AU$3818)</f>
        <v>8859.9509700000017</v>
      </c>
      <c r="H20" s="15">
        <f t="shared" si="4"/>
        <v>-2530.2093975483876</v>
      </c>
      <c r="I20" s="44">
        <v>37945</v>
      </c>
      <c r="K20" s="48">
        <f t="shared" si="7"/>
        <v>917</v>
      </c>
      <c r="L20" s="48">
        <f t="shared" si="8"/>
        <v>3447.2093975483876</v>
      </c>
      <c r="M20" s="48"/>
      <c r="N20" s="48">
        <f t="shared" si="5"/>
        <v>917</v>
      </c>
      <c r="O20" s="48">
        <f t="shared" si="9"/>
        <v>2530.2093975483876</v>
      </c>
      <c r="P20" s="45">
        <v>52715</v>
      </c>
      <c r="Q20" s="41">
        <f t="shared" si="6"/>
        <v>0.71981409465996393</v>
      </c>
    </row>
    <row r="21" spans="1:17" x14ac:dyDescent="0.25">
      <c r="A21">
        <f t="shared" si="0"/>
        <v>2010</v>
      </c>
      <c r="B21">
        <f t="shared" si="1"/>
        <v>5</v>
      </c>
      <c r="C21" s="19">
        <v>40313</v>
      </c>
      <c r="D21" s="19">
        <f t="shared" si="2"/>
        <v>40319</v>
      </c>
      <c r="E21" s="19" t="str">
        <f t="shared" si="3"/>
        <v>202010</v>
      </c>
      <c r="F21" s="4">
        <f>SUMIF('Cushing Flows Data'!A$9:A$3818,'Cushing Balance'!$E21,'Cushing Flows Data'!$Z$9:$Z$3818)</f>
        <v>6352.1404724516142</v>
      </c>
      <c r="G21" s="4">
        <f>SUMIF('Cushing Flows Data'!A$9:A$3818,'Cushing Balance'!$E21,'Cushing Flows Data'!$AU$9:$AU$3818)</f>
        <v>8876.290060000003</v>
      </c>
      <c r="H21" s="15">
        <f t="shared" si="4"/>
        <v>-2524.1495875483888</v>
      </c>
      <c r="I21" s="44">
        <v>37621</v>
      </c>
      <c r="K21" s="48">
        <f t="shared" si="7"/>
        <v>-324</v>
      </c>
      <c r="L21" s="48">
        <f t="shared" si="8"/>
        <v>2200.1495875483888</v>
      </c>
      <c r="M21" s="48"/>
      <c r="N21" s="48">
        <f t="shared" si="5"/>
        <v>-324</v>
      </c>
      <c r="O21" s="48">
        <f t="shared" si="9"/>
        <v>2524.1495875483888</v>
      </c>
      <c r="P21" s="45">
        <v>53115</v>
      </c>
      <c r="Q21" s="41">
        <f t="shared" si="6"/>
        <v>0.70829332580250404</v>
      </c>
    </row>
    <row r="22" spans="1:17" x14ac:dyDescent="0.25">
      <c r="A22">
        <f t="shared" si="0"/>
        <v>2010</v>
      </c>
      <c r="B22">
        <f t="shared" si="1"/>
        <v>5</v>
      </c>
      <c r="C22" s="19">
        <v>40320</v>
      </c>
      <c r="D22" s="19">
        <f t="shared" si="2"/>
        <v>40326</v>
      </c>
      <c r="E22" s="19" t="str">
        <f t="shared" si="3"/>
        <v>212010</v>
      </c>
      <c r="F22" s="4">
        <f>SUMIF('Cushing Flows Data'!A$9:A$3818,'Cushing Balance'!$E22,'Cushing Flows Data'!$Z$9:$Z$3818)</f>
        <v>6633.5662924516137</v>
      </c>
      <c r="G22" s="4">
        <f>SUMIF('Cushing Flows Data'!A$9:A$3818,'Cushing Balance'!$E22,'Cushing Flows Data'!$AU$9:$AU$3818)</f>
        <v>8516.134280000002</v>
      </c>
      <c r="H22" s="15">
        <f t="shared" si="4"/>
        <v>-1882.5679875483884</v>
      </c>
      <c r="I22" s="44">
        <v>37889</v>
      </c>
      <c r="K22" s="48">
        <f t="shared" si="7"/>
        <v>268</v>
      </c>
      <c r="L22" s="48">
        <f t="shared" si="8"/>
        <v>2150.5679875483884</v>
      </c>
      <c r="M22" s="48"/>
      <c r="N22" s="48">
        <f t="shared" si="5"/>
        <v>268</v>
      </c>
      <c r="O22" s="48">
        <f t="shared" si="9"/>
        <v>1882.5679875483884</v>
      </c>
      <c r="P22" s="45">
        <v>53365</v>
      </c>
      <c r="Q22" s="41">
        <f t="shared" si="6"/>
        <v>0.70999718916893095</v>
      </c>
    </row>
    <row r="23" spans="1:17" x14ac:dyDescent="0.25">
      <c r="A23">
        <f t="shared" si="0"/>
        <v>2010</v>
      </c>
      <c r="B23">
        <f t="shared" si="1"/>
        <v>5</v>
      </c>
      <c r="C23" s="19">
        <v>40327</v>
      </c>
      <c r="D23" s="19">
        <f t="shared" si="2"/>
        <v>40333</v>
      </c>
      <c r="E23" s="19" t="str">
        <f t="shared" si="3"/>
        <v>222010</v>
      </c>
      <c r="F23" s="4">
        <f>SUMIF('Cushing Flows Data'!A$9:A$3818,'Cushing Balance'!$E23,'Cushing Flows Data'!$Z$9:$Z$3818)</f>
        <v>6834.7965381935483</v>
      </c>
      <c r="G23" s="4">
        <f>SUMIF('Cushing Flows Data'!A$9:A$3818,'Cushing Balance'!$E23,'Cushing Flows Data'!$AU$9:$AU$3818)</f>
        <v>8978.6581400000014</v>
      </c>
      <c r="H23" s="15">
        <f t="shared" si="4"/>
        <v>-2143.8616018064531</v>
      </c>
      <c r="I23" s="44">
        <v>37416</v>
      </c>
      <c r="K23" s="48">
        <f t="shared" si="7"/>
        <v>-473</v>
      </c>
      <c r="L23" s="48">
        <f t="shared" si="8"/>
        <v>1670.8616018064531</v>
      </c>
      <c r="M23" s="48"/>
      <c r="N23" s="48">
        <f t="shared" si="5"/>
        <v>-473</v>
      </c>
      <c r="O23" s="48">
        <f t="shared" si="9"/>
        <v>2143.8616018064531</v>
      </c>
      <c r="P23" s="45">
        <v>53555</v>
      </c>
      <c r="Q23" s="41">
        <f t="shared" si="6"/>
        <v>0.69864625151713189</v>
      </c>
    </row>
    <row r="24" spans="1:17" x14ac:dyDescent="0.25">
      <c r="A24">
        <f t="shared" si="0"/>
        <v>2010</v>
      </c>
      <c r="B24">
        <f t="shared" si="1"/>
        <v>6</v>
      </c>
      <c r="C24" s="19">
        <v>40334</v>
      </c>
      <c r="D24" s="19">
        <f t="shared" si="2"/>
        <v>40340</v>
      </c>
      <c r="E24" s="19" t="str">
        <f t="shared" si="3"/>
        <v>232010</v>
      </c>
      <c r="F24" s="4">
        <f>SUMIF('Cushing Flows Data'!A$9:A$3818,'Cushing Balance'!$E24,'Cushing Flows Data'!$Z$9:$Z$3818)</f>
        <v>6696.3980949999996</v>
      </c>
      <c r="G24" s="4">
        <f>SUMIF('Cushing Flows Data'!A$9:A$3818,'Cushing Balance'!$E24,'Cushing Flows Data'!$AU$9:$AU$3818)</f>
        <v>8923.572180000001</v>
      </c>
      <c r="H24" s="15">
        <f t="shared" si="4"/>
        <v>-2227.1740850000015</v>
      </c>
      <c r="I24" s="44">
        <v>37610</v>
      </c>
      <c r="K24" s="48">
        <f t="shared" si="7"/>
        <v>194</v>
      </c>
      <c r="L24" s="48">
        <f t="shared" si="8"/>
        <v>2421.1740850000015</v>
      </c>
      <c r="M24" s="48"/>
      <c r="N24" s="48">
        <f t="shared" si="5"/>
        <v>194</v>
      </c>
      <c r="O24" s="48">
        <f t="shared" si="9"/>
        <v>2227.1740850000015</v>
      </c>
      <c r="P24" s="45">
        <v>53555</v>
      </c>
      <c r="Q24" s="41">
        <f t="shared" si="6"/>
        <v>0.70226869573335826</v>
      </c>
    </row>
    <row r="25" spans="1:17" x14ac:dyDescent="0.25">
      <c r="A25">
        <f t="shared" si="0"/>
        <v>2010</v>
      </c>
      <c r="B25">
        <f t="shared" si="1"/>
        <v>6</v>
      </c>
      <c r="C25" s="19">
        <v>40341</v>
      </c>
      <c r="D25" s="19">
        <f t="shared" si="2"/>
        <v>40347</v>
      </c>
      <c r="E25" s="19" t="str">
        <f t="shared" si="3"/>
        <v>242010</v>
      </c>
      <c r="F25" s="4">
        <f>SUMIF('Cushing Flows Data'!A$9:A$3818,'Cushing Balance'!$E25,'Cushing Flows Data'!$Z$9:$Z$3818)</f>
        <v>6612.7652249999992</v>
      </c>
      <c r="G25" s="4">
        <f>SUMIF('Cushing Flows Data'!A$9:A$3818,'Cushing Balance'!$E25,'Cushing Flows Data'!$AU$9:$AU$3818)</f>
        <v>8881.6284399999986</v>
      </c>
      <c r="H25" s="15">
        <f t="shared" si="4"/>
        <v>-2268.8632149999994</v>
      </c>
      <c r="I25" s="44">
        <v>36784</v>
      </c>
      <c r="K25" s="48">
        <f t="shared" si="7"/>
        <v>-826</v>
      </c>
      <c r="L25" s="48">
        <f t="shared" si="8"/>
        <v>1442.8632149999994</v>
      </c>
      <c r="M25" s="48"/>
      <c r="N25" s="48">
        <f t="shared" si="5"/>
        <v>-826</v>
      </c>
      <c r="O25" s="48">
        <f t="shared" si="9"/>
        <v>2268.8632149999994</v>
      </c>
      <c r="P25" s="45">
        <v>53555</v>
      </c>
      <c r="Q25" s="41">
        <f t="shared" si="6"/>
        <v>0.68684529922509574</v>
      </c>
    </row>
    <row r="26" spans="1:17" x14ac:dyDescent="0.25">
      <c r="A26">
        <f t="shared" si="0"/>
        <v>2010</v>
      </c>
      <c r="B26">
        <f t="shared" si="1"/>
        <v>6</v>
      </c>
      <c r="C26" s="19">
        <v>40348</v>
      </c>
      <c r="D26" s="19">
        <f t="shared" si="2"/>
        <v>40354</v>
      </c>
      <c r="E26" s="19" t="str">
        <f t="shared" si="3"/>
        <v>252010</v>
      </c>
      <c r="F26" s="4">
        <f>SUMIF('Cushing Flows Data'!A$9:A$3818,'Cushing Balance'!$E26,'Cushing Flows Data'!$Z$9:$Z$3818)</f>
        <v>6542.0608249999996</v>
      </c>
      <c r="G26" s="4">
        <f>SUMIF('Cushing Flows Data'!A$9:A$3818,'Cushing Balance'!$E26,'Cushing Flows Data'!$AU$9:$AU$3818)</f>
        <v>8700.1699600000011</v>
      </c>
      <c r="H26" s="15">
        <f t="shared" si="4"/>
        <v>-2158.1091350000015</v>
      </c>
      <c r="I26" s="44">
        <v>35989</v>
      </c>
      <c r="K26" s="48">
        <f t="shared" si="7"/>
        <v>-795</v>
      </c>
      <c r="L26" s="48">
        <f t="shared" si="8"/>
        <v>1363.1091350000015</v>
      </c>
      <c r="M26" s="48"/>
      <c r="N26" s="48">
        <f t="shared" si="5"/>
        <v>-795</v>
      </c>
      <c r="O26" s="48">
        <f t="shared" si="9"/>
        <v>2158.1091350000015</v>
      </c>
      <c r="P26" s="45">
        <v>53645</v>
      </c>
      <c r="Q26" s="41">
        <f t="shared" si="6"/>
        <v>0.67087333395470217</v>
      </c>
    </row>
    <row r="27" spans="1:17" x14ac:dyDescent="0.25">
      <c r="A27">
        <f t="shared" si="0"/>
        <v>2010</v>
      </c>
      <c r="B27">
        <f t="shared" si="1"/>
        <v>6</v>
      </c>
      <c r="C27" s="19">
        <v>40355</v>
      </c>
      <c r="D27" s="19">
        <f t="shared" si="2"/>
        <v>40361</v>
      </c>
      <c r="E27" s="19" t="str">
        <f t="shared" si="3"/>
        <v>262010</v>
      </c>
      <c r="F27" s="4">
        <f>SUMIF('Cushing Flows Data'!A$9:A$3818,'Cushing Balance'!$E27,'Cushing Flows Data'!$Z$9:$Z$3818)</f>
        <v>6272.0162239032252</v>
      </c>
      <c r="G27" s="4">
        <f>SUMIF('Cushing Flows Data'!A$9:A$3818,'Cushing Balance'!$E27,'Cushing Flows Data'!$AU$9:$AU$3818)</f>
        <v>8767.4233500000009</v>
      </c>
      <c r="H27" s="15">
        <f t="shared" si="4"/>
        <v>-2495.4071260967758</v>
      </c>
      <c r="I27" s="44">
        <v>35805</v>
      </c>
      <c r="K27" s="48">
        <f t="shared" si="7"/>
        <v>-184</v>
      </c>
      <c r="L27" s="48">
        <f t="shared" si="8"/>
        <v>2311.4071260967758</v>
      </c>
      <c r="M27" s="48"/>
      <c r="N27" s="48">
        <f t="shared" si="5"/>
        <v>-184</v>
      </c>
      <c r="O27" s="48">
        <f t="shared" si="9"/>
        <v>2495.4071260967758</v>
      </c>
      <c r="P27" s="45">
        <v>54347</v>
      </c>
      <c r="Q27" s="41">
        <f t="shared" si="6"/>
        <v>0.65882201409461427</v>
      </c>
    </row>
    <row r="28" spans="1:17" x14ac:dyDescent="0.25">
      <c r="A28">
        <f t="shared" si="0"/>
        <v>2010</v>
      </c>
      <c r="B28">
        <f t="shared" si="1"/>
        <v>7</v>
      </c>
      <c r="C28" s="19">
        <v>40362</v>
      </c>
      <c r="D28" s="19">
        <f t="shared" si="2"/>
        <v>40368</v>
      </c>
      <c r="E28" s="19" t="str">
        <f t="shared" si="3"/>
        <v>272010</v>
      </c>
      <c r="F28" s="4">
        <f>SUMIF('Cushing Flows Data'!A$9:A$3818,'Cushing Balance'!$E28,'Cushing Flows Data'!$Z$9:$Z$3818)</f>
        <v>6601.4039561612899</v>
      </c>
      <c r="G28" s="4">
        <f>SUMIF('Cushing Flows Data'!A$9:A$3818,'Cushing Balance'!$E28,'Cushing Flows Data'!$AU$9:$AU$3818)</f>
        <v>8775.8665399999991</v>
      </c>
      <c r="H28" s="15">
        <f t="shared" si="4"/>
        <v>-2174.4625838387092</v>
      </c>
      <c r="I28" s="44">
        <v>36119</v>
      </c>
      <c r="K28" s="48">
        <f t="shared" si="7"/>
        <v>314</v>
      </c>
      <c r="L28" s="48">
        <f t="shared" si="8"/>
        <v>2488.4625838387092</v>
      </c>
      <c r="M28" s="48"/>
      <c r="N28" s="48">
        <f t="shared" si="5"/>
        <v>314</v>
      </c>
      <c r="O28" s="48">
        <f t="shared" si="9"/>
        <v>2174.4625838387092</v>
      </c>
      <c r="P28" s="45">
        <v>53707</v>
      </c>
      <c r="Q28" s="41">
        <f t="shared" si="6"/>
        <v>0.67251941087753919</v>
      </c>
    </row>
    <row r="29" spans="1:17" x14ac:dyDescent="0.25">
      <c r="A29">
        <f t="shared" si="0"/>
        <v>2010</v>
      </c>
      <c r="B29">
        <f t="shared" si="1"/>
        <v>7</v>
      </c>
      <c r="C29" s="19">
        <v>40369</v>
      </c>
      <c r="D29" s="19">
        <f t="shared" si="2"/>
        <v>40375</v>
      </c>
      <c r="E29" s="19" t="str">
        <f t="shared" si="3"/>
        <v>282010</v>
      </c>
      <c r="F29" s="4">
        <f>SUMIF('Cushing Flows Data'!A$9:A$3818,'Cushing Balance'!$E29,'Cushing Flows Data'!$Z$9:$Z$3818)</f>
        <v>6944.0506461612904</v>
      </c>
      <c r="G29" s="4">
        <f>SUMIF('Cushing Flows Data'!A$9:A$3818,'Cushing Balance'!$E29,'Cushing Flows Data'!$AU$9:$AU$3818)</f>
        <v>8752.2353999999996</v>
      </c>
      <c r="H29" s="15">
        <f t="shared" si="4"/>
        <v>-1808.1847538387092</v>
      </c>
      <c r="I29" s="44">
        <v>37104</v>
      </c>
      <c r="K29" s="48">
        <f t="shared" si="7"/>
        <v>985</v>
      </c>
      <c r="L29" s="48">
        <f t="shared" si="8"/>
        <v>2793.1847538387092</v>
      </c>
      <c r="M29" s="48"/>
      <c r="N29" s="48">
        <f t="shared" si="5"/>
        <v>985</v>
      </c>
      <c r="O29" s="48">
        <f t="shared" si="9"/>
        <v>1808.1847538387092</v>
      </c>
      <c r="P29" s="45">
        <v>53572</v>
      </c>
      <c r="Q29" s="41">
        <f t="shared" si="6"/>
        <v>0.69260061226013592</v>
      </c>
    </row>
    <row r="30" spans="1:17" x14ac:dyDescent="0.25">
      <c r="A30">
        <f t="shared" si="0"/>
        <v>2010</v>
      </c>
      <c r="B30">
        <f t="shared" si="1"/>
        <v>7</v>
      </c>
      <c r="C30" s="19">
        <v>40376</v>
      </c>
      <c r="D30" s="19">
        <f t="shared" si="2"/>
        <v>40382</v>
      </c>
      <c r="E30" s="19" t="str">
        <f t="shared" si="3"/>
        <v>292010</v>
      </c>
      <c r="F30" s="4">
        <f>SUMIF('Cushing Flows Data'!A$9:A$3818,'Cushing Balance'!$E30,'Cushing Flows Data'!$Z$9:$Z$3818)</f>
        <v>6955.2967561612895</v>
      </c>
      <c r="G30" s="4">
        <f>SUMIF('Cushing Flows Data'!A$9:A$3818,'Cushing Balance'!$E30,'Cushing Flows Data'!$AU$9:$AU$3818)</f>
        <v>8825.2390200000009</v>
      </c>
      <c r="H30" s="15">
        <f t="shared" si="4"/>
        <v>-1869.9422638387114</v>
      </c>
      <c r="I30" s="44">
        <v>37170</v>
      </c>
      <c r="K30" s="48">
        <f t="shared" si="7"/>
        <v>66</v>
      </c>
      <c r="L30" s="48">
        <f t="shared" si="8"/>
        <v>1935.9422638387114</v>
      </c>
      <c r="M30" s="48"/>
      <c r="N30" s="48">
        <f t="shared" si="5"/>
        <v>66</v>
      </c>
      <c r="O30" s="48">
        <f t="shared" si="9"/>
        <v>1869.9422638387114</v>
      </c>
      <c r="P30" s="45">
        <v>53572</v>
      </c>
      <c r="Q30" s="41">
        <f t="shared" si="6"/>
        <v>0.69383259911894268</v>
      </c>
    </row>
    <row r="31" spans="1:17" x14ac:dyDescent="0.25">
      <c r="A31">
        <f t="shared" si="0"/>
        <v>2010</v>
      </c>
      <c r="B31">
        <f t="shared" si="1"/>
        <v>7</v>
      </c>
      <c r="C31" s="19">
        <v>40383</v>
      </c>
      <c r="D31" s="19">
        <f t="shared" si="2"/>
        <v>40389</v>
      </c>
      <c r="E31" s="19" t="str">
        <f t="shared" si="3"/>
        <v>302010</v>
      </c>
      <c r="F31" s="4">
        <f>SUMIF('Cushing Flows Data'!A$9:A$3818,'Cushing Balance'!$E31,'Cushing Flows Data'!$Z$9:$Z$3818)</f>
        <v>6963.9206461612894</v>
      </c>
      <c r="G31" s="4">
        <f>SUMIF('Cushing Flows Data'!A$9:A$3818,'Cushing Balance'!$E31,'Cushing Flows Data'!$AU$9:$AU$3818)</f>
        <v>8818.3749499999994</v>
      </c>
      <c r="H31" s="15">
        <f t="shared" si="4"/>
        <v>-1854.4543038387101</v>
      </c>
      <c r="I31" s="44">
        <v>37836</v>
      </c>
      <c r="K31" s="48">
        <f t="shared" si="7"/>
        <v>666</v>
      </c>
      <c r="L31" s="48">
        <f t="shared" si="8"/>
        <v>2520.4543038387101</v>
      </c>
      <c r="M31" s="48"/>
      <c r="N31" s="48">
        <f t="shared" si="5"/>
        <v>666</v>
      </c>
      <c r="O31" s="48">
        <f t="shared" si="9"/>
        <v>1854.4543038387101</v>
      </c>
      <c r="P31" s="45">
        <v>53572</v>
      </c>
      <c r="Q31" s="41">
        <f t="shared" si="6"/>
        <v>0.70626446651235719</v>
      </c>
    </row>
    <row r="32" spans="1:17" x14ac:dyDescent="0.25">
      <c r="A32">
        <f t="shared" si="0"/>
        <v>2010</v>
      </c>
      <c r="B32">
        <f t="shared" si="1"/>
        <v>7</v>
      </c>
      <c r="C32" s="19">
        <v>40390</v>
      </c>
      <c r="D32" s="19">
        <f t="shared" si="2"/>
        <v>40396</v>
      </c>
      <c r="E32" s="19" t="str">
        <f t="shared" si="3"/>
        <v>312010</v>
      </c>
      <c r="F32" s="4">
        <f>SUMIF('Cushing Flows Data'!A$9:A$3818,'Cushing Balance'!$E32,'Cushing Flows Data'!$Z$9:$Z$3818)</f>
        <v>6997.7556314516132</v>
      </c>
      <c r="G32" s="4">
        <f>SUMIF('Cushing Flows Data'!A$9:A$3818,'Cushing Balance'!$E32,'Cushing Flows Data'!$AU$9:$AU$3818)</f>
        <v>8986.3989099999999</v>
      </c>
      <c r="H32" s="15">
        <f t="shared" si="4"/>
        <v>-1988.6432785483867</v>
      </c>
      <c r="I32" s="44">
        <v>37722</v>
      </c>
      <c r="K32" s="48">
        <f t="shared" si="7"/>
        <v>-114</v>
      </c>
      <c r="L32" s="48">
        <f t="shared" si="8"/>
        <v>1874.6432785483867</v>
      </c>
      <c r="M32" s="48"/>
      <c r="N32" s="48">
        <f t="shared" si="5"/>
        <v>-114</v>
      </c>
      <c r="O32" s="48">
        <f t="shared" si="9"/>
        <v>1988.6432785483867</v>
      </c>
      <c r="P32" s="45">
        <v>53150</v>
      </c>
      <c r="Q32" s="41">
        <f t="shared" si="6"/>
        <v>0.70972718720602068</v>
      </c>
    </row>
    <row r="33" spans="1:17" x14ac:dyDescent="0.25">
      <c r="A33">
        <f t="shared" si="0"/>
        <v>2010</v>
      </c>
      <c r="B33">
        <f t="shared" si="1"/>
        <v>8</v>
      </c>
      <c r="C33" s="19">
        <v>40397</v>
      </c>
      <c r="D33" s="19">
        <f t="shared" si="2"/>
        <v>40403</v>
      </c>
      <c r="E33" s="19" t="str">
        <f t="shared" si="3"/>
        <v>322010</v>
      </c>
      <c r="F33" s="4">
        <f>SUMIF('Cushing Flows Data'!A$9:A$3818,'Cushing Balance'!$E33,'Cushing Flows Data'!$Z$9:$Z$3818)</f>
        <v>7173.7718540000005</v>
      </c>
      <c r="G33" s="4">
        <f>SUMIF('Cushing Flows Data'!A$9:A$3818,'Cushing Balance'!$E33,'Cushing Flows Data'!$AU$9:$AU$3818)</f>
        <v>9147.6669300000012</v>
      </c>
      <c r="H33" s="15">
        <f t="shared" si="4"/>
        <v>-1973.8950760000007</v>
      </c>
      <c r="I33" s="44">
        <v>37035</v>
      </c>
      <c r="K33" s="48">
        <f t="shared" si="7"/>
        <v>-687</v>
      </c>
      <c r="L33" s="48">
        <f t="shared" si="8"/>
        <v>1286.8950760000007</v>
      </c>
      <c r="M33" s="48"/>
      <c r="N33" s="48">
        <f t="shared" si="5"/>
        <v>-687</v>
      </c>
      <c r="O33" s="48">
        <f t="shared" si="9"/>
        <v>1973.8950760000007</v>
      </c>
      <c r="P33" s="45">
        <v>53150</v>
      </c>
      <c r="Q33" s="41">
        <f t="shared" si="6"/>
        <v>0.69680150517403572</v>
      </c>
    </row>
    <row r="34" spans="1:17" x14ac:dyDescent="0.25">
      <c r="A34">
        <f t="shared" si="0"/>
        <v>2010</v>
      </c>
      <c r="B34">
        <f t="shared" si="1"/>
        <v>8</v>
      </c>
      <c r="C34" s="19">
        <v>40404</v>
      </c>
      <c r="D34" s="19">
        <f t="shared" si="2"/>
        <v>40410</v>
      </c>
      <c r="E34" s="19" t="str">
        <f t="shared" si="3"/>
        <v>332010</v>
      </c>
      <c r="F34" s="4">
        <f>SUMIF('Cushing Flows Data'!A$9:A$3818,'Cushing Balance'!$E34,'Cushing Flows Data'!$Z$9:$Z$3818)</f>
        <v>7089.0766240000003</v>
      </c>
      <c r="G34" s="4">
        <f>SUMIF('Cushing Flows Data'!A$9:A$3818,'Cushing Balance'!$E34,'Cushing Flows Data'!$AU$9:$AU$3818)</f>
        <v>9234.1949700000005</v>
      </c>
      <c r="H34" s="15">
        <f t="shared" si="4"/>
        <v>-2145.1183460000002</v>
      </c>
      <c r="I34" s="44">
        <v>36256</v>
      </c>
      <c r="K34" s="48">
        <f t="shared" si="7"/>
        <v>-779</v>
      </c>
      <c r="L34" s="48">
        <f t="shared" si="8"/>
        <v>1366.1183460000002</v>
      </c>
      <c r="M34" s="48"/>
      <c r="N34" s="48">
        <f t="shared" si="5"/>
        <v>-779</v>
      </c>
      <c r="O34" s="48">
        <f t="shared" si="9"/>
        <v>2145.1183460000002</v>
      </c>
      <c r="P34" s="45">
        <v>53643</v>
      </c>
      <c r="Q34" s="41">
        <f t="shared" si="6"/>
        <v>0.67587569673582759</v>
      </c>
    </row>
    <row r="35" spans="1:17" x14ac:dyDescent="0.25">
      <c r="A35">
        <f t="shared" si="0"/>
        <v>2010</v>
      </c>
      <c r="B35">
        <f t="shared" si="1"/>
        <v>8</v>
      </c>
      <c r="C35" s="19">
        <v>40411</v>
      </c>
      <c r="D35" s="19">
        <f t="shared" si="2"/>
        <v>40417</v>
      </c>
      <c r="E35" s="19" t="str">
        <f t="shared" si="3"/>
        <v>342010</v>
      </c>
      <c r="F35" s="4">
        <f>SUMIF('Cushing Flows Data'!A$9:A$3818,'Cushing Balance'!$E35,'Cushing Flows Data'!$Z$9:$Z$3818)</f>
        <v>7067.944794</v>
      </c>
      <c r="G35" s="4">
        <f>SUMIF('Cushing Flows Data'!A$9:A$3818,'Cushing Balance'!$E35,'Cushing Flows Data'!$AU$9:$AU$3818)</f>
        <v>9258.9890700000014</v>
      </c>
      <c r="H35" s="15">
        <f t="shared" si="4"/>
        <v>-2191.0442760000014</v>
      </c>
      <c r="I35" s="44">
        <v>35753</v>
      </c>
      <c r="K35" s="48">
        <f t="shared" si="7"/>
        <v>-503</v>
      </c>
      <c r="L35" s="48">
        <f t="shared" si="8"/>
        <v>1688.0442760000014</v>
      </c>
      <c r="M35" s="48"/>
      <c r="N35" s="48">
        <f t="shared" si="5"/>
        <v>-503</v>
      </c>
      <c r="O35" s="48">
        <f t="shared" si="9"/>
        <v>2191.0442760000014</v>
      </c>
      <c r="P35" s="45">
        <v>53643</v>
      </c>
      <c r="Q35" s="41">
        <f t="shared" si="6"/>
        <v>0.66649889081520419</v>
      </c>
    </row>
    <row r="36" spans="1:17" x14ac:dyDescent="0.25">
      <c r="A36">
        <f t="shared" si="0"/>
        <v>2010</v>
      </c>
      <c r="B36">
        <f t="shared" si="1"/>
        <v>8</v>
      </c>
      <c r="C36" s="19">
        <v>40418</v>
      </c>
      <c r="D36" s="19">
        <f t="shared" si="2"/>
        <v>40424</v>
      </c>
      <c r="E36" s="19" t="str">
        <f t="shared" si="3"/>
        <v>352010</v>
      </c>
      <c r="F36" s="4">
        <f>SUMIF('Cushing Flows Data'!A$9:A$3818,'Cushing Balance'!$E36,'Cushing Flows Data'!$Z$9:$Z$3818)</f>
        <v>7050.1566512000009</v>
      </c>
      <c r="G36" s="4">
        <f>SUMIF('Cushing Flows Data'!A$9:A$3818,'Cushing Balance'!$E36,'Cushing Flows Data'!$AU$9:$AU$3818)</f>
        <v>9189.60088</v>
      </c>
      <c r="H36" s="15">
        <f t="shared" si="4"/>
        <v>-2139.4442287999991</v>
      </c>
      <c r="I36" s="44">
        <v>35535</v>
      </c>
      <c r="K36" s="48">
        <f t="shared" si="7"/>
        <v>-218</v>
      </c>
      <c r="L36" s="48">
        <f t="shared" si="8"/>
        <v>1921.4442287999991</v>
      </c>
      <c r="M36" s="48"/>
      <c r="N36" s="48">
        <f t="shared" si="5"/>
        <v>-218</v>
      </c>
      <c r="O36" s="48">
        <f t="shared" si="9"/>
        <v>2139.4442287999991</v>
      </c>
      <c r="P36" s="45">
        <v>53643</v>
      </c>
      <c r="Q36" s="41">
        <f t="shared" si="6"/>
        <v>0.66243498685755831</v>
      </c>
    </row>
    <row r="37" spans="1:17" x14ac:dyDescent="0.25">
      <c r="A37">
        <f t="shared" si="0"/>
        <v>2010</v>
      </c>
      <c r="B37">
        <f t="shared" si="1"/>
        <v>9</v>
      </c>
      <c r="C37" s="19">
        <v>40425</v>
      </c>
      <c r="D37" s="19">
        <f t="shared" si="2"/>
        <v>40431</v>
      </c>
      <c r="E37" s="19" t="str">
        <f t="shared" si="3"/>
        <v>362010</v>
      </c>
      <c r="F37" s="4">
        <f>SUMIF('Cushing Flows Data'!A$9:A$3818,'Cushing Balance'!$E37,'Cushing Flows Data'!$Z$9:$Z$3818)</f>
        <v>7222.6848241333337</v>
      </c>
      <c r="G37" s="4">
        <f>SUMIF('Cushing Flows Data'!A$9:A$3818,'Cushing Balance'!$E37,'Cushing Flows Data'!$AU$9:$AU$3818)</f>
        <v>8830.5124200000009</v>
      </c>
      <c r="H37" s="15">
        <f t="shared" si="4"/>
        <v>-1607.8275958666673</v>
      </c>
      <c r="I37" s="44">
        <v>34954</v>
      </c>
      <c r="K37" s="48">
        <f t="shared" si="7"/>
        <v>-581</v>
      </c>
      <c r="L37" s="48">
        <f t="shared" si="8"/>
        <v>1026.8275958666673</v>
      </c>
      <c r="M37" s="48"/>
      <c r="N37" s="48">
        <f t="shared" si="5"/>
        <v>-581</v>
      </c>
      <c r="O37" s="48">
        <f t="shared" si="9"/>
        <v>1607.8275958666673</v>
      </c>
      <c r="P37" s="45">
        <v>53493</v>
      </c>
      <c r="Q37" s="41">
        <f t="shared" si="6"/>
        <v>0.65343129007533696</v>
      </c>
    </row>
    <row r="38" spans="1:17" x14ac:dyDescent="0.25">
      <c r="A38">
        <f t="shared" si="0"/>
        <v>2010</v>
      </c>
      <c r="B38">
        <f t="shared" si="1"/>
        <v>9</v>
      </c>
      <c r="C38" s="19">
        <v>40432</v>
      </c>
      <c r="D38" s="19">
        <f t="shared" si="2"/>
        <v>40438</v>
      </c>
      <c r="E38" s="19" t="str">
        <f t="shared" si="3"/>
        <v>372010</v>
      </c>
      <c r="F38" s="4">
        <f>SUMIF('Cushing Flows Data'!A$9:A$3818,'Cushing Balance'!$E38,'Cushing Flows Data'!$Z$9:$Z$3818)</f>
        <v>7229.9537241333328</v>
      </c>
      <c r="G38" s="4">
        <f>SUMIF('Cushing Flows Data'!A$9:A$3818,'Cushing Balance'!$E38,'Cushing Flows Data'!$AU$9:$AU$3818)</f>
        <v>8980.4160599999996</v>
      </c>
      <c r="H38" s="15">
        <f t="shared" si="4"/>
        <v>-1750.4623358666668</v>
      </c>
      <c r="I38" s="44">
        <v>34744</v>
      </c>
      <c r="K38" s="48">
        <f t="shared" si="7"/>
        <v>-210</v>
      </c>
      <c r="L38" s="48">
        <f t="shared" si="8"/>
        <v>1540.4623358666668</v>
      </c>
      <c r="M38" s="48"/>
      <c r="N38" s="48">
        <f t="shared" si="5"/>
        <v>-210</v>
      </c>
      <c r="O38" s="48">
        <f t="shared" si="9"/>
        <v>1750.4623358666668</v>
      </c>
      <c r="P38" s="45">
        <v>53443</v>
      </c>
      <c r="Q38" s="41">
        <f t="shared" si="6"/>
        <v>0.65011320472278877</v>
      </c>
    </row>
    <row r="39" spans="1:17" x14ac:dyDescent="0.25">
      <c r="A39">
        <f t="shared" si="0"/>
        <v>2010</v>
      </c>
      <c r="B39">
        <f t="shared" si="1"/>
        <v>9</v>
      </c>
      <c r="C39" s="19">
        <v>40439</v>
      </c>
      <c r="D39" s="19">
        <f t="shared" si="2"/>
        <v>40445</v>
      </c>
      <c r="E39" s="19" t="str">
        <f t="shared" si="3"/>
        <v>382010</v>
      </c>
      <c r="F39" s="4">
        <f>SUMIF('Cushing Flows Data'!A$9:A$3818,'Cushing Balance'!$E39,'Cushing Flows Data'!$Z$9:$Z$3818)</f>
        <v>7173.5811341333329</v>
      </c>
      <c r="G39" s="4">
        <f>SUMIF('Cushing Flows Data'!A$9:A$3818,'Cushing Balance'!$E39,'Cushing Flows Data'!$AU$9:$AU$3818)</f>
        <v>9051.6184200000007</v>
      </c>
      <c r="H39" s="15">
        <f t="shared" si="4"/>
        <v>-1878.0372858666678</v>
      </c>
      <c r="I39" s="44">
        <v>34345</v>
      </c>
      <c r="K39" s="48">
        <f t="shared" si="7"/>
        <v>-399</v>
      </c>
      <c r="L39" s="48">
        <f t="shared" si="8"/>
        <v>1479.0372858666678</v>
      </c>
      <c r="M39" s="48"/>
      <c r="N39" s="48">
        <f t="shared" si="5"/>
        <v>-399</v>
      </c>
      <c r="O39" s="48">
        <f t="shared" si="9"/>
        <v>1878.0372858666678</v>
      </c>
      <c r="P39" s="45">
        <v>53228</v>
      </c>
      <c r="Q39" s="41">
        <f t="shared" si="6"/>
        <v>0.64524310513263694</v>
      </c>
    </row>
    <row r="40" spans="1:17" x14ac:dyDescent="0.25">
      <c r="A40">
        <f t="shared" si="0"/>
        <v>2010</v>
      </c>
      <c r="B40">
        <f t="shared" si="1"/>
        <v>9</v>
      </c>
      <c r="C40" s="19">
        <v>40446</v>
      </c>
      <c r="D40" s="19">
        <f t="shared" si="2"/>
        <v>40452</v>
      </c>
      <c r="E40" s="19" t="str">
        <f t="shared" si="3"/>
        <v>392010</v>
      </c>
      <c r="F40" s="4">
        <f>SUMIF('Cushing Flows Data'!A$9:A$3818,'Cushing Balance'!$E40,'Cushing Flows Data'!$Z$9:$Z$3818)</f>
        <v>7078.7814259806446</v>
      </c>
      <c r="G40" s="4">
        <f>SUMIF('Cushing Flows Data'!A$9:A$3818,'Cushing Balance'!$E40,'Cushing Flows Data'!$AU$9:$AU$3818)</f>
        <v>8870.6206500000008</v>
      </c>
      <c r="H40" s="15">
        <f t="shared" si="4"/>
        <v>-1791.8392240193562</v>
      </c>
      <c r="I40" s="44">
        <v>35094</v>
      </c>
      <c r="K40" s="48">
        <f t="shared" si="7"/>
        <v>749</v>
      </c>
      <c r="L40" s="48">
        <f t="shared" si="8"/>
        <v>2540.8392240193562</v>
      </c>
      <c r="M40" s="48"/>
      <c r="N40" s="48">
        <f t="shared" si="5"/>
        <v>749</v>
      </c>
      <c r="O40" s="48">
        <f t="shared" si="9"/>
        <v>1791.8392240193562</v>
      </c>
      <c r="P40" s="45">
        <v>53538</v>
      </c>
      <c r="Q40" s="41">
        <f t="shared" si="6"/>
        <v>0.6554970301468116</v>
      </c>
    </row>
    <row r="41" spans="1:17" x14ac:dyDescent="0.25">
      <c r="A41">
        <f t="shared" si="0"/>
        <v>2010</v>
      </c>
      <c r="B41">
        <f t="shared" si="1"/>
        <v>10</v>
      </c>
      <c r="C41" s="19">
        <v>40453</v>
      </c>
      <c r="D41" s="19">
        <f t="shared" si="2"/>
        <v>40459</v>
      </c>
      <c r="E41" s="19" t="str">
        <f t="shared" si="3"/>
        <v>402010</v>
      </c>
      <c r="F41" s="4">
        <f>SUMIF('Cushing Flows Data'!A$9:A$3818,'Cushing Balance'!$E41,'Cushing Flows Data'!$Z$9:$Z$3818)</f>
        <v>6895.900327064518</v>
      </c>
      <c r="G41" s="4">
        <f>SUMIF('Cushing Flows Data'!A$9:A$3818,'Cushing Balance'!$E41,'Cushing Flows Data'!$AU$9:$AU$3818)</f>
        <v>8361.9364499999992</v>
      </c>
      <c r="H41" s="15">
        <f t="shared" si="4"/>
        <v>-1466.0361229354812</v>
      </c>
      <c r="I41" s="44">
        <v>35061</v>
      </c>
      <c r="K41" s="48">
        <f t="shared" si="7"/>
        <v>-33</v>
      </c>
      <c r="L41" s="48">
        <f t="shared" si="8"/>
        <v>1433.0361229354812</v>
      </c>
      <c r="M41" s="48"/>
      <c r="N41" s="48">
        <f t="shared" si="5"/>
        <v>-33</v>
      </c>
      <c r="O41" s="48">
        <f t="shared" si="9"/>
        <v>1466.0361229354812</v>
      </c>
      <c r="P41" s="45">
        <v>53538</v>
      </c>
      <c r="Q41" s="41">
        <f t="shared" si="6"/>
        <v>0.65488064552280623</v>
      </c>
    </row>
    <row r="42" spans="1:17" x14ac:dyDescent="0.25">
      <c r="A42">
        <f t="shared" si="0"/>
        <v>2010</v>
      </c>
      <c r="B42">
        <f t="shared" si="1"/>
        <v>10</v>
      </c>
      <c r="C42" s="19">
        <v>40460</v>
      </c>
      <c r="D42" s="19">
        <f t="shared" si="2"/>
        <v>40466</v>
      </c>
      <c r="E42" s="19" t="str">
        <f t="shared" si="3"/>
        <v>412010</v>
      </c>
      <c r="F42" s="4">
        <f>SUMIF('Cushing Flows Data'!A$9:A$3818,'Cushing Balance'!$E42,'Cushing Flows Data'!$Z$9:$Z$3818)</f>
        <v>6905.5923870645174</v>
      </c>
      <c r="G42" s="4">
        <f>SUMIF('Cushing Flows Data'!A$9:A$3818,'Cushing Balance'!$E42,'Cushing Flows Data'!$AU$9:$AU$3818)</f>
        <v>8295.7632599999997</v>
      </c>
      <c r="H42" s="15">
        <f t="shared" si="4"/>
        <v>-1390.1708729354823</v>
      </c>
      <c r="I42" s="44">
        <v>34010</v>
      </c>
      <c r="K42" s="48">
        <f t="shared" si="7"/>
        <v>-1051</v>
      </c>
      <c r="L42" s="48">
        <f t="shared" si="8"/>
        <v>339.17087293548229</v>
      </c>
      <c r="M42" s="48"/>
      <c r="N42" s="48">
        <f t="shared" si="5"/>
        <v>-1051</v>
      </c>
      <c r="O42" s="48">
        <f t="shared" si="9"/>
        <v>1390.1708729354823</v>
      </c>
      <c r="P42" s="45">
        <v>53638</v>
      </c>
      <c r="Q42" s="41">
        <f t="shared" si="6"/>
        <v>0.63406540139453371</v>
      </c>
    </row>
    <row r="43" spans="1:17" x14ac:dyDescent="0.25">
      <c r="A43">
        <f t="shared" si="0"/>
        <v>2010</v>
      </c>
      <c r="B43">
        <f t="shared" si="1"/>
        <v>10</v>
      </c>
      <c r="C43" s="19">
        <v>40467</v>
      </c>
      <c r="D43" s="19">
        <f t="shared" si="2"/>
        <v>40473</v>
      </c>
      <c r="E43" s="19" t="str">
        <f t="shared" si="3"/>
        <v>422010</v>
      </c>
      <c r="F43" s="4">
        <f>SUMIF('Cushing Flows Data'!A$9:A$3818,'Cushing Balance'!$E43,'Cushing Flows Data'!$Z$9:$Z$3818)</f>
        <v>6595.800567064518</v>
      </c>
      <c r="G43" s="4">
        <f>SUMIF('Cushing Flows Data'!A$9:A$3818,'Cushing Balance'!$E43,'Cushing Flows Data'!$AU$9:$AU$3818)</f>
        <v>8185.3677000000007</v>
      </c>
      <c r="H43" s="15">
        <f t="shared" si="4"/>
        <v>-1589.5671329354827</v>
      </c>
      <c r="I43" s="44">
        <v>33659</v>
      </c>
      <c r="K43" s="48">
        <f t="shared" si="7"/>
        <v>-351</v>
      </c>
      <c r="L43" s="48">
        <f t="shared" si="8"/>
        <v>1238.5671329354827</v>
      </c>
      <c r="M43" s="48"/>
      <c r="N43" s="48">
        <f t="shared" si="5"/>
        <v>-351</v>
      </c>
      <c r="O43" s="48">
        <f t="shared" si="9"/>
        <v>1589.5671329354827</v>
      </c>
      <c r="P43" s="45">
        <v>53492</v>
      </c>
      <c r="Q43" s="41">
        <f t="shared" si="6"/>
        <v>0.6292342780228819</v>
      </c>
    </row>
    <row r="44" spans="1:17" x14ac:dyDescent="0.25">
      <c r="A44">
        <f t="shared" si="0"/>
        <v>2010</v>
      </c>
      <c r="B44">
        <f t="shared" si="1"/>
        <v>10</v>
      </c>
      <c r="C44" s="19">
        <v>40474</v>
      </c>
      <c r="D44" s="19">
        <f t="shared" si="2"/>
        <v>40480</v>
      </c>
      <c r="E44" s="19" t="str">
        <f t="shared" si="3"/>
        <v>432010</v>
      </c>
      <c r="F44" s="4">
        <f>SUMIF('Cushing Flows Data'!A$9:A$3818,'Cushing Balance'!$E44,'Cushing Flows Data'!$Z$9:$Z$3818)</f>
        <v>6978.6377770645186</v>
      </c>
      <c r="G44" s="4">
        <f>SUMIF('Cushing Flows Data'!A$9:A$3818,'Cushing Balance'!$E44,'Cushing Flows Data'!$AU$9:$AU$3818)</f>
        <v>8205.8395199999995</v>
      </c>
      <c r="H44" s="15">
        <f t="shared" si="4"/>
        <v>-1227.201742935481</v>
      </c>
      <c r="I44" s="44">
        <v>33545</v>
      </c>
      <c r="K44" s="48">
        <f t="shared" si="7"/>
        <v>-114</v>
      </c>
      <c r="L44" s="48">
        <f t="shared" si="8"/>
        <v>1113.201742935481</v>
      </c>
      <c r="M44" s="48"/>
      <c r="N44" s="48">
        <f t="shared" si="5"/>
        <v>-114</v>
      </c>
      <c r="O44" s="48">
        <f t="shared" si="9"/>
        <v>1227.201742935481</v>
      </c>
      <c r="P44" s="45">
        <v>53642</v>
      </c>
      <c r="Q44" s="41">
        <f t="shared" si="6"/>
        <v>0.62534953953991279</v>
      </c>
    </row>
    <row r="45" spans="1:17" x14ac:dyDescent="0.25">
      <c r="A45">
        <f t="shared" si="0"/>
        <v>2010</v>
      </c>
      <c r="B45">
        <f t="shared" si="1"/>
        <v>10</v>
      </c>
      <c r="C45" s="19">
        <v>40481</v>
      </c>
      <c r="D45" s="19">
        <f t="shared" si="2"/>
        <v>40487</v>
      </c>
      <c r="E45" s="19" t="str">
        <f t="shared" si="3"/>
        <v>442010</v>
      </c>
      <c r="F45" s="4">
        <f>SUMIF('Cushing Flows Data'!A$9:A$3818,'Cushing Balance'!$E45,'Cushing Flows Data'!$Z$9:$Z$3818)</f>
        <v>7194.3573029946238</v>
      </c>
      <c r="G45" s="4">
        <f>SUMIF('Cushing Flows Data'!A$9:A$3818,'Cushing Balance'!$E45,'Cushing Flows Data'!$AU$9:$AU$3818)</f>
        <v>8720.9161100000019</v>
      </c>
      <c r="H45" s="15">
        <f t="shared" si="4"/>
        <v>-1526.5588070053782</v>
      </c>
      <c r="I45" s="44">
        <v>31799</v>
      </c>
      <c r="K45" s="48">
        <f t="shared" si="7"/>
        <v>-1746</v>
      </c>
      <c r="L45" s="48">
        <f t="shared" si="8"/>
        <v>-219.44119299462182</v>
      </c>
      <c r="M45" s="48"/>
      <c r="N45" s="48">
        <f t="shared" si="5"/>
        <v>-1746</v>
      </c>
      <c r="O45" s="48">
        <f t="shared" si="9"/>
        <v>1526.5588070053782</v>
      </c>
      <c r="P45" s="45">
        <v>53642</v>
      </c>
      <c r="Q45" s="41">
        <f t="shared" si="6"/>
        <v>0.59280041758323698</v>
      </c>
    </row>
    <row r="46" spans="1:17" x14ac:dyDescent="0.25">
      <c r="A46">
        <f t="shared" si="0"/>
        <v>2010</v>
      </c>
      <c r="B46">
        <f t="shared" si="1"/>
        <v>11</v>
      </c>
      <c r="C46" s="19">
        <v>40488</v>
      </c>
      <c r="D46" s="19">
        <f t="shared" si="2"/>
        <v>40494</v>
      </c>
      <c r="E46" s="19" t="str">
        <f t="shared" si="3"/>
        <v>452010</v>
      </c>
      <c r="F46" s="4">
        <f>SUMIF('Cushing Flows Data'!A$9:A$3818,'Cushing Balance'!$E46,'Cushing Flows Data'!$Z$9:$Z$3818)</f>
        <v>7671.8595153666656</v>
      </c>
      <c r="G46" s="4">
        <f>SUMIF('Cushing Flows Data'!A$9:A$3818,'Cushing Balance'!$E46,'Cushing Flows Data'!$AU$9:$AU$3818)</f>
        <v>8853.3909000000021</v>
      </c>
      <c r="H46" s="15">
        <f t="shared" si="4"/>
        <v>-1181.5313846333365</v>
      </c>
      <c r="I46" s="44">
        <v>33065</v>
      </c>
      <c r="K46" s="48">
        <f t="shared" si="7"/>
        <v>1266</v>
      </c>
      <c r="L46" s="48">
        <f t="shared" si="8"/>
        <v>2447.5313846333365</v>
      </c>
      <c r="M46" s="48"/>
      <c r="N46" s="48">
        <f t="shared" si="5"/>
        <v>1266</v>
      </c>
      <c r="O46" s="48">
        <f t="shared" si="9"/>
        <v>1181.5313846333365</v>
      </c>
      <c r="P46" s="45">
        <v>53542</v>
      </c>
      <c r="Q46" s="41">
        <f t="shared" si="6"/>
        <v>0.61755257554816778</v>
      </c>
    </row>
    <row r="47" spans="1:17" x14ac:dyDescent="0.25">
      <c r="A47">
        <f t="shared" si="0"/>
        <v>2010</v>
      </c>
      <c r="B47">
        <f t="shared" si="1"/>
        <v>11</v>
      </c>
      <c r="C47" s="19">
        <v>40495</v>
      </c>
      <c r="D47" s="19">
        <f t="shared" si="2"/>
        <v>40501</v>
      </c>
      <c r="E47" s="19" t="str">
        <f t="shared" si="3"/>
        <v>462010</v>
      </c>
      <c r="F47" s="4">
        <f>SUMIF('Cushing Flows Data'!A$9:A$3818,'Cushing Balance'!$E47,'Cushing Flows Data'!$Z$9:$Z$3818)</f>
        <v>7596.1063153666655</v>
      </c>
      <c r="G47" s="4">
        <f>SUMIF('Cushing Flows Data'!A$9:A$3818,'Cushing Balance'!$E47,'Cushing Flows Data'!$AU$9:$AU$3818)</f>
        <v>8707.1272900000004</v>
      </c>
      <c r="H47" s="15">
        <f t="shared" si="4"/>
        <v>-1111.0209746333348</v>
      </c>
      <c r="I47" s="44">
        <v>33625</v>
      </c>
      <c r="K47" s="48">
        <f t="shared" si="7"/>
        <v>560</v>
      </c>
      <c r="L47" s="48">
        <f t="shared" si="8"/>
        <v>1671.0209746333348</v>
      </c>
      <c r="M47" s="48"/>
      <c r="N47" s="48">
        <f t="shared" si="5"/>
        <v>560</v>
      </c>
      <c r="O47" s="48">
        <f t="shared" si="9"/>
        <v>1111.0209746333348</v>
      </c>
      <c r="P47" s="45">
        <v>53677</v>
      </c>
      <c r="Q47" s="41">
        <f t="shared" si="6"/>
        <v>0.62643217765523407</v>
      </c>
    </row>
    <row r="48" spans="1:17" x14ac:dyDescent="0.25">
      <c r="A48">
        <f t="shared" si="0"/>
        <v>2010</v>
      </c>
      <c r="B48">
        <f t="shared" si="1"/>
        <v>11</v>
      </c>
      <c r="C48" s="19">
        <v>40502</v>
      </c>
      <c r="D48" s="19">
        <f t="shared" si="2"/>
        <v>40508</v>
      </c>
      <c r="E48" s="19" t="str">
        <f t="shared" si="3"/>
        <v>472010</v>
      </c>
      <c r="F48" s="4">
        <f>SUMIF('Cushing Flows Data'!A$9:A$3818,'Cushing Balance'!$E48,'Cushing Flows Data'!$Z$9:$Z$3818)</f>
        <v>7499.2384153666662</v>
      </c>
      <c r="G48" s="4">
        <f>SUMIF('Cushing Flows Data'!A$9:A$3818,'Cushing Balance'!$E48,'Cushing Flows Data'!$AU$9:$AU$3818)</f>
        <v>9078.8748100000012</v>
      </c>
      <c r="H48" s="15">
        <f t="shared" si="4"/>
        <v>-1579.6363946333349</v>
      </c>
      <c r="I48" s="44">
        <v>34535</v>
      </c>
      <c r="K48" s="48">
        <f t="shared" si="7"/>
        <v>910</v>
      </c>
      <c r="L48" s="48">
        <f t="shared" si="8"/>
        <v>2489.6363946333349</v>
      </c>
      <c r="M48" s="48"/>
      <c r="N48" s="48">
        <f t="shared" si="5"/>
        <v>910</v>
      </c>
      <c r="O48" s="48">
        <f t="shared" si="9"/>
        <v>1579.6363946333349</v>
      </c>
      <c r="P48" s="45">
        <v>53777</v>
      </c>
      <c r="Q48" s="41">
        <f t="shared" si="6"/>
        <v>0.64218903992413112</v>
      </c>
    </row>
    <row r="49" spans="1:17" x14ac:dyDescent="0.25">
      <c r="A49">
        <f t="shared" si="0"/>
        <v>2010</v>
      </c>
      <c r="B49">
        <f t="shared" si="1"/>
        <v>11</v>
      </c>
      <c r="C49" s="19">
        <v>40509</v>
      </c>
      <c r="D49" s="19">
        <f t="shared" si="2"/>
        <v>40515</v>
      </c>
      <c r="E49" s="19" t="str">
        <f t="shared" si="3"/>
        <v>482010</v>
      </c>
      <c r="F49" s="4">
        <f>SUMIF('Cushing Flows Data'!A$9:A$3818,'Cushing Balance'!$E49,'Cushing Flows Data'!$Z$9:$Z$3818)</f>
        <v>7586.9726129053761</v>
      </c>
      <c r="G49" s="4">
        <f>SUMIF('Cushing Flows Data'!A$9:A$3818,'Cushing Balance'!$E49,'Cushing Flows Data'!$AU$9:$AU$3818)</f>
        <v>9064.6561999999994</v>
      </c>
      <c r="H49" s="15">
        <f t="shared" si="4"/>
        <v>-1477.6835870946234</v>
      </c>
      <c r="I49" s="44">
        <v>34929</v>
      </c>
      <c r="K49" s="48">
        <f t="shared" si="7"/>
        <v>394</v>
      </c>
      <c r="L49" s="48">
        <f t="shared" si="8"/>
        <v>1871.6835870946234</v>
      </c>
      <c r="M49" s="48"/>
      <c r="N49" s="48">
        <f t="shared" si="5"/>
        <v>394</v>
      </c>
      <c r="O49" s="48">
        <f t="shared" si="9"/>
        <v>1477.6835870946234</v>
      </c>
      <c r="P49" s="45">
        <v>53777</v>
      </c>
      <c r="Q49" s="41">
        <f t="shared" si="6"/>
        <v>0.64951559216765531</v>
      </c>
    </row>
    <row r="50" spans="1:17" x14ac:dyDescent="0.25">
      <c r="A50">
        <f t="shared" si="0"/>
        <v>2010</v>
      </c>
      <c r="B50">
        <f t="shared" si="1"/>
        <v>12</v>
      </c>
      <c r="C50" s="19">
        <v>40516</v>
      </c>
      <c r="D50" s="19">
        <f t="shared" si="2"/>
        <v>40522</v>
      </c>
      <c r="E50" s="19" t="str">
        <f t="shared" si="3"/>
        <v>492010</v>
      </c>
      <c r="F50" s="4">
        <f>SUMIF('Cushing Flows Data'!A$9:A$3818,'Cushing Balance'!$E50,'Cushing Flows Data'!$Z$9:$Z$3818)</f>
        <v>7625.3911062903235</v>
      </c>
      <c r="G50" s="4">
        <f>SUMIF('Cushing Flows Data'!A$9:A$3818,'Cushing Balance'!$E50,'Cushing Flows Data'!$AU$9:$AU$3818)</f>
        <v>8830.9526100000003</v>
      </c>
      <c r="H50" s="15">
        <f t="shared" si="4"/>
        <v>-1205.5615037096768</v>
      </c>
      <c r="I50" s="44">
        <v>35911</v>
      </c>
      <c r="K50" s="48">
        <f t="shared" si="7"/>
        <v>982</v>
      </c>
      <c r="L50" s="48">
        <f t="shared" si="8"/>
        <v>2187.5615037096768</v>
      </c>
      <c r="M50" s="48"/>
      <c r="N50" s="48">
        <f t="shared" si="5"/>
        <v>982</v>
      </c>
      <c r="O50" s="48">
        <f t="shared" si="9"/>
        <v>1205.5615037096768</v>
      </c>
      <c r="P50" s="45">
        <v>54027</v>
      </c>
      <c r="Q50" s="41">
        <f t="shared" si="6"/>
        <v>0.66468617543080311</v>
      </c>
    </row>
    <row r="51" spans="1:17" x14ac:dyDescent="0.25">
      <c r="A51">
        <f t="shared" si="0"/>
        <v>2010</v>
      </c>
      <c r="B51">
        <f t="shared" si="1"/>
        <v>12</v>
      </c>
      <c r="C51" s="19">
        <v>40523</v>
      </c>
      <c r="D51" s="19">
        <f t="shared" si="2"/>
        <v>40529</v>
      </c>
      <c r="E51" s="19" t="str">
        <f t="shared" si="3"/>
        <v>502010</v>
      </c>
      <c r="F51" s="4">
        <f>SUMIF('Cushing Flows Data'!A$9:A$3818,'Cushing Balance'!$E51,'Cushing Flows Data'!$Z$9:$Z$3818)</f>
        <v>7743.9702062903234</v>
      </c>
      <c r="G51" s="4">
        <f>SUMIF('Cushing Flows Data'!A$9:A$3818,'Cushing Balance'!$E51,'Cushing Flows Data'!$AU$9:$AU$3818)</f>
        <v>8870.5816500000001</v>
      </c>
      <c r="H51" s="15">
        <f t="shared" si="4"/>
        <v>-1126.6114437096767</v>
      </c>
      <c r="I51" s="44">
        <v>36390</v>
      </c>
      <c r="K51" s="48">
        <f t="shared" si="7"/>
        <v>479</v>
      </c>
      <c r="L51" s="48">
        <f t="shared" si="8"/>
        <v>1605.6114437096767</v>
      </c>
      <c r="M51" s="48"/>
      <c r="N51" s="48">
        <f t="shared" si="5"/>
        <v>479</v>
      </c>
      <c r="O51" s="48">
        <f t="shared" si="9"/>
        <v>1126.6114437096767</v>
      </c>
      <c r="P51" s="45">
        <v>54027</v>
      </c>
      <c r="Q51" s="41">
        <f t="shared" si="6"/>
        <v>0.67355211283247263</v>
      </c>
    </row>
    <row r="52" spans="1:17" x14ac:dyDescent="0.25">
      <c r="A52">
        <f t="shared" si="0"/>
        <v>2010</v>
      </c>
      <c r="B52">
        <f t="shared" si="1"/>
        <v>12</v>
      </c>
      <c r="C52" s="19">
        <v>40530</v>
      </c>
      <c r="D52" s="19">
        <f t="shared" si="2"/>
        <v>40536</v>
      </c>
      <c r="E52" s="19" t="str">
        <f t="shared" si="3"/>
        <v>512010</v>
      </c>
      <c r="F52" s="4">
        <f>SUMIF('Cushing Flows Data'!A$9:A$3818,'Cushing Balance'!$E52,'Cushing Flows Data'!$Z$9:$Z$3818)</f>
        <v>7644.565236290322</v>
      </c>
      <c r="G52" s="4">
        <f>SUMIF('Cushing Flows Data'!A$9:A$3818,'Cushing Balance'!$E52,'Cushing Flows Data'!$AU$9:$AU$3818)</f>
        <v>8815.2785800000001</v>
      </c>
      <c r="H52" s="15">
        <f t="shared" si="4"/>
        <v>-1170.7133437096782</v>
      </c>
      <c r="I52" s="44">
        <v>36635</v>
      </c>
      <c r="K52" s="48">
        <f t="shared" si="7"/>
        <v>245</v>
      </c>
      <c r="L52" s="48">
        <f t="shared" si="8"/>
        <v>1415.7133437096782</v>
      </c>
      <c r="M52" s="48"/>
      <c r="N52" s="48">
        <f t="shared" si="5"/>
        <v>245</v>
      </c>
      <c r="O52" s="48">
        <f t="shared" si="9"/>
        <v>1170.7133437096782</v>
      </c>
      <c r="P52" s="45">
        <v>54323</v>
      </c>
      <c r="Q52" s="41">
        <f t="shared" si="6"/>
        <v>0.67439206229405591</v>
      </c>
    </row>
    <row r="53" spans="1:17" x14ac:dyDescent="0.25">
      <c r="A53">
        <f t="shared" si="0"/>
        <v>2010</v>
      </c>
      <c r="B53">
        <f t="shared" si="1"/>
        <v>12</v>
      </c>
      <c r="C53" s="19">
        <v>40537</v>
      </c>
      <c r="D53" s="19">
        <f t="shared" si="2"/>
        <v>40543</v>
      </c>
      <c r="E53" s="19" t="str">
        <f t="shared" si="3"/>
        <v>522010</v>
      </c>
      <c r="F53" s="4">
        <f>SUMIF('Cushing Flows Data'!A$9:A$3818,'Cushing Balance'!$E53,'Cushing Flows Data'!$Z$9:$Z$3818)</f>
        <v>7428.8106462903252</v>
      </c>
      <c r="G53" s="4">
        <f>SUMIF('Cushing Flows Data'!A$9:A$3818,'Cushing Balance'!$E53,'Cushing Flows Data'!$AU$9:$AU$3818)</f>
        <v>8893.860639999999</v>
      </c>
      <c r="H53" s="15">
        <f t="shared" si="4"/>
        <v>-1465.0499937096738</v>
      </c>
      <c r="I53" s="44">
        <v>37493</v>
      </c>
      <c r="K53" s="48">
        <f t="shared" si="7"/>
        <v>858</v>
      </c>
      <c r="L53" s="48">
        <f t="shared" si="8"/>
        <v>2323.0499937096738</v>
      </c>
      <c r="M53" s="48"/>
      <c r="N53" s="48">
        <f t="shared" si="5"/>
        <v>858</v>
      </c>
      <c r="O53" s="48">
        <f t="shared" si="9"/>
        <v>1465.0499937096738</v>
      </c>
      <c r="P53" s="45">
        <v>54323</v>
      </c>
      <c r="Q53" s="41">
        <f t="shared" si="6"/>
        <v>0.69018647718277715</v>
      </c>
    </row>
    <row r="54" spans="1:17" x14ac:dyDescent="0.25">
      <c r="A54">
        <f t="shared" si="0"/>
        <v>2011</v>
      </c>
      <c r="B54">
        <f t="shared" si="1"/>
        <v>1</v>
      </c>
      <c r="C54" s="19">
        <v>40544</v>
      </c>
      <c r="D54" s="19">
        <f t="shared" si="2"/>
        <v>40550</v>
      </c>
      <c r="E54" s="19" t="str">
        <f t="shared" si="3"/>
        <v>12011</v>
      </c>
      <c r="F54" s="4">
        <f>SUMIF('Cushing Flows Data'!A$9:A$3818,'Cushing Balance'!$E54,'Cushing Flows Data'!$Z$9:$Z$3818)</f>
        <v>7214.7333108387102</v>
      </c>
      <c r="G54" s="4">
        <f>SUMIF('Cushing Flows Data'!A$9:A$3818,'Cushing Balance'!$E54,'Cushing Flows Data'!$AU$9:$AU$3818)</f>
        <v>8860.6558300000015</v>
      </c>
      <c r="H54" s="15">
        <f t="shared" si="4"/>
        <v>-1645.9225191612913</v>
      </c>
      <c r="I54" s="44">
        <v>37376</v>
      </c>
      <c r="K54" s="48">
        <f t="shared" si="7"/>
        <v>-117</v>
      </c>
      <c r="L54" s="48">
        <f t="shared" si="8"/>
        <v>1528.9225191612913</v>
      </c>
      <c r="M54" s="48"/>
      <c r="N54" s="48">
        <f t="shared" si="5"/>
        <v>-117</v>
      </c>
      <c r="O54" s="48">
        <f t="shared" si="9"/>
        <v>1645.9225191612913</v>
      </c>
      <c r="P54" s="45">
        <v>54623</v>
      </c>
      <c r="Q54" s="41">
        <f t="shared" si="6"/>
        <v>0.68425388572579315</v>
      </c>
    </row>
    <row r="55" spans="1:17" x14ac:dyDescent="0.25">
      <c r="A55">
        <f t="shared" si="0"/>
        <v>2011</v>
      </c>
      <c r="B55">
        <f t="shared" si="1"/>
        <v>1</v>
      </c>
      <c r="C55" s="19">
        <v>40551</v>
      </c>
      <c r="D55" s="19">
        <f t="shared" si="2"/>
        <v>40557</v>
      </c>
      <c r="E55" s="19" t="str">
        <f t="shared" si="3"/>
        <v>22011</v>
      </c>
      <c r="F55" s="4">
        <f>SUMIF('Cushing Flows Data'!A$9:A$3818,'Cushing Balance'!$E55,'Cushing Flows Data'!$Z$9:$Z$3818)</f>
        <v>7305.6671508387099</v>
      </c>
      <c r="G55" s="4">
        <f>SUMIF('Cushing Flows Data'!A$9:A$3818,'Cushing Balance'!$E55,'Cushing Flows Data'!$AU$9:$AU$3818)</f>
        <v>8890.8972700000013</v>
      </c>
      <c r="H55" s="15">
        <f t="shared" si="4"/>
        <v>-1585.2301191612914</v>
      </c>
      <c r="I55" s="44">
        <v>36805</v>
      </c>
      <c r="K55" s="48">
        <f t="shared" si="7"/>
        <v>-571</v>
      </c>
      <c r="L55" s="48">
        <f t="shared" si="8"/>
        <v>1014.2301191612914</v>
      </c>
      <c r="M55" s="48"/>
      <c r="N55" s="48">
        <f t="shared" si="5"/>
        <v>-571</v>
      </c>
      <c r="O55" s="48">
        <f t="shared" si="9"/>
        <v>1585.2301191612914</v>
      </c>
      <c r="P55" s="45">
        <v>54501</v>
      </c>
      <c r="Q55" s="41">
        <f t="shared" si="6"/>
        <v>0.67530870993192782</v>
      </c>
    </row>
    <row r="56" spans="1:17" x14ac:dyDescent="0.25">
      <c r="A56">
        <f t="shared" si="0"/>
        <v>2011</v>
      </c>
      <c r="B56">
        <f t="shared" si="1"/>
        <v>1</v>
      </c>
      <c r="C56" s="19">
        <v>40558</v>
      </c>
      <c r="D56" s="19">
        <f t="shared" si="2"/>
        <v>40564</v>
      </c>
      <c r="E56" s="19" t="str">
        <f t="shared" si="3"/>
        <v>32011</v>
      </c>
      <c r="F56" s="4">
        <f>SUMIF('Cushing Flows Data'!A$9:A$3818,'Cushing Balance'!$E56,'Cushing Flows Data'!$Z$9:$Z$3818)</f>
        <v>7403.0187008387093</v>
      </c>
      <c r="G56" s="4">
        <f>SUMIF('Cushing Flows Data'!A$9:A$3818,'Cushing Balance'!$E56,'Cushing Flows Data'!$AU$9:$AU$3818)</f>
        <v>8888.1714600000014</v>
      </c>
      <c r="H56" s="15">
        <f t="shared" si="4"/>
        <v>-1485.1527591612921</v>
      </c>
      <c r="I56" s="44">
        <v>37667</v>
      </c>
      <c r="K56" s="48">
        <f t="shared" si="7"/>
        <v>862</v>
      </c>
      <c r="L56" s="48">
        <f t="shared" si="8"/>
        <v>2347.1527591612921</v>
      </c>
      <c r="M56" s="48"/>
      <c r="N56" s="48">
        <f t="shared" si="5"/>
        <v>862</v>
      </c>
      <c r="O56" s="48">
        <f t="shared" si="9"/>
        <v>1485.1527591612921</v>
      </c>
      <c r="P56" s="45">
        <v>55041</v>
      </c>
      <c r="Q56" s="41">
        <f t="shared" si="6"/>
        <v>0.68434439781253975</v>
      </c>
    </row>
    <row r="57" spans="1:17" x14ac:dyDescent="0.25">
      <c r="A57">
        <f t="shared" si="0"/>
        <v>2011</v>
      </c>
      <c r="B57">
        <f t="shared" si="1"/>
        <v>1</v>
      </c>
      <c r="C57" s="19">
        <v>40565</v>
      </c>
      <c r="D57" s="19">
        <f t="shared" si="2"/>
        <v>40571</v>
      </c>
      <c r="E57" s="19" t="str">
        <f t="shared" si="3"/>
        <v>42011</v>
      </c>
      <c r="F57" s="4">
        <f>SUMIF('Cushing Flows Data'!A$9:A$3818,'Cushing Balance'!$E57,'Cushing Flows Data'!$Z$9:$Z$3818)</f>
        <v>7403.2063608387089</v>
      </c>
      <c r="G57" s="4">
        <f>SUMIF('Cushing Flows Data'!A$9:A$3818,'Cushing Balance'!$E57,'Cushing Flows Data'!$AU$9:$AU$3818)</f>
        <v>8844.6151900000004</v>
      </c>
      <c r="H57" s="15">
        <f t="shared" si="4"/>
        <v>-1441.4088291612916</v>
      </c>
      <c r="I57" s="44">
        <v>38334</v>
      </c>
      <c r="K57" s="48">
        <f t="shared" si="7"/>
        <v>667</v>
      </c>
      <c r="L57" s="48">
        <f t="shared" si="8"/>
        <v>2108.4088291612916</v>
      </c>
      <c r="M57" s="48"/>
      <c r="N57" s="48">
        <f t="shared" si="5"/>
        <v>667</v>
      </c>
      <c r="O57" s="48">
        <f t="shared" si="9"/>
        <v>1441.4088291612916</v>
      </c>
      <c r="P57" s="45">
        <v>55581</v>
      </c>
      <c r="Q57" s="41">
        <f t="shared" si="6"/>
        <v>0.68969611917741669</v>
      </c>
    </row>
    <row r="58" spans="1:17" x14ac:dyDescent="0.25">
      <c r="A58">
        <f t="shared" si="0"/>
        <v>2011</v>
      </c>
      <c r="B58">
        <f t="shared" si="1"/>
        <v>1</v>
      </c>
      <c r="C58" s="19">
        <v>40572</v>
      </c>
      <c r="D58" s="19">
        <f t="shared" si="2"/>
        <v>40578</v>
      </c>
      <c r="E58" s="19" t="str">
        <f t="shared" si="3"/>
        <v>52011</v>
      </c>
      <c r="F58" s="4">
        <f>SUMIF('Cushing Flows Data'!A$9:A$3818,'Cushing Balance'!$E58,'Cushing Flows Data'!$Z$9:$Z$3818)</f>
        <v>7431.3606793594463</v>
      </c>
      <c r="G58" s="4">
        <f>SUMIF('Cushing Flows Data'!A$9:A$3818,'Cushing Balance'!$E58,'Cushing Flows Data'!$AU$9:$AU$3818)</f>
        <v>9065.5332400000007</v>
      </c>
      <c r="H58" s="15">
        <f t="shared" si="4"/>
        <v>-1634.1725606405544</v>
      </c>
      <c r="I58" s="44">
        <v>37407</v>
      </c>
      <c r="K58" s="48">
        <f t="shared" si="7"/>
        <v>-927</v>
      </c>
      <c r="L58" s="48">
        <f t="shared" si="8"/>
        <v>707.17256064055437</v>
      </c>
      <c r="M58" s="48"/>
      <c r="N58" s="48">
        <f t="shared" si="5"/>
        <v>-927</v>
      </c>
      <c r="O58" s="48">
        <f t="shared" si="9"/>
        <v>1634.1725606405544</v>
      </c>
      <c r="P58" s="45">
        <v>55636</v>
      </c>
      <c r="Q58" s="41">
        <f t="shared" si="6"/>
        <v>0.67235243367603714</v>
      </c>
    </row>
    <row r="59" spans="1:17" x14ac:dyDescent="0.25">
      <c r="A59">
        <f t="shared" si="0"/>
        <v>2011</v>
      </c>
      <c r="B59">
        <f t="shared" si="1"/>
        <v>2</v>
      </c>
      <c r="C59" s="19">
        <v>40579</v>
      </c>
      <c r="D59" s="19">
        <f t="shared" si="2"/>
        <v>40585</v>
      </c>
      <c r="E59" s="19" t="str">
        <f t="shared" si="3"/>
        <v>62011</v>
      </c>
      <c r="F59" s="4">
        <f>SUMIF('Cushing Flows Data'!A$9:A$3818,'Cushing Balance'!$E59,'Cushing Flows Data'!$Z$9:$Z$3818)</f>
        <v>7423.5234357500003</v>
      </c>
      <c r="G59" s="4">
        <f>SUMIF('Cushing Flows Data'!A$9:A$3818,'Cushing Balance'!$E59,'Cushing Flows Data'!$AU$9:$AU$3818)</f>
        <v>9301.2786199999991</v>
      </c>
      <c r="H59" s="15">
        <f t="shared" si="4"/>
        <v>-1877.7551842499988</v>
      </c>
      <c r="I59" s="44">
        <v>37657</v>
      </c>
      <c r="K59" s="48">
        <f t="shared" si="7"/>
        <v>250</v>
      </c>
      <c r="L59" s="48">
        <f t="shared" si="8"/>
        <v>2127.7551842499988</v>
      </c>
      <c r="M59" s="48"/>
      <c r="N59" s="48">
        <f t="shared" si="5"/>
        <v>250</v>
      </c>
      <c r="O59" s="48">
        <f t="shared" si="9"/>
        <v>1877.7551842499988</v>
      </c>
      <c r="P59" s="45">
        <v>55636</v>
      </c>
      <c r="Q59" s="41">
        <f t="shared" si="6"/>
        <v>0.67684592709756275</v>
      </c>
    </row>
    <row r="60" spans="1:17" x14ac:dyDescent="0.25">
      <c r="A60">
        <f t="shared" si="0"/>
        <v>2011</v>
      </c>
      <c r="B60">
        <f t="shared" si="1"/>
        <v>2</v>
      </c>
      <c r="C60" s="19">
        <v>40586</v>
      </c>
      <c r="D60" s="19">
        <f t="shared" si="2"/>
        <v>40592</v>
      </c>
      <c r="E60" s="19" t="str">
        <f t="shared" si="3"/>
        <v>72011</v>
      </c>
      <c r="F60" s="4">
        <f>SUMIF('Cushing Flows Data'!A$9:A$3818,'Cushing Balance'!$E60,'Cushing Flows Data'!$Z$9:$Z$3818)</f>
        <v>7548.0878357499996</v>
      </c>
      <c r="G60" s="4">
        <f>SUMIF('Cushing Flows Data'!A$9:A$3818,'Cushing Balance'!$E60,'Cushing Flows Data'!$AU$9:$AU$3818)</f>
        <v>9139.7399499999992</v>
      </c>
      <c r="H60" s="15">
        <f t="shared" si="4"/>
        <v>-1591.6521142499996</v>
      </c>
      <c r="I60" s="44">
        <v>37440</v>
      </c>
      <c r="K60" s="48">
        <f t="shared" si="7"/>
        <v>-217</v>
      </c>
      <c r="L60" s="48">
        <f t="shared" si="8"/>
        <v>1374.6521142499996</v>
      </c>
      <c r="M60" s="48"/>
      <c r="N60" s="48">
        <f t="shared" si="5"/>
        <v>-217</v>
      </c>
      <c r="O60" s="48">
        <f t="shared" si="9"/>
        <v>1591.6521142499996</v>
      </c>
      <c r="P60" s="45">
        <v>55619</v>
      </c>
      <c r="Q60" s="41">
        <f t="shared" si="6"/>
        <v>0.67315126125964153</v>
      </c>
    </row>
    <row r="61" spans="1:17" x14ac:dyDescent="0.25">
      <c r="A61">
        <f t="shared" si="0"/>
        <v>2011</v>
      </c>
      <c r="B61">
        <f t="shared" si="1"/>
        <v>2</v>
      </c>
      <c r="C61" s="19">
        <v>40593</v>
      </c>
      <c r="D61" s="19">
        <f t="shared" si="2"/>
        <v>40599</v>
      </c>
      <c r="E61" s="19" t="str">
        <f t="shared" si="3"/>
        <v>82011</v>
      </c>
      <c r="F61" s="4">
        <f>SUMIF('Cushing Flows Data'!A$9:A$3818,'Cushing Balance'!$E61,'Cushing Flows Data'!$Z$9:$Z$3818)</f>
        <v>8009.3571957500008</v>
      </c>
      <c r="G61" s="4">
        <f>SUMIF('Cushing Flows Data'!A$9:A$3818,'Cushing Balance'!$E61,'Cushing Flows Data'!$AU$9:$AU$3818)</f>
        <v>8968.6030999999984</v>
      </c>
      <c r="H61" s="15">
        <f t="shared" si="4"/>
        <v>-959.24590424999769</v>
      </c>
      <c r="I61" s="44">
        <v>38570</v>
      </c>
      <c r="K61" s="48">
        <f t="shared" si="7"/>
        <v>1130</v>
      </c>
      <c r="L61" s="48">
        <f t="shared" si="8"/>
        <v>2089.2459042499977</v>
      </c>
      <c r="M61" s="48"/>
      <c r="N61" s="48">
        <f t="shared" si="5"/>
        <v>1130</v>
      </c>
      <c r="O61" s="48">
        <f t="shared" si="9"/>
        <v>959.24590424999769</v>
      </c>
      <c r="P61" s="45">
        <v>55619</v>
      </c>
      <c r="Q61" s="41">
        <f t="shared" si="6"/>
        <v>0.69346805947607837</v>
      </c>
    </row>
    <row r="62" spans="1:17" x14ac:dyDescent="0.25">
      <c r="A62">
        <f t="shared" si="0"/>
        <v>2011</v>
      </c>
      <c r="B62">
        <f t="shared" si="1"/>
        <v>2</v>
      </c>
      <c r="C62" s="19">
        <v>40600</v>
      </c>
      <c r="D62" s="19">
        <f t="shared" si="2"/>
        <v>40606</v>
      </c>
      <c r="E62" s="19" t="str">
        <f t="shared" si="3"/>
        <v>92011</v>
      </c>
      <c r="F62" s="4">
        <f>SUMIF('Cushing Flows Data'!A$9:A$3818,'Cushing Balance'!$E62,'Cushing Flows Data'!$Z$9:$Z$3818)</f>
        <v>8064.6221003845985</v>
      </c>
      <c r="G62" s="4">
        <f>SUMIF('Cushing Flows Data'!A$9:A$3818,'Cushing Balance'!$E62,'Cushing Flows Data'!$AU$9:$AU$3818)</f>
        <v>8818.0996100000011</v>
      </c>
      <c r="H62" s="15">
        <f t="shared" si="4"/>
        <v>-753.4775096154026</v>
      </c>
      <c r="I62" s="44">
        <v>40263</v>
      </c>
      <c r="K62" s="48">
        <f t="shared" si="7"/>
        <v>1693</v>
      </c>
      <c r="L62" s="48">
        <f t="shared" si="8"/>
        <v>2446.4775096154026</v>
      </c>
      <c r="M62" s="48"/>
      <c r="N62" s="48">
        <f t="shared" si="5"/>
        <v>1693</v>
      </c>
      <c r="O62" s="48">
        <f t="shared" si="9"/>
        <v>753.4775096154026</v>
      </c>
      <c r="P62" s="45">
        <v>55619</v>
      </c>
      <c r="Q62" s="41">
        <f t="shared" si="6"/>
        <v>0.72390729786583718</v>
      </c>
    </row>
    <row r="63" spans="1:17" x14ac:dyDescent="0.25">
      <c r="A63">
        <f t="shared" si="0"/>
        <v>2011</v>
      </c>
      <c r="B63">
        <f t="shared" si="1"/>
        <v>3</v>
      </c>
      <c r="C63" s="19">
        <v>40607</v>
      </c>
      <c r="D63" s="19">
        <f t="shared" si="2"/>
        <v>40613</v>
      </c>
      <c r="E63" s="19" t="str">
        <f t="shared" si="3"/>
        <v>102011</v>
      </c>
      <c r="F63" s="4">
        <f>SUMIF('Cushing Flows Data'!A$9:A$3818,'Cushing Balance'!$E63,'Cushing Flows Data'!$Z$9:$Z$3818)</f>
        <v>8035.638311360548</v>
      </c>
      <c r="G63" s="4">
        <f>SUMIF('Cushing Flows Data'!A$9:A$3818,'Cushing Balance'!$E63,'Cushing Flows Data'!$AU$9:$AU$3818)</f>
        <v>8890.6197800000009</v>
      </c>
      <c r="H63" s="15">
        <f t="shared" si="4"/>
        <v>-854.98146863945294</v>
      </c>
      <c r="I63" s="44">
        <v>40020</v>
      </c>
      <c r="K63" s="48">
        <f t="shared" si="7"/>
        <v>-243</v>
      </c>
      <c r="L63" s="48">
        <f t="shared" si="8"/>
        <v>611.98146863945294</v>
      </c>
      <c r="M63" s="48"/>
      <c r="N63" s="48">
        <f t="shared" si="5"/>
        <v>-243</v>
      </c>
      <c r="O63" s="48">
        <f t="shared" si="9"/>
        <v>854.98146863945294</v>
      </c>
      <c r="P63" s="45">
        <v>55619</v>
      </c>
      <c r="Q63" s="41">
        <f t="shared" si="6"/>
        <v>0.71953828727593083</v>
      </c>
    </row>
    <row r="64" spans="1:17" x14ac:dyDescent="0.25">
      <c r="A64">
        <f t="shared" si="0"/>
        <v>2011</v>
      </c>
      <c r="B64">
        <f t="shared" si="1"/>
        <v>3</v>
      </c>
      <c r="C64" s="19">
        <v>40614</v>
      </c>
      <c r="D64" s="19">
        <f t="shared" si="2"/>
        <v>40620</v>
      </c>
      <c r="E64" s="19" t="str">
        <f t="shared" si="3"/>
        <v>112011</v>
      </c>
      <c r="F64" s="4">
        <f>SUMIF('Cushing Flows Data'!A$9:A$3818,'Cushing Balance'!$E64,'Cushing Flows Data'!$Z$9:$Z$3818)</f>
        <v>8136.4531113605462</v>
      </c>
      <c r="G64" s="4">
        <f>SUMIF('Cushing Flows Data'!A$9:A$3818,'Cushing Balance'!$E64,'Cushing Flows Data'!$AU$9:$AU$3818)</f>
        <v>8808.6716400000005</v>
      </c>
      <c r="H64" s="15">
        <f t="shared" si="4"/>
        <v>-672.21852863945423</v>
      </c>
      <c r="I64" s="44">
        <v>40197</v>
      </c>
      <c r="K64" s="48">
        <f t="shared" si="7"/>
        <v>177</v>
      </c>
      <c r="L64" s="48">
        <f t="shared" si="8"/>
        <v>849.21852863945423</v>
      </c>
      <c r="M64" s="48"/>
      <c r="N64" s="48">
        <f t="shared" si="5"/>
        <v>177</v>
      </c>
      <c r="O64" s="48">
        <f t="shared" si="9"/>
        <v>672.21852863945423</v>
      </c>
      <c r="P64" s="45">
        <v>55619</v>
      </c>
      <c r="Q64" s="41">
        <f t="shared" si="6"/>
        <v>0.7227206530142577</v>
      </c>
    </row>
    <row r="65" spans="1:17" x14ac:dyDescent="0.25">
      <c r="A65">
        <f t="shared" si="0"/>
        <v>2011</v>
      </c>
      <c r="B65">
        <f t="shared" si="1"/>
        <v>3</v>
      </c>
      <c r="C65" s="19">
        <v>40621</v>
      </c>
      <c r="D65" s="19">
        <f t="shared" si="2"/>
        <v>40627</v>
      </c>
      <c r="E65" s="19" t="str">
        <f t="shared" si="3"/>
        <v>122011</v>
      </c>
      <c r="F65" s="4">
        <f>SUMIF('Cushing Flows Data'!A$9:A$3818,'Cushing Balance'!$E65,'Cushing Flows Data'!$Z$9:$Z$3818)</f>
        <v>8433.996141360547</v>
      </c>
      <c r="G65" s="4">
        <f>SUMIF('Cushing Flows Data'!A$9:A$3818,'Cushing Balance'!$E65,'Cushing Flows Data'!$AU$9:$AU$3818)</f>
        <v>8799.2002700000012</v>
      </c>
      <c r="H65" s="15">
        <f t="shared" si="4"/>
        <v>-365.20412863945421</v>
      </c>
      <c r="I65" s="44">
        <v>41886</v>
      </c>
      <c r="K65" s="48">
        <f t="shared" si="7"/>
        <v>1689</v>
      </c>
      <c r="L65" s="48">
        <f t="shared" si="8"/>
        <v>2054.2041286394542</v>
      </c>
      <c r="M65" s="48"/>
      <c r="N65" s="48">
        <f t="shared" si="5"/>
        <v>1689</v>
      </c>
      <c r="O65" s="48">
        <f t="shared" si="9"/>
        <v>365.20412863945421</v>
      </c>
      <c r="P65" s="45">
        <v>55932</v>
      </c>
      <c r="Q65" s="41">
        <f t="shared" si="6"/>
        <v>0.74887363226775372</v>
      </c>
    </row>
    <row r="66" spans="1:17" x14ac:dyDescent="0.25">
      <c r="A66">
        <f t="shared" si="0"/>
        <v>2011</v>
      </c>
      <c r="B66">
        <f t="shared" si="1"/>
        <v>3</v>
      </c>
      <c r="C66" s="19">
        <v>40628</v>
      </c>
      <c r="D66" s="19">
        <f t="shared" si="2"/>
        <v>40634</v>
      </c>
      <c r="E66" s="19" t="str">
        <f t="shared" si="3"/>
        <v>132011</v>
      </c>
      <c r="F66" s="4">
        <f>SUMIF('Cushing Flows Data'!A$9:A$3818,'Cushing Balance'!$E66,'Cushing Flows Data'!$Z$9:$Z$3818)</f>
        <v>8179.4926104487813</v>
      </c>
      <c r="G66" s="4">
        <f>SUMIF('Cushing Flows Data'!A$9:A$3818,'Cushing Balance'!$E66,'Cushing Flows Data'!$AU$9:$AU$3818)</f>
        <v>8721.4188600000016</v>
      </c>
      <c r="H66" s="15">
        <f t="shared" si="4"/>
        <v>-541.92624955122028</v>
      </c>
      <c r="I66" s="44">
        <v>41870</v>
      </c>
      <c r="K66" s="48">
        <f t="shared" si="7"/>
        <v>-16</v>
      </c>
      <c r="L66" s="48">
        <f t="shared" si="8"/>
        <v>525.92624955122028</v>
      </c>
      <c r="M66" s="48"/>
      <c r="N66" s="48">
        <f t="shared" si="5"/>
        <v>-16</v>
      </c>
      <c r="O66" s="48">
        <f t="shared" si="9"/>
        <v>541.92624955122028</v>
      </c>
      <c r="P66" s="45">
        <v>56724</v>
      </c>
      <c r="Q66" s="41">
        <f t="shared" si="6"/>
        <v>0.73813553346026373</v>
      </c>
    </row>
    <row r="67" spans="1:17" x14ac:dyDescent="0.25">
      <c r="A67">
        <f t="shared" ref="A67:A130" si="10">YEAR(C67)</f>
        <v>2011</v>
      </c>
      <c r="B67">
        <f t="shared" ref="B67:B130" si="11">MONTH(C67)</f>
        <v>4</v>
      </c>
      <c r="C67" s="19">
        <v>40635</v>
      </c>
      <c r="D67" s="19">
        <f t="shared" ref="D67:D130" si="12">C68-1</f>
        <v>40641</v>
      </c>
      <c r="E67" s="19" t="str">
        <f t="shared" ref="E67:E130" si="13">WEEKNUM(C67)&amp;YEAR(C67)</f>
        <v>142011</v>
      </c>
      <c r="F67" s="4">
        <f>SUMIF('Cushing Flows Data'!A$9:A$3818,'Cushing Balance'!$E67,'Cushing Flows Data'!$Z$9:$Z$3818)</f>
        <v>7862.6960049781837</v>
      </c>
      <c r="G67" s="4">
        <f>SUMIF('Cushing Flows Data'!A$9:A$3818,'Cushing Balance'!$E67,'Cushing Flows Data'!$AU$9:$AU$3818)</f>
        <v>8579.2950899999996</v>
      </c>
      <c r="H67" s="15">
        <f t="shared" ref="H67:H130" si="14">F67-G67</f>
        <v>-716.59908502181588</v>
      </c>
      <c r="I67" s="44">
        <v>41896</v>
      </c>
      <c r="K67" s="48">
        <f t="shared" si="7"/>
        <v>26</v>
      </c>
      <c r="L67" s="48">
        <f t="shared" si="8"/>
        <v>742.59908502181588</v>
      </c>
      <c r="M67" s="48"/>
      <c r="N67" s="48">
        <f t="shared" ref="N67:N130" si="15">K67-M67</f>
        <v>26</v>
      </c>
      <c r="O67" s="48">
        <f t="shared" si="9"/>
        <v>716.59908502181588</v>
      </c>
      <c r="P67" s="45">
        <v>56724</v>
      </c>
      <c r="Q67" s="41">
        <f t="shared" ref="Q67:Q130" si="16">I67/P67</f>
        <v>0.73859389323743041</v>
      </c>
    </row>
    <row r="68" spans="1:17" x14ac:dyDescent="0.25">
      <c r="A68">
        <f t="shared" si="10"/>
        <v>2011</v>
      </c>
      <c r="B68">
        <f t="shared" si="11"/>
        <v>4</v>
      </c>
      <c r="C68" s="19">
        <v>40642</v>
      </c>
      <c r="D68" s="19">
        <f t="shared" si="12"/>
        <v>40648</v>
      </c>
      <c r="E68" s="19" t="str">
        <f t="shared" si="13"/>
        <v>152011</v>
      </c>
      <c r="F68" s="4">
        <f>SUMIF('Cushing Flows Data'!A$9:A$3818,'Cushing Balance'!$E68,'Cushing Flows Data'!$Z$9:$Z$3818)</f>
        <v>7722.005004978183</v>
      </c>
      <c r="G68" s="4">
        <f>SUMIF('Cushing Flows Data'!A$9:A$3818,'Cushing Balance'!$E68,'Cushing Flows Data'!$AU$9:$AU$3818)</f>
        <v>8709.367760000001</v>
      </c>
      <c r="H68" s="15">
        <f t="shared" si="14"/>
        <v>-987.36275502181797</v>
      </c>
      <c r="I68" s="44">
        <v>41126</v>
      </c>
      <c r="K68" s="48">
        <f t="shared" ref="K68:K131" si="17">I68-I67</f>
        <v>-770</v>
      </c>
      <c r="L68" s="48">
        <f t="shared" ref="L68:L131" si="18">K68-H68</f>
        <v>217.36275502181797</v>
      </c>
      <c r="M68" s="48"/>
      <c r="N68" s="48">
        <f t="shared" si="15"/>
        <v>-770</v>
      </c>
      <c r="O68" s="48">
        <f t="shared" ref="O68:O131" si="19">M68-H68</f>
        <v>987.36275502181797</v>
      </c>
      <c r="P68" s="45">
        <v>56669</v>
      </c>
      <c r="Q68" s="41">
        <f t="shared" si="16"/>
        <v>0.72572305846229856</v>
      </c>
    </row>
    <row r="69" spans="1:17" x14ac:dyDescent="0.25">
      <c r="A69">
        <f t="shared" si="10"/>
        <v>2011</v>
      </c>
      <c r="B69">
        <f t="shared" si="11"/>
        <v>4</v>
      </c>
      <c r="C69" s="19">
        <v>40649</v>
      </c>
      <c r="D69" s="19">
        <f t="shared" si="12"/>
        <v>40655</v>
      </c>
      <c r="E69" s="19" t="str">
        <f t="shared" si="13"/>
        <v>162011</v>
      </c>
      <c r="F69" s="4">
        <f>SUMIF('Cushing Flows Data'!A$9:A$3818,'Cushing Balance'!$E69,'Cushing Flows Data'!$Z$9:$Z$3818)</f>
        <v>7292.8779249781828</v>
      </c>
      <c r="G69" s="4">
        <f>SUMIF('Cushing Flows Data'!A$9:A$3818,'Cushing Balance'!$E69,'Cushing Flows Data'!$AU$9:$AU$3818)</f>
        <v>8662.2914700000019</v>
      </c>
      <c r="H69" s="15">
        <f t="shared" si="14"/>
        <v>-1369.4135450218191</v>
      </c>
      <c r="I69" s="44">
        <v>40388</v>
      </c>
      <c r="K69" s="48">
        <f t="shared" si="17"/>
        <v>-738</v>
      </c>
      <c r="L69" s="48">
        <f t="shared" si="18"/>
        <v>631.41354502181912</v>
      </c>
      <c r="M69" s="48"/>
      <c r="N69" s="48">
        <f t="shared" si="15"/>
        <v>-738</v>
      </c>
      <c r="O69" s="48">
        <f t="shared" si="19"/>
        <v>1369.4135450218191</v>
      </c>
      <c r="P69" s="45">
        <v>57419</v>
      </c>
      <c r="Q69" s="41">
        <f t="shared" si="16"/>
        <v>0.70339086365140457</v>
      </c>
    </row>
    <row r="70" spans="1:17" x14ac:dyDescent="0.25">
      <c r="A70">
        <f t="shared" si="10"/>
        <v>2011</v>
      </c>
      <c r="B70">
        <f t="shared" si="11"/>
        <v>4</v>
      </c>
      <c r="C70" s="19">
        <v>40656</v>
      </c>
      <c r="D70" s="19">
        <f t="shared" si="12"/>
        <v>40662</v>
      </c>
      <c r="E70" s="19" t="str">
        <f t="shared" si="13"/>
        <v>172011</v>
      </c>
      <c r="F70" s="4">
        <f>SUMIF('Cushing Flows Data'!A$9:A$3818,'Cushing Balance'!$E70,'Cushing Flows Data'!$Z$9:$Z$3818)</f>
        <v>7847.687284978183</v>
      </c>
      <c r="G70" s="4">
        <f>SUMIF('Cushing Flows Data'!A$9:A$3818,'Cushing Balance'!$E70,'Cushing Flows Data'!$AU$9:$AU$3818)</f>
        <v>8558.5050900000006</v>
      </c>
      <c r="H70" s="15">
        <f t="shared" si="14"/>
        <v>-710.81780502181755</v>
      </c>
      <c r="I70" s="44">
        <v>40490</v>
      </c>
      <c r="K70" s="48">
        <f t="shared" si="17"/>
        <v>102</v>
      </c>
      <c r="L70" s="48">
        <f t="shared" si="18"/>
        <v>812.81780502181755</v>
      </c>
      <c r="M70" s="48"/>
      <c r="N70" s="48">
        <f t="shared" si="15"/>
        <v>102</v>
      </c>
      <c r="O70" s="48">
        <f t="shared" si="19"/>
        <v>710.81780502181755</v>
      </c>
      <c r="P70" s="45">
        <v>57969</v>
      </c>
      <c r="Q70" s="41">
        <f t="shared" si="16"/>
        <v>0.69847677206782932</v>
      </c>
    </row>
    <row r="71" spans="1:17" x14ac:dyDescent="0.25">
      <c r="A71">
        <f t="shared" si="10"/>
        <v>2011</v>
      </c>
      <c r="B71">
        <f t="shared" si="11"/>
        <v>4</v>
      </c>
      <c r="C71" s="19">
        <v>40663</v>
      </c>
      <c r="D71" s="19">
        <f t="shared" si="12"/>
        <v>40669</v>
      </c>
      <c r="E71" s="19" t="str">
        <f t="shared" si="13"/>
        <v>182011</v>
      </c>
      <c r="F71" s="4">
        <f>SUMIF('Cushing Flows Data'!A$9:A$3818,'Cushing Balance'!$E71,'Cushing Flows Data'!$Z$9:$Z$3818)</f>
        <v>7640.1541921907701</v>
      </c>
      <c r="G71" s="4">
        <f>SUMIF('Cushing Flows Data'!A$9:A$3818,'Cushing Balance'!$E71,'Cushing Flows Data'!$AU$9:$AU$3818)</f>
        <v>9142.2621199999994</v>
      </c>
      <c r="H71" s="15">
        <f t="shared" si="14"/>
        <v>-1502.1079278092293</v>
      </c>
      <c r="I71" s="44">
        <v>41614</v>
      </c>
      <c r="K71" s="48">
        <f t="shared" si="17"/>
        <v>1124</v>
      </c>
      <c r="L71" s="48">
        <f t="shared" si="18"/>
        <v>2626.1079278092293</v>
      </c>
      <c r="M71" s="48"/>
      <c r="N71" s="48">
        <f t="shared" si="15"/>
        <v>1124</v>
      </c>
      <c r="O71" s="48">
        <f t="shared" si="19"/>
        <v>1502.1079278092293</v>
      </c>
      <c r="P71" s="45">
        <v>58219</v>
      </c>
      <c r="Q71" s="41">
        <f t="shared" si="16"/>
        <v>0.71478383345643171</v>
      </c>
    </row>
    <row r="72" spans="1:17" x14ac:dyDescent="0.25">
      <c r="A72">
        <f t="shared" si="10"/>
        <v>2011</v>
      </c>
      <c r="B72">
        <f t="shared" si="11"/>
        <v>5</v>
      </c>
      <c r="C72" s="19">
        <v>40670</v>
      </c>
      <c r="D72" s="19">
        <f t="shared" si="12"/>
        <v>40676</v>
      </c>
      <c r="E72" s="19" t="str">
        <f t="shared" si="13"/>
        <v>192011</v>
      </c>
      <c r="F72" s="4">
        <f>SUMIF('Cushing Flows Data'!A$9:A$3818,'Cushing Balance'!$E72,'Cushing Flows Data'!$Z$9:$Z$3818)</f>
        <v>7111.3028928055355</v>
      </c>
      <c r="G72" s="4">
        <f>SUMIF('Cushing Flows Data'!A$9:A$3818,'Cushing Balance'!$E72,'Cushing Flows Data'!$AU$9:$AU$3818)</f>
        <v>9128.3543558700003</v>
      </c>
      <c r="H72" s="15">
        <f t="shared" si="14"/>
        <v>-2017.0514630644648</v>
      </c>
      <c r="I72" s="44">
        <v>40023</v>
      </c>
      <c r="K72" s="48">
        <f t="shared" si="17"/>
        <v>-1591</v>
      </c>
      <c r="L72" s="48">
        <f t="shared" si="18"/>
        <v>426.05146306446477</v>
      </c>
      <c r="M72" s="48"/>
      <c r="N72" s="48">
        <f t="shared" si="15"/>
        <v>-1591</v>
      </c>
      <c r="O72" s="48">
        <f t="shared" si="19"/>
        <v>2017.0514630644648</v>
      </c>
      <c r="P72" s="45">
        <v>58934</v>
      </c>
      <c r="Q72" s="41">
        <f t="shared" si="16"/>
        <v>0.67911562086401733</v>
      </c>
    </row>
    <row r="73" spans="1:17" x14ac:dyDescent="0.25">
      <c r="A73">
        <f t="shared" si="10"/>
        <v>2011</v>
      </c>
      <c r="B73">
        <f t="shared" si="11"/>
        <v>5</v>
      </c>
      <c r="C73" s="19">
        <v>40677</v>
      </c>
      <c r="D73" s="19">
        <f t="shared" si="12"/>
        <v>40683</v>
      </c>
      <c r="E73" s="19" t="str">
        <f t="shared" si="13"/>
        <v>202011</v>
      </c>
      <c r="F73" s="4">
        <f>SUMIF('Cushing Flows Data'!A$9:A$3818,'Cushing Balance'!$E73,'Cushing Flows Data'!$Z$9:$Z$3818)</f>
        <v>8178.0656300695355</v>
      </c>
      <c r="G73" s="4">
        <f>SUMIF('Cushing Flows Data'!A$9:A$3818,'Cushing Balance'!$E73,'Cushing Flows Data'!$AU$9:$AU$3818)</f>
        <v>9199.0475832299999</v>
      </c>
      <c r="H73" s="15">
        <f t="shared" si="14"/>
        <v>-1020.9819531604644</v>
      </c>
      <c r="I73" s="44">
        <v>40079</v>
      </c>
      <c r="K73" s="48">
        <f t="shared" si="17"/>
        <v>56</v>
      </c>
      <c r="L73" s="48">
        <f t="shared" si="18"/>
        <v>1076.9819531604644</v>
      </c>
      <c r="M73" s="48"/>
      <c r="N73" s="48">
        <f t="shared" si="15"/>
        <v>56</v>
      </c>
      <c r="O73" s="48">
        <f t="shared" si="19"/>
        <v>1020.9819531604644</v>
      </c>
      <c r="P73" s="45">
        <v>59354</v>
      </c>
      <c r="Q73" s="41">
        <f t="shared" si="16"/>
        <v>0.6752535633655693</v>
      </c>
    </row>
    <row r="74" spans="1:17" x14ac:dyDescent="0.25">
      <c r="A74">
        <f t="shared" si="10"/>
        <v>2011</v>
      </c>
      <c r="B74">
        <f t="shared" si="11"/>
        <v>5</v>
      </c>
      <c r="C74" s="19">
        <v>40684</v>
      </c>
      <c r="D74" s="19">
        <f t="shared" si="12"/>
        <v>40690</v>
      </c>
      <c r="E74" s="19" t="str">
        <f t="shared" si="13"/>
        <v>212011</v>
      </c>
      <c r="F74" s="4">
        <f>SUMIF('Cushing Flows Data'!A$9:A$3818,'Cushing Balance'!$E74,'Cushing Flows Data'!$Z$9:$Z$3818)</f>
        <v>7774.3990467025342</v>
      </c>
      <c r="G74" s="4">
        <f>SUMIF('Cushing Flows Data'!A$9:A$3818,'Cushing Balance'!$E74,'Cushing Flows Data'!$AU$9:$AU$3818)</f>
        <v>8982.3978914800009</v>
      </c>
      <c r="H74" s="15">
        <f t="shared" si="14"/>
        <v>-1207.9988447774667</v>
      </c>
      <c r="I74" s="44">
        <v>39920</v>
      </c>
      <c r="K74" s="48">
        <f t="shared" si="17"/>
        <v>-159</v>
      </c>
      <c r="L74" s="48">
        <f t="shared" si="18"/>
        <v>1048.9988447774667</v>
      </c>
      <c r="M74" s="48"/>
      <c r="N74" s="48">
        <f t="shared" si="15"/>
        <v>-159</v>
      </c>
      <c r="O74" s="48">
        <f t="shared" si="19"/>
        <v>1207.9988447774667</v>
      </c>
      <c r="P74" s="45">
        <v>60104</v>
      </c>
      <c r="Q74" s="41">
        <f t="shared" si="16"/>
        <v>0.66418208438706239</v>
      </c>
    </row>
    <row r="75" spans="1:17" x14ac:dyDescent="0.25">
      <c r="A75">
        <f t="shared" si="10"/>
        <v>2011</v>
      </c>
      <c r="B75">
        <f t="shared" si="11"/>
        <v>5</v>
      </c>
      <c r="C75" s="19">
        <v>40691</v>
      </c>
      <c r="D75" s="19">
        <f t="shared" si="12"/>
        <v>40697</v>
      </c>
      <c r="E75" s="19" t="str">
        <f t="shared" si="13"/>
        <v>222011</v>
      </c>
      <c r="F75" s="4">
        <f>SUMIF('Cushing Flows Data'!A$9:A$3818,'Cushing Balance'!$E75,'Cushing Flows Data'!$Z$9:$Z$3818)</f>
        <v>6943.6606379920049</v>
      </c>
      <c r="G75" s="4">
        <f>SUMIF('Cushing Flows Data'!A$9:A$3818,'Cushing Balance'!$E75,'Cushing Flows Data'!$AU$9:$AU$3818)</f>
        <v>9145.2896928900009</v>
      </c>
      <c r="H75" s="15">
        <f t="shared" si="14"/>
        <v>-2201.629054897996</v>
      </c>
      <c r="I75" s="44">
        <v>38904</v>
      </c>
      <c r="K75" s="48">
        <f t="shared" si="17"/>
        <v>-1016</v>
      </c>
      <c r="L75" s="48">
        <f t="shared" si="18"/>
        <v>1185.629054897996</v>
      </c>
      <c r="M75" s="48"/>
      <c r="N75" s="48">
        <f t="shared" si="15"/>
        <v>-1016</v>
      </c>
      <c r="O75" s="48">
        <f t="shared" si="19"/>
        <v>2201.629054897996</v>
      </c>
      <c r="P75" s="45">
        <v>60252</v>
      </c>
      <c r="Q75" s="41">
        <f t="shared" si="16"/>
        <v>0.64568810993825931</v>
      </c>
    </row>
    <row r="76" spans="1:17" x14ac:dyDescent="0.25">
      <c r="A76">
        <f t="shared" si="10"/>
        <v>2011</v>
      </c>
      <c r="B76">
        <f t="shared" si="11"/>
        <v>6</v>
      </c>
      <c r="C76" s="19">
        <v>40698</v>
      </c>
      <c r="D76" s="19">
        <f t="shared" si="12"/>
        <v>40704</v>
      </c>
      <c r="E76" s="19" t="str">
        <f t="shared" si="13"/>
        <v>232011</v>
      </c>
      <c r="F76" s="4">
        <f>SUMIF('Cushing Flows Data'!A$9:A$3818,'Cushing Balance'!$E76,'Cushing Flows Data'!$Z$9:$Z$3818)</f>
        <v>7563.7860915299643</v>
      </c>
      <c r="G76" s="4">
        <f>SUMIF('Cushing Flows Data'!A$9:A$3818,'Cushing Balance'!$E76,'Cushing Flows Data'!$AU$9:$AU$3818)</f>
        <v>9171.1686042700003</v>
      </c>
      <c r="H76" s="15">
        <f t="shared" si="14"/>
        <v>-1607.382512740036</v>
      </c>
      <c r="I76" s="44">
        <v>37763</v>
      </c>
      <c r="K76" s="48">
        <f t="shared" si="17"/>
        <v>-1141</v>
      </c>
      <c r="L76" s="48">
        <f t="shared" si="18"/>
        <v>466.38251274003596</v>
      </c>
      <c r="M76" s="48"/>
      <c r="N76" s="48">
        <f t="shared" si="15"/>
        <v>-1141</v>
      </c>
      <c r="O76" s="48">
        <f t="shared" si="19"/>
        <v>1607.382512740036</v>
      </c>
      <c r="P76" s="45">
        <v>60582</v>
      </c>
      <c r="Q76" s="41">
        <f t="shared" si="16"/>
        <v>0.62333696477501566</v>
      </c>
    </row>
    <row r="77" spans="1:17" x14ac:dyDescent="0.25">
      <c r="A77">
        <f t="shared" si="10"/>
        <v>2011</v>
      </c>
      <c r="B77">
        <f t="shared" si="11"/>
        <v>6</v>
      </c>
      <c r="C77" s="19">
        <v>40705</v>
      </c>
      <c r="D77" s="19">
        <f t="shared" si="12"/>
        <v>40711</v>
      </c>
      <c r="E77" s="19" t="str">
        <f t="shared" si="13"/>
        <v>242011</v>
      </c>
      <c r="F77" s="4">
        <f>SUMIF('Cushing Flows Data'!A$9:A$3818,'Cushing Balance'!$E77,'Cushing Flows Data'!$Z$9:$Z$3818)</f>
        <v>7196.3809040199649</v>
      </c>
      <c r="G77" s="4">
        <f>SUMIF('Cushing Flows Data'!A$9:A$3818,'Cushing Balance'!$E77,'Cushing Flows Data'!$AU$9:$AU$3818)</f>
        <v>9187.4863748000025</v>
      </c>
      <c r="H77" s="15">
        <f t="shared" si="14"/>
        <v>-1991.1054707800376</v>
      </c>
      <c r="I77" s="44">
        <v>38036</v>
      </c>
      <c r="K77" s="48">
        <f t="shared" si="17"/>
        <v>273</v>
      </c>
      <c r="L77" s="48">
        <f t="shared" si="18"/>
        <v>2264.1054707800376</v>
      </c>
      <c r="M77" s="48"/>
      <c r="N77" s="48">
        <f t="shared" si="15"/>
        <v>273</v>
      </c>
      <c r="O77" s="48">
        <f t="shared" si="19"/>
        <v>1991.1054707800376</v>
      </c>
      <c r="P77" s="45">
        <v>61082</v>
      </c>
      <c r="Q77" s="41">
        <f t="shared" si="16"/>
        <v>0.62270390622441962</v>
      </c>
    </row>
    <row r="78" spans="1:17" x14ac:dyDescent="0.25">
      <c r="A78">
        <f t="shared" si="10"/>
        <v>2011</v>
      </c>
      <c r="B78">
        <f t="shared" si="11"/>
        <v>6</v>
      </c>
      <c r="C78" s="19">
        <v>40712</v>
      </c>
      <c r="D78" s="19">
        <f t="shared" si="12"/>
        <v>40718</v>
      </c>
      <c r="E78" s="19" t="str">
        <f t="shared" si="13"/>
        <v>252011</v>
      </c>
      <c r="F78" s="4">
        <f>SUMIF('Cushing Flows Data'!A$9:A$3818,'Cushing Balance'!$E78,'Cushing Flows Data'!$Z$9:$Z$3818)</f>
        <v>7289.2554040999657</v>
      </c>
      <c r="G78" s="4">
        <f>SUMIF('Cushing Flows Data'!A$9:A$3818,'Cushing Balance'!$E78,'Cushing Flows Data'!$AU$9:$AU$3818)</f>
        <v>9060.1336667899996</v>
      </c>
      <c r="H78" s="15">
        <f t="shared" si="14"/>
        <v>-1770.8782626900338</v>
      </c>
      <c r="I78" s="44">
        <v>37494</v>
      </c>
      <c r="K78" s="48">
        <f t="shared" si="17"/>
        <v>-542</v>
      </c>
      <c r="L78" s="48">
        <f t="shared" si="18"/>
        <v>1228.8782626900338</v>
      </c>
      <c r="M78" s="48"/>
      <c r="N78" s="48">
        <f t="shared" si="15"/>
        <v>-542</v>
      </c>
      <c r="O78" s="48">
        <f t="shared" si="19"/>
        <v>1770.8782626900338</v>
      </c>
      <c r="P78" s="45">
        <v>61452</v>
      </c>
      <c r="Q78" s="41">
        <f t="shared" si="16"/>
        <v>0.61013473930872875</v>
      </c>
    </row>
    <row r="79" spans="1:17" x14ac:dyDescent="0.25">
      <c r="A79">
        <f t="shared" si="10"/>
        <v>2011</v>
      </c>
      <c r="B79">
        <f t="shared" si="11"/>
        <v>6</v>
      </c>
      <c r="C79" s="19">
        <v>40719</v>
      </c>
      <c r="D79" s="19">
        <f t="shared" si="12"/>
        <v>40725</v>
      </c>
      <c r="E79" s="19" t="str">
        <f t="shared" si="13"/>
        <v>262011</v>
      </c>
      <c r="F79" s="4">
        <f>SUMIF('Cushing Flows Data'!A$9:A$3818,'Cushing Balance'!$E79,'Cushing Flows Data'!$Z$9:$Z$3818)</f>
        <v>7888.3202357628543</v>
      </c>
      <c r="G79" s="4">
        <f>SUMIF('Cushing Flows Data'!A$9:A$3818,'Cushing Balance'!$E79,'Cushing Flows Data'!$AU$9:$AU$3818)</f>
        <v>9147.1155524800015</v>
      </c>
      <c r="H79" s="15">
        <f t="shared" si="14"/>
        <v>-1258.7953167171472</v>
      </c>
      <c r="I79" s="44">
        <v>37034</v>
      </c>
      <c r="K79" s="48">
        <f t="shared" si="17"/>
        <v>-460</v>
      </c>
      <c r="L79" s="48">
        <f t="shared" si="18"/>
        <v>798.79531671714722</v>
      </c>
      <c r="M79" s="48"/>
      <c r="N79" s="48">
        <f t="shared" si="15"/>
        <v>-460</v>
      </c>
      <c r="O79" s="48">
        <f t="shared" si="19"/>
        <v>1258.7953167171472</v>
      </c>
      <c r="P79" s="45">
        <v>61452</v>
      </c>
      <c r="Q79" s="41">
        <f t="shared" si="16"/>
        <v>0.60264922215713079</v>
      </c>
    </row>
    <row r="80" spans="1:17" x14ac:dyDescent="0.25">
      <c r="A80">
        <f t="shared" si="10"/>
        <v>2011</v>
      </c>
      <c r="B80">
        <f t="shared" si="11"/>
        <v>7</v>
      </c>
      <c r="C80" s="19">
        <v>40726</v>
      </c>
      <c r="D80" s="19">
        <f t="shared" si="12"/>
        <v>40732</v>
      </c>
      <c r="E80" s="19" t="str">
        <f t="shared" si="13"/>
        <v>272011</v>
      </c>
      <c r="F80" s="4">
        <f>SUMIF('Cushing Flows Data'!A$9:A$3818,'Cushing Balance'!$E80,'Cushing Flows Data'!$Z$9:$Z$3818)</f>
        <v>8101.9602303521897</v>
      </c>
      <c r="G80" s="4">
        <f>SUMIF('Cushing Flows Data'!A$9:A$3818,'Cushing Balance'!$E80,'Cushing Flows Data'!$AU$9:$AU$3818)</f>
        <v>9300.8657080900011</v>
      </c>
      <c r="H80" s="15">
        <f t="shared" si="14"/>
        <v>-1198.9054777378115</v>
      </c>
      <c r="I80" s="44">
        <v>37649</v>
      </c>
      <c r="K80" s="48">
        <f t="shared" si="17"/>
        <v>615</v>
      </c>
      <c r="L80" s="48">
        <f t="shared" si="18"/>
        <v>1813.9054777378115</v>
      </c>
      <c r="M80" s="48"/>
      <c r="N80" s="48">
        <f t="shared" si="15"/>
        <v>615</v>
      </c>
      <c r="O80" s="48">
        <f t="shared" si="19"/>
        <v>1198.9054777378115</v>
      </c>
      <c r="P80" s="45">
        <v>61824</v>
      </c>
      <c r="Q80" s="41">
        <f t="shared" si="16"/>
        <v>0.6089706262939959</v>
      </c>
    </row>
    <row r="81" spans="1:17" x14ac:dyDescent="0.25">
      <c r="A81">
        <f t="shared" si="10"/>
        <v>2011</v>
      </c>
      <c r="B81">
        <f t="shared" si="11"/>
        <v>7</v>
      </c>
      <c r="C81" s="19">
        <v>40733</v>
      </c>
      <c r="D81" s="19">
        <f t="shared" si="12"/>
        <v>40739</v>
      </c>
      <c r="E81" s="19" t="str">
        <f t="shared" si="13"/>
        <v>282011</v>
      </c>
      <c r="F81" s="4">
        <f>SUMIF('Cushing Flows Data'!A$9:A$3818,'Cushing Balance'!$E81,'Cushing Flows Data'!$Z$9:$Z$3818)</f>
        <v>6765.822355515189</v>
      </c>
      <c r="G81" s="4">
        <f>SUMIF('Cushing Flows Data'!A$9:A$3818,'Cushing Balance'!$E81,'Cushing Flows Data'!$AU$9:$AU$3818)</f>
        <v>9369.5744791699999</v>
      </c>
      <c r="H81" s="15">
        <f t="shared" si="14"/>
        <v>-2603.7521236548109</v>
      </c>
      <c r="I81" s="44">
        <v>36672</v>
      </c>
      <c r="K81" s="48">
        <f t="shared" si="17"/>
        <v>-977</v>
      </c>
      <c r="L81" s="48">
        <f t="shared" si="18"/>
        <v>1626.7521236548109</v>
      </c>
      <c r="M81" s="48"/>
      <c r="N81" s="48">
        <f t="shared" si="15"/>
        <v>-977</v>
      </c>
      <c r="O81" s="48">
        <f t="shared" si="19"/>
        <v>2603.7521236548109</v>
      </c>
      <c r="P81" s="45">
        <v>61974</v>
      </c>
      <c r="Q81" s="41">
        <f t="shared" si="16"/>
        <v>0.59173201665214448</v>
      </c>
    </row>
    <row r="82" spans="1:17" x14ac:dyDescent="0.25">
      <c r="A82">
        <f t="shared" si="10"/>
        <v>2011</v>
      </c>
      <c r="B82">
        <f t="shared" si="11"/>
        <v>7</v>
      </c>
      <c r="C82" s="19">
        <v>40740</v>
      </c>
      <c r="D82" s="19">
        <f t="shared" si="12"/>
        <v>40746</v>
      </c>
      <c r="E82" s="19" t="str">
        <f t="shared" si="13"/>
        <v>292011</v>
      </c>
      <c r="F82" s="4">
        <f>SUMIF('Cushing Flows Data'!A$9:A$3818,'Cushing Balance'!$E82,'Cushing Flows Data'!$Z$9:$Z$3818)</f>
        <v>7767.9793971911895</v>
      </c>
      <c r="G82" s="4">
        <f>SUMIF('Cushing Flows Data'!A$9:A$3818,'Cushing Balance'!$E82,'Cushing Flows Data'!$AU$9:$AU$3818)</f>
        <v>9031.8036665700001</v>
      </c>
      <c r="H82" s="15">
        <f t="shared" si="14"/>
        <v>-1263.8242693788106</v>
      </c>
      <c r="I82" s="44">
        <v>37102</v>
      </c>
      <c r="K82" s="48">
        <f t="shared" si="17"/>
        <v>430</v>
      </c>
      <c r="L82" s="48">
        <f t="shared" si="18"/>
        <v>1693.8242693788106</v>
      </c>
      <c r="M82" s="48"/>
      <c r="N82" s="48">
        <f t="shared" si="15"/>
        <v>430</v>
      </c>
      <c r="O82" s="48">
        <f t="shared" si="19"/>
        <v>1263.8242693788106</v>
      </c>
      <c r="P82" s="45">
        <v>62614</v>
      </c>
      <c r="Q82" s="41">
        <f t="shared" si="16"/>
        <v>0.59255118663557671</v>
      </c>
    </row>
    <row r="83" spans="1:17" x14ac:dyDescent="0.25">
      <c r="A83">
        <f t="shared" si="10"/>
        <v>2011</v>
      </c>
      <c r="B83">
        <f t="shared" si="11"/>
        <v>7</v>
      </c>
      <c r="C83" s="19">
        <v>40747</v>
      </c>
      <c r="D83" s="19">
        <f t="shared" si="12"/>
        <v>40753</v>
      </c>
      <c r="E83" s="19" t="str">
        <f t="shared" si="13"/>
        <v>302011</v>
      </c>
      <c r="F83" s="4">
        <f>SUMIF('Cushing Flows Data'!A$9:A$3818,'Cushing Balance'!$E83,'Cushing Flows Data'!$Z$9:$Z$3818)</f>
        <v>8127.6989594511888</v>
      </c>
      <c r="G83" s="4">
        <f>SUMIF('Cushing Flows Data'!A$9:A$3818,'Cushing Balance'!$E83,'Cushing Flows Data'!$AU$9:$AU$3818)</f>
        <v>9328.9981667299999</v>
      </c>
      <c r="H83" s="15">
        <f t="shared" si="14"/>
        <v>-1201.2992072788111</v>
      </c>
      <c r="I83" s="44">
        <v>35953</v>
      </c>
      <c r="K83" s="48">
        <f t="shared" si="17"/>
        <v>-1149</v>
      </c>
      <c r="L83" s="48">
        <f t="shared" si="18"/>
        <v>52.299207278811082</v>
      </c>
      <c r="M83" s="48"/>
      <c r="N83" s="48">
        <f t="shared" si="15"/>
        <v>-1149</v>
      </c>
      <c r="O83" s="48">
        <f t="shared" si="19"/>
        <v>1201.2992072788111</v>
      </c>
      <c r="P83" s="45">
        <v>62644</v>
      </c>
      <c r="Q83" s="41">
        <f t="shared" si="16"/>
        <v>0.57392567524423732</v>
      </c>
    </row>
    <row r="84" spans="1:17" x14ac:dyDescent="0.25">
      <c r="A84">
        <f t="shared" si="10"/>
        <v>2011</v>
      </c>
      <c r="B84">
        <f t="shared" si="11"/>
        <v>7</v>
      </c>
      <c r="C84" s="19">
        <v>40754</v>
      </c>
      <c r="D84" s="19">
        <f t="shared" si="12"/>
        <v>40760</v>
      </c>
      <c r="E84" s="19" t="str">
        <f t="shared" si="13"/>
        <v>312011</v>
      </c>
      <c r="F84" s="4">
        <f>SUMIF('Cushing Flows Data'!A$9:A$3818,'Cushing Balance'!$E84,'Cushing Flows Data'!$Z$9:$Z$3818)</f>
        <v>6757.1001614428287</v>
      </c>
      <c r="G84" s="4">
        <f>SUMIF('Cushing Flows Data'!A$9:A$3818,'Cushing Balance'!$E84,'Cushing Flows Data'!$AU$9:$AU$3818)</f>
        <v>9198.6117291800001</v>
      </c>
      <c r="H84" s="15">
        <f t="shared" si="14"/>
        <v>-2441.5115677371714</v>
      </c>
      <c r="I84" s="44">
        <v>34581</v>
      </c>
      <c r="K84" s="48">
        <f t="shared" si="17"/>
        <v>-1372</v>
      </c>
      <c r="L84" s="48">
        <f t="shared" si="18"/>
        <v>1069.5115677371714</v>
      </c>
      <c r="M84" s="48"/>
      <c r="N84" s="48">
        <f t="shared" si="15"/>
        <v>-1372</v>
      </c>
      <c r="O84" s="48">
        <f t="shared" si="19"/>
        <v>2441.5115677371714</v>
      </c>
      <c r="P84" s="45">
        <v>62644</v>
      </c>
      <c r="Q84" s="41">
        <f t="shared" si="16"/>
        <v>0.552024136389758</v>
      </c>
    </row>
    <row r="85" spans="1:17" x14ac:dyDescent="0.25">
      <c r="A85">
        <f t="shared" si="10"/>
        <v>2011</v>
      </c>
      <c r="B85">
        <f t="shared" si="11"/>
        <v>8</v>
      </c>
      <c r="C85" s="19">
        <v>40761</v>
      </c>
      <c r="D85" s="19">
        <f t="shared" si="12"/>
        <v>40767</v>
      </c>
      <c r="E85" s="19" t="str">
        <f t="shared" si="13"/>
        <v>322011</v>
      </c>
      <c r="F85" s="4">
        <f>SUMIF('Cushing Flows Data'!A$9:A$3818,'Cushing Balance'!$E85,'Cushing Flows Data'!$Z$9:$Z$3818)</f>
        <v>7292.7236156392846</v>
      </c>
      <c r="G85" s="4">
        <f>SUMIF('Cushing Flows Data'!A$9:A$3818,'Cushing Balance'!$E85,'Cushing Flows Data'!$AU$9:$AU$3818)</f>
        <v>8980.0582497699997</v>
      </c>
      <c r="H85" s="15">
        <f t="shared" si="14"/>
        <v>-1687.3346341307151</v>
      </c>
      <c r="I85" s="44">
        <v>33688</v>
      </c>
      <c r="K85" s="48">
        <f t="shared" si="17"/>
        <v>-893</v>
      </c>
      <c r="L85" s="48">
        <f t="shared" si="18"/>
        <v>794.33463413071513</v>
      </c>
      <c r="M85" s="48"/>
      <c r="N85" s="48">
        <f t="shared" si="15"/>
        <v>-893</v>
      </c>
      <c r="O85" s="48">
        <f t="shared" si="19"/>
        <v>1687.3346341307151</v>
      </c>
      <c r="P85" s="45">
        <v>62394</v>
      </c>
      <c r="Q85" s="41">
        <f t="shared" si="16"/>
        <v>0.53992371061319999</v>
      </c>
    </row>
    <row r="86" spans="1:17" x14ac:dyDescent="0.25">
      <c r="A86">
        <f t="shared" si="10"/>
        <v>2011</v>
      </c>
      <c r="B86">
        <f t="shared" si="11"/>
        <v>8</v>
      </c>
      <c r="C86" s="19">
        <v>40768</v>
      </c>
      <c r="D86" s="19">
        <f t="shared" si="12"/>
        <v>40774</v>
      </c>
      <c r="E86" s="19" t="str">
        <f t="shared" si="13"/>
        <v>332011</v>
      </c>
      <c r="F86" s="4">
        <f>SUMIF('Cushing Flows Data'!A$9:A$3818,'Cushing Balance'!$E86,'Cushing Flows Data'!$Z$9:$Z$3818)</f>
        <v>7549.7281256662836</v>
      </c>
      <c r="G86" s="4">
        <f>SUMIF('Cushing Flows Data'!A$9:A$3818,'Cushing Balance'!$E86,'Cushing Flows Data'!$AU$9:$AU$3818)</f>
        <v>9013.9763541200009</v>
      </c>
      <c r="H86" s="15">
        <f t="shared" si="14"/>
        <v>-1464.2482284537173</v>
      </c>
      <c r="I86" s="44">
        <v>33662</v>
      </c>
      <c r="K86" s="48">
        <f t="shared" si="17"/>
        <v>-26</v>
      </c>
      <c r="L86" s="48">
        <f t="shared" si="18"/>
        <v>1438.2482284537173</v>
      </c>
      <c r="M86" s="48"/>
      <c r="N86" s="48">
        <f t="shared" si="15"/>
        <v>-26</v>
      </c>
      <c r="O86" s="48">
        <f t="shared" si="19"/>
        <v>1464.2482284537173</v>
      </c>
      <c r="P86" s="45">
        <v>62934</v>
      </c>
      <c r="Q86" s="41">
        <f t="shared" si="16"/>
        <v>0.53487780849779132</v>
      </c>
    </row>
    <row r="87" spans="1:17" x14ac:dyDescent="0.25">
      <c r="A87">
        <f t="shared" si="10"/>
        <v>2011</v>
      </c>
      <c r="B87">
        <f t="shared" si="11"/>
        <v>8</v>
      </c>
      <c r="C87" s="19">
        <v>40775</v>
      </c>
      <c r="D87" s="19">
        <f t="shared" si="12"/>
        <v>40781</v>
      </c>
      <c r="E87" s="19" t="str">
        <f t="shared" si="13"/>
        <v>342011</v>
      </c>
      <c r="F87" s="4">
        <f>SUMIF('Cushing Flows Data'!A$9:A$3818,'Cushing Balance'!$E87,'Cushing Flows Data'!$Z$9:$Z$3818)</f>
        <v>7381.2770945962839</v>
      </c>
      <c r="G87" s="4">
        <f>SUMIF('Cushing Flows Data'!A$9:A$3818,'Cushing Balance'!$E87,'Cushing Flows Data'!$AU$9:$AU$3818)</f>
        <v>9036.1516043899992</v>
      </c>
      <c r="H87" s="15">
        <f t="shared" si="14"/>
        <v>-1654.8745097937153</v>
      </c>
      <c r="I87" s="44">
        <v>33085</v>
      </c>
      <c r="K87" s="48">
        <f t="shared" si="17"/>
        <v>-577</v>
      </c>
      <c r="L87" s="48">
        <f t="shared" si="18"/>
        <v>1077.8745097937153</v>
      </c>
      <c r="M87" s="48"/>
      <c r="N87" s="48">
        <f t="shared" si="15"/>
        <v>-577</v>
      </c>
      <c r="O87" s="48">
        <f t="shared" si="19"/>
        <v>1654.8745097937153</v>
      </c>
      <c r="P87" s="45">
        <v>63124</v>
      </c>
      <c r="Q87" s="41">
        <f t="shared" si="16"/>
        <v>0.52412711488498831</v>
      </c>
    </row>
    <row r="88" spans="1:17" x14ac:dyDescent="0.25">
      <c r="A88">
        <f t="shared" si="10"/>
        <v>2011</v>
      </c>
      <c r="B88">
        <f t="shared" si="11"/>
        <v>8</v>
      </c>
      <c r="C88" s="19">
        <v>40782</v>
      </c>
      <c r="D88" s="19">
        <f t="shared" si="12"/>
        <v>40788</v>
      </c>
      <c r="E88" s="19" t="str">
        <f t="shared" si="13"/>
        <v>352011</v>
      </c>
      <c r="F88" s="4">
        <f>SUMIF('Cushing Flows Data'!A$9:A$3818,'Cushing Balance'!$E88,'Cushing Flows Data'!$Z$9:$Z$3818)</f>
        <v>7964.2595820475572</v>
      </c>
      <c r="G88" s="4">
        <f>SUMIF('Cushing Flows Data'!A$9:A$3818,'Cushing Balance'!$E88,'Cushing Flows Data'!$AU$9:$AU$3818)</f>
        <v>9204.377374990001</v>
      </c>
      <c r="H88" s="15">
        <f t="shared" si="14"/>
        <v>-1240.1177929424439</v>
      </c>
      <c r="I88" s="44">
        <v>32689</v>
      </c>
      <c r="K88" s="48">
        <f t="shared" si="17"/>
        <v>-396</v>
      </c>
      <c r="L88" s="48">
        <f t="shared" si="18"/>
        <v>844.11779294244388</v>
      </c>
      <c r="M88" s="48"/>
      <c r="N88" s="48">
        <f t="shared" si="15"/>
        <v>-396</v>
      </c>
      <c r="O88" s="48">
        <f t="shared" si="19"/>
        <v>1240.1177929424439</v>
      </c>
      <c r="P88" s="45">
        <v>63124</v>
      </c>
      <c r="Q88" s="41">
        <f t="shared" si="16"/>
        <v>0.51785374817818897</v>
      </c>
    </row>
    <row r="89" spans="1:17" x14ac:dyDescent="0.25">
      <c r="A89">
        <f t="shared" si="10"/>
        <v>2011</v>
      </c>
      <c r="B89">
        <f t="shared" si="11"/>
        <v>9</v>
      </c>
      <c r="C89" s="19">
        <v>40789</v>
      </c>
      <c r="D89" s="19">
        <f t="shared" si="12"/>
        <v>40795</v>
      </c>
      <c r="E89" s="19" t="str">
        <f t="shared" si="13"/>
        <v>362011</v>
      </c>
      <c r="F89" s="4">
        <f>SUMIF('Cushing Flows Data'!A$9:A$3818,'Cushing Balance'!$E89,'Cushing Flows Data'!$Z$9:$Z$3818)</f>
        <v>8093.1866293182402</v>
      </c>
      <c r="G89" s="4">
        <f>SUMIF('Cushing Flows Data'!A$9:A$3818,'Cushing Balance'!$E89,'Cushing Flows Data'!$AU$9:$AU$3818)</f>
        <v>9230.8550626400011</v>
      </c>
      <c r="H89" s="15">
        <f t="shared" si="14"/>
        <v>-1137.6684333217609</v>
      </c>
      <c r="I89" s="44">
        <v>32229</v>
      </c>
      <c r="K89" s="48">
        <f t="shared" si="17"/>
        <v>-460</v>
      </c>
      <c r="L89" s="48">
        <f t="shared" si="18"/>
        <v>677.66843332176086</v>
      </c>
      <c r="M89" s="48"/>
      <c r="N89" s="48">
        <f t="shared" si="15"/>
        <v>-460</v>
      </c>
      <c r="O89" s="48">
        <f t="shared" si="19"/>
        <v>1137.6684333217609</v>
      </c>
      <c r="P89" s="45">
        <v>63274</v>
      </c>
      <c r="Q89" s="41">
        <f t="shared" si="16"/>
        <v>0.50935613364098997</v>
      </c>
    </row>
    <row r="90" spans="1:17" x14ac:dyDescent="0.25">
      <c r="A90">
        <f t="shared" si="10"/>
        <v>2011</v>
      </c>
      <c r="B90">
        <f t="shared" si="11"/>
        <v>9</v>
      </c>
      <c r="C90" s="19">
        <v>40796</v>
      </c>
      <c r="D90" s="19">
        <f t="shared" si="12"/>
        <v>40802</v>
      </c>
      <c r="E90" s="19" t="str">
        <f t="shared" si="13"/>
        <v>372011</v>
      </c>
      <c r="F90" s="4">
        <f>SUMIF('Cushing Flows Data'!A$9:A$3818,'Cushing Balance'!$E90,'Cushing Flows Data'!$Z$9:$Z$3818)</f>
        <v>8372.1805667052413</v>
      </c>
      <c r="G90" s="4">
        <f>SUMIF('Cushing Flows Data'!A$9:A$3818,'Cushing Balance'!$E90,'Cushing Flows Data'!$AU$9:$AU$3818)</f>
        <v>9192.2176250700013</v>
      </c>
      <c r="H90" s="15">
        <f t="shared" si="14"/>
        <v>-820.03705836476001</v>
      </c>
      <c r="I90" s="44">
        <v>31998</v>
      </c>
      <c r="K90" s="48">
        <f t="shared" si="17"/>
        <v>-231</v>
      </c>
      <c r="L90" s="48">
        <f t="shared" si="18"/>
        <v>589.03705836476001</v>
      </c>
      <c r="M90" s="48"/>
      <c r="N90" s="48">
        <f t="shared" si="15"/>
        <v>-231</v>
      </c>
      <c r="O90" s="48">
        <f t="shared" si="19"/>
        <v>820.03705836476001</v>
      </c>
      <c r="P90" s="45">
        <v>63274</v>
      </c>
      <c r="Q90" s="41">
        <f t="shared" si="16"/>
        <v>0.50570534500742803</v>
      </c>
    </row>
    <row r="91" spans="1:17" x14ac:dyDescent="0.25">
      <c r="A91">
        <f t="shared" si="10"/>
        <v>2011</v>
      </c>
      <c r="B91">
        <f t="shared" si="11"/>
        <v>9</v>
      </c>
      <c r="C91" s="19">
        <v>40803</v>
      </c>
      <c r="D91" s="19">
        <f t="shared" si="12"/>
        <v>40809</v>
      </c>
      <c r="E91" s="19" t="str">
        <f t="shared" si="13"/>
        <v>382011</v>
      </c>
      <c r="F91" s="4">
        <f>SUMIF('Cushing Flows Data'!A$9:A$3818,'Cushing Balance'!$E91,'Cushing Flows Data'!$Z$9:$Z$3818)</f>
        <v>7459.9388005622404</v>
      </c>
      <c r="G91" s="4">
        <f>SUMIF('Cushing Flows Data'!A$9:A$3818,'Cushing Balance'!$E91,'Cushing Flows Data'!$AU$9:$AU$3818)</f>
        <v>9292.29454171</v>
      </c>
      <c r="H91" s="15">
        <f t="shared" si="14"/>
        <v>-1832.3557411477595</v>
      </c>
      <c r="I91" s="44">
        <v>30920</v>
      </c>
      <c r="K91" s="48">
        <f t="shared" si="17"/>
        <v>-1078</v>
      </c>
      <c r="L91" s="48">
        <f t="shared" si="18"/>
        <v>754.35574114775955</v>
      </c>
      <c r="M91" s="48"/>
      <c r="N91" s="48">
        <f t="shared" si="15"/>
        <v>-1078</v>
      </c>
      <c r="O91" s="48">
        <f t="shared" si="19"/>
        <v>1832.3557411477595</v>
      </c>
      <c r="P91" s="45">
        <v>63354</v>
      </c>
      <c r="Q91" s="41">
        <f t="shared" si="16"/>
        <v>0.48805126748113775</v>
      </c>
    </row>
    <row r="92" spans="1:17" x14ac:dyDescent="0.25">
      <c r="A92">
        <f t="shared" si="10"/>
        <v>2011</v>
      </c>
      <c r="B92">
        <f t="shared" si="11"/>
        <v>9</v>
      </c>
      <c r="C92" s="19">
        <v>40810</v>
      </c>
      <c r="D92" s="19">
        <f t="shared" si="12"/>
        <v>40816</v>
      </c>
      <c r="E92" s="19" t="str">
        <f t="shared" si="13"/>
        <v>392011</v>
      </c>
      <c r="F92" s="4">
        <f>SUMIF('Cushing Flows Data'!A$9:A$3818,'Cushing Balance'!$E92,'Cushing Flows Data'!$Z$9:$Z$3818)</f>
        <v>7424.2864000622403</v>
      </c>
      <c r="G92" s="4">
        <f>SUMIF('Cushing Flows Data'!A$9:A$3818,'Cushing Balance'!$E92,'Cushing Flows Data'!$AU$9:$AU$3818)</f>
        <v>9234.605854129999</v>
      </c>
      <c r="H92" s="15">
        <f t="shared" si="14"/>
        <v>-1810.3194540677587</v>
      </c>
      <c r="I92" s="44">
        <v>30089</v>
      </c>
      <c r="K92" s="48">
        <f t="shared" si="17"/>
        <v>-831</v>
      </c>
      <c r="L92" s="48">
        <f t="shared" si="18"/>
        <v>979.31945406775867</v>
      </c>
      <c r="M92" s="48"/>
      <c r="N92" s="48">
        <f t="shared" si="15"/>
        <v>-831</v>
      </c>
      <c r="O92" s="48">
        <f t="shared" si="19"/>
        <v>1810.3194540677587</v>
      </c>
      <c r="P92" s="45">
        <v>63784</v>
      </c>
      <c r="Q92" s="41">
        <f t="shared" si="16"/>
        <v>0.47173272293992224</v>
      </c>
    </row>
    <row r="93" spans="1:17" x14ac:dyDescent="0.25">
      <c r="A93">
        <f t="shared" si="10"/>
        <v>2011</v>
      </c>
      <c r="B93">
        <f t="shared" si="11"/>
        <v>10</v>
      </c>
      <c r="C93" s="19">
        <v>40817</v>
      </c>
      <c r="D93" s="19">
        <f t="shared" si="12"/>
        <v>40823</v>
      </c>
      <c r="E93" s="19" t="str">
        <f t="shared" si="13"/>
        <v>402011</v>
      </c>
      <c r="F93" s="4">
        <f>SUMIF('Cushing Flows Data'!A$9:A$3818,'Cushing Balance'!$E93,'Cushing Flows Data'!$Z$9:$Z$3818)</f>
        <v>7549.1693880742141</v>
      </c>
      <c r="G93" s="4">
        <f>SUMIF('Cushing Flows Data'!A$9:A$3818,'Cushing Balance'!$E93,'Cushing Flows Data'!$AU$9:$AU$3818)</f>
        <v>8143.2067502900009</v>
      </c>
      <c r="H93" s="15">
        <f t="shared" si="14"/>
        <v>-594.03736221578674</v>
      </c>
      <c r="I93" s="44">
        <v>30621</v>
      </c>
      <c r="K93" s="48">
        <f t="shared" si="17"/>
        <v>532</v>
      </c>
      <c r="L93" s="48">
        <f t="shared" si="18"/>
        <v>1126.0373622157867</v>
      </c>
      <c r="M93" s="48"/>
      <c r="N93" s="48">
        <f t="shared" si="15"/>
        <v>532</v>
      </c>
      <c r="O93" s="48">
        <f t="shared" si="19"/>
        <v>594.03736221578674</v>
      </c>
      <c r="P93" s="45">
        <v>63784</v>
      </c>
      <c r="Q93" s="41">
        <f t="shared" si="16"/>
        <v>0.48007337263263516</v>
      </c>
    </row>
    <row r="94" spans="1:17" x14ac:dyDescent="0.25">
      <c r="A94">
        <f t="shared" si="10"/>
        <v>2011</v>
      </c>
      <c r="B94">
        <f t="shared" si="11"/>
        <v>10</v>
      </c>
      <c r="C94" s="19">
        <v>40824</v>
      </c>
      <c r="D94" s="19">
        <f t="shared" si="12"/>
        <v>40830</v>
      </c>
      <c r="E94" s="19" t="str">
        <f t="shared" si="13"/>
        <v>412011</v>
      </c>
      <c r="F94" s="4">
        <f>SUMIF('Cushing Flows Data'!A$9:A$3818,'Cushing Balance'!$E94,'Cushing Flows Data'!$Z$9:$Z$3818)</f>
        <v>7782.4520755942131</v>
      </c>
      <c r="G94" s="4">
        <f>SUMIF('Cushing Flows Data'!A$9:A$3818,'Cushing Balance'!$E94,'Cushing Flows Data'!$AU$9:$AU$3818)</f>
        <v>8907.7018124900005</v>
      </c>
      <c r="H94" s="15">
        <f t="shared" si="14"/>
        <v>-1125.2497368957875</v>
      </c>
      <c r="I94" s="44">
        <v>31092</v>
      </c>
      <c r="K94" s="48">
        <f t="shared" si="17"/>
        <v>471</v>
      </c>
      <c r="L94" s="48">
        <f t="shared" si="18"/>
        <v>1596.2497368957875</v>
      </c>
      <c r="M94" s="48"/>
      <c r="N94" s="48">
        <f t="shared" si="15"/>
        <v>471</v>
      </c>
      <c r="O94" s="48">
        <f t="shared" si="19"/>
        <v>1125.2497368957875</v>
      </c>
      <c r="P94" s="45">
        <v>63624</v>
      </c>
      <c r="Q94" s="41">
        <f t="shared" si="16"/>
        <v>0.48868351565446999</v>
      </c>
    </row>
    <row r="95" spans="1:17" x14ac:dyDescent="0.25">
      <c r="A95">
        <f t="shared" si="10"/>
        <v>2011</v>
      </c>
      <c r="B95">
        <f t="shared" si="11"/>
        <v>10</v>
      </c>
      <c r="C95" s="19">
        <v>40831</v>
      </c>
      <c r="D95" s="19">
        <f t="shared" si="12"/>
        <v>40837</v>
      </c>
      <c r="E95" s="19" t="str">
        <f t="shared" si="13"/>
        <v>422011</v>
      </c>
      <c r="F95" s="4">
        <f>SUMIF('Cushing Flows Data'!A$9:A$3818,'Cushing Balance'!$E95,'Cushing Flows Data'!$Z$9:$Z$3818)</f>
        <v>7861.0012005172139</v>
      </c>
      <c r="G95" s="4">
        <f>SUMIF('Cushing Flows Data'!A$9:A$3818,'Cushing Balance'!$E95,'Cushing Flows Data'!$AU$9:$AU$3818)</f>
        <v>8867.3744166300003</v>
      </c>
      <c r="H95" s="15">
        <f t="shared" si="14"/>
        <v>-1006.3732161127864</v>
      </c>
      <c r="I95" s="44">
        <v>31511</v>
      </c>
      <c r="K95" s="48">
        <f t="shared" si="17"/>
        <v>419</v>
      </c>
      <c r="L95" s="48">
        <f t="shared" si="18"/>
        <v>1425.3732161127864</v>
      </c>
      <c r="M95" s="48"/>
      <c r="N95" s="48">
        <f t="shared" si="15"/>
        <v>419</v>
      </c>
      <c r="O95" s="48">
        <f t="shared" si="19"/>
        <v>1006.3732161127864</v>
      </c>
      <c r="P95" s="45">
        <v>63569</v>
      </c>
      <c r="Q95" s="41">
        <f t="shared" si="16"/>
        <v>0.49569758844719913</v>
      </c>
    </row>
    <row r="96" spans="1:17" x14ac:dyDescent="0.25">
      <c r="A96">
        <f t="shared" si="10"/>
        <v>2011</v>
      </c>
      <c r="B96">
        <f t="shared" si="11"/>
        <v>10</v>
      </c>
      <c r="C96" s="19">
        <v>40838</v>
      </c>
      <c r="D96" s="19">
        <f t="shared" si="12"/>
        <v>40844</v>
      </c>
      <c r="E96" s="19" t="str">
        <f t="shared" si="13"/>
        <v>432011</v>
      </c>
      <c r="F96" s="4">
        <f>SUMIF('Cushing Flows Data'!A$9:A$3818,'Cushing Balance'!$E96,'Cushing Flows Data'!$Z$9:$Z$3818)</f>
        <v>7618.5167422942141</v>
      </c>
      <c r="G96" s="4">
        <f>SUMIF('Cushing Flows Data'!A$9:A$3818,'Cushing Balance'!$E96,'Cushing Flows Data'!$AU$9:$AU$3818)</f>
        <v>8699.5639584600012</v>
      </c>
      <c r="H96" s="15">
        <f t="shared" si="14"/>
        <v>-1081.0472161657872</v>
      </c>
      <c r="I96" s="44">
        <v>32071</v>
      </c>
      <c r="K96" s="48">
        <f t="shared" si="17"/>
        <v>560</v>
      </c>
      <c r="L96" s="48">
        <f t="shared" si="18"/>
        <v>1641.0472161657872</v>
      </c>
      <c r="M96" s="48"/>
      <c r="N96" s="48">
        <f t="shared" si="15"/>
        <v>560</v>
      </c>
      <c r="O96" s="48">
        <f t="shared" si="19"/>
        <v>1081.0472161657872</v>
      </c>
      <c r="P96" s="45">
        <v>64469</v>
      </c>
      <c r="Q96" s="41">
        <f t="shared" si="16"/>
        <v>0.49746389737703395</v>
      </c>
    </row>
    <row r="97" spans="1:17" x14ac:dyDescent="0.25">
      <c r="A97">
        <f t="shared" si="10"/>
        <v>2011</v>
      </c>
      <c r="B97">
        <f t="shared" si="11"/>
        <v>10</v>
      </c>
      <c r="C97" s="19">
        <v>40845</v>
      </c>
      <c r="D97" s="19">
        <f t="shared" si="12"/>
        <v>40851</v>
      </c>
      <c r="E97" s="19" t="str">
        <f t="shared" si="13"/>
        <v>442011</v>
      </c>
      <c r="F97" s="4">
        <f>SUMIF('Cushing Flows Data'!A$9:A$3818,'Cushing Balance'!$E97,'Cushing Flows Data'!$Z$9:$Z$3818)</f>
        <v>7029.0346341969744</v>
      </c>
      <c r="G97" s="4">
        <f>SUMIF('Cushing Flows Data'!A$9:A$3818,'Cushing Balance'!$E97,'Cushing Flows Data'!$AU$9:$AU$3818)</f>
        <v>8924.8171249700026</v>
      </c>
      <c r="H97" s="15">
        <f t="shared" si="14"/>
        <v>-1895.7824907730283</v>
      </c>
      <c r="I97" s="44">
        <v>31139</v>
      </c>
      <c r="K97" s="48">
        <f t="shared" si="17"/>
        <v>-932</v>
      </c>
      <c r="L97" s="48">
        <f t="shared" si="18"/>
        <v>963.78249077302826</v>
      </c>
      <c r="M97" s="48"/>
      <c r="N97" s="48">
        <f t="shared" si="15"/>
        <v>-932</v>
      </c>
      <c r="O97" s="48">
        <f t="shared" si="19"/>
        <v>1895.7824907730283</v>
      </c>
      <c r="P97" s="45">
        <v>64389</v>
      </c>
      <c r="Q97" s="41">
        <f t="shared" si="16"/>
        <v>0.48360744847722437</v>
      </c>
    </row>
    <row r="98" spans="1:17" x14ac:dyDescent="0.25">
      <c r="A98">
        <f t="shared" si="10"/>
        <v>2011</v>
      </c>
      <c r="B98">
        <f t="shared" si="11"/>
        <v>11</v>
      </c>
      <c r="C98" s="19">
        <v>40852</v>
      </c>
      <c r="D98" s="19">
        <f t="shared" si="12"/>
        <v>40858</v>
      </c>
      <c r="E98" s="19" t="str">
        <f t="shared" si="13"/>
        <v>452011</v>
      </c>
      <c r="F98" s="4">
        <f>SUMIF('Cushing Flows Data'!A$9:A$3818,'Cushing Balance'!$E98,'Cushing Flows Data'!$Z$9:$Z$3818)</f>
        <v>7729.7498158707976</v>
      </c>
      <c r="G98" s="4">
        <f>SUMIF('Cushing Flows Data'!A$9:A$3818,'Cushing Balance'!$E98,'Cushing Flows Data'!$AU$9:$AU$3818)</f>
        <v>8654.9961546600007</v>
      </c>
      <c r="H98" s="15">
        <f t="shared" si="14"/>
        <v>-925.24633878920304</v>
      </c>
      <c r="I98" s="44">
        <v>32029</v>
      </c>
      <c r="K98" s="48">
        <f t="shared" si="17"/>
        <v>890</v>
      </c>
      <c r="L98" s="48">
        <f t="shared" si="18"/>
        <v>1815.246338789203</v>
      </c>
      <c r="M98" s="48"/>
      <c r="N98" s="48">
        <f t="shared" si="15"/>
        <v>890</v>
      </c>
      <c r="O98" s="48">
        <f t="shared" si="19"/>
        <v>925.24633878920304</v>
      </c>
      <c r="P98" s="45">
        <v>63889</v>
      </c>
      <c r="Q98" s="41">
        <f t="shared" si="16"/>
        <v>0.50132260639546711</v>
      </c>
    </row>
    <row r="99" spans="1:17" x14ac:dyDescent="0.25">
      <c r="A99">
        <f t="shared" si="10"/>
        <v>2011</v>
      </c>
      <c r="B99">
        <f t="shared" si="11"/>
        <v>11</v>
      </c>
      <c r="C99" s="19">
        <v>40859</v>
      </c>
      <c r="D99" s="19">
        <f t="shared" si="12"/>
        <v>40865</v>
      </c>
      <c r="E99" s="19" t="str">
        <f t="shared" si="13"/>
        <v>462011</v>
      </c>
      <c r="F99" s="4">
        <f>SUMIF('Cushing Flows Data'!A$9:A$3818,'Cushing Balance'!$E99,'Cushing Flows Data'!$Z$9:$Z$3818)</f>
        <v>7601.3293386467967</v>
      </c>
      <c r="G99" s="4">
        <f>SUMIF('Cushing Flows Data'!A$9:A$3818,'Cushing Balance'!$E99,'Cushing Flows Data'!$AU$9:$AU$3818)</f>
        <v>8753.0018541200006</v>
      </c>
      <c r="H99" s="15">
        <f t="shared" si="14"/>
        <v>-1151.6725154732039</v>
      </c>
      <c r="I99" s="44">
        <v>32016</v>
      </c>
      <c r="K99" s="48">
        <f t="shared" si="17"/>
        <v>-13</v>
      </c>
      <c r="L99" s="48">
        <f t="shared" si="18"/>
        <v>1138.6725154732039</v>
      </c>
      <c r="M99" s="48"/>
      <c r="N99" s="48">
        <f t="shared" si="15"/>
        <v>-13</v>
      </c>
      <c r="O99" s="48">
        <f t="shared" si="19"/>
        <v>1151.6725154732039</v>
      </c>
      <c r="P99" s="45">
        <v>64409</v>
      </c>
      <c r="Q99" s="41">
        <f t="shared" si="16"/>
        <v>0.49707339036470061</v>
      </c>
    </row>
    <row r="100" spans="1:17" x14ac:dyDescent="0.25">
      <c r="A100">
        <f t="shared" si="10"/>
        <v>2011</v>
      </c>
      <c r="B100">
        <f t="shared" si="11"/>
        <v>11</v>
      </c>
      <c r="C100" s="19">
        <v>40866</v>
      </c>
      <c r="D100" s="19">
        <f t="shared" si="12"/>
        <v>40872</v>
      </c>
      <c r="E100" s="19" t="str">
        <f t="shared" si="13"/>
        <v>472011</v>
      </c>
      <c r="F100" s="4">
        <f>SUMIF('Cushing Flows Data'!A$9:A$3818,'Cushing Balance'!$E100,'Cushing Flows Data'!$Z$9:$Z$3818)</f>
        <v>7500.7227887097961</v>
      </c>
      <c r="G100" s="4">
        <f>SUMIF('Cushing Flows Data'!A$9:A$3818,'Cushing Balance'!$E100,'Cushing Flows Data'!$AU$9:$AU$3818)</f>
        <v>8998.6987918699997</v>
      </c>
      <c r="H100" s="15">
        <f t="shared" si="14"/>
        <v>-1497.9760031602036</v>
      </c>
      <c r="I100" s="44">
        <v>31301</v>
      </c>
      <c r="K100" s="48">
        <f t="shared" si="17"/>
        <v>-715</v>
      </c>
      <c r="L100" s="48">
        <f t="shared" si="18"/>
        <v>782.97600316020362</v>
      </c>
      <c r="M100" s="48"/>
      <c r="N100" s="48">
        <f t="shared" si="15"/>
        <v>-715</v>
      </c>
      <c r="O100" s="48">
        <f t="shared" si="19"/>
        <v>1497.9760031602036</v>
      </c>
      <c r="P100" s="45">
        <v>64354</v>
      </c>
      <c r="Q100" s="41">
        <f t="shared" si="16"/>
        <v>0.48638779252260933</v>
      </c>
    </row>
    <row r="101" spans="1:17" x14ac:dyDescent="0.25">
      <c r="A101">
        <f t="shared" si="10"/>
        <v>2011</v>
      </c>
      <c r="B101">
        <f t="shared" si="11"/>
        <v>11</v>
      </c>
      <c r="C101" s="19">
        <v>40873</v>
      </c>
      <c r="D101" s="19">
        <f t="shared" si="12"/>
        <v>40879</v>
      </c>
      <c r="E101" s="19" t="str">
        <f t="shared" si="13"/>
        <v>482011</v>
      </c>
      <c r="F101" s="4">
        <f>SUMIF('Cushing Flows Data'!A$9:A$3818,'Cushing Balance'!$E101,'Cushing Flows Data'!$Z$9:$Z$3818)</f>
        <v>7963.9590961853155</v>
      </c>
      <c r="G101" s="4">
        <f>SUMIF('Cushing Flows Data'!A$9:A$3818,'Cushing Balance'!$E101,'Cushing Flows Data'!$AU$9:$AU$3818)</f>
        <v>9127.4787291499997</v>
      </c>
      <c r="H101" s="15">
        <f t="shared" si="14"/>
        <v>-1163.5196329646842</v>
      </c>
      <c r="I101" s="44">
        <v>31105</v>
      </c>
      <c r="K101" s="48">
        <f t="shared" si="17"/>
        <v>-196</v>
      </c>
      <c r="L101" s="48">
        <f t="shared" si="18"/>
        <v>967.51963296468421</v>
      </c>
      <c r="M101" s="48"/>
      <c r="N101" s="48">
        <f t="shared" si="15"/>
        <v>-196</v>
      </c>
      <c r="O101" s="48">
        <f t="shared" si="19"/>
        <v>1163.5196329646842</v>
      </c>
      <c r="P101" s="45">
        <v>65204</v>
      </c>
      <c r="Q101" s="41">
        <f t="shared" si="16"/>
        <v>0.47704128581068644</v>
      </c>
    </row>
    <row r="102" spans="1:17" x14ac:dyDescent="0.25">
      <c r="A102">
        <f t="shared" si="10"/>
        <v>2011</v>
      </c>
      <c r="B102">
        <f t="shared" si="11"/>
        <v>12</v>
      </c>
      <c r="C102" s="19">
        <v>40880</v>
      </c>
      <c r="D102" s="19">
        <f t="shared" si="12"/>
        <v>40886</v>
      </c>
      <c r="E102" s="19" t="str">
        <f t="shared" si="13"/>
        <v>492011</v>
      </c>
      <c r="F102" s="4">
        <f>SUMIF('Cushing Flows Data'!A$9:A$3818,'Cushing Balance'!$E102,'Cushing Flows Data'!$Z$9:$Z$3818)</f>
        <v>8098.6453530566141</v>
      </c>
      <c r="G102" s="4">
        <f>SUMIF('Cushing Flows Data'!A$9:A$3818,'Cushing Balance'!$E102,'Cushing Flows Data'!$AU$9:$AU$3818)</f>
        <v>9829.1129374599986</v>
      </c>
      <c r="H102" s="15">
        <f t="shared" si="14"/>
        <v>-1730.4675844033845</v>
      </c>
      <c r="I102" s="44">
        <v>31188</v>
      </c>
      <c r="K102" s="48">
        <f t="shared" si="17"/>
        <v>83</v>
      </c>
      <c r="L102" s="48">
        <f t="shared" si="18"/>
        <v>1813.4675844033845</v>
      </c>
      <c r="M102" s="48"/>
      <c r="N102" s="48">
        <f t="shared" si="15"/>
        <v>83</v>
      </c>
      <c r="O102" s="48">
        <f t="shared" si="19"/>
        <v>1730.4675844033845</v>
      </c>
      <c r="P102" s="45">
        <v>65351</v>
      </c>
      <c r="Q102" s="41">
        <f t="shared" si="16"/>
        <v>0.4772382978072256</v>
      </c>
    </row>
    <row r="103" spans="1:17" x14ac:dyDescent="0.25">
      <c r="A103">
        <f t="shared" si="10"/>
        <v>2011</v>
      </c>
      <c r="B103">
        <f t="shared" si="11"/>
        <v>12</v>
      </c>
      <c r="C103" s="19">
        <v>40887</v>
      </c>
      <c r="D103" s="19">
        <f t="shared" si="12"/>
        <v>40893</v>
      </c>
      <c r="E103" s="19" t="str">
        <f t="shared" si="13"/>
        <v>502011</v>
      </c>
      <c r="F103" s="4">
        <f>SUMIF('Cushing Flows Data'!A$9:A$3818,'Cushing Balance'!$E103,'Cushing Flows Data'!$Z$9:$Z$3818)</f>
        <v>7662.6899756666135</v>
      </c>
      <c r="G103" s="4">
        <f>SUMIF('Cushing Flows Data'!A$9:A$3818,'Cushing Balance'!$E103,'Cushing Flows Data'!$AU$9:$AU$3818)</f>
        <v>9836.1128123700018</v>
      </c>
      <c r="H103" s="15">
        <f t="shared" si="14"/>
        <v>-2173.4228367033884</v>
      </c>
      <c r="I103" s="44">
        <v>30198</v>
      </c>
      <c r="K103" s="48">
        <f t="shared" si="17"/>
        <v>-990</v>
      </c>
      <c r="L103" s="48">
        <f t="shared" si="18"/>
        <v>1183.4228367033884</v>
      </c>
      <c r="M103" s="48"/>
      <c r="N103" s="48">
        <f t="shared" si="15"/>
        <v>-990</v>
      </c>
      <c r="O103" s="48">
        <f t="shared" si="19"/>
        <v>2173.4228367033884</v>
      </c>
      <c r="P103" s="45">
        <v>65351</v>
      </c>
      <c r="Q103" s="41">
        <f t="shared" si="16"/>
        <v>0.46208933298648835</v>
      </c>
    </row>
    <row r="104" spans="1:17" x14ac:dyDescent="0.25">
      <c r="A104">
        <f t="shared" si="10"/>
        <v>2011</v>
      </c>
      <c r="B104">
        <f t="shared" si="11"/>
        <v>12</v>
      </c>
      <c r="C104" s="19">
        <v>40894</v>
      </c>
      <c r="D104" s="19">
        <f t="shared" si="12"/>
        <v>40900</v>
      </c>
      <c r="E104" s="19" t="str">
        <f t="shared" si="13"/>
        <v>512011</v>
      </c>
      <c r="F104" s="4">
        <f>SUMIF('Cushing Flows Data'!A$9:A$3818,'Cushing Balance'!$E104,'Cushing Flows Data'!$Z$9:$Z$3818)</f>
        <v>7704.9276469466131</v>
      </c>
      <c r="G104" s="4">
        <f>SUMIF('Cushing Flows Data'!A$9:A$3818,'Cushing Balance'!$E104,'Cushing Flows Data'!$AU$9:$AU$3818)</f>
        <v>9882.517812600001</v>
      </c>
      <c r="H104" s="15">
        <f t="shared" si="14"/>
        <v>-2177.5901656533879</v>
      </c>
      <c r="I104" s="44">
        <v>29909</v>
      </c>
      <c r="K104" s="48">
        <f t="shared" si="17"/>
        <v>-289</v>
      </c>
      <c r="L104" s="48">
        <f t="shared" si="18"/>
        <v>1888.5901656533879</v>
      </c>
      <c r="M104" s="48"/>
      <c r="N104" s="48">
        <f t="shared" si="15"/>
        <v>-289</v>
      </c>
      <c r="O104" s="48">
        <f t="shared" si="19"/>
        <v>2177.5901656533879</v>
      </c>
      <c r="P104" s="45">
        <v>66161</v>
      </c>
      <c r="Q104" s="41">
        <f t="shared" si="16"/>
        <v>0.45206390471728058</v>
      </c>
    </row>
    <row r="105" spans="1:17" x14ac:dyDescent="0.25">
      <c r="A105">
        <f t="shared" si="10"/>
        <v>2011</v>
      </c>
      <c r="B105">
        <f t="shared" si="11"/>
        <v>12</v>
      </c>
      <c r="C105" s="19">
        <v>40901</v>
      </c>
      <c r="D105" s="19">
        <f t="shared" si="12"/>
        <v>40907</v>
      </c>
      <c r="E105" s="19" t="str">
        <f t="shared" si="13"/>
        <v>522011</v>
      </c>
      <c r="F105" s="4">
        <f>SUMIF('Cushing Flows Data'!A$9:A$3818,'Cushing Balance'!$E105,'Cushing Flows Data'!$Z$9:$Z$3818)</f>
        <v>7937.1299688966137</v>
      </c>
      <c r="G105" s="4">
        <f>SUMIF('Cushing Flows Data'!A$9:A$3818,'Cushing Balance'!$E105,'Cushing Flows Data'!$AU$9:$AU$3818)</f>
        <v>10012.719104470001</v>
      </c>
      <c r="H105" s="15">
        <f t="shared" si="14"/>
        <v>-2075.5891355733875</v>
      </c>
      <c r="I105" s="44">
        <v>29296</v>
      </c>
      <c r="K105" s="48">
        <f t="shared" si="17"/>
        <v>-613</v>
      </c>
      <c r="L105" s="48">
        <f t="shared" si="18"/>
        <v>1462.5891355733875</v>
      </c>
      <c r="M105" s="48"/>
      <c r="N105" s="48">
        <f t="shared" si="15"/>
        <v>-613</v>
      </c>
      <c r="O105" s="48">
        <f t="shared" si="19"/>
        <v>2075.5891355733875</v>
      </c>
      <c r="P105" s="45">
        <v>66161</v>
      </c>
      <c r="Q105" s="41">
        <f t="shared" si="16"/>
        <v>0.44279862759027222</v>
      </c>
    </row>
    <row r="106" spans="1:17" x14ac:dyDescent="0.25">
      <c r="A106">
        <f t="shared" si="10"/>
        <v>2011</v>
      </c>
      <c r="B106">
        <f t="shared" si="11"/>
        <v>12</v>
      </c>
      <c r="C106" s="19">
        <v>40908</v>
      </c>
      <c r="D106" s="19">
        <f t="shared" si="12"/>
        <v>40914</v>
      </c>
      <c r="E106" s="19" t="str">
        <f t="shared" si="13"/>
        <v>532011</v>
      </c>
      <c r="F106" s="4">
        <f>SUMIF('Cushing Flows Data'!A$9:A$3818,'Cushing Balance'!$E106,'Cushing Flows Data'!$Z$9:$Z$3818)</f>
        <v>7499.8143845989016</v>
      </c>
      <c r="G106" s="4">
        <f>SUMIF('Cushing Flows Data'!A$9:A$3818,'Cushing Balance'!$E106,'Cushing Flows Data'!$AU$9:$AU$3818)</f>
        <v>9652.8959583800006</v>
      </c>
      <c r="H106" s="15">
        <f t="shared" si="14"/>
        <v>-2153.081573781099</v>
      </c>
      <c r="I106" s="44">
        <v>29105</v>
      </c>
      <c r="K106" s="48">
        <f t="shared" si="17"/>
        <v>-191</v>
      </c>
      <c r="L106" s="48">
        <f t="shared" si="18"/>
        <v>1962.081573781099</v>
      </c>
      <c r="M106" s="48"/>
      <c r="N106" s="48">
        <f t="shared" si="15"/>
        <v>-191</v>
      </c>
      <c r="O106" s="48">
        <f t="shared" si="19"/>
        <v>2153.081573781099</v>
      </c>
      <c r="P106" s="45">
        <v>66161</v>
      </c>
      <c r="Q106" s="41">
        <f t="shared" si="16"/>
        <v>0.43991173047565785</v>
      </c>
    </row>
    <row r="107" spans="1:17" x14ac:dyDescent="0.25">
      <c r="A107">
        <f t="shared" si="10"/>
        <v>2012</v>
      </c>
      <c r="B107">
        <f t="shared" si="11"/>
        <v>1</v>
      </c>
      <c r="C107" s="19">
        <v>40915</v>
      </c>
      <c r="D107" s="19">
        <f t="shared" si="12"/>
        <v>40921</v>
      </c>
      <c r="E107" s="19" t="str">
        <f t="shared" si="13"/>
        <v>12012</v>
      </c>
      <c r="F107" s="4">
        <f>SUMIF('Cushing Flows Data'!A$9:A$3818,'Cushing Balance'!$E107,'Cushing Flows Data'!$Z$9:$Z$3818)</f>
        <v>8171.5873119859471</v>
      </c>
      <c r="G107" s="4">
        <f>SUMIF('Cushing Flows Data'!A$9:A$3818,'Cushing Balance'!$E107,'Cushing Flows Data'!$AU$9:$AU$3818)</f>
        <v>9587.3098124299995</v>
      </c>
      <c r="H107" s="15">
        <f t="shared" si="14"/>
        <v>-1415.7225004440525</v>
      </c>
      <c r="I107" s="44">
        <v>28273</v>
      </c>
      <c r="K107" s="48">
        <f t="shared" si="17"/>
        <v>-832</v>
      </c>
      <c r="L107" s="48">
        <f t="shared" si="18"/>
        <v>583.72250044405246</v>
      </c>
      <c r="M107" s="48"/>
      <c r="N107" s="48">
        <f t="shared" si="15"/>
        <v>-832</v>
      </c>
      <c r="O107" s="48">
        <f t="shared" si="19"/>
        <v>1415.7225004440525</v>
      </c>
      <c r="P107" s="45">
        <v>66241</v>
      </c>
      <c r="Q107" s="41">
        <f t="shared" si="16"/>
        <v>0.42682024727887563</v>
      </c>
    </row>
    <row r="108" spans="1:17" x14ac:dyDescent="0.25">
      <c r="A108">
        <f t="shared" si="10"/>
        <v>2012</v>
      </c>
      <c r="B108">
        <f t="shared" si="11"/>
        <v>1</v>
      </c>
      <c r="C108" s="19">
        <v>40922</v>
      </c>
      <c r="D108" s="19">
        <f t="shared" si="12"/>
        <v>40928</v>
      </c>
      <c r="E108" s="19" t="str">
        <f t="shared" si="13"/>
        <v>22012</v>
      </c>
      <c r="F108" s="4">
        <f>SUMIF('Cushing Flows Data'!A$9:A$3818,'Cushing Balance'!$E108,'Cushing Flows Data'!$Z$9:$Z$3818)</f>
        <v>8678.4643313359484</v>
      </c>
      <c r="G108" s="4">
        <f>SUMIF('Cushing Flows Data'!A$9:A$3818,'Cushing Balance'!$E108,'Cushing Flows Data'!$AU$9:$AU$3818)</f>
        <v>9575.3708960700005</v>
      </c>
      <c r="H108" s="15">
        <f t="shared" si="14"/>
        <v>-896.90656473405215</v>
      </c>
      <c r="I108" s="44">
        <v>28647</v>
      </c>
      <c r="K108" s="48">
        <f t="shared" si="17"/>
        <v>374</v>
      </c>
      <c r="L108" s="48">
        <f t="shared" si="18"/>
        <v>1270.9065647340522</v>
      </c>
      <c r="M108" s="48"/>
      <c r="N108" s="48">
        <f t="shared" si="15"/>
        <v>374</v>
      </c>
      <c r="O108" s="48">
        <f t="shared" si="19"/>
        <v>896.90656473405215</v>
      </c>
      <c r="P108" s="45">
        <v>66559</v>
      </c>
      <c r="Q108" s="41">
        <f t="shared" si="16"/>
        <v>0.43040009615529079</v>
      </c>
    </row>
    <row r="109" spans="1:17" x14ac:dyDescent="0.25">
      <c r="A109">
        <f t="shared" si="10"/>
        <v>2012</v>
      </c>
      <c r="B109">
        <f t="shared" si="11"/>
        <v>1</v>
      </c>
      <c r="C109" s="19">
        <v>40929</v>
      </c>
      <c r="D109" s="19">
        <f t="shared" si="12"/>
        <v>40935</v>
      </c>
      <c r="E109" s="19" t="str">
        <f t="shared" si="13"/>
        <v>32012</v>
      </c>
      <c r="F109" s="4">
        <f>SUMIF('Cushing Flows Data'!A$9:A$3818,'Cushing Balance'!$E109,'Cushing Flows Data'!$Z$9:$Z$3818)</f>
        <v>8695.257452185946</v>
      </c>
      <c r="G109" s="4">
        <f>SUMIF('Cushing Flows Data'!A$9:A$3818,'Cushing Balance'!$E109,'Cushing Flows Data'!$AU$9:$AU$3818)</f>
        <v>9495.0023334399993</v>
      </c>
      <c r="H109" s="15">
        <f t="shared" si="14"/>
        <v>-799.74488125405333</v>
      </c>
      <c r="I109" s="44">
        <v>30123</v>
      </c>
      <c r="K109" s="48">
        <f t="shared" si="17"/>
        <v>1476</v>
      </c>
      <c r="L109" s="48">
        <f t="shared" si="18"/>
        <v>2275.7448812540533</v>
      </c>
      <c r="M109" s="48"/>
      <c r="N109" s="48">
        <f t="shared" si="15"/>
        <v>1476</v>
      </c>
      <c r="O109" s="48">
        <f t="shared" si="19"/>
        <v>799.74488125405333</v>
      </c>
      <c r="P109" s="45">
        <v>66629</v>
      </c>
      <c r="Q109" s="41">
        <f t="shared" si="16"/>
        <v>0.45210043674676192</v>
      </c>
    </row>
    <row r="110" spans="1:17" x14ac:dyDescent="0.25">
      <c r="A110">
        <f t="shared" si="10"/>
        <v>2012</v>
      </c>
      <c r="B110">
        <f t="shared" si="11"/>
        <v>1</v>
      </c>
      <c r="C110" s="19">
        <v>40936</v>
      </c>
      <c r="D110" s="19">
        <f t="shared" si="12"/>
        <v>40942</v>
      </c>
      <c r="E110" s="19" t="str">
        <f t="shared" si="13"/>
        <v>42012</v>
      </c>
      <c r="F110" s="4">
        <f>SUMIF('Cushing Flows Data'!A$9:A$3818,'Cushing Balance'!$E110,'Cushing Flows Data'!$Z$9:$Z$3818)</f>
        <v>8077.0211184316759</v>
      </c>
      <c r="G110" s="4">
        <f>SUMIF('Cushing Flows Data'!A$9:A$3818,'Cushing Balance'!$E110,'Cushing Flows Data'!$AU$9:$AU$3818)</f>
        <v>9120.6796876400003</v>
      </c>
      <c r="H110" s="15">
        <f t="shared" si="14"/>
        <v>-1043.6585692083245</v>
      </c>
      <c r="I110" s="44">
        <v>30490</v>
      </c>
      <c r="K110" s="48">
        <f t="shared" si="17"/>
        <v>367</v>
      </c>
      <c r="L110" s="48">
        <f t="shared" si="18"/>
        <v>1410.6585692083245</v>
      </c>
      <c r="M110" s="48"/>
      <c r="N110" s="48">
        <f t="shared" si="15"/>
        <v>367</v>
      </c>
      <c r="O110" s="48">
        <f t="shared" si="19"/>
        <v>1043.6585692083245</v>
      </c>
      <c r="P110" s="45">
        <v>66497</v>
      </c>
      <c r="Q110" s="41">
        <f t="shared" si="16"/>
        <v>0.45851692557558987</v>
      </c>
    </row>
    <row r="111" spans="1:17" x14ac:dyDescent="0.25">
      <c r="A111">
        <f t="shared" si="10"/>
        <v>2012</v>
      </c>
      <c r="B111">
        <f t="shared" si="11"/>
        <v>2</v>
      </c>
      <c r="C111" s="19">
        <v>40943</v>
      </c>
      <c r="D111" s="19">
        <f t="shared" si="12"/>
        <v>40949</v>
      </c>
      <c r="E111" s="19" t="str">
        <f t="shared" si="13"/>
        <v>52012</v>
      </c>
      <c r="F111" s="4">
        <f>SUMIF('Cushing Flows Data'!A$9:A$3818,'Cushing Balance'!$E111,'Cushing Flows Data'!$Z$9:$Z$3818)</f>
        <v>9077.5967435696457</v>
      </c>
      <c r="G111" s="4">
        <f>SUMIF('Cushing Flows Data'!A$9:A$3818,'Cushing Balance'!$E111,'Cushing Flows Data'!$AU$9:$AU$3818)</f>
        <v>9541.6012707200007</v>
      </c>
      <c r="H111" s="15">
        <f t="shared" si="14"/>
        <v>-464.00452715035499</v>
      </c>
      <c r="I111" s="44">
        <v>32480</v>
      </c>
      <c r="K111" s="48">
        <f t="shared" si="17"/>
        <v>1990</v>
      </c>
      <c r="L111" s="48">
        <f t="shared" si="18"/>
        <v>2454.004527150355</v>
      </c>
      <c r="M111" s="48"/>
      <c r="N111" s="48">
        <f t="shared" si="15"/>
        <v>1990</v>
      </c>
      <c r="O111" s="48">
        <f t="shared" si="19"/>
        <v>464.00452715035499</v>
      </c>
      <c r="P111" s="45">
        <v>66767</v>
      </c>
      <c r="Q111" s="41">
        <f t="shared" si="16"/>
        <v>0.48646786586187785</v>
      </c>
    </row>
    <row r="112" spans="1:17" x14ac:dyDescent="0.25">
      <c r="A112">
        <f t="shared" si="10"/>
        <v>2012</v>
      </c>
      <c r="B112">
        <f t="shared" si="11"/>
        <v>2</v>
      </c>
      <c r="C112" s="19">
        <v>40950</v>
      </c>
      <c r="D112" s="19">
        <f t="shared" si="12"/>
        <v>40956</v>
      </c>
      <c r="E112" s="19" t="str">
        <f t="shared" si="13"/>
        <v>62012</v>
      </c>
      <c r="F112" s="4">
        <f>SUMIF('Cushing Flows Data'!A$9:A$3818,'Cushing Balance'!$E112,'Cushing Flows Data'!$Z$9:$Z$3818)</f>
        <v>8415.8854102326477</v>
      </c>
      <c r="G112" s="4">
        <f>SUMIF('Cushing Flows Data'!A$9:A$3818,'Cushing Balance'!$E112,'Cushing Flows Data'!$AU$9:$AU$3818)</f>
        <v>9671.701645860001</v>
      </c>
      <c r="H112" s="15">
        <f t="shared" si="14"/>
        <v>-1255.8162356273533</v>
      </c>
      <c r="I112" s="44">
        <v>32165</v>
      </c>
      <c r="K112" s="48">
        <f t="shared" si="17"/>
        <v>-315</v>
      </c>
      <c r="L112" s="48">
        <f t="shared" si="18"/>
        <v>940.81623562735331</v>
      </c>
      <c r="M112" s="48"/>
      <c r="N112" s="48">
        <f t="shared" si="15"/>
        <v>-315</v>
      </c>
      <c r="O112" s="48">
        <f t="shared" si="19"/>
        <v>1255.8162356273533</v>
      </c>
      <c r="P112" s="45">
        <v>66767</v>
      </c>
      <c r="Q112" s="41">
        <f t="shared" si="16"/>
        <v>0.48174996630071742</v>
      </c>
    </row>
    <row r="113" spans="1:17" x14ac:dyDescent="0.25">
      <c r="A113">
        <f t="shared" si="10"/>
        <v>2012</v>
      </c>
      <c r="B113">
        <f t="shared" si="11"/>
        <v>2</v>
      </c>
      <c r="C113" s="19">
        <v>40957</v>
      </c>
      <c r="D113" s="19">
        <f t="shared" si="12"/>
        <v>40963</v>
      </c>
      <c r="E113" s="19" t="str">
        <f t="shared" si="13"/>
        <v>72012</v>
      </c>
      <c r="F113" s="4">
        <f>SUMIF('Cushing Flows Data'!A$9:A$3818,'Cushing Balance'!$E113,'Cushing Flows Data'!$Z$9:$Z$3818)</f>
        <v>8844.1363268696459</v>
      </c>
      <c r="G113" s="4">
        <f>SUMIF('Cushing Flows Data'!A$9:A$3818,'Cushing Balance'!$E113,'Cushing Flows Data'!$AU$9:$AU$3818)</f>
        <v>9655.6529165600004</v>
      </c>
      <c r="H113" s="15">
        <f t="shared" si="14"/>
        <v>-811.51658969035452</v>
      </c>
      <c r="I113" s="44">
        <v>33813</v>
      </c>
      <c r="K113" s="48">
        <f t="shared" si="17"/>
        <v>1648</v>
      </c>
      <c r="L113" s="48">
        <f t="shared" si="18"/>
        <v>2459.5165896903545</v>
      </c>
      <c r="M113" s="48"/>
      <c r="N113" s="48">
        <f t="shared" si="15"/>
        <v>1648</v>
      </c>
      <c r="O113" s="48">
        <f t="shared" si="19"/>
        <v>811.51658969035452</v>
      </c>
      <c r="P113" s="45">
        <v>67617</v>
      </c>
      <c r="Q113" s="41">
        <f t="shared" si="16"/>
        <v>0.50006655131106081</v>
      </c>
    </row>
    <row r="114" spans="1:17" x14ac:dyDescent="0.25">
      <c r="A114">
        <f t="shared" si="10"/>
        <v>2012</v>
      </c>
      <c r="B114">
        <f t="shared" si="11"/>
        <v>2</v>
      </c>
      <c r="C114" s="19">
        <v>40964</v>
      </c>
      <c r="D114" s="19">
        <f t="shared" si="12"/>
        <v>40970</v>
      </c>
      <c r="E114" s="19" t="str">
        <f t="shared" si="13"/>
        <v>82012</v>
      </c>
      <c r="F114" s="4">
        <f>SUMIF('Cushing Flows Data'!A$9:A$3818,'Cushing Balance'!$E114,'Cushing Flows Data'!$Z$9:$Z$3818)</f>
        <v>9560.0597835746503</v>
      </c>
      <c r="G114" s="4">
        <f>SUMIF('Cushing Flows Data'!A$9:A$3818,'Cushing Balance'!$E114,'Cushing Flows Data'!$AU$9:$AU$3818)</f>
        <v>9145.131958330001</v>
      </c>
      <c r="H114" s="15">
        <f t="shared" si="14"/>
        <v>414.92782524464928</v>
      </c>
      <c r="I114" s="44">
        <v>36178</v>
      </c>
      <c r="K114" s="48">
        <f t="shared" si="17"/>
        <v>2365</v>
      </c>
      <c r="L114" s="48">
        <f t="shared" si="18"/>
        <v>1950.0721747553507</v>
      </c>
      <c r="M114" s="48"/>
      <c r="N114" s="48">
        <f t="shared" si="15"/>
        <v>2365</v>
      </c>
      <c r="O114" s="48">
        <f t="shared" si="19"/>
        <v>-414.92782524464928</v>
      </c>
      <c r="P114" s="45">
        <v>68117</v>
      </c>
      <c r="Q114" s="41">
        <f t="shared" si="16"/>
        <v>0.53111558054523833</v>
      </c>
    </row>
    <row r="115" spans="1:17" x14ac:dyDescent="0.25">
      <c r="A115">
        <f t="shared" si="10"/>
        <v>2012</v>
      </c>
      <c r="B115">
        <f t="shared" si="11"/>
        <v>3</v>
      </c>
      <c r="C115" s="19">
        <v>40971</v>
      </c>
      <c r="D115" s="19">
        <f t="shared" si="12"/>
        <v>40977</v>
      </c>
      <c r="E115" s="19" t="str">
        <f t="shared" si="13"/>
        <v>92012</v>
      </c>
      <c r="F115" s="4">
        <f>SUMIF('Cushing Flows Data'!A$9:A$3818,'Cushing Balance'!$E115,'Cushing Flows Data'!$Z$9:$Z$3818)</f>
        <v>8470.1909987971558</v>
      </c>
      <c r="G115" s="4">
        <f>SUMIF('Cushing Flows Data'!A$9:A$3818,'Cushing Balance'!$E115,'Cushing Flows Data'!$AU$9:$AU$3818)</f>
        <v>9437.8208126299996</v>
      </c>
      <c r="H115" s="15">
        <f t="shared" si="14"/>
        <v>-967.62981383284387</v>
      </c>
      <c r="I115" s="44">
        <v>38697</v>
      </c>
      <c r="K115" s="48">
        <f t="shared" si="17"/>
        <v>2519</v>
      </c>
      <c r="L115" s="48">
        <f t="shared" si="18"/>
        <v>3486.6298138328439</v>
      </c>
      <c r="M115" s="48"/>
      <c r="N115" s="48">
        <f t="shared" si="15"/>
        <v>2519</v>
      </c>
      <c r="O115" s="48">
        <f t="shared" si="19"/>
        <v>967.62981383284387</v>
      </c>
      <c r="P115" s="45">
        <v>68847</v>
      </c>
      <c r="Q115" s="41">
        <f t="shared" si="16"/>
        <v>0.56207242145627256</v>
      </c>
    </row>
    <row r="116" spans="1:17" x14ac:dyDescent="0.25">
      <c r="A116">
        <f t="shared" si="10"/>
        <v>2012</v>
      </c>
      <c r="B116">
        <f t="shared" si="11"/>
        <v>3</v>
      </c>
      <c r="C116" s="19">
        <v>40978</v>
      </c>
      <c r="D116" s="19">
        <f t="shared" si="12"/>
        <v>40984</v>
      </c>
      <c r="E116" s="19" t="str">
        <f t="shared" si="13"/>
        <v>102012</v>
      </c>
      <c r="F116" s="4">
        <f>SUMIF('Cushing Flows Data'!A$9:A$3818,'Cushing Balance'!$E116,'Cushing Flows Data'!$Z$9:$Z$3818)</f>
        <v>8819.4755613771558</v>
      </c>
      <c r="G116" s="4">
        <f>SUMIF('Cushing Flows Data'!A$9:A$3818,'Cushing Balance'!$E116,'Cushing Flows Data'!$AU$9:$AU$3818)</f>
        <v>9377.9162084</v>
      </c>
      <c r="H116" s="15">
        <f t="shared" si="14"/>
        <v>-558.44064702284413</v>
      </c>
      <c r="I116" s="44">
        <v>38521</v>
      </c>
      <c r="K116" s="48">
        <f t="shared" si="17"/>
        <v>-176</v>
      </c>
      <c r="L116" s="48">
        <f t="shared" si="18"/>
        <v>382.44064702284413</v>
      </c>
      <c r="M116" s="48"/>
      <c r="N116" s="48">
        <f t="shared" si="15"/>
        <v>-176</v>
      </c>
      <c r="O116" s="48">
        <f t="shared" si="19"/>
        <v>558.44064702284413</v>
      </c>
      <c r="P116" s="45">
        <v>69557</v>
      </c>
      <c r="Q116" s="41">
        <f t="shared" si="16"/>
        <v>0.55380479319119569</v>
      </c>
    </row>
    <row r="117" spans="1:17" x14ac:dyDescent="0.25">
      <c r="A117">
        <f t="shared" si="10"/>
        <v>2012</v>
      </c>
      <c r="B117">
        <f t="shared" si="11"/>
        <v>3</v>
      </c>
      <c r="C117" s="19">
        <v>40985</v>
      </c>
      <c r="D117" s="19">
        <f t="shared" si="12"/>
        <v>40991</v>
      </c>
      <c r="E117" s="19" t="str">
        <f t="shared" si="13"/>
        <v>112012</v>
      </c>
      <c r="F117" s="4">
        <f>SUMIF('Cushing Flows Data'!A$9:A$3818,'Cushing Balance'!$E117,'Cushing Flows Data'!$Z$9:$Z$3818)</f>
        <v>9035.8905196471569</v>
      </c>
      <c r="G117" s="4">
        <f>SUMIF('Cushing Flows Data'!A$9:A$3818,'Cushing Balance'!$E117,'Cushing Flows Data'!$AU$9:$AU$3818)</f>
        <v>9309.5329792000011</v>
      </c>
      <c r="H117" s="15">
        <f t="shared" si="14"/>
        <v>-273.64245955284423</v>
      </c>
      <c r="I117" s="44">
        <v>39564</v>
      </c>
      <c r="K117" s="48">
        <f t="shared" si="17"/>
        <v>1043</v>
      </c>
      <c r="L117" s="48">
        <f t="shared" si="18"/>
        <v>1316.6424595528442</v>
      </c>
      <c r="M117" s="48"/>
      <c r="N117" s="48">
        <f t="shared" si="15"/>
        <v>1043</v>
      </c>
      <c r="O117" s="48">
        <f t="shared" si="19"/>
        <v>273.64245955284423</v>
      </c>
      <c r="P117" s="45">
        <v>69557</v>
      </c>
      <c r="Q117" s="41">
        <f t="shared" si="16"/>
        <v>0.56879968946331783</v>
      </c>
    </row>
    <row r="118" spans="1:17" x14ac:dyDescent="0.25">
      <c r="A118">
        <f t="shared" si="10"/>
        <v>2012</v>
      </c>
      <c r="B118">
        <f t="shared" si="11"/>
        <v>3</v>
      </c>
      <c r="C118" s="19">
        <v>40992</v>
      </c>
      <c r="D118" s="19">
        <f t="shared" si="12"/>
        <v>40998</v>
      </c>
      <c r="E118" s="19" t="str">
        <f t="shared" si="13"/>
        <v>122012</v>
      </c>
      <c r="F118" s="4">
        <f>SUMIF('Cushing Flows Data'!A$9:A$3818,'Cushing Balance'!$E118,'Cushing Flows Data'!$Z$9:$Z$3818)</f>
        <v>8655.1442280171559</v>
      </c>
      <c r="G118" s="4">
        <f>SUMIF('Cushing Flows Data'!A$9:A$3818,'Cushing Balance'!$E118,'Cushing Flows Data'!$AU$9:$AU$3818)</f>
        <v>9416.5372500400008</v>
      </c>
      <c r="H118" s="15">
        <f t="shared" si="14"/>
        <v>-761.39302202284489</v>
      </c>
      <c r="I118" s="44">
        <v>40293</v>
      </c>
      <c r="K118" s="48">
        <f t="shared" si="17"/>
        <v>729</v>
      </c>
      <c r="L118" s="48">
        <f t="shared" si="18"/>
        <v>1490.3930220228449</v>
      </c>
      <c r="M118" s="48"/>
      <c r="N118" s="48">
        <f t="shared" si="15"/>
        <v>729</v>
      </c>
      <c r="O118" s="48">
        <f t="shared" si="19"/>
        <v>761.39302202284489</v>
      </c>
      <c r="P118" s="45">
        <v>70177</v>
      </c>
      <c r="Q118" s="41">
        <f t="shared" si="16"/>
        <v>0.57416247488493377</v>
      </c>
    </row>
    <row r="119" spans="1:17" x14ac:dyDescent="0.25">
      <c r="A119">
        <f t="shared" si="10"/>
        <v>2012</v>
      </c>
      <c r="B119">
        <f t="shared" si="11"/>
        <v>3</v>
      </c>
      <c r="C119" s="19">
        <v>40999</v>
      </c>
      <c r="D119" s="19">
        <f t="shared" si="12"/>
        <v>41005</v>
      </c>
      <c r="E119" s="19" t="str">
        <f t="shared" si="13"/>
        <v>132012</v>
      </c>
      <c r="F119" s="4">
        <f>SUMIF('Cushing Flows Data'!A$9:A$3818,'Cushing Balance'!$E119,'Cushing Flows Data'!$Z$9:$Z$3818)</f>
        <v>8617.8052763760843</v>
      </c>
      <c r="G119" s="4">
        <f>SUMIF('Cushing Flows Data'!A$9:A$3818,'Cushing Balance'!$E119,'Cushing Flows Data'!$AU$9:$AU$3818)</f>
        <v>9340.0990832599982</v>
      </c>
      <c r="H119" s="15">
        <f t="shared" si="14"/>
        <v>-722.29380688391393</v>
      </c>
      <c r="I119" s="44">
        <v>40585</v>
      </c>
      <c r="K119" s="48">
        <f t="shared" si="17"/>
        <v>292</v>
      </c>
      <c r="L119" s="48">
        <f t="shared" si="18"/>
        <v>1014.2938068839139</v>
      </c>
      <c r="M119" s="48"/>
      <c r="N119" s="48">
        <f t="shared" si="15"/>
        <v>292</v>
      </c>
      <c r="O119" s="48">
        <f t="shared" si="19"/>
        <v>722.29380688391393</v>
      </c>
      <c r="P119" s="45">
        <v>70097</v>
      </c>
      <c r="Q119" s="41">
        <f t="shared" si="16"/>
        <v>0.57898340870508014</v>
      </c>
    </row>
    <row r="120" spans="1:17" x14ac:dyDescent="0.25">
      <c r="A120">
        <f t="shared" si="10"/>
        <v>2012</v>
      </c>
      <c r="B120">
        <f t="shared" si="11"/>
        <v>4</v>
      </c>
      <c r="C120" s="19">
        <v>41006</v>
      </c>
      <c r="D120" s="19">
        <f t="shared" si="12"/>
        <v>41012</v>
      </c>
      <c r="E120" s="19" t="str">
        <f t="shared" si="13"/>
        <v>142012</v>
      </c>
      <c r="F120" s="4">
        <f>SUMIF('Cushing Flows Data'!A$9:A$3818,'Cushing Balance'!$E120,'Cushing Flows Data'!$Z$9:$Z$3818)</f>
        <v>8454.2574717727421</v>
      </c>
      <c r="G120" s="4">
        <f>SUMIF('Cushing Flows Data'!A$9:A$3818,'Cushing Balance'!$E120,'Cushing Flows Data'!$AU$9:$AU$3818)</f>
        <v>9364.9554790999991</v>
      </c>
      <c r="H120" s="15">
        <f t="shared" si="14"/>
        <v>-910.69800732725707</v>
      </c>
      <c r="I120" s="44">
        <v>41177</v>
      </c>
      <c r="K120" s="48">
        <f t="shared" si="17"/>
        <v>592</v>
      </c>
      <c r="L120" s="48">
        <f t="shared" si="18"/>
        <v>1502.6980073272571</v>
      </c>
      <c r="M120" s="48"/>
      <c r="N120" s="48">
        <f t="shared" si="15"/>
        <v>592</v>
      </c>
      <c r="O120" s="48">
        <f t="shared" si="19"/>
        <v>910.69800732725707</v>
      </c>
      <c r="P120" s="45">
        <v>70637</v>
      </c>
      <c r="Q120" s="41">
        <f t="shared" si="16"/>
        <v>0.58293812024859493</v>
      </c>
    </row>
    <row r="121" spans="1:17" x14ac:dyDescent="0.25">
      <c r="A121">
        <f t="shared" si="10"/>
        <v>2012</v>
      </c>
      <c r="B121">
        <f t="shared" si="11"/>
        <v>4</v>
      </c>
      <c r="C121" s="19">
        <v>41013</v>
      </c>
      <c r="D121" s="19">
        <f t="shared" si="12"/>
        <v>41019</v>
      </c>
      <c r="E121" s="19" t="str">
        <f t="shared" si="13"/>
        <v>152012</v>
      </c>
      <c r="F121" s="4">
        <f>SUMIF('Cushing Flows Data'!A$9:A$3818,'Cushing Balance'!$E121,'Cushing Flows Data'!$Z$9:$Z$3818)</f>
        <v>7995.8736711594411</v>
      </c>
      <c r="G121" s="4">
        <f>SUMIF('Cushing Flows Data'!A$9:A$3818,'Cushing Balance'!$E121,'Cushing Flows Data'!$AU$9:$AU$3818)</f>
        <v>9359.8944165599987</v>
      </c>
      <c r="H121" s="15">
        <f t="shared" si="14"/>
        <v>-1364.0207454005576</v>
      </c>
      <c r="I121" s="44">
        <v>41751</v>
      </c>
      <c r="K121" s="48">
        <f t="shared" si="17"/>
        <v>574</v>
      </c>
      <c r="L121" s="48">
        <f t="shared" si="18"/>
        <v>1938.0207454005576</v>
      </c>
      <c r="M121" s="48"/>
      <c r="N121" s="48">
        <f t="shared" si="15"/>
        <v>574</v>
      </c>
      <c r="O121" s="48">
        <f t="shared" si="19"/>
        <v>1364.0207454005576</v>
      </c>
      <c r="P121" s="45">
        <v>71099</v>
      </c>
      <c r="Q121" s="41">
        <f t="shared" si="16"/>
        <v>0.58722344899365675</v>
      </c>
    </row>
    <row r="122" spans="1:17" x14ac:dyDescent="0.25">
      <c r="A122">
        <f t="shared" si="10"/>
        <v>2012</v>
      </c>
      <c r="B122">
        <f t="shared" si="11"/>
        <v>4</v>
      </c>
      <c r="C122" s="19">
        <v>41020</v>
      </c>
      <c r="D122" s="19">
        <f t="shared" si="12"/>
        <v>41026</v>
      </c>
      <c r="E122" s="19" t="str">
        <f t="shared" si="13"/>
        <v>162012</v>
      </c>
      <c r="F122" s="4">
        <f>SUMIF('Cushing Flows Data'!A$9:A$3818,'Cushing Balance'!$E122,'Cushing Flows Data'!$Z$9:$Z$3818)</f>
        <v>9022.4126179027407</v>
      </c>
      <c r="G122" s="4">
        <f>SUMIF('Cushing Flows Data'!A$9:A$3818,'Cushing Balance'!$E122,'Cushing Flows Data'!$AU$9:$AU$3818)</f>
        <v>9356.5609792800005</v>
      </c>
      <c r="H122" s="15">
        <f t="shared" si="14"/>
        <v>-334.14836137725979</v>
      </c>
      <c r="I122" s="44">
        <v>42964</v>
      </c>
      <c r="K122" s="48">
        <f t="shared" si="17"/>
        <v>1213</v>
      </c>
      <c r="L122" s="48">
        <f t="shared" si="18"/>
        <v>1547.1483613772598</v>
      </c>
      <c r="M122" s="48"/>
      <c r="N122" s="48">
        <f t="shared" si="15"/>
        <v>1213</v>
      </c>
      <c r="O122" s="48">
        <f t="shared" si="19"/>
        <v>334.14836137725979</v>
      </c>
      <c r="P122" s="45">
        <v>71449</v>
      </c>
      <c r="Q122" s="41">
        <f t="shared" si="16"/>
        <v>0.60132402132989959</v>
      </c>
    </row>
    <row r="123" spans="1:17" x14ac:dyDescent="0.25">
      <c r="A123">
        <f t="shared" si="10"/>
        <v>2012</v>
      </c>
      <c r="B123">
        <f t="shared" si="11"/>
        <v>4</v>
      </c>
      <c r="C123" s="19">
        <v>41027</v>
      </c>
      <c r="D123" s="19">
        <f t="shared" si="12"/>
        <v>41033</v>
      </c>
      <c r="E123" s="19" t="str">
        <f t="shared" si="13"/>
        <v>172012</v>
      </c>
      <c r="F123" s="4">
        <f>SUMIF('Cushing Flows Data'!A$9:A$3818,'Cushing Balance'!$E123,'Cushing Flows Data'!$Z$9:$Z$3818)</f>
        <v>9119.0633977685284</v>
      </c>
      <c r="G123" s="4">
        <f>SUMIF('Cushing Flows Data'!A$9:A$3818,'Cushing Balance'!$E123,'Cushing Flows Data'!$AU$9:$AU$3818)</f>
        <v>9361.1029375099988</v>
      </c>
      <c r="H123" s="15">
        <f t="shared" si="14"/>
        <v>-242.03953974147043</v>
      </c>
      <c r="I123" s="44">
        <v>44127</v>
      </c>
      <c r="K123" s="48">
        <f t="shared" si="17"/>
        <v>1163</v>
      </c>
      <c r="L123" s="48">
        <f t="shared" si="18"/>
        <v>1405.0395397414704</v>
      </c>
      <c r="M123" s="48"/>
      <c r="N123" s="48">
        <f t="shared" si="15"/>
        <v>1163</v>
      </c>
      <c r="O123" s="48">
        <f t="shared" si="19"/>
        <v>242.03953974147043</v>
      </c>
      <c r="P123" s="45">
        <v>71949</v>
      </c>
      <c r="Q123" s="41">
        <f t="shared" si="16"/>
        <v>0.61330942751115369</v>
      </c>
    </row>
    <row r="124" spans="1:17" x14ac:dyDescent="0.25">
      <c r="A124">
        <f t="shared" si="10"/>
        <v>2012</v>
      </c>
      <c r="B124">
        <f t="shared" si="11"/>
        <v>5</v>
      </c>
      <c r="C124" s="19">
        <v>41034</v>
      </c>
      <c r="D124" s="19">
        <f t="shared" si="12"/>
        <v>41040</v>
      </c>
      <c r="E124" s="19" t="str">
        <f t="shared" si="13"/>
        <v>182012</v>
      </c>
      <c r="F124" s="4">
        <f>SUMIF('Cushing Flows Data'!A$9:A$3818,'Cushing Balance'!$E124,'Cushing Flows Data'!$Z$9:$Z$3818)</f>
        <v>9516.832092059869</v>
      </c>
      <c r="G124" s="4">
        <f>SUMIF('Cushing Flows Data'!A$9:A$3818,'Cushing Balance'!$E124,'Cushing Flows Data'!$AU$9:$AU$3818)</f>
        <v>9319.5931667099994</v>
      </c>
      <c r="H124" s="15">
        <f t="shared" si="14"/>
        <v>197.23892534986953</v>
      </c>
      <c r="I124" s="44">
        <v>45127</v>
      </c>
      <c r="K124" s="48">
        <f t="shared" si="17"/>
        <v>1000</v>
      </c>
      <c r="L124" s="48">
        <f t="shared" si="18"/>
        <v>802.76107465013047</v>
      </c>
      <c r="M124" s="48"/>
      <c r="N124" s="48">
        <f t="shared" si="15"/>
        <v>1000</v>
      </c>
      <c r="O124" s="48">
        <f t="shared" si="19"/>
        <v>-197.23892534986953</v>
      </c>
      <c r="P124" s="45">
        <v>72449</v>
      </c>
      <c r="Q124" s="41">
        <f t="shared" si="16"/>
        <v>0.62287954285083302</v>
      </c>
    </row>
    <row r="125" spans="1:17" x14ac:dyDescent="0.25">
      <c r="A125">
        <f t="shared" si="10"/>
        <v>2012</v>
      </c>
      <c r="B125">
        <f t="shared" si="11"/>
        <v>5</v>
      </c>
      <c r="C125" s="19">
        <v>41041</v>
      </c>
      <c r="D125" s="19">
        <f t="shared" si="12"/>
        <v>41047</v>
      </c>
      <c r="E125" s="19" t="str">
        <f t="shared" si="13"/>
        <v>192012</v>
      </c>
      <c r="F125" s="4">
        <f>SUMIF('Cushing Flows Data'!A$9:A$3818,'Cushing Balance'!$E125,'Cushing Flows Data'!$Z$9:$Z$3818)</f>
        <v>8558.5901961628697</v>
      </c>
      <c r="G125" s="4">
        <f>SUMIF('Cushing Flows Data'!A$9:A$3818,'Cushing Balance'!$E125,'Cushing Flows Data'!$AU$9:$AU$3818)</f>
        <v>9264.3185417599998</v>
      </c>
      <c r="H125" s="15">
        <f t="shared" si="14"/>
        <v>-705.7283455971301</v>
      </c>
      <c r="I125" s="44">
        <v>46795</v>
      </c>
      <c r="K125" s="48">
        <f t="shared" si="17"/>
        <v>1668</v>
      </c>
      <c r="L125" s="48">
        <f t="shared" si="18"/>
        <v>2373.7283455971301</v>
      </c>
      <c r="M125" s="48"/>
      <c r="N125" s="48">
        <f t="shared" si="15"/>
        <v>1668</v>
      </c>
      <c r="O125" s="48">
        <f t="shared" si="19"/>
        <v>705.7283455971301</v>
      </c>
      <c r="P125" s="45">
        <v>72949</v>
      </c>
      <c r="Q125" s="41">
        <f t="shared" si="16"/>
        <v>0.6414755514126308</v>
      </c>
    </row>
    <row r="126" spans="1:17" x14ac:dyDescent="0.25">
      <c r="A126">
        <f t="shared" si="10"/>
        <v>2012</v>
      </c>
      <c r="B126">
        <f t="shared" si="11"/>
        <v>5</v>
      </c>
      <c r="C126" s="19">
        <v>41048</v>
      </c>
      <c r="D126" s="19">
        <f t="shared" si="12"/>
        <v>41054</v>
      </c>
      <c r="E126" s="19" t="str">
        <f t="shared" si="13"/>
        <v>202012</v>
      </c>
      <c r="F126" s="4">
        <f>SUMIF('Cushing Flows Data'!A$9:A$3818,'Cushing Balance'!$E126,'Cushing Flows Data'!$Z$9:$Z$3818)</f>
        <v>9394.7645918598682</v>
      </c>
      <c r="G126" s="4">
        <f>SUMIF('Cushing Flows Data'!A$9:A$3818,'Cushing Balance'!$E126,'Cushing Flows Data'!$AU$9:$AU$3818)</f>
        <v>9430.7480832900001</v>
      </c>
      <c r="H126" s="15">
        <f t="shared" si="14"/>
        <v>-35.983491430131835</v>
      </c>
      <c r="I126" s="44">
        <v>46849</v>
      </c>
      <c r="K126" s="48">
        <f t="shared" si="17"/>
        <v>54</v>
      </c>
      <c r="L126" s="48">
        <f t="shared" si="18"/>
        <v>89.983491430131835</v>
      </c>
      <c r="M126" s="48"/>
      <c r="N126" s="48">
        <f t="shared" si="15"/>
        <v>54</v>
      </c>
      <c r="O126" s="48">
        <f t="shared" si="19"/>
        <v>35.983491430131835</v>
      </c>
      <c r="P126" s="45">
        <v>73449</v>
      </c>
      <c r="Q126" s="41">
        <f t="shared" si="16"/>
        <v>0.63784394613949813</v>
      </c>
    </row>
    <row r="127" spans="1:17" x14ac:dyDescent="0.25">
      <c r="A127">
        <f t="shared" si="10"/>
        <v>2012</v>
      </c>
      <c r="B127">
        <f t="shared" si="11"/>
        <v>5</v>
      </c>
      <c r="C127" s="19">
        <v>41055</v>
      </c>
      <c r="D127" s="19">
        <f t="shared" si="12"/>
        <v>41061</v>
      </c>
      <c r="E127" s="19" t="str">
        <f t="shared" si="13"/>
        <v>212012</v>
      </c>
      <c r="F127" s="4">
        <f>SUMIF('Cushing Flows Data'!A$9:A$3818,'Cushing Balance'!$E127,'Cushing Flows Data'!$Z$9:$Z$3818)</f>
        <v>9209.1278362039484</v>
      </c>
      <c r="G127" s="4">
        <f>SUMIF('Cushing Flows Data'!A$9:A$3818,'Cushing Balance'!$E127,'Cushing Flows Data'!$AU$9:$AU$3818)</f>
        <v>9822.972687559999</v>
      </c>
      <c r="H127" s="15">
        <f t="shared" si="14"/>
        <v>-613.84485135605064</v>
      </c>
      <c r="I127" s="44">
        <v>47775</v>
      </c>
      <c r="K127" s="48">
        <f t="shared" si="17"/>
        <v>926</v>
      </c>
      <c r="L127" s="48">
        <f t="shared" si="18"/>
        <v>1539.8448513560506</v>
      </c>
      <c r="M127" s="48"/>
      <c r="N127" s="48">
        <f t="shared" si="15"/>
        <v>926</v>
      </c>
      <c r="O127" s="48">
        <f t="shared" si="19"/>
        <v>613.84485135605064</v>
      </c>
      <c r="P127" s="45">
        <v>73327</v>
      </c>
      <c r="Q127" s="41">
        <f t="shared" si="16"/>
        <v>0.65153354153313237</v>
      </c>
    </row>
    <row r="128" spans="1:17" x14ac:dyDescent="0.25">
      <c r="A128">
        <f t="shared" si="10"/>
        <v>2012</v>
      </c>
      <c r="B128">
        <f t="shared" si="11"/>
        <v>6</v>
      </c>
      <c r="C128" s="19">
        <v>41062</v>
      </c>
      <c r="D128" s="19">
        <f t="shared" si="12"/>
        <v>41068</v>
      </c>
      <c r="E128" s="19" t="str">
        <f t="shared" si="13"/>
        <v>222012</v>
      </c>
      <c r="F128" s="4">
        <f>SUMIF('Cushing Flows Data'!A$9:A$3818,'Cushing Balance'!$E128,'Cushing Flows Data'!$Z$9:$Z$3818)</f>
        <v>8754.1356555474267</v>
      </c>
      <c r="G128" s="4">
        <f>SUMIF('Cushing Flows Data'!A$9:A$3818,'Cushing Balance'!$E128,'Cushing Flows Data'!$AU$9:$AU$3818)</f>
        <v>10211.41566683</v>
      </c>
      <c r="H128" s="15">
        <f t="shared" si="14"/>
        <v>-1457.2800112825735</v>
      </c>
      <c r="I128" s="44">
        <v>47395</v>
      </c>
      <c r="K128" s="48">
        <f t="shared" si="17"/>
        <v>-380</v>
      </c>
      <c r="L128" s="48">
        <f t="shared" si="18"/>
        <v>1077.2800112825735</v>
      </c>
      <c r="M128" s="48"/>
      <c r="N128" s="48">
        <f t="shared" si="15"/>
        <v>-380</v>
      </c>
      <c r="O128" s="48">
        <f t="shared" si="19"/>
        <v>1457.2800112825735</v>
      </c>
      <c r="P128" s="45">
        <v>73407</v>
      </c>
      <c r="Q128" s="41">
        <f t="shared" si="16"/>
        <v>0.64564687291402723</v>
      </c>
    </row>
    <row r="129" spans="1:17" x14ac:dyDescent="0.25">
      <c r="A129">
        <f t="shared" si="10"/>
        <v>2012</v>
      </c>
      <c r="B129">
        <f t="shared" si="11"/>
        <v>6</v>
      </c>
      <c r="C129" s="19">
        <v>41069</v>
      </c>
      <c r="D129" s="19">
        <f t="shared" si="12"/>
        <v>41075</v>
      </c>
      <c r="E129" s="19" t="str">
        <f t="shared" si="13"/>
        <v>232012</v>
      </c>
      <c r="F129" s="4">
        <f>SUMIF('Cushing Flows Data'!A$9:A$3818,'Cushing Balance'!$E129,'Cushing Flows Data'!$Z$9:$Z$3818)</f>
        <v>9186.8239263734285</v>
      </c>
      <c r="G129" s="4">
        <f>SUMIF('Cushing Flows Data'!A$9:A$3818,'Cushing Balance'!$E129,'Cushing Flows Data'!$AU$9:$AU$3818)</f>
        <v>10342.276687689999</v>
      </c>
      <c r="H129" s="15">
        <f t="shared" si="14"/>
        <v>-1155.4527613165701</v>
      </c>
      <c r="I129" s="44">
        <v>47755</v>
      </c>
      <c r="K129" s="48">
        <f t="shared" si="17"/>
        <v>360</v>
      </c>
      <c r="L129" s="48">
        <f t="shared" si="18"/>
        <v>1515.4527613165701</v>
      </c>
      <c r="M129" s="48"/>
      <c r="N129" s="48">
        <f t="shared" si="15"/>
        <v>360</v>
      </c>
      <c r="O129" s="48">
        <f t="shared" si="19"/>
        <v>1155.4527613165701</v>
      </c>
      <c r="P129" s="45">
        <v>74327</v>
      </c>
      <c r="Q129" s="41">
        <f t="shared" si="16"/>
        <v>0.64249868822904188</v>
      </c>
    </row>
    <row r="130" spans="1:17" x14ac:dyDescent="0.25">
      <c r="A130">
        <f t="shared" si="10"/>
        <v>2012</v>
      </c>
      <c r="B130">
        <f t="shared" si="11"/>
        <v>6</v>
      </c>
      <c r="C130" s="19">
        <v>41076</v>
      </c>
      <c r="D130" s="19">
        <f t="shared" si="12"/>
        <v>41082</v>
      </c>
      <c r="E130" s="19" t="str">
        <f t="shared" si="13"/>
        <v>242012</v>
      </c>
      <c r="F130" s="4">
        <f>SUMIF('Cushing Flows Data'!A$9:A$3818,'Cushing Balance'!$E130,'Cushing Flows Data'!$Z$9:$Z$3818)</f>
        <v>9110.9577178504278</v>
      </c>
      <c r="G130" s="4">
        <f>SUMIF('Cushing Flows Data'!A$9:A$3818,'Cushing Balance'!$E130,'Cushing Flows Data'!$AU$9:$AU$3818)</f>
        <v>10354.428333489999</v>
      </c>
      <c r="H130" s="15">
        <f t="shared" si="14"/>
        <v>-1243.4706156395714</v>
      </c>
      <c r="I130" s="44">
        <v>47416</v>
      </c>
      <c r="K130" s="48">
        <f t="shared" si="17"/>
        <v>-339</v>
      </c>
      <c r="L130" s="48">
        <f t="shared" si="18"/>
        <v>904.47061563957141</v>
      </c>
      <c r="M130" s="48"/>
      <c r="N130" s="48">
        <f t="shared" si="15"/>
        <v>-339</v>
      </c>
      <c r="O130" s="48">
        <f t="shared" si="19"/>
        <v>1243.4706156395714</v>
      </c>
      <c r="P130" s="45">
        <v>74327</v>
      </c>
      <c r="Q130" s="41">
        <f t="shared" si="16"/>
        <v>0.63793776151331283</v>
      </c>
    </row>
    <row r="131" spans="1:17" x14ac:dyDescent="0.25">
      <c r="A131">
        <f t="shared" ref="A131:A194" si="20">YEAR(C131)</f>
        <v>2012</v>
      </c>
      <c r="B131">
        <f t="shared" ref="B131:B194" si="21">MONTH(C131)</f>
        <v>6</v>
      </c>
      <c r="C131" s="19">
        <v>41083</v>
      </c>
      <c r="D131" s="19">
        <f t="shared" ref="D131:D194" si="22">C132-1</f>
        <v>41089</v>
      </c>
      <c r="E131" s="19" t="str">
        <f t="shared" ref="E131:E194" si="23">WEEKNUM(C131)&amp;YEAR(C131)</f>
        <v>252012</v>
      </c>
      <c r="F131" s="4">
        <f>SUMIF('Cushing Flows Data'!A$9:A$3818,'Cushing Balance'!$E131,'Cushing Flows Data'!$Z$9:$Z$3818)</f>
        <v>8889.0588637834262</v>
      </c>
      <c r="G131" s="4">
        <f>SUMIF('Cushing Flows Data'!A$9:A$3818,'Cushing Balance'!$E131,'Cushing Flows Data'!$AU$9:$AU$3818)</f>
        <v>10301.810458369999</v>
      </c>
      <c r="H131" s="15">
        <f t="shared" ref="H131:H194" si="24">F131-G131</f>
        <v>-1412.7515945865725</v>
      </c>
      <c r="I131" s="44">
        <v>47641</v>
      </c>
      <c r="K131" s="48">
        <f t="shared" si="17"/>
        <v>225</v>
      </c>
      <c r="L131" s="48">
        <f t="shared" si="18"/>
        <v>1637.7515945865725</v>
      </c>
      <c r="M131" s="48"/>
      <c r="N131" s="48">
        <f t="shared" ref="N131:N194" si="25">K131-M131</f>
        <v>225</v>
      </c>
      <c r="O131" s="48">
        <f t="shared" si="19"/>
        <v>1412.7515945865725</v>
      </c>
      <c r="P131" s="45">
        <v>74740</v>
      </c>
      <c r="Q131" s="41">
        <f t="shared" ref="Q131:Q194" si="26">I131/P131</f>
        <v>0.63742306663098747</v>
      </c>
    </row>
    <row r="132" spans="1:17" x14ac:dyDescent="0.25">
      <c r="A132">
        <f t="shared" si="20"/>
        <v>2012</v>
      </c>
      <c r="B132">
        <f t="shared" si="21"/>
        <v>6</v>
      </c>
      <c r="C132" s="19">
        <v>41090</v>
      </c>
      <c r="D132" s="19">
        <f t="shared" si="22"/>
        <v>41096</v>
      </c>
      <c r="E132" s="19" t="str">
        <f t="shared" si="23"/>
        <v>262012</v>
      </c>
      <c r="F132" s="4">
        <f>SUMIF('Cushing Flows Data'!A$9:A$3818,'Cushing Balance'!$E132,'Cushing Flows Data'!$Z$9:$Z$3818)</f>
        <v>8523.6038193328441</v>
      </c>
      <c r="G132" s="4">
        <f>SUMIF('Cushing Flows Data'!A$9:A$3818,'Cushing Balance'!$E132,'Cushing Flows Data'!$AU$9:$AU$3818)</f>
        <v>10192.385979230001</v>
      </c>
      <c r="H132" s="15">
        <f t="shared" si="24"/>
        <v>-1668.7821598971568</v>
      </c>
      <c r="I132" s="44">
        <v>46782</v>
      </c>
      <c r="K132" s="48">
        <f t="shared" ref="K132:K195" si="27">I132-I131</f>
        <v>-859</v>
      </c>
      <c r="L132" s="48">
        <f t="shared" ref="L132:L195" si="28">K132-H132</f>
        <v>809.78215989715682</v>
      </c>
      <c r="M132" s="48"/>
      <c r="N132" s="48">
        <f t="shared" si="25"/>
        <v>-859</v>
      </c>
      <c r="O132" s="48">
        <f t="shared" ref="O132:O195" si="29">M132-H132</f>
        <v>1668.7821598971568</v>
      </c>
      <c r="P132" s="45">
        <v>75138</v>
      </c>
      <c r="Q132" s="41">
        <f t="shared" si="26"/>
        <v>0.62261438952327719</v>
      </c>
    </row>
    <row r="133" spans="1:17" x14ac:dyDescent="0.25">
      <c r="A133">
        <f t="shared" si="20"/>
        <v>2012</v>
      </c>
      <c r="B133">
        <f t="shared" si="21"/>
        <v>7</v>
      </c>
      <c r="C133" s="19">
        <v>41097</v>
      </c>
      <c r="D133" s="19">
        <f t="shared" si="22"/>
        <v>41103</v>
      </c>
      <c r="E133" s="19" t="str">
        <f t="shared" si="23"/>
        <v>272012</v>
      </c>
      <c r="F133" s="4">
        <f>SUMIF('Cushing Flows Data'!A$9:A$3818,'Cushing Balance'!$E133,'Cushing Flows Data'!$Z$9:$Z$3818)</f>
        <v>8691.6075479830797</v>
      </c>
      <c r="G133" s="4">
        <f>SUMIF('Cushing Flows Data'!A$9:A$3818,'Cushing Balance'!$E133,'Cushing Flows Data'!$AU$9:$AU$3818)</f>
        <v>10352.360687240001</v>
      </c>
      <c r="H133" s="15">
        <f t="shared" si="24"/>
        <v>-1660.7531392569217</v>
      </c>
      <c r="I133" s="44">
        <v>46282</v>
      </c>
      <c r="K133" s="48">
        <f t="shared" si="27"/>
        <v>-500</v>
      </c>
      <c r="L133" s="48">
        <f t="shared" si="28"/>
        <v>1160.7531392569217</v>
      </c>
      <c r="M133" s="48"/>
      <c r="N133" s="48">
        <f t="shared" si="25"/>
        <v>-500</v>
      </c>
      <c r="O133" s="48">
        <f t="shared" si="29"/>
        <v>1660.7531392569217</v>
      </c>
      <c r="P133" s="45">
        <v>75388</v>
      </c>
      <c r="Q133" s="41">
        <f t="shared" si="26"/>
        <v>0.61391733432376505</v>
      </c>
    </row>
    <row r="134" spans="1:17" x14ac:dyDescent="0.25">
      <c r="A134">
        <f t="shared" si="20"/>
        <v>2012</v>
      </c>
      <c r="B134">
        <f t="shared" si="21"/>
        <v>7</v>
      </c>
      <c r="C134" s="19">
        <v>41104</v>
      </c>
      <c r="D134" s="19">
        <f t="shared" si="22"/>
        <v>41110</v>
      </c>
      <c r="E134" s="19" t="str">
        <f t="shared" si="23"/>
        <v>282012</v>
      </c>
      <c r="F134" s="4">
        <f>SUMIF('Cushing Flows Data'!A$9:A$3818,'Cushing Balance'!$E134,'Cushing Flows Data'!$Z$9:$Z$3818)</f>
        <v>8969.9984853630776</v>
      </c>
      <c r="G134" s="4">
        <f>SUMIF('Cushing Flows Data'!A$9:A$3818,'Cushing Balance'!$E134,'Cushing Flows Data'!$AU$9:$AU$3818)</f>
        <v>10309.993770810001</v>
      </c>
      <c r="H134" s="15">
        <f t="shared" si="24"/>
        <v>-1339.9952854469229</v>
      </c>
      <c r="I134" s="44">
        <v>46485</v>
      </c>
      <c r="K134" s="48">
        <f t="shared" si="27"/>
        <v>203</v>
      </c>
      <c r="L134" s="48">
        <f t="shared" si="28"/>
        <v>1542.9952854469229</v>
      </c>
      <c r="M134" s="48"/>
      <c r="N134" s="48">
        <f t="shared" si="25"/>
        <v>203</v>
      </c>
      <c r="O134" s="48">
        <f t="shared" si="29"/>
        <v>1339.9952854469229</v>
      </c>
      <c r="P134" s="45">
        <v>75558</v>
      </c>
      <c r="Q134" s="41">
        <f t="shared" si="26"/>
        <v>0.61522274279361555</v>
      </c>
    </row>
    <row r="135" spans="1:17" x14ac:dyDescent="0.25">
      <c r="A135">
        <f t="shared" si="20"/>
        <v>2012</v>
      </c>
      <c r="B135">
        <f t="shared" si="21"/>
        <v>7</v>
      </c>
      <c r="C135" s="19">
        <v>41111</v>
      </c>
      <c r="D135" s="19">
        <f t="shared" si="22"/>
        <v>41117</v>
      </c>
      <c r="E135" s="19" t="str">
        <f t="shared" si="23"/>
        <v>292012</v>
      </c>
      <c r="F135" s="4">
        <f>SUMIF('Cushing Flows Data'!A$9:A$3818,'Cushing Balance'!$E135,'Cushing Flows Data'!$Z$9:$Z$3818)</f>
        <v>8874.6577145630799</v>
      </c>
      <c r="G135" s="4">
        <f>SUMIF('Cushing Flows Data'!A$9:A$3818,'Cushing Balance'!$E135,'Cushing Flows Data'!$AU$9:$AU$3818)</f>
        <v>10343.70956236</v>
      </c>
      <c r="H135" s="15">
        <f t="shared" si="24"/>
        <v>-1469.0518477969199</v>
      </c>
      <c r="I135" s="44">
        <v>45100</v>
      </c>
      <c r="K135" s="48">
        <f t="shared" si="27"/>
        <v>-1385</v>
      </c>
      <c r="L135" s="48">
        <f t="shared" si="28"/>
        <v>84.051847796919901</v>
      </c>
      <c r="M135" s="48"/>
      <c r="N135" s="48">
        <f t="shared" si="25"/>
        <v>-1385</v>
      </c>
      <c r="O135" s="48">
        <f t="shared" si="29"/>
        <v>1469.0518477969199</v>
      </c>
      <c r="P135" s="45">
        <v>75808</v>
      </c>
      <c r="Q135" s="41">
        <f t="shared" si="26"/>
        <v>0.59492401857323762</v>
      </c>
    </row>
    <row r="136" spans="1:17" x14ac:dyDescent="0.25">
      <c r="A136">
        <f t="shared" si="20"/>
        <v>2012</v>
      </c>
      <c r="B136">
        <f t="shared" si="21"/>
        <v>7</v>
      </c>
      <c r="C136" s="19">
        <v>41118</v>
      </c>
      <c r="D136" s="19">
        <f t="shared" si="22"/>
        <v>41124</v>
      </c>
      <c r="E136" s="19" t="str">
        <f t="shared" si="23"/>
        <v>302012</v>
      </c>
      <c r="F136" s="4">
        <f>SUMIF('Cushing Flows Data'!A$9:A$3818,'Cushing Balance'!$E136,'Cushing Flows Data'!$Z$9:$Z$3818)</f>
        <v>8524.9858073390587</v>
      </c>
      <c r="G136" s="4">
        <f>SUMIF('Cushing Flows Data'!A$9:A$3818,'Cushing Balance'!$E136,'Cushing Flows Data'!$AU$9:$AU$3818)</f>
        <v>10325.98460399</v>
      </c>
      <c r="H136" s="15">
        <f t="shared" si="24"/>
        <v>-1800.9987966509416</v>
      </c>
      <c r="I136" s="44">
        <v>44298</v>
      </c>
      <c r="K136" s="48">
        <f t="shared" si="27"/>
        <v>-802</v>
      </c>
      <c r="L136" s="48">
        <f t="shared" si="28"/>
        <v>998.99879665094159</v>
      </c>
      <c r="M136" s="48"/>
      <c r="N136" s="48">
        <f t="shared" si="25"/>
        <v>-802</v>
      </c>
      <c r="O136" s="48">
        <f t="shared" si="29"/>
        <v>1800.9987966509416</v>
      </c>
      <c r="P136" s="45">
        <v>75808</v>
      </c>
      <c r="Q136" s="41">
        <f t="shared" si="26"/>
        <v>0.58434466019417475</v>
      </c>
    </row>
    <row r="137" spans="1:17" x14ac:dyDescent="0.25">
      <c r="A137">
        <f t="shared" si="20"/>
        <v>2012</v>
      </c>
      <c r="B137">
        <f t="shared" si="21"/>
        <v>8</v>
      </c>
      <c r="C137" s="19">
        <v>41125</v>
      </c>
      <c r="D137" s="19">
        <f t="shared" si="22"/>
        <v>41131</v>
      </c>
      <c r="E137" s="19" t="str">
        <f t="shared" si="23"/>
        <v>312012</v>
      </c>
      <c r="F137" s="4">
        <f>SUMIF('Cushing Flows Data'!A$9:A$3818,'Cushing Balance'!$E137,'Cushing Flows Data'!$Z$9:$Z$3818)</f>
        <v>8566.6430836866966</v>
      </c>
      <c r="G137" s="4">
        <f>SUMIF('Cushing Flows Data'!A$9:A$3818,'Cushing Balance'!$E137,'Cushing Flows Data'!$AU$9:$AU$3818)</f>
        <v>10187.6244584</v>
      </c>
      <c r="H137" s="15">
        <f t="shared" si="24"/>
        <v>-1620.981374713303</v>
      </c>
      <c r="I137" s="44">
        <v>45197</v>
      </c>
      <c r="K137" s="48">
        <f t="shared" si="27"/>
        <v>899</v>
      </c>
      <c r="L137" s="48">
        <f t="shared" si="28"/>
        <v>2519.981374713303</v>
      </c>
      <c r="M137" s="48"/>
      <c r="N137" s="48">
        <f t="shared" si="25"/>
        <v>899</v>
      </c>
      <c r="O137" s="48">
        <f t="shared" si="29"/>
        <v>1620.981374713303</v>
      </c>
      <c r="P137" s="45">
        <v>75878</v>
      </c>
      <c r="Q137" s="41">
        <f t="shared" si="26"/>
        <v>0.59565354911832147</v>
      </c>
    </row>
    <row r="138" spans="1:17" x14ac:dyDescent="0.25">
      <c r="A138">
        <f t="shared" si="20"/>
        <v>2012</v>
      </c>
      <c r="B138">
        <f t="shared" si="21"/>
        <v>8</v>
      </c>
      <c r="C138" s="19">
        <v>41132</v>
      </c>
      <c r="D138" s="19">
        <f t="shared" si="22"/>
        <v>41138</v>
      </c>
      <c r="E138" s="19" t="str">
        <f t="shared" si="23"/>
        <v>322012</v>
      </c>
      <c r="F138" s="4">
        <f>SUMIF('Cushing Flows Data'!A$9:A$3818,'Cushing Balance'!$E138,'Cushing Flows Data'!$Z$9:$Z$3818)</f>
        <v>8544.0216253496928</v>
      </c>
      <c r="G138" s="4">
        <f>SUMIF('Cushing Flows Data'!A$9:A$3818,'Cushing Balance'!$E138,'Cushing Flows Data'!$AU$9:$AU$3818)</f>
        <v>10187.55131237</v>
      </c>
      <c r="H138" s="15">
        <f t="shared" si="24"/>
        <v>-1643.5296870203074</v>
      </c>
      <c r="I138" s="44">
        <v>45242</v>
      </c>
      <c r="K138" s="48">
        <f t="shared" si="27"/>
        <v>45</v>
      </c>
      <c r="L138" s="48">
        <f t="shared" si="28"/>
        <v>1688.5296870203074</v>
      </c>
      <c r="M138" s="48"/>
      <c r="N138" s="48">
        <f t="shared" si="25"/>
        <v>45</v>
      </c>
      <c r="O138" s="48">
        <f t="shared" si="29"/>
        <v>1643.5296870203074</v>
      </c>
      <c r="P138" s="45">
        <v>76478</v>
      </c>
      <c r="Q138" s="41">
        <f t="shared" si="26"/>
        <v>0.59156881717618137</v>
      </c>
    </row>
    <row r="139" spans="1:17" x14ac:dyDescent="0.25">
      <c r="A139">
        <f t="shared" si="20"/>
        <v>2012</v>
      </c>
      <c r="B139">
        <f t="shared" si="21"/>
        <v>8</v>
      </c>
      <c r="C139" s="19">
        <v>41139</v>
      </c>
      <c r="D139" s="19">
        <f t="shared" si="22"/>
        <v>41145</v>
      </c>
      <c r="E139" s="19" t="str">
        <f t="shared" si="23"/>
        <v>332012</v>
      </c>
      <c r="F139" s="4">
        <f>SUMIF('Cushing Flows Data'!A$9:A$3818,'Cushing Balance'!$E139,'Cushing Flows Data'!$Z$9:$Z$3818)</f>
        <v>8249.2496881296938</v>
      </c>
      <c r="G139" s="4">
        <f>SUMIF('Cushing Flows Data'!A$9:A$3818,'Cushing Balance'!$E139,'Cushing Flows Data'!$AU$9:$AU$3818)</f>
        <v>9918.9860833799994</v>
      </c>
      <c r="H139" s="15">
        <f t="shared" si="24"/>
        <v>-1669.7363952503056</v>
      </c>
      <c r="I139" s="44">
        <v>44821</v>
      </c>
      <c r="K139" s="48">
        <f t="shared" si="27"/>
        <v>-421</v>
      </c>
      <c r="L139" s="48">
        <f t="shared" si="28"/>
        <v>1248.7363952503056</v>
      </c>
      <c r="M139" s="48"/>
      <c r="N139" s="48">
        <f t="shared" si="25"/>
        <v>-421</v>
      </c>
      <c r="O139" s="48">
        <f t="shared" si="29"/>
        <v>1669.7363952503056</v>
      </c>
      <c r="P139" s="45">
        <v>76358</v>
      </c>
      <c r="Q139" s="41">
        <f t="shared" si="26"/>
        <v>0.58698499174939101</v>
      </c>
    </row>
    <row r="140" spans="1:17" x14ac:dyDescent="0.25">
      <c r="A140">
        <f t="shared" si="20"/>
        <v>2012</v>
      </c>
      <c r="B140">
        <f t="shared" si="21"/>
        <v>8</v>
      </c>
      <c r="C140" s="19">
        <v>41146</v>
      </c>
      <c r="D140" s="19">
        <f t="shared" si="22"/>
        <v>41152</v>
      </c>
      <c r="E140" s="19" t="str">
        <f t="shared" si="23"/>
        <v>342012</v>
      </c>
      <c r="F140" s="4">
        <f>SUMIF('Cushing Flows Data'!A$9:A$3818,'Cushing Balance'!$E140,'Cushing Flows Data'!$Z$9:$Z$3818)</f>
        <v>8179.7979794796938</v>
      </c>
      <c r="G140" s="4">
        <f>SUMIF('Cushing Flows Data'!A$9:A$3818,'Cushing Balance'!$E140,'Cushing Flows Data'!$AU$9:$AU$3818)</f>
        <v>10102.991791839999</v>
      </c>
      <c r="H140" s="15">
        <f t="shared" si="24"/>
        <v>-1923.1938123603049</v>
      </c>
      <c r="I140" s="44">
        <v>44915</v>
      </c>
      <c r="K140" s="48">
        <f t="shared" si="27"/>
        <v>94</v>
      </c>
      <c r="L140" s="48">
        <f t="shared" si="28"/>
        <v>2017.1938123603049</v>
      </c>
      <c r="M140" s="48"/>
      <c r="N140" s="48">
        <f t="shared" si="25"/>
        <v>94</v>
      </c>
      <c r="O140" s="48">
        <f t="shared" si="29"/>
        <v>1923.1938123603049</v>
      </c>
      <c r="P140" s="45">
        <v>76373</v>
      </c>
      <c r="Q140" s="41">
        <f t="shared" si="26"/>
        <v>0.58810050672358027</v>
      </c>
    </row>
    <row r="141" spans="1:17" x14ac:dyDescent="0.25">
      <c r="A141">
        <f t="shared" si="20"/>
        <v>2012</v>
      </c>
      <c r="B141">
        <f t="shared" si="21"/>
        <v>9</v>
      </c>
      <c r="C141" s="19">
        <v>41153</v>
      </c>
      <c r="D141" s="19">
        <f t="shared" si="22"/>
        <v>41159</v>
      </c>
      <c r="E141" s="19" t="str">
        <f t="shared" si="23"/>
        <v>352012</v>
      </c>
      <c r="F141" s="4">
        <f>SUMIF('Cushing Flows Data'!A$9:A$3818,'Cushing Balance'!$E141,'Cushing Flows Data'!$Z$9:$Z$3818)</f>
        <v>8151.352014314436</v>
      </c>
      <c r="G141" s="4">
        <f>SUMIF('Cushing Flows Data'!A$9:A$3818,'Cushing Balance'!$E141,'Cushing Flows Data'!$AU$9:$AU$3818)</f>
        <v>9573.1886456100001</v>
      </c>
      <c r="H141" s="15">
        <f t="shared" si="24"/>
        <v>-1421.8366312955641</v>
      </c>
      <c r="I141" s="44">
        <v>44087</v>
      </c>
      <c r="K141" s="48">
        <f t="shared" si="27"/>
        <v>-828</v>
      </c>
      <c r="L141" s="48">
        <f t="shared" si="28"/>
        <v>593.83663129556408</v>
      </c>
      <c r="M141" s="48"/>
      <c r="N141" s="48">
        <f t="shared" si="25"/>
        <v>-828</v>
      </c>
      <c r="O141" s="48">
        <f t="shared" si="29"/>
        <v>1421.8366312955641</v>
      </c>
      <c r="P141" s="45">
        <v>76293</v>
      </c>
      <c r="Q141" s="41">
        <f t="shared" si="26"/>
        <v>0.57786428636965381</v>
      </c>
    </row>
    <row r="142" spans="1:17" x14ac:dyDescent="0.25">
      <c r="A142">
        <f t="shared" si="20"/>
        <v>2012</v>
      </c>
      <c r="B142">
        <f t="shared" si="21"/>
        <v>9</v>
      </c>
      <c r="C142" s="19">
        <v>41160</v>
      </c>
      <c r="D142" s="19">
        <f t="shared" si="22"/>
        <v>41166</v>
      </c>
      <c r="E142" s="19" t="str">
        <f t="shared" si="23"/>
        <v>362012</v>
      </c>
      <c r="F142" s="4">
        <f>SUMIF('Cushing Flows Data'!A$9:A$3818,'Cushing Balance'!$E142,'Cushing Flows Data'!$Z$9:$Z$3818)</f>
        <v>8061.5674309444357</v>
      </c>
      <c r="G142" s="4">
        <f>SUMIF('Cushing Flows Data'!A$9:A$3818,'Cushing Balance'!$E142,'Cushing Flows Data'!$AU$9:$AU$3818)</f>
        <v>9477.6761041200007</v>
      </c>
      <c r="H142" s="15">
        <f t="shared" si="24"/>
        <v>-1416.1086731755649</v>
      </c>
      <c r="I142" s="44">
        <v>43813</v>
      </c>
      <c r="K142" s="48">
        <f t="shared" si="27"/>
        <v>-274</v>
      </c>
      <c r="L142" s="48">
        <f t="shared" si="28"/>
        <v>1142.1086731755649</v>
      </c>
      <c r="M142" s="48"/>
      <c r="N142" s="48">
        <f t="shared" si="25"/>
        <v>-274</v>
      </c>
      <c r="O142" s="48">
        <f t="shared" si="29"/>
        <v>1416.1086731755649</v>
      </c>
      <c r="P142" s="45">
        <v>76293</v>
      </c>
      <c r="Q142" s="41">
        <f t="shared" si="26"/>
        <v>0.57427286907055697</v>
      </c>
    </row>
    <row r="143" spans="1:17" x14ac:dyDescent="0.25">
      <c r="A143">
        <f t="shared" si="20"/>
        <v>2012</v>
      </c>
      <c r="B143">
        <f t="shared" si="21"/>
        <v>9</v>
      </c>
      <c r="C143" s="19">
        <v>41167</v>
      </c>
      <c r="D143" s="19">
        <f t="shared" si="22"/>
        <v>41173</v>
      </c>
      <c r="E143" s="19" t="str">
        <f t="shared" si="23"/>
        <v>372012</v>
      </c>
      <c r="F143" s="4">
        <f>SUMIF('Cushing Flows Data'!A$9:A$3818,'Cushing Balance'!$E143,'Cushing Flows Data'!$Z$9:$Z$3818)</f>
        <v>8777.8922841244366</v>
      </c>
      <c r="G143" s="4">
        <f>SUMIF('Cushing Flows Data'!A$9:A$3818,'Cushing Balance'!$E143,'Cushing Flows Data'!$AU$9:$AU$3818)</f>
        <v>9370.5575910299995</v>
      </c>
      <c r="H143" s="15">
        <f t="shared" si="24"/>
        <v>-592.66530690556283</v>
      </c>
      <c r="I143" s="44">
        <v>43730</v>
      </c>
      <c r="K143" s="48">
        <f t="shared" si="27"/>
        <v>-83</v>
      </c>
      <c r="L143" s="48">
        <f t="shared" si="28"/>
        <v>509.66530690556283</v>
      </c>
      <c r="M143" s="48"/>
      <c r="N143" s="48">
        <f t="shared" si="25"/>
        <v>-83</v>
      </c>
      <c r="O143" s="48">
        <f t="shared" si="29"/>
        <v>592.66530690556283</v>
      </c>
      <c r="P143" s="45">
        <v>76383</v>
      </c>
      <c r="Q143" s="41">
        <f t="shared" si="26"/>
        <v>0.57250958983019784</v>
      </c>
    </row>
    <row r="144" spans="1:17" x14ac:dyDescent="0.25">
      <c r="A144">
        <f t="shared" si="20"/>
        <v>2012</v>
      </c>
      <c r="B144">
        <f t="shared" si="21"/>
        <v>9</v>
      </c>
      <c r="C144" s="19">
        <v>41174</v>
      </c>
      <c r="D144" s="19">
        <f t="shared" si="22"/>
        <v>41180</v>
      </c>
      <c r="E144" s="19" t="str">
        <f t="shared" si="23"/>
        <v>382012</v>
      </c>
      <c r="F144" s="4">
        <f>SUMIF('Cushing Flows Data'!A$9:A$3818,'Cushing Balance'!$E144,'Cushing Flows Data'!$Z$9:$Z$3818)</f>
        <v>8544.6977018244361</v>
      </c>
      <c r="G144" s="4">
        <f>SUMIF('Cushing Flows Data'!A$9:A$3818,'Cushing Balance'!$E144,'Cushing Flows Data'!$AU$9:$AU$3818)</f>
        <v>9719.964833349999</v>
      </c>
      <c r="H144" s="15">
        <f t="shared" si="24"/>
        <v>-1175.2671315255629</v>
      </c>
      <c r="I144" s="44">
        <v>43865</v>
      </c>
      <c r="K144" s="48">
        <f t="shared" si="27"/>
        <v>135</v>
      </c>
      <c r="L144" s="48">
        <f t="shared" si="28"/>
        <v>1310.2671315255629</v>
      </c>
      <c r="M144" s="48"/>
      <c r="N144" s="48">
        <f t="shared" si="25"/>
        <v>135</v>
      </c>
      <c r="O144" s="48">
        <f t="shared" si="29"/>
        <v>1175.2671315255629</v>
      </c>
      <c r="P144" s="45">
        <v>76383</v>
      </c>
      <c r="Q144" s="41">
        <f t="shared" si="26"/>
        <v>0.57427699880863547</v>
      </c>
    </row>
    <row r="145" spans="1:17" x14ac:dyDescent="0.25">
      <c r="A145">
        <f t="shared" si="20"/>
        <v>2012</v>
      </c>
      <c r="B145">
        <f t="shared" si="21"/>
        <v>9</v>
      </c>
      <c r="C145" s="19">
        <v>41181</v>
      </c>
      <c r="D145" s="19">
        <f t="shared" si="22"/>
        <v>41187</v>
      </c>
      <c r="E145" s="19" t="str">
        <f t="shared" si="23"/>
        <v>392012</v>
      </c>
      <c r="F145" s="4">
        <f>SUMIF('Cushing Flows Data'!A$9:A$3818,'Cushing Balance'!$E145,'Cushing Flows Data'!$Z$9:$Z$3818)</f>
        <v>8440.9723807958726</v>
      </c>
      <c r="G145" s="4">
        <f>SUMIF('Cushing Flows Data'!A$9:A$3818,'Cushing Balance'!$E145,'Cushing Flows Data'!$AU$9:$AU$3818)</f>
        <v>9054.0146873999984</v>
      </c>
      <c r="H145" s="15">
        <f t="shared" si="24"/>
        <v>-613.04230660412577</v>
      </c>
      <c r="I145" s="44">
        <v>44165</v>
      </c>
      <c r="K145" s="48">
        <f t="shared" si="27"/>
        <v>300</v>
      </c>
      <c r="L145" s="48">
        <f t="shared" si="28"/>
        <v>913.04230660412577</v>
      </c>
      <c r="M145" s="48"/>
      <c r="N145" s="48">
        <f t="shared" si="25"/>
        <v>300</v>
      </c>
      <c r="O145" s="48">
        <f t="shared" si="29"/>
        <v>613.04230660412577</v>
      </c>
      <c r="P145" s="45">
        <v>76053</v>
      </c>
      <c r="Q145" s="41">
        <f t="shared" si="26"/>
        <v>0.5807134498310389</v>
      </c>
    </row>
    <row r="146" spans="1:17" x14ac:dyDescent="0.25">
      <c r="A146">
        <f t="shared" si="20"/>
        <v>2012</v>
      </c>
      <c r="B146">
        <f t="shared" si="21"/>
        <v>10</v>
      </c>
      <c r="C146" s="19">
        <v>41188</v>
      </c>
      <c r="D146" s="19">
        <f t="shared" si="22"/>
        <v>41194</v>
      </c>
      <c r="E146" s="19" t="str">
        <f t="shared" si="23"/>
        <v>402012</v>
      </c>
      <c r="F146" s="4">
        <f>SUMIF('Cushing Flows Data'!A$9:A$3818,'Cushing Balance'!$E146,'Cushing Flows Data'!$Z$9:$Z$3818)</f>
        <v>8727.4355893132488</v>
      </c>
      <c r="G146" s="4">
        <f>SUMIF('Cushing Flows Data'!A$9:A$3818,'Cushing Balance'!$E146,'Cushing Flows Data'!$AU$9:$AU$3818)</f>
        <v>9129.6131874700004</v>
      </c>
      <c r="H146" s="15">
        <f t="shared" si="24"/>
        <v>-402.17759815675163</v>
      </c>
      <c r="I146" s="44">
        <v>44025</v>
      </c>
      <c r="K146" s="48">
        <f t="shared" si="27"/>
        <v>-140</v>
      </c>
      <c r="L146" s="48">
        <f t="shared" si="28"/>
        <v>262.17759815675163</v>
      </c>
      <c r="M146" s="48"/>
      <c r="N146" s="48">
        <f t="shared" si="25"/>
        <v>-140</v>
      </c>
      <c r="O146" s="48">
        <f t="shared" si="29"/>
        <v>402.17759815675163</v>
      </c>
      <c r="P146" s="45">
        <v>76053</v>
      </c>
      <c r="Q146" s="41">
        <f t="shared" si="26"/>
        <v>0.57887262829868646</v>
      </c>
    </row>
    <row r="147" spans="1:17" x14ac:dyDescent="0.25">
      <c r="A147">
        <f t="shared" si="20"/>
        <v>2012</v>
      </c>
      <c r="B147">
        <f t="shared" si="21"/>
        <v>10</v>
      </c>
      <c r="C147" s="19">
        <v>41195</v>
      </c>
      <c r="D147" s="19">
        <f t="shared" si="22"/>
        <v>41201</v>
      </c>
      <c r="E147" s="19" t="str">
        <f t="shared" si="23"/>
        <v>412012</v>
      </c>
      <c r="F147" s="4">
        <f>SUMIF('Cushing Flows Data'!A$9:A$3818,'Cushing Balance'!$E147,'Cushing Flows Data'!$Z$9:$Z$3818)</f>
        <v>8669.89043959025</v>
      </c>
      <c r="G147" s="4">
        <f>SUMIF('Cushing Flows Data'!A$9:A$3818,'Cushing Balance'!$E147,'Cushing Flows Data'!$AU$9:$AU$3818)</f>
        <v>9029.258944090001</v>
      </c>
      <c r="H147" s="15">
        <f t="shared" si="24"/>
        <v>-359.368504499751</v>
      </c>
      <c r="I147" s="44">
        <v>44065</v>
      </c>
      <c r="K147" s="48">
        <f t="shared" si="27"/>
        <v>40</v>
      </c>
      <c r="L147" s="48">
        <f t="shared" si="28"/>
        <v>399.368504499751</v>
      </c>
      <c r="M147" s="48"/>
      <c r="N147" s="48">
        <f t="shared" si="25"/>
        <v>40</v>
      </c>
      <c r="O147" s="48">
        <f t="shared" si="29"/>
        <v>359.368504499751</v>
      </c>
      <c r="P147" s="45">
        <v>76053</v>
      </c>
      <c r="Q147" s="41">
        <f t="shared" si="26"/>
        <v>0.57939857730792999</v>
      </c>
    </row>
    <row r="148" spans="1:17" x14ac:dyDescent="0.25">
      <c r="A148">
        <f t="shared" si="20"/>
        <v>2012</v>
      </c>
      <c r="B148">
        <f t="shared" si="21"/>
        <v>10</v>
      </c>
      <c r="C148" s="19">
        <v>41202</v>
      </c>
      <c r="D148" s="19">
        <f t="shared" si="22"/>
        <v>41208</v>
      </c>
      <c r="E148" s="19" t="str">
        <f t="shared" si="23"/>
        <v>422012</v>
      </c>
      <c r="F148" s="4">
        <f>SUMIF('Cushing Flows Data'!A$9:A$3818,'Cushing Balance'!$E148,'Cushing Flows Data'!$Z$9:$Z$3818)</f>
        <v>8172.9843392472485</v>
      </c>
      <c r="G148" s="4">
        <f>SUMIF('Cushing Flows Data'!A$9:A$3818,'Cushing Balance'!$E148,'Cushing Flows Data'!$AU$9:$AU$3818)</f>
        <v>9386.5124346299981</v>
      </c>
      <c r="H148" s="15">
        <f t="shared" si="24"/>
        <v>-1213.5280953827496</v>
      </c>
      <c r="I148" s="44">
        <v>43394</v>
      </c>
      <c r="K148" s="48">
        <f t="shared" si="27"/>
        <v>-671</v>
      </c>
      <c r="L148" s="48">
        <f t="shared" si="28"/>
        <v>542.5280953827496</v>
      </c>
      <c r="M148" s="48"/>
      <c r="N148" s="48">
        <f t="shared" si="25"/>
        <v>-671</v>
      </c>
      <c r="O148" s="48">
        <f t="shared" si="29"/>
        <v>1213.5280953827496</v>
      </c>
      <c r="P148" s="45">
        <v>76185</v>
      </c>
      <c r="Q148" s="41">
        <f t="shared" si="26"/>
        <v>0.56958718907921502</v>
      </c>
    </row>
    <row r="149" spans="1:17" x14ac:dyDescent="0.25">
      <c r="A149">
        <f t="shared" si="20"/>
        <v>2012</v>
      </c>
      <c r="B149">
        <f t="shared" si="21"/>
        <v>10</v>
      </c>
      <c r="C149" s="19">
        <v>41209</v>
      </c>
      <c r="D149" s="19">
        <f t="shared" si="22"/>
        <v>41215</v>
      </c>
      <c r="E149" s="19" t="str">
        <f t="shared" si="23"/>
        <v>432012</v>
      </c>
      <c r="F149" s="4">
        <f>SUMIF('Cushing Flows Data'!A$9:A$3818,'Cushing Balance'!$E149,'Cushing Flows Data'!$Z$9:$Z$3818)</f>
        <v>8082.2497596351186</v>
      </c>
      <c r="G149" s="4">
        <f>SUMIF('Cushing Flows Data'!A$9:A$3818,'Cushing Balance'!$E149,'Cushing Flows Data'!$AU$9:$AU$3818)</f>
        <v>9475.6484791300009</v>
      </c>
      <c r="H149" s="15">
        <f t="shared" si="24"/>
        <v>-1393.3987194948822</v>
      </c>
      <c r="I149" s="44">
        <v>42966</v>
      </c>
      <c r="K149" s="48">
        <f t="shared" si="27"/>
        <v>-428</v>
      </c>
      <c r="L149" s="48">
        <f t="shared" si="28"/>
        <v>965.39871949488224</v>
      </c>
      <c r="M149" s="48"/>
      <c r="N149" s="48">
        <f t="shared" si="25"/>
        <v>-428</v>
      </c>
      <c r="O149" s="48">
        <f t="shared" si="29"/>
        <v>1393.3987194948822</v>
      </c>
      <c r="P149" s="45">
        <v>76870</v>
      </c>
      <c r="Q149" s="41">
        <f t="shared" si="26"/>
        <v>0.55894367113308185</v>
      </c>
    </row>
    <row r="150" spans="1:17" x14ac:dyDescent="0.25">
      <c r="A150">
        <f t="shared" si="20"/>
        <v>2012</v>
      </c>
      <c r="B150">
        <f t="shared" si="21"/>
        <v>11</v>
      </c>
      <c r="C150" s="19">
        <v>41216</v>
      </c>
      <c r="D150" s="19">
        <f t="shared" si="22"/>
        <v>41222</v>
      </c>
      <c r="E150" s="19" t="str">
        <f t="shared" si="23"/>
        <v>442012</v>
      </c>
      <c r="F150" s="4">
        <f>SUMIF('Cushing Flows Data'!A$9:A$3818,'Cushing Balance'!$E150,'Cushing Flows Data'!$Z$9:$Z$3818)</f>
        <v>8228.1258019123452</v>
      </c>
      <c r="G150" s="4">
        <f>SUMIF('Cushing Flows Data'!A$9:A$3818,'Cushing Balance'!$E150,'Cushing Flows Data'!$AU$9:$AU$3818)</f>
        <v>8786.5381464900001</v>
      </c>
      <c r="H150" s="15">
        <f t="shared" si="24"/>
        <v>-558.41234457765495</v>
      </c>
      <c r="I150" s="44">
        <v>43681</v>
      </c>
      <c r="K150" s="48">
        <f t="shared" si="27"/>
        <v>715</v>
      </c>
      <c r="L150" s="48">
        <f t="shared" si="28"/>
        <v>1273.4123445776549</v>
      </c>
      <c r="M150" s="48"/>
      <c r="N150" s="48">
        <f t="shared" si="25"/>
        <v>715</v>
      </c>
      <c r="O150" s="48">
        <f t="shared" si="29"/>
        <v>558.41234457765495</v>
      </c>
      <c r="P150" s="45">
        <v>76488</v>
      </c>
      <c r="Q150" s="41">
        <f t="shared" si="26"/>
        <v>0.57108304570651602</v>
      </c>
    </row>
    <row r="151" spans="1:17" x14ac:dyDescent="0.25">
      <c r="A151">
        <f t="shared" si="20"/>
        <v>2012</v>
      </c>
      <c r="B151">
        <f t="shared" si="21"/>
        <v>11</v>
      </c>
      <c r="C151" s="19">
        <v>41223</v>
      </c>
      <c r="D151" s="19">
        <f t="shared" si="22"/>
        <v>41229</v>
      </c>
      <c r="E151" s="19" t="str">
        <f t="shared" si="23"/>
        <v>452012</v>
      </c>
      <c r="F151" s="4">
        <f>SUMIF('Cushing Flows Data'!A$9:A$3818,'Cushing Balance'!$E151,'Cushing Flows Data'!$Z$9:$Z$3818)</f>
        <v>8596.4144047193477</v>
      </c>
      <c r="G151" s="4">
        <f>SUMIF('Cushing Flows Data'!A$9:A$3818,'Cushing Balance'!$E151,'Cushing Flows Data'!$AU$9:$AU$3818)</f>
        <v>8552.7343749400006</v>
      </c>
      <c r="H151" s="15">
        <f t="shared" si="24"/>
        <v>43.680029779347024</v>
      </c>
      <c r="I151" s="44">
        <v>45150</v>
      </c>
      <c r="K151" s="48">
        <f t="shared" si="27"/>
        <v>1469</v>
      </c>
      <c r="L151" s="48">
        <f t="shared" si="28"/>
        <v>1425.319970220653</v>
      </c>
      <c r="M151" s="48"/>
      <c r="N151" s="48">
        <f t="shared" si="25"/>
        <v>1469</v>
      </c>
      <c r="O151" s="48">
        <f t="shared" si="29"/>
        <v>-43.680029779347024</v>
      </c>
      <c r="P151" s="45">
        <v>76488</v>
      </c>
      <c r="Q151" s="41">
        <f t="shared" si="26"/>
        <v>0.59028867273297769</v>
      </c>
    </row>
    <row r="152" spans="1:17" x14ac:dyDescent="0.25">
      <c r="A152">
        <f t="shared" si="20"/>
        <v>2012</v>
      </c>
      <c r="B152">
        <f t="shared" si="21"/>
        <v>11</v>
      </c>
      <c r="C152" s="19">
        <v>41230</v>
      </c>
      <c r="D152" s="19">
        <f t="shared" si="22"/>
        <v>41236</v>
      </c>
      <c r="E152" s="19" t="str">
        <f t="shared" si="23"/>
        <v>462012</v>
      </c>
      <c r="F152" s="4">
        <f>SUMIF('Cushing Flows Data'!A$9:A$3818,'Cushing Balance'!$E152,'Cushing Flows Data'!$Z$9:$Z$3818)</f>
        <v>8678.3467053193453</v>
      </c>
      <c r="G152" s="4">
        <f>SUMIF('Cushing Flows Data'!A$9:A$3818,'Cushing Balance'!$E152,'Cushing Flows Data'!$AU$9:$AU$3818)</f>
        <v>9173.2227917399996</v>
      </c>
      <c r="H152" s="15">
        <f t="shared" si="24"/>
        <v>-494.87608642065425</v>
      </c>
      <c r="I152" s="44">
        <v>45857</v>
      </c>
      <c r="K152" s="48">
        <f t="shared" si="27"/>
        <v>707</v>
      </c>
      <c r="L152" s="48">
        <f t="shared" si="28"/>
        <v>1201.8760864206542</v>
      </c>
      <c r="M152" s="48"/>
      <c r="N152" s="48">
        <f t="shared" si="25"/>
        <v>707</v>
      </c>
      <c r="O152" s="48">
        <f t="shared" si="29"/>
        <v>494.87608642065425</v>
      </c>
      <c r="P152" s="45">
        <v>76370</v>
      </c>
      <c r="Q152" s="41">
        <f t="shared" si="26"/>
        <v>0.6004582951420715</v>
      </c>
    </row>
    <row r="153" spans="1:17" x14ac:dyDescent="0.25">
      <c r="A153">
        <f t="shared" si="20"/>
        <v>2012</v>
      </c>
      <c r="B153">
        <f t="shared" si="21"/>
        <v>11</v>
      </c>
      <c r="C153" s="19">
        <v>41237</v>
      </c>
      <c r="D153" s="19">
        <f t="shared" si="22"/>
        <v>41243</v>
      </c>
      <c r="E153" s="19" t="str">
        <f t="shared" si="23"/>
        <v>472012</v>
      </c>
      <c r="F153" s="4">
        <f>SUMIF('Cushing Flows Data'!A$9:A$3818,'Cushing Balance'!$E153,'Cushing Flows Data'!$Z$9:$Z$3818)</f>
        <v>8411.0752380493468</v>
      </c>
      <c r="G153" s="4">
        <f>SUMIF('Cushing Flows Data'!A$9:A$3818,'Cushing Balance'!$E153,'Cushing Flows Data'!$AU$9:$AU$3818)</f>
        <v>9272.1779791600002</v>
      </c>
      <c r="H153" s="15">
        <f t="shared" si="24"/>
        <v>-861.10274111065337</v>
      </c>
      <c r="I153" s="44">
        <v>45631</v>
      </c>
      <c r="K153" s="48">
        <f t="shared" si="27"/>
        <v>-226</v>
      </c>
      <c r="L153" s="48">
        <f t="shared" si="28"/>
        <v>635.10274111065337</v>
      </c>
      <c r="M153" s="48"/>
      <c r="N153" s="48">
        <f t="shared" si="25"/>
        <v>-226</v>
      </c>
      <c r="O153" s="48">
        <f t="shared" si="29"/>
        <v>861.10274111065337</v>
      </c>
      <c r="P153" s="45">
        <v>76481</v>
      </c>
      <c r="Q153" s="41">
        <f t="shared" si="26"/>
        <v>0.59663184320288698</v>
      </c>
    </row>
    <row r="154" spans="1:17" x14ac:dyDescent="0.25">
      <c r="A154">
        <f t="shared" si="20"/>
        <v>2012</v>
      </c>
      <c r="B154">
        <f t="shared" si="21"/>
        <v>12</v>
      </c>
      <c r="C154" s="19">
        <v>41244</v>
      </c>
      <c r="D154" s="19">
        <f t="shared" si="22"/>
        <v>41250</v>
      </c>
      <c r="E154" s="19" t="str">
        <f t="shared" si="23"/>
        <v>482012</v>
      </c>
      <c r="F154" s="4">
        <f>SUMIF('Cushing Flows Data'!A$9:A$3818,'Cushing Balance'!$E154,'Cushing Flows Data'!$Z$9:$Z$3818)</f>
        <v>8963.8646379048932</v>
      </c>
      <c r="G154" s="4">
        <f>SUMIF('Cushing Flows Data'!A$9:A$3818,'Cushing Balance'!$E154,'Cushing Flows Data'!$AU$9:$AU$3818)</f>
        <v>9439.0317293599983</v>
      </c>
      <c r="H154" s="15">
        <f t="shared" si="24"/>
        <v>-475.16709145510504</v>
      </c>
      <c r="I154" s="44">
        <v>46818</v>
      </c>
      <c r="K154" s="48">
        <f t="shared" si="27"/>
        <v>1187</v>
      </c>
      <c r="L154" s="48">
        <f t="shared" si="28"/>
        <v>1662.167091455105</v>
      </c>
      <c r="M154" s="48"/>
      <c r="N154" s="48">
        <f t="shared" si="25"/>
        <v>1187</v>
      </c>
      <c r="O154" s="48">
        <f t="shared" si="29"/>
        <v>475.16709145510504</v>
      </c>
      <c r="P154" s="45">
        <v>76628</v>
      </c>
      <c r="Q154" s="41">
        <f t="shared" si="26"/>
        <v>0.6109777104974683</v>
      </c>
    </row>
    <row r="155" spans="1:17" x14ac:dyDescent="0.25">
      <c r="A155">
        <f t="shared" si="20"/>
        <v>2012</v>
      </c>
      <c r="B155">
        <f t="shared" si="21"/>
        <v>12</v>
      </c>
      <c r="C155" s="19">
        <v>41251</v>
      </c>
      <c r="D155" s="19">
        <f t="shared" si="22"/>
        <v>41257</v>
      </c>
      <c r="E155" s="19" t="str">
        <f t="shared" si="23"/>
        <v>492012</v>
      </c>
      <c r="F155" s="4">
        <f>SUMIF('Cushing Flows Data'!A$9:A$3818,'Cushing Balance'!$E155,'Cushing Flows Data'!$Z$9:$Z$3818)</f>
        <v>9029.3224919218937</v>
      </c>
      <c r="G155" s="4">
        <f>SUMIF('Cushing Flows Data'!A$9:A$3818,'Cushing Balance'!$E155,'Cushing Flows Data'!$AU$9:$AU$3818)</f>
        <v>9531.1461041900002</v>
      </c>
      <c r="H155" s="15">
        <f t="shared" si="24"/>
        <v>-501.82361226810644</v>
      </c>
      <c r="I155" s="44">
        <v>46963</v>
      </c>
      <c r="K155" s="48">
        <f t="shared" si="27"/>
        <v>145</v>
      </c>
      <c r="L155" s="48">
        <f t="shared" si="28"/>
        <v>646.82361226810644</v>
      </c>
      <c r="M155" s="48"/>
      <c r="N155" s="48">
        <f t="shared" si="25"/>
        <v>145</v>
      </c>
      <c r="O155" s="48">
        <f t="shared" si="29"/>
        <v>501.82361226810644</v>
      </c>
      <c r="P155" s="45">
        <v>76878</v>
      </c>
      <c r="Q155" s="41">
        <f t="shared" si="26"/>
        <v>0.61087697390670936</v>
      </c>
    </row>
    <row r="156" spans="1:17" x14ac:dyDescent="0.25">
      <c r="A156">
        <f t="shared" si="20"/>
        <v>2012</v>
      </c>
      <c r="B156">
        <f t="shared" si="21"/>
        <v>12</v>
      </c>
      <c r="C156" s="19">
        <v>41258</v>
      </c>
      <c r="D156" s="19">
        <f t="shared" si="22"/>
        <v>41264</v>
      </c>
      <c r="E156" s="19" t="str">
        <f t="shared" si="23"/>
        <v>502012</v>
      </c>
      <c r="F156" s="4">
        <f>SUMIF('Cushing Flows Data'!A$9:A$3818,'Cushing Balance'!$E156,'Cushing Flows Data'!$Z$9:$Z$3818)</f>
        <v>9460.3880128118908</v>
      </c>
      <c r="G156" s="4">
        <f>SUMIF('Cushing Flows Data'!A$9:A$3818,'Cushing Balance'!$E156,'Cushing Flows Data'!$AU$9:$AU$3818)</f>
        <v>9221.7482500400001</v>
      </c>
      <c r="H156" s="15">
        <f t="shared" si="24"/>
        <v>238.63976277189067</v>
      </c>
      <c r="I156" s="44">
        <v>49177</v>
      </c>
      <c r="K156" s="48">
        <f t="shared" si="27"/>
        <v>2214</v>
      </c>
      <c r="L156" s="48">
        <f t="shared" si="28"/>
        <v>1975.3602372281093</v>
      </c>
      <c r="M156" s="48"/>
      <c r="N156" s="48">
        <f t="shared" si="25"/>
        <v>2214</v>
      </c>
      <c r="O156" s="48">
        <f t="shared" si="29"/>
        <v>-238.63976277189067</v>
      </c>
      <c r="P156" s="45">
        <v>77025</v>
      </c>
      <c r="Q156" s="41">
        <f t="shared" si="26"/>
        <v>0.638455047062642</v>
      </c>
    </row>
    <row r="157" spans="1:17" x14ac:dyDescent="0.25">
      <c r="A157">
        <f t="shared" si="20"/>
        <v>2012</v>
      </c>
      <c r="B157">
        <f t="shared" si="21"/>
        <v>12</v>
      </c>
      <c r="C157" s="19">
        <v>41265</v>
      </c>
      <c r="D157" s="19">
        <f t="shared" si="22"/>
        <v>41271</v>
      </c>
      <c r="E157" s="19" t="str">
        <f t="shared" si="23"/>
        <v>512012</v>
      </c>
      <c r="F157" s="4">
        <f>SUMIF('Cushing Flows Data'!A$9:A$3818,'Cushing Balance'!$E157,'Cushing Flows Data'!$Z$9:$Z$3818)</f>
        <v>9371.3418668818922</v>
      </c>
      <c r="G157" s="4">
        <f>SUMIF('Cushing Flows Data'!A$9:A$3818,'Cushing Balance'!$E157,'Cushing Flows Data'!$AU$9:$AU$3818)</f>
        <v>9380.1188125299996</v>
      </c>
      <c r="H157" s="15">
        <f t="shared" si="24"/>
        <v>-8.7769456481073576</v>
      </c>
      <c r="I157" s="44">
        <v>49750</v>
      </c>
      <c r="K157" s="48">
        <f t="shared" si="27"/>
        <v>573</v>
      </c>
      <c r="L157" s="48">
        <f t="shared" si="28"/>
        <v>581.77694564810736</v>
      </c>
      <c r="M157" s="48"/>
      <c r="N157" s="48">
        <f t="shared" si="25"/>
        <v>573</v>
      </c>
      <c r="O157" s="48">
        <f t="shared" si="29"/>
        <v>8.7769456481073576</v>
      </c>
      <c r="P157" s="45">
        <v>77422</v>
      </c>
      <c r="Q157" s="41">
        <f t="shared" si="26"/>
        <v>0.64258221177443109</v>
      </c>
    </row>
    <row r="158" spans="1:17" x14ac:dyDescent="0.25">
      <c r="A158">
        <f t="shared" si="20"/>
        <v>2012</v>
      </c>
      <c r="B158">
        <f t="shared" si="21"/>
        <v>12</v>
      </c>
      <c r="C158" s="19">
        <v>41272</v>
      </c>
      <c r="D158" s="19">
        <f t="shared" si="22"/>
        <v>41278</v>
      </c>
      <c r="E158" s="19" t="str">
        <f t="shared" si="23"/>
        <v>522012</v>
      </c>
      <c r="F158" s="4">
        <f>SUMIF('Cushing Flows Data'!A$9:A$3818,'Cushing Balance'!$E158,'Cushing Flows Data'!$Z$9:$Z$3818)</f>
        <v>9407.9493763600931</v>
      </c>
      <c r="G158" s="4">
        <f>SUMIF('Cushing Flows Data'!A$9:A$3818,'Cushing Balance'!$E158,'Cushing Flows Data'!$AU$9:$AU$3818)</f>
        <v>9414.4137506799998</v>
      </c>
      <c r="H158" s="15">
        <f t="shared" si="24"/>
        <v>-6.4643743199067103</v>
      </c>
      <c r="I158" s="44">
        <v>50082</v>
      </c>
      <c r="K158" s="48">
        <f t="shared" si="27"/>
        <v>332</v>
      </c>
      <c r="L158" s="48">
        <f t="shared" si="28"/>
        <v>338.46437431990671</v>
      </c>
      <c r="M158" s="48"/>
      <c r="N158" s="48">
        <f t="shared" si="25"/>
        <v>332</v>
      </c>
      <c r="O158" s="48">
        <f t="shared" si="29"/>
        <v>6.4643743199067103</v>
      </c>
      <c r="P158" s="45">
        <v>77509</v>
      </c>
      <c r="Q158" s="41">
        <f t="shared" si="26"/>
        <v>0.64614431872427713</v>
      </c>
    </row>
    <row r="159" spans="1:17" x14ac:dyDescent="0.25">
      <c r="A159">
        <f t="shared" si="20"/>
        <v>2013</v>
      </c>
      <c r="B159">
        <f t="shared" si="21"/>
        <v>1</v>
      </c>
      <c r="C159" s="19">
        <v>41279</v>
      </c>
      <c r="D159" s="19">
        <f t="shared" si="22"/>
        <v>41285</v>
      </c>
      <c r="E159" s="19" t="str">
        <f t="shared" si="23"/>
        <v>12013</v>
      </c>
      <c r="F159" s="4">
        <f>SUMIF('Cushing Flows Data'!A$9:A$3818,'Cushing Balance'!$E159,'Cushing Flows Data'!$Z$9:$Z$3818)</f>
        <v>9949.6159571637436</v>
      </c>
      <c r="G159" s="4">
        <f>SUMIF('Cushing Flows Data'!A$9:A$3818,'Cushing Balance'!$E159,'Cushing Flows Data'!$AU$9:$AU$3818)</f>
        <v>9194.8869599999998</v>
      </c>
      <c r="H159" s="15">
        <f t="shared" si="24"/>
        <v>754.72899716374377</v>
      </c>
      <c r="I159" s="44">
        <v>51862</v>
      </c>
      <c r="K159" s="48">
        <f t="shared" si="27"/>
        <v>1780</v>
      </c>
      <c r="L159" s="48">
        <f t="shared" si="28"/>
        <v>1025.2710028362562</v>
      </c>
      <c r="M159" s="48"/>
      <c r="N159" s="48">
        <f t="shared" si="25"/>
        <v>1780</v>
      </c>
      <c r="O159" s="48">
        <f t="shared" si="29"/>
        <v>-754.72899716374377</v>
      </c>
      <c r="P159" s="45">
        <v>77259</v>
      </c>
      <c r="Q159" s="41">
        <f t="shared" si="26"/>
        <v>0.67127454406606346</v>
      </c>
    </row>
    <row r="160" spans="1:17" x14ac:dyDescent="0.25">
      <c r="A160">
        <f t="shared" si="20"/>
        <v>2013</v>
      </c>
      <c r="B160">
        <f t="shared" si="21"/>
        <v>1</v>
      </c>
      <c r="C160" s="19">
        <v>41286</v>
      </c>
      <c r="D160" s="19">
        <f t="shared" si="22"/>
        <v>41292</v>
      </c>
      <c r="E160" s="19" t="str">
        <f t="shared" si="23"/>
        <v>22013</v>
      </c>
      <c r="F160" s="4">
        <f>SUMIF('Cushing Flows Data'!A$9:A$3818,'Cushing Balance'!$E160,'Cushing Flows Data'!$Z$9:$Z$3818)</f>
        <v>9970.1810771637429</v>
      </c>
      <c r="G160" s="4">
        <f>SUMIF('Cushing Flows Data'!A$9:A$3818,'Cushing Balance'!$E160,'Cushing Flows Data'!$AU$9:$AU$3818)</f>
        <v>11239.733910000001</v>
      </c>
      <c r="H160" s="15">
        <f t="shared" si="24"/>
        <v>-1269.5528328362579</v>
      </c>
      <c r="I160" s="44">
        <v>51391</v>
      </c>
      <c r="K160" s="48">
        <f t="shared" si="27"/>
        <v>-471</v>
      </c>
      <c r="L160" s="48">
        <f t="shared" si="28"/>
        <v>798.55283283625795</v>
      </c>
      <c r="M160" s="48"/>
      <c r="N160" s="48">
        <f t="shared" si="25"/>
        <v>-471</v>
      </c>
      <c r="O160" s="48">
        <f t="shared" si="29"/>
        <v>1269.5528328362579</v>
      </c>
      <c r="P160" s="45">
        <v>77259</v>
      </c>
      <c r="Q160" s="41">
        <f t="shared" si="26"/>
        <v>0.66517816694495135</v>
      </c>
    </row>
    <row r="161" spans="1:17" x14ac:dyDescent="0.25">
      <c r="A161">
        <f t="shared" si="20"/>
        <v>2013</v>
      </c>
      <c r="B161">
        <f t="shared" si="21"/>
        <v>1</v>
      </c>
      <c r="C161" s="19">
        <v>41293</v>
      </c>
      <c r="D161" s="19">
        <f t="shared" si="22"/>
        <v>41299</v>
      </c>
      <c r="E161" s="19" t="str">
        <f t="shared" si="23"/>
        <v>32013</v>
      </c>
      <c r="F161" s="4">
        <f>SUMIF('Cushing Flows Data'!A$9:A$3818,'Cushing Balance'!$E161,'Cushing Flows Data'!$Z$9:$Z$3818)</f>
        <v>10040.982007163744</v>
      </c>
      <c r="G161" s="4">
        <f>SUMIF('Cushing Flows Data'!A$9:A$3818,'Cushing Balance'!$E161,'Cushing Flows Data'!$AU$9:$AU$3818)</f>
        <v>10981.899020000001</v>
      </c>
      <c r="H161" s="15">
        <f t="shared" si="24"/>
        <v>-940.91701283625662</v>
      </c>
      <c r="I161" s="44">
        <v>51675</v>
      </c>
      <c r="K161" s="48">
        <f t="shared" si="27"/>
        <v>284</v>
      </c>
      <c r="L161" s="48">
        <f t="shared" si="28"/>
        <v>1224.9170128362566</v>
      </c>
      <c r="M161" s="48"/>
      <c r="N161" s="48">
        <f t="shared" si="25"/>
        <v>284</v>
      </c>
      <c r="O161" s="48">
        <f t="shared" si="29"/>
        <v>940.91701283625662</v>
      </c>
      <c r="P161" s="45">
        <v>77179</v>
      </c>
      <c r="Q161" s="41">
        <f t="shared" si="26"/>
        <v>0.66954741574780707</v>
      </c>
    </row>
    <row r="162" spans="1:17" x14ac:dyDescent="0.25">
      <c r="A162">
        <f t="shared" si="20"/>
        <v>2013</v>
      </c>
      <c r="B162">
        <f t="shared" si="21"/>
        <v>1</v>
      </c>
      <c r="C162" s="19">
        <v>41300</v>
      </c>
      <c r="D162" s="19">
        <f t="shared" si="22"/>
        <v>41306</v>
      </c>
      <c r="E162" s="19" t="str">
        <f t="shared" si="23"/>
        <v>42013</v>
      </c>
      <c r="F162" s="4">
        <f>SUMIF('Cushing Flows Data'!A$9:A$3818,'Cushing Balance'!$E162,'Cushing Flows Data'!$Z$9:$Z$3818)</f>
        <v>9973.3451279627607</v>
      </c>
      <c r="G162" s="4">
        <f>SUMIF('Cushing Flows Data'!A$9:A$3818,'Cushing Balance'!$E162,'Cushing Flows Data'!$AU$9:$AU$3818)</f>
        <v>11006.895820000002</v>
      </c>
      <c r="H162" s="15">
        <f t="shared" si="24"/>
        <v>-1033.5506920372409</v>
      </c>
      <c r="I162" s="44">
        <v>51360</v>
      </c>
      <c r="K162" s="48">
        <f t="shared" si="27"/>
        <v>-315</v>
      </c>
      <c r="L162" s="48">
        <f t="shared" si="28"/>
        <v>718.55069203724088</v>
      </c>
      <c r="M162" s="48"/>
      <c r="N162" s="48">
        <f t="shared" si="25"/>
        <v>-315</v>
      </c>
      <c r="O162" s="48">
        <f t="shared" si="29"/>
        <v>1033.5506920372409</v>
      </c>
      <c r="P162" s="45">
        <v>76929</v>
      </c>
      <c r="Q162" s="41">
        <f t="shared" si="26"/>
        <v>0.66762859259836993</v>
      </c>
    </row>
    <row r="163" spans="1:17" x14ac:dyDescent="0.25">
      <c r="A163">
        <f t="shared" si="20"/>
        <v>2013</v>
      </c>
      <c r="B163">
        <f t="shared" si="21"/>
        <v>2</v>
      </c>
      <c r="C163" s="19">
        <v>41307</v>
      </c>
      <c r="D163" s="19">
        <f t="shared" si="22"/>
        <v>41313</v>
      </c>
      <c r="E163" s="19" t="str">
        <f t="shared" si="23"/>
        <v>52013</v>
      </c>
      <c r="F163" s="4">
        <f>SUMIF('Cushing Flows Data'!A$9:A$3818,'Cushing Balance'!$E163,'Cushing Flows Data'!$Z$9:$Z$3818)</f>
        <v>9810.8640327568519</v>
      </c>
      <c r="G163" s="4">
        <f>SUMIF('Cushing Flows Data'!A$9:A$3818,'Cushing Balance'!$E163,'Cushing Flows Data'!$AU$9:$AU$3818)</f>
        <v>10934.969639999999</v>
      </c>
      <c r="H163" s="15">
        <f t="shared" si="24"/>
        <v>-1124.1056072431475</v>
      </c>
      <c r="I163" s="44">
        <v>50242</v>
      </c>
      <c r="K163" s="48">
        <f t="shared" si="27"/>
        <v>-1118</v>
      </c>
      <c r="L163" s="48">
        <f t="shared" si="28"/>
        <v>6.1056072431474604</v>
      </c>
      <c r="M163" s="48"/>
      <c r="N163" s="48">
        <f t="shared" si="25"/>
        <v>-1118</v>
      </c>
      <c r="O163" s="48">
        <f t="shared" si="29"/>
        <v>1124.1056072431475</v>
      </c>
      <c r="P163" s="45">
        <v>76849</v>
      </c>
      <c r="Q163" s="41">
        <f t="shared" si="26"/>
        <v>0.65377558588921136</v>
      </c>
    </row>
    <row r="164" spans="1:17" x14ac:dyDescent="0.25">
      <c r="A164">
        <f t="shared" si="20"/>
        <v>2013</v>
      </c>
      <c r="B164">
        <f t="shared" si="21"/>
        <v>2</v>
      </c>
      <c r="C164" s="19">
        <v>41314</v>
      </c>
      <c r="D164" s="19">
        <f t="shared" si="22"/>
        <v>41320</v>
      </c>
      <c r="E164" s="19" t="str">
        <f t="shared" si="23"/>
        <v>62013</v>
      </c>
      <c r="F164" s="4">
        <f>SUMIF('Cushing Flows Data'!A$9:A$3818,'Cushing Balance'!$E164,'Cushing Flows Data'!$Z$9:$Z$3818)</f>
        <v>10240.95928275685</v>
      </c>
      <c r="G164" s="4">
        <f>SUMIF('Cushing Flows Data'!A$9:A$3818,'Cushing Balance'!$E164,'Cushing Flows Data'!$AU$9:$AU$3818)</f>
        <v>10621.066500000001</v>
      </c>
      <c r="H164" s="15">
        <f t="shared" si="24"/>
        <v>-380.10721724315044</v>
      </c>
      <c r="I164" s="44">
        <v>50659</v>
      </c>
      <c r="K164" s="48">
        <f t="shared" si="27"/>
        <v>417</v>
      </c>
      <c r="L164" s="48">
        <f t="shared" si="28"/>
        <v>797.10721724315044</v>
      </c>
      <c r="M164" s="48"/>
      <c r="N164" s="48">
        <f t="shared" si="25"/>
        <v>417</v>
      </c>
      <c r="O164" s="48">
        <f t="shared" si="29"/>
        <v>380.10721724315044</v>
      </c>
      <c r="P164" s="45">
        <v>76849</v>
      </c>
      <c r="Q164" s="41">
        <f t="shared" si="26"/>
        <v>0.65920181134432454</v>
      </c>
    </row>
    <row r="165" spans="1:17" x14ac:dyDescent="0.25">
      <c r="A165">
        <f t="shared" si="20"/>
        <v>2013</v>
      </c>
      <c r="B165">
        <f t="shared" si="21"/>
        <v>2</v>
      </c>
      <c r="C165" s="19">
        <v>41321</v>
      </c>
      <c r="D165" s="19">
        <f t="shared" si="22"/>
        <v>41327</v>
      </c>
      <c r="E165" s="19" t="str">
        <f t="shared" si="23"/>
        <v>72013</v>
      </c>
      <c r="F165" s="4">
        <f>SUMIF('Cushing Flows Data'!A$9:A$3818,'Cushing Balance'!$E165,'Cushing Flows Data'!$Z$9:$Z$3818)</f>
        <v>10378.130692756853</v>
      </c>
      <c r="G165" s="4">
        <f>SUMIF('Cushing Flows Data'!A$9:A$3818,'Cushing Balance'!$E165,'Cushing Flows Data'!$AU$9:$AU$3818)</f>
        <v>10770.61699</v>
      </c>
      <c r="H165" s="15">
        <f t="shared" si="24"/>
        <v>-392.48629724314742</v>
      </c>
      <c r="I165" s="44">
        <v>50584</v>
      </c>
      <c r="K165" s="48">
        <f t="shared" si="27"/>
        <v>-75</v>
      </c>
      <c r="L165" s="48">
        <f t="shared" si="28"/>
        <v>317.48629724314742</v>
      </c>
      <c r="M165" s="48"/>
      <c r="N165" s="48">
        <f t="shared" si="25"/>
        <v>-75</v>
      </c>
      <c r="O165" s="48">
        <f t="shared" si="29"/>
        <v>392.48629724314742</v>
      </c>
      <c r="P165" s="45">
        <v>77499</v>
      </c>
      <c r="Q165" s="41">
        <f t="shared" si="26"/>
        <v>0.65270519619607992</v>
      </c>
    </row>
    <row r="166" spans="1:17" x14ac:dyDescent="0.25">
      <c r="A166">
        <f t="shared" si="20"/>
        <v>2013</v>
      </c>
      <c r="B166">
        <f t="shared" si="21"/>
        <v>2</v>
      </c>
      <c r="C166" s="19">
        <v>41328</v>
      </c>
      <c r="D166" s="19">
        <f t="shared" si="22"/>
        <v>41334</v>
      </c>
      <c r="E166" s="19" t="str">
        <f t="shared" si="23"/>
        <v>82013</v>
      </c>
      <c r="F166" s="4">
        <f>SUMIF('Cushing Flows Data'!A$9:A$3818,'Cushing Balance'!$E166,'Cushing Flows Data'!$Z$9:$Z$3818)</f>
        <v>10357.123556639144</v>
      </c>
      <c r="G166" s="4">
        <f>SUMIF('Cushing Flows Data'!A$9:A$3818,'Cushing Balance'!$E166,'Cushing Flows Data'!$AU$9:$AU$3818)</f>
        <v>11099.623490000002</v>
      </c>
      <c r="H166" s="15">
        <f t="shared" si="24"/>
        <v>-742.49993336085754</v>
      </c>
      <c r="I166" s="44">
        <v>50841</v>
      </c>
      <c r="K166" s="48">
        <f t="shared" si="27"/>
        <v>257</v>
      </c>
      <c r="L166" s="48">
        <f t="shared" si="28"/>
        <v>999.49993336085754</v>
      </c>
      <c r="M166" s="48"/>
      <c r="N166" s="48">
        <f t="shared" si="25"/>
        <v>257</v>
      </c>
      <c r="O166" s="48">
        <f t="shared" si="29"/>
        <v>742.49993336085754</v>
      </c>
      <c r="P166" s="45">
        <v>77297</v>
      </c>
      <c r="Q166" s="41">
        <f t="shared" si="26"/>
        <v>0.65773574653608813</v>
      </c>
    </row>
    <row r="167" spans="1:17" x14ac:dyDescent="0.25">
      <c r="A167">
        <f t="shared" si="20"/>
        <v>2013</v>
      </c>
      <c r="B167">
        <f t="shared" si="21"/>
        <v>3</v>
      </c>
      <c r="C167" s="19">
        <v>41335</v>
      </c>
      <c r="D167" s="19">
        <f t="shared" si="22"/>
        <v>41341</v>
      </c>
      <c r="E167" s="19" t="str">
        <f t="shared" si="23"/>
        <v>92013</v>
      </c>
      <c r="F167" s="4">
        <f>SUMIF('Cushing Flows Data'!A$9:A$3818,'Cushing Balance'!$E167,'Cushing Flows Data'!$Z$9:$Z$3818)</f>
        <v>10038.797729932885</v>
      </c>
      <c r="G167" s="4">
        <f>SUMIF('Cushing Flows Data'!A$9:A$3818,'Cushing Balance'!$E167,'Cushing Flows Data'!$AU$9:$AU$3818)</f>
        <v>10989.19541</v>
      </c>
      <c r="H167" s="15">
        <f t="shared" si="24"/>
        <v>-950.39768006711529</v>
      </c>
      <c r="I167" s="44">
        <v>49315</v>
      </c>
      <c r="K167" s="48">
        <f t="shared" si="27"/>
        <v>-1526</v>
      </c>
      <c r="L167" s="48">
        <f t="shared" si="28"/>
        <v>-575.60231993288471</v>
      </c>
      <c r="M167" s="48"/>
      <c r="N167" s="48">
        <f t="shared" si="25"/>
        <v>-1526</v>
      </c>
      <c r="O167" s="48">
        <f t="shared" si="29"/>
        <v>950.39768006711529</v>
      </c>
      <c r="P167" s="45">
        <v>77297</v>
      </c>
      <c r="Q167" s="41">
        <f t="shared" si="26"/>
        <v>0.63799371256323012</v>
      </c>
    </row>
    <row r="168" spans="1:17" x14ac:dyDescent="0.25">
      <c r="A168">
        <f t="shared" si="20"/>
        <v>2013</v>
      </c>
      <c r="B168">
        <f t="shared" si="21"/>
        <v>3</v>
      </c>
      <c r="C168" s="19">
        <v>41342</v>
      </c>
      <c r="D168" s="19">
        <f t="shared" si="22"/>
        <v>41348</v>
      </c>
      <c r="E168" s="19" t="str">
        <f t="shared" si="23"/>
        <v>102013</v>
      </c>
      <c r="F168" s="4">
        <f>SUMIF('Cushing Flows Data'!A$9:A$3818,'Cushing Balance'!$E168,'Cushing Flows Data'!$Z$9:$Z$3818)</f>
        <v>10135.952319932887</v>
      </c>
      <c r="G168" s="4">
        <f>SUMIF('Cushing Flows Data'!A$9:A$3818,'Cushing Balance'!$E168,'Cushing Flows Data'!$AU$9:$AU$3818)</f>
        <v>10931.287179999999</v>
      </c>
      <c r="H168" s="15">
        <f t="shared" si="24"/>
        <v>-795.33486006711246</v>
      </c>
      <c r="I168" s="44">
        <v>49029</v>
      </c>
      <c r="K168" s="48">
        <f t="shared" si="27"/>
        <v>-286</v>
      </c>
      <c r="L168" s="48">
        <f t="shared" si="28"/>
        <v>509.33486006711246</v>
      </c>
      <c r="M168" s="48"/>
      <c r="N168" s="48">
        <f t="shared" si="25"/>
        <v>-286</v>
      </c>
      <c r="O168" s="48">
        <f t="shared" si="29"/>
        <v>795.33486006711246</v>
      </c>
      <c r="P168" s="45">
        <v>77297</v>
      </c>
      <c r="Q168" s="41">
        <f t="shared" si="26"/>
        <v>0.63429369833240612</v>
      </c>
    </row>
    <row r="169" spans="1:17" x14ac:dyDescent="0.25">
      <c r="A169">
        <f t="shared" si="20"/>
        <v>2013</v>
      </c>
      <c r="B169">
        <f t="shared" si="21"/>
        <v>3</v>
      </c>
      <c r="C169" s="19">
        <v>41349</v>
      </c>
      <c r="D169" s="19">
        <f t="shared" si="22"/>
        <v>41355</v>
      </c>
      <c r="E169" s="19" t="str">
        <f t="shared" si="23"/>
        <v>112013</v>
      </c>
      <c r="F169" s="4">
        <f>SUMIF('Cushing Flows Data'!A$9:A$3818,'Cushing Balance'!$E169,'Cushing Flows Data'!$Z$9:$Z$3818)</f>
        <v>10389.646119932888</v>
      </c>
      <c r="G169" s="4">
        <f>SUMIF('Cushing Flows Data'!A$9:A$3818,'Cushing Balance'!$E169,'Cushing Flows Data'!$AU$9:$AU$3818)</f>
        <v>10788.234900000001</v>
      </c>
      <c r="H169" s="15">
        <f t="shared" si="24"/>
        <v>-398.58878006711348</v>
      </c>
      <c r="I169" s="44">
        <v>49468</v>
      </c>
      <c r="K169" s="48">
        <f t="shared" si="27"/>
        <v>439</v>
      </c>
      <c r="L169" s="48">
        <f t="shared" si="28"/>
        <v>837.58878006711348</v>
      </c>
      <c r="M169" s="48"/>
      <c r="N169" s="48">
        <f t="shared" si="25"/>
        <v>439</v>
      </c>
      <c r="O169" s="48">
        <f t="shared" si="29"/>
        <v>398.58878006711348</v>
      </c>
      <c r="P169" s="45">
        <v>77297</v>
      </c>
      <c r="Q169" s="41">
        <f t="shared" si="26"/>
        <v>0.63997309080559406</v>
      </c>
    </row>
    <row r="170" spans="1:17" x14ac:dyDescent="0.25">
      <c r="A170">
        <f t="shared" si="20"/>
        <v>2013</v>
      </c>
      <c r="B170">
        <f t="shared" si="21"/>
        <v>3</v>
      </c>
      <c r="C170" s="19">
        <v>41356</v>
      </c>
      <c r="D170" s="19">
        <f t="shared" si="22"/>
        <v>41362</v>
      </c>
      <c r="E170" s="19" t="str">
        <f t="shared" si="23"/>
        <v>122013</v>
      </c>
      <c r="F170" s="4">
        <f>SUMIF('Cushing Flows Data'!A$9:A$3818,'Cushing Balance'!$E170,'Cushing Flows Data'!$Z$9:$Z$3818)</f>
        <v>9995.6236199328869</v>
      </c>
      <c r="G170" s="4">
        <f>SUMIF('Cushing Flows Data'!A$9:A$3818,'Cushing Balance'!$E170,'Cushing Flows Data'!$AU$9:$AU$3818)</f>
        <v>10954.2894</v>
      </c>
      <c r="H170" s="15">
        <f t="shared" si="24"/>
        <v>-958.66578006711279</v>
      </c>
      <c r="I170" s="44">
        <v>49181</v>
      </c>
      <c r="K170" s="48">
        <f t="shared" si="27"/>
        <v>-287</v>
      </c>
      <c r="L170" s="48">
        <f t="shared" si="28"/>
        <v>671.66578006711279</v>
      </c>
      <c r="M170" s="48"/>
      <c r="N170" s="48">
        <f t="shared" si="25"/>
        <v>-287</v>
      </c>
      <c r="O170" s="48">
        <f t="shared" si="29"/>
        <v>958.66578006711279</v>
      </c>
      <c r="P170" s="45">
        <v>77047</v>
      </c>
      <c r="Q170" s="41">
        <f t="shared" si="26"/>
        <v>0.63832465897439228</v>
      </c>
    </row>
    <row r="171" spans="1:17" x14ac:dyDescent="0.25">
      <c r="A171">
        <f t="shared" si="20"/>
        <v>2013</v>
      </c>
      <c r="B171">
        <f t="shared" si="21"/>
        <v>3</v>
      </c>
      <c r="C171" s="19">
        <v>41363</v>
      </c>
      <c r="D171" s="19">
        <f t="shared" si="22"/>
        <v>41369</v>
      </c>
      <c r="E171" s="19" t="str">
        <f t="shared" si="23"/>
        <v>132013</v>
      </c>
      <c r="F171" s="4">
        <f>SUMIF('Cushing Flows Data'!A$9:A$3818,'Cushing Balance'!$E171,'Cushing Flows Data'!$Z$9:$Z$3818)</f>
        <v>10196.735397502889</v>
      </c>
      <c r="G171" s="4">
        <f>SUMIF('Cushing Flows Data'!A$9:A$3818,'Cushing Balance'!$E171,'Cushing Flows Data'!$AU$9:$AU$3818)</f>
        <v>10886.55409</v>
      </c>
      <c r="H171" s="15">
        <f t="shared" si="24"/>
        <v>-689.81869249711053</v>
      </c>
      <c r="I171" s="44">
        <v>50070</v>
      </c>
      <c r="K171" s="48">
        <f t="shared" si="27"/>
        <v>889</v>
      </c>
      <c r="L171" s="48">
        <f t="shared" si="28"/>
        <v>1578.8186924971105</v>
      </c>
      <c r="M171" s="48"/>
      <c r="N171" s="48">
        <f t="shared" si="25"/>
        <v>889</v>
      </c>
      <c r="O171" s="48">
        <f t="shared" si="29"/>
        <v>689.81869249711053</v>
      </c>
      <c r="P171" s="45">
        <v>77499</v>
      </c>
      <c r="Q171" s="41">
        <f t="shared" si="26"/>
        <v>0.64607285255293612</v>
      </c>
    </row>
    <row r="172" spans="1:17" x14ac:dyDescent="0.25">
      <c r="A172">
        <f t="shared" si="20"/>
        <v>2013</v>
      </c>
      <c r="B172">
        <f t="shared" si="21"/>
        <v>4</v>
      </c>
      <c r="C172" s="19">
        <v>41370</v>
      </c>
      <c r="D172" s="19">
        <f t="shared" si="22"/>
        <v>41376</v>
      </c>
      <c r="E172" s="19" t="str">
        <f t="shared" si="23"/>
        <v>142013</v>
      </c>
      <c r="F172" s="4">
        <f>SUMIF('Cushing Flows Data'!A$9:A$3818,'Cushing Balance'!$E172,'Cushing Flows Data'!$Z$9:$Z$3818)</f>
        <v>10518.931476530892</v>
      </c>
      <c r="G172" s="4">
        <f>SUMIF('Cushing Flows Data'!A$9:A$3818,'Cushing Balance'!$E172,'Cushing Flows Data'!$AU$9:$AU$3818)</f>
        <v>10661.458140000001</v>
      </c>
      <c r="H172" s="15">
        <f t="shared" si="24"/>
        <v>-142.52666346910883</v>
      </c>
      <c r="I172" s="44">
        <v>51148</v>
      </c>
      <c r="K172" s="48">
        <f t="shared" si="27"/>
        <v>1078</v>
      </c>
      <c r="L172" s="48">
        <f t="shared" si="28"/>
        <v>1220.5266634691088</v>
      </c>
      <c r="M172" s="48"/>
      <c r="N172" s="48">
        <f t="shared" si="25"/>
        <v>1078</v>
      </c>
      <c r="O172" s="48">
        <f t="shared" si="29"/>
        <v>142.52666346910883</v>
      </c>
      <c r="P172" s="45">
        <v>77799</v>
      </c>
      <c r="Q172" s="41">
        <f t="shared" si="26"/>
        <v>0.65743775626936074</v>
      </c>
    </row>
    <row r="173" spans="1:17" x14ac:dyDescent="0.25">
      <c r="A173">
        <f t="shared" si="20"/>
        <v>2013</v>
      </c>
      <c r="B173">
        <f t="shared" si="21"/>
        <v>4</v>
      </c>
      <c r="C173" s="19">
        <v>41377</v>
      </c>
      <c r="D173" s="19">
        <f t="shared" si="22"/>
        <v>41383</v>
      </c>
      <c r="E173" s="19" t="str">
        <f t="shared" si="23"/>
        <v>152013</v>
      </c>
      <c r="F173" s="4">
        <f>SUMIF('Cushing Flows Data'!A$9:A$3818,'Cushing Balance'!$E173,'Cushing Flows Data'!$Z$9:$Z$3818)</f>
        <v>9427.8628265308907</v>
      </c>
      <c r="G173" s="4">
        <f>SUMIF('Cushing Flows Data'!A$9:A$3818,'Cushing Balance'!$E173,'Cushing Flows Data'!$AU$9:$AU$3818)</f>
        <v>10559.395979999999</v>
      </c>
      <c r="H173" s="15">
        <f t="shared" si="24"/>
        <v>-1131.5331534691086</v>
      </c>
      <c r="I173" s="44">
        <v>51183</v>
      </c>
      <c r="K173" s="48">
        <f t="shared" si="27"/>
        <v>35</v>
      </c>
      <c r="L173" s="48">
        <f t="shared" si="28"/>
        <v>1166.5331534691086</v>
      </c>
      <c r="M173" s="48"/>
      <c r="N173" s="48">
        <f t="shared" si="25"/>
        <v>35</v>
      </c>
      <c r="O173" s="48">
        <f t="shared" si="29"/>
        <v>1131.5331534691086</v>
      </c>
      <c r="P173" s="45">
        <v>77719</v>
      </c>
      <c r="Q173" s="41">
        <f t="shared" si="26"/>
        <v>0.65856482970702146</v>
      </c>
    </row>
    <row r="174" spans="1:17" x14ac:dyDescent="0.25">
      <c r="A174">
        <f t="shared" si="20"/>
        <v>2013</v>
      </c>
      <c r="B174">
        <f t="shared" si="21"/>
        <v>4</v>
      </c>
      <c r="C174" s="19">
        <v>41384</v>
      </c>
      <c r="D174" s="19">
        <f t="shared" si="22"/>
        <v>41390</v>
      </c>
      <c r="E174" s="19" t="str">
        <f t="shared" si="23"/>
        <v>162013</v>
      </c>
      <c r="F174" s="4">
        <f>SUMIF('Cushing Flows Data'!A$9:A$3818,'Cushing Balance'!$E174,'Cushing Flows Data'!$Z$9:$Z$3818)</f>
        <v>9832.6093065308924</v>
      </c>
      <c r="G174" s="4">
        <f>SUMIF('Cushing Flows Data'!A$9:A$3818,'Cushing Balance'!$E174,'Cushing Flows Data'!$AU$9:$AU$3818)</f>
        <v>11283.64739</v>
      </c>
      <c r="H174" s="15">
        <f t="shared" si="24"/>
        <v>-1451.0380834691077</v>
      </c>
      <c r="I174" s="44">
        <v>49801</v>
      </c>
      <c r="K174" s="48">
        <f t="shared" si="27"/>
        <v>-1382</v>
      </c>
      <c r="L174" s="48">
        <f t="shared" si="28"/>
        <v>69.038083469107733</v>
      </c>
      <c r="M174" s="48"/>
      <c r="N174" s="48">
        <f t="shared" si="25"/>
        <v>-1382</v>
      </c>
      <c r="O174" s="48">
        <f t="shared" si="29"/>
        <v>1451.0380834691077</v>
      </c>
      <c r="P174" s="45">
        <v>77719</v>
      </c>
      <c r="Q174" s="41">
        <f t="shared" si="26"/>
        <v>0.64078282015980648</v>
      </c>
    </row>
    <row r="175" spans="1:17" x14ac:dyDescent="0.25">
      <c r="A175">
        <f t="shared" si="20"/>
        <v>2013</v>
      </c>
      <c r="B175">
        <f t="shared" si="21"/>
        <v>4</v>
      </c>
      <c r="C175" s="19">
        <v>41391</v>
      </c>
      <c r="D175" s="19">
        <f t="shared" si="22"/>
        <v>41397</v>
      </c>
      <c r="E175" s="19" t="str">
        <f t="shared" si="23"/>
        <v>172013</v>
      </c>
      <c r="F175" s="4">
        <f>SUMIF('Cushing Flows Data'!A$9:A$3818,'Cushing Balance'!$E175,'Cushing Flows Data'!$Z$9:$Z$3818)</f>
        <v>9782.6668914955098</v>
      </c>
      <c r="G175" s="4">
        <f>SUMIF('Cushing Flows Data'!A$9:A$3818,'Cushing Balance'!$E175,'Cushing Flows Data'!$AU$9:$AU$3818)</f>
        <v>11545.07475</v>
      </c>
      <c r="H175" s="15">
        <f t="shared" si="24"/>
        <v>-1762.4078585044899</v>
      </c>
      <c r="I175" s="44">
        <v>49149</v>
      </c>
      <c r="K175" s="48">
        <f t="shared" si="27"/>
        <v>-652</v>
      </c>
      <c r="L175" s="48">
        <f t="shared" si="28"/>
        <v>1110.4078585044899</v>
      </c>
      <c r="M175" s="48"/>
      <c r="N175" s="48">
        <f t="shared" si="25"/>
        <v>-652</v>
      </c>
      <c r="O175" s="48">
        <f t="shared" si="29"/>
        <v>1762.4078585044899</v>
      </c>
      <c r="P175" s="45">
        <v>78116</v>
      </c>
      <c r="Q175" s="41">
        <f t="shared" si="26"/>
        <v>0.6291796814993087</v>
      </c>
    </row>
    <row r="176" spans="1:17" x14ac:dyDescent="0.25">
      <c r="A176">
        <f t="shared" si="20"/>
        <v>2013</v>
      </c>
      <c r="B176">
        <f t="shared" si="21"/>
        <v>5</v>
      </c>
      <c r="C176" s="19">
        <v>41398</v>
      </c>
      <c r="D176" s="19">
        <f t="shared" si="22"/>
        <v>41404</v>
      </c>
      <c r="E176" s="19" t="str">
        <f t="shared" si="23"/>
        <v>182013</v>
      </c>
      <c r="F176" s="4">
        <f>SUMIF('Cushing Flows Data'!A$9:A$3818,'Cushing Balance'!$E176,'Cushing Flows Data'!$Z$9:$Z$3818)</f>
        <v>10080.412531448334</v>
      </c>
      <c r="G176" s="4">
        <f>SUMIF('Cushing Flows Data'!A$9:A$3818,'Cushing Balance'!$E176,'Cushing Flows Data'!$AU$9:$AU$3818)</f>
        <v>10715.576000000001</v>
      </c>
      <c r="H176" s="15">
        <f t="shared" si="24"/>
        <v>-635.16346855166739</v>
      </c>
      <c r="I176" s="44">
        <v>49724</v>
      </c>
      <c r="K176" s="48">
        <f t="shared" si="27"/>
        <v>575</v>
      </c>
      <c r="L176" s="48">
        <f t="shared" si="28"/>
        <v>1210.1634685516674</v>
      </c>
      <c r="M176" s="48"/>
      <c r="N176" s="48">
        <f t="shared" si="25"/>
        <v>575</v>
      </c>
      <c r="O176" s="48">
        <f t="shared" si="29"/>
        <v>635.16346855166739</v>
      </c>
      <c r="P176" s="45">
        <v>78116</v>
      </c>
      <c r="Q176" s="41">
        <f t="shared" si="26"/>
        <v>0.63654052946899486</v>
      </c>
    </row>
    <row r="177" spans="1:17" x14ac:dyDescent="0.25">
      <c r="A177">
        <f t="shared" si="20"/>
        <v>2013</v>
      </c>
      <c r="B177">
        <f t="shared" si="21"/>
        <v>5</v>
      </c>
      <c r="C177" s="19">
        <v>41405</v>
      </c>
      <c r="D177" s="19">
        <f t="shared" si="22"/>
        <v>41411</v>
      </c>
      <c r="E177" s="19" t="str">
        <f t="shared" si="23"/>
        <v>192013</v>
      </c>
      <c r="F177" s="4">
        <f>SUMIF('Cushing Flows Data'!A$9:A$3818,'Cushing Balance'!$E177,'Cushing Flows Data'!$Z$9:$Z$3818)</f>
        <v>10035.855521448333</v>
      </c>
      <c r="G177" s="4">
        <f>SUMIF('Cushing Flows Data'!A$9:A$3818,'Cushing Balance'!$E177,'Cushing Flows Data'!$AU$9:$AU$3818)</f>
        <v>10416.805710000001</v>
      </c>
      <c r="H177" s="15">
        <f t="shared" si="24"/>
        <v>-380.95018855166745</v>
      </c>
      <c r="I177" s="44">
        <v>50173</v>
      </c>
      <c r="K177" s="48">
        <f t="shared" si="27"/>
        <v>449</v>
      </c>
      <c r="L177" s="48">
        <f t="shared" si="28"/>
        <v>829.95018855166745</v>
      </c>
      <c r="M177" s="48"/>
      <c r="N177" s="48">
        <f t="shared" si="25"/>
        <v>449</v>
      </c>
      <c r="O177" s="48">
        <f t="shared" si="29"/>
        <v>380.95018855166745</v>
      </c>
      <c r="P177" s="45">
        <v>78616</v>
      </c>
      <c r="Q177" s="41">
        <f t="shared" si="26"/>
        <v>0.63820341915131784</v>
      </c>
    </row>
    <row r="178" spans="1:17" x14ac:dyDescent="0.25">
      <c r="A178">
        <f t="shared" si="20"/>
        <v>2013</v>
      </c>
      <c r="B178">
        <f t="shared" si="21"/>
        <v>5</v>
      </c>
      <c r="C178" s="19">
        <v>41412</v>
      </c>
      <c r="D178" s="19">
        <f t="shared" si="22"/>
        <v>41418</v>
      </c>
      <c r="E178" s="19" t="str">
        <f t="shared" si="23"/>
        <v>202013</v>
      </c>
      <c r="F178" s="4">
        <f>SUMIF('Cushing Flows Data'!A$9:A$3818,'Cushing Balance'!$E178,'Cushing Flows Data'!$Z$9:$Z$3818)</f>
        <v>9884.9432014483355</v>
      </c>
      <c r="G178" s="4">
        <f>SUMIF('Cushing Flows Data'!A$9:A$3818,'Cushing Balance'!$E178,'Cushing Flows Data'!$AU$9:$AU$3818)</f>
        <v>10613.785900000001</v>
      </c>
      <c r="H178" s="15">
        <f t="shared" si="24"/>
        <v>-728.84269855166531</v>
      </c>
      <c r="I178" s="44">
        <v>50508</v>
      </c>
      <c r="K178" s="48">
        <f t="shared" si="27"/>
        <v>335</v>
      </c>
      <c r="L178" s="48">
        <f t="shared" si="28"/>
        <v>1063.8426985516653</v>
      </c>
      <c r="M178" s="48"/>
      <c r="N178" s="48">
        <f t="shared" si="25"/>
        <v>335</v>
      </c>
      <c r="O178" s="48">
        <f t="shared" si="29"/>
        <v>728.84269855166531</v>
      </c>
      <c r="P178" s="45">
        <v>78616</v>
      </c>
      <c r="Q178" s="41">
        <f t="shared" si="26"/>
        <v>0.64246463824157929</v>
      </c>
    </row>
    <row r="179" spans="1:17" x14ac:dyDescent="0.25">
      <c r="A179">
        <f t="shared" si="20"/>
        <v>2013</v>
      </c>
      <c r="B179">
        <f t="shared" si="21"/>
        <v>5</v>
      </c>
      <c r="C179" s="19">
        <v>41419</v>
      </c>
      <c r="D179" s="19">
        <f t="shared" si="22"/>
        <v>41425</v>
      </c>
      <c r="E179" s="19" t="str">
        <f t="shared" si="23"/>
        <v>212013</v>
      </c>
      <c r="F179" s="4">
        <f>SUMIF('Cushing Flows Data'!A$9:A$3818,'Cushing Balance'!$E179,'Cushing Flows Data'!$Z$9:$Z$3818)</f>
        <v>9784.7452814483331</v>
      </c>
      <c r="G179" s="4">
        <f>SUMIF('Cushing Flows Data'!A$9:A$3818,'Cushing Balance'!$E179,'Cushing Flows Data'!$AU$9:$AU$3818)</f>
        <v>10927.4431</v>
      </c>
      <c r="H179" s="15">
        <f t="shared" si="24"/>
        <v>-1142.6978185516673</v>
      </c>
      <c r="I179" s="44">
        <v>50024</v>
      </c>
      <c r="K179" s="48">
        <f t="shared" si="27"/>
        <v>-484</v>
      </c>
      <c r="L179" s="48">
        <f t="shared" si="28"/>
        <v>658.6978185516673</v>
      </c>
      <c r="M179" s="48"/>
      <c r="N179" s="48">
        <f t="shared" si="25"/>
        <v>-484</v>
      </c>
      <c r="O179" s="48">
        <f t="shared" si="29"/>
        <v>1142.6978185516673</v>
      </c>
      <c r="P179" s="45">
        <v>78616</v>
      </c>
      <c r="Q179" s="41">
        <f t="shared" si="26"/>
        <v>0.63630813066042535</v>
      </c>
    </row>
    <row r="180" spans="1:17" x14ac:dyDescent="0.25">
      <c r="A180">
        <f t="shared" si="20"/>
        <v>2013</v>
      </c>
      <c r="B180">
        <f t="shared" si="21"/>
        <v>6</v>
      </c>
      <c r="C180" s="19">
        <v>41426</v>
      </c>
      <c r="D180" s="19">
        <f t="shared" si="22"/>
        <v>41432</v>
      </c>
      <c r="E180" s="19" t="str">
        <f t="shared" si="23"/>
        <v>222013</v>
      </c>
      <c r="F180" s="4">
        <f>SUMIF('Cushing Flows Data'!A$9:A$3818,'Cushing Balance'!$E180,'Cushing Flows Data'!$Z$9:$Z$3818)</f>
        <v>9433.7268200589497</v>
      </c>
      <c r="G180" s="4">
        <f>SUMIF('Cushing Flows Data'!A$9:A$3818,'Cushing Balance'!$E180,'Cushing Flows Data'!$AU$9:$AU$3818)</f>
        <v>11128.76266</v>
      </c>
      <c r="H180" s="15">
        <f t="shared" si="24"/>
        <v>-1695.0358399410507</v>
      </c>
      <c r="I180" s="44">
        <v>49265</v>
      </c>
      <c r="K180" s="48">
        <f t="shared" si="27"/>
        <v>-759</v>
      </c>
      <c r="L180" s="48">
        <f t="shared" si="28"/>
        <v>936.03583994105065</v>
      </c>
      <c r="M180" s="48"/>
      <c r="N180" s="48">
        <f t="shared" si="25"/>
        <v>-759</v>
      </c>
      <c r="O180" s="48">
        <f t="shared" si="29"/>
        <v>1695.0358399410507</v>
      </c>
      <c r="P180" s="45">
        <v>78696</v>
      </c>
      <c r="Q180" s="41">
        <f t="shared" si="26"/>
        <v>0.62601657009250788</v>
      </c>
    </row>
    <row r="181" spans="1:17" x14ac:dyDescent="0.25">
      <c r="A181">
        <f t="shared" si="20"/>
        <v>2013</v>
      </c>
      <c r="B181">
        <f t="shared" si="21"/>
        <v>6</v>
      </c>
      <c r="C181" s="19">
        <v>41433</v>
      </c>
      <c r="D181" s="19">
        <f t="shared" si="22"/>
        <v>41439</v>
      </c>
      <c r="E181" s="19" t="str">
        <f t="shared" si="23"/>
        <v>232013</v>
      </c>
      <c r="F181" s="4">
        <f>SUMIF('Cushing Flows Data'!A$9:A$3818,'Cushing Balance'!$E181,'Cushing Flows Data'!$Z$9:$Z$3818)</f>
        <v>9240.5802200589496</v>
      </c>
      <c r="G181" s="4">
        <f>SUMIF('Cushing Flows Data'!A$9:A$3818,'Cushing Balance'!$E181,'Cushing Flows Data'!$AU$9:$AU$3818)</f>
        <v>10604.801579999999</v>
      </c>
      <c r="H181" s="15">
        <f t="shared" si="24"/>
        <v>-1364.2213599410497</v>
      </c>
      <c r="I181" s="44">
        <v>48596</v>
      </c>
      <c r="K181" s="48">
        <f t="shared" si="27"/>
        <v>-669</v>
      </c>
      <c r="L181" s="48">
        <f t="shared" si="28"/>
        <v>695.22135994104974</v>
      </c>
      <c r="M181" s="48"/>
      <c r="N181" s="48">
        <f t="shared" si="25"/>
        <v>-669</v>
      </c>
      <c r="O181" s="48">
        <f t="shared" si="29"/>
        <v>1364.2213599410497</v>
      </c>
      <c r="P181" s="45">
        <v>78696</v>
      </c>
      <c r="Q181" s="41">
        <f t="shared" si="26"/>
        <v>0.61751550269391076</v>
      </c>
    </row>
    <row r="182" spans="1:17" x14ac:dyDescent="0.25">
      <c r="A182">
        <f t="shared" si="20"/>
        <v>2013</v>
      </c>
      <c r="B182">
        <f t="shared" si="21"/>
        <v>6</v>
      </c>
      <c r="C182" s="19">
        <v>41440</v>
      </c>
      <c r="D182" s="19">
        <f t="shared" si="22"/>
        <v>41446</v>
      </c>
      <c r="E182" s="19" t="str">
        <f t="shared" si="23"/>
        <v>242013</v>
      </c>
      <c r="F182" s="4">
        <f>SUMIF('Cushing Flows Data'!A$9:A$3818,'Cushing Balance'!$E182,'Cushing Flows Data'!$Z$9:$Z$3818)</f>
        <v>9855.4480300589494</v>
      </c>
      <c r="G182" s="4">
        <f>SUMIF('Cushing Flows Data'!A$9:A$3818,'Cushing Balance'!$E182,'Cushing Flows Data'!$AU$9:$AU$3818)</f>
        <v>9986.5090799999998</v>
      </c>
      <c r="H182" s="15">
        <f t="shared" si="24"/>
        <v>-131.06104994105044</v>
      </c>
      <c r="I182" s="44">
        <v>49260</v>
      </c>
      <c r="K182" s="48">
        <f t="shared" si="27"/>
        <v>664</v>
      </c>
      <c r="L182" s="48">
        <f t="shared" si="28"/>
        <v>795.06104994105044</v>
      </c>
      <c r="M182" s="48"/>
      <c r="N182" s="48">
        <f t="shared" si="25"/>
        <v>664</v>
      </c>
      <c r="O182" s="48">
        <f t="shared" si="29"/>
        <v>131.06104994105044</v>
      </c>
      <c r="P182" s="45">
        <v>78041</v>
      </c>
      <c r="Q182" s="41">
        <f t="shared" si="26"/>
        <v>0.63120667341525605</v>
      </c>
    </row>
    <row r="183" spans="1:17" x14ac:dyDescent="0.25">
      <c r="A183">
        <f t="shared" si="20"/>
        <v>2013</v>
      </c>
      <c r="B183">
        <f t="shared" si="21"/>
        <v>6</v>
      </c>
      <c r="C183" s="19">
        <v>41447</v>
      </c>
      <c r="D183" s="19">
        <f t="shared" si="22"/>
        <v>41453</v>
      </c>
      <c r="E183" s="19" t="str">
        <f t="shared" si="23"/>
        <v>252013</v>
      </c>
      <c r="F183" s="4">
        <f>SUMIF('Cushing Flows Data'!A$9:A$3818,'Cushing Balance'!$E183,'Cushing Flows Data'!$Z$9:$Z$3818)</f>
        <v>9849.4495800589484</v>
      </c>
      <c r="G183" s="4">
        <f>SUMIF('Cushing Flows Data'!A$9:A$3818,'Cushing Balance'!$E183,'Cushing Flows Data'!$AU$9:$AU$3818)</f>
        <v>10087.869560000003</v>
      </c>
      <c r="H183" s="15">
        <f t="shared" si="24"/>
        <v>-238.41997994105441</v>
      </c>
      <c r="I183" s="44">
        <v>49652</v>
      </c>
      <c r="K183" s="48">
        <f t="shared" si="27"/>
        <v>392</v>
      </c>
      <c r="L183" s="48">
        <f t="shared" si="28"/>
        <v>630.41997994105441</v>
      </c>
      <c r="M183" s="48"/>
      <c r="N183" s="48">
        <f t="shared" si="25"/>
        <v>392</v>
      </c>
      <c r="O183" s="48">
        <f t="shared" si="29"/>
        <v>238.41997994105441</v>
      </c>
      <c r="P183" s="45">
        <v>78291</v>
      </c>
      <c r="Q183" s="41">
        <f t="shared" si="26"/>
        <v>0.63419805597067347</v>
      </c>
    </row>
    <row r="184" spans="1:17" x14ac:dyDescent="0.25">
      <c r="A184">
        <f t="shared" si="20"/>
        <v>2013</v>
      </c>
      <c r="B184">
        <f t="shared" si="21"/>
        <v>6</v>
      </c>
      <c r="C184" s="19">
        <v>41454</v>
      </c>
      <c r="D184" s="19">
        <f t="shared" si="22"/>
        <v>41460</v>
      </c>
      <c r="E184" s="19" t="str">
        <f t="shared" si="23"/>
        <v>262013</v>
      </c>
      <c r="F184" s="4">
        <f>SUMIF('Cushing Flows Data'!A$9:A$3818,'Cushing Balance'!$E184,'Cushing Flows Data'!$Z$9:$Z$3818)</f>
        <v>9261.2175510568377</v>
      </c>
      <c r="G184" s="4">
        <f>SUMIF('Cushing Flows Data'!A$9:A$3818,'Cushing Balance'!$E184,'Cushing Flows Data'!$AU$9:$AU$3818)</f>
        <v>11197.09015</v>
      </c>
      <c r="H184" s="15">
        <f t="shared" si="24"/>
        <v>-1935.8725989431623</v>
      </c>
      <c r="I184" s="44">
        <v>46965</v>
      </c>
      <c r="K184" s="48">
        <f t="shared" si="27"/>
        <v>-2687</v>
      </c>
      <c r="L184" s="48">
        <f t="shared" si="28"/>
        <v>-751.1274010568377</v>
      </c>
      <c r="M184" s="48"/>
      <c r="N184" s="48">
        <f t="shared" si="25"/>
        <v>-2687</v>
      </c>
      <c r="O184" s="48">
        <f t="shared" si="29"/>
        <v>1935.8725989431623</v>
      </c>
      <c r="P184" s="45">
        <v>78041</v>
      </c>
      <c r="Q184" s="41">
        <f t="shared" si="26"/>
        <v>0.60179905434322989</v>
      </c>
    </row>
    <row r="185" spans="1:17" x14ac:dyDescent="0.25">
      <c r="A185">
        <f t="shared" si="20"/>
        <v>2013</v>
      </c>
      <c r="B185">
        <f t="shared" si="21"/>
        <v>7</v>
      </c>
      <c r="C185" s="19">
        <v>41461</v>
      </c>
      <c r="D185" s="19">
        <f t="shared" si="22"/>
        <v>41467</v>
      </c>
      <c r="E185" s="19" t="str">
        <f t="shared" si="23"/>
        <v>272013</v>
      </c>
      <c r="F185" s="4">
        <f>SUMIF('Cushing Flows Data'!A$9:A$3818,'Cushing Balance'!$E185,'Cushing Flows Data'!$Z$9:$Z$3818)</f>
        <v>9634.2359914559929</v>
      </c>
      <c r="G185" s="4">
        <f>SUMIF('Cushing Flows Data'!A$9:A$3818,'Cushing Balance'!$E185,'Cushing Flows Data'!$AU$9:$AU$3818)</f>
        <v>10813.460119999998</v>
      </c>
      <c r="H185" s="15">
        <f t="shared" si="24"/>
        <v>-1179.224128544005</v>
      </c>
      <c r="I185" s="44">
        <v>46083</v>
      </c>
      <c r="K185" s="48">
        <f t="shared" si="27"/>
        <v>-882</v>
      </c>
      <c r="L185" s="48">
        <f t="shared" si="28"/>
        <v>297.224128544005</v>
      </c>
      <c r="M185" s="48"/>
      <c r="N185" s="48">
        <f t="shared" si="25"/>
        <v>-882</v>
      </c>
      <c r="O185" s="48">
        <f t="shared" si="29"/>
        <v>1179.224128544005</v>
      </c>
      <c r="P185" s="45">
        <v>78041</v>
      </c>
      <c r="Q185" s="41">
        <f t="shared" si="26"/>
        <v>0.59049730269986289</v>
      </c>
    </row>
    <row r="186" spans="1:17" x14ac:dyDescent="0.25">
      <c r="A186">
        <f t="shared" si="20"/>
        <v>2013</v>
      </c>
      <c r="B186">
        <f t="shared" si="21"/>
        <v>7</v>
      </c>
      <c r="C186" s="19">
        <v>41468</v>
      </c>
      <c r="D186" s="19">
        <f t="shared" si="22"/>
        <v>41474</v>
      </c>
      <c r="E186" s="19" t="str">
        <f t="shared" si="23"/>
        <v>282013</v>
      </c>
      <c r="F186" s="4">
        <f>SUMIF('Cushing Flows Data'!A$9:A$3818,'Cushing Balance'!$E186,'Cushing Flows Data'!$Z$9:$Z$3818)</f>
        <v>9165.7881114559914</v>
      </c>
      <c r="G186" s="4">
        <f>SUMIF('Cushing Flows Data'!A$9:A$3818,'Cushing Balance'!$E186,'Cushing Flows Data'!$AU$9:$AU$3818)</f>
        <v>11630.644340000003</v>
      </c>
      <c r="H186" s="15">
        <f t="shared" si="24"/>
        <v>-2464.8562285440112</v>
      </c>
      <c r="I186" s="44">
        <v>44023</v>
      </c>
      <c r="K186" s="48">
        <f t="shared" si="27"/>
        <v>-2060</v>
      </c>
      <c r="L186" s="48">
        <f t="shared" si="28"/>
        <v>404.85622854401117</v>
      </c>
      <c r="M186" s="48"/>
      <c r="N186" s="48">
        <f t="shared" si="25"/>
        <v>-2060</v>
      </c>
      <c r="O186" s="48">
        <f t="shared" si="29"/>
        <v>2464.8562285440112</v>
      </c>
      <c r="P186" s="45">
        <v>78121</v>
      </c>
      <c r="Q186" s="41">
        <f t="shared" si="26"/>
        <v>0.56352325239052237</v>
      </c>
    </row>
    <row r="187" spans="1:17" x14ac:dyDescent="0.25">
      <c r="A187">
        <f t="shared" si="20"/>
        <v>2013</v>
      </c>
      <c r="B187">
        <f t="shared" si="21"/>
        <v>7</v>
      </c>
      <c r="C187" s="19">
        <v>41475</v>
      </c>
      <c r="D187" s="19">
        <f t="shared" si="22"/>
        <v>41481</v>
      </c>
      <c r="E187" s="19" t="str">
        <f t="shared" si="23"/>
        <v>292013</v>
      </c>
      <c r="F187" s="4">
        <f>SUMIF('Cushing Flows Data'!A$9:A$3818,'Cushing Balance'!$E187,'Cushing Flows Data'!$Z$9:$Z$3818)</f>
        <v>8759.2082914559942</v>
      </c>
      <c r="G187" s="4">
        <f>SUMIF('Cushing Flows Data'!A$9:A$3818,'Cushing Balance'!$E187,'Cushing Flows Data'!$AU$9:$AU$3818)</f>
        <v>11512.86145</v>
      </c>
      <c r="H187" s="15">
        <f t="shared" si="24"/>
        <v>-2753.6531585440061</v>
      </c>
      <c r="I187" s="44">
        <v>42119</v>
      </c>
      <c r="K187" s="48">
        <f t="shared" si="27"/>
        <v>-1904</v>
      </c>
      <c r="L187" s="48">
        <f t="shared" si="28"/>
        <v>849.65315854400615</v>
      </c>
      <c r="M187" s="48"/>
      <c r="N187" s="48">
        <f t="shared" si="25"/>
        <v>-1904</v>
      </c>
      <c r="O187" s="48">
        <f t="shared" si="29"/>
        <v>2753.6531585440061</v>
      </c>
      <c r="P187" s="45">
        <v>77871</v>
      </c>
      <c r="Q187" s="41">
        <f t="shared" si="26"/>
        <v>0.54088171463060708</v>
      </c>
    </row>
    <row r="188" spans="1:17" x14ac:dyDescent="0.25">
      <c r="A188">
        <f t="shared" si="20"/>
        <v>2013</v>
      </c>
      <c r="B188">
        <f t="shared" si="21"/>
        <v>7</v>
      </c>
      <c r="C188" s="19">
        <v>41482</v>
      </c>
      <c r="D188" s="19">
        <f t="shared" si="22"/>
        <v>41488</v>
      </c>
      <c r="E188" s="19" t="str">
        <f t="shared" si="23"/>
        <v>302013</v>
      </c>
      <c r="F188" s="4">
        <f>SUMIF('Cushing Flows Data'!A$9:A$3818,'Cushing Balance'!$E188,'Cushing Flows Data'!$Z$9:$Z$3818)</f>
        <v>9095.3159810579637</v>
      </c>
      <c r="G188" s="4">
        <f>SUMIF('Cushing Flows Data'!A$9:A$3818,'Cushing Balance'!$E188,'Cushing Flows Data'!$AU$9:$AU$3818)</f>
        <v>11173.807139999999</v>
      </c>
      <c r="H188" s="15">
        <f t="shared" si="24"/>
        <v>-2078.4911589420353</v>
      </c>
      <c r="I188" s="44">
        <v>39874</v>
      </c>
      <c r="K188" s="48">
        <f t="shared" si="27"/>
        <v>-2245</v>
      </c>
      <c r="L188" s="48">
        <f t="shared" si="28"/>
        <v>-166.50884105796467</v>
      </c>
      <c r="M188" s="48"/>
      <c r="N188" s="48">
        <f t="shared" si="25"/>
        <v>-2245</v>
      </c>
      <c r="O188" s="48">
        <f t="shared" si="29"/>
        <v>2078.4911589420353</v>
      </c>
      <c r="P188" s="45">
        <v>77686</v>
      </c>
      <c r="Q188" s="41">
        <f t="shared" si="26"/>
        <v>0.51327137450763327</v>
      </c>
    </row>
    <row r="189" spans="1:17" x14ac:dyDescent="0.25">
      <c r="A189">
        <f t="shared" si="20"/>
        <v>2013</v>
      </c>
      <c r="B189">
        <f t="shared" si="21"/>
        <v>8</v>
      </c>
      <c r="C189" s="19">
        <v>41489</v>
      </c>
      <c r="D189" s="19">
        <f t="shared" si="22"/>
        <v>41495</v>
      </c>
      <c r="E189" s="19" t="str">
        <f t="shared" si="23"/>
        <v>312013</v>
      </c>
      <c r="F189" s="4">
        <f>SUMIF('Cushing Flows Data'!A$9:A$3818,'Cushing Balance'!$E189,'Cushing Flows Data'!$Z$9:$Z$3818)</f>
        <v>8859.2207450628921</v>
      </c>
      <c r="G189" s="4">
        <f>SUMIF('Cushing Flows Data'!A$9:A$3818,'Cushing Balance'!$E189,'Cushing Flows Data'!$AU$9:$AU$3818)</f>
        <v>10559.774950000001</v>
      </c>
      <c r="H189" s="15">
        <f t="shared" si="24"/>
        <v>-1700.5542049371088</v>
      </c>
      <c r="I189" s="44">
        <v>38515</v>
      </c>
      <c r="K189" s="48">
        <f t="shared" si="27"/>
        <v>-1359</v>
      </c>
      <c r="L189" s="48">
        <f t="shared" si="28"/>
        <v>341.55420493710881</v>
      </c>
      <c r="M189" s="48"/>
      <c r="N189" s="48">
        <f t="shared" si="25"/>
        <v>-1359</v>
      </c>
      <c r="O189" s="48">
        <f t="shared" si="29"/>
        <v>1700.5542049371088</v>
      </c>
      <c r="P189" s="45">
        <v>77503</v>
      </c>
      <c r="Q189" s="41">
        <f t="shared" si="26"/>
        <v>0.49694850521915279</v>
      </c>
    </row>
    <row r="190" spans="1:17" x14ac:dyDescent="0.25">
      <c r="A190">
        <f t="shared" si="20"/>
        <v>2013</v>
      </c>
      <c r="B190">
        <f t="shared" si="21"/>
        <v>8</v>
      </c>
      <c r="C190" s="19">
        <v>41496</v>
      </c>
      <c r="D190" s="19">
        <f t="shared" si="22"/>
        <v>41502</v>
      </c>
      <c r="E190" s="19" t="str">
        <f t="shared" si="23"/>
        <v>322013</v>
      </c>
      <c r="F190" s="4">
        <f>SUMIF('Cushing Flows Data'!A$9:A$3818,'Cushing Balance'!$E190,'Cushing Flows Data'!$Z$9:$Z$3818)</f>
        <v>9138.8023150628942</v>
      </c>
      <c r="G190" s="4">
        <f>SUMIF('Cushing Flows Data'!A$9:A$3818,'Cushing Balance'!$E190,'Cushing Flows Data'!$AU$9:$AU$3818)</f>
        <v>10497.987359999999</v>
      </c>
      <c r="H190" s="15">
        <f t="shared" si="24"/>
        <v>-1359.185044937105</v>
      </c>
      <c r="I190" s="44">
        <v>37425</v>
      </c>
      <c r="K190" s="48">
        <f t="shared" si="27"/>
        <v>-1090</v>
      </c>
      <c r="L190" s="48">
        <f t="shared" si="28"/>
        <v>269.18504493710498</v>
      </c>
      <c r="M190" s="48"/>
      <c r="N190" s="48">
        <f t="shared" si="25"/>
        <v>-1090</v>
      </c>
      <c r="O190" s="48">
        <f t="shared" si="29"/>
        <v>1359.185044937105</v>
      </c>
      <c r="P190" s="45">
        <v>77503</v>
      </c>
      <c r="Q190" s="41">
        <f t="shared" si="26"/>
        <v>0.48288453350192895</v>
      </c>
    </row>
    <row r="191" spans="1:17" x14ac:dyDescent="0.25">
      <c r="A191">
        <f t="shared" si="20"/>
        <v>2013</v>
      </c>
      <c r="B191">
        <f t="shared" si="21"/>
        <v>8</v>
      </c>
      <c r="C191" s="19">
        <v>41503</v>
      </c>
      <c r="D191" s="19">
        <f t="shared" si="22"/>
        <v>41509</v>
      </c>
      <c r="E191" s="19" t="str">
        <f t="shared" si="23"/>
        <v>332013</v>
      </c>
      <c r="F191" s="4">
        <f>SUMIF('Cushing Flows Data'!A$9:A$3818,'Cushing Balance'!$E191,'Cushing Flows Data'!$Z$9:$Z$3818)</f>
        <v>9658.4308050628933</v>
      </c>
      <c r="G191" s="4">
        <f>SUMIF('Cushing Flows Data'!A$9:A$3818,'Cushing Balance'!$E191,'Cushing Flows Data'!$AU$9:$AU$3818)</f>
        <v>11207.840159999998</v>
      </c>
      <c r="H191" s="15">
        <f t="shared" si="24"/>
        <v>-1549.4093549371046</v>
      </c>
      <c r="I191" s="44">
        <v>36588</v>
      </c>
      <c r="K191" s="48">
        <f t="shared" si="27"/>
        <v>-837</v>
      </c>
      <c r="L191" s="48">
        <f t="shared" si="28"/>
        <v>712.40935493710458</v>
      </c>
      <c r="M191" s="48"/>
      <c r="N191" s="48">
        <f t="shared" si="25"/>
        <v>-837</v>
      </c>
      <c r="O191" s="48">
        <f t="shared" si="29"/>
        <v>1549.4093549371046</v>
      </c>
      <c r="P191" s="45">
        <v>77173</v>
      </c>
      <c r="Q191" s="41">
        <f t="shared" si="26"/>
        <v>0.47410363728246924</v>
      </c>
    </row>
    <row r="192" spans="1:17" x14ac:dyDescent="0.25">
      <c r="A192">
        <f t="shared" si="20"/>
        <v>2013</v>
      </c>
      <c r="B192">
        <f t="shared" si="21"/>
        <v>8</v>
      </c>
      <c r="C192" s="19">
        <v>41510</v>
      </c>
      <c r="D192" s="19">
        <f t="shared" si="22"/>
        <v>41516</v>
      </c>
      <c r="E192" s="19" t="str">
        <f t="shared" si="23"/>
        <v>342013</v>
      </c>
      <c r="F192" s="4">
        <f>SUMIF('Cushing Flows Data'!A$9:A$3818,'Cushing Balance'!$E192,'Cushing Flows Data'!$Z$9:$Z$3818)</f>
        <v>9451.478845062893</v>
      </c>
      <c r="G192" s="4">
        <f>SUMIF('Cushing Flows Data'!A$9:A$3818,'Cushing Balance'!$E192,'Cushing Flows Data'!$AU$9:$AU$3818)</f>
        <v>11527.3812</v>
      </c>
      <c r="H192" s="15">
        <f t="shared" si="24"/>
        <v>-2075.9023549371068</v>
      </c>
      <c r="I192" s="44">
        <v>34759</v>
      </c>
      <c r="K192" s="48">
        <f t="shared" si="27"/>
        <v>-1829</v>
      </c>
      <c r="L192" s="48">
        <f t="shared" si="28"/>
        <v>246.90235493710679</v>
      </c>
      <c r="M192" s="48"/>
      <c r="N192" s="48">
        <f t="shared" si="25"/>
        <v>-1829</v>
      </c>
      <c r="O192" s="48">
        <f t="shared" si="29"/>
        <v>2075.9023549371068</v>
      </c>
      <c r="P192" s="45">
        <v>76710</v>
      </c>
      <c r="Q192" s="41">
        <f t="shared" si="26"/>
        <v>0.45312214835093206</v>
      </c>
    </row>
    <row r="193" spans="1:17" x14ac:dyDescent="0.25">
      <c r="A193">
        <f t="shared" si="20"/>
        <v>2013</v>
      </c>
      <c r="B193">
        <f t="shared" si="21"/>
        <v>8</v>
      </c>
      <c r="C193" s="19">
        <v>41517</v>
      </c>
      <c r="D193" s="19">
        <f t="shared" si="22"/>
        <v>41523</v>
      </c>
      <c r="E193" s="19" t="str">
        <f t="shared" si="23"/>
        <v>352013</v>
      </c>
      <c r="F193" s="4">
        <f>SUMIF('Cushing Flows Data'!A$9:A$3818,'Cushing Balance'!$E193,'Cushing Flows Data'!$Z$9:$Z$3818)</f>
        <v>9721.9807653814969</v>
      </c>
      <c r="G193" s="4">
        <f>SUMIF('Cushing Flows Data'!A$9:A$3818,'Cushing Balance'!$E193,'Cushing Flows Data'!$AU$9:$AU$3818)</f>
        <v>11043.453219999999</v>
      </c>
      <c r="H193" s="15">
        <f t="shared" si="24"/>
        <v>-1321.4724546185025</v>
      </c>
      <c r="I193" s="44">
        <v>34120</v>
      </c>
      <c r="K193" s="48">
        <f t="shared" si="27"/>
        <v>-639</v>
      </c>
      <c r="L193" s="48">
        <f t="shared" si="28"/>
        <v>682.47245461850252</v>
      </c>
      <c r="M193" s="48"/>
      <c r="N193" s="48">
        <f t="shared" si="25"/>
        <v>-639</v>
      </c>
      <c r="O193" s="48">
        <f t="shared" si="29"/>
        <v>1321.4724546185025</v>
      </c>
      <c r="P193" s="45">
        <v>76077</v>
      </c>
      <c r="Q193" s="41">
        <f t="shared" si="26"/>
        <v>0.44849297422348411</v>
      </c>
    </row>
    <row r="194" spans="1:17" x14ac:dyDescent="0.25">
      <c r="A194">
        <f t="shared" si="20"/>
        <v>2013</v>
      </c>
      <c r="B194">
        <f t="shared" si="21"/>
        <v>9</v>
      </c>
      <c r="C194" s="19">
        <v>41524</v>
      </c>
      <c r="D194" s="19">
        <f t="shared" si="22"/>
        <v>41530</v>
      </c>
      <c r="E194" s="19" t="str">
        <f t="shared" si="23"/>
        <v>362013</v>
      </c>
      <c r="F194" s="4">
        <f>SUMIF('Cushing Flows Data'!A$9:A$3818,'Cushing Balance'!$E194,'Cushing Flows Data'!$Z$9:$Z$3818)</f>
        <v>9623.2641687679316</v>
      </c>
      <c r="G194" s="4">
        <f>SUMIF('Cushing Flows Data'!A$9:A$3818,'Cushing Balance'!$E194,'Cushing Flows Data'!$AU$9:$AU$3818)</f>
        <v>11228.65763</v>
      </c>
      <c r="H194" s="15">
        <f t="shared" si="24"/>
        <v>-1605.3934612320681</v>
      </c>
      <c r="I194" s="44">
        <v>33259</v>
      </c>
      <c r="K194" s="48">
        <f t="shared" si="27"/>
        <v>-861</v>
      </c>
      <c r="L194" s="48">
        <f t="shared" si="28"/>
        <v>744.39346123206815</v>
      </c>
      <c r="M194" s="48"/>
      <c r="N194" s="48">
        <f t="shared" si="25"/>
        <v>-861</v>
      </c>
      <c r="O194" s="48">
        <f t="shared" si="29"/>
        <v>1605.3934612320681</v>
      </c>
      <c r="P194" s="45">
        <v>75114</v>
      </c>
      <c r="Q194" s="41">
        <f t="shared" si="26"/>
        <v>0.44278030726628859</v>
      </c>
    </row>
    <row r="195" spans="1:17" x14ac:dyDescent="0.25">
      <c r="A195">
        <f t="shared" ref="A195:A258" si="30">YEAR(C195)</f>
        <v>2013</v>
      </c>
      <c r="B195">
        <f t="shared" ref="B195:B258" si="31">MONTH(C195)</f>
        <v>9</v>
      </c>
      <c r="C195" s="19">
        <v>41531</v>
      </c>
      <c r="D195" s="19">
        <f t="shared" ref="D195:D258" si="32">C196-1</f>
        <v>41537</v>
      </c>
      <c r="E195" s="19" t="str">
        <f t="shared" ref="E195:E258" si="33">WEEKNUM(C195)&amp;YEAR(C195)</f>
        <v>372013</v>
      </c>
      <c r="F195" s="4">
        <f>SUMIF('Cushing Flows Data'!A$9:A$3818,'Cushing Balance'!$E195,'Cushing Flows Data'!$Z$9:$Z$3818)</f>
        <v>9666.7840887679304</v>
      </c>
      <c r="G195" s="4">
        <f>SUMIF('Cushing Flows Data'!A$9:A$3818,'Cushing Balance'!$E195,'Cushing Flows Data'!$AU$9:$AU$3818)</f>
        <v>10956.13234</v>
      </c>
      <c r="H195" s="15">
        <f t="shared" ref="H195:H258" si="34">F195-G195</f>
        <v>-1289.3482512320697</v>
      </c>
      <c r="I195" s="44">
        <v>32847</v>
      </c>
      <c r="K195" s="48">
        <f t="shared" si="27"/>
        <v>-412</v>
      </c>
      <c r="L195" s="48">
        <f t="shared" si="28"/>
        <v>877.34825123206974</v>
      </c>
      <c r="M195" s="48"/>
      <c r="N195" s="48">
        <f t="shared" ref="N195:N258" si="35">K195-M195</f>
        <v>-412</v>
      </c>
      <c r="O195" s="48">
        <f t="shared" si="29"/>
        <v>1289.3482512320697</v>
      </c>
      <c r="P195" s="45">
        <v>74864</v>
      </c>
      <c r="Q195" s="41">
        <f t="shared" ref="Q195:Q258" si="36">I195/P195</f>
        <v>0.43875561017311393</v>
      </c>
    </row>
    <row r="196" spans="1:17" x14ac:dyDescent="0.25">
      <c r="A196">
        <f t="shared" si="30"/>
        <v>2013</v>
      </c>
      <c r="B196">
        <f t="shared" si="31"/>
        <v>9</v>
      </c>
      <c r="C196" s="19">
        <v>41538</v>
      </c>
      <c r="D196" s="19">
        <f t="shared" si="32"/>
        <v>41544</v>
      </c>
      <c r="E196" s="19" t="str">
        <f t="shared" si="33"/>
        <v>382013</v>
      </c>
      <c r="F196" s="4">
        <f>SUMIF('Cushing Flows Data'!A$9:A$3818,'Cushing Balance'!$E196,'Cushing Flows Data'!$Z$9:$Z$3818)</f>
        <v>11023.690798767931</v>
      </c>
      <c r="G196" s="4">
        <f>SUMIF('Cushing Flows Data'!A$9:A$3818,'Cushing Balance'!$E196,'Cushing Flows Data'!$AU$9:$AU$3818)</f>
        <v>11171.582789999999</v>
      </c>
      <c r="H196" s="15">
        <f t="shared" si="34"/>
        <v>-147.89199123206708</v>
      </c>
      <c r="I196" s="44">
        <v>32788</v>
      </c>
      <c r="K196" s="48">
        <f t="shared" ref="K196:K259" si="37">I196-I195</f>
        <v>-59</v>
      </c>
      <c r="L196" s="48">
        <f t="shared" ref="L196:L259" si="38">K196-H196</f>
        <v>88.891991232067085</v>
      </c>
      <c r="M196" s="48"/>
      <c r="N196" s="48">
        <f t="shared" si="35"/>
        <v>-59</v>
      </c>
      <c r="O196" s="48">
        <f t="shared" ref="O196:O259" si="39">M196-H196</f>
        <v>147.89199123206708</v>
      </c>
      <c r="P196" s="45">
        <v>74984</v>
      </c>
      <c r="Q196" s="41">
        <f t="shared" si="36"/>
        <v>0.43726661687826734</v>
      </c>
    </row>
    <row r="197" spans="1:17" x14ac:dyDescent="0.25">
      <c r="A197">
        <f t="shared" si="30"/>
        <v>2013</v>
      </c>
      <c r="B197">
        <f t="shared" si="31"/>
        <v>9</v>
      </c>
      <c r="C197" s="19">
        <v>41545</v>
      </c>
      <c r="D197" s="19">
        <f t="shared" si="32"/>
        <v>41551</v>
      </c>
      <c r="E197" s="19" t="str">
        <f t="shared" si="33"/>
        <v>392013</v>
      </c>
      <c r="F197" s="4">
        <f>SUMIF('Cushing Flows Data'!A$9:A$3818,'Cushing Balance'!$E197,'Cushing Flows Data'!$Z$9:$Z$3818)</f>
        <v>10397.764075734471</v>
      </c>
      <c r="G197" s="4">
        <f>SUMIF('Cushing Flows Data'!A$9:A$3818,'Cushing Balance'!$E197,'Cushing Flows Data'!$AU$9:$AU$3818)</f>
        <v>11372.940039999999</v>
      </c>
      <c r="H197" s="15">
        <f t="shared" si="34"/>
        <v>-975.17596426552882</v>
      </c>
      <c r="I197" s="44">
        <v>32620</v>
      </c>
      <c r="K197" s="48">
        <f t="shared" si="37"/>
        <v>-168</v>
      </c>
      <c r="L197" s="48">
        <f t="shared" si="38"/>
        <v>807.17596426552882</v>
      </c>
      <c r="M197" s="48"/>
      <c r="N197" s="48">
        <f t="shared" si="35"/>
        <v>-168</v>
      </c>
      <c r="O197" s="48">
        <f t="shared" si="39"/>
        <v>975.17596426552882</v>
      </c>
      <c r="P197" s="45">
        <v>74684</v>
      </c>
      <c r="Q197" s="41">
        <f t="shared" si="36"/>
        <v>0.43677360612714905</v>
      </c>
    </row>
    <row r="198" spans="1:17" x14ac:dyDescent="0.25">
      <c r="A198">
        <f t="shared" si="30"/>
        <v>2013</v>
      </c>
      <c r="B198">
        <f t="shared" si="31"/>
        <v>10</v>
      </c>
      <c r="C198" s="19">
        <v>41552</v>
      </c>
      <c r="D198" s="19">
        <f t="shared" si="32"/>
        <v>41558</v>
      </c>
      <c r="E198" s="19" t="str">
        <f t="shared" si="33"/>
        <v>402013</v>
      </c>
      <c r="F198" s="4">
        <f>SUMIF('Cushing Flows Data'!A$9:A$3818,'Cushing Balance'!$E198,'Cushing Flows Data'!$Z$9:$Z$3818)</f>
        <v>11095.748583459374</v>
      </c>
      <c r="G198" s="4">
        <f>SUMIF('Cushing Flows Data'!A$9:A$3818,'Cushing Balance'!$E198,'Cushing Flows Data'!$AU$9:$AU$3818)</f>
        <v>10978.388279999999</v>
      </c>
      <c r="H198" s="15">
        <f t="shared" si="34"/>
        <v>117.36030345937434</v>
      </c>
      <c r="I198" s="44">
        <v>32986</v>
      </c>
      <c r="K198" s="48">
        <f t="shared" si="37"/>
        <v>366</v>
      </c>
      <c r="L198" s="48">
        <f t="shared" si="38"/>
        <v>248.63969654062566</v>
      </c>
      <c r="M198" s="48"/>
      <c r="N198" s="48">
        <f t="shared" si="35"/>
        <v>366</v>
      </c>
      <c r="O198" s="48">
        <f t="shared" si="39"/>
        <v>-117.36030345937434</v>
      </c>
      <c r="P198" s="45">
        <v>74969</v>
      </c>
      <c r="Q198" s="41">
        <f t="shared" si="36"/>
        <v>0.43999519801517961</v>
      </c>
    </row>
    <row r="199" spans="1:17" x14ac:dyDescent="0.25">
      <c r="A199">
        <f t="shared" si="30"/>
        <v>2013</v>
      </c>
      <c r="B199">
        <f t="shared" si="31"/>
        <v>10</v>
      </c>
      <c r="C199" s="19">
        <v>41559</v>
      </c>
      <c r="D199" s="19">
        <f t="shared" si="32"/>
        <v>41565</v>
      </c>
      <c r="E199" s="19" t="str">
        <f t="shared" si="33"/>
        <v>412013</v>
      </c>
      <c r="F199" s="4">
        <f>SUMIF('Cushing Flows Data'!A$9:A$3818,'Cushing Balance'!$E199,'Cushing Flows Data'!$Z$9:$Z$3818)</f>
        <v>11621.077573459372</v>
      </c>
      <c r="G199" s="4">
        <f>SUMIF('Cushing Flows Data'!A$9:A$3818,'Cushing Balance'!$E199,'Cushing Flows Data'!$AU$9:$AU$3818)</f>
        <v>11244.742400000001</v>
      </c>
      <c r="H199" s="15">
        <f t="shared" si="34"/>
        <v>376.33517345937071</v>
      </c>
      <c r="I199" s="44">
        <v>33344</v>
      </c>
      <c r="K199" s="48">
        <f t="shared" si="37"/>
        <v>358</v>
      </c>
      <c r="L199" s="48">
        <f t="shared" si="38"/>
        <v>-18.335173459370708</v>
      </c>
      <c r="M199" s="48"/>
      <c r="N199" s="48">
        <f t="shared" si="35"/>
        <v>358</v>
      </c>
      <c r="O199" s="48">
        <f t="shared" si="39"/>
        <v>-376.33517345937071</v>
      </c>
      <c r="P199" s="45">
        <v>75049</v>
      </c>
      <c r="Q199" s="41">
        <f t="shared" si="36"/>
        <v>0.44429639302322482</v>
      </c>
    </row>
    <row r="200" spans="1:17" x14ac:dyDescent="0.25">
      <c r="A200">
        <f t="shared" si="30"/>
        <v>2013</v>
      </c>
      <c r="B200">
        <f t="shared" si="31"/>
        <v>10</v>
      </c>
      <c r="C200" s="19">
        <v>41566</v>
      </c>
      <c r="D200" s="19">
        <f t="shared" si="32"/>
        <v>41572</v>
      </c>
      <c r="E200" s="19" t="str">
        <f t="shared" si="33"/>
        <v>422013</v>
      </c>
      <c r="F200" s="4">
        <f>SUMIF('Cushing Flows Data'!A$9:A$3818,'Cushing Balance'!$E200,'Cushing Flows Data'!$Z$9:$Z$3818)</f>
        <v>11945.931563459375</v>
      </c>
      <c r="G200" s="4">
        <f>SUMIF('Cushing Flows Data'!A$9:A$3818,'Cushing Balance'!$E200,'Cushing Flows Data'!$AU$9:$AU$3818)</f>
        <v>11283.715390000001</v>
      </c>
      <c r="H200" s="15">
        <f t="shared" si="34"/>
        <v>662.21617345937375</v>
      </c>
      <c r="I200" s="44">
        <v>35522</v>
      </c>
      <c r="K200" s="48">
        <f t="shared" si="37"/>
        <v>2178</v>
      </c>
      <c r="L200" s="48">
        <f t="shared" si="38"/>
        <v>1515.7838265406263</v>
      </c>
      <c r="M200" s="48"/>
      <c r="N200" s="48">
        <f t="shared" si="35"/>
        <v>2178</v>
      </c>
      <c r="O200" s="48">
        <f t="shared" si="39"/>
        <v>-662.21617345937375</v>
      </c>
      <c r="P200" s="45">
        <v>74086</v>
      </c>
      <c r="Q200" s="41">
        <f t="shared" si="36"/>
        <v>0.47946980536133682</v>
      </c>
    </row>
    <row r="201" spans="1:17" x14ac:dyDescent="0.25">
      <c r="A201">
        <f t="shared" si="30"/>
        <v>2013</v>
      </c>
      <c r="B201">
        <f t="shared" si="31"/>
        <v>10</v>
      </c>
      <c r="C201" s="19">
        <v>41573</v>
      </c>
      <c r="D201" s="19">
        <f t="shared" si="32"/>
        <v>41579</v>
      </c>
      <c r="E201" s="19" t="str">
        <f t="shared" si="33"/>
        <v>432013</v>
      </c>
      <c r="F201" s="4">
        <f>SUMIF('Cushing Flows Data'!A$9:A$3818,'Cushing Balance'!$E201,'Cushing Flows Data'!$Z$9:$Z$3818)</f>
        <v>11449.957789851562</v>
      </c>
      <c r="G201" s="4">
        <f>SUMIF('Cushing Flows Data'!A$9:A$3818,'Cushing Balance'!$E201,'Cushing Flows Data'!$AU$9:$AU$3818)</f>
        <v>11211.994470000001</v>
      </c>
      <c r="H201" s="15">
        <f t="shared" si="34"/>
        <v>237.9633198515603</v>
      </c>
      <c r="I201" s="44">
        <v>36513</v>
      </c>
      <c r="K201" s="48">
        <f t="shared" si="37"/>
        <v>991</v>
      </c>
      <c r="L201" s="48">
        <f t="shared" si="38"/>
        <v>753.0366801484397</v>
      </c>
      <c r="M201" s="48"/>
      <c r="N201" s="48">
        <f t="shared" si="35"/>
        <v>991</v>
      </c>
      <c r="O201" s="48">
        <f t="shared" si="39"/>
        <v>-237.9633198515603</v>
      </c>
      <c r="P201" s="45">
        <v>74086</v>
      </c>
      <c r="Q201" s="41">
        <f t="shared" si="36"/>
        <v>0.49284615176956509</v>
      </c>
    </row>
    <row r="202" spans="1:17" x14ac:dyDescent="0.25">
      <c r="A202">
        <f t="shared" si="30"/>
        <v>2013</v>
      </c>
      <c r="B202">
        <f t="shared" si="31"/>
        <v>11</v>
      </c>
      <c r="C202" s="19">
        <v>41580</v>
      </c>
      <c r="D202" s="19">
        <f t="shared" si="32"/>
        <v>41586</v>
      </c>
      <c r="E202" s="19" t="str">
        <f t="shared" si="33"/>
        <v>442013</v>
      </c>
      <c r="F202" s="4">
        <f>SUMIF('Cushing Flows Data'!A$9:A$3818,'Cushing Balance'!$E202,'Cushing Flows Data'!$Z$9:$Z$3818)</f>
        <v>11018.864658204688</v>
      </c>
      <c r="G202" s="4">
        <f>SUMIF('Cushing Flows Data'!A$9:A$3818,'Cushing Balance'!$E202,'Cushing Flows Data'!$AU$9:$AU$3818)</f>
        <v>10527.45407</v>
      </c>
      <c r="H202" s="15">
        <f t="shared" si="34"/>
        <v>491.41058820468788</v>
      </c>
      <c r="I202" s="44">
        <v>38204</v>
      </c>
      <c r="K202" s="48">
        <f t="shared" si="37"/>
        <v>1691</v>
      </c>
      <c r="L202" s="48">
        <f t="shared" si="38"/>
        <v>1199.5894117953121</v>
      </c>
      <c r="M202" s="48"/>
      <c r="N202" s="48">
        <f t="shared" si="35"/>
        <v>1691</v>
      </c>
      <c r="O202" s="48">
        <f t="shared" si="39"/>
        <v>-491.41058820468788</v>
      </c>
      <c r="P202" s="45">
        <v>74086</v>
      </c>
      <c r="Q202" s="41">
        <f t="shared" si="36"/>
        <v>0.51567097697270736</v>
      </c>
    </row>
    <row r="203" spans="1:17" x14ac:dyDescent="0.25">
      <c r="A203">
        <f t="shared" si="30"/>
        <v>2013</v>
      </c>
      <c r="B203">
        <f t="shared" si="31"/>
        <v>11</v>
      </c>
      <c r="C203" s="19">
        <v>41587</v>
      </c>
      <c r="D203" s="19">
        <f t="shared" si="32"/>
        <v>41593</v>
      </c>
      <c r="E203" s="19" t="str">
        <f t="shared" si="33"/>
        <v>452013</v>
      </c>
      <c r="F203" s="4">
        <f>SUMIF('Cushing Flows Data'!A$9:A$3818,'Cushing Balance'!$E203,'Cushing Flows Data'!$Z$9:$Z$3818)</f>
        <v>11715.033538204687</v>
      </c>
      <c r="G203" s="4">
        <f>SUMIF('Cushing Flows Data'!A$9:A$3818,'Cushing Balance'!$E203,'Cushing Flows Data'!$AU$9:$AU$3818)</f>
        <v>11252.223090000001</v>
      </c>
      <c r="H203" s="15">
        <f t="shared" si="34"/>
        <v>462.8104482046856</v>
      </c>
      <c r="I203" s="44">
        <v>39940</v>
      </c>
      <c r="K203" s="48">
        <f t="shared" si="37"/>
        <v>1736</v>
      </c>
      <c r="L203" s="48">
        <f t="shared" si="38"/>
        <v>1273.1895517953144</v>
      </c>
      <c r="M203" s="48"/>
      <c r="N203" s="48">
        <f t="shared" si="35"/>
        <v>1736</v>
      </c>
      <c r="O203" s="48">
        <f t="shared" si="39"/>
        <v>-462.8104482046856</v>
      </c>
      <c r="P203" s="45">
        <v>74086</v>
      </c>
      <c r="Q203" s="41">
        <f t="shared" si="36"/>
        <v>0.5391032043840942</v>
      </c>
    </row>
    <row r="204" spans="1:17" x14ac:dyDescent="0.25">
      <c r="A204">
        <f t="shared" si="30"/>
        <v>2013</v>
      </c>
      <c r="B204">
        <f t="shared" si="31"/>
        <v>11</v>
      </c>
      <c r="C204" s="19">
        <v>41594</v>
      </c>
      <c r="D204" s="19">
        <f t="shared" si="32"/>
        <v>41600</v>
      </c>
      <c r="E204" s="19" t="str">
        <f t="shared" si="33"/>
        <v>462013</v>
      </c>
      <c r="F204" s="4">
        <f>SUMIF('Cushing Flows Data'!A$9:A$3818,'Cushing Balance'!$E204,'Cushing Flows Data'!$Z$9:$Z$3818)</f>
        <v>10907.91144820469</v>
      </c>
      <c r="G204" s="4">
        <f>SUMIF('Cushing Flows Data'!A$9:A$3818,'Cushing Balance'!$E204,'Cushing Flows Data'!$AU$9:$AU$3818)</f>
        <v>11292.780340000001</v>
      </c>
      <c r="H204" s="15">
        <f t="shared" si="34"/>
        <v>-384.86889179531136</v>
      </c>
      <c r="I204" s="44">
        <v>40616</v>
      </c>
      <c r="K204" s="48">
        <f t="shared" si="37"/>
        <v>676</v>
      </c>
      <c r="L204" s="48">
        <f t="shared" si="38"/>
        <v>1060.8688917953114</v>
      </c>
      <c r="M204" s="48"/>
      <c r="N204" s="48">
        <f t="shared" si="35"/>
        <v>676</v>
      </c>
      <c r="O204" s="48">
        <f t="shared" si="39"/>
        <v>384.86889179531136</v>
      </c>
      <c r="P204" s="45">
        <v>74006</v>
      </c>
      <c r="Q204" s="41">
        <f t="shared" si="36"/>
        <v>0.54882036591627703</v>
      </c>
    </row>
    <row r="205" spans="1:17" x14ac:dyDescent="0.25">
      <c r="A205">
        <f t="shared" si="30"/>
        <v>2013</v>
      </c>
      <c r="B205">
        <f t="shared" si="31"/>
        <v>11</v>
      </c>
      <c r="C205" s="19">
        <v>41601</v>
      </c>
      <c r="D205" s="19">
        <f t="shared" si="32"/>
        <v>41607</v>
      </c>
      <c r="E205" s="19" t="str">
        <f t="shared" si="33"/>
        <v>472013</v>
      </c>
      <c r="F205" s="4">
        <f>SUMIF('Cushing Flows Data'!A$9:A$3818,'Cushing Balance'!$E205,'Cushing Flows Data'!$Z$9:$Z$3818)</f>
        <v>11259.431818204688</v>
      </c>
      <c r="G205" s="4">
        <f>SUMIF('Cushing Flows Data'!A$9:A$3818,'Cushing Balance'!$E205,'Cushing Flows Data'!$AU$9:$AU$3818)</f>
        <v>11907.553739999999</v>
      </c>
      <c r="H205" s="15">
        <f t="shared" si="34"/>
        <v>-648.12192179531121</v>
      </c>
      <c r="I205" s="44">
        <v>40598</v>
      </c>
      <c r="K205" s="48">
        <f t="shared" si="37"/>
        <v>-18</v>
      </c>
      <c r="L205" s="48">
        <f t="shared" si="38"/>
        <v>630.12192179531121</v>
      </c>
      <c r="M205" s="48"/>
      <c r="N205" s="48">
        <f t="shared" si="35"/>
        <v>-18</v>
      </c>
      <c r="O205" s="48">
        <f t="shared" si="39"/>
        <v>648.12192179531121</v>
      </c>
      <c r="P205" s="45">
        <v>74582.327999999994</v>
      </c>
      <c r="Q205" s="41">
        <f t="shared" si="36"/>
        <v>0.54433806356916081</v>
      </c>
    </row>
    <row r="206" spans="1:17" x14ac:dyDescent="0.25">
      <c r="A206">
        <f t="shared" si="30"/>
        <v>2013</v>
      </c>
      <c r="B206">
        <f t="shared" si="31"/>
        <v>11</v>
      </c>
      <c r="C206" s="19">
        <v>41608</v>
      </c>
      <c r="D206" s="19">
        <f t="shared" si="32"/>
        <v>41614</v>
      </c>
      <c r="E206" s="19" t="str">
        <f t="shared" si="33"/>
        <v>482013</v>
      </c>
      <c r="F206" s="4">
        <f>SUMIF('Cushing Flows Data'!A$9:A$3818,'Cushing Balance'!$E206,'Cushing Flows Data'!$Z$9:$Z$3818)</f>
        <v>10894.553311501451</v>
      </c>
      <c r="G206" s="4">
        <f>SUMIF('Cushing Flows Data'!A$9:A$3818,'Cushing Balance'!$E206,'Cushing Flows Data'!$AU$9:$AU$3818)</f>
        <v>11769.494780000001</v>
      </c>
      <c r="H206" s="15">
        <f t="shared" si="34"/>
        <v>-874.94146849854951</v>
      </c>
      <c r="I206" s="44">
        <v>41223</v>
      </c>
      <c r="K206" s="48">
        <f t="shared" si="37"/>
        <v>625</v>
      </c>
      <c r="L206" s="48">
        <f t="shared" si="38"/>
        <v>1499.9414684985495</v>
      </c>
      <c r="M206" s="48"/>
      <c r="N206" s="48">
        <f t="shared" si="35"/>
        <v>625</v>
      </c>
      <c r="O206" s="48">
        <f t="shared" si="39"/>
        <v>874.94146849854951</v>
      </c>
      <c r="P206" s="45">
        <v>74765.327999999994</v>
      </c>
      <c r="Q206" s="41">
        <f t="shared" si="36"/>
        <v>0.55136519965511288</v>
      </c>
    </row>
    <row r="207" spans="1:17" x14ac:dyDescent="0.25">
      <c r="A207">
        <f t="shared" si="30"/>
        <v>2013</v>
      </c>
      <c r="B207">
        <f t="shared" si="31"/>
        <v>12</v>
      </c>
      <c r="C207" s="19">
        <v>41615</v>
      </c>
      <c r="D207" s="19">
        <f t="shared" si="32"/>
        <v>41621</v>
      </c>
      <c r="E207" s="19" t="str">
        <f t="shared" si="33"/>
        <v>492013</v>
      </c>
      <c r="F207" s="4">
        <f>SUMIF('Cushing Flows Data'!A$9:A$3818,'Cushing Balance'!$E207,'Cushing Flows Data'!$Z$9:$Z$3818)</f>
        <v>10737.379402050912</v>
      </c>
      <c r="G207" s="4">
        <f>SUMIF('Cushing Flows Data'!A$9:A$3818,'Cushing Balance'!$E207,'Cushing Flows Data'!$AU$9:$AU$3818)</f>
        <v>11793.623969999999</v>
      </c>
      <c r="H207" s="15">
        <f t="shared" si="34"/>
        <v>-1056.2445679490866</v>
      </c>
      <c r="I207" s="44">
        <v>40623</v>
      </c>
      <c r="K207" s="48">
        <f t="shared" si="37"/>
        <v>-600</v>
      </c>
      <c r="L207" s="48">
        <f t="shared" si="38"/>
        <v>456.24456794908656</v>
      </c>
      <c r="M207" s="48"/>
      <c r="N207" s="48">
        <f t="shared" si="35"/>
        <v>-600</v>
      </c>
      <c r="O207" s="48">
        <f t="shared" si="39"/>
        <v>1056.2445679490866</v>
      </c>
      <c r="P207" s="45">
        <v>74935.327999999994</v>
      </c>
      <c r="Q207" s="41">
        <f t="shared" si="36"/>
        <v>0.542107455644953</v>
      </c>
    </row>
    <row r="208" spans="1:17" x14ac:dyDescent="0.25">
      <c r="A208">
        <f t="shared" si="30"/>
        <v>2013</v>
      </c>
      <c r="B208">
        <f t="shared" si="31"/>
        <v>12</v>
      </c>
      <c r="C208" s="19">
        <v>41622</v>
      </c>
      <c r="D208" s="19">
        <f t="shared" si="32"/>
        <v>41628</v>
      </c>
      <c r="E208" s="19" t="str">
        <f t="shared" si="33"/>
        <v>502013</v>
      </c>
      <c r="F208" s="4">
        <f>SUMIF('Cushing Flows Data'!A$9:A$3818,'Cushing Balance'!$E208,'Cushing Flows Data'!$Z$9:$Z$3818)</f>
        <v>10649.317212050913</v>
      </c>
      <c r="G208" s="4">
        <f>SUMIF('Cushing Flows Data'!A$9:A$3818,'Cushing Balance'!$E208,'Cushing Flows Data'!$AU$9:$AU$3818)</f>
        <v>11358.67942</v>
      </c>
      <c r="H208" s="15">
        <f t="shared" si="34"/>
        <v>-709.36220794908695</v>
      </c>
      <c r="I208" s="44">
        <v>40177</v>
      </c>
      <c r="K208" s="48">
        <f t="shared" si="37"/>
        <v>-446</v>
      </c>
      <c r="L208" s="48">
        <f t="shared" si="38"/>
        <v>263.36220794908695</v>
      </c>
      <c r="M208" s="48"/>
      <c r="N208" s="48">
        <f t="shared" si="35"/>
        <v>-446</v>
      </c>
      <c r="O208" s="48">
        <f t="shared" si="39"/>
        <v>709.36220794908695</v>
      </c>
      <c r="P208" s="45">
        <v>75093.491999999998</v>
      </c>
      <c r="Q208" s="41">
        <f t="shared" si="36"/>
        <v>0.53502639083557335</v>
      </c>
    </row>
    <row r="209" spans="1:17" x14ac:dyDescent="0.25">
      <c r="A209">
        <f t="shared" si="30"/>
        <v>2013</v>
      </c>
      <c r="B209">
        <f t="shared" si="31"/>
        <v>12</v>
      </c>
      <c r="C209" s="19">
        <v>41629</v>
      </c>
      <c r="D209" s="19">
        <f t="shared" si="32"/>
        <v>41635</v>
      </c>
      <c r="E209" s="19" t="str">
        <f t="shared" si="33"/>
        <v>512013</v>
      </c>
      <c r="F209" s="4">
        <f>SUMIF('Cushing Flows Data'!A$9:A$3818,'Cushing Balance'!$E209,'Cushing Flows Data'!$Z$9:$Z$3818)</f>
        <v>10825.981872050912</v>
      </c>
      <c r="G209" s="4">
        <f>SUMIF('Cushing Flows Data'!A$9:A$3818,'Cushing Balance'!$E209,'Cushing Flows Data'!$AU$9:$AU$3818)</f>
        <v>11827.78112</v>
      </c>
      <c r="H209" s="15">
        <f t="shared" si="34"/>
        <v>-1001.7992479490877</v>
      </c>
      <c r="I209" s="44">
        <v>39625</v>
      </c>
      <c r="K209" s="48">
        <f t="shared" si="37"/>
        <v>-552</v>
      </c>
      <c r="L209" s="48">
        <f t="shared" si="38"/>
        <v>449.79924794908766</v>
      </c>
      <c r="M209" s="48"/>
      <c r="N209" s="48">
        <f t="shared" si="35"/>
        <v>-552</v>
      </c>
      <c r="O209" s="48">
        <f t="shared" si="39"/>
        <v>1001.7992479490877</v>
      </c>
      <c r="P209" s="45">
        <v>75498.491999999998</v>
      </c>
      <c r="Q209" s="41">
        <f t="shared" si="36"/>
        <v>0.52484492008131767</v>
      </c>
    </row>
    <row r="210" spans="1:17" x14ac:dyDescent="0.25">
      <c r="A210">
        <f t="shared" si="30"/>
        <v>2013</v>
      </c>
      <c r="B210">
        <f t="shared" si="31"/>
        <v>12</v>
      </c>
      <c r="C210" s="19">
        <v>41636</v>
      </c>
      <c r="D210" s="19">
        <f t="shared" si="32"/>
        <v>41642</v>
      </c>
      <c r="E210" s="19" t="str">
        <f t="shared" si="33"/>
        <v>522013</v>
      </c>
      <c r="F210" s="4">
        <f>SUMIF('Cushing Flows Data'!A$9:A$3818,'Cushing Balance'!$E210,'Cushing Flows Data'!$Z$9:$Z$3818)</f>
        <v>11395.96257992288</v>
      </c>
      <c r="G210" s="4">
        <f>SUMIF('Cushing Flows Data'!A$9:A$3818,'Cushing Balance'!$E210,'Cushing Flows Data'!$AU$9:$AU$3818)</f>
        <v>11984.358969999999</v>
      </c>
      <c r="H210" s="15">
        <f t="shared" si="34"/>
        <v>-588.39639007711958</v>
      </c>
      <c r="I210" s="44">
        <v>40725</v>
      </c>
      <c r="K210" s="48">
        <f t="shared" si="37"/>
        <v>1100</v>
      </c>
      <c r="L210" s="48">
        <f t="shared" si="38"/>
        <v>1688.3963900771196</v>
      </c>
      <c r="M210" s="48"/>
      <c r="N210" s="48">
        <f t="shared" si="35"/>
        <v>1100</v>
      </c>
      <c r="O210" s="48">
        <f t="shared" si="39"/>
        <v>588.39639007711958</v>
      </c>
      <c r="P210" s="45">
        <v>75498.491999999998</v>
      </c>
      <c r="Q210" s="41">
        <f t="shared" si="36"/>
        <v>0.53941474751575169</v>
      </c>
    </row>
    <row r="211" spans="1:17" x14ac:dyDescent="0.25">
      <c r="A211">
        <f t="shared" si="30"/>
        <v>2014</v>
      </c>
      <c r="B211">
        <f t="shared" si="31"/>
        <v>1</v>
      </c>
      <c r="C211" s="19">
        <v>41643</v>
      </c>
      <c r="D211" s="19">
        <f t="shared" si="32"/>
        <v>41649</v>
      </c>
      <c r="E211" s="19" t="str">
        <f t="shared" si="33"/>
        <v>12014</v>
      </c>
      <c r="F211" s="4">
        <f>SUMIF('Cushing Flows Data'!A$9:A$3818,'Cushing Balance'!$E211,'Cushing Flows Data'!$Z$9:$Z$3818)</f>
        <v>11844.934027085503</v>
      </c>
      <c r="G211" s="4">
        <f>SUMIF('Cushing Flows Data'!A$9:A$3818,'Cushing Balance'!$E211,'Cushing Flows Data'!$AU$9:$AU$3818)</f>
        <v>12512.637490000001</v>
      </c>
      <c r="H211" s="15">
        <f t="shared" si="34"/>
        <v>-667.70346291449823</v>
      </c>
      <c r="I211" s="44">
        <v>40870</v>
      </c>
      <c r="K211" s="48">
        <f t="shared" si="37"/>
        <v>145</v>
      </c>
      <c r="L211" s="48">
        <f t="shared" si="38"/>
        <v>812.70346291449823</v>
      </c>
      <c r="M211" s="48"/>
      <c r="N211" s="48">
        <f t="shared" si="35"/>
        <v>145</v>
      </c>
      <c r="O211" s="48">
        <f t="shared" si="39"/>
        <v>667.70346291449823</v>
      </c>
      <c r="P211" s="45">
        <v>75668.491999999998</v>
      </c>
      <c r="Q211" s="41">
        <f t="shared" si="36"/>
        <v>0.54011912910858595</v>
      </c>
    </row>
    <row r="212" spans="1:17" x14ac:dyDescent="0.25">
      <c r="A212">
        <f t="shared" si="30"/>
        <v>2014</v>
      </c>
      <c r="B212">
        <f t="shared" si="31"/>
        <v>1</v>
      </c>
      <c r="C212" s="19">
        <v>41650</v>
      </c>
      <c r="D212" s="19">
        <f t="shared" si="32"/>
        <v>41656</v>
      </c>
      <c r="E212" s="19" t="str">
        <f t="shared" si="33"/>
        <v>22014</v>
      </c>
      <c r="F212" s="4">
        <f>SUMIF('Cushing Flows Data'!A$9:A$3818,'Cushing Balance'!$E212,'Cushing Flows Data'!$Z$9:$Z$3818)</f>
        <v>11497.489057085504</v>
      </c>
      <c r="G212" s="4">
        <f>SUMIF('Cushing Flows Data'!A$9:A$3818,'Cushing Balance'!$E212,'Cushing Flows Data'!$AU$9:$AU$3818)</f>
        <v>12180.272760000002</v>
      </c>
      <c r="H212" s="15">
        <f t="shared" si="34"/>
        <v>-682.78370291449755</v>
      </c>
      <c r="I212" s="44">
        <v>41592</v>
      </c>
      <c r="K212" s="48">
        <f t="shared" si="37"/>
        <v>722</v>
      </c>
      <c r="L212" s="48">
        <f t="shared" si="38"/>
        <v>1404.7837029144976</v>
      </c>
      <c r="M212" s="48"/>
      <c r="N212" s="48">
        <f t="shared" si="35"/>
        <v>722</v>
      </c>
      <c r="O212" s="48">
        <f t="shared" si="39"/>
        <v>682.78370291449755</v>
      </c>
      <c r="P212" s="45">
        <v>75668.491999999998</v>
      </c>
      <c r="Q212" s="41">
        <f t="shared" si="36"/>
        <v>0.5496607491530292</v>
      </c>
    </row>
    <row r="213" spans="1:17" x14ac:dyDescent="0.25">
      <c r="A213">
        <f t="shared" si="30"/>
        <v>2014</v>
      </c>
      <c r="B213">
        <f t="shared" si="31"/>
        <v>1</v>
      </c>
      <c r="C213" s="19">
        <v>41657</v>
      </c>
      <c r="D213" s="19">
        <f t="shared" si="32"/>
        <v>41663</v>
      </c>
      <c r="E213" s="19" t="str">
        <f t="shared" si="33"/>
        <v>32014</v>
      </c>
      <c r="F213" s="4">
        <f>SUMIF('Cushing Flows Data'!A$9:A$3818,'Cushing Balance'!$E213,'Cushing Flows Data'!$Z$9:$Z$3818)</f>
        <v>11029.788997085501</v>
      </c>
      <c r="G213" s="4">
        <f>SUMIF('Cushing Flows Data'!A$9:A$3818,'Cushing Balance'!$E213,'Cushing Flows Data'!$AU$9:$AU$3818)</f>
        <v>12040.587200000002</v>
      </c>
      <c r="H213" s="15">
        <f t="shared" si="34"/>
        <v>-1010.7982029145005</v>
      </c>
      <c r="I213" s="44">
        <v>41829</v>
      </c>
      <c r="K213" s="48">
        <f t="shared" si="37"/>
        <v>237</v>
      </c>
      <c r="L213" s="48">
        <f t="shared" si="38"/>
        <v>1247.7982029145005</v>
      </c>
      <c r="M213" s="48"/>
      <c r="N213" s="48">
        <f t="shared" si="35"/>
        <v>237</v>
      </c>
      <c r="O213" s="48">
        <f t="shared" si="39"/>
        <v>1010.7982029145005</v>
      </c>
      <c r="P213" s="45">
        <v>75668.491999999998</v>
      </c>
      <c r="Q213" s="41">
        <f t="shared" si="36"/>
        <v>0.55279283218700859</v>
      </c>
    </row>
    <row r="214" spans="1:17" x14ac:dyDescent="0.25">
      <c r="A214">
        <f t="shared" si="30"/>
        <v>2014</v>
      </c>
      <c r="B214">
        <f t="shared" si="31"/>
        <v>1</v>
      </c>
      <c r="C214" s="19">
        <v>41664</v>
      </c>
      <c r="D214" s="19">
        <f t="shared" si="32"/>
        <v>41670</v>
      </c>
      <c r="E214" s="19" t="str">
        <f t="shared" si="33"/>
        <v>42014</v>
      </c>
      <c r="F214" s="4">
        <f>SUMIF('Cushing Flows Data'!A$9:A$3818,'Cushing Balance'!$E214,'Cushing Flows Data'!$Z$9:$Z$3818)</f>
        <v>11211.505097085505</v>
      </c>
      <c r="G214" s="4">
        <f>SUMIF('Cushing Flows Data'!A$9:A$3818,'Cushing Balance'!$E214,'Cushing Flows Data'!$AU$9:$AU$3818)</f>
        <v>13418.326959999999</v>
      </c>
      <c r="H214" s="15">
        <f t="shared" si="34"/>
        <v>-2206.821862914494</v>
      </c>
      <c r="I214" s="44">
        <v>40276</v>
      </c>
      <c r="K214" s="48">
        <f t="shared" si="37"/>
        <v>-1553</v>
      </c>
      <c r="L214" s="48">
        <f t="shared" si="38"/>
        <v>653.82186291449398</v>
      </c>
      <c r="M214" s="48"/>
      <c r="N214" s="48">
        <f t="shared" si="35"/>
        <v>-1553</v>
      </c>
      <c r="O214" s="48">
        <f t="shared" si="39"/>
        <v>2206.821862914494</v>
      </c>
      <c r="P214" s="45">
        <v>75533.491999999998</v>
      </c>
      <c r="Q214" s="41">
        <f t="shared" si="36"/>
        <v>0.53322041565349576</v>
      </c>
    </row>
    <row r="215" spans="1:17" x14ac:dyDescent="0.25">
      <c r="A215">
        <f t="shared" si="30"/>
        <v>2014</v>
      </c>
      <c r="B215">
        <f t="shared" si="31"/>
        <v>2</v>
      </c>
      <c r="C215" s="19">
        <v>41671</v>
      </c>
      <c r="D215" s="19">
        <f t="shared" si="32"/>
        <v>41677</v>
      </c>
      <c r="E215" s="19" t="str">
        <f t="shared" si="33"/>
        <v>52014</v>
      </c>
      <c r="F215" s="4">
        <f>SUMIF('Cushing Flows Data'!A$9:A$3818,'Cushing Balance'!$E215,'Cushing Flows Data'!$Z$9:$Z$3818)</f>
        <v>11133.195390986892</v>
      </c>
      <c r="G215" s="4">
        <f>SUMIF('Cushing Flows Data'!A$9:A$3818,'Cushing Balance'!$E215,'Cushing Flows Data'!$AU$9:$AU$3818)</f>
        <v>14457.325139999999</v>
      </c>
      <c r="H215" s="15">
        <f t="shared" si="34"/>
        <v>-3324.1297490131074</v>
      </c>
      <c r="I215" s="44">
        <v>37603</v>
      </c>
      <c r="K215" s="48">
        <f t="shared" si="37"/>
        <v>-2673</v>
      </c>
      <c r="L215" s="48">
        <f t="shared" si="38"/>
        <v>651.12974901310736</v>
      </c>
      <c r="M215" s="48"/>
      <c r="N215" s="48">
        <f t="shared" si="35"/>
        <v>-2673</v>
      </c>
      <c r="O215" s="48">
        <f t="shared" si="39"/>
        <v>3324.1297490131074</v>
      </c>
      <c r="P215" s="45">
        <v>75343.491999999998</v>
      </c>
      <c r="Q215" s="41">
        <f t="shared" si="36"/>
        <v>0.49908756551926209</v>
      </c>
    </row>
    <row r="216" spans="1:17" x14ac:dyDescent="0.25">
      <c r="A216">
        <f t="shared" si="30"/>
        <v>2014</v>
      </c>
      <c r="B216">
        <f t="shared" si="31"/>
        <v>2</v>
      </c>
      <c r="C216" s="19">
        <v>41678</v>
      </c>
      <c r="D216" s="19">
        <f t="shared" si="32"/>
        <v>41684</v>
      </c>
      <c r="E216" s="19" t="str">
        <f t="shared" si="33"/>
        <v>62014</v>
      </c>
      <c r="F216" s="4">
        <f>SUMIF('Cushing Flows Data'!A$9:A$3818,'Cushing Balance'!$E216,'Cushing Flows Data'!$Z$9:$Z$3818)</f>
        <v>11588.088930986891</v>
      </c>
      <c r="G216" s="4">
        <f>SUMIF('Cushing Flows Data'!A$9:A$3818,'Cushing Balance'!$E216,'Cushing Flows Data'!$AU$9:$AU$3818)</f>
        <v>14105.35586</v>
      </c>
      <c r="H216" s="15">
        <f t="shared" si="34"/>
        <v>-2517.2669290131089</v>
      </c>
      <c r="I216" s="44">
        <v>35870</v>
      </c>
      <c r="K216" s="48">
        <f t="shared" si="37"/>
        <v>-1733</v>
      </c>
      <c r="L216" s="48">
        <f t="shared" si="38"/>
        <v>784.26692901310889</v>
      </c>
      <c r="M216" s="48"/>
      <c r="N216" s="48">
        <f t="shared" si="35"/>
        <v>-1733</v>
      </c>
      <c r="O216" s="48">
        <f t="shared" si="39"/>
        <v>2517.2669290131089</v>
      </c>
      <c r="P216" s="45">
        <v>75753.491999999998</v>
      </c>
      <c r="Q216" s="41">
        <f t="shared" si="36"/>
        <v>0.47350952481504088</v>
      </c>
    </row>
    <row r="217" spans="1:17" x14ac:dyDescent="0.25">
      <c r="A217">
        <f t="shared" si="30"/>
        <v>2014</v>
      </c>
      <c r="B217">
        <f t="shared" si="31"/>
        <v>2</v>
      </c>
      <c r="C217" s="19">
        <v>41685</v>
      </c>
      <c r="D217" s="19">
        <f t="shared" si="32"/>
        <v>41691</v>
      </c>
      <c r="E217" s="19" t="str">
        <f t="shared" si="33"/>
        <v>72014</v>
      </c>
      <c r="F217" s="4">
        <f>SUMIF('Cushing Flows Data'!A$9:A$3818,'Cushing Balance'!$E217,'Cushing Flows Data'!$Z$9:$Z$3818)</f>
        <v>11543.94331098689</v>
      </c>
      <c r="G217" s="4">
        <f>SUMIF('Cushing Flows Data'!A$9:A$3818,'Cushing Balance'!$E217,'Cushing Flows Data'!$AU$9:$AU$3818)</f>
        <v>14378.94037</v>
      </c>
      <c r="H217" s="15">
        <f t="shared" si="34"/>
        <v>-2834.9970590131106</v>
      </c>
      <c r="I217" s="44">
        <v>34792</v>
      </c>
      <c r="K217" s="48">
        <f t="shared" si="37"/>
        <v>-1078</v>
      </c>
      <c r="L217" s="48">
        <f t="shared" si="38"/>
        <v>1756.9970590131106</v>
      </c>
      <c r="M217" s="48"/>
      <c r="N217" s="48">
        <f t="shared" si="35"/>
        <v>-1078</v>
      </c>
      <c r="O217" s="48">
        <f t="shared" si="39"/>
        <v>2834.9970590131106</v>
      </c>
      <c r="P217" s="45">
        <v>75468.491999999998</v>
      </c>
      <c r="Q217" s="41">
        <f t="shared" si="36"/>
        <v>0.46101358431807543</v>
      </c>
    </row>
    <row r="218" spans="1:17" x14ac:dyDescent="0.25">
      <c r="A218">
        <f t="shared" si="30"/>
        <v>2014</v>
      </c>
      <c r="B218">
        <f t="shared" si="31"/>
        <v>2</v>
      </c>
      <c r="C218" s="19">
        <v>41692</v>
      </c>
      <c r="D218" s="19">
        <f t="shared" si="32"/>
        <v>41698</v>
      </c>
      <c r="E218" s="19" t="str">
        <f t="shared" si="33"/>
        <v>82014</v>
      </c>
      <c r="F218" s="4">
        <f>SUMIF('Cushing Flows Data'!A$9:A$3818,'Cushing Balance'!$E218,'Cushing Flows Data'!$Z$9:$Z$3818)</f>
        <v>11619.515020153558</v>
      </c>
      <c r="G218" s="4">
        <f>SUMIF('Cushing Flows Data'!A$9:A$3818,'Cushing Balance'!$E218,'Cushing Flows Data'!$AU$9:$AU$3818)</f>
        <v>15425.747976666666</v>
      </c>
      <c r="H218" s="15">
        <f t="shared" si="34"/>
        <v>-3806.2329565131076</v>
      </c>
      <c r="I218" s="44">
        <v>32132</v>
      </c>
      <c r="K218" s="48">
        <f t="shared" si="37"/>
        <v>-2660</v>
      </c>
      <c r="L218" s="48">
        <f t="shared" si="38"/>
        <v>1146.2329565131076</v>
      </c>
      <c r="M218" s="48"/>
      <c r="N218" s="48">
        <f t="shared" si="35"/>
        <v>-2660</v>
      </c>
      <c r="O218" s="48">
        <f t="shared" si="39"/>
        <v>3806.2329565131076</v>
      </c>
      <c r="P218" s="45">
        <v>75468.491999999998</v>
      </c>
      <c r="Q218" s="41">
        <f t="shared" si="36"/>
        <v>0.42576708701162336</v>
      </c>
    </row>
    <row r="219" spans="1:17" x14ac:dyDescent="0.25">
      <c r="A219">
        <f t="shared" si="30"/>
        <v>2014</v>
      </c>
      <c r="B219">
        <f t="shared" si="31"/>
        <v>3</v>
      </c>
      <c r="C219" s="19">
        <v>41699</v>
      </c>
      <c r="D219" s="19">
        <f t="shared" si="32"/>
        <v>41705</v>
      </c>
      <c r="E219" s="19" t="str">
        <f t="shared" si="33"/>
        <v>92014</v>
      </c>
      <c r="F219" s="4">
        <f>SUMIF('Cushing Flows Data'!A$9:A$3818,'Cushing Balance'!$E219,'Cushing Flows Data'!$Z$9:$Z$3818)</f>
        <v>11797.063044890112</v>
      </c>
      <c r="G219" s="4">
        <f>SUMIF('Cushing Flows Data'!A$9:A$3818,'Cushing Balance'!$E219,'Cushing Flows Data'!$AU$9:$AU$3818)</f>
        <v>14906.948379999998</v>
      </c>
      <c r="H219" s="15">
        <f t="shared" si="34"/>
        <v>-3109.885335109886</v>
      </c>
      <c r="I219" s="44">
        <v>30791</v>
      </c>
      <c r="K219" s="48">
        <f t="shared" si="37"/>
        <v>-1341</v>
      </c>
      <c r="L219" s="48">
        <f t="shared" si="38"/>
        <v>1768.885335109886</v>
      </c>
      <c r="M219" s="48"/>
      <c r="N219" s="48">
        <f t="shared" si="35"/>
        <v>-1341</v>
      </c>
      <c r="O219" s="48">
        <f t="shared" si="39"/>
        <v>3109.885335109886</v>
      </c>
      <c r="P219" s="45">
        <v>75590.491999999998</v>
      </c>
      <c r="Q219" s="41">
        <f t="shared" si="36"/>
        <v>0.40733958974628715</v>
      </c>
    </row>
    <row r="220" spans="1:17" x14ac:dyDescent="0.25">
      <c r="A220">
        <f t="shared" si="30"/>
        <v>2014</v>
      </c>
      <c r="B220">
        <f t="shared" si="31"/>
        <v>3</v>
      </c>
      <c r="C220" s="19">
        <v>41706</v>
      </c>
      <c r="D220" s="19">
        <f t="shared" si="32"/>
        <v>41712</v>
      </c>
      <c r="E220" s="19" t="str">
        <f t="shared" si="33"/>
        <v>102014</v>
      </c>
      <c r="F220" s="4">
        <f>SUMIF('Cushing Flows Data'!A$9:A$3818,'Cushing Balance'!$E220,'Cushing Flows Data'!$Z$9:$Z$3818)</f>
        <v>11970.39691989011</v>
      </c>
      <c r="G220" s="4">
        <f>SUMIF('Cushing Flows Data'!A$9:A$3818,'Cushing Balance'!$E220,'Cushing Flows Data'!$AU$9:$AU$3818)</f>
        <v>13924.1686775</v>
      </c>
      <c r="H220" s="15">
        <f t="shared" si="34"/>
        <v>-1953.7717576098894</v>
      </c>
      <c r="I220" s="44">
        <v>29802</v>
      </c>
      <c r="K220" s="48">
        <f t="shared" si="37"/>
        <v>-989</v>
      </c>
      <c r="L220" s="48">
        <f t="shared" si="38"/>
        <v>964.77175760988939</v>
      </c>
      <c r="M220" s="48"/>
      <c r="N220" s="48">
        <f t="shared" si="35"/>
        <v>-989</v>
      </c>
      <c r="O220" s="48">
        <f t="shared" si="39"/>
        <v>1953.7717576098894</v>
      </c>
      <c r="P220" s="45">
        <v>75590.491999999998</v>
      </c>
      <c r="Q220" s="41">
        <f t="shared" si="36"/>
        <v>0.39425593366954143</v>
      </c>
    </row>
    <row r="221" spans="1:17" x14ac:dyDescent="0.25">
      <c r="A221">
        <f t="shared" si="30"/>
        <v>2014</v>
      </c>
      <c r="B221">
        <f t="shared" si="31"/>
        <v>3</v>
      </c>
      <c r="C221" s="19">
        <v>41713</v>
      </c>
      <c r="D221" s="19">
        <f t="shared" si="32"/>
        <v>41719</v>
      </c>
      <c r="E221" s="19" t="str">
        <f t="shared" si="33"/>
        <v>112014</v>
      </c>
      <c r="F221" s="4">
        <f>SUMIF('Cushing Flows Data'!A$9:A$3818,'Cushing Balance'!$E221,'Cushing Flows Data'!$Z$9:$Z$3818)</f>
        <v>11178.757659056777</v>
      </c>
      <c r="G221" s="4">
        <f>SUMIF('Cushing Flows Data'!A$9:A$3818,'Cushing Balance'!$E221,'Cushing Flows Data'!$AU$9:$AU$3818)</f>
        <v>14673.168515833333</v>
      </c>
      <c r="H221" s="15">
        <f t="shared" si="34"/>
        <v>-3494.4108567765561</v>
      </c>
      <c r="I221" s="44">
        <v>28477</v>
      </c>
      <c r="K221" s="48">
        <f t="shared" si="37"/>
        <v>-1325</v>
      </c>
      <c r="L221" s="48">
        <f t="shared" si="38"/>
        <v>2169.4108567765561</v>
      </c>
      <c r="M221" s="48"/>
      <c r="N221" s="48">
        <f t="shared" si="35"/>
        <v>-1325</v>
      </c>
      <c r="O221" s="48">
        <f t="shared" si="39"/>
        <v>3494.4108567765561</v>
      </c>
      <c r="P221" s="45">
        <v>75805.491999999998</v>
      </c>
      <c r="Q221" s="41">
        <f t="shared" si="36"/>
        <v>0.37565879791400869</v>
      </c>
    </row>
    <row r="222" spans="1:17" x14ac:dyDescent="0.25">
      <c r="A222">
        <f t="shared" si="30"/>
        <v>2014</v>
      </c>
      <c r="B222">
        <f t="shared" si="31"/>
        <v>3</v>
      </c>
      <c r="C222" s="19">
        <v>41720</v>
      </c>
      <c r="D222" s="19">
        <f t="shared" si="32"/>
        <v>41726</v>
      </c>
      <c r="E222" s="19" t="str">
        <f t="shared" si="33"/>
        <v>122014</v>
      </c>
      <c r="F222" s="4">
        <f>SUMIF('Cushing Flows Data'!A$9:A$3818,'Cushing Balance'!$E222,'Cushing Flows Data'!$Z$9:$Z$3818)</f>
        <v>11822.649605723444</v>
      </c>
      <c r="G222" s="4">
        <f>SUMIF('Cushing Flows Data'!A$9:A$3818,'Cushing Balance'!$E222,'Cushing Flows Data'!$AU$9:$AU$3818)</f>
        <v>14624.740410000002</v>
      </c>
      <c r="H222" s="15">
        <f t="shared" si="34"/>
        <v>-2802.0908042765586</v>
      </c>
      <c r="I222" s="44">
        <v>27254</v>
      </c>
      <c r="K222" s="48">
        <f t="shared" si="37"/>
        <v>-1223</v>
      </c>
      <c r="L222" s="48">
        <f t="shared" si="38"/>
        <v>1579.0908042765586</v>
      </c>
      <c r="M222" s="48"/>
      <c r="N222" s="48">
        <f t="shared" si="35"/>
        <v>-1223</v>
      </c>
      <c r="O222" s="48">
        <f t="shared" si="39"/>
        <v>2802.0908042765586</v>
      </c>
      <c r="P222" s="45">
        <v>76305.491999999998</v>
      </c>
      <c r="Q222" s="41">
        <f t="shared" si="36"/>
        <v>0.3571695730629717</v>
      </c>
    </row>
    <row r="223" spans="1:17" x14ac:dyDescent="0.25">
      <c r="A223">
        <f t="shared" si="30"/>
        <v>2014</v>
      </c>
      <c r="B223">
        <f t="shared" si="31"/>
        <v>3</v>
      </c>
      <c r="C223" s="19">
        <v>41727</v>
      </c>
      <c r="D223" s="19">
        <f t="shared" si="32"/>
        <v>41733</v>
      </c>
      <c r="E223" s="19" t="str">
        <f t="shared" si="33"/>
        <v>132014</v>
      </c>
      <c r="F223" s="4">
        <f>SUMIF('Cushing Flows Data'!A$9:A$3818,'Cushing Balance'!$E223,'Cushing Flows Data'!$Z$9:$Z$3818)</f>
        <v>11442.956631814804</v>
      </c>
      <c r="G223" s="4">
        <f>SUMIF('Cushing Flows Data'!A$9:A$3818,'Cushing Balance'!$E223,'Cushing Flows Data'!$AU$9:$AU$3818)</f>
        <v>13095.586629166666</v>
      </c>
      <c r="H223" s="15">
        <f t="shared" si="34"/>
        <v>-1652.6299973518617</v>
      </c>
      <c r="I223" s="44">
        <v>27599</v>
      </c>
      <c r="K223" s="48">
        <f t="shared" si="37"/>
        <v>345</v>
      </c>
      <c r="L223" s="48">
        <f t="shared" si="38"/>
        <v>1997.6299973518617</v>
      </c>
      <c r="M223" s="48"/>
      <c r="N223" s="48">
        <f t="shared" si="35"/>
        <v>345</v>
      </c>
      <c r="O223" s="48">
        <f t="shared" si="39"/>
        <v>1652.6299973518617</v>
      </c>
      <c r="P223" s="45">
        <v>76055.491999999998</v>
      </c>
      <c r="Q223" s="41">
        <f t="shared" si="36"/>
        <v>0.36287977730786358</v>
      </c>
    </row>
    <row r="224" spans="1:17" x14ac:dyDescent="0.25">
      <c r="A224">
        <f t="shared" si="30"/>
        <v>2014</v>
      </c>
      <c r="B224">
        <f t="shared" si="31"/>
        <v>4</v>
      </c>
      <c r="C224" s="19">
        <v>41734</v>
      </c>
      <c r="D224" s="19">
        <f t="shared" si="32"/>
        <v>41740</v>
      </c>
      <c r="E224" s="19" t="str">
        <f t="shared" si="33"/>
        <v>142014</v>
      </c>
      <c r="F224" s="4">
        <f>SUMIF('Cushing Flows Data'!A$9:A$3818,'Cushing Balance'!$E224,'Cushing Flows Data'!$Z$9:$Z$3818)</f>
        <v>12422.689094924992</v>
      </c>
      <c r="G224" s="4">
        <f>SUMIF('Cushing Flows Data'!A$9:A$3818,'Cushing Balance'!$E224,'Cushing Flows Data'!$AU$9:$AU$3818)</f>
        <v>14710.407997499999</v>
      </c>
      <c r="H224" s="15">
        <f t="shared" si="34"/>
        <v>-2287.7189025750067</v>
      </c>
      <c r="I224" s="44">
        <v>26828</v>
      </c>
      <c r="K224" s="48">
        <f t="shared" si="37"/>
        <v>-771</v>
      </c>
      <c r="L224" s="48">
        <f t="shared" si="38"/>
        <v>1516.7189025750067</v>
      </c>
      <c r="M224" s="48"/>
      <c r="N224" s="48">
        <f t="shared" si="35"/>
        <v>-771</v>
      </c>
      <c r="O224" s="48">
        <f t="shared" si="39"/>
        <v>2287.7189025750067</v>
      </c>
      <c r="P224" s="45">
        <v>76055.491999999998</v>
      </c>
      <c r="Q224" s="41">
        <f t="shared" si="36"/>
        <v>0.3527424423209306</v>
      </c>
    </row>
    <row r="225" spans="1:17" x14ac:dyDescent="0.25">
      <c r="A225">
        <f t="shared" si="30"/>
        <v>2014</v>
      </c>
      <c r="B225">
        <f t="shared" si="31"/>
        <v>4</v>
      </c>
      <c r="C225" s="19">
        <v>41741</v>
      </c>
      <c r="D225" s="19">
        <f t="shared" si="32"/>
        <v>41747</v>
      </c>
      <c r="E225" s="19" t="str">
        <f t="shared" si="33"/>
        <v>152014</v>
      </c>
      <c r="F225" s="4">
        <f>SUMIF('Cushing Flows Data'!A$9:A$3818,'Cushing Balance'!$E225,'Cushing Flows Data'!$Z$9:$Z$3818)</f>
        <v>11229.357214091659</v>
      </c>
      <c r="G225" s="4">
        <f>SUMIF('Cushing Flows Data'!A$9:A$3818,'Cushing Balance'!$E225,'Cushing Flows Data'!$AU$9:$AU$3818)</f>
        <v>13600.987879166667</v>
      </c>
      <c r="H225" s="15">
        <f t="shared" si="34"/>
        <v>-2371.6306650750084</v>
      </c>
      <c r="I225" s="44">
        <v>26040</v>
      </c>
      <c r="K225" s="48">
        <f t="shared" si="37"/>
        <v>-788</v>
      </c>
      <c r="L225" s="48">
        <f t="shared" si="38"/>
        <v>1583.6306650750084</v>
      </c>
      <c r="M225" s="48"/>
      <c r="N225" s="48">
        <f t="shared" si="35"/>
        <v>-788</v>
      </c>
      <c r="O225" s="48">
        <f t="shared" si="39"/>
        <v>2371.6306650750084</v>
      </c>
      <c r="P225" s="45">
        <v>76055.491999999998</v>
      </c>
      <c r="Q225" s="41">
        <f t="shared" si="36"/>
        <v>0.34238158632909771</v>
      </c>
    </row>
    <row r="226" spans="1:17" x14ac:dyDescent="0.25">
      <c r="A226">
        <f t="shared" si="30"/>
        <v>2014</v>
      </c>
      <c r="B226">
        <f t="shared" si="31"/>
        <v>4</v>
      </c>
      <c r="C226" s="19">
        <v>41748</v>
      </c>
      <c r="D226" s="19">
        <f t="shared" si="32"/>
        <v>41754</v>
      </c>
      <c r="E226" s="19" t="str">
        <f t="shared" si="33"/>
        <v>162014</v>
      </c>
      <c r="F226" s="4">
        <f>SUMIF('Cushing Flows Data'!A$9:A$3818,'Cushing Balance'!$E226,'Cushing Flows Data'!$Z$9:$Z$3818)</f>
        <v>10990.820210758324</v>
      </c>
      <c r="G226" s="4">
        <f>SUMIF('Cushing Flows Data'!A$9:A$3818,'Cushing Balance'!$E226,'Cushing Flows Data'!$AU$9:$AU$3818)</f>
        <v>13521.093826666667</v>
      </c>
      <c r="H226" s="15">
        <f t="shared" si="34"/>
        <v>-2530.2736159083433</v>
      </c>
      <c r="I226" s="44">
        <v>25428</v>
      </c>
      <c r="K226" s="48">
        <f t="shared" si="37"/>
        <v>-612</v>
      </c>
      <c r="L226" s="48">
        <f t="shared" si="38"/>
        <v>1918.2736159083433</v>
      </c>
      <c r="M226" s="48"/>
      <c r="N226" s="48">
        <f t="shared" si="35"/>
        <v>-612</v>
      </c>
      <c r="O226" s="48">
        <f t="shared" si="39"/>
        <v>2530.2736159083433</v>
      </c>
      <c r="P226" s="45">
        <v>76055.491999999998</v>
      </c>
      <c r="Q226" s="41">
        <f t="shared" si="36"/>
        <v>0.33433483015269955</v>
      </c>
    </row>
    <row r="227" spans="1:17" x14ac:dyDescent="0.25">
      <c r="A227">
        <f t="shared" si="30"/>
        <v>2014</v>
      </c>
      <c r="B227">
        <f t="shared" si="31"/>
        <v>4</v>
      </c>
      <c r="C227" s="19">
        <v>41755</v>
      </c>
      <c r="D227" s="19">
        <f t="shared" si="32"/>
        <v>41761</v>
      </c>
      <c r="E227" s="19" t="str">
        <f t="shared" si="33"/>
        <v>172014</v>
      </c>
      <c r="F227" s="4">
        <f>SUMIF('Cushing Flows Data'!A$9:A$3818,'Cushing Balance'!$E227,'Cushing Flows Data'!$Z$9:$Z$3818)</f>
        <v>11833.037620510322</v>
      </c>
      <c r="G227" s="4">
        <f>SUMIF('Cushing Flows Data'!A$9:A$3818,'Cushing Balance'!$E227,'Cushing Flows Data'!$AU$9:$AU$3818)</f>
        <v>14565.329405</v>
      </c>
      <c r="H227" s="15">
        <f t="shared" si="34"/>
        <v>-2732.2917844896783</v>
      </c>
      <c r="I227" s="44">
        <v>24033</v>
      </c>
      <c r="K227" s="48">
        <f t="shared" si="37"/>
        <v>-1395</v>
      </c>
      <c r="L227" s="48">
        <f t="shared" si="38"/>
        <v>1337.2917844896783</v>
      </c>
      <c r="M227" s="48"/>
      <c r="N227" s="48">
        <f t="shared" si="35"/>
        <v>-1395</v>
      </c>
      <c r="O227" s="48">
        <f t="shared" si="39"/>
        <v>2732.2917844896783</v>
      </c>
      <c r="P227" s="45">
        <v>76135.491999999998</v>
      </c>
      <c r="Q227" s="41">
        <f t="shared" si="36"/>
        <v>0.31566092723220335</v>
      </c>
    </row>
    <row r="228" spans="1:17" x14ac:dyDescent="0.25">
      <c r="A228">
        <f t="shared" si="30"/>
        <v>2014</v>
      </c>
      <c r="B228">
        <f t="shared" si="31"/>
        <v>5</v>
      </c>
      <c r="C228" s="19">
        <v>41762</v>
      </c>
      <c r="D228" s="19">
        <f t="shared" si="32"/>
        <v>41768</v>
      </c>
      <c r="E228" s="19" t="str">
        <f t="shared" si="33"/>
        <v>182014</v>
      </c>
      <c r="F228" s="4">
        <f>SUMIF('Cushing Flows Data'!A$9:A$3818,'Cushing Balance'!$E228,'Cushing Flows Data'!$Z$9:$Z$3818)</f>
        <v>11761.898594473658</v>
      </c>
      <c r="G228" s="4">
        <f>SUMIF('Cushing Flows Data'!A$9:A$3818,'Cushing Balance'!$E228,'Cushing Flows Data'!$AU$9:$AU$3818)</f>
        <v>13659.677764166665</v>
      </c>
      <c r="H228" s="15">
        <f t="shared" si="34"/>
        <v>-1897.7791696930071</v>
      </c>
      <c r="I228" s="44">
        <v>23441</v>
      </c>
      <c r="K228" s="48">
        <f t="shared" si="37"/>
        <v>-592</v>
      </c>
      <c r="L228" s="48">
        <f t="shared" si="38"/>
        <v>1305.7791696930071</v>
      </c>
      <c r="M228" s="48"/>
      <c r="N228" s="48">
        <f t="shared" si="35"/>
        <v>-592</v>
      </c>
      <c r="O228" s="48">
        <f t="shared" si="39"/>
        <v>1897.7791696930071</v>
      </c>
      <c r="P228" s="45">
        <v>76135.491999999998</v>
      </c>
      <c r="Q228" s="41">
        <f t="shared" si="36"/>
        <v>0.30788531582615897</v>
      </c>
    </row>
    <row r="229" spans="1:17" x14ac:dyDescent="0.25">
      <c r="A229">
        <f t="shared" si="30"/>
        <v>2014</v>
      </c>
      <c r="B229">
        <f t="shared" si="31"/>
        <v>5</v>
      </c>
      <c r="C229" s="19">
        <v>41769</v>
      </c>
      <c r="D229" s="19">
        <f t="shared" si="32"/>
        <v>41775</v>
      </c>
      <c r="E229" s="19" t="str">
        <f t="shared" si="33"/>
        <v>192014</v>
      </c>
      <c r="F229" s="4">
        <f>SUMIF('Cushing Flows Data'!A$9:A$3818,'Cushing Balance'!$E229,'Cushing Flows Data'!$Z$9:$Z$3818)</f>
        <v>12373.527777806987</v>
      </c>
      <c r="G229" s="4">
        <f>SUMIF('Cushing Flows Data'!A$9:A$3818,'Cushing Balance'!$E229,'Cushing Flows Data'!$AU$9:$AU$3818)</f>
        <v>14281.357539166667</v>
      </c>
      <c r="H229" s="15">
        <f t="shared" si="34"/>
        <v>-1907.8297613596806</v>
      </c>
      <c r="I229" s="44">
        <v>23216</v>
      </c>
      <c r="K229" s="48">
        <f t="shared" si="37"/>
        <v>-225</v>
      </c>
      <c r="L229" s="48">
        <f t="shared" si="38"/>
        <v>1682.8297613596806</v>
      </c>
      <c r="M229" s="48"/>
      <c r="N229" s="48">
        <f t="shared" si="35"/>
        <v>-225</v>
      </c>
      <c r="O229" s="48">
        <f t="shared" si="39"/>
        <v>1907.8297613596806</v>
      </c>
      <c r="P229" s="45">
        <v>76055.491999999998</v>
      </c>
      <c r="Q229" s="41">
        <f t="shared" si="36"/>
        <v>0.30525080292689449</v>
      </c>
    </row>
    <row r="230" spans="1:17" x14ac:dyDescent="0.25">
      <c r="A230">
        <f t="shared" si="30"/>
        <v>2014</v>
      </c>
      <c r="B230">
        <f t="shared" si="31"/>
        <v>5</v>
      </c>
      <c r="C230" s="19">
        <v>41776</v>
      </c>
      <c r="D230" s="19">
        <f t="shared" si="32"/>
        <v>41782</v>
      </c>
      <c r="E230" s="19" t="str">
        <f t="shared" si="33"/>
        <v>202014</v>
      </c>
      <c r="F230" s="4">
        <f>SUMIF('Cushing Flows Data'!A$9:A$3818,'Cushing Balance'!$E230,'Cushing Flows Data'!$Z$9:$Z$3818)</f>
        <v>11579.687086973656</v>
      </c>
      <c r="G230" s="4">
        <f>SUMIF('Cushing Flows Data'!A$9:A$3818,'Cushing Balance'!$E230,'Cushing Flows Data'!$AU$9:$AU$3818)</f>
        <v>13639.601145000002</v>
      </c>
      <c r="H230" s="15">
        <f t="shared" si="34"/>
        <v>-2059.9140580263465</v>
      </c>
      <c r="I230" s="44">
        <v>21691</v>
      </c>
      <c r="K230" s="48">
        <f t="shared" si="37"/>
        <v>-1525</v>
      </c>
      <c r="L230" s="48">
        <f t="shared" si="38"/>
        <v>534.91405802634654</v>
      </c>
      <c r="M230" s="48"/>
      <c r="N230" s="48">
        <f t="shared" si="35"/>
        <v>-1525</v>
      </c>
      <c r="O230" s="48">
        <f t="shared" si="39"/>
        <v>2059.9140580263465</v>
      </c>
      <c r="P230" s="45">
        <v>76055.491999999998</v>
      </c>
      <c r="Q230" s="41">
        <f t="shared" si="36"/>
        <v>0.28519965395792851</v>
      </c>
    </row>
    <row r="231" spans="1:17" x14ac:dyDescent="0.25">
      <c r="A231">
        <f t="shared" si="30"/>
        <v>2014</v>
      </c>
      <c r="B231">
        <f t="shared" si="31"/>
        <v>5</v>
      </c>
      <c r="C231" s="19">
        <v>41783</v>
      </c>
      <c r="D231" s="19">
        <f t="shared" si="32"/>
        <v>41789</v>
      </c>
      <c r="E231" s="19" t="str">
        <f t="shared" si="33"/>
        <v>212014</v>
      </c>
      <c r="F231" s="4">
        <f>SUMIF('Cushing Flows Data'!A$9:A$3818,'Cushing Balance'!$E231,'Cushing Flows Data'!$Z$9:$Z$3818)</f>
        <v>11655.616574473655</v>
      </c>
      <c r="G231" s="4">
        <f>SUMIF('Cushing Flows Data'!A$9:A$3818,'Cushing Balance'!$E231,'Cushing Flows Data'!$AU$9:$AU$3818)</f>
        <v>13185.413666666667</v>
      </c>
      <c r="H231" s="15">
        <f t="shared" si="34"/>
        <v>-1529.7970921930118</v>
      </c>
      <c r="I231" s="44">
        <v>21370</v>
      </c>
      <c r="K231" s="48">
        <f t="shared" si="37"/>
        <v>-321</v>
      </c>
      <c r="L231" s="48">
        <f t="shared" si="38"/>
        <v>1208.7970921930118</v>
      </c>
      <c r="M231" s="48"/>
      <c r="N231" s="48">
        <f t="shared" si="35"/>
        <v>-321</v>
      </c>
      <c r="O231" s="48">
        <f t="shared" si="39"/>
        <v>1529.7970921930118</v>
      </c>
      <c r="P231" s="45">
        <v>76245.491999999998</v>
      </c>
      <c r="Q231" s="41">
        <f t="shared" si="36"/>
        <v>0.28027886553607656</v>
      </c>
    </row>
    <row r="232" spans="1:17" x14ac:dyDescent="0.25">
      <c r="A232">
        <f t="shared" si="30"/>
        <v>2014</v>
      </c>
      <c r="B232">
        <f t="shared" si="31"/>
        <v>5</v>
      </c>
      <c r="C232" s="19">
        <v>41790</v>
      </c>
      <c r="D232" s="19">
        <f t="shared" si="32"/>
        <v>41796</v>
      </c>
      <c r="E232" s="19" t="str">
        <f t="shared" si="33"/>
        <v>222014</v>
      </c>
      <c r="F232" s="4">
        <f>SUMIF('Cushing Flows Data'!A$9:A$3818,'Cushing Balance'!$E232,'Cushing Flows Data'!$Z$9:$Z$3818)</f>
        <v>11404.874710163429</v>
      </c>
      <c r="G232" s="4">
        <f>SUMIF('Cushing Flows Data'!A$9:A$3818,'Cushing Balance'!$E232,'Cushing Flows Data'!$AU$9:$AU$3818)</f>
        <v>12639.195614166667</v>
      </c>
      <c r="H232" s="15">
        <f t="shared" si="34"/>
        <v>-1234.320904003238</v>
      </c>
      <c r="I232" s="44">
        <v>21172</v>
      </c>
      <c r="K232" s="48">
        <f t="shared" si="37"/>
        <v>-198</v>
      </c>
      <c r="L232" s="48">
        <f t="shared" si="38"/>
        <v>1036.320904003238</v>
      </c>
      <c r="M232" s="48"/>
      <c r="N232" s="48">
        <f t="shared" si="35"/>
        <v>-198</v>
      </c>
      <c r="O232" s="48">
        <f t="shared" si="39"/>
        <v>1234.320904003238</v>
      </c>
      <c r="P232" s="45">
        <v>76373.491999999998</v>
      </c>
      <c r="Q232" s="41">
        <f t="shared" si="36"/>
        <v>0.27721660284958555</v>
      </c>
    </row>
    <row r="233" spans="1:17" x14ac:dyDescent="0.25">
      <c r="A233">
        <f t="shared" si="30"/>
        <v>2014</v>
      </c>
      <c r="B233">
        <f t="shared" si="31"/>
        <v>6</v>
      </c>
      <c r="C233" s="19">
        <v>41797</v>
      </c>
      <c r="D233" s="19">
        <f t="shared" si="32"/>
        <v>41803</v>
      </c>
      <c r="E233" s="19" t="str">
        <f t="shared" si="33"/>
        <v>232014</v>
      </c>
      <c r="F233" s="4">
        <f>SUMIF('Cushing Flows Data'!A$9:A$3818,'Cushing Balance'!$E233,'Cushing Flows Data'!$Z$9:$Z$3818)</f>
        <v>12066.516095972836</v>
      </c>
      <c r="G233" s="4">
        <f>SUMIF('Cushing Flows Data'!A$9:A$3818,'Cushing Balance'!$E233,'Cushing Flows Data'!$AU$9:$AU$3818)</f>
        <v>13070.802736666668</v>
      </c>
      <c r="H233" s="15">
        <f t="shared" si="34"/>
        <v>-1004.2866406938319</v>
      </c>
      <c r="I233" s="44">
        <v>21419</v>
      </c>
      <c r="K233" s="48">
        <f t="shared" si="37"/>
        <v>247</v>
      </c>
      <c r="L233" s="48">
        <f t="shared" si="38"/>
        <v>1251.2866406938319</v>
      </c>
      <c r="M233" s="48"/>
      <c r="N233" s="48">
        <f t="shared" si="35"/>
        <v>247</v>
      </c>
      <c r="O233" s="48">
        <f t="shared" si="39"/>
        <v>1004.2866406938319</v>
      </c>
      <c r="P233" s="45">
        <v>75811.491999999998</v>
      </c>
      <c r="Q233" s="41">
        <f t="shared" si="36"/>
        <v>0.28252972517675817</v>
      </c>
    </row>
    <row r="234" spans="1:17" x14ac:dyDescent="0.25">
      <c r="A234">
        <f t="shared" si="30"/>
        <v>2014</v>
      </c>
      <c r="B234">
        <f t="shared" si="31"/>
        <v>6</v>
      </c>
      <c r="C234" s="19">
        <v>41804</v>
      </c>
      <c r="D234" s="19">
        <f t="shared" si="32"/>
        <v>41810</v>
      </c>
      <c r="E234" s="19" t="str">
        <f t="shared" si="33"/>
        <v>242014</v>
      </c>
      <c r="F234" s="4">
        <f>SUMIF('Cushing Flows Data'!A$9:A$3818,'Cushing Balance'!$E234,'Cushing Flows Data'!$Z$9:$Z$3818)</f>
        <v>11740.295285139502</v>
      </c>
      <c r="G234" s="4">
        <f>SUMIF('Cushing Flows Data'!A$9:A$3818,'Cushing Balance'!$E234,'Cushing Flows Data'!$AU$9:$AU$3818)</f>
        <v>12377.846939166666</v>
      </c>
      <c r="H234" s="15">
        <f t="shared" si="34"/>
        <v>-637.55165402716375</v>
      </c>
      <c r="I234" s="44">
        <v>21835</v>
      </c>
      <c r="K234" s="48">
        <f t="shared" si="37"/>
        <v>416</v>
      </c>
      <c r="L234" s="48">
        <f t="shared" si="38"/>
        <v>1053.5516540271637</v>
      </c>
      <c r="M234" s="48"/>
      <c r="N234" s="48">
        <f t="shared" si="35"/>
        <v>416</v>
      </c>
      <c r="O234" s="48">
        <f t="shared" si="39"/>
        <v>637.55165402716375</v>
      </c>
      <c r="P234" s="45">
        <v>76633.491999999998</v>
      </c>
      <c r="Q234" s="41">
        <f t="shared" si="36"/>
        <v>0.28492763973224661</v>
      </c>
    </row>
    <row r="235" spans="1:17" x14ac:dyDescent="0.25">
      <c r="A235">
        <f t="shared" si="30"/>
        <v>2014</v>
      </c>
      <c r="B235">
        <f t="shared" si="31"/>
        <v>6</v>
      </c>
      <c r="C235" s="19">
        <v>41811</v>
      </c>
      <c r="D235" s="19">
        <f t="shared" si="32"/>
        <v>41817</v>
      </c>
      <c r="E235" s="19" t="str">
        <f t="shared" si="33"/>
        <v>252014</v>
      </c>
      <c r="F235" s="4">
        <f>SUMIF('Cushing Flows Data'!A$9:A$3818,'Cushing Balance'!$E235,'Cushing Flows Data'!$Z$9:$Z$3818)</f>
        <v>11744.290805972836</v>
      </c>
      <c r="G235" s="4">
        <f>SUMIF('Cushing Flows Data'!A$9:A$3818,'Cushing Balance'!$E235,'Cushing Flows Data'!$AU$9:$AU$3818)</f>
        <v>13712.875344166667</v>
      </c>
      <c r="H235" s="15">
        <f t="shared" si="34"/>
        <v>-1968.5845381938307</v>
      </c>
      <c r="I235" s="44">
        <v>20476</v>
      </c>
      <c r="K235" s="48">
        <f t="shared" si="37"/>
        <v>-1359</v>
      </c>
      <c r="L235" s="48">
        <f t="shared" si="38"/>
        <v>609.58453819383067</v>
      </c>
      <c r="M235" s="48"/>
      <c r="N235" s="48">
        <f t="shared" si="35"/>
        <v>-1359</v>
      </c>
      <c r="O235" s="48">
        <f t="shared" si="39"/>
        <v>1968.5845381938307</v>
      </c>
      <c r="P235" s="45">
        <v>77753.491999999998</v>
      </c>
      <c r="Q235" s="41">
        <f t="shared" si="36"/>
        <v>0.2633450855171881</v>
      </c>
    </row>
    <row r="236" spans="1:17" x14ac:dyDescent="0.25">
      <c r="A236">
        <f t="shared" si="30"/>
        <v>2014</v>
      </c>
      <c r="B236">
        <f t="shared" si="31"/>
        <v>6</v>
      </c>
      <c r="C236" s="19">
        <v>41818</v>
      </c>
      <c r="D236" s="19">
        <f t="shared" si="32"/>
        <v>41824</v>
      </c>
      <c r="E236" s="19" t="str">
        <f t="shared" si="33"/>
        <v>262014</v>
      </c>
      <c r="F236" s="4">
        <f>SUMIF('Cushing Flows Data'!A$9:A$3818,'Cushing Balance'!$E236,'Cushing Flows Data'!$Z$9:$Z$3818)</f>
        <v>12219.751834586072</v>
      </c>
      <c r="G236" s="4">
        <f>SUMIF('Cushing Flows Data'!A$9:A$3818,'Cushing Balance'!$E236,'Cushing Flows Data'!$AU$9:$AU$3818)</f>
        <v>12916.068571666667</v>
      </c>
      <c r="H236" s="15">
        <f t="shared" si="34"/>
        <v>-696.31673708059498</v>
      </c>
      <c r="I236" s="44">
        <v>20923</v>
      </c>
      <c r="K236" s="48">
        <f t="shared" si="37"/>
        <v>447</v>
      </c>
      <c r="L236" s="48">
        <f t="shared" si="38"/>
        <v>1143.316737080595</v>
      </c>
      <c r="M236" s="48"/>
      <c r="N236" s="48">
        <f t="shared" si="35"/>
        <v>447</v>
      </c>
      <c r="O236" s="48">
        <f t="shared" si="39"/>
        <v>696.31673708059498</v>
      </c>
      <c r="P236" s="45">
        <v>77773.491999999998</v>
      </c>
      <c r="Q236" s="41">
        <f t="shared" si="36"/>
        <v>0.26902482403644679</v>
      </c>
    </row>
    <row r="237" spans="1:17" x14ac:dyDescent="0.25">
      <c r="A237">
        <f t="shared" si="30"/>
        <v>2014</v>
      </c>
      <c r="B237">
        <f t="shared" si="31"/>
        <v>7</v>
      </c>
      <c r="C237" s="19">
        <v>41825</v>
      </c>
      <c r="D237" s="19">
        <f t="shared" si="32"/>
        <v>41831</v>
      </c>
      <c r="E237" s="19" t="str">
        <f t="shared" si="33"/>
        <v>272014</v>
      </c>
      <c r="F237" s="4">
        <f>SUMIF('Cushing Flows Data'!A$9:A$3818,'Cushing Balance'!$E237,'Cushing Flows Data'!$Z$9:$Z$3818)</f>
        <v>12446.810037389087</v>
      </c>
      <c r="G237" s="4">
        <f>SUMIF('Cushing Flows Data'!A$9:A$3818,'Cushing Balance'!$E237,'Cushing Flows Data'!$AU$9:$AU$3818)</f>
        <v>13661.222997500001</v>
      </c>
      <c r="H237" s="15">
        <f t="shared" si="34"/>
        <v>-1214.4129601109144</v>
      </c>
      <c r="I237" s="44">
        <v>20273</v>
      </c>
      <c r="K237" s="48">
        <f t="shared" si="37"/>
        <v>-650</v>
      </c>
      <c r="L237" s="48">
        <f t="shared" si="38"/>
        <v>564.41296011091436</v>
      </c>
      <c r="M237" s="48"/>
      <c r="N237" s="48">
        <f t="shared" si="35"/>
        <v>-650</v>
      </c>
      <c r="O237" s="48">
        <f t="shared" si="39"/>
        <v>1214.4129601109144</v>
      </c>
      <c r="P237" s="45">
        <v>77773.491999999998</v>
      </c>
      <c r="Q237" s="41">
        <f t="shared" si="36"/>
        <v>0.26066722065147852</v>
      </c>
    </row>
    <row r="238" spans="1:17" x14ac:dyDescent="0.25">
      <c r="A238">
        <f t="shared" si="30"/>
        <v>2014</v>
      </c>
      <c r="B238">
        <f t="shared" si="31"/>
        <v>7</v>
      </c>
      <c r="C238" s="19">
        <v>41832</v>
      </c>
      <c r="D238" s="19">
        <f t="shared" si="32"/>
        <v>41838</v>
      </c>
      <c r="E238" s="19" t="str">
        <f t="shared" si="33"/>
        <v>282014</v>
      </c>
      <c r="F238" s="4">
        <f>SUMIF('Cushing Flows Data'!A$9:A$3818,'Cushing Balance'!$E238,'Cushing Flows Data'!$Z$9:$Z$3818)</f>
        <v>11828.02919072242</v>
      </c>
      <c r="G238" s="4">
        <f>SUMIF('Cushing Flows Data'!A$9:A$3818,'Cushing Balance'!$E238,'Cushing Flows Data'!$AU$9:$AU$3818)</f>
        <v>13260.941585833334</v>
      </c>
      <c r="H238" s="15">
        <f t="shared" si="34"/>
        <v>-1432.9123951109141</v>
      </c>
      <c r="I238" s="44">
        <v>18823</v>
      </c>
      <c r="K238" s="48">
        <f t="shared" si="37"/>
        <v>-1450</v>
      </c>
      <c r="L238" s="48">
        <f t="shared" si="38"/>
        <v>-17.087604889085924</v>
      </c>
      <c r="M238" s="48"/>
      <c r="N238" s="48">
        <f t="shared" si="35"/>
        <v>-1450</v>
      </c>
      <c r="O238" s="48">
        <f t="shared" si="39"/>
        <v>1432.9123951109141</v>
      </c>
      <c r="P238" s="45">
        <v>77443.491999999998</v>
      </c>
      <c r="Q238" s="41">
        <f t="shared" si="36"/>
        <v>0.24305463911673819</v>
      </c>
    </row>
    <row r="239" spans="1:17" x14ac:dyDescent="0.25">
      <c r="A239">
        <f t="shared" si="30"/>
        <v>2014</v>
      </c>
      <c r="B239">
        <f t="shared" si="31"/>
        <v>7</v>
      </c>
      <c r="C239" s="19">
        <v>41839</v>
      </c>
      <c r="D239" s="19">
        <f t="shared" si="32"/>
        <v>41845</v>
      </c>
      <c r="E239" s="19" t="str">
        <f t="shared" si="33"/>
        <v>292014</v>
      </c>
      <c r="F239" s="4">
        <f>SUMIF('Cushing Flows Data'!A$9:A$3818,'Cushing Balance'!$E239,'Cushing Flows Data'!$Z$9:$Z$3818)</f>
        <v>11801.389464889086</v>
      </c>
      <c r="G239" s="4">
        <f>SUMIF('Cushing Flows Data'!A$9:A$3818,'Cushing Balance'!$E239,'Cushing Flows Data'!$AU$9:$AU$3818)</f>
        <v>12809.626526666667</v>
      </c>
      <c r="H239" s="15">
        <f t="shared" si="34"/>
        <v>-1008.2370617775814</v>
      </c>
      <c r="I239" s="44">
        <v>17899</v>
      </c>
      <c r="K239" s="48">
        <f t="shared" si="37"/>
        <v>-924</v>
      </c>
      <c r="L239" s="48">
        <f t="shared" si="38"/>
        <v>84.237061777581403</v>
      </c>
      <c r="M239" s="48"/>
      <c r="N239" s="48">
        <f t="shared" si="35"/>
        <v>-924</v>
      </c>
      <c r="O239" s="48">
        <f t="shared" si="39"/>
        <v>1008.2370617775814</v>
      </c>
      <c r="P239" s="45">
        <v>77193.491999999998</v>
      </c>
      <c r="Q239" s="41">
        <f t="shared" si="36"/>
        <v>0.23187187852571822</v>
      </c>
    </row>
    <row r="240" spans="1:17" x14ac:dyDescent="0.25">
      <c r="A240">
        <f t="shared" si="30"/>
        <v>2014</v>
      </c>
      <c r="B240">
        <f t="shared" si="31"/>
        <v>7</v>
      </c>
      <c r="C240" s="19">
        <v>41846</v>
      </c>
      <c r="D240" s="19">
        <f t="shared" si="32"/>
        <v>41852</v>
      </c>
      <c r="E240" s="19" t="str">
        <f t="shared" si="33"/>
        <v>302014</v>
      </c>
      <c r="F240" s="4">
        <f>SUMIF('Cushing Flows Data'!A$9:A$3818,'Cushing Balance'!$E240,'Cushing Flows Data'!$Z$9:$Z$3818)</f>
        <v>13009.234469799132</v>
      </c>
      <c r="G240" s="4">
        <f>SUMIF('Cushing Flows Data'!A$9:A$3818,'Cushing Balance'!$E240,'Cushing Flows Data'!$AU$9:$AU$3818)</f>
        <v>13403.345935000001</v>
      </c>
      <c r="H240" s="15">
        <f t="shared" si="34"/>
        <v>-394.11146520086913</v>
      </c>
      <c r="I240" s="44">
        <v>17982</v>
      </c>
      <c r="K240" s="48">
        <f t="shared" si="37"/>
        <v>83</v>
      </c>
      <c r="L240" s="48">
        <f t="shared" si="38"/>
        <v>477.11146520086913</v>
      </c>
      <c r="M240" s="48">
        <v>426.5</v>
      </c>
      <c r="N240" s="48">
        <f t="shared" si="35"/>
        <v>-343.5</v>
      </c>
      <c r="O240" s="48">
        <f t="shared" si="39"/>
        <v>820.61146520086913</v>
      </c>
      <c r="P240" s="45">
        <v>77193.491999999998</v>
      </c>
      <c r="Q240" s="41">
        <f t="shared" si="36"/>
        <v>0.23294709870101485</v>
      </c>
    </row>
    <row r="241" spans="1:17" x14ac:dyDescent="0.25">
      <c r="A241">
        <f t="shared" si="30"/>
        <v>2014</v>
      </c>
      <c r="B241">
        <f t="shared" si="31"/>
        <v>8</v>
      </c>
      <c r="C241" s="19">
        <v>41853</v>
      </c>
      <c r="D241" s="19">
        <f t="shared" si="32"/>
        <v>41859</v>
      </c>
      <c r="E241" s="19" t="str">
        <f t="shared" si="33"/>
        <v>312014</v>
      </c>
      <c r="F241" s="4">
        <f>SUMIF('Cushing Flows Data'!A$9:A$3818,'Cushing Balance'!$E241,'Cushing Flows Data'!$Z$9:$Z$3818)</f>
        <v>12292.248820926079</v>
      </c>
      <c r="G241" s="4">
        <f>SUMIF('Cushing Flows Data'!A$9:A$3818,'Cushing Balance'!$E241,'Cushing Flows Data'!$AU$9:$AU$3818)</f>
        <v>12721.245811666668</v>
      </c>
      <c r="H241" s="15">
        <f t="shared" si="34"/>
        <v>-428.99699074058844</v>
      </c>
      <c r="I241" s="44">
        <v>18400</v>
      </c>
      <c r="K241" s="48">
        <f t="shared" si="37"/>
        <v>418</v>
      </c>
      <c r="L241" s="48">
        <f t="shared" si="38"/>
        <v>846.99699074058844</v>
      </c>
      <c r="M241" s="48">
        <v>1403</v>
      </c>
      <c r="N241" s="48">
        <f t="shared" si="35"/>
        <v>-985</v>
      </c>
      <c r="O241" s="48">
        <f t="shared" si="39"/>
        <v>1831.9969907405884</v>
      </c>
      <c r="P241" s="45">
        <v>77193.491999999998</v>
      </c>
      <c r="Q241" s="41">
        <f t="shared" si="36"/>
        <v>0.23836206295732806</v>
      </c>
    </row>
    <row r="242" spans="1:17" x14ac:dyDescent="0.25">
      <c r="A242">
        <f t="shared" si="30"/>
        <v>2014</v>
      </c>
      <c r="B242">
        <f t="shared" si="31"/>
        <v>8</v>
      </c>
      <c r="C242" s="19">
        <v>41860</v>
      </c>
      <c r="D242" s="19">
        <f t="shared" si="32"/>
        <v>41866</v>
      </c>
      <c r="E242" s="19" t="str">
        <f t="shared" si="33"/>
        <v>322014</v>
      </c>
      <c r="F242" s="4">
        <f>SUMIF('Cushing Flows Data'!A$9:A$3818,'Cushing Balance'!$E242,'Cushing Flows Data'!$Z$9:$Z$3818)</f>
        <v>12564.099297592744</v>
      </c>
      <c r="G242" s="4">
        <f>SUMIF('Cushing Flows Data'!A$9:A$3818,'Cushing Balance'!$E242,'Cushing Flows Data'!$AU$9:$AU$3818)</f>
        <v>12316.299965833334</v>
      </c>
      <c r="H242" s="15">
        <f t="shared" si="34"/>
        <v>247.79933175941005</v>
      </c>
      <c r="I242" s="44">
        <v>20155</v>
      </c>
      <c r="K242" s="48">
        <f t="shared" si="37"/>
        <v>1755</v>
      </c>
      <c r="L242" s="48">
        <f t="shared" si="38"/>
        <v>1507.2006682405899</v>
      </c>
      <c r="M242" s="48">
        <v>928</v>
      </c>
      <c r="N242" s="48">
        <f t="shared" si="35"/>
        <v>827</v>
      </c>
      <c r="O242" s="48">
        <f t="shared" si="39"/>
        <v>680.20066824058995</v>
      </c>
      <c r="P242" s="45">
        <v>77038.491999999998</v>
      </c>
      <c r="Q242" s="41">
        <f t="shared" si="36"/>
        <v>0.26162246270344958</v>
      </c>
    </row>
    <row r="243" spans="1:17" x14ac:dyDescent="0.25">
      <c r="A243">
        <f t="shared" si="30"/>
        <v>2014</v>
      </c>
      <c r="B243">
        <f t="shared" si="31"/>
        <v>8</v>
      </c>
      <c r="C243" s="19">
        <v>41867</v>
      </c>
      <c r="D243" s="19">
        <f t="shared" si="32"/>
        <v>41873</v>
      </c>
      <c r="E243" s="19" t="str">
        <f t="shared" si="33"/>
        <v>332014</v>
      </c>
      <c r="F243" s="4">
        <f>SUMIF('Cushing Flows Data'!A$9:A$3818,'Cushing Balance'!$E243,'Cushing Flows Data'!$Z$9:$Z$3818)</f>
        <v>12519.120223426078</v>
      </c>
      <c r="G243" s="4">
        <f>SUMIF('Cushing Flows Data'!A$9:A$3818,'Cushing Balance'!$E243,'Cushing Flows Data'!$AU$9:$AU$3818)</f>
        <v>13742.513076666668</v>
      </c>
      <c r="H243" s="15">
        <f t="shared" si="34"/>
        <v>-1223.3928532405898</v>
      </c>
      <c r="I243" s="44">
        <v>20663</v>
      </c>
      <c r="K243" s="48">
        <f t="shared" si="37"/>
        <v>508</v>
      </c>
      <c r="L243" s="48">
        <f t="shared" si="38"/>
        <v>1731.3928532405898</v>
      </c>
      <c r="M243" s="48">
        <v>1192</v>
      </c>
      <c r="N243" s="48">
        <f t="shared" si="35"/>
        <v>-684</v>
      </c>
      <c r="O243" s="48">
        <f t="shared" si="39"/>
        <v>2415.3928532405898</v>
      </c>
      <c r="P243" s="45">
        <v>76565.491999999998</v>
      </c>
      <c r="Q243" s="41">
        <f t="shared" si="36"/>
        <v>0.26987353519520257</v>
      </c>
    </row>
    <row r="244" spans="1:17" x14ac:dyDescent="0.25">
      <c r="A244">
        <f t="shared" si="30"/>
        <v>2014</v>
      </c>
      <c r="B244">
        <f t="shared" si="31"/>
        <v>8</v>
      </c>
      <c r="C244" s="19">
        <v>41874</v>
      </c>
      <c r="D244" s="19">
        <f t="shared" si="32"/>
        <v>41880</v>
      </c>
      <c r="E244" s="19" t="str">
        <f t="shared" si="33"/>
        <v>342014</v>
      </c>
      <c r="F244" s="4">
        <f>SUMIF('Cushing Flows Data'!A$9:A$3818,'Cushing Balance'!$E244,'Cushing Flows Data'!$Z$9:$Z$3818)</f>
        <v>12252.604526759411</v>
      </c>
      <c r="G244" s="4">
        <f>SUMIF('Cushing Flows Data'!A$9:A$3818,'Cushing Balance'!$E244,'Cushing Flows Data'!$AU$9:$AU$3818)</f>
        <v>14450.059555833333</v>
      </c>
      <c r="H244" s="15">
        <f t="shared" si="34"/>
        <v>-2197.4550290739226</v>
      </c>
      <c r="I244" s="44">
        <v>20278</v>
      </c>
      <c r="K244" s="48">
        <f t="shared" si="37"/>
        <v>-385</v>
      </c>
      <c r="L244" s="48">
        <f t="shared" si="38"/>
        <v>1812.4550290739226</v>
      </c>
      <c r="M244" s="48">
        <v>-839</v>
      </c>
      <c r="N244" s="48">
        <f t="shared" si="35"/>
        <v>454</v>
      </c>
      <c r="O244" s="48">
        <f t="shared" si="39"/>
        <v>1358.4550290739226</v>
      </c>
      <c r="P244" s="45">
        <v>77065.491999999998</v>
      </c>
      <c r="Q244" s="41">
        <f t="shared" si="36"/>
        <v>0.26312684800610886</v>
      </c>
    </row>
    <row r="245" spans="1:17" x14ac:dyDescent="0.25">
      <c r="A245">
        <f t="shared" si="30"/>
        <v>2014</v>
      </c>
      <c r="B245">
        <f t="shared" si="31"/>
        <v>8</v>
      </c>
      <c r="C245" s="19">
        <v>41881</v>
      </c>
      <c r="D245" s="19">
        <f t="shared" si="32"/>
        <v>41887</v>
      </c>
      <c r="E245" s="19" t="str">
        <f t="shared" si="33"/>
        <v>352014</v>
      </c>
      <c r="F245" s="4">
        <f>SUMIF('Cushing Flows Data'!A$9:A$3818,'Cushing Balance'!$E245,'Cushing Flows Data'!$Z$9:$Z$3818)</f>
        <v>12497.529795633551</v>
      </c>
      <c r="G245" s="4">
        <f>SUMIF('Cushing Flows Data'!A$9:A$3818,'Cushing Balance'!$E245,'Cushing Flows Data'!$AU$9:$AU$3818)</f>
        <v>12390.9992975</v>
      </c>
      <c r="H245" s="15">
        <f t="shared" si="34"/>
        <v>106.53049813355028</v>
      </c>
      <c r="I245" s="44">
        <v>20356</v>
      </c>
      <c r="K245" s="48">
        <f t="shared" si="37"/>
        <v>78</v>
      </c>
      <c r="L245" s="48">
        <f t="shared" si="38"/>
        <v>-28.530498133550282</v>
      </c>
      <c r="M245" s="48">
        <v>163</v>
      </c>
      <c r="N245" s="48">
        <f t="shared" si="35"/>
        <v>-85</v>
      </c>
      <c r="O245" s="48">
        <f t="shared" si="39"/>
        <v>56.469501866449718</v>
      </c>
      <c r="P245" s="45">
        <v>77565.491999999998</v>
      </c>
      <c r="Q245" s="41">
        <f t="shared" si="36"/>
        <v>0.26243629061232537</v>
      </c>
    </row>
    <row r="246" spans="1:17" x14ac:dyDescent="0.25">
      <c r="A246">
        <f t="shared" si="30"/>
        <v>2014</v>
      </c>
      <c r="B246">
        <f t="shared" si="31"/>
        <v>9</v>
      </c>
      <c r="C246" s="19">
        <v>41888</v>
      </c>
      <c r="D246" s="19">
        <f t="shared" si="32"/>
        <v>41894</v>
      </c>
      <c r="E246" s="19" t="str">
        <f t="shared" si="33"/>
        <v>362014</v>
      </c>
      <c r="F246" s="4">
        <f>SUMIF('Cushing Flows Data'!A$9:A$3818,'Cushing Balance'!$E246,'Cushing Flows Data'!$Z$9:$Z$3818)</f>
        <v>12331.921323183207</v>
      </c>
      <c r="G246" s="4">
        <f>SUMIF('Cushing Flows Data'!A$9:A$3818,'Cushing Balance'!$E246,'Cushing Flows Data'!$AU$9:$AU$3818)</f>
        <v>13450.633371666665</v>
      </c>
      <c r="H246" s="15">
        <f t="shared" si="34"/>
        <v>-1118.7120484834577</v>
      </c>
      <c r="I246" s="44">
        <v>19999</v>
      </c>
      <c r="K246" s="48">
        <f t="shared" si="37"/>
        <v>-357</v>
      </c>
      <c r="L246" s="48">
        <f t="shared" si="38"/>
        <v>761.71204848345769</v>
      </c>
      <c r="M246" s="48">
        <v>157</v>
      </c>
      <c r="N246" s="48">
        <f t="shared" si="35"/>
        <v>-514</v>
      </c>
      <c r="O246" s="48">
        <f t="shared" si="39"/>
        <v>1275.7120484834577</v>
      </c>
      <c r="P246" s="45">
        <v>77565.491999999998</v>
      </c>
      <c r="Q246" s="41">
        <f t="shared" si="36"/>
        <v>0.25783372843171032</v>
      </c>
    </row>
    <row r="247" spans="1:17" x14ac:dyDescent="0.25">
      <c r="A247">
        <f t="shared" si="30"/>
        <v>2014</v>
      </c>
      <c r="B247">
        <f t="shared" si="31"/>
        <v>9</v>
      </c>
      <c r="C247" s="19">
        <v>41895</v>
      </c>
      <c r="D247" s="19">
        <f t="shared" si="32"/>
        <v>41901</v>
      </c>
      <c r="E247" s="19" t="str">
        <f t="shared" si="33"/>
        <v>372014</v>
      </c>
      <c r="F247" s="4">
        <f>SUMIF('Cushing Flows Data'!A$9:A$3818,'Cushing Balance'!$E247,'Cushing Flows Data'!$Z$9:$Z$3818)</f>
        <v>12400.796250683206</v>
      </c>
      <c r="G247" s="4">
        <f>SUMIF('Cushing Flows Data'!A$9:A$3818,'Cushing Balance'!$E247,'Cushing Flows Data'!$AU$9:$AU$3818)</f>
        <v>12950.626853333333</v>
      </c>
      <c r="H247" s="15">
        <f t="shared" si="34"/>
        <v>-549.83060265012682</v>
      </c>
      <c r="I247" s="44">
        <v>20190</v>
      </c>
      <c r="K247" s="48">
        <f t="shared" si="37"/>
        <v>191</v>
      </c>
      <c r="L247" s="48">
        <f t="shared" si="38"/>
        <v>740.83060265012682</v>
      </c>
      <c r="M247" s="48">
        <v>41</v>
      </c>
      <c r="N247" s="48">
        <f t="shared" si="35"/>
        <v>150</v>
      </c>
      <c r="O247" s="48">
        <f t="shared" si="39"/>
        <v>590.83060265012682</v>
      </c>
      <c r="P247" s="45">
        <v>78005.491999999998</v>
      </c>
      <c r="Q247" s="41">
        <f t="shared" si="36"/>
        <v>0.25882792970525714</v>
      </c>
    </row>
    <row r="248" spans="1:17" x14ac:dyDescent="0.25">
      <c r="A248">
        <f t="shared" si="30"/>
        <v>2014</v>
      </c>
      <c r="B248">
        <f t="shared" si="31"/>
        <v>9</v>
      </c>
      <c r="C248" s="19">
        <v>41902</v>
      </c>
      <c r="D248" s="19">
        <f t="shared" si="32"/>
        <v>41908</v>
      </c>
      <c r="E248" s="19" t="str">
        <f t="shared" si="33"/>
        <v>382014</v>
      </c>
      <c r="F248" s="4">
        <f>SUMIF('Cushing Flows Data'!A$9:A$3818,'Cushing Balance'!$E248,'Cushing Flows Data'!$Z$9:$Z$3818)</f>
        <v>12667.463787349872</v>
      </c>
      <c r="G248" s="4">
        <f>SUMIF('Cushing Flows Data'!A$9:A$3818,'Cushing Balance'!$E248,'Cushing Flows Data'!$AU$9:$AU$3818)</f>
        <v>13970.464343333333</v>
      </c>
      <c r="H248" s="15">
        <f t="shared" si="34"/>
        <v>-1303.0005559834608</v>
      </c>
      <c r="I248" s="44">
        <v>20505</v>
      </c>
      <c r="K248" s="48">
        <f t="shared" si="37"/>
        <v>315</v>
      </c>
      <c r="L248" s="48">
        <f t="shared" si="38"/>
        <v>1618.0005559834608</v>
      </c>
      <c r="M248" s="48">
        <v>355</v>
      </c>
      <c r="N248" s="48">
        <f t="shared" si="35"/>
        <v>-40</v>
      </c>
      <c r="O248" s="48">
        <f t="shared" si="39"/>
        <v>1658.0005559834608</v>
      </c>
      <c r="P248" s="45">
        <v>78005.491999999998</v>
      </c>
      <c r="Q248" s="41">
        <f t="shared" si="36"/>
        <v>0.26286610691462597</v>
      </c>
    </row>
    <row r="249" spans="1:17" x14ac:dyDescent="0.25">
      <c r="A249">
        <f t="shared" si="30"/>
        <v>2014</v>
      </c>
      <c r="B249">
        <f t="shared" si="31"/>
        <v>9</v>
      </c>
      <c r="C249" s="19">
        <v>41909</v>
      </c>
      <c r="D249" s="19">
        <f t="shared" si="32"/>
        <v>41915</v>
      </c>
      <c r="E249" s="19" t="str">
        <f t="shared" si="33"/>
        <v>392014</v>
      </c>
      <c r="F249" s="4">
        <f>SUMIF('Cushing Flows Data'!A$9:A$3818,'Cushing Balance'!$E249,'Cushing Flows Data'!$Z$9:$Z$3818)</f>
        <v>12319.699596443419</v>
      </c>
      <c r="G249" s="4">
        <f>SUMIF('Cushing Flows Data'!A$9:A$3818,'Cushing Balance'!$E249,'Cushing Flows Data'!$AU$9:$AU$3818)</f>
        <v>13760.642684999997</v>
      </c>
      <c r="H249" s="15">
        <f t="shared" si="34"/>
        <v>-1440.943088556578</v>
      </c>
      <c r="I249" s="44">
        <v>18929</v>
      </c>
      <c r="K249" s="48">
        <f t="shared" si="37"/>
        <v>-1576</v>
      </c>
      <c r="L249" s="48">
        <f t="shared" si="38"/>
        <v>-135.056911443422</v>
      </c>
      <c r="M249" s="48">
        <v>-1000</v>
      </c>
      <c r="N249" s="48">
        <f t="shared" si="35"/>
        <v>-576</v>
      </c>
      <c r="O249" s="48">
        <f t="shared" si="39"/>
        <v>440.943088556578</v>
      </c>
      <c r="P249" s="45">
        <v>77835.491999999998</v>
      </c>
      <c r="Q249" s="41">
        <f t="shared" si="36"/>
        <v>0.24319239865535894</v>
      </c>
    </row>
    <row r="250" spans="1:17" x14ac:dyDescent="0.25">
      <c r="A250">
        <f t="shared" si="30"/>
        <v>2014</v>
      </c>
      <c r="B250">
        <f t="shared" si="31"/>
        <v>10</v>
      </c>
      <c r="C250" s="19">
        <v>41916</v>
      </c>
      <c r="D250" s="19">
        <f t="shared" si="32"/>
        <v>41922</v>
      </c>
      <c r="E250" s="19" t="str">
        <f t="shared" si="33"/>
        <v>402014</v>
      </c>
      <c r="F250" s="4">
        <f>SUMIF('Cushing Flows Data'!A$9:A$3818,'Cushing Balance'!$E250,'Cushing Flows Data'!$Z$9:$Z$3818)</f>
        <v>13220.919057734813</v>
      </c>
      <c r="G250" s="4">
        <f>SUMIF('Cushing Flows Data'!A$9:A$3818,'Cushing Balance'!$E250,'Cushing Flows Data'!$AU$9:$AU$3818)</f>
        <v>12676.3914425</v>
      </c>
      <c r="H250" s="15">
        <f t="shared" si="34"/>
        <v>544.5276152348124</v>
      </c>
      <c r="I250" s="44">
        <v>19645</v>
      </c>
      <c r="K250" s="48">
        <f t="shared" si="37"/>
        <v>716</v>
      </c>
      <c r="L250" s="48">
        <f t="shared" si="38"/>
        <v>171.4723847651876</v>
      </c>
      <c r="M250" s="48">
        <v>816</v>
      </c>
      <c r="N250" s="48">
        <f t="shared" si="35"/>
        <v>-100</v>
      </c>
      <c r="O250" s="48">
        <f t="shared" si="39"/>
        <v>271.4723847651876</v>
      </c>
      <c r="P250" s="45">
        <v>78135.491999999998</v>
      </c>
      <c r="Q250" s="41">
        <f t="shared" si="36"/>
        <v>0.25142223459730695</v>
      </c>
    </row>
    <row r="251" spans="1:17" x14ac:dyDescent="0.25">
      <c r="A251">
        <f t="shared" si="30"/>
        <v>2014</v>
      </c>
      <c r="B251">
        <f t="shared" si="31"/>
        <v>10</v>
      </c>
      <c r="C251" s="19">
        <v>41923</v>
      </c>
      <c r="D251" s="19">
        <f t="shared" si="32"/>
        <v>41929</v>
      </c>
      <c r="E251" s="19" t="str">
        <f t="shared" si="33"/>
        <v>412014</v>
      </c>
      <c r="F251" s="4">
        <f>SUMIF('Cushing Flows Data'!A$9:A$3818,'Cushing Balance'!$E251,'Cushing Flows Data'!$Z$9:$Z$3818)</f>
        <v>12991.098034401475</v>
      </c>
      <c r="G251" s="4">
        <f>SUMIF('Cushing Flows Data'!A$9:A$3818,'Cushing Balance'!$E251,'Cushing Flows Data'!$AU$9:$AU$3818)</f>
        <v>13436.299095</v>
      </c>
      <c r="H251" s="15">
        <f t="shared" si="34"/>
        <v>-445.20106059852515</v>
      </c>
      <c r="I251" s="44">
        <v>20598</v>
      </c>
      <c r="K251" s="48">
        <f t="shared" si="37"/>
        <v>953</v>
      </c>
      <c r="L251" s="48">
        <f t="shared" si="38"/>
        <v>1398.2010605985251</v>
      </c>
      <c r="M251" s="48">
        <v>480</v>
      </c>
      <c r="N251" s="48">
        <f t="shared" si="35"/>
        <v>473</v>
      </c>
      <c r="O251" s="48">
        <f t="shared" si="39"/>
        <v>925.20106059852515</v>
      </c>
      <c r="P251" s="45">
        <v>78135.491999999998</v>
      </c>
      <c r="Q251" s="41">
        <f t="shared" si="36"/>
        <v>0.263618996601442</v>
      </c>
    </row>
    <row r="252" spans="1:17" x14ac:dyDescent="0.25">
      <c r="A252">
        <f t="shared" si="30"/>
        <v>2014</v>
      </c>
      <c r="B252">
        <f t="shared" si="31"/>
        <v>10</v>
      </c>
      <c r="C252" s="19">
        <v>41930</v>
      </c>
      <c r="D252" s="19">
        <f t="shared" si="32"/>
        <v>41936</v>
      </c>
      <c r="E252" s="19" t="str">
        <f t="shared" si="33"/>
        <v>422014</v>
      </c>
      <c r="F252" s="4">
        <f>SUMIF('Cushing Flows Data'!A$9:A$3818,'Cushing Balance'!$E252,'Cushing Flows Data'!$Z$9:$Z$3818)</f>
        <v>12385.314453568142</v>
      </c>
      <c r="G252" s="4">
        <f>SUMIF('Cushing Flows Data'!A$9:A$3818,'Cushing Balance'!$E252,'Cushing Flows Data'!$AU$9:$AU$3818)</f>
        <v>13163.437257500002</v>
      </c>
      <c r="H252" s="15">
        <f t="shared" si="34"/>
        <v>-778.12280393185938</v>
      </c>
      <c r="I252" s="44">
        <v>21374</v>
      </c>
      <c r="K252" s="48">
        <f t="shared" si="37"/>
        <v>776</v>
      </c>
      <c r="L252" s="48">
        <f t="shared" si="38"/>
        <v>1554.1228039318594</v>
      </c>
      <c r="M252" s="48">
        <v>148</v>
      </c>
      <c r="N252" s="48">
        <f t="shared" si="35"/>
        <v>628</v>
      </c>
      <c r="O252" s="48">
        <f t="shared" si="39"/>
        <v>926.12280393185938</v>
      </c>
      <c r="P252" s="45">
        <v>78635.491999999998</v>
      </c>
      <c r="Q252" s="41">
        <f t="shared" si="36"/>
        <v>0.27181110534667985</v>
      </c>
    </row>
    <row r="253" spans="1:17" x14ac:dyDescent="0.25">
      <c r="A253">
        <f t="shared" si="30"/>
        <v>2014</v>
      </c>
      <c r="B253">
        <f t="shared" si="31"/>
        <v>10</v>
      </c>
      <c r="C253" s="19">
        <v>41937</v>
      </c>
      <c r="D253" s="19">
        <f t="shared" si="32"/>
        <v>41943</v>
      </c>
      <c r="E253" s="19" t="str">
        <f t="shared" si="33"/>
        <v>432014</v>
      </c>
      <c r="F253" s="4">
        <f>SUMIF('Cushing Flows Data'!A$9:A$3818,'Cushing Balance'!$E253,'Cushing Flows Data'!$Z$9:$Z$3818)</f>
        <v>12194.278088568144</v>
      </c>
      <c r="G253" s="4">
        <f>SUMIF('Cushing Flows Data'!A$9:A$3818,'Cushing Balance'!$E253,'Cushing Flows Data'!$AU$9:$AU$3818)</f>
        <v>13320.440700833333</v>
      </c>
      <c r="H253" s="15">
        <f t="shared" si="34"/>
        <v>-1126.1626122651887</v>
      </c>
      <c r="I253" s="44">
        <v>20823</v>
      </c>
      <c r="K253" s="48">
        <f t="shared" si="37"/>
        <v>-551</v>
      </c>
      <c r="L253" s="48">
        <f t="shared" si="38"/>
        <v>575.16261226518873</v>
      </c>
      <c r="M253" s="48">
        <v>46</v>
      </c>
      <c r="N253" s="48">
        <f t="shared" si="35"/>
        <v>-597</v>
      </c>
      <c r="O253" s="48">
        <f t="shared" si="39"/>
        <v>1172.1626122651887</v>
      </c>
      <c r="P253" s="45">
        <v>78635.491999999998</v>
      </c>
      <c r="Q253" s="41">
        <f t="shared" si="36"/>
        <v>0.26480409126199655</v>
      </c>
    </row>
    <row r="254" spans="1:17" x14ac:dyDescent="0.25">
      <c r="A254">
        <f t="shared" si="30"/>
        <v>2014</v>
      </c>
      <c r="B254">
        <f t="shared" si="31"/>
        <v>11</v>
      </c>
      <c r="C254" s="19">
        <v>41944</v>
      </c>
      <c r="D254" s="19">
        <f t="shared" si="32"/>
        <v>41950</v>
      </c>
      <c r="E254" s="19" t="str">
        <f t="shared" si="33"/>
        <v>442014</v>
      </c>
      <c r="F254" s="4">
        <f>SUMIF('Cushing Flows Data'!A$9:A$3818,'Cushing Balance'!$E254,'Cushing Flows Data'!$Z$9:$Z$3818)</f>
        <v>12826.082586698349</v>
      </c>
      <c r="G254" s="4">
        <f>SUMIF('Cushing Flows Data'!A$9:A$3818,'Cushing Balance'!$E254,'Cushing Flows Data'!$AU$9:$AU$3818)</f>
        <v>12341.885516666665</v>
      </c>
      <c r="H254" s="15">
        <f t="shared" si="34"/>
        <v>484.19707003168332</v>
      </c>
      <c r="I254" s="44">
        <v>22527</v>
      </c>
      <c r="K254" s="48">
        <f t="shared" si="37"/>
        <v>1704</v>
      </c>
      <c r="L254" s="48">
        <f t="shared" si="38"/>
        <v>1219.8029299683167</v>
      </c>
      <c r="M254" s="48">
        <v>1100</v>
      </c>
      <c r="N254" s="48">
        <f t="shared" si="35"/>
        <v>604</v>
      </c>
      <c r="O254" s="48">
        <f t="shared" si="39"/>
        <v>615.80292996831668</v>
      </c>
      <c r="P254" s="45">
        <v>78555.491999999998</v>
      </c>
      <c r="Q254" s="41">
        <f t="shared" si="36"/>
        <v>0.28676543710018393</v>
      </c>
    </row>
    <row r="255" spans="1:17" x14ac:dyDescent="0.25">
      <c r="A255">
        <f t="shared" si="30"/>
        <v>2014</v>
      </c>
      <c r="B255">
        <f t="shared" si="31"/>
        <v>11</v>
      </c>
      <c r="C255" s="19">
        <v>41951</v>
      </c>
      <c r="D255" s="19">
        <f t="shared" si="32"/>
        <v>41957</v>
      </c>
      <c r="E255" s="19" t="str">
        <f t="shared" si="33"/>
        <v>452014</v>
      </c>
      <c r="F255" s="4">
        <f>SUMIF('Cushing Flows Data'!A$9:A$3818,'Cushing Balance'!$E255,'Cushing Flows Data'!$Z$9:$Z$3818)</f>
        <v>13061.593248365018</v>
      </c>
      <c r="G255" s="4">
        <f>SUMIF('Cushing Flows Data'!A$9:A$3818,'Cushing Balance'!$E255,'Cushing Flows Data'!$AU$9:$AU$3818)</f>
        <v>12782.296759166666</v>
      </c>
      <c r="H255" s="15">
        <f t="shared" si="34"/>
        <v>279.29648919835199</v>
      </c>
      <c r="I255" s="44">
        <v>23245</v>
      </c>
      <c r="K255" s="48">
        <f t="shared" si="37"/>
        <v>718</v>
      </c>
      <c r="L255" s="48">
        <f t="shared" si="38"/>
        <v>438.70351080164801</v>
      </c>
      <c r="M255" s="48">
        <v>1000</v>
      </c>
      <c r="N255" s="48">
        <f t="shared" si="35"/>
        <v>-282</v>
      </c>
      <c r="O255" s="48">
        <f t="shared" si="39"/>
        <v>720.70351080164801</v>
      </c>
      <c r="P255" s="45">
        <v>78805.491999999998</v>
      </c>
      <c r="Q255" s="41">
        <f t="shared" si="36"/>
        <v>0.29496675180963278</v>
      </c>
    </row>
    <row r="256" spans="1:17" x14ac:dyDescent="0.25">
      <c r="A256">
        <f t="shared" si="30"/>
        <v>2014</v>
      </c>
      <c r="B256">
        <f t="shared" si="31"/>
        <v>11</v>
      </c>
      <c r="C256" s="19">
        <v>41958</v>
      </c>
      <c r="D256" s="19">
        <f t="shared" si="32"/>
        <v>41964</v>
      </c>
      <c r="E256" s="19" t="str">
        <f t="shared" si="33"/>
        <v>462014</v>
      </c>
      <c r="F256" s="4">
        <f>SUMIF('Cushing Flows Data'!A$9:A$3818,'Cushing Balance'!$E256,'Cushing Flows Data'!$Z$9:$Z$3818)</f>
        <v>14135.358173365017</v>
      </c>
      <c r="G256" s="4">
        <f>SUMIF('Cushing Flows Data'!A$9:A$3818,'Cushing Balance'!$E256,'Cushing Flows Data'!$AU$9:$AU$3818)</f>
        <v>13175.501587499999</v>
      </c>
      <c r="H256" s="15">
        <f t="shared" si="34"/>
        <v>959.85658586501813</v>
      </c>
      <c r="I256" s="44">
        <v>24579</v>
      </c>
      <c r="K256" s="48">
        <f t="shared" si="37"/>
        <v>1334</v>
      </c>
      <c r="L256" s="48">
        <f t="shared" si="38"/>
        <v>374.14341413498187</v>
      </c>
      <c r="M256" s="48">
        <v>853</v>
      </c>
      <c r="N256" s="48">
        <f t="shared" si="35"/>
        <v>481</v>
      </c>
      <c r="O256" s="48">
        <f t="shared" si="39"/>
        <v>-106.85658586501813</v>
      </c>
      <c r="P256" s="45">
        <v>78805.491999999998</v>
      </c>
      <c r="Q256" s="41">
        <f t="shared" si="36"/>
        <v>0.31189450603265062</v>
      </c>
    </row>
    <row r="257" spans="1:17" x14ac:dyDescent="0.25">
      <c r="A257">
        <f t="shared" si="30"/>
        <v>2014</v>
      </c>
      <c r="B257">
        <f t="shared" si="31"/>
        <v>11</v>
      </c>
      <c r="C257" s="19">
        <v>41965</v>
      </c>
      <c r="D257" s="19">
        <f t="shared" si="32"/>
        <v>41971</v>
      </c>
      <c r="E257" s="19" t="str">
        <f t="shared" si="33"/>
        <v>472014</v>
      </c>
      <c r="F257" s="4">
        <f>SUMIF('Cushing Flows Data'!A$9:A$3818,'Cushing Balance'!$E257,'Cushing Flows Data'!$Z$9:$Z$3818)</f>
        <v>14017.384340031682</v>
      </c>
      <c r="G257" s="4">
        <f>SUMIF('Cushing Flows Data'!A$9:A$3818,'Cushing Balance'!$E257,'Cushing Flows Data'!$AU$9:$AU$3818)</f>
        <v>13605.038853333333</v>
      </c>
      <c r="H257" s="15">
        <f t="shared" si="34"/>
        <v>412.3454866983484</v>
      </c>
      <c r="I257" s="44">
        <v>23885</v>
      </c>
      <c r="K257" s="48">
        <f t="shared" si="37"/>
        <v>-694</v>
      </c>
      <c r="L257" s="48">
        <f t="shared" si="38"/>
        <v>-1106.3454866983484</v>
      </c>
      <c r="M257" s="48">
        <v>-134</v>
      </c>
      <c r="N257" s="48">
        <f t="shared" si="35"/>
        <v>-560</v>
      </c>
      <c r="O257" s="48">
        <f t="shared" si="39"/>
        <v>-546.3454866983484</v>
      </c>
      <c r="P257" s="45">
        <v>78555.491999999998</v>
      </c>
      <c r="Q257" s="41">
        <f t="shared" si="36"/>
        <v>0.30405257979925837</v>
      </c>
    </row>
    <row r="258" spans="1:17" x14ac:dyDescent="0.25">
      <c r="A258">
        <f t="shared" si="30"/>
        <v>2014</v>
      </c>
      <c r="B258">
        <f t="shared" si="31"/>
        <v>11</v>
      </c>
      <c r="C258" s="19">
        <v>41972</v>
      </c>
      <c r="D258" s="19">
        <f t="shared" si="32"/>
        <v>41978</v>
      </c>
      <c r="E258" s="19" t="str">
        <f t="shared" si="33"/>
        <v>482014</v>
      </c>
      <c r="F258" s="4">
        <f>SUMIF('Cushing Flows Data'!A$9:A$3818,'Cushing Balance'!$E258,'Cushing Flows Data'!$Z$9:$Z$3818)</f>
        <v>13684.939492574715</v>
      </c>
      <c r="G258" s="4">
        <f>SUMIF('Cushing Flows Data'!A$9:A$3818,'Cushing Balance'!$E258,'Cushing Flows Data'!$AU$9:$AU$3818)</f>
        <v>12520.4131975</v>
      </c>
      <c r="H258" s="15">
        <f t="shared" si="34"/>
        <v>1164.5262950747147</v>
      </c>
      <c r="I258" s="44">
        <v>24905</v>
      </c>
      <c r="K258" s="48">
        <f t="shared" si="37"/>
        <v>1020</v>
      </c>
      <c r="L258" s="48">
        <f t="shared" si="38"/>
        <v>-144.52629507471465</v>
      </c>
      <c r="M258" s="48">
        <v>1335</v>
      </c>
      <c r="N258" s="48">
        <f t="shared" si="35"/>
        <v>-315</v>
      </c>
      <c r="O258" s="48">
        <f t="shared" si="39"/>
        <v>170.47370492528535</v>
      </c>
      <c r="P258" s="45">
        <v>78905.491999999998</v>
      </c>
      <c r="Q258" s="41">
        <f t="shared" si="36"/>
        <v>0.31563075482756003</v>
      </c>
    </row>
    <row r="259" spans="1:17" x14ac:dyDescent="0.25">
      <c r="A259">
        <f t="shared" ref="A259:A322" si="40">YEAR(C259)</f>
        <v>2014</v>
      </c>
      <c r="B259">
        <f t="shared" ref="B259:B322" si="41">MONTH(C259)</f>
        <v>12</v>
      </c>
      <c r="C259" s="19">
        <v>41979</v>
      </c>
      <c r="D259" s="19">
        <f t="shared" ref="D259:D322" si="42">C260-1</f>
        <v>41985</v>
      </c>
      <c r="E259" s="19" t="str">
        <f t="shared" ref="E259:E322" si="43">WEEKNUM(C259)&amp;YEAR(C259)</f>
        <v>492014</v>
      </c>
      <c r="F259" s="4">
        <f>SUMIF('Cushing Flows Data'!A$9:A$3818,'Cushing Balance'!$E259,'Cushing Flows Data'!$Z$9:$Z$3818)</f>
        <v>15042.75457859193</v>
      </c>
      <c r="G259" s="4">
        <f>SUMIF('Cushing Flows Data'!A$9:A$3818,'Cushing Balance'!$E259,'Cushing Flows Data'!$AU$9:$AU$3818)</f>
        <v>12794.348830000001</v>
      </c>
      <c r="H259" s="15">
        <f t="shared" ref="H259:H322" si="44">F259-G259</f>
        <v>2248.4057485919293</v>
      </c>
      <c r="I259" s="44">
        <v>27825</v>
      </c>
      <c r="K259" s="48">
        <f t="shared" si="37"/>
        <v>2920</v>
      </c>
      <c r="L259" s="48">
        <f t="shared" si="38"/>
        <v>671.5942514080707</v>
      </c>
      <c r="M259" s="48">
        <v>1335</v>
      </c>
      <c r="N259" s="48">
        <f t="shared" ref="N259:N311" si="45">K259-M259</f>
        <v>1585</v>
      </c>
      <c r="O259" s="48">
        <f t="shared" si="39"/>
        <v>-913.4057485919293</v>
      </c>
      <c r="P259" s="45">
        <v>79155.491999999998</v>
      </c>
      <c r="Q259" s="41">
        <f t="shared" ref="Q259:Q322" si="46">I259/P259</f>
        <v>0.35152330301983342</v>
      </c>
    </row>
    <row r="260" spans="1:17" x14ac:dyDescent="0.25">
      <c r="A260">
        <f t="shared" si="40"/>
        <v>2014</v>
      </c>
      <c r="B260">
        <f t="shared" si="41"/>
        <v>12</v>
      </c>
      <c r="C260" s="19">
        <v>41986</v>
      </c>
      <c r="D260" s="19">
        <f t="shared" si="42"/>
        <v>41992</v>
      </c>
      <c r="E260" s="19" t="str">
        <f t="shared" si="43"/>
        <v>502014</v>
      </c>
      <c r="F260" s="4">
        <f>SUMIF('Cushing Flows Data'!A$9:A$3818,'Cushing Balance'!$E260,'Cushing Flows Data'!$Z$9:$Z$3818)</f>
        <v>14837.640161925265</v>
      </c>
      <c r="G260" s="4">
        <f>SUMIF('Cushing Flows Data'!A$9:A$3818,'Cushing Balance'!$E260,'Cushing Flows Data'!$AU$9:$AU$3818)</f>
        <v>13240.190975</v>
      </c>
      <c r="H260" s="15">
        <f t="shared" si="44"/>
        <v>1597.4491869252652</v>
      </c>
      <c r="I260" s="44">
        <v>28798</v>
      </c>
      <c r="K260" s="48">
        <f t="shared" ref="K260:K323" si="47">I260-I259</f>
        <v>973</v>
      </c>
      <c r="L260" s="48">
        <f t="shared" ref="L260:L323" si="48">K260-H260</f>
        <v>-624.44918692526517</v>
      </c>
      <c r="M260" s="48">
        <v>973.31299999999999</v>
      </c>
      <c r="N260" s="48">
        <f t="shared" si="45"/>
        <v>-0.31299999999998818</v>
      </c>
      <c r="O260" s="48">
        <f t="shared" ref="O260:O323" si="49">M260-H260</f>
        <v>-624.13618692526518</v>
      </c>
      <c r="P260" s="45">
        <v>78905.491999999998</v>
      </c>
      <c r="Q260" s="41">
        <f t="shared" si="46"/>
        <v>0.36496825848319914</v>
      </c>
    </row>
    <row r="261" spans="1:17" x14ac:dyDescent="0.25">
      <c r="A261">
        <f t="shared" si="40"/>
        <v>2014</v>
      </c>
      <c r="B261">
        <f t="shared" si="41"/>
        <v>12</v>
      </c>
      <c r="C261" s="19">
        <v>41993</v>
      </c>
      <c r="D261" s="19">
        <f t="shared" si="42"/>
        <v>41999</v>
      </c>
      <c r="E261" s="19" t="str">
        <f t="shared" si="43"/>
        <v>512014</v>
      </c>
      <c r="F261" s="4">
        <f>SUMIF('Cushing Flows Data'!A$9:A$3818,'Cushing Balance'!$E261,'Cushing Flows Data'!$Z$9:$Z$3818)</f>
        <v>15778.624974425265</v>
      </c>
      <c r="G261" s="4">
        <f>SUMIF('Cushing Flows Data'!A$9:A$3818,'Cushing Balance'!$E261,'Cushing Flows Data'!$AU$9:$AU$3818)</f>
        <v>15559.315124166667</v>
      </c>
      <c r="H261" s="15">
        <f t="shared" si="44"/>
        <v>219.30985025859809</v>
      </c>
      <c r="I261" s="44">
        <v>30793</v>
      </c>
      <c r="K261" s="48">
        <f t="shared" si="47"/>
        <v>1995</v>
      </c>
      <c r="L261" s="48">
        <f t="shared" si="48"/>
        <v>1775.6901497414019</v>
      </c>
      <c r="M261" s="48">
        <v>2037</v>
      </c>
      <c r="N261" s="48">
        <f t="shared" si="45"/>
        <v>-42</v>
      </c>
      <c r="O261" s="48">
        <f t="shared" si="49"/>
        <v>1817.6901497414019</v>
      </c>
      <c r="P261" s="45">
        <v>79538.491999999998</v>
      </c>
      <c r="Q261" s="41">
        <f t="shared" si="46"/>
        <v>0.38714588654761017</v>
      </c>
    </row>
    <row r="262" spans="1:17" x14ac:dyDescent="0.25">
      <c r="A262">
        <f t="shared" si="40"/>
        <v>2014</v>
      </c>
      <c r="B262">
        <f t="shared" si="41"/>
        <v>12</v>
      </c>
      <c r="C262" s="19">
        <v>42000</v>
      </c>
      <c r="D262" s="19">
        <f t="shared" si="42"/>
        <v>42006</v>
      </c>
      <c r="E262" s="19" t="str">
        <f t="shared" si="43"/>
        <v>522014</v>
      </c>
      <c r="F262" s="4">
        <f>SUMIF('Cushing Flows Data'!A$9:A$3818,'Cushing Balance'!$E262,'Cushing Flows Data'!$Z$9:$Z$3818)</f>
        <v>14098.189098518045</v>
      </c>
      <c r="G262" s="4">
        <f>SUMIF('Cushing Flows Data'!A$9:A$3818,'Cushing Balance'!$E262,'Cushing Flows Data'!$AU$9:$AU$3818)</f>
        <v>14187.617270833336</v>
      </c>
      <c r="H262" s="15">
        <f t="shared" si="44"/>
        <v>-89.428172315290794</v>
      </c>
      <c r="I262" s="44">
        <v>32098</v>
      </c>
      <c r="K262" s="48">
        <f t="shared" si="47"/>
        <v>1305</v>
      </c>
      <c r="L262" s="48">
        <f t="shared" si="48"/>
        <v>1394.4281723152908</v>
      </c>
      <c r="M262" s="48">
        <v>1280</v>
      </c>
      <c r="N262" s="48">
        <f t="shared" si="45"/>
        <v>25</v>
      </c>
      <c r="O262" s="48">
        <f t="shared" si="49"/>
        <v>1369.4281723152908</v>
      </c>
      <c r="P262" s="45">
        <f>82639</f>
        <v>82639</v>
      </c>
      <c r="Q262" s="41">
        <f t="shared" si="46"/>
        <v>0.38841225087428455</v>
      </c>
    </row>
    <row r="263" spans="1:17" x14ac:dyDescent="0.25">
      <c r="A263">
        <f t="shared" si="40"/>
        <v>2015</v>
      </c>
      <c r="B263">
        <f t="shared" si="41"/>
        <v>1</v>
      </c>
      <c r="C263" s="19">
        <v>42007</v>
      </c>
      <c r="D263" s="19">
        <f t="shared" si="42"/>
        <v>42013</v>
      </c>
      <c r="E263" s="19" t="str">
        <f t="shared" si="43"/>
        <v>12015</v>
      </c>
      <c r="F263" s="4">
        <f>SUMIF('Cushing Flows Data'!A$9:A$3818,'Cushing Balance'!$E263,'Cushing Flows Data'!$Z$9:$Z$3818)</f>
        <v>12872.115615833334</v>
      </c>
      <c r="G263" s="4">
        <f>SUMIF('Cushing Flows Data'!A$9:A$3818,'Cushing Balance'!$E263,'Cushing Flows Data'!$AU$9:$AU$3818)</f>
        <v>11939.210155833334</v>
      </c>
      <c r="H263" s="15">
        <f t="shared" si="44"/>
        <v>932.90545999999995</v>
      </c>
      <c r="I263" s="44">
        <v>33874</v>
      </c>
      <c r="K263" s="48">
        <f t="shared" si="47"/>
        <v>1776</v>
      </c>
      <c r="L263" s="48">
        <f t="shared" si="48"/>
        <v>843.09454000000005</v>
      </c>
      <c r="M263" s="48"/>
      <c r="N263" s="48">
        <f t="shared" si="45"/>
        <v>1776</v>
      </c>
      <c r="O263" s="48">
        <f t="shared" si="49"/>
        <v>-932.90545999999995</v>
      </c>
      <c r="P263" s="45">
        <f t="shared" ref="P263:P300" si="50">82639</f>
        <v>82639</v>
      </c>
      <c r="Q263" s="41">
        <f t="shared" si="46"/>
        <v>0.40990331441571171</v>
      </c>
    </row>
    <row r="264" spans="1:17" x14ac:dyDescent="0.25">
      <c r="A264">
        <f t="shared" si="40"/>
        <v>2015</v>
      </c>
      <c r="B264">
        <f t="shared" si="41"/>
        <v>1</v>
      </c>
      <c r="C264" s="19">
        <v>42014</v>
      </c>
      <c r="D264" s="19">
        <f t="shared" si="42"/>
        <v>42020</v>
      </c>
      <c r="E264" s="19" t="str">
        <f t="shared" si="43"/>
        <v>22015</v>
      </c>
      <c r="F264" s="4">
        <f>SUMIF('Cushing Flows Data'!A$9:A$3818,'Cushing Balance'!$E264,'Cushing Flows Data'!$Z$9:$Z$3818)</f>
        <v>12970.222316666668</v>
      </c>
      <c r="G264" s="4">
        <f>SUMIF('Cushing Flows Data'!A$9:A$3818,'Cushing Balance'!$E264,'Cushing Flows Data'!$AU$9:$AU$3818)</f>
        <v>11736.712823333333</v>
      </c>
      <c r="H264" s="15">
        <f t="shared" si="44"/>
        <v>1233.5094933333348</v>
      </c>
      <c r="I264" s="44">
        <v>36783</v>
      </c>
      <c r="K264" s="48">
        <f t="shared" si="47"/>
        <v>2909</v>
      </c>
      <c r="L264" s="48">
        <f t="shared" si="48"/>
        <v>1675.4905066666652</v>
      </c>
      <c r="M264" s="48">
        <v>2500</v>
      </c>
      <c r="N264" s="48">
        <f t="shared" si="45"/>
        <v>409</v>
      </c>
      <c r="O264" s="48">
        <f t="shared" si="49"/>
        <v>1266.4905066666652</v>
      </c>
      <c r="P264" s="45">
        <f t="shared" si="50"/>
        <v>82639</v>
      </c>
      <c r="Q264" s="41">
        <f t="shared" si="46"/>
        <v>0.44510461162405157</v>
      </c>
    </row>
    <row r="265" spans="1:17" x14ac:dyDescent="0.25">
      <c r="A265">
        <f t="shared" si="40"/>
        <v>2015</v>
      </c>
      <c r="B265">
        <f t="shared" si="41"/>
        <v>1</v>
      </c>
      <c r="C265" s="19">
        <v>42021</v>
      </c>
      <c r="D265" s="19">
        <f t="shared" si="42"/>
        <v>42027</v>
      </c>
      <c r="E265" s="19" t="str">
        <f t="shared" si="43"/>
        <v>32015</v>
      </c>
      <c r="F265" s="4">
        <f>SUMIF('Cushing Flows Data'!A$9:A$3818,'Cushing Balance'!$E265,'Cushing Flows Data'!$Z$9:$Z$3818)</f>
        <v>12700.777466666666</v>
      </c>
      <c r="G265" s="4">
        <f>SUMIF('Cushing Flows Data'!A$9:A$3818,'Cushing Balance'!$E265,'Cushing Flows Data'!$AU$9:$AU$3818)</f>
        <v>10715.827359166668</v>
      </c>
      <c r="H265" s="15">
        <f t="shared" si="44"/>
        <v>1984.9501074999989</v>
      </c>
      <c r="I265" s="44">
        <v>38868</v>
      </c>
      <c r="K265" s="48">
        <f t="shared" si="47"/>
        <v>2085</v>
      </c>
      <c r="L265" s="48">
        <f t="shared" si="48"/>
        <v>100.04989250000108</v>
      </c>
      <c r="M265" s="48">
        <v>2353</v>
      </c>
      <c r="N265" s="48">
        <f t="shared" si="45"/>
        <v>-268</v>
      </c>
      <c r="O265" s="48">
        <f t="shared" si="49"/>
        <v>368.04989250000108</v>
      </c>
      <c r="P265" s="45">
        <f t="shared" si="50"/>
        <v>82639</v>
      </c>
      <c r="Q265" s="41">
        <f t="shared" si="46"/>
        <v>0.47033482980190949</v>
      </c>
    </row>
    <row r="266" spans="1:17" x14ac:dyDescent="0.25">
      <c r="A266">
        <f t="shared" si="40"/>
        <v>2015</v>
      </c>
      <c r="B266">
        <f t="shared" si="41"/>
        <v>1</v>
      </c>
      <c r="C266" s="19">
        <v>42028</v>
      </c>
      <c r="D266" s="19">
        <f t="shared" si="42"/>
        <v>42034</v>
      </c>
      <c r="E266" s="19" t="str">
        <f t="shared" si="43"/>
        <v>42015</v>
      </c>
      <c r="F266" s="4">
        <f>SUMIF('Cushing Flows Data'!A$9:A$3818,'Cushing Balance'!$E266,'Cushing Flows Data'!$Z$9:$Z$3818)</f>
        <v>13161.490400833332</v>
      </c>
      <c r="G266" s="4">
        <f>SUMIF('Cushing Flows Data'!A$9:A$3818,'Cushing Balance'!$E266,'Cushing Flows Data'!$AU$9:$AU$3818)</f>
        <v>12437.925809166665</v>
      </c>
      <c r="H266" s="15">
        <f t="shared" si="44"/>
        <v>723.56459166666718</v>
      </c>
      <c r="I266" s="44">
        <v>41384</v>
      </c>
      <c r="K266" s="48">
        <f t="shared" si="47"/>
        <v>2516</v>
      </c>
      <c r="L266" s="48">
        <f t="shared" si="48"/>
        <v>1792.4354083333328</v>
      </c>
      <c r="M266" s="48">
        <v>2250</v>
      </c>
      <c r="N266" s="48">
        <f t="shared" si="45"/>
        <v>266</v>
      </c>
      <c r="O266" s="48">
        <f t="shared" si="49"/>
        <v>1526.4354083333328</v>
      </c>
      <c r="P266" s="45">
        <f t="shared" si="50"/>
        <v>82639</v>
      </c>
      <c r="Q266" s="41">
        <f t="shared" si="46"/>
        <v>0.50078050315226463</v>
      </c>
    </row>
    <row r="267" spans="1:17" x14ac:dyDescent="0.25">
      <c r="A267">
        <f t="shared" si="40"/>
        <v>2015</v>
      </c>
      <c r="B267">
        <f t="shared" si="41"/>
        <v>1</v>
      </c>
      <c r="C267" s="19">
        <v>42035</v>
      </c>
      <c r="D267" s="19">
        <f t="shared" si="42"/>
        <v>42041</v>
      </c>
      <c r="E267" s="19" t="str">
        <f t="shared" si="43"/>
        <v>52015</v>
      </c>
      <c r="F267" s="4">
        <f>SUMIF('Cushing Flows Data'!A$9:A$3818,'Cushing Balance'!$E267,'Cushing Flows Data'!$Z$9:$Z$3818)</f>
        <v>12332.948871666667</v>
      </c>
      <c r="G267" s="4">
        <f>SUMIF('Cushing Flows Data'!A$9:A$3818,'Cushing Balance'!$E267,'Cushing Flows Data'!$AU$9:$AU$3818)</f>
        <v>11936.030569166667</v>
      </c>
      <c r="H267" s="15">
        <f t="shared" si="44"/>
        <v>396.91830250000021</v>
      </c>
      <c r="I267" s="44">
        <v>42598</v>
      </c>
      <c r="K267" s="48">
        <f t="shared" si="47"/>
        <v>1214</v>
      </c>
      <c r="L267" s="48">
        <f t="shared" si="48"/>
        <v>817.08169749999979</v>
      </c>
      <c r="M267" s="48"/>
      <c r="N267" s="48">
        <f t="shared" si="45"/>
        <v>1214</v>
      </c>
      <c r="O267" s="48">
        <f t="shared" si="49"/>
        <v>-396.91830250000021</v>
      </c>
      <c r="P267" s="45">
        <f t="shared" si="50"/>
        <v>82639</v>
      </c>
      <c r="Q267" s="41">
        <f t="shared" si="46"/>
        <v>0.51547090356853298</v>
      </c>
    </row>
    <row r="268" spans="1:17" x14ac:dyDescent="0.25">
      <c r="A268">
        <f t="shared" si="40"/>
        <v>2015</v>
      </c>
      <c r="B268">
        <f t="shared" si="41"/>
        <v>2</v>
      </c>
      <c r="C268" s="19">
        <v>42042</v>
      </c>
      <c r="D268" s="19">
        <f t="shared" si="42"/>
        <v>42048</v>
      </c>
      <c r="E268" s="19" t="str">
        <f t="shared" si="43"/>
        <v>62015</v>
      </c>
      <c r="F268" s="4">
        <f>SUMIF('Cushing Flows Data'!A$9:A$3818,'Cushing Balance'!$E268,'Cushing Flows Data'!$Z$9:$Z$3818)</f>
        <v>13387.916105</v>
      </c>
      <c r="G268" s="4">
        <f>SUMIF('Cushing Flows Data'!A$9:A$3818,'Cushing Balance'!$E268,'Cushing Flows Data'!$AU$9:$AU$3818)</f>
        <v>11987.722590833335</v>
      </c>
      <c r="H268" s="15">
        <f t="shared" si="44"/>
        <v>1400.1935141666654</v>
      </c>
      <c r="I268" s="44">
        <v>46261</v>
      </c>
      <c r="K268" s="48">
        <f t="shared" si="47"/>
        <v>3663</v>
      </c>
      <c r="L268" s="48">
        <f t="shared" si="48"/>
        <v>2262.8064858333346</v>
      </c>
      <c r="M268" s="48">
        <v>3997</v>
      </c>
      <c r="N268" s="48">
        <f t="shared" si="45"/>
        <v>-334</v>
      </c>
      <c r="O268" s="48">
        <f t="shared" si="49"/>
        <v>2596.8064858333346</v>
      </c>
      <c r="P268" s="45">
        <f t="shared" si="50"/>
        <v>82639</v>
      </c>
      <c r="Q268" s="41">
        <f>I268/P268</f>
        <v>0.55979622212272651</v>
      </c>
    </row>
    <row r="269" spans="1:17" x14ac:dyDescent="0.25">
      <c r="A269">
        <f t="shared" si="40"/>
        <v>2015</v>
      </c>
      <c r="B269">
        <f t="shared" si="41"/>
        <v>2</v>
      </c>
      <c r="C269" s="19">
        <v>42049</v>
      </c>
      <c r="D269" s="19">
        <f t="shared" si="42"/>
        <v>42055</v>
      </c>
      <c r="E269" s="19" t="str">
        <f t="shared" si="43"/>
        <v>72015</v>
      </c>
      <c r="F269" s="4">
        <f>SUMIF('Cushing Flows Data'!A$9:A$3818,'Cushing Balance'!$E269,'Cushing Flows Data'!$Z$9:$Z$3818)</f>
        <v>13065.459749166666</v>
      </c>
      <c r="G269" s="4">
        <f>SUMIF('Cushing Flows Data'!A$9:A$3818,'Cushing Balance'!$E269,'Cushing Flows Data'!$AU$9:$AU$3818)</f>
        <v>10435.346011666668</v>
      </c>
      <c r="H269" s="15">
        <f t="shared" si="44"/>
        <v>2630.113737499998</v>
      </c>
      <c r="I269" s="44">
        <v>48680</v>
      </c>
      <c r="K269" s="48">
        <f t="shared" si="47"/>
        <v>2419</v>
      </c>
      <c r="L269" s="48">
        <f t="shared" si="48"/>
        <v>-211.11373749999802</v>
      </c>
      <c r="M269" s="48">
        <v>2264</v>
      </c>
      <c r="N269" s="48">
        <f t="shared" si="45"/>
        <v>155</v>
      </c>
      <c r="O269" s="48">
        <f t="shared" si="49"/>
        <v>-366.11373749999802</v>
      </c>
      <c r="P269" s="45">
        <f t="shared" si="50"/>
        <v>82639</v>
      </c>
      <c r="Q269" s="41">
        <f t="shared" si="46"/>
        <v>0.58906811553866822</v>
      </c>
    </row>
    <row r="270" spans="1:17" x14ac:dyDescent="0.25">
      <c r="A270">
        <f t="shared" si="40"/>
        <v>2015</v>
      </c>
      <c r="B270">
        <f t="shared" si="41"/>
        <v>2</v>
      </c>
      <c r="C270" s="19">
        <v>42056</v>
      </c>
      <c r="D270" s="19">
        <f t="shared" si="42"/>
        <v>42062</v>
      </c>
      <c r="E270" s="19" t="str">
        <f t="shared" si="43"/>
        <v>82015</v>
      </c>
      <c r="F270" s="4">
        <f>SUMIF('Cushing Flows Data'!A$9:A$3818,'Cushing Balance'!$E270,'Cushing Flows Data'!$Z$9:$Z$3818)</f>
        <v>12956.919072500001</v>
      </c>
      <c r="G270" s="4">
        <f>SUMIF('Cushing Flows Data'!A$9:A$3818,'Cushing Balance'!$E270,'Cushing Flows Data'!$AU$9:$AU$3818)</f>
        <v>11998.873692499999</v>
      </c>
      <c r="H270" s="15">
        <f t="shared" si="44"/>
        <v>958.04538000000139</v>
      </c>
      <c r="I270" s="44">
        <v>49216</v>
      </c>
      <c r="K270" s="48">
        <f t="shared" si="47"/>
        <v>536</v>
      </c>
      <c r="L270" s="48">
        <f t="shared" si="48"/>
        <v>-422.04538000000139</v>
      </c>
      <c r="M270" s="48">
        <v>1386</v>
      </c>
      <c r="N270" s="48">
        <f t="shared" si="45"/>
        <v>-850</v>
      </c>
      <c r="O270" s="48">
        <f t="shared" si="49"/>
        <v>427.95461999999861</v>
      </c>
      <c r="P270" s="45">
        <f t="shared" si="50"/>
        <v>82639</v>
      </c>
      <c r="Q270" s="41">
        <f t="shared" si="46"/>
        <v>0.5955541572381079</v>
      </c>
    </row>
    <row r="271" spans="1:17" x14ac:dyDescent="0.25">
      <c r="A271">
        <f t="shared" si="40"/>
        <v>2015</v>
      </c>
      <c r="B271">
        <f t="shared" si="41"/>
        <v>2</v>
      </c>
      <c r="C271" s="19">
        <v>42063</v>
      </c>
      <c r="D271" s="19">
        <f t="shared" si="42"/>
        <v>42069</v>
      </c>
      <c r="E271" s="19" t="str">
        <f t="shared" si="43"/>
        <v>92015</v>
      </c>
      <c r="F271" s="4">
        <f>SUMIF('Cushing Flows Data'!A$9:A$3818,'Cushing Balance'!$E271,'Cushing Flows Data'!$Z$9:$Z$3818)</f>
        <v>13820.179253173757</v>
      </c>
      <c r="G271" s="4">
        <f>SUMIF('Cushing Flows Data'!A$9:A$3818,'Cushing Balance'!$E271,'Cushing Flows Data'!$AU$9:$AU$3818)</f>
        <v>11384.772849166666</v>
      </c>
      <c r="H271" s="15">
        <f t="shared" si="44"/>
        <v>2435.4064040070916</v>
      </c>
      <c r="I271" s="44">
        <v>51538</v>
      </c>
      <c r="K271" s="48">
        <f t="shared" si="47"/>
        <v>2322</v>
      </c>
      <c r="L271" s="48">
        <f t="shared" si="48"/>
        <v>-113.40640400709162</v>
      </c>
      <c r="M271" s="48"/>
      <c r="N271" s="48">
        <f t="shared" si="45"/>
        <v>2322</v>
      </c>
      <c r="O271" s="48">
        <f t="shared" si="49"/>
        <v>-2435.4064040070916</v>
      </c>
      <c r="P271" s="45">
        <f t="shared" si="50"/>
        <v>82639</v>
      </c>
      <c r="Q271" s="41">
        <f t="shared" si="46"/>
        <v>0.62365227071963603</v>
      </c>
    </row>
    <row r="272" spans="1:17" x14ac:dyDescent="0.25">
      <c r="A272">
        <f t="shared" si="40"/>
        <v>2015</v>
      </c>
      <c r="B272">
        <f t="shared" si="41"/>
        <v>3</v>
      </c>
      <c r="C272" s="19">
        <v>42070</v>
      </c>
      <c r="D272" s="19">
        <f t="shared" si="42"/>
        <v>42076</v>
      </c>
      <c r="E272" s="19" t="str">
        <f t="shared" si="43"/>
        <v>102015</v>
      </c>
      <c r="F272" s="4">
        <f>SUMIF('Cushing Flows Data'!A$9:A$3818,'Cushing Balance'!$E272,'Cushing Flows Data'!$Z$9:$Z$3818)</f>
        <v>12977.793493333331</v>
      </c>
      <c r="G272" s="4">
        <f>SUMIF('Cushing Flows Data'!A$9:A$3818,'Cushing Balance'!$E272,'Cushing Flows Data'!$AU$9:$AU$3818)</f>
        <v>11348.744766666667</v>
      </c>
      <c r="H272" s="15">
        <f t="shared" si="44"/>
        <v>1629.0487266666642</v>
      </c>
      <c r="I272" s="44">
        <v>54403</v>
      </c>
      <c r="K272" s="48">
        <f t="shared" si="47"/>
        <v>2865</v>
      </c>
      <c r="L272" s="48">
        <f t="shared" si="48"/>
        <v>1235.9512733333358</v>
      </c>
      <c r="M272" s="48">
        <v>3139</v>
      </c>
      <c r="N272" s="48">
        <f t="shared" si="45"/>
        <v>-274</v>
      </c>
      <c r="O272" s="48">
        <f t="shared" si="49"/>
        <v>1509.9512733333358</v>
      </c>
      <c r="P272" s="45">
        <f t="shared" si="50"/>
        <v>82639</v>
      </c>
      <c r="Q272" s="41">
        <f t="shared" si="46"/>
        <v>0.65832113166906669</v>
      </c>
    </row>
    <row r="273" spans="1:17" x14ac:dyDescent="0.25">
      <c r="A273">
        <f t="shared" si="40"/>
        <v>2015</v>
      </c>
      <c r="B273">
        <f t="shared" si="41"/>
        <v>3</v>
      </c>
      <c r="C273" s="19">
        <v>42077</v>
      </c>
      <c r="D273" s="19">
        <f t="shared" si="42"/>
        <v>42083</v>
      </c>
      <c r="E273" s="19" t="str">
        <f t="shared" si="43"/>
        <v>112015</v>
      </c>
      <c r="F273" s="4">
        <f>SUMIF('Cushing Flows Data'!A$9:A$3818,'Cushing Balance'!$E273,'Cushing Flows Data'!$Z$9:$Z$3818)</f>
        <v>12958.538745833335</v>
      </c>
      <c r="G273" s="4">
        <f>SUMIF('Cushing Flows Data'!A$9:A$3818,'Cushing Balance'!$E273,'Cushing Flows Data'!$AU$9:$AU$3818)</f>
        <v>11392.70708</v>
      </c>
      <c r="H273" s="15">
        <f t="shared" si="44"/>
        <v>1565.8316658333351</v>
      </c>
      <c r="I273" s="44">
        <v>56314</v>
      </c>
      <c r="K273" s="48">
        <f t="shared" si="47"/>
        <v>1911</v>
      </c>
      <c r="L273" s="48">
        <f t="shared" si="48"/>
        <v>345.16833416666486</v>
      </c>
      <c r="M273" s="48">
        <v>1900</v>
      </c>
      <c r="N273" s="48">
        <f t="shared" si="45"/>
        <v>11</v>
      </c>
      <c r="O273" s="48">
        <f t="shared" si="49"/>
        <v>334.16833416666486</v>
      </c>
      <c r="P273" s="45">
        <f t="shared" si="50"/>
        <v>82639</v>
      </c>
      <c r="Q273" s="41">
        <f t="shared" si="46"/>
        <v>0.68144580645941988</v>
      </c>
    </row>
    <row r="274" spans="1:17" x14ac:dyDescent="0.25">
      <c r="A274">
        <f t="shared" si="40"/>
        <v>2015</v>
      </c>
      <c r="B274">
        <f t="shared" si="41"/>
        <v>3</v>
      </c>
      <c r="C274" s="19">
        <v>42084</v>
      </c>
      <c r="D274" s="19">
        <f t="shared" si="42"/>
        <v>42090</v>
      </c>
      <c r="E274" s="19" t="str">
        <f t="shared" si="43"/>
        <v>122015</v>
      </c>
      <c r="F274" s="4">
        <f>SUMIF('Cushing Flows Data'!A$9:A$3818,'Cushing Balance'!$E274,'Cushing Flows Data'!$Z$9:$Z$3818)</f>
        <v>13028.006940833331</v>
      </c>
      <c r="G274" s="4">
        <f>SUMIF('Cushing Flows Data'!A$9:A$3818,'Cushing Balance'!$E274,'Cushing Flows Data'!$AU$9:$AU$3818)</f>
        <v>11781.011606666667</v>
      </c>
      <c r="H274" s="15">
        <f t="shared" si="44"/>
        <v>1246.9953341666642</v>
      </c>
      <c r="I274" s="44">
        <v>58943</v>
      </c>
      <c r="K274" s="48">
        <f t="shared" si="47"/>
        <v>2629</v>
      </c>
      <c r="L274" s="48">
        <f t="shared" si="48"/>
        <v>1382.0046658333358</v>
      </c>
      <c r="M274" s="48">
        <v>2300</v>
      </c>
      <c r="N274" s="48">
        <f t="shared" si="45"/>
        <v>329</v>
      </c>
      <c r="O274" s="48">
        <f t="shared" si="49"/>
        <v>1053.0046658333358</v>
      </c>
      <c r="P274" s="45">
        <f t="shared" si="50"/>
        <v>82639</v>
      </c>
      <c r="Q274" s="41">
        <f t="shared" si="46"/>
        <v>0.7132588729292465</v>
      </c>
    </row>
    <row r="275" spans="1:17" x14ac:dyDescent="0.25">
      <c r="A275">
        <f t="shared" si="40"/>
        <v>2015</v>
      </c>
      <c r="B275">
        <f t="shared" si="41"/>
        <v>3</v>
      </c>
      <c r="C275" s="19">
        <v>42091</v>
      </c>
      <c r="D275" s="19">
        <f t="shared" si="42"/>
        <v>42097</v>
      </c>
      <c r="E275" s="19" t="str">
        <f t="shared" si="43"/>
        <v>132015</v>
      </c>
      <c r="F275" s="4">
        <f>SUMIF('Cushing Flows Data'!A$9:A$3818,'Cushing Balance'!$E275,'Cushing Flows Data'!$Z$9:$Z$3818)</f>
        <v>13088.463788333334</v>
      </c>
      <c r="G275" s="4">
        <f>SUMIF('Cushing Flows Data'!A$9:A$3818,'Cushing Balance'!$E275,'Cushing Flows Data'!$AU$9:$AU$3818)</f>
        <v>12897.953229999999</v>
      </c>
      <c r="H275" s="15">
        <f t="shared" si="44"/>
        <v>190.51055833333521</v>
      </c>
      <c r="I275" s="44">
        <v>60175</v>
      </c>
      <c r="K275" s="48">
        <f t="shared" si="47"/>
        <v>1232</v>
      </c>
      <c r="L275" s="48">
        <f t="shared" si="48"/>
        <v>1041.4894416666648</v>
      </c>
      <c r="M275" s="48">
        <v>169</v>
      </c>
      <c r="N275" s="48">
        <f t="shared" si="45"/>
        <v>1063</v>
      </c>
      <c r="O275" s="48">
        <f t="shared" si="49"/>
        <v>-21.510558333335212</v>
      </c>
      <c r="P275" s="45">
        <f t="shared" si="50"/>
        <v>82639</v>
      </c>
      <c r="Q275" s="41">
        <f t="shared" si="46"/>
        <v>0.72816708817870501</v>
      </c>
    </row>
    <row r="276" spans="1:17" x14ac:dyDescent="0.25">
      <c r="A276">
        <f t="shared" si="40"/>
        <v>2015</v>
      </c>
      <c r="B276">
        <f t="shared" si="41"/>
        <v>4</v>
      </c>
      <c r="C276" s="19">
        <v>42098</v>
      </c>
      <c r="D276" s="19">
        <f t="shared" si="42"/>
        <v>42104</v>
      </c>
      <c r="E276" s="19" t="str">
        <f t="shared" si="43"/>
        <v>142015</v>
      </c>
      <c r="F276" s="4">
        <f>SUMIF('Cushing Flows Data'!A$9:A$3818,'Cushing Balance'!$E276,'Cushing Flows Data'!$Z$9:$Z$3818)</f>
        <v>12948.9077375</v>
      </c>
      <c r="G276" s="4">
        <f>SUMIF('Cushing Flows Data'!A$9:A$3818,'Cushing Balance'!$E276,'Cushing Flows Data'!$AU$9:$AU$3818)</f>
        <v>12885.031603333333</v>
      </c>
      <c r="H276" s="15">
        <f t="shared" si="44"/>
        <v>63.876134166666816</v>
      </c>
      <c r="I276" s="44">
        <v>61462</v>
      </c>
      <c r="K276" s="48">
        <f t="shared" si="47"/>
        <v>1287</v>
      </c>
      <c r="L276" s="48">
        <f t="shared" si="48"/>
        <v>1223.1238658333332</v>
      </c>
      <c r="M276" s="48">
        <v>2200</v>
      </c>
      <c r="N276" s="48">
        <f t="shared" si="45"/>
        <v>-913</v>
      </c>
      <c r="O276" s="48">
        <f t="shared" si="49"/>
        <v>2136.1238658333332</v>
      </c>
      <c r="P276" s="45">
        <f t="shared" si="50"/>
        <v>82639</v>
      </c>
      <c r="Q276" s="41">
        <f t="shared" si="46"/>
        <v>0.74374084875180002</v>
      </c>
    </row>
    <row r="277" spans="1:17" x14ac:dyDescent="0.25">
      <c r="A277">
        <f t="shared" si="40"/>
        <v>2015</v>
      </c>
      <c r="B277">
        <f t="shared" si="41"/>
        <v>4</v>
      </c>
      <c r="C277" s="19">
        <v>42105</v>
      </c>
      <c r="D277" s="19">
        <f t="shared" si="42"/>
        <v>42111</v>
      </c>
      <c r="E277" s="19" t="str">
        <f t="shared" si="43"/>
        <v>152015</v>
      </c>
      <c r="F277" s="4">
        <f>SUMIF('Cushing Flows Data'!A$9:A$3818,'Cushing Balance'!$E277,'Cushing Flows Data'!$Z$9:$Z$3818)</f>
        <v>13265.968285833334</v>
      </c>
      <c r="G277" s="4">
        <f>SUMIF('Cushing Flows Data'!A$9:A$3818,'Cushing Balance'!$E277,'Cushing Flows Data'!$AU$9:$AU$3818)</f>
        <v>13567.224149166665</v>
      </c>
      <c r="H277" s="15">
        <f t="shared" si="44"/>
        <v>-301.25586333333013</v>
      </c>
      <c r="I277" s="44">
        <v>62200</v>
      </c>
      <c r="K277" s="48">
        <f t="shared" si="47"/>
        <v>738</v>
      </c>
      <c r="L277" s="48">
        <f t="shared" si="48"/>
        <v>1039.2558633333301</v>
      </c>
      <c r="M277" s="48">
        <v>358</v>
      </c>
      <c r="N277" s="48">
        <f t="shared" si="45"/>
        <v>380</v>
      </c>
      <c r="O277" s="48">
        <f t="shared" si="49"/>
        <v>659.25586333333013</v>
      </c>
      <c r="P277" s="45">
        <f t="shared" si="50"/>
        <v>82639</v>
      </c>
      <c r="Q277" s="41">
        <f t="shared" si="46"/>
        <v>0.75267125691259573</v>
      </c>
    </row>
    <row r="278" spans="1:17" x14ac:dyDescent="0.25">
      <c r="A278">
        <f t="shared" si="40"/>
        <v>2015</v>
      </c>
      <c r="B278">
        <f t="shared" si="41"/>
        <v>4</v>
      </c>
      <c r="C278" s="19">
        <v>42112</v>
      </c>
      <c r="D278" s="19">
        <f t="shared" si="42"/>
        <v>42118</v>
      </c>
      <c r="E278" s="19" t="str">
        <f t="shared" si="43"/>
        <v>162015</v>
      </c>
      <c r="F278" s="4">
        <f>SUMIF('Cushing Flows Data'!A$9:A$3818,'Cushing Balance'!$E278,'Cushing Flows Data'!$Z$9:$Z$3818)</f>
        <v>13270.997695833335</v>
      </c>
      <c r="G278" s="4">
        <f>SUMIF('Cushing Flows Data'!A$9:A$3818,'Cushing Balance'!$E278,'Cushing Flows Data'!$AU$9:$AU$3818)</f>
        <v>12428.546200833334</v>
      </c>
      <c r="H278" s="15">
        <f t="shared" si="44"/>
        <v>842.45149500000116</v>
      </c>
      <c r="I278" s="44">
        <v>61686</v>
      </c>
      <c r="K278" s="48">
        <f t="shared" si="47"/>
        <v>-514</v>
      </c>
      <c r="L278" s="48">
        <f t="shared" si="48"/>
        <v>-1356.4514950000012</v>
      </c>
      <c r="M278" s="48">
        <v>-200</v>
      </c>
      <c r="N278" s="48">
        <f t="shared" si="45"/>
        <v>-314</v>
      </c>
      <c r="O278" s="48">
        <f t="shared" si="49"/>
        <v>-1042.4514950000012</v>
      </c>
      <c r="P278" s="45">
        <f t="shared" si="50"/>
        <v>82639</v>
      </c>
      <c r="Q278" s="41">
        <f t="shared" si="46"/>
        <v>0.74645143334261066</v>
      </c>
    </row>
    <row r="279" spans="1:17" x14ac:dyDescent="0.25">
      <c r="A279">
        <f t="shared" si="40"/>
        <v>2015</v>
      </c>
      <c r="B279">
        <f t="shared" si="41"/>
        <v>4</v>
      </c>
      <c r="C279" s="19">
        <v>42119</v>
      </c>
      <c r="D279" s="19">
        <f t="shared" si="42"/>
        <v>42125</v>
      </c>
      <c r="E279" s="19" t="str">
        <f t="shared" si="43"/>
        <v>172015</v>
      </c>
      <c r="F279" s="4">
        <f>SUMIF('Cushing Flows Data'!A$9:A$3818,'Cushing Balance'!$E279,'Cushing Flows Data'!$Z$9:$Z$3818)</f>
        <v>12786.162024166668</v>
      </c>
      <c r="G279" s="4">
        <f>SUMIF('Cushing Flows Data'!A$9:A$3818,'Cushing Balance'!$E279,'Cushing Flows Data'!$AU$9:$AU$3818)</f>
        <v>13546.858602499999</v>
      </c>
      <c r="H279" s="15">
        <f t="shared" si="44"/>
        <v>-760.69657833333076</v>
      </c>
      <c r="I279" s="44">
        <v>61674</v>
      </c>
      <c r="K279" s="48">
        <f t="shared" si="47"/>
        <v>-12</v>
      </c>
      <c r="L279" s="48">
        <f t="shared" si="48"/>
        <v>748.69657833333076</v>
      </c>
      <c r="M279" s="48">
        <v>-90</v>
      </c>
      <c r="N279" s="48">
        <f t="shared" si="45"/>
        <v>78</v>
      </c>
      <c r="O279" s="48">
        <f t="shared" si="49"/>
        <v>670.69657833333076</v>
      </c>
      <c r="P279" s="45">
        <f t="shared" si="50"/>
        <v>82639</v>
      </c>
      <c r="Q279" s="41">
        <f t="shared" si="46"/>
        <v>0.74630622345381725</v>
      </c>
    </row>
    <row r="280" spans="1:17" x14ac:dyDescent="0.25">
      <c r="A280">
        <f t="shared" si="40"/>
        <v>2015</v>
      </c>
      <c r="B280">
        <f t="shared" si="41"/>
        <v>5</v>
      </c>
      <c r="C280" s="19">
        <v>42126</v>
      </c>
      <c r="D280" s="19">
        <f t="shared" si="42"/>
        <v>42132</v>
      </c>
      <c r="E280" s="19" t="str">
        <f t="shared" si="43"/>
        <v>182015</v>
      </c>
      <c r="F280" s="4">
        <f>SUMIF('Cushing Flows Data'!A$9:A$3818,'Cushing Balance'!$E280,'Cushing Flows Data'!$Z$9:$Z$3818)</f>
        <v>12680.206208333333</v>
      </c>
      <c r="G280" s="4">
        <f>SUMIF('Cushing Flows Data'!A$9:A$3818,'Cushing Balance'!$E280,'Cushing Flows Data'!$AU$9:$AU$3818)</f>
        <v>13729.128939999999</v>
      </c>
      <c r="H280" s="15">
        <f t="shared" si="44"/>
        <v>-1048.9227316666656</v>
      </c>
      <c r="I280" s="44">
        <v>60684</v>
      </c>
      <c r="K280" s="48">
        <f t="shared" si="47"/>
        <v>-990</v>
      </c>
      <c r="L280" s="48">
        <f t="shared" si="48"/>
        <v>58.922731666665641</v>
      </c>
      <c r="M280" s="48">
        <v>-196</v>
      </c>
      <c r="N280" s="48">
        <f t="shared" si="45"/>
        <v>-794</v>
      </c>
      <c r="O280" s="48">
        <f t="shared" si="49"/>
        <v>852.92273166666564</v>
      </c>
      <c r="P280" s="45">
        <f t="shared" si="50"/>
        <v>82639</v>
      </c>
      <c r="Q280" s="41">
        <f t="shared" si="46"/>
        <v>0.73432640762835955</v>
      </c>
    </row>
    <row r="281" spans="1:17" x14ac:dyDescent="0.25">
      <c r="A281">
        <f t="shared" si="40"/>
        <v>2015</v>
      </c>
      <c r="B281">
        <f t="shared" si="41"/>
        <v>5</v>
      </c>
      <c r="C281" s="19">
        <v>42133</v>
      </c>
      <c r="D281" s="19">
        <f t="shared" si="42"/>
        <v>42139</v>
      </c>
      <c r="E281" s="19" t="str">
        <f t="shared" si="43"/>
        <v>192015</v>
      </c>
      <c r="F281" s="4">
        <f>SUMIF('Cushing Flows Data'!A$9:A$3818,'Cushing Balance'!$E281,'Cushing Flows Data'!$Z$9:$Z$3818)</f>
        <v>12319.967138333333</v>
      </c>
      <c r="G281" s="4">
        <f>SUMIF('Cushing Flows Data'!A$9:A$3818,'Cushing Balance'!$E281,'Cushing Flows Data'!$AU$9:$AU$3818)</f>
        <v>13447.070701666667</v>
      </c>
      <c r="H281" s="15">
        <f t="shared" si="44"/>
        <v>-1127.103563333334</v>
      </c>
      <c r="I281" s="44">
        <v>60443</v>
      </c>
      <c r="K281" s="48">
        <f t="shared" si="47"/>
        <v>-241</v>
      </c>
      <c r="L281" s="48">
        <f t="shared" si="48"/>
        <v>886.10356333333402</v>
      </c>
      <c r="M281" s="48">
        <v>-655</v>
      </c>
      <c r="N281" s="48">
        <f t="shared" si="45"/>
        <v>414</v>
      </c>
      <c r="O281" s="48">
        <f t="shared" si="49"/>
        <v>472.10356333333402</v>
      </c>
      <c r="P281" s="45">
        <f t="shared" si="50"/>
        <v>82639</v>
      </c>
      <c r="Q281" s="41">
        <f t="shared" si="46"/>
        <v>0.73141010902842485</v>
      </c>
    </row>
    <row r="282" spans="1:17" x14ac:dyDescent="0.25">
      <c r="A282">
        <f t="shared" si="40"/>
        <v>2015</v>
      </c>
      <c r="B282">
        <f t="shared" si="41"/>
        <v>5</v>
      </c>
      <c r="C282" s="19">
        <v>42140</v>
      </c>
      <c r="D282" s="19">
        <f t="shared" si="42"/>
        <v>42146</v>
      </c>
      <c r="E282" s="19" t="str">
        <f t="shared" si="43"/>
        <v>202015</v>
      </c>
      <c r="F282" s="4">
        <f>SUMIF('Cushing Flows Data'!A$9:A$3818,'Cushing Balance'!$E282,'Cushing Flows Data'!$Z$9:$Z$3818)</f>
        <v>12246.695560833332</v>
      </c>
      <c r="G282" s="4">
        <f>SUMIF('Cushing Flows Data'!A$9:A$3818,'Cushing Balance'!$E282,'Cushing Flows Data'!$AU$9:$AU$3818)</f>
        <v>13633.819465</v>
      </c>
      <c r="H282" s="15">
        <f t="shared" si="44"/>
        <v>-1387.1239041666686</v>
      </c>
      <c r="I282" s="44">
        <v>60010</v>
      </c>
      <c r="K282" s="48">
        <f t="shared" si="47"/>
        <v>-433</v>
      </c>
      <c r="L282" s="48">
        <f t="shared" si="48"/>
        <v>954.12390416666858</v>
      </c>
      <c r="M282" s="48">
        <v>-850</v>
      </c>
      <c r="N282" s="48">
        <f t="shared" si="45"/>
        <v>417</v>
      </c>
      <c r="O282" s="48">
        <f t="shared" si="49"/>
        <v>537.12390416666858</v>
      </c>
      <c r="P282" s="45">
        <f t="shared" si="50"/>
        <v>82639</v>
      </c>
      <c r="Q282" s="41">
        <f t="shared" si="46"/>
        <v>0.7261704522077953</v>
      </c>
    </row>
    <row r="283" spans="1:17" x14ac:dyDescent="0.25">
      <c r="A283">
        <f t="shared" si="40"/>
        <v>2015</v>
      </c>
      <c r="B283">
        <f t="shared" si="41"/>
        <v>5</v>
      </c>
      <c r="C283" s="19">
        <v>42147</v>
      </c>
      <c r="D283" s="19">
        <f t="shared" si="42"/>
        <v>42153</v>
      </c>
      <c r="E283" s="19" t="str">
        <f t="shared" si="43"/>
        <v>212015</v>
      </c>
      <c r="F283" s="4">
        <f>SUMIF('Cushing Flows Data'!A$9:A$3818,'Cushing Balance'!$E283,'Cushing Flows Data'!$Z$9:$Z$3818)</f>
        <v>12424.338927499999</v>
      </c>
      <c r="G283" s="4">
        <f>SUMIF('Cushing Flows Data'!A$9:A$3818,'Cushing Balance'!$E283,'Cushing Flows Data'!$AU$9:$AU$3818)</f>
        <v>13220.130182499999</v>
      </c>
      <c r="H283" s="15">
        <f t="shared" si="44"/>
        <v>-795.79125500000009</v>
      </c>
      <c r="I283" s="44">
        <v>59027</v>
      </c>
      <c r="K283" s="48">
        <f t="shared" si="47"/>
        <v>-983</v>
      </c>
      <c r="L283" s="48">
        <f t="shared" si="48"/>
        <v>-187.20874499999991</v>
      </c>
      <c r="M283" s="48">
        <v>-832</v>
      </c>
      <c r="N283" s="48">
        <f t="shared" si="45"/>
        <v>-151</v>
      </c>
      <c r="O283" s="48">
        <f t="shared" si="49"/>
        <v>-36.208744999999908</v>
      </c>
      <c r="P283" s="45">
        <f t="shared" si="50"/>
        <v>82639</v>
      </c>
      <c r="Q283" s="41">
        <f t="shared" si="46"/>
        <v>0.71427534215080046</v>
      </c>
    </row>
    <row r="284" spans="1:17" x14ac:dyDescent="0.25">
      <c r="A284">
        <f t="shared" si="40"/>
        <v>2015</v>
      </c>
      <c r="B284">
        <f t="shared" si="41"/>
        <v>5</v>
      </c>
      <c r="C284" s="19">
        <v>42154</v>
      </c>
      <c r="D284" s="19">
        <f t="shared" si="42"/>
        <v>42160</v>
      </c>
      <c r="E284" s="19" t="str">
        <f t="shared" si="43"/>
        <v>222015</v>
      </c>
      <c r="F284" s="4">
        <f>SUMIF('Cushing Flows Data'!A$9:A$3818,'Cushing Balance'!$E284,'Cushing Flows Data'!$Z$9:$Z$3818)</f>
        <v>12720.671558333335</v>
      </c>
      <c r="G284" s="4">
        <f>SUMIF('Cushing Flows Data'!A$9:A$3818,'Cushing Balance'!$E284,'Cushing Flows Data'!$AU$9:$AU$3818)</f>
        <v>13024.120537500001</v>
      </c>
      <c r="H284" s="15">
        <f t="shared" si="44"/>
        <v>-303.44897916666559</v>
      </c>
      <c r="I284" s="44">
        <v>58003</v>
      </c>
      <c r="K284" s="48">
        <f t="shared" si="47"/>
        <v>-1024</v>
      </c>
      <c r="L284" s="48">
        <f t="shared" si="48"/>
        <v>-720.55102083333441</v>
      </c>
      <c r="M284" s="48">
        <v>-1000</v>
      </c>
      <c r="N284" s="48">
        <f t="shared" si="45"/>
        <v>-24</v>
      </c>
      <c r="O284" s="48">
        <f t="shared" si="49"/>
        <v>-696.55102083333441</v>
      </c>
      <c r="P284" s="45">
        <f t="shared" si="50"/>
        <v>82639</v>
      </c>
      <c r="Q284" s="41">
        <f t="shared" si="46"/>
        <v>0.70188409830709475</v>
      </c>
    </row>
    <row r="285" spans="1:17" x14ac:dyDescent="0.25">
      <c r="A285">
        <f t="shared" si="40"/>
        <v>2015</v>
      </c>
      <c r="B285">
        <f t="shared" si="41"/>
        <v>6</v>
      </c>
      <c r="C285" s="19">
        <v>42161</v>
      </c>
      <c r="D285" s="19">
        <f t="shared" si="42"/>
        <v>42167</v>
      </c>
      <c r="E285" s="19" t="str">
        <f t="shared" si="43"/>
        <v>232015</v>
      </c>
      <c r="F285" s="4">
        <f>SUMIF('Cushing Flows Data'!A$9:A$3818,'Cushing Balance'!$E285,'Cushing Flows Data'!$Z$9:$Z$3818)</f>
        <v>12781.820053333335</v>
      </c>
      <c r="G285" s="4">
        <f>SUMIF('Cushing Flows Data'!A$9:A$3818,'Cushing Balance'!$E285,'Cushing Flows Data'!$AU$9:$AU$3818)</f>
        <v>12463.763825833334</v>
      </c>
      <c r="H285" s="15">
        <f t="shared" si="44"/>
        <v>318.05622750000111</v>
      </c>
      <c r="I285" s="44">
        <v>58115</v>
      </c>
      <c r="K285" s="48">
        <f t="shared" si="47"/>
        <v>112</v>
      </c>
      <c r="L285" s="48">
        <f t="shared" si="48"/>
        <v>-206.05622750000111</v>
      </c>
      <c r="M285" s="48">
        <v>291</v>
      </c>
      <c r="N285" s="48">
        <f t="shared" si="45"/>
        <v>-179</v>
      </c>
      <c r="O285" s="48">
        <f t="shared" si="49"/>
        <v>-27.056227500001114</v>
      </c>
      <c r="P285" s="45">
        <f t="shared" si="50"/>
        <v>82639</v>
      </c>
      <c r="Q285" s="41">
        <f t="shared" si="46"/>
        <v>0.70323939060250007</v>
      </c>
    </row>
    <row r="286" spans="1:17" x14ac:dyDescent="0.25">
      <c r="A286">
        <f t="shared" si="40"/>
        <v>2015</v>
      </c>
      <c r="B286">
        <f t="shared" si="41"/>
        <v>6</v>
      </c>
      <c r="C286" s="19">
        <v>42168</v>
      </c>
      <c r="D286" s="19">
        <f t="shared" si="42"/>
        <v>42174</v>
      </c>
      <c r="E286" s="19" t="str">
        <f t="shared" si="43"/>
        <v>242015</v>
      </c>
      <c r="F286" s="4">
        <f>SUMIF('Cushing Flows Data'!A$9:A$3818,'Cushing Balance'!$E286,'Cushing Flows Data'!$Z$9:$Z$3818)</f>
        <v>11865.204980833332</v>
      </c>
      <c r="G286" s="4">
        <f>SUMIF('Cushing Flows Data'!A$9:A$3818,'Cushing Balance'!$E286,'Cushing Flows Data'!$AU$9:$AU$3818)</f>
        <v>11450.370262500001</v>
      </c>
      <c r="H286" s="15">
        <f t="shared" si="44"/>
        <v>414.83471833333169</v>
      </c>
      <c r="I286" s="44">
        <v>56245</v>
      </c>
      <c r="K286" s="48">
        <f t="shared" si="47"/>
        <v>-1870</v>
      </c>
      <c r="L286" s="48">
        <f t="shared" si="48"/>
        <v>-2284.8347183333317</v>
      </c>
      <c r="M286" s="48">
        <v>-1900</v>
      </c>
      <c r="N286" s="48">
        <f t="shared" si="45"/>
        <v>30</v>
      </c>
      <c r="O286" s="48">
        <f t="shared" si="49"/>
        <v>-2314.8347183333317</v>
      </c>
      <c r="P286" s="45">
        <f t="shared" si="50"/>
        <v>82639</v>
      </c>
      <c r="Q286" s="41">
        <f t="shared" si="46"/>
        <v>0.68061084959885765</v>
      </c>
    </row>
    <row r="287" spans="1:17" x14ac:dyDescent="0.25">
      <c r="A287">
        <f t="shared" si="40"/>
        <v>2015</v>
      </c>
      <c r="B287">
        <f t="shared" si="41"/>
        <v>6</v>
      </c>
      <c r="C287" s="19">
        <v>42175</v>
      </c>
      <c r="D287" s="19">
        <f t="shared" si="42"/>
        <v>42181</v>
      </c>
      <c r="E287" s="19" t="str">
        <f t="shared" si="43"/>
        <v>252015</v>
      </c>
      <c r="F287" s="4">
        <f>SUMIF('Cushing Flows Data'!A$9:A$3818,'Cushing Balance'!$E287,'Cushing Flows Data'!$Z$9:$Z$3818)</f>
        <v>12300.372679999999</v>
      </c>
      <c r="G287" s="4">
        <f>SUMIF('Cushing Flows Data'!A$9:A$3818,'Cushing Balance'!$E287,'Cushing Flows Data'!$AU$9:$AU$3818)</f>
        <v>12912.689424166669</v>
      </c>
      <c r="H287" s="15">
        <f t="shared" si="44"/>
        <v>-612.31674416667011</v>
      </c>
      <c r="I287" s="44">
        <v>56368</v>
      </c>
      <c r="K287" s="48">
        <f t="shared" si="47"/>
        <v>123</v>
      </c>
      <c r="L287" s="48">
        <f t="shared" si="48"/>
        <v>735.31674416667011</v>
      </c>
      <c r="M287" s="48">
        <v>422</v>
      </c>
      <c r="N287" s="48">
        <f t="shared" si="45"/>
        <v>-299</v>
      </c>
      <c r="O287" s="48">
        <f t="shared" si="49"/>
        <v>1034.3167441666701</v>
      </c>
      <c r="P287" s="45">
        <f t="shared" si="50"/>
        <v>82639</v>
      </c>
      <c r="Q287" s="41">
        <f t="shared" si="46"/>
        <v>0.68209925095899027</v>
      </c>
    </row>
    <row r="288" spans="1:17" x14ac:dyDescent="0.25">
      <c r="A288">
        <f t="shared" si="40"/>
        <v>2015</v>
      </c>
      <c r="B288">
        <f t="shared" si="41"/>
        <v>6</v>
      </c>
      <c r="C288" s="19">
        <v>42182</v>
      </c>
      <c r="D288" s="19">
        <f t="shared" si="42"/>
        <v>42188</v>
      </c>
      <c r="E288" s="19" t="str">
        <f t="shared" si="43"/>
        <v>262015</v>
      </c>
      <c r="F288" s="4">
        <f>SUMIF('Cushing Flows Data'!A$9:A$3818,'Cushing Balance'!$E288,'Cushing Flows Data'!$Z$9:$Z$3818)</f>
        <v>12209.9398</v>
      </c>
      <c r="G288" s="4">
        <f>SUMIF('Cushing Flows Data'!A$9:A$3818,'Cushing Balance'!$E288,'Cushing Flows Data'!$AU$9:$AU$3818)</f>
        <v>10565.812306666667</v>
      </c>
      <c r="H288" s="15">
        <f t="shared" si="44"/>
        <v>1644.1274933333334</v>
      </c>
      <c r="I288" s="44">
        <v>56667</v>
      </c>
      <c r="K288" s="48">
        <f t="shared" si="47"/>
        <v>299</v>
      </c>
      <c r="L288" s="48">
        <f t="shared" si="48"/>
        <v>-1345.1274933333334</v>
      </c>
      <c r="M288" s="48">
        <v>-740</v>
      </c>
      <c r="N288" s="48">
        <f t="shared" si="45"/>
        <v>1039</v>
      </c>
      <c r="O288" s="48">
        <f t="shared" si="49"/>
        <v>-2384.1274933333334</v>
      </c>
      <c r="P288" s="45">
        <f t="shared" si="50"/>
        <v>82639</v>
      </c>
      <c r="Q288" s="41">
        <f t="shared" si="46"/>
        <v>0.68571739735475989</v>
      </c>
    </row>
    <row r="289" spans="1:17" x14ac:dyDescent="0.25">
      <c r="A289">
        <f t="shared" si="40"/>
        <v>2015</v>
      </c>
      <c r="B289">
        <f t="shared" si="41"/>
        <v>7</v>
      </c>
      <c r="C289" s="19">
        <v>42189</v>
      </c>
      <c r="D289" s="19">
        <f t="shared" si="42"/>
        <v>42195</v>
      </c>
      <c r="E289" s="19" t="str">
        <f t="shared" si="43"/>
        <v>272015</v>
      </c>
      <c r="F289" s="4">
        <f>SUMIF('Cushing Flows Data'!A$9:A$3818,'Cushing Balance'!$E289,'Cushing Flows Data'!$Z$9:$Z$3818)</f>
        <v>13153.217815833334</v>
      </c>
      <c r="G289" s="4">
        <f>SUMIF('Cushing Flows Data'!A$9:A$3818,'Cushing Balance'!$E289,'Cushing Flows Data'!$AU$9:$AU$3818)</f>
        <v>10862.086519999999</v>
      </c>
      <c r="H289" s="15">
        <f t="shared" si="44"/>
        <v>2291.1312958333347</v>
      </c>
      <c r="I289" s="44">
        <v>57105</v>
      </c>
      <c r="K289" s="48">
        <f t="shared" si="47"/>
        <v>438</v>
      </c>
      <c r="L289" s="48">
        <f t="shared" si="48"/>
        <v>-1853.1312958333347</v>
      </c>
      <c r="M289" s="48">
        <v>1142</v>
      </c>
      <c r="N289" s="48">
        <f t="shared" si="45"/>
        <v>-704</v>
      </c>
      <c r="O289" s="48">
        <f t="shared" si="49"/>
        <v>-1149.1312958333347</v>
      </c>
      <c r="P289" s="45">
        <f t="shared" si="50"/>
        <v>82639</v>
      </c>
      <c r="Q289" s="41">
        <f t="shared" si="46"/>
        <v>0.69101755829571998</v>
      </c>
    </row>
    <row r="290" spans="1:17" x14ac:dyDescent="0.25">
      <c r="A290">
        <f t="shared" si="40"/>
        <v>2015</v>
      </c>
      <c r="B290">
        <f t="shared" si="41"/>
        <v>7</v>
      </c>
      <c r="C290" s="19">
        <v>42196</v>
      </c>
      <c r="D290" s="19">
        <f t="shared" si="42"/>
        <v>42202</v>
      </c>
      <c r="E290" s="19" t="str">
        <f t="shared" si="43"/>
        <v>282015</v>
      </c>
      <c r="F290" s="4">
        <f>SUMIF('Cushing Flows Data'!A$9:A$3818,'Cushing Balance'!$E290,'Cushing Flows Data'!$Z$9:$Z$3818)</f>
        <v>11819.867303333331</v>
      </c>
      <c r="G290" s="4">
        <f>SUMIF('Cushing Flows Data'!A$9:A$3818,'Cushing Balance'!$E290,'Cushing Flows Data'!$AU$9:$AU$3818)</f>
        <v>11888.010391666667</v>
      </c>
      <c r="H290" s="15">
        <f t="shared" si="44"/>
        <v>-68.143088333335982</v>
      </c>
      <c r="I290" s="44">
        <v>57918</v>
      </c>
      <c r="K290" s="48">
        <f t="shared" si="47"/>
        <v>813</v>
      </c>
      <c r="L290" s="48">
        <f t="shared" si="48"/>
        <v>881.14308833333598</v>
      </c>
      <c r="M290" s="48">
        <v>1092</v>
      </c>
      <c r="N290" s="48">
        <f t="shared" si="45"/>
        <v>-279</v>
      </c>
      <c r="O290" s="48">
        <f t="shared" si="49"/>
        <v>1160.143088333336</v>
      </c>
      <c r="P290" s="45">
        <f t="shared" si="50"/>
        <v>82639</v>
      </c>
      <c r="Q290" s="41">
        <f t="shared" si="46"/>
        <v>0.70085552826147457</v>
      </c>
    </row>
    <row r="291" spans="1:17" x14ac:dyDescent="0.25">
      <c r="A291">
        <f t="shared" si="40"/>
        <v>2015</v>
      </c>
      <c r="B291">
        <f t="shared" si="41"/>
        <v>7</v>
      </c>
      <c r="C291" s="19">
        <v>42203</v>
      </c>
      <c r="D291" s="19">
        <f t="shared" si="42"/>
        <v>42209</v>
      </c>
      <c r="E291" s="19" t="str">
        <f t="shared" si="43"/>
        <v>292015</v>
      </c>
      <c r="F291" s="4">
        <f>SUMIF('Cushing Flows Data'!A$9:A$3818,'Cushing Balance'!$E291,'Cushing Flows Data'!$Z$9:$Z$3818)</f>
        <v>11982.1684425</v>
      </c>
      <c r="G291" s="4">
        <f>SUMIF('Cushing Flows Data'!A$9:A$3818,'Cushing Balance'!$E291,'Cushing Flows Data'!$AU$9:$AU$3818)</f>
        <v>11517.128624166668</v>
      </c>
      <c r="H291" s="15">
        <f t="shared" si="44"/>
        <v>465.03981833333273</v>
      </c>
      <c r="I291" s="44">
        <v>57706</v>
      </c>
      <c r="K291" s="48">
        <f t="shared" si="47"/>
        <v>-212</v>
      </c>
      <c r="L291" s="48">
        <f t="shared" si="48"/>
        <v>-677.03981833333273</v>
      </c>
      <c r="M291" s="48">
        <v>75</v>
      </c>
      <c r="N291" s="48">
        <f t="shared" si="45"/>
        <v>-287</v>
      </c>
      <c r="O291" s="48">
        <f t="shared" si="49"/>
        <v>-390.03981833333273</v>
      </c>
      <c r="P291" s="45">
        <f t="shared" si="50"/>
        <v>82639</v>
      </c>
      <c r="Q291" s="41">
        <f t="shared" si="46"/>
        <v>0.69829015355945745</v>
      </c>
    </row>
    <row r="292" spans="1:17" x14ac:dyDescent="0.25">
      <c r="A292">
        <f t="shared" si="40"/>
        <v>2015</v>
      </c>
      <c r="B292">
        <f t="shared" si="41"/>
        <v>7</v>
      </c>
      <c r="C292" s="19">
        <v>42210</v>
      </c>
      <c r="D292" s="19">
        <f t="shared" si="42"/>
        <v>42216</v>
      </c>
      <c r="E292" s="19" t="str">
        <f t="shared" si="43"/>
        <v>302015</v>
      </c>
      <c r="F292" s="4">
        <f>SUMIF('Cushing Flows Data'!A$9:A$3818,'Cushing Balance'!$E292,'Cushing Flows Data'!$Z$9:$Z$3818)</f>
        <v>12590.737403333334</v>
      </c>
      <c r="G292" s="4">
        <f>SUMIF('Cushing Flows Data'!A$9:A$3818,'Cushing Balance'!$E292,'Cushing Flows Data'!$AU$9:$AU$3818)</f>
        <v>13042.804633333335</v>
      </c>
      <c r="H292" s="15">
        <f t="shared" si="44"/>
        <v>-452.06723000000056</v>
      </c>
      <c r="I292" s="44">
        <v>57164</v>
      </c>
      <c r="K292" s="48">
        <f t="shared" si="47"/>
        <v>-542</v>
      </c>
      <c r="L292" s="48">
        <f t="shared" si="48"/>
        <v>-89.932769999999437</v>
      </c>
      <c r="M292" s="48">
        <v>-864</v>
      </c>
      <c r="N292" s="48">
        <f t="shared" si="45"/>
        <v>322</v>
      </c>
      <c r="O292" s="48">
        <f t="shared" si="49"/>
        <v>-411.93276999999944</v>
      </c>
      <c r="P292" s="45">
        <f t="shared" si="50"/>
        <v>82639</v>
      </c>
      <c r="Q292" s="41">
        <f t="shared" si="46"/>
        <v>0.69173150691562091</v>
      </c>
    </row>
    <row r="293" spans="1:17" x14ac:dyDescent="0.25">
      <c r="A293">
        <f t="shared" si="40"/>
        <v>2015</v>
      </c>
      <c r="B293">
        <f t="shared" si="41"/>
        <v>8</v>
      </c>
      <c r="C293" s="19">
        <v>42217</v>
      </c>
      <c r="D293" s="19">
        <f t="shared" si="42"/>
        <v>42223</v>
      </c>
      <c r="E293" s="19" t="str">
        <f t="shared" si="43"/>
        <v>312015</v>
      </c>
      <c r="F293" s="4">
        <f>SUMIF('Cushing Flows Data'!A$9:A$3818,'Cushing Balance'!$E293,'Cushing Flows Data'!$Z$9:$Z$3818)</f>
        <v>12087.8992425</v>
      </c>
      <c r="G293" s="4">
        <f>SUMIF('Cushing Flows Data'!A$9:A$3818,'Cushing Balance'!$E293,'Cushing Flows Data'!$AU$9:$AU$3818)</f>
        <v>11759.689204166665</v>
      </c>
      <c r="H293" s="15">
        <f t="shared" si="44"/>
        <v>328.21003833333452</v>
      </c>
      <c r="I293" s="44">
        <v>57113</v>
      </c>
      <c r="K293" s="48">
        <f t="shared" si="47"/>
        <v>-51</v>
      </c>
      <c r="L293" s="48">
        <f t="shared" si="48"/>
        <v>-379.21003833333452</v>
      </c>
      <c r="M293" s="48">
        <v>-14</v>
      </c>
      <c r="N293" s="48">
        <f t="shared" si="45"/>
        <v>-37</v>
      </c>
      <c r="O293" s="48">
        <f t="shared" si="49"/>
        <v>-342.21003833333452</v>
      </c>
      <c r="P293" s="45">
        <f t="shared" si="50"/>
        <v>82639</v>
      </c>
      <c r="Q293" s="41">
        <f t="shared" si="46"/>
        <v>0.69111436488824884</v>
      </c>
    </row>
    <row r="294" spans="1:17" x14ac:dyDescent="0.25">
      <c r="A294">
        <f t="shared" si="40"/>
        <v>2015</v>
      </c>
      <c r="B294">
        <f t="shared" si="41"/>
        <v>8</v>
      </c>
      <c r="C294" s="19">
        <v>42224</v>
      </c>
      <c r="D294" s="19">
        <f t="shared" si="42"/>
        <v>42230</v>
      </c>
      <c r="E294" s="19" t="str">
        <f t="shared" si="43"/>
        <v>322015</v>
      </c>
      <c r="F294" s="4">
        <f>SUMIF('Cushing Flows Data'!A$9:A$3818,'Cushing Balance'!$E294,'Cushing Flows Data'!$Z$9:$Z$3818)</f>
        <v>12607.468634166667</v>
      </c>
      <c r="G294" s="4">
        <f>SUMIF('Cushing Flows Data'!A$9:A$3818,'Cushing Balance'!$E294,'Cushing Flows Data'!$AU$9:$AU$3818)</f>
        <v>12513.067846666665</v>
      </c>
      <c r="H294" s="15">
        <f t="shared" si="44"/>
        <v>94.40078750000248</v>
      </c>
      <c r="I294" s="44">
        <v>57439</v>
      </c>
      <c r="K294" s="48">
        <f t="shared" si="47"/>
        <v>326</v>
      </c>
      <c r="L294" s="48">
        <f t="shared" si="48"/>
        <v>231.59921249999752</v>
      </c>
      <c r="M294" s="48">
        <v>396</v>
      </c>
      <c r="N294" s="48">
        <f t="shared" si="45"/>
        <v>-70</v>
      </c>
      <c r="O294" s="48">
        <f t="shared" si="49"/>
        <v>301.59921249999752</v>
      </c>
      <c r="P294" s="45">
        <f t="shared" si="50"/>
        <v>82639</v>
      </c>
      <c r="Q294" s="41">
        <f t="shared" si="46"/>
        <v>0.69505923353380361</v>
      </c>
    </row>
    <row r="295" spans="1:17" x14ac:dyDescent="0.25">
      <c r="A295">
        <f t="shared" si="40"/>
        <v>2015</v>
      </c>
      <c r="B295">
        <f t="shared" si="41"/>
        <v>8</v>
      </c>
      <c r="C295" s="19">
        <v>42231</v>
      </c>
      <c r="D295" s="19">
        <f t="shared" si="42"/>
        <v>42237</v>
      </c>
      <c r="E295" s="19" t="str">
        <f t="shared" si="43"/>
        <v>332015</v>
      </c>
      <c r="F295" s="4">
        <f>SUMIF('Cushing Flows Data'!A$9:A$3818,'Cushing Balance'!$E295,'Cushing Flows Data'!$Z$9:$Z$3818)</f>
        <v>12132.8676</v>
      </c>
      <c r="G295" s="4">
        <f>SUMIF('Cushing Flows Data'!A$9:A$3818,'Cushing Balance'!$E295,'Cushing Flows Data'!$AU$9:$AU$3818)</f>
        <v>13300.495809166667</v>
      </c>
      <c r="H295" s="15">
        <f t="shared" si="44"/>
        <v>-1167.6282091666671</v>
      </c>
      <c r="I295" s="44">
        <v>57695</v>
      </c>
      <c r="K295" s="48">
        <f t="shared" si="47"/>
        <v>256</v>
      </c>
      <c r="L295" s="48">
        <f t="shared" si="48"/>
        <v>1423.6282091666671</v>
      </c>
      <c r="M295" s="48">
        <v>-68</v>
      </c>
      <c r="N295" s="48">
        <f t="shared" si="45"/>
        <v>324</v>
      </c>
      <c r="O295" s="48">
        <f t="shared" si="49"/>
        <v>1099.6282091666671</v>
      </c>
      <c r="P295" s="45">
        <f t="shared" si="50"/>
        <v>82639</v>
      </c>
      <c r="Q295" s="41">
        <f t="shared" si="46"/>
        <v>0.69815704449473004</v>
      </c>
    </row>
    <row r="296" spans="1:17" x14ac:dyDescent="0.25">
      <c r="A296">
        <f t="shared" si="40"/>
        <v>2015</v>
      </c>
      <c r="B296">
        <f t="shared" si="41"/>
        <v>8</v>
      </c>
      <c r="C296" s="19">
        <v>42238</v>
      </c>
      <c r="D296" s="19">
        <f t="shared" si="42"/>
        <v>42244</v>
      </c>
      <c r="E296" s="19" t="str">
        <f t="shared" si="43"/>
        <v>342015</v>
      </c>
      <c r="F296" s="4">
        <f>SUMIF('Cushing Flows Data'!A$9:A$3818,'Cushing Balance'!$E296,'Cushing Flows Data'!$Z$9:$Z$3818)</f>
        <v>13081.175405833335</v>
      </c>
      <c r="G296" s="4">
        <f>SUMIF('Cushing Flows Data'!A$9:A$3818,'Cushing Balance'!$E296,'Cushing Flows Data'!$AU$9:$AU$3818)</f>
        <v>13853.499983333333</v>
      </c>
      <c r="H296" s="15">
        <f>F296-G296</f>
        <v>-772.32457749999776</v>
      </c>
      <c r="I296" s="44">
        <v>57307</v>
      </c>
      <c r="K296" s="48">
        <f>I296-I295</f>
        <v>-388</v>
      </c>
      <c r="L296" s="48">
        <f t="shared" si="48"/>
        <v>384.32457749999776</v>
      </c>
      <c r="M296" s="48">
        <v>-572</v>
      </c>
      <c r="N296" s="48">
        <f t="shared" si="45"/>
        <v>184</v>
      </c>
      <c r="O296" s="48">
        <f t="shared" si="49"/>
        <v>200.32457749999776</v>
      </c>
      <c r="P296" s="45">
        <f t="shared" si="50"/>
        <v>82639</v>
      </c>
      <c r="Q296" s="41">
        <f t="shared" si="46"/>
        <v>0.69346192475707591</v>
      </c>
    </row>
    <row r="297" spans="1:17" x14ac:dyDescent="0.25">
      <c r="A297">
        <f t="shared" si="40"/>
        <v>2015</v>
      </c>
      <c r="B297">
        <f t="shared" si="41"/>
        <v>8</v>
      </c>
      <c r="C297" s="19">
        <v>42245</v>
      </c>
      <c r="D297" s="19">
        <f t="shared" si="42"/>
        <v>42251</v>
      </c>
      <c r="E297" s="19" t="str">
        <f t="shared" si="43"/>
        <v>352015</v>
      </c>
      <c r="F297" s="4">
        <f>SUMIF('Cushing Flows Data'!A$9:A$3818,'Cushing Balance'!$E297,'Cushing Flows Data'!$Z$9:$Z$3818)</f>
        <v>13289.230481666667</v>
      </c>
      <c r="G297" s="4">
        <f>SUMIF('Cushing Flows Data'!A$9:A$3818,'Cushing Balance'!$E297,'Cushing Flows Data'!$AU$9:$AU$3818)</f>
        <v>14636.406369166667</v>
      </c>
      <c r="H297" s="15">
        <f t="shared" si="44"/>
        <v>-1347.1758874999996</v>
      </c>
      <c r="I297" s="44">
        <v>56410</v>
      </c>
      <c r="K297" s="48">
        <f t="shared" si="47"/>
        <v>-897</v>
      </c>
      <c r="L297" s="48">
        <f t="shared" si="48"/>
        <v>450.17588749999959</v>
      </c>
      <c r="M297" s="48">
        <v>-294</v>
      </c>
      <c r="N297" s="48">
        <f t="shared" si="45"/>
        <v>-603</v>
      </c>
      <c r="O297" s="48">
        <f t="shared" si="49"/>
        <v>1053.1758874999996</v>
      </c>
      <c r="P297" s="45">
        <f t="shared" si="50"/>
        <v>82639</v>
      </c>
      <c r="Q297" s="41">
        <f t="shared" si="46"/>
        <v>0.68260748556976725</v>
      </c>
    </row>
    <row r="298" spans="1:17" x14ac:dyDescent="0.25">
      <c r="A298">
        <f t="shared" si="40"/>
        <v>2015</v>
      </c>
      <c r="B298">
        <f t="shared" si="41"/>
        <v>9</v>
      </c>
      <c r="C298" s="19">
        <v>42252</v>
      </c>
      <c r="D298" s="19">
        <f t="shared" si="42"/>
        <v>42258</v>
      </c>
      <c r="E298" s="19" t="str">
        <f t="shared" si="43"/>
        <v>362015</v>
      </c>
      <c r="F298" s="4">
        <f>SUMIF('Cushing Flows Data'!A$9:A$3818,'Cushing Balance'!$E298,'Cushing Flows Data'!$Z$9:$Z$3818)</f>
        <v>13188.069910833334</v>
      </c>
      <c r="G298" s="4">
        <f>SUMIF('Cushing Flows Data'!A$9:A$3818,'Cushing Balance'!$E298,'Cushing Flows Data'!$AU$9:$AU$3818)</f>
        <v>14736.150467500001</v>
      </c>
      <c r="H298" s="15">
        <f t="shared" si="44"/>
        <v>-1548.0805566666677</v>
      </c>
      <c r="I298" s="46">
        <v>54504</v>
      </c>
      <c r="K298" s="48">
        <f t="shared" si="47"/>
        <v>-1906</v>
      </c>
      <c r="L298" s="48">
        <f t="shared" si="48"/>
        <v>-357.91944333333231</v>
      </c>
      <c r="M298" s="48">
        <v>-1804</v>
      </c>
      <c r="N298" s="48">
        <f t="shared" si="45"/>
        <v>-102</v>
      </c>
      <c r="O298" s="48">
        <f t="shared" si="49"/>
        <v>-255.91944333333231</v>
      </c>
      <c r="P298" s="45">
        <f t="shared" si="50"/>
        <v>82639</v>
      </c>
      <c r="Q298" s="41">
        <f t="shared" si="46"/>
        <v>0.65954331489974471</v>
      </c>
    </row>
    <row r="299" spans="1:17" x14ac:dyDescent="0.25">
      <c r="A299">
        <f t="shared" si="40"/>
        <v>2015</v>
      </c>
      <c r="B299">
        <f t="shared" si="41"/>
        <v>9</v>
      </c>
      <c r="C299" s="19">
        <v>42259</v>
      </c>
      <c r="D299" s="19">
        <f t="shared" si="42"/>
        <v>42265</v>
      </c>
      <c r="E299" s="19" t="str">
        <f t="shared" si="43"/>
        <v>372015</v>
      </c>
      <c r="F299" s="4">
        <f>SUMIF('Cushing Flows Data'!A$9:A$3818,'Cushing Balance'!$E299,'Cushing Flows Data'!$Z$9:$Z$3818)</f>
        <v>13683.779268333334</v>
      </c>
      <c r="G299" s="4">
        <f>SUMIF('Cushing Flows Data'!A$9:A$3818,'Cushing Balance'!$E299,'Cushing Flows Data'!$AU$9:$AU$3818)</f>
        <v>13688.030786666668</v>
      </c>
      <c r="H299" s="15">
        <f t="shared" si="44"/>
        <v>-4.2515183333343884</v>
      </c>
      <c r="I299" s="46">
        <v>54042</v>
      </c>
      <c r="K299" s="48">
        <f t="shared" si="47"/>
        <v>-462</v>
      </c>
      <c r="L299" s="48">
        <f t="shared" si="48"/>
        <v>-457.74848166666561</v>
      </c>
      <c r="M299" s="48">
        <v>-602</v>
      </c>
      <c r="N299" s="48">
        <f t="shared" si="45"/>
        <v>140</v>
      </c>
      <c r="O299" s="48">
        <f t="shared" si="49"/>
        <v>-597.74848166666561</v>
      </c>
      <c r="P299" s="45">
        <f t="shared" si="50"/>
        <v>82639</v>
      </c>
      <c r="Q299" s="41">
        <f t="shared" si="46"/>
        <v>0.6539527341811977</v>
      </c>
    </row>
    <row r="300" spans="1:17" x14ac:dyDescent="0.25">
      <c r="A300">
        <f t="shared" si="40"/>
        <v>2015</v>
      </c>
      <c r="B300">
        <f t="shared" si="41"/>
        <v>9</v>
      </c>
      <c r="C300" s="19">
        <v>42266</v>
      </c>
      <c r="D300" s="19">
        <f t="shared" si="42"/>
        <v>42272</v>
      </c>
      <c r="E300" s="19" t="str">
        <f t="shared" si="43"/>
        <v>382015</v>
      </c>
      <c r="F300" s="4">
        <f>SUMIF('Cushing Flows Data'!A$9:A$3818,'Cushing Balance'!$E300,'Cushing Flows Data'!$Z$9:$Z$3818)</f>
        <v>13121.103733333333</v>
      </c>
      <c r="G300" s="4">
        <f>SUMIF('Cushing Flows Data'!A$9:A$3818,'Cushing Balance'!$E300,'Cushing Flows Data'!$AU$9:$AU$3818)</f>
        <v>13780.092573333333</v>
      </c>
      <c r="H300" s="15">
        <f t="shared" si="44"/>
        <v>-658.98883999999998</v>
      </c>
      <c r="I300" s="46">
        <v>52974</v>
      </c>
      <c r="K300" s="48">
        <f t="shared" si="47"/>
        <v>-1068</v>
      </c>
      <c r="L300" s="48">
        <f t="shared" si="48"/>
        <v>-409.01116000000002</v>
      </c>
      <c r="M300" s="48">
        <v>-1053</v>
      </c>
      <c r="N300" s="48">
        <f t="shared" si="45"/>
        <v>-15</v>
      </c>
      <c r="O300" s="48">
        <f t="shared" si="49"/>
        <v>-394.01116000000002</v>
      </c>
      <c r="P300" s="45">
        <f t="shared" si="50"/>
        <v>82639</v>
      </c>
      <c r="Q300" s="41">
        <f t="shared" si="46"/>
        <v>0.64102905407858279</v>
      </c>
    </row>
    <row r="301" spans="1:17" x14ac:dyDescent="0.25">
      <c r="A301">
        <f t="shared" si="40"/>
        <v>2015</v>
      </c>
      <c r="B301">
        <f t="shared" si="41"/>
        <v>9</v>
      </c>
      <c r="C301" s="19">
        <v>42273</v>
      </c>
      <c r="D301" s="19">
        <f t="shared" si="42"/>
        <v>42279</v>
      </c>
      <c r="E301" s="19" t="str">
        <f t="shared" si="43"/>
        <v>392015</v>
      </c>
      <c r="F301" s="4">
        <f>SUMIF('Cushing Flows Data'!A$9:A$3818,'Cushing Balance'!$E301,'Cushing Flows Data'!$Z$9:$Z$3818)</f>
        <v>13939.774848333333</v>
      </c>
      <c r="G301" s="4">
        <f>SUMIF('Cushing Flows Data'!A$9:A$3818,'Cushing Balance'!$E301,'Cushing Flows Data'!$AU$9:$AU$3818)</f>
        <v>14648.399240833332</v>
      </c>
      <c r="H301" s="15">
        <f t="shared" si="44"/>
        <v>-708.62439249999989</v>
      </c>
      <c r="I301" s="46">
        <v>53072</v>
      </c>
      <c r="K301" s="48">
        <f t="shared" si="47"/>
        <v>98</v>
      </c>
      <c r="L301" s="48">
        <f t="shared" si="48"/>
        <v>806.62439249999989</v>
      </c>
      <c r="M301" s="48">
        <v>-150.88399999999999</v>
      </c>
      <c r="N301" s="48">
        <f t="shared" si="45"/>
        <v>248.88399999999999</v>
      </c>
      <c r="O301" s="48">
        <f t="shared" si="49"/>
        <v>557.74039249999987</v>
      </c>
      <c r="P301" s="45">
        <f>86051</f>
        <v>86051</v>
      </c>
      <c r="Q301" s="41">
        <f t="shared" si="46"/>
        <v>0.61675053166145655</v>
      </c>
    </row>
    <row r="302" spans="1:17" x14ac:dyDescent="0.25">
      <c r="A302">
        <f t="shared" si="40"/>
        <v>2015</v>
      </c>
      <c r="B302">
        <f t="shared" si="41"/>
        <v>10</v>
      </c>
      <c r="C302" s="19">
        <v>42280</v>
      </c>
      <c r="D302" s="19">
        <f t="shared" si="42"/>
        <v>42286</v>
      </c>
      <c r="E302" s="19" t="str">
        <f t="shared" si="43"/>
        <v>402015</v>
      </c>
      <c r="F302" s="4">
        <f>SUMIF('Cushing Flows Data'!A$9:A$3818,'Cushing Balance'!$E302,'Cushing Flows Data'!$Z$9:$Z$3818)</f>
        <v>13368.205926666666</v>
      </c>
      <c r="G302" s="4">
        <f>SUMIF('Cushing Flows Data'!A$9:A$3818,'Cushing Balance'!$E302,'Cushing Flows Data'!$AU$9:$AU$3818)</f>
        <v>12654.445245000001</v>
      </c>
      <c r="H302" s="15">
        <f t="shared" si="44"/>
        <v>713.76068166666482</v>
      </c>
      <c r="I302" s="46">
        <v>54197</v>
      </c>
      <c r="K302" s="48">
        <f t="shared" si="47"/>
        <v>1125</v>
      </c>
      <c r="L302" s="48">
        <f t="shared" si="48"/>
        <v>411.23931833333518</v>
      </c>
      <c r="M302" s="48">
        <v>1148.2660000000001</v>
      </c>
      <c r="N302" s="48">
        <f t="shared" si="45"/>
        <v>-23.266000000000076</v>
      </c>
      <c r="O302" s="48">
        <f t="shared" si="49"/>
        <v>434.50531833333525</v>
      </c>
      <c r="P302" s="45">
        <f t="shared" ref="P302:P339" si="51">86051</f>
        <v>86051</v>
      </c>
      <c r="Q302" s="41">
        <f t="shared" si="46"/>
        <v>0.62982417403632729</v>
      </c>
    </row>
    <row r="303" spans="1:17" x14ac:dyDescent="0.25">
      <c r="A303">
        <f t="shared" si="40"/>
        <v>2015</v>
      </c>
      <c r="B303">
        <f t="shared" si="41"/>
        <v>10</v>
      </c>
      <c r="C303" s="19">
        <v>42287</v>
      </c>
      <c r="D303" s="19">
        <f t="shared" si="42"/>
        <v>42293</v>
      </c>
      <c r="E303" s="19" t="str">
        <f t="shared" si="43"/>
        <v>412015</v>
      </c>
      <c r="F303" s="4">
        <f>SUMIF('Cushing Flows Data'!A$9:A$3818,'Cushing Balance'!$E303,'Cushing Flows Data'!$Z$9:$Z$3818)</f>
        <v>13216.763457500001</v>
      </c>
      <c r="G303" s="4">
        <f>SUMIF('Cushing Flows Data'!A$9:A$3818,'Cushing Balance'!$E303,'Cushing Flows Data'!$AU$9:$AU$3818)</f>
        <v>13130.469493333334</v>
      </c>
      <c r="H303" s="15">
        <f t="shared" si="44"/>
        <v>86.293964166667138</v>
      </c>
      <c r="I303" s="46">
        <v>54119</v>
      </c>
      <c r="K303" s="48">
        <f t="shared" si="47"/>
        <v>-78</v>
      </c>
      <c r="L303" s="48">
        <f t="shared" si="48"/>
        <v>-164.29396416666714</v>
      </c>
      <c r="M303" s="48">
        <v>22.263000000000002</v>
      </c>
      <c r="N303" s="48">
        <f t="shared" si="45"/>
        <v>-100.26300000000001</v>
      </c>
      <c r="O303" s="48">
        <f t="shared" si="49"/>
        <v>-64.030964166667133</v>
      </c>
      <c r="P303" s="45">
        <f t="shared" si="51"/>
        <v>86051</v>
      </c>
      <c r="Q303" s="41">
        <f t="shared" si="46"/>
        <v>0.62891773483166957</v>
      </c>
    </row>
    <row r="304" spans="1:17" x14ac:dyDescent="0.25">
      <c r="A304">
        <f t="shared" si="40"/>
        <v>2015</v>
      </c>
      <c r="B304">
        <f t="shared" si="41"/>
        <v>10</v>
      </c>
      <c r="C304" s="19">
        <v>42294</v>
      </c>
      <c r="D304" s="19">
        <f t="shared" si="42"/>
        <v>42300</v>
      </c>
      <c r="E304" s="19" t="str">
        <f t="shared" si="43"/>
        <v>422015</v>
      </c>
      <c r="F304" s="4">
        <f>SUMIF('Cushing Flows Data'!A$9:A$3818,'Cushing Balance'!$E304,'Cushing Flows Data'!$Z$9:$Z$3818)</f>
        <v>12855.241966666665</v>
      </c>
      <c r="G304" s="4">
        <f>SUMIF('Cushing Flows Data'!A$9:A$3818,'Cushing Balance'!$E304,'Cushing Flows Data'!$AU$9:$AU$3818)</f>
        <v>12672.92346</v>
      </c>
      <c r="H304" s="15">
        <f t="shared" si="44"/>
        <v>182.31850666666469</v>
      </c>
      <c r="I304" s="46">
        <v>53334</v>
      </c>
      <c r="K304" s="48">
        <f t="shared" si="47"/>
        <v>-785</v>
      </c>
      <c r="L304" s="48">
        <f t="shared" si="48"/>
        <v>-967.31850666666469</v>
      </c>
      <c r="M304" s="48">
        <v>-532.13499999999999</v>
      </c>
      <c r="N304" s="48">
        <f t="shared" si="45"/>
        <v>-252.86500000000001</v>
      </c>
      <c r="O304" s="48">
        <f t="shared" si="49"/>
        <v>-714.45350666666468</v>
      </c>
      <c r="P304" s="45">
        <f t="shared" si="51"/>
        <v>86051</v>
      </c>
      <c r="Q304" s="41">
        <f t="shared" si="46"/>
        <v>0.61979523770787093</v>
      </c>
    </row>
    <row r="305" spans="1:18" x14ac:dyDescent="0.25">
      <c r="A305">
        <f t="shared" si="40"/>
        <v>2015</v>
      </c>
      <c r="B305">
        <f t="shared" si="41"/>
        <v>10</v>
      </c>
      <c r="C305" s="19">
        <v>42301</v>
      </c>
      <c r="D305" s="19">
        <f t="shared" si="42"/>
        <v>42307</v>
      </c>
      <c r="E305" s="19" t="str">
        <f t="shared" si="43"/>
        <v>432015</v>
      </c>
      <c r="F305" s="4">
        <f>SUMIF('Cushing Flows Data'!A$9:A$3818,'Cushing Balance'!$E305,'Cushing Flows Data'!$Z$9:$Z$3818)</f>
        <v>12626.522536666669</v>
      </c>
      <c r="G305" s="4">
        <f>SUMIF('Cushing Flows Data'!A$9:A$3818,'Cushing Balance'!$E305,'Cushing Flows Data'!$AU$9:$AU$3818)</f>
        <v>13096.212492500001</v>
      </c>
      <c r="H305" s="15">
        <f t="shared" si="44"/>
        <v>-469.68995583333162</v>
      </c>
      <c r="I305" s="46">
        <v>53122</v>
      </c>
      <c r="K305" s="48">
        <f t="shared" si="47"/>
        <v>-212</v>
      </c>
      <c r="L305" s="48">
        <f t="shared" si="48"/>
        <v>257.68995583333162</v>
      </c>
      <c r="M305" s="48">
        <v>-441.459</v>
      </c>
      <c r="N305" s="48">
        <f t="shared" si="45"/>
        <v>229.459</v>
      </c>
      <c r="O305" s="48">
        <f t="shared" si="49"/>
        <v>28.23095583333162</v>
      </c>
      <c r="P305" s="45">
        <f t="shared" si="51"/>
        <v>86051</v>
      </c>
      <c r="Q305" s="41">
        <f t="shared" si="46"/>
        <v>0.61733158243367303</v>
      </c>
    </row>
    <row r="306" spans="1:18" x14ac:dyDescent="0.25">
      <c r="A306">
        <f t="shared" si="40"/>
        <v>2015</v>
      </c>
      <c r="B306">
        <f t="shared" si="41"/>
        <v>10</v>
      </c>
      <c r="C306" s="19">
        <v>42308</v>
      </c>
      <c r="D306" s="19">
        <f t="shared" si="42"/>
        <v>42314</v>
      </c>
      <c r="E306" s="19" t="str">
        <f t="shared" si="43"/>
        <v>442015</v>
      </c>
      <c r="F306" s="4">
        <f>SUMIF('Cushing Flows Data'!A$9:A$3818,'Cushing Balance'!$E306,'Cushing Flows Data'!$Z$9:$Z$3818)</f>
        <v>12367.332569166667</v>
      </c>
      <c r="G306" s="4">
        <f>SUMIF('Cushing Flows Data'!A$9:A$3818,'Cushing Balance'!$E306,'Cushing Flows Data'!$AU$9:$AU$3818)</f>
        <v>11422.207940833334</v>
      </c>
      <c r="H306" s="15">
        <f t="shared" si="44"/>
        <v>945.12462833333302</v>
      </c>
      <c r="I306" s="46">
        <v>55359</v>
      </c>
      <c r="K306" s="48">
        <f t="shared" si="47"/>
        <v>2237</v>
      </c>
      <c r="L306" s="48">
        <f t="shared" si="48"/>
        <v>1291.875371666667</v>
      </c>
      <c r="M306" s="48">
        <v>1837.7750000000001</v>
      </c>
      <c r="N306" s="48">
        <f t="shared" si="45"/>
        <v>399.22499999999991</v>
      </c>
      <c r="O306" s="48">
        <f t="shared" si="49"/>
        <v>892.65037166666707</v>
      </c>
      <c r="P306" s="45">
        <f t="shared" si="51"/>
        <v>86051</v>
      </c>
      <c r="Q306" s="41">
        <f t="shared" si="46"/>
        <v>0.64332779398263817</v>
      </c>
    </row>
    <row r="307" spans="1:18" x14ac:dyDescent="0.25">
      <c r="A307">
        <f t="shared" si="40"/>
        <v>2015</v>
      </c>
      <c r="B307">
        <f t="shared" si="41"/>
        <v>11</v>
      </c>
      <c r="C307" s="19">
        <v>42315</v>
      </c>
      <c r="D307" s="19">
        <f t="shared" si="42"/>
        <v>42321</v>
      </c>
      <c r="E307" s="19" t="str">
        <f t="shared" si="43"/>
        <v>452015</v>
      </c>
      <c r="F307" s="4">
        <f>SUMIF('Cushing Flows Data'!A$9:A$3818,'Cushing Balance'!$E307,'Cushing Flows Data'!$Z$9:$Z$3818)</f>
        <v>12247.096669166665</v>
      </c>
      <c r="G307" s="4">
        <f>SUMIF('Cushing Flows Data'!A$9:A$3818,'Cushing Balance'!$E307,'Cushing Flows Data'!$AU$9:$AU$3818)</f>
        <v>12157.990445833335</v>
      </c>
      <c r="H307" s="15">
        <f t="shared" si="44"/>
        <v>89.10622333333049</v>
      </c>
      <c r="I307" s="46">
        <v>56854</v>
      </c>
      <c r="K307" s="48">
        <f t="shared" si="47"/>
        <v>1495</v>
      </c>
      <c r="L307" s="48">
        <f t="shared" si="48"/>
        <v>1405.8937766666695</v>
      </c>
      <c r="M307" s="48">
        <v>1200.3</v>
      </c>
      <c r="N307" s="48">
        <f t="shared" si="45"/>
        <v>294.70000000000005</v>
      </c>
      <c r="O307" s="48">
        <f t="shared" si="49"/>
        <v>1111.1937766666695</v>
      </c>
      <c r="P307" s="45">
        <f t="shared" si="51"/>
        <v>86051</v>
      </c>
      <c r="Q307" s="41">
        <f t="shared" si="46"/>
        <v>0.66070121207191079</v>
      </c>
    </row>
    <row r="308" spans="1:18" x14ac:dyDescent="0.25">
      <c r="A308">
        <f t="shared" si="40"/>
        <v>2015</v>
      </c>
      <c r="B308">
        <f t="shared" si="41"/>
        <v>11</v>
      </c>
      <c r="C308" s="19">
        <v>42322</v>
      </c>
      <c r="D308" s="19">
        <f t="shared" si="42"/>
        <v>42328</v>
      </c>
      <c r="E308" s="19" t="str">
        <f t="shared" si="43"/>
        <v>462015</v>
      </c>
      <c r="F308" s="4">
        <f>SUMIF('Cushing Flows Data'!A$9:A$3818,'Cushing Balance'!$E308,'Cushing Flows Data'!$Z$9:$Z$3818)</f>
        <v>12329.671134166667</v>
      </c>
      <c r="G308" s="4">
        <f>SUMIF('Cushing Flows Data'!A$9:A$3818,'Cushing Balance'!$E308,'Cushing Flows Data'!$AU$9:$AU$3818)</f>
        <v>11472.447165833331</v>
      </c>
      <c r="H308" s="15">
        <f t="shared" si="44"/>
        <v>857.22396833333551</v>
      </c>
      <c r="I308" s="46">
        <v>58598</v>
      </c>
      <c r="K308" s="48">
        <f t="shared" si="47"/>
        <v>1744</v>
      </c>
      <c r="L308" s="48">
        <f t="shared" si="48"/>
        <v>886.77603166666449</v>
      </c>
      <c r="M308" s="48">
        <v>2242.38</v>
      </c>
      <c r="N308" s="48">
        <f t="shared" si="45"/>
        <v>-498.38000000000011</v>
      </c>
      <c r="O308" s="48">
        <f t="shared" si="49"/>
        <v>1385.1560316666646</v>
      </c>
      <c r="P308" s="45">
        <f t="shared" si="51"/>
        <v>86051</v>
      </c>
      <c r="Q308" s="41">
        <f t="shared" si="46"/>
        <v>0.68096826300682156</v>
      </c>
    </row>
    <row r="309" spans="1:18" x14ac:dyDescent="0.25">
      <c r="A309">
        <f t="shared" si="40"/>
        <v>2015</v>
      </c>
      <c r="B309">
        <f t="shared" si="41"/>
        <v>11</v>
      </c>
      <c r="C309" s="19">
        <v>42329</v>
      </c>
      <c r="D309" s="19">
        <f t="shared" si="42"/>
        <v>42335</v>
      </c>
      <c r="E309" s="19" t="str">
        <f t="shared" si="43"/>
        <v>472015</v>
      </c>
      <c r="F309" s="4">
        <f>SUMIF('Cushing Flows Data'!A$9:A$3818,'Cushing Balance'!$E309,'Cushing Flows Data'!$Z$9:$Z$3818)</f>
        <v>12152.262329166668</v>
      </c>
      <c r="G309" s="4">
        <f>SUMIF('Cushing Flows Data'!A$9:A$3818,'Cushing Balance'!$E309,'Cushing Flows Data'!$AU$9:$AU$3818)</f>
        <v>11560.301525000001</v>
      </c>
      <c r="H309" s="15">
        <f t="shared" si="44"/>
        <v>591.960804166667</v>
      </c>
      <c r="I309" s="46">
        <v>59026</v>
      </c>
      <c r="K309" s="48">
        <f t="shared" si="47"/>
        <v>428</v>
      </c>
      <c r="L309" s="48">
        <f t="shared" si="48"/>
        <v>-163.960804166667</v>
      </c>
      <c r="M309" s="48">
        <v>522.053</v>
      </c>
      <c r="N309" s="48">
        <f t="shared" si="45"/>
        <v>-94.052999999999997</v>
      </c>
      <c r="O309" s="48">
        <f t="shared" si="49"/>
        <v>-69.907804166667006</v>
      </c>
      <c r="P309" s="45">
        <f t="shared" si="51"/>
        <v>86051</v>
      </c>
      <c r="Q309" s="41">
        <f t="shared" si="46"/>
        <v>0.68594205761699456</v>
      </c>
    </row>
    <row r="310" spans="1:18" x14ac:dyDescent="0.25">
      <c r="A310">
        <f t="shared" si="40"/>
        <v>2015</v>
      </c>
      <c r="B310">
        <f t="shared" si="41"/>
        <v>11</v>
      </c>
      <c r="C310" s="19">
        <v>42336</v>
      </c>
      <c r="D310" s="19">
        <f t="shared" si="42"/>
        <v>42342</v>
      </c>
      <c r="E310" s="19" t="str">
        <f t="shared" si="43"/>
        <v>482015</v>
      </c>
      <c r="F310" s="4">
        <f>SUMIF('Cushing Flows Data'!A$9:A$3818,'Cushing Balance'!$E310,'Cushing Flows Data'!$Z$9:$Z$3818)</f>
        <v>11290.523208333332</v>
      </c>
      <c r="G310" s="4">
        <f>SUMIF('Cushing Flows Data'!A$9:A$3818,'Cushing Balance'!$E310,'Cushing Flows Data'!$AU$9:$AU$3818)</f>
        <v>11839.725415833333</v>
      </c>
      <c r="H310" s="15">
        <f t="shared" si="44"/>
        <v>-549.20220750000044</v>
      </c>
      <c r="I310" s="46">
        <v>59449</v>
      </c>
      <c r="K310" s="48">
        <f t="shared" si="47"/>
        <v>423</v>
      </c>
      <c r="L310" s="48">
        <f t="shared" si="48"/>
        <v>972.20220750000044</v>
      </c>
      <c r="M310" s="48"/>
      <c r="N310" s="48">
        <f t="shared" si="45"/>
        <v>423</v>
      </c>
      <c r="O310" s="48">
        <f t="shared" si="49"/>
        <v>549.20220750000044</v>
      </c>
      <c r="P310" s="45">
        <f t="shared" si="51"/>
        <v>86051</v>
      </c>
      <c r="Q310" s="41">
        <f t="shared" si="46"/>
        <v>0.69085774714994597</v>
      </c>
    </row>
    <row r="311" spans="1:18" x14ac:dyDescent="0.25">
      <c r="A311">
        <f t="shared" si="40"/>
        <v>2015</v>
      </c>
      <c r="B311">
        <f t="shared" si="41"/>
        <v>12</v>
      </c>
      <c r="C311" s="19">
        <v>42343</v>
      </c>
      <c r="D311" s="19">
        <f t="shared" si="42"/>
        <v>42349</v>
      </c>
      <c r="E311" s="19" t="str">
        <f t="shared" si="43"/>
        <v>492015</v>
      </c>
      <c r="F311" s="4">
        <f>SUMIF('Cushing Flows Data'!A$9:A$3818,'Cushing Balance'!$E311,'Cushing Flows Data'!$Z$9:$Z$3818)</f>
        <v>12218.580275833334</v>
      </c>
      <c r="G311" s="4">
        <f>SUMIF('Cushing Flows Data'!A$9:A$3818,'Cushing Balance'!$E311,'Cushing Flows Data'!$AU$9:$AU$3818)</f>
        <v>12007.610498333333</v>
      </c>
      <c r="H311" s="15">
        <f t="shared" si="44"/>
        <v>210.96977750000042</v>
      </c>
      <c r="I311" s="46">
        <v>60056</v>
      </c>
      <c r="K311" s="48">
        <f t="shared" si="47"/>
        <v>607</v>
      </c>
      <c r="L311" s="48">
        <f t="shared" si="48"/>
        <v>396.03022249999958</v>
      </c>
      <c r="M311" s="48">
        <v>302.48500000000001</v>
      </c>
      <c r="N311" s="48">
        <f t="shared" si="45"/>
        <v>304.51499999999999</v>
      </c>
      <c r="O311" s="48">
        <f t="shared" si="49"/>
        <v>91.515222499999595</v>
      </c>
      <c r="P311" s="45">
        <f t="shared" si="51"/>
        <v>86051</v>
      </c>
      <c r="Q311" s="41">
        <f t="shared" si="46"/>
        <v>0.69791170352465404</v>
      </c>
    </row>
    <row r="312" spans="1:18" x14ac:dyDescent="0.25">
      <c r="A312">
        <f t="shared" si="40"/>
        <v>2015</v>
      </c>
      <c r="B312">
        <f t="shared" si="41"/>
        <v>12</v>
      </c>
      <c r="C312" s="19">
        <v>42350</v>
      </c>
      <c r="D312" s="19">
        <f t="shared" si="42"/>
        <v>42356</v>
      </c>
      <c r="E312" s="19" t="str">
        <f t="shared" si="43"/>
        <v>502015</v>
      </c>
      <c r="F312" s="4">
        <f>SUMIF('Cushing Flows Data'!A$9:A$3818,'Cushing Balance'!$E312,'Cushing Flows Data'!$Z$9:$Z$3818)</f>
        <v>13054.3928175</v>
      </c>
      <c r="G312" s="4">
        <f>SUMIF('Cushing Flows Data'!A$9:A$3818,'Cushing Balance'!$E312,'Cushing Flows Data'!$AU$9:$AU$3818)</f>
        <v>11768.653588333333</v>
      </c>
      <c r="H312" s="15">
        <f t="shared" si="44"/>
        <v>1285.7392291666674</v>
      </c>
      <c r="I312" s="46">
        <v>62101</v>
      </c>
      <c r="K312" s="48">
        <f t="shared" si="47"/>
        <v>2045</v>
      </c>
      <c r="L312" s="48">
        <f>K312-H312</f>
        <v>759.26077083333257</v>
      </c>
      <c r="M312" s="48">
        <v>1624.42</v>
      </c>
      <c r="N312" s="48">
        <f>K312-M312</f>
        <v>420.57999999999993</v>
      </c>
      <c r="O312" s="48">
        <f t="shared" si="49"/>
        <v>338.68077083333264</v>
      </c>
      <c r="P312" s="45">
        <f t="shared" si="51"/>
        <v>86051</v>
      </c>
      <c r="Q312" s="41">
        <f t="shared" si="46"/>
        <v>0.72167668010830788</v>
      </c>
    </row>
    <row r="313" spans="1:18" x14ac:dyDescent="0.25">
      <c r="A313">
        <f t="shared" si="40"/>
        <v>2015</v>
      </c>
      <c r="B313">
        <f t="shared" si="41"/>
        <v>12</v>
      </c>
      <c r="C313" s="19">
        <v>42357</v>
      </c>
      <c r="D313" s="19">
        <f t="shared" si="42"/>
        <v>42363</v>
      </c>
      <c r="E313" s="19" t="str">
        <f t="shared" si="43"/>
        <v>512015</v>
      </c>
      <c r="F313" s="4">
        <f>SUMIF('Cushing Flows Data'!A$9:A$3818,'Cushing Balance'!$E313,'Cushing Flows Data'!$Z$9:$Z$3818)</f>
        <v>11786.4124175</v>
      </c>
      <c r="G313" s="4">
        <f>SUMIF('Cushing Flows Data'!A$9:A$3818,'Cushing Balance'!$E313,'Cushing Flows Data'!$AU$9:$AU$3818)</f>
        <v>13372.632255</v>
      </c>
      <c r="H313" s="15">
        <f t="shared" si="44"/>
        <v>-1586.2198375000007</v>
      </c>
      <c r="I313" s="46">
        <v>62993</v>
      </c>
      <c r="K313" s="48">
        <f t="shared" si="47"/>
        <v>892</v>
      </c>
      <c r="L313" s="48">
        <f t="shared" si="48"/>
        <v>2478.2198375000007</v>
      </c>
      <c r="M313" s="48">
        <v>1224.6310000000001</v>
      </c>
      <c r="N313" s="48">
        <f t="shared" ref="N313:N376" si="52">K313-M313</f>
        <v>-332.63100000000009</v>
      </c>
      <c r="O313" s="48">
        <f t="shared" si="49"/>
        <v>2810.850837500001</v>
      </c>
      <c r="P313" s="45">
        <f t="shared" si="51"/>
        <v>86051</v>
      </c>
      <c r="Q313" s="41">
        <f t="shared" si="46"/>
        <v>0.73204262588464986</v>
      </c>
    </row>
    <row r="314" spans="1:18" x14ac:dyDescent="0.25">
      <c r="A314">
        <f t="shared" si="40"/>
        <v>2015</v>
      </c>
      <c r="B314">
        <f t="shared" si="41"/>
        <v>12</v>
      </c>
      <c r="C314" s="19">
        <v>42364</v>
      </c>
      <c r="D314" s="19">
        <f t="shared" si="42"/>
        <v>42370</v>
      </c>
      <c r="E314" s="19" t="str">
        <f t="shared" si="43"/>
        <v>522015</v>
      </c>
      <c r="F314" s="4">
        <f>SUMIF('Cushing Flows Data'!A$9:A$3818,'Cushing Balance'!$E314,'Cushing Flows Data'!$Z$9:$Z$3818)</f>
        <v>12134.565570833332</v>
      </c>
      <c r="G314" s="4">
        <f>SUMIF('Cushing Flows Data'!A$9:A$3818,'Cushing Balance'!$E314,'Cushing Flows Data'!$AU$9:$AU$3818)</f>
        <v>12564.640311666666</v>
      </c>
      <c r="H314" s="15">
        <f t="shared" si="44"/>
        <v>-430.07474083333364</v>
      </c>
      <c r="I314" s="46">
        <v>63910</v>
      </c>
      <c r="K314" s="48">
        <f t="shared" si="47"/>
        <v>917</v>
      </c>
      <c r="L314" s="48">
        <f t="shared" si="48"/>
        <v>1347.0747408333336</v>
      </c>
      <c r="M314" s="48">
        <v>480.23099999999999</v>
      </c>
      <c r="N314" s="48">
        <f t="shared" si="52"/>
        <v>436.76900000000001</v>
      </c>
      <c r="O314" s="48">
        <f t="shared" si="49"/>
        <v>910.30574083333363</v>
      </c>
      <c r="P314" s="45">
        <f t="shared" si="51"/>
        <v>86051</v>
      </c>
      <c r="Q314" s="41">
        <f t="shared" si="46"/>
        <v>0.74269909704710002</v>
      </c>
    </row>
    <row r="315" spans="1:18" x14ac:dyDescent="0.25">
      <c r="A315">
        <f t="shared" si="40"/>
        <v>2016</v>
      </c>
      <c r="B315">
        <f t="shared" si="41"/>
        <v>1</v>
      </c>
      <c r="C315" s="19">
        <v>42371</v>
      </c>
      <c r="D315" s="19">
        <f t="shared" si="42"/>
        <v>42377</v>
      </c>
      <c r="E315" s="19" t="str">
        <f t="shared" si="43"/>
        <v>12016</v>
      </c>
      <c r="F315" s="4">
        <f>SUMIF('Cushing Flows Data'!A$9:A$3818,'Cushing Balance'!$E315,'Cushing Flows Data'!$Z$9:$Z$3818)</f>
        <v>12556.863914166668</v>
      </c>
      <c r="G315" s="4">
        <f>SUMIF('Cushing Flows Data'!A$9:A$3818,'Cushing Balance'!$E315,'Cushing Flows Data'!$AU$9:$AU$3818)</f>
        <v>12662.30625</v>
      </c>
      <c r="H315" s="15">
        <f t="shared" si="44"/>
        <v>-105.44233583333153</v>
      </c>
      <c r="I315" s="46">
        <v>64007</v>
      </c>
      <c r="K315" s="48">
        <f t="shared" si="47"/>
        <v>97</v>
      </c>
      <c r="L315" s="48">
        <f t="shared" si="48"/>
        <v>202.44233583333153</v>
      </c>
      <c r="M315" s="48">
        <v>690.71299999999997</v>
      </c>
      <c r="N315" s="48">
        <f t="shared" si="52"/>
        <v>-593.71299999999997</v>
      </c>
      <c r="O315" s="48">
        <f t="shared" si="49"/>
        <v>796.15533583333149</v>
      </c>
      <c r="P315" s="45">
        <f t="shared" si="51"/>
        <v>86051</v>
      </c>
      <c r="Q315" s="41">
        <f t="shared" si="46"/>
        <v>0.74382633554519995</v>
      </c>
    </row>
    <row r="316" spans="1:18" x14ac:dyDescent="0.25">
      <c r="A316">
        <f t="shared" si="40"/>
        <v>2016</v>
      </c>
      <c r="B316">
        <f t="shared" si="41"/>
        <v>1</v>
      </c>
      <c r="C316" s="19">
        <v>42378</v>
      </c>
      <c r="D316" s="19">
        <f t="shared" si="42"/>
        <v>42384</v>
      </c>
      <c r="E316" s="19" t="str">
        <f t="shared" si="43"/>
        <v>22016</v>
      </c>
      <c r="F316" s="4">
        <f>SUMIF('Cushing Flows Data'!A$9:A$3818,'Cushing Balance'!$E316,'Cushing Flows Data'!$Z$9:$Z$3818)</f>
        <v>13286.770223333333</v>
      </c>
      <c r="G316" s="4">
        <f>SUMIF('Cushing Flows Data'!A$9:A$3818,'Cushing Balance'!$E316,'Cushing Flows Data'!$AU$9:$AU$3818)</f>
        <v>13029.090708333333</v>
      </c>
      <c r="H316" s="15">
        <f t="shared" si="44"/>
        <v>257.67951499999981</v>
      </c>
      <c r="I316" s="46">
        <v>64198</v>
      </c>
      <c r="K316" s="48">
        <f t="shared" si="47"/>
        <v>191</v>
      </c>
      <c r="L316" s="48">
        <f t="shared" si="48"/>
        <v>-66.67951499999981</v>
      </c>
      <c r="M316" s="48">
        <v>-169.19</v>
      </c>
      <c r="N316" s="48">
        <f t="shared" si="52"/>
        <v>360.19</v>
      </c>
      <c r="O316" s="48">
        <f t="shared" si="49"/>
        <v>-426.86951499999981</v>
      </c>
      <c r="P316" s="45">
        <f t="shared" si="51"/>
        <v>86051</v>
      </c>
      <c r="Q316" s="41">
        <f>I316/P316</f>
        <v>0.74604594949506686</v>
      </c>
    </row>
    <row r="317" spans="1:18" x14ac:dyDescent="0.25">
      <c r="A317">
        <f t="shared" si="40"/>
        <v>2016</v>
      </c>
      <c r="B317">
        <f t="shared" si="41"/>
        <v>1</v>
      </c>
      <c r="C317" s="19">
        <v>42385</v>
      </c>
      <c r="D317" s="19">
        <f t="shared" si="42"/>
        <v>42391</v>
      </c>
      <c r="E317" s="19" t="str">
        <f t="shared" si="43"/>
        <v>32016</v>
      </c>
      <c r="F317" s="4">
        <f>SUMIF('Cushing Flows Data'!A$9:A$3818,'Cushing Balance'!$E317,'Cushing Flows Data'!$Z$9:$Z$3818)</f>
        <v>12366.934959166667</v>
      </c>
      <c r="G317" s="4">
        <f>SUMIF('Cushing Flows Data'!A$9:A$3818,'Cushing Balance'!$E317,'Cushing Flows Data'!$AU$9:$AU$3818)</f>
        <v>12794.516749999999</v>
      </c>
      <c r="H317" s="15">
        <f t="shared" si="44"/>
        <v>-427.58179083333198</v>
      </c>
      <c r="I317" s="46">
        <v>63427</v>
      </c>
      <c r="K317" s="48">
        <f t="shared" si="47"/>
        <v>-771</v>
      </c>
      <c r="L317" s="48">
        <f t="shared" si="48"/>
        <v>-343.41820916666802</v>
      </c>
      <c r="M317" s="48">
        <v>-571.92499999999995</v>
      </c>
      <c r="N317" s="48">
        <f t="shared" si="52"/>
        <v>-199.07500000000005</v>
      </c>
      <c r="O317" s="48">
        <f t="shared" si="49"/>
        <v>-144.34320916666798</v>
      </c>
      <c r="P317" s="45">
        <f t="shared" si="51"/>
        <v>86051</v>
      </c>
      <c r="Q317" s="41">
        <f t="shared" si="46"/>
        <v>0.73708614658748883</v>
      </c>
    </row>
    <row r="318" spans="1:18" x14ac:dyDescent="0.25">
      <c r="A318">
        <f t="shared" si="40"/>
        <v>2016</v>
      </c>
      <c r="B318">
        <f t="shared" si="41"/>
        <v>1</v>
      </c>
      <c r="C318" s="19">
        <v>42392</v>
      </c>
      <c r="D318" s="19">
        <f t="shared" si="42"/>
        <v>42398</v>
      </c>
      <c r="E318" s="19" t="str">
        <f t="shared" si="43"/>
        <v>42016</v>
      </c>
      <c r="F318" s="4">
        <f>SUMIF('Cushing Flows Data'!A$9:A$3818,'Cushing Balance'!$E318,'Cushing Flows Data'!$Z$9:$Z$3818)</f>
        <v>12090.205805833333</v>
      </c>
      <c r="G318" s="4">
        <f>SUMIF('Cushing Flows Data'!A$9:A$3818,'Cushing Balance'!$E318,'Cushing Flows Data'!$AU$9:$AU$3818)</f>
        <v>12112.995854166667</v>
      </c>
      <c r="H318" s="15">
        <f t="shared" si="44"/>
        <v>-22.790048333334198</v>
      </c>
      <c r="I318" s="46">
        <v>64174</v>
      </c>
      <c r="K318" s="48">
        <f t="shared" si="47"/>
        <v>747</v>
      </c>
      <c r="L318" s="48">
        <f t="shared" si="48"/>
        <v>769.7900483333342</v>
      </c>
      <c r="M318" s="48">
        <v>609.20399999999995</v>
      </c>
      <c r="N318" s="48">
        <f t="shared" si="52"/>
        <v>137.79600000000005</v>
      </c>
      <c r="O318" s="48">
        <f t="shared" si="49"/>
        <v>631.99404833333415</v>
      </c>
      <c r="P318" s="45">
        <f t="shared" si="51"/>
        <v>86051</v>
      </c>
      <c r="Q318" s="41">
        <f t="shared" si="46"/>
        <v>0.74576704512440295</v>
      </c>
    </row>
    <row r="319" spans="1:18" x14ac:dyDescent="0.25">
      <c r="A319">
        <f t="shared" si="40"/>
        <v>2016</v>
      </c>
      <c r="B319">
        <f t="shared" si="41"/>
        <v>1</v>
      </c>
      <c r="C319" s="19">
        <v>42399</v>
      </c>
      <c r="D319" s="19">
        <f t="shared" si="42"/>
        <v>42405</v>
      </c>
      <c r="E319" s="19" t="str">
        <f t="shared" si="43"/>
        <v>52016</v>
      </c>
      <c r="F319" s="4">
        <f>SUMIF('Cushing Flows Data'!A$9:A$3818,'Cushing Balance'!$E319,'Cushing Flows Data'!$Z$9:$Z$3818)</f>
        <v>12232.619537500001</v>
      </c>
      <c r="G319" s="4">
        <f>SUMIF('Cushing Flows Data'!A$9:A$3818,'Cushing Balance'!$E319,'Cushing Flows Data'!$AU$9:$AU$3818)</f>
        <v>12289.557104166666</v>
      </c>
      <c r="H319" s="15">
        <f t="shared" si="44"/>
        <v>-56.937566666665589</v>
      </c>
      <c r="I319" s="46">
        <v>64697</v>
      </c>
      <c r="J319" s="15"/>
      <c r="K319" s="48">
        <f t="shared" si="47"/>
        <v>523</v>
      </c>
      <c r="L319" s="48">
        <f t="shared" si="48"/>
        <v>579.93756666666559</v>
      </c>
      <c r="M319" s="48">
        <v>221.38</v>
      </c>
      <c r="N319" s="48">
        <f t="shared" si="52"/>
        <v>301.62</v>
      </c>
      <c r="O319" s="48">
        <f t="shared" si="49"/>
        <v>278.31756666666558</v>
      </c>
      <c r="P319" s="45">
        <f t="shared" si="51"/>
        <v>86051</v>
      </c>
      <c r="Q319" s="41">
        <f t="shared" si="46"/>
        <v>0.75184483620178733</v>
      </c>
    </row>
    <row r="320" spans="1:18" x14ac:dyDescent="0.25">
      <c r="A320">
        <f t="shared" si="40"/>
        <v>2016</v>
      </c>
      <c r="B320">
        <f t="shared" si="41"/>
        <v>2</v>
      </c>
      <c r="C320" s="19">
        <v>42406</v>
      </c>
      <c r="D320" s="19">
        <f t="shared" si="42"/>
        <v>42412</v>
      </c>
      <c r="E320" s="19" t="str">
        <f t="shared" si="43"/>
        <v>62016</v>
      </c>
      <c r="F320" s="4">
        <f>SUMIF('Cushing Flows Data'!A$9:A$3818,'Cushing Balance'!$E320,'Cushing Flows Data'!$Z$9:$Z$3818)</f>
        <v>11916.4792275</v>
      </c>
      <c r="G320" s="4">
        <f>SUMIF('Cushing Flows Data'!A$9:A$3818,'Cushing Balance'!$E320,'Cushing Flows Data'!$AU$9:$AU$3818)</f>
        <v>12224.491375</v>
      </c>
      <c r="H320" s="15">
        <f t="shared" si="44"/>
        <v>-308.01214749999963</v>
      </c>
      <c r="I320" s="46">
        <v>64733</v>
      </c>
      <c r="J320" s="15"/>
      <c r="K320" s="48">
        <f t="shared" si="47"/>
        <v>36</v>
      </c>
      <c r="L320" s="48">
        <f t="shared" si="48"/>
        <v>344.01214749999963</v>
      </c>
      <c r="M320" s="48">
        <v>704.39400000000001</v>
      </c>
      <c r="N320" s="48">
        <f t="shared" si="52"/>
        <v>-668.39400000000001</v>
      </c>
      <c r="O320" s="48">
        <f t="shared" si="49"/>
        <v>1012.4061474999996</v>
      </c>
      <c r="P320" s="45">
        <f t="shared" si="51"/>
        <v>86051</v>
      </c>
      <c r="Q320" s="41">
        <f t="shared" si="46"/>
        <v>0.75226319275778319</v>
      </c>
      <c r="R320" s="15"/>
    </row>
    <row r="321" spans="1:18" x14ac:dyDescent="0.25">
      <c r="A321">
        <f t="shared" si="40"/>
        <v>2016</v>
      </c>
      <c r="B321">
        <f t="shared" si="41"/>
        <v>2</v>
      </c>
      <c r="C321" s="19">
        <v>42413</v>
      </c>
      <c r="D321" s="19">
        <f t="shared" si="42"/>
        <v>42419</v>
      </c>
      <c r="E321" s="19" t="str">
        <f t="shared" si="43"/>
        <v>72016</v>
      </c>
      <c r="F321" s="4">
        <f>SUMIF('Cushing Flows Data'!A$9:A$3818,'Cushing Balance'!$E321,'Cushing Flows Data'!$Z$9:$Z$3818)</f>
        <v>11455.36651</v>
      </c>
      <c r="G321" s="4">
        <f>SUMIF('Cushing Flows Data'!A$9:A$3818,'Cushing Balance'!$E321,'Cushing Flows Data'!$AU$9:$AU$3818)</f>
        <v>11160.999541666666</v>
      </c>
      <c r="H321" s="15">
        <f t="shared" si="44"/>
        <v>294.36696833333372</v>
      </c>
      <c r="I321" s="46">
        <v>65066</v>
      </c>
      <c r="J321" s="15"/>
      <c r="K321" s="48">
        <f t="shared" si="47"/>
        <v>333</v>
      </c>
      <c r="L321" s="48">
        <f t="shared" si="48"/>
        <v>38.633031666666284</v>
      </c>
      <c r="M321" s="48">
        <v>161.32599999999999</v>
      </c>
      <c r="N321" s="48">
        <f t="shared" si="52"/>
        <v>171.67400000000001</v>
      </c>
      <c r="O321" s="48">
        <f t="shared" si="49"/>
        <v>-133.04096833333372</v>
      </c>
      <c r="P321" s="45">
        <f t="shared" si="51"/>
        <v>86051</v>
      </c>
      <c r="Q321" s="41">
        <f t="shared" si="46"/>
        <v>0.75613299090074493</v>
      </c>
    </row>
    <row r="322" spans="1:18" x14ac:dyDescent="0.25">
      <c r="A322">
        <f t="shared" si="40"/>
        <v>2016</v>
      </c>
      <c r="B322">
        <f t="shared" si="41"/>
        <v>2</v>
      </c>
      <c r="C322" s="19">
        <v>42420</v>
      </c>
      <c r="D322" s="19">
        <f t="shared" si="42"/>
        <v>42426</v>
      </c>
      <c r="E322" s="19" t="str">
        <f t="shared" si="43"/>
        <v>82016</v>
      </c>
      <c r="F322" s="4">
        <f>SUMIF('Cushing Flows Data'!A$9:A$3818,'Cushing Balance'!$E322,'Cushing Flows Data'!$Z$9:$Z$3818)</f>
        <v>12384.183489999999</v>
      </c>
      <c r="G322" s="4">
        <f>SUMIF('Cushing Flows Data'!A$9:A$3818,'Cushing Balance'!$E322,'Cushing Flows Data'!$AU$9:$AU$3818)</f>
        <v>11735.218604166665</v>
      </c>
      <c r="H322" s="15">
        <f t="shared" si="44"/>
        <v>648.96488583333485</v>
      </c>
      <c r="I322" s="46">
        <v>66256</v>
      </c>
      <c r="J322" s="15"/>
      <c r="K322" s="48">
        <f t="shared" si="47"/>
        <v>1190</v>
      </c>
      <c r="L322" s="48">
        <f t="shared" si="48"/>
        <v>541.03511416666515</v>
      </c>
      <c r="M322" s="48">
        <v>1023.527</v>
      </c>
      <c r="N322" s="48">
        <f t="shared" si="52"/>
        <v>166.47299999999996</v>
      </c>
      <c r="O322" s="48">
        <f t="shared" si="49"/>
        <v>374.5621141666652</v>
      </c>
      <c r="P322" s="45">
        <f t="shared" si="51"/>
        <v>86051</v>
      </c>
      <c r="Q322" s="41">
        <f t="shared" si="46"/>
        <v>0.76996199927949704</v>
      </c>
    </row>
    <row r="323" spans="1:18" x14ac:dyDescent="0.25">
      <c r="A323">
        <f t="shared" ref="A323:A386" si="53">YEAR(C323)</f>
        <v>2016</v>
      </c>
      <c r="B323">
        <f t="shared" ref="B323:B386" si="54">MONTH(C323)</f>
        <v>2</v>
      </c>
      <c r="C323" s="19">
        <v>42427</v>
      </c>
      <c r="D323" s="19">
        <f t="shared" ref="D323:D386" si="55">C324-1</f>
        <v>42433</v>
      </c>
      <c r="E323" s="19" t="str">
        <f t="shared" ref="E323:E386" si="56">WEEKNUM(C323)&amp;YEAR(C323)</f>
        <v>92016</v>
      </c>
      <c r="F323" s="4">
        <f>SUMIF('Cushing Flows Data'!A$9:A$3818,'Cushing Balance'!$E323,'Cushing Flows Data'!$Z$9:$Z$3818)</f>
        <v>13483.804055000001</v>
      </c>
      <c r="G323" s="4">
        <f>SUMIF('Cushing Flows Data'!A$9:A$3818,'Cushing Balance'!$E323,'Cushing Flows Data'!$AU$9:$AU$3818)</f>
        <v>12602.023000000001</v>
      </c>
      <c r="H323" s="15">
        <f>F323-G323</f>
        <v>881.78105499999947</v>
      </c>
      <c r="I323" s="46">
        <v>66946</v>
      </c>
      <c r="J323" s="15"/>
      <c r="K323" s="48">
        <f t="shared" si="47"/>
        <v>690</v>
      </c>
      <c r="L323" s="48">
        <f t="shared" si="48"/>
        <v>-191.78105499999947</v>
      </c>
      <c r="M323" s="48">
        <v>670.71400000000006</v>
      </c>
      <c r="N323" s="48">
        <f t="shared" si="52"/>
        <v>19.285999999999945</v>
      </c>
      <c r="O323" s="48">
        <f t="shared" si="49"/>
        <v>-211.06705499999941</v>
      </c>
      <c r="P323" s="45">
        <f t="shared" si="51"/>
        <v>86051</v>
      </c>
      <c r="Q323" s="41">
        <f t="shared" ref="Q323:Q386" si="57">I323/P323</f>
        <v>0.77798049993608442</v>
      </c>
      <c r="R323" s="15"/>
    </row>
    <row r="324" spans="1:18" x14ac:dyDescent="0.25">
      <c r="A324">
        <f t="shared" si="53"/>
        <v>2016</v>
      </c>
      <c r="B324">
        <f t="shared" si="54"/>
        <v>3</v>
      </c>
      <c r="C324" s="19">
        <v>42434</v>
      </c>
      <c r="D324" s="19">
        <f t="shared" si="55"/>
        <v>42440</v>
      </c>
      <c r="E324" s="19" t="str">
        <f t="shared" si="56"/>
        <v>102016</v>
      </c>
      <c r="F324" s="4">
        <f>SUMIF('Cushing Flows Data'!A$9:A$3818,'Cushing Balance'!$E324,'Cushing Flows Data'!$Z$9:$Z$3818)</f>
        <v>12175.881842499999</v>
      </c>
      <c r="G324" s="4">
        <f>SUMIF('Cushing Flows Data'!A$9:A$3818,'Cushing Balance'!$E324,'Cushing Flows Data'!$AU$9:$AU$3818)</f>
        <v>11660.489</v>
      </c>
      <c r="H324" s="15">
        <f t="shared" ref="H324:H361" si="58">F324-G324</f>
        <v>515.39284249999946</v>
      </c>
      <c r="I324" s="46">
        <v>67491</v>
      </c>
      <c r="J324" s="15"/>
      <c r="K324" s="48">
        <f t="shared" ref="K324:K387" si="59">I324-I323</f>
        <v>545</v>
      </c>
      <c r="L324" s="48">
        <f t="shared" ref="L324:L387" si="60">K324-H324</f>
        <v>29.60715750000054</v>
      </c>
      <c r="M324" s="48">
        <v>849.976</v>
      </c>
      <c r="N324" s="48">
        <f t="shared" si="52"/>
        <v>-304.976</v>
      </c>
      <c r="O324" s="48">
        <f t="shared" ref="O324:O387" si="61">M324-H324</f>
        <v>334.58315750000054</v>
      </c>
      <c r="P324" s="45">
        <f t="shared" si="51"/>
        <v>86051</v>
      </c>
      <c r="Q324" s="41">
        <f t="shared" si="57"/>
        <v>0.78431395335324405</v>
      </c>
    </row>
    <row r="325" spans="1:18" x14ac:dyDescent="0.25">
      <c r="A325">
        <f t="shared" si="53"/>
        <v>2016</v>
      </c>
      <c r="B325">
        <f t="shared" si="54"/>
        <v>3</v>
      </c>
      <c r="C325" s="19">
        <v>42441</v>
      </c>
      <c r="D325" s="19">
        <f t="shared" si="55"/>
        <v>42447</v>
      </c>
      <c r="E325" s="19" t="str">
        <f t="shared" si="56"/>
        <v>112016</v>
      </c>
      <c r="F325" s="4">
        <f>SUMIF('Cushing Flows Data'!A$9:A$3818,'Cushing Balance'!$E325,'Cushing Flows Data'!$Z$9:$Z$3818)</f>
        <v>12041.494297499998</v>
      </c>
      <c r="G325" s="4">
        <f>SUMIF('Cushing Flows Data'!A$9:A$3818,'Cushing Balance'!$E325,'Cushing Flows Data'!$AU$9:$AU$3818)</f>
        <v>12163.489000000001</v>
      </c>
      <c r="H325" s="15">
        <f t="shared" si="58"/>
        <v>-121.99470250000377</v>
      </c>
      <c r="I325" s="46">
        <v>66233</v>
      </c>
      <c r="J325" s="15"/>
      <c r="K325" s="48">
        <f t="shared" si="59"/>
        <v>-1258</v>
      </c>
      <c r="L325" s="48">
        <f t="shared" si="60"/>
        <v>-1136.0052974999962</v>
      </c>
      <c r="M325" s="48">
        <v>-570.57399999999996</v>
      </c>
      <c r="N325" s="48">
        <f t="shared" si="52"/>
        <v>-687.42600000000004</v>
      </c>
      <c r="O325" s="48">
        <f t="shared" si="61"/>
        <v>-448.57929749999619</v>
      </c>
      <c r="P325" s="45">
        <f t="shared" si="51"/>
        <v>86051</v>
      </c>
      <c r="Q325" s="41">
        <f t="shared" si="57"/>
        <v>0.76969471592427752</v>
      </c>
    </row>
    <row r="326" spans="1:18" x14ac:dyDescent="0.25">
      <c r="A326">
        <f t="shared" si="53"/>
        <v>2016</v>
      </c>
      <c r="B326">
        <f t="shared" si="54"/>
        <v>3</v>
      </c>
      <c r="C326" s="19">
        <v>42448</v>
      </c>
      <c r="D326" s="19">
        <f t="shared" si="55"/>
        <v>42454</v>
      </c>
      <c r="E326" s="19" t="str">
        <f t="shared" si="56"/>
        <v>122016</v>
      </c>
      <c r="F326" s="4">
        <f>SUMIF('Cushing Flows Data'!A$9:A$3818,'Cushing Balance'!$E326,'Cushing Flows Data'!$Z$9:$Z$3818)</f>
        <v>11691.197222371795</v>
      </c>
      <c r="G326" s="4">
        <f>SUMIF('Cushing Flows Data'!A$9:A$3818,'Cushing Balance'!$E326,'Cushing Flows Data'!$AU$9:$AU$3818)</f>
        <v>12502.691999999999</v>
      </c>
      <c r="H326" s="15">
        <f t="shared" si="58"/>
        <v>-811.49477762820425</v>
      </c>
      <c r="I326" s="46">
        <v>65961</v>
      </c>
      <c r="J326" s="15"/>
      <c r="K326" s="48">
        <f t="shared" si="59"/>
        <v>-272</v>
      </c>
      <c r="L326" s="48">
        <f t="shared" si="60"/>
        <v>539.49477762820425</v>
      </c>
      <c r="M326" s="48">
        <v>-400.16500000000002</v>
      </c>
      <c r="N326" s="48">
        <f t="shared" si="52"/>
        <v>128.16500000000002</v>
      </c>
      <c r="O326" s="48">
        <f t="shared" si="61"/>
        <v>411.32977762820423</v>
      </c>
      <c r="P326" s="45">
        <f t="shared" si="51"/>
        <v>86051</v>
      </c>
      <c r="Q326" s="41">
        <f t="shared" si="57"/>
        <v>0.76653379972341984</v>
      </c>
    </row>
    <row r="327" spans="1:18" x14ac:dyDescent="0.25">
      <c r="A327">
        <f t="shared" si="53"/>
        <v>2016</v>
      </c>
      <c r="B327">
        <f t="shared" si="54"/>
        <v>3</v>
      </c>
      <c r="C327" s="19">
        <v>42455</v>
      </c>
      <c r="D327" s="19">
        <f t="shared" si="55"/>
        <v>42461</v>
      </c>
      <c r="E327" s="19" t="str">
        <f t="shared" si="56"/>
        <v>132016</v>
      </c>
      <c r="F327" s="4">
        <f>SUMIF('Cushing Flows Data'!A$9:A$3818,'Cushing Balance'!$E327,'Cushing Flows Data'!$Z$9:$Z$3818)</f>
        <v>12769.251900833333</v>
      </c>
      <c r="G327" s="4">
        <f>SUMIF('Cushing Flows Data'!A$9:A$3818,'Cushing Balance'!$E327,'Cushing Flows Data'!$AU$9:$AU$3818)</f>
        <v>12850.873</v>
      </c>
      <c r="H327" s="15">
        <f t="shared" si="58"/>
        <v>-81.621099166666681</v>
      </c>
      <c r="I327" s="46">
        <v>66318</v>
      </c>
      <c r="J327" s="15"/>
      <c r="K327" s="48">
        <f t="shared" si="59"/>
        <v>357</v>
      </c>
      <c r="L327" s="48">
        <f t="shared" si="60"/>
        <v>438.62109916666668</v>
      </c>
      <c r="M327" s="48">
        <v>190.37899999999999</v>
      </c>
      <c r="N327" s="48">
        <f t="shared" si="52"/>
        <v>166.62100000000001</v>
      </c>
      <c r="O327" s="48">
        <f t="shared" si="61"/>
        <v>272.0000991666667</v>
      </c>
      <c r="P327" s="45">
        <f t="shared" si="51"/>
        <v>86051</v>
      </c>
      <c r="Q327" s="41">
        <f t="shared" si="57"/>
        <v>0.77068250223704549</v>
      </c>
    </row>
    <row r="328" spans="1:18" x14ac:dyDescent="0.25">
      <c r="A328">
        <f t="shared" si="53"/>
        <v>2016</v>
      </c>
      <c r="B328">
        <f t="shared" si="54"/>
        <v>4</v>
      </c>
      <c r="C328" s="19">
        <v>42462</v>
      </c>
      <c r="D328" s="19">
        <f t="shared" si="55"/>
        <v>42468</v>
      </c>
      <c r="E328" s="19" t="str">
        <f t="shared" si="56"/>
        <v>142016</v>
      </c>
      <c r="F328" s="4">
        <f>SUMIF('Cushing Flows Data'!A$9:A$3818,'Cushing Balance'!$E328,'Cushing Flows Data'!$Z$9:$Z$3818)</f>
        <v>10923.671336666666</v>
      </c>
      <c r="G328" s="4">
        <f>SUMIF('Cushing Flows Data'!A$9:A$3818,'Cushing Balance'!$E328,'Cushing Flows Data'!$AU$9:$AU$3818)</f>
        <v>12769.179400000001</v>
      </c>
      <c r="H328" s="15">
        <f t="shared" si="58"/>
        <v>-1845.5080633333346</v>
      </c>
      <c r="I328" s="46">
        <v>64551</v>
      </c>
      <c r="J328" s="15"/>
      <c r="K328" s="48">
        <f t="shared" si="59"/>
        <v>-1767</v>
      </c>
      <c r="L328" s="48">
        <f t="shared" si="60"/>
        <v>78.508063333334576</v>
      </c>
      <c r="M328" s="48">
        <v>-1492.0450000000001</v>
      </c>
      <c r="N328" s="48">
        <f t="shared" si="52"/>
        <v>-274.95499999999993</v>
      </c>
      <c r="O328" s="48">
        <f t="shared" si="61"/>
        <v>353.4630633333345</v>
      </c>
      <c r="P328" s="45">
        <f t="shared" si="51"/>
        <v>86051</v>
      </c>
      <c r="Q328" s="41">
        <f t="shared" si="57"/>
        <v>0.75014816794691519</v>
      </c>
    </row>
    <row r="329" spans="1:18" x14ac:dyDescent="0.25">
      <c r="A329">
        <f t="shared" si="53"/>
        <v>2016</v>
      </c>
      <c r="B329">
        <f t="shared" si="54"/>
        <v>4</v>
      </c>
      <c r="C329" s="19">
        <v>42469</v>
      </c>
      <c r="D329" s="19">
        <f t="shared" si="55"/>
        <v>42475</v>
      </c>
      <c r="E329" s="19" t="str">
        <f t="shared" si="56"/>
        <v>152016</v>
      </c>
      <c r="F329" s="4">
        <f>SUMIF('Cushing Flows Data'!A$9:A$3818,'Cushing Balance'!$E329,'Cushing Flows Data'!$Z$9:$Z$3818)</f>
        <v>12362.572564166667</v>
      </c>
      <c r="G329" s="4">
        <f>SUMIF('Cushing Flows Data'!A$9:A$3818,'Cushing Balance'!$E329,'Cushing Flows Data'!$AU$9:$AU$3818)</f>
        <v>12496.57596</v>
      </c>
      <c r="H329" s="15">
        <f t="shared" si="58"/>
        <v>-134.00339583333334</v>
      </c>
      <c r="I329" s="46">
        <v>64303</v>
      </c>
      <c r="J329" s="15"/>
      <c r="K329" s="48">
        <f t="shared" si="59"/>
        <v>-248</v>
      </c>
      <c r="L329" s="48">
        <f t="shared" si="60"/>
        <v>-113.99660416666666</v>
      </c>
      <c r="M329" s="48">
        <v>-858.19500000000005</v>
      </c>
      <c r="N329" s="48">
        <f t="shared" si="52"/>
        <v>610.19500000000005</v>
      </c>
      <c r="O329" s="48">
        <f t="shared" si="61"/>
        <v>-724.19160416666671</v>
      </c>
      <c r="P329" s="45">
        <f t="shared" si="51"/>
        <v>86051</v>
      </c>
      <c r="Q329" s="41">
        <f t="shared" si="57"/>
        <v>0.74726615611672143</v>
      </c>
    </row>
    <row r="330" spans="1:18" x14ac:dyDescent="0.25">
      <c r="A330">
        <f t="shared" si="53"/>
        <v>2016</v>
      </c>
      <c r="B330">
        <f t="shared" si="54"/>
        <v>4</v>
      </c>
      <c r="C330" s="19">
        <v>42476</v>
      </c>
      <c r="D330" s="19">
        <f t="shared" si="55"/>
        <v>42482</v>
      </c>
      <c r="E330" s="19" t="str">
        <f t="shared" si="56"/>
        <v>162016</v>
      </c>
      <c r="F330" s="4">
        <f>SUMIF('Cushing Flows Data'!A$9:A$3818,'Cushing Balance'!$E330,'Cushing Flows Data'!$Z$9:$Z$3818)</f>
        <v>13052.861145833333</v>
      </c>
      <c r="G330" s="4">
        <f>SUMIF('Cushing Flows Data'!A$9:A$3818,'Cushing Balance'!$E330,'Cushing Flows Data'!$AU$9:$AU$3818)</f>
        <v>12065.332</v>
      </c>
      <c r="H330" s="15">
        <f t="shared" si="58"/>
        <v>987.52914583333222</v>
      </c>
      <c r="I330" s="46">
        <v>66049</v>
      </c>
      <c r="J330" s="15"/>
      <c r="K330" s="48">
        <f t="shared" si="59"/>
        <v>1746</v>
      </c>
      <c r="L330" s="48">
        <f t="shared" si="60"/>
        <v>758.47085416666778</v>
      </c>
      <c r="M330" s="48">
        <v>1549.7049999999999</v>
      </c>
      <c r="N330" s="48">
        <f t="shared" si="52"/>
        <v>196.29500000000007</v>
      </c>
      <c r="O330" s="48">
        <f t="shared" si="61"/>
        <v>562.1758541666677</v>
      </c>
      <c r="P330" s="45">
        <f t="shared" si="51"/>
        <v>86051</v>
      </c>
      <c r="Q330" s="41">
        <f t="shared" si="57"/>
        <v>0.76755644908252085</v>
      </c>
    </row>
    <row r="331" spans="1:18" x14ac:dyDescent="0.25">
      <c r="A331">
        <f t="shared" si="53"/>
        <v>2016</v>
      </c>
      <c r="B331">
        <f t="shared" si="54"/>
        <v>4</v>
      </c>
      <c r="C331" s="19">
        <v>42483</v>
      </c>
      <c r="D331" s="19">
        <f t="shared" si="55"/>
        <v>42489</v>
      </c>
      <c r="E331" s="19" t="str">
        <f t="shared" si="56"/>
        <v>172016</v>
      </c>
      <c r="F331" s="4">
        <f>SUMIF('Cushing Flows Data'!A$9:A$3818,'Cushing Balance'!$E331,'Cushing Flows Data'!$Z$9:$Z$3818)</f>
        <v>13053.799395833332</v>
      </c>
      <c r="G331" s="4">
        <f>SUMIF('Cushing Flows Data'!A$9:A$3818,'Cushing Balance'!$E331,'Cushing Flows Data'!$AU$9:$AU$3818)</f>
        <v>12623.846</v>
      </c>
      <c r="H331" s="15">
        <f t="shared" si="58"/>
        <v>429.95339583333225</v>
      </c>
      <c r="I331" s="46">
        <v>66292</v>
      </c>
      <c r="J331" s="15"/>
      <c r="K331" s="48">
        <f t="shared" si="59"/>
        <v>243</v>
      </c>
      <c r="L331" s="48">
        <f t="shared" si="60"/>
        <v>-186.95339583333225</v>
      </c>
      <c r="M331" s="48">
        <v>821.97</v>
      </c>
      <c r="N331" s="48">
        <f t="shared" si="52"/>
        <v>-578.97</v>
      </c>
      <c r="O331" s="48">
        <f t="shared" si="61"/>
        <v>392.01660416666778</v>
      </c>
      <c r="P331" s="45">
        <f t="shared" si="51"/>
        <v>86051</v>
      </c>
      <c r="Q331" s="41">
        <f t="shared" si="57"/>
        <v>0.77038035583549291</v>
      </c>
    </row>
    <row r="332" spans="1:18" x14ac:dyDescent="0.25">
      <c r="A332">
        <f t="shared" si="53"/>
        <v>2016</v>
      </c>
      <c r="B332">
        <f t="shared" si="54"/>
        <v>4</v>
      </c>
      <c r="C332" s="19">
        <v>42490</v>
      </c>
      <c r="D332" s="19">
        <f t="shared" si="55"/>
        <v>42496</v>
      </c>
      <c r="E332" s="19" t="str">
        <f t="shared" si="56"/>
        <v>182016</v>
      </c>
      <c r="F332" s="4">
        <f>SUMIF('Cushing Flows Data'!A$9:A$3818,'Cushing Balance'!$E332,'Cushing Flows Data'!$Z$9:$Z$3818)</f>
        <v>13476.343687499999</v>
      </c>
      <c r="G332" s="4">
        <f>SUMIF('Cushing Flows Data'!A$9:A$3818,'Cushing Balance'!$E332,'Cushing Flows Data'!$AU$9:$AU$3818)</f>
        <v>11977.823</v>
      </c>
      <c r="H332" s="15">
        <f t="shared" si="58"/>
        <v>1498.5206874999985</v>
      </c>
      <c r="I332" s="46">
        <v>67812</v>
      </c>
      <c r="J332" s="15"/>
      <c r="K332" s="48">
        <f t="shared" si="59"/>
        <v>1520</v>
      </c>
      <c r="L332" s="48">
        <f t="shared" si="60"/>
        <v>21.47931250000147</v>
      </c>
      <c r="M332" s="48">
        <v>1389.146</v>
      </c>
      <c r="N332" s="48">
        <f t="shared" si="52"/>
        <v>130.85400000000004</v>
      </c>
      <c r="O332" s="48">
        <f t="shared" si="61"/>
        <v>-109.37468749999857</v>
      </c>
      <c r="P332" s="45">
        <f t="shared" si="51"/>
        <v>86051</v>
      </c>
      <c r="Q332" s="41">
        <f t="shared" si="57"/>
        <v>0.78804429931087383</v>
      </c>
    </row>
    <row r="333" spans="1:18" x14ac:dyDescent="0.25">
      <c r="A333">
        <f t="shared" si="53"/>
        <v>2016</v>
      </c>
      <c r="B333">
        <f t="shared" si="54"/>
        <v>5</v>
      </c>
      <c r="C333" s="19">
        <v>42497</v>
      </c>
      <c r="D333" s="19">
        <f t="shared" si="55"/>
        <v>42503</v>
      </c>
      <c r="E333" s="19" t="str">
        <f t="shared" si="56"/>
        <v>192016</v>
      </c>
      <c r="F333" s="4">
        <f>SUMIF('Cushing Flows Data'!A$9:A$3818,'Cushing Balance'!$E333,'Cushing Flows Data'!$Z$9:$Z$3818)</f>
        <v>13214.914958333335</v>
      </c>
      <c r="G333" s="4">
        <f>SUMIF('Cushing Flows Data'!A$9:A$3818,'Cushing Balance'!$E333,'Cushing Flows Data'!$AU$9:$AU$3818)</f>
        <v>12902.83</v>
      </c>
      <c r="H333" s="15">
        <f t="shared" si="58"/>
        <v>312.08495833333473</v>
      </c>
      <c r="I333" s="46">
        <v>68273</v>
      </c>
      <c r="J333" s="15"/>
      <c r="K333" s="48">
        <f t="shared" si="59"/>
        <v>461</v>
      </c>
      <c r="L333" s="48">
        <f t="shared" si="60"/>
        <v>148.91504166666527</v>
      </c>
      <c r="M333" s="48">
        <v>694.17600000000004</v>
      </c>
      <c r="N333" s="48">
        <f t="shared" si="52"/>
        <v>-233.17600000000004</v>
      </c>
      <c r="O333" s="48">
        <f t="shared" si="61"/>
        <v>382.09104166666532</v>
      </c>
      <c r="P333" s="45">
        <f t="shared" si="51"/>
        <v>86051</v>
      </c>
      <c r="Q333" s="41">
        <f t="shared" si="57"/>
        <v>0.79340158743070965</v>
      </c>
    </row>
    <row r="334" spans="1:18" x14ac:dyDescent="0.25">
      <c r="A334">
        <f t="shared" si="53"/>
        <v>2016</v>
      </c>
      <c r="B334">
        <f t="shared" si="54"/>
        <v>5</v>
      </c>
      <c r="C334" s="19">
        <v>42504</v>
      </c>
      <c r="D334" s="19">
        <f t="shared" si="55"/>
        <v>42510</v>
      </c>
      <c r="E334" s="19" t="str">
        <f t="shared" si="56"/>
        <v>202016</v>
      </c>
      <c r="F334" s="4">
        <f>SUMIF('Cushing Flows Data'!A$9:A$3818,'Cushing Balance'!$E334,'Cushing Flows Data'!$Z$9:$Z$3818)</f>
        <v>11255.701625</v>
      </c>
      <c r="G334" s="4">
        <f>SUMIF('Cushing Flows Data'!A$9:A$3818,'Cushing Balance'!$E334,'Cushing Flows Data'!$AU$9:$AU$3818)</f>
        <v>12221.703</v>
      </c>
      <c r="H334" s="15">
        <f t="shared" si="58"/>
        <v>-966.00137499999983</v>
      </c>
      <c r="I334" s="46">
        <v>67624</v>
      </c>
      <c r="J334" s="15"/>
      <c r="K334" s="48">
        <f t="shared" si="59"/>
        <v>-649</v>
      </c>
      <c r="L334" s="48">
        <f t="shared" si="60"/>
        <v>317.00137499999983</v>
      </c>
      <c r="M334" s="48">
        <v>-978.86199999999997</v>
      </c>
      <c r="N334" s="48">
        <f t="shared" si="52"/>
        <v>329.86199999999997</v>
      </c>
      <c r="O334" s="48">
        <f t="shared" si="61"/>
        <v>-12.860625000000141</v>
      </c>
      <c r="P334" s="45">
        <f t="shared" si="51"/>
        <v>86051</v>
      </c>
      <c r="Q334" s="41">
        <f t="shared" si="57"/>
        <v>0.78585954840733985</v>
      </c>
    </row>
    <row r="335" spans="1:18" x14ac:dyDescent="0.25">
      <c r="A335">
        <f t="shared" si="53"/>
        <v>2016</v>
      </c>
      <c r="B335">
        <f t="shared" si="54"/>
        <v>5</v>
      </c>
      <c r="C335" s="19">
        <v>42511</v>
      </c>
      <c r="D335" s="19">
        <f t="shared" si="55"/>
        <v>42517</v>
      </c>
      <c r="E335" s="19" t="str">
        <f t="shared" si="56"/>
        <v>212016</v>
      </c>
      <c r="F335" s="4">
        <f>SUMIF('Cushing Flows Data'!A$9:A$3818,'Cushing Balance'!$E335,'Cushing Flows Data'!$Z$9:$Z$3818)</f>
        <v>10777.9545</v>
      </c>
      <c r="G335" s="4">
        <f>SUMIF('Cushing Flows Data'!A$9:A$3818,'Cushing Balance'!$E335,'Cushing Flows Data'!$AU$9:$AU$3818)</f>
        <v>11504.036</v>
      </c>
      <c r="H335" s="15">
        <f t="shared" si="58"/>
        <v>-726.08150000000023</v>
      </c>
      <c r="I335" s="46">
        <v>66920</v>
      </c>
      <c r="J335" s="15"/>
      <c r="K335" s="48">
        <f t="shared" si="59"/>
        <v>-704</v>
      </c>
      <c r="L335" s="48">
        <f t="shared" si="60"/>
        <v>22.081500000000233</v>
      </c>
      <c r="M335" s="48">
        <v>-686.7</v>
      </c>
      <c r="N335" s="48">
        <f t="shared" si="52"/>
        <v>-17.299999999999955</v>
      </c>
      <c r="O335" s="48">
        <f t="shared" si="61"/>
        <v>39.381500000000187</v>
      </c>
      <c r="P335" s="45">
        <f t="shared" si="51"/>
        <v>86051</v>
      </c>
      <c r="Q335" s="41">
        <f t="shared" si="57"/>
        <v>0.77767835353453185</v>
      </c>
    </row>
    <row r="336" spans="1:18" x14ac:dyDescent="0.25">
      <c r="A336">
        <f t="shared" si="53"/>
        <v>2016</v>
      </c>
      <c r="B336">
        <f t="shared" si="54"/>
        <v>5</v>
      </c>
      <c r="C336" s="19">
        <v>42518</v>
      </c>
      <c r="D336" s="19">
        <f t="shared" si="55"/>
        <v>42524</v>
      </c>
      <c r="E336" s="19" t="str">
        <f t="shared" si="56"/>
        <v>222016</v>
      </c>
      <c r="F336" s="4">
        <f>SUMIF('Cushing Flows Data'!A$9:A$3818,'Cushing Balance'!$E336,'Cushing Flows Data'!$Z$9:$Z$3818)</f>
        <v>10105.594125000001</v>
      </c>
      <c r="G336" s="4">
        <f>SUMIF('Cushing Flows Data'!A$9:A$3818,'Cushing Balance'!$E336,'Cushing Flows Data'!$AU$9:$AU$3818)</f>
        <v>11212.403</v>
      </c>
      <c r="H336" s="15">
        <f t="shared" si="58"/>
        <v>-1106.8088749999988</v>
      </c>
      <c r="I336" s="46">
        <v>65557</v>
      </c>
      <c r="J336" s="15"/>
      <c r="K336" s="48">
        <f t="shared" si="59"/>
        <v>-1363</v>
      </c>
      <c r="L336" s="48">
        <f t="shared" si="60"/>
        <v>-256.19112500000119</v>
      </c>
      <c r="M336" s="48">
        <v>-1074.8599999999999</v>
      </c>
      <c r="N336" s="48">
        <f t="shared" si="52"/>
        <v>-288.1400000000001</v>
      </c>
      <c r="O336" s="48">
        <f t="shared" si="61"/>
        <v>31.948874999998907</v>
      </c>
      <c r="P336" s="45">
        <f t="shared" si="51"/>
        <v>86051</v>
      </c>
      <c r="Q336" s="41">
        <f t="shared" si="57"/>
        <v>0.76183890948391075</v>
      </c>
    </row>
    <row r="337" spans="1:17" x14ac:dyDescent="0.25">
      <c r="A337">
        <f t="shared" si="53"/>
        <v>2016</v>
      </c>
      <c r="B337">
        <f t="shared" si="54"/>
        <v>6</v>
      </c>
      <c r="C337" s="19">
        <v>42525</v>
      </c>
      <c r="D337" s="19">
        <f t="shared" si="55"/>
        <v>42531</v>
      </c>
      <c r="E337" s="19" t="str">
        <f t="shared" si="56"/>
        <v>232016</v>
      </c>
      <c r="F337" s="4">
        <f>SUMIF('Cushing Flows Data'!A$9:A$3818,'Cushing Balance'!$E337,'Cushing Flows Data'!$Z$9:$Z$3818)</f>
        <v>12453.807708333334</v>
      </c>
      <c r="G337" s="4">
        <f>SUMIF('Cushing Flows Data'!A$9:A$3818,'Cushing Balance'!$E337,'Cushing Flows Data'!$AU$9:$AU$3818)</f>
        <v>12156.317000000001</v>
      </c>
      <c r="H337" s="15">
        <f t="shared" si="58"/>
        <v>297.4907083333328</v>
      </c>
      <c r="I337" s="46">
        <v>66461</v>
      </c>
      <c r="J337" s="15"/>
      <c r="K337" s="48">
        <f t="shared" si="59"/>
        <v>904</v>
      </c>
      <c r="L337" s="48">
        <f t="shared" si="60"/>
        <v>606.5092916666672</v>
      </c>
      <c r="M337" s="48">
        <v>524.73599999999999</v>
      </c>
      <c r="N337" s="48">
        <f t="shared" si="52"/>
        <v>379.26400000000001</v>
      </c>
      <c r="O337" s="48">
        <f t="shared" si="61"/>
        <v>227.24529166666719</v>
      </c>
      <c r="P337" s="45">
        <f t="shared" si="51"/>
        <v>86051</v>
      </c>
      <c r="Q337" s="41">
        <f t="shared" si="57"/>
        <v>0.77234430744558458</v>
      </c>
    </row>
    <row r="338" spans="1:17" x14ac:dyDescent="0.25">
      <c r="A338">
        <f t="shared" si="53"/>
        <v>2016</v>
      </c>
      <c r="B338">
        <f t="shared" si="54"/>
        <v>6</v>
      </c>
      <c r="C338" s="19">
        <v>42532</v>
      </c>
      <c r="D338" s="19">
        <f t="shared" si="55"/>
        <v>42538</v>
      </c>
      <c r="E338" s="19" t="str">
        <f t="shared" si="56"/>
        <v>242016</v>
      </c>
      <c r="F338" s="4">
        <f>SUMIF('Cushing Flows Data'!A$9:A$3818,'Cushing Balance'!$E338,'Cushing Flows Data'!$Z$9:$Z$3818)</f>
        <v>11010.212841346154</v>
      </c>
      <c r="G338" s="4">
        <f>SUMIF('Cushing Flows Data'!A$9:A$3818,'Cushing Balance'!$E338,'Cushing Flows Data'!$AU$9:$AU$3818)</f>
        <v>12431.102000000001</v>
      </c>
      <c r="H338" s="15">
        <f t="shared" si="58"/>
        <v>-1420.8891586538466</v>
      </c>
      <c r="I338" s="46">
        <v>65181</v>
      </c>
      <c r="J338" s="15"/>
      <c r="K338" s="48">
        <f t="shared" si="59"/>
        <v>-1280</v>
      </c>
      <c r="L338" s="48">
        <f t="shared" si="60"/>
        <v>140.88915865384661</v>
      </c>
      <c r="M338" s="48">
        <v>-568.21299999999997</v>
      </c>
      <c r="N338" s="48">
        <f t="shared" si="52"/>
        <v>-711.78700000000003</v>
      </c>
      <c r="O338" s="48">
        <f t="shared" si="61"/>
        <v>852.67615865384664</v>
      </c>
      <c r="P338" s="45">
        <f t="shared" si="51"/>
        <v>86051</v>
      </c>
      <c r="Q338" s="41">
        <f t="shared" si="57"/>
        <v>0.75746940767684279</v>
      </c>
    </row>
    <row r="339" spans="1:17" x14ac:dyDescent="0.25">
      <c r="A339">
        <f t="shared" si="53"/>
        <v>2016</v>
      </c>
      <c r="B339">
        <f t="shared" si="54"/>
        <v>6</v>
      </c>
      <c r="C339" s="19">
        <v>42539</v>
      </c>
      <c r="D339" s="19">
        <f t="shared" si="55"/>
        <v>42545</v>
      </c>
      <c r="E339" s="19" t="str">
        <f t="shared" si="56"/>
        <v>252016</v>
      </c>
      <c r="F339" s="4">
        <f>SUMIF('Cushing Flows Data'!A$9:A$3818,'Cushing Balance'!$E339,'Cushing Flows Data'!$Z$9:$Z$3818)</f>
        <v>10569.529416666666</v>
      </c>
      <c r="G339" s="4">
        <f>SUMIF('Cushing Flows Data'!A$9:A$3818,'Cushing Balance'!$E339,'Cushing Flows Data'!$AU$9:$AU$3818)</f>
        <v>11906.778000000002</v>
      </c>
      <c r="H339" s="15">
        <f t="shared" si="58"/>
        <v>-1337.2485833333358</v>
      </c>
      <c r="I339" s="46">
        <v>64230</v>
      </c>
      <c r="J339" s="15"/>
      <c r="K339" s="48">
        <f t="shared" si="59"/>
        <v>-951</v>
      </c>
      <c r="L339" s="48">
        <f t="shared" si="60"/>
        <v>386.24858333333577</v>
      </c>
      <c r="M339" s="48">
        <v>-1320.82</v>
      </c>
      <c r="N339" s="48">
        <f t="shared" si="52"/>
        <v>369.81999999999994</v>
      </c>
      <c r="O339" s="48">
        <f t="shared" si="61"/>
        <v>16.428583333335837</v>
      </c>
      <c r="P339" s="45">
        <f t="shared" si="51"/>
        <v>86051</v>
      </c>
      <c r="Q339" s="41">
        <f t="shared" si="57"/>
        <v>0.74641782198928541</v>
      </c>
    </row>
    <row r="340" spans="1:17" x14ac:dyDescent="0.25">
      <c r="A340">
        <f t="shared" si="53"/>
        <v>2016</v>
      </c>
      <c r="B340">
        <f t="shared" si="54"/>
        <v>6</v>
      </c>
      <c r="C340" s="19">
        <v>42546</v>
      </c>
      <c r="D340" s="19">
        <f t="shared" si="55"/>
        <v>42552</v>
      </c>
      <c r="E340" s="19" t="str">
        <f t="shared" si="56"/>
        <v>262016</v>
      </c>
      <c r="F340" s="4">
        <f>SUMIF('Cushing Flows Data'!A$9:A$3818,'Cushing Balance'!$E340,'Cushing Flows Data'!$Z$9:$Z$3818)</f>
        <v>11744.292125</v>
      </c>
      <c r="G340" s="4">
        <f>SUMIF('Cushing Flows Data'!A$9:A$3818,'Cushing Balance'!$E340,'Cushing Flows Data'!$AU$9:$AU$3818)</f>
        <v>11315.033705476597</v>
      </c>
      <c r="H340" s="15">
        <f t="shared" si="58"/>
        <v>429.25841952340306</v>
      </c>
      <c r="I340" s="46">
        <v>64148</v>
      </c>
      <c r="J340" s="15"/>
      <c r="K340" s="48">
        <f t="shared" si="59"/>
        <v>-82</v>
      </c>
      <c r="L340" s="48">
        <f t="shared" si="60"/>
        <v>-511.25841952340306</v>
      </c>
      <c r="M340" s="48">
        <v>230.02500000000001</v>
      </c>
      <c r="N340" s="48">
        <f t="shared" si="52"/>
        <v>-312.02499999999998</v>
      </c>
      <c r="O340" s="48">
        <f t="shared" si="61"/>
        <v>-199.23341952340306</v>
      </c>
      <c r="P340" s="45">
        <f t="shared" ref="P340:P345" si="62">87884</f>
        <v>87884</v>
      </c>
      <c r="Q340" s="41">
        <f t="shared" si="57"/>
        <v>0.72991670838833012</v>
      </c>
    </row>
    <row r="341" spans="1:17" x14ac:dyDescent="0.25">
      <c r="A341">
        <f t="shared" si="53"/>
        <v>2016</v>
      </c>
      <c r="B341">
        <f t="shared" si="54"/>
        <v>7</v>
      </c>
      <c r="C341" s="19">
        <v>42553</v>
      </c>
      <c r="D341" s="19">
        <f t="shared" si="55"/>
        <v>42559</v>
      </c>
      <c r="E341" s="19" t="str">
        <f t="shared" si="56"/>
        <v>272016</v>
      </c>
      <c r="F341" s="4">
        <f>SUMIF('Cushing Flows Data'!A$9:A$3818,'Cushing Balance'!$E341,'Cushing Flows Data'!$Z$9:$Z$3818)</f>
        <v>11684.361645833334</v>
      </c>
      <c r="G341" s="4">
        <f>SUMIF('Cushing Flows Data'!A$9:A$3818,'Cushing Balance'!$E341,'Cushing Flows Data'!$AU$9:$AU$3818)</f>
        <v>11880.634</v>
      </c>
      <c r="H341" s="15">
        <f t="shared" si="58"/>
        <v>-196.27235416666554</v>
      </c>
      <c r="I341" s="46">
        <v>63916</v>
      </c>
      <c r="J341" s="15"/>
      <c r="K341" s="48">
        <f t="shared" si="59"/>
        <v>-232</v>
      </c>
      <c r="L341" s="48">
        <f t="shared" si="60"/>
        <v>-35.727645833334464</v>
      </c>
      <c r="M341" s="48">
        <v>-488.625</v>
      </c>
      <c r="N341" s="48">
        <f t="shared" si="52"/>
        <v>256.625</v>
      </c>
      <c r="O341" s="48">
        <f t="shared" si="61"/>
        <v>-292.35264583333446</v>
      </c>
      <c r="P341" s="45">
        <f t="shared" si="62"/>
        <v>87884</v>
      </c>
      <c r="Q341" s="41">
        <f t="shared" si="57"/>
        <v>0.7272768649583542</v>
      </c>
    </row>
    <row r="342" spans="1:17" x14ac:dyDescent="0.25">
      <c r="A342">
        <f t="shared" si="53"/>
        <v>2016</v>
      </c>
      <c r="B342">
        <f t="shared" si="54"/>
        <v>7</v>
      </c>
      <c r="C342" s="19">
        <v>42560</v>
      </c>
      <c r="D342" s="19">
        <f t="shared" si="55"/>
        <v>42566</v>
      </c>
      <c r="E342" s="19" t="str">
        <f t="shared" si="56"/>
        <v>282016</v>
      </c>
      <c r="F342" s="4">
        <f>SUMIF('Cushing Flows Data'!A$9:A$3818,'Cushing Balance'!$E342,'Cushing Flows Data'!$Z$9:$Z$3818)</f>
        <v>12508.624958333334</v>
      </c>
      <c r="G342" s="4">
        <f>SUMIF('Cushing Flows Data'!A$9:A$3818,'Cushing Balance'!$E342,'Cushing Flows Data'!$AU$9:$AU$3818)</f>
        <v>11533.926000000001</v>
      </c>
      <c r="H342" s="15">
        <f t="shared" si="58"/>
        <v>974.69895833333248</v>
      </c>
      <c r="I342" s="46">
        <v>64105</v>
      </c>
      <c r="J342" s="15"/>
      <c r="K342" s="48">
        <f t="shared" si="59"/>
        <v>189</v>
      </c>
      <c r="L342" s="48">
        <f t="shared" si="60"/>
        <v>-785.69895833333248</v>
      </c>
      <c r="M342" s="48">
        <v>26.460999999999999</v>
      </c>
      <c r="N342" s="48">
        <f t="shared" si="52"/>
        <v>162.53899999999999</v>
      </c>
      <c r="O342" s="48">
        <f t="shared" si="61"/>
        <v>-948.23795833333247</v>
      </c>
      <c r="P342" s="45">
        <f t="shared" si="62"/>
        <v>87884</v>
      </c>
      <c r="Q342" s="41">
        <f t="shared" si="57"/>
        <v>0.72942742706294661</v>
      </c>
    </row>
    <row r="343" spans="1:17" x14ac:dyDescent="0.25">
      <c r="A343">
        <f t="shared" si="53"/>
        <v>2016</v>
      </c>
      <c r="B343">
        <f t="shared" si="54"/>
        <v>7</v>
      </c>
      <c r="C343" s="19">
        <v>42567</v>
      </c>
      <c r="D343" s="19">
        <f t="shared" si="55"/>
        <v>42573</v>
      </c>
      <c r="E343" s="19" t="str">
        <f t="shared" si="56"/>
        <v>292016</v>
      </c>
      <c r="F343" s="4">
        <f>SUMIF('Cushing Flows Data'!A$9:A$3818,'Cushing Balance'!$E343,'Cushing Flows Data'!$Z$9:$Z$3818)</f>
        <v>12051.462562499999</v>
      </c>
      <c r="G343" s="4">
        <f>SUMIF('Cushing Flows Data'!A$9:A$3818,'Cushing Balance'!$E343,'Cushing Flows Data'!$AU$9:$AU$3818)</f>
        <v>11231.198</v>
      </c>
      <c r="H343" s="15">
        <f t="shared" si="58"/>
        <v>820.26456249999865</v>
      </c>
      <c r="I343" s="46">
        <v>65215</v>
      </c>
      <c r="J343" s="15"/>
      <c r="K343" s="48">
        <f t="shared" si="59"/>
        <v>1110</v>
      </c>
      <c r="L343" s="48">
        <f t="shared" si="60"/>
        <v>289.73543750000135</v>
      </c>
      <c r="M343" s="48">
        <v>1143.6110000000001</v>
      </c>
      <c r="N343" s="48">
        <f t="shared" si="52"/>
        <v>-33.611000000000104</v>
      </c>
      <c r="O343" s="48">
        <f t="shared" si="61"/>
        <v>323.34643750000146</v>
      </c>
      <c r="P343" s="45">
        <f t="shared" si="62"/>
        <v>87884</v>
      </c>
      <c r="Q343" s="41">
        <f t="shared" si="57"/>
        <v>0.74205771243912433</v>
      </c>
    </row>
    <row r="344" spans="1:17" x14ac:dyDescent="0.25">
      <c r="A344">
        <f t="shared" si="53"/>
        <v>2016</v>
      </c>
      <c r="B344">
        <f t="shared" si="54"/>
        <v>7</v>
      </c>
      <c r="C344" s="19">
        <v>42574</v>
      </c>
      <c r="D344" s="19">
        <f t="shared" si="55"/>
        <v>42580</v>
      </c>
      <c r="E344" s="19" t="str">
        <f t="shared" si="56"/>
        <v>302016</v>
      </c>
      <c r="F344" s="4">
        <f>SUMIF('Cushing Flows Data'!A$9:A$3818,'Cushing Balance'!$E344,'Cushing Flows Data'!$Z$9:$Z$3818)</f>
        <v>11293.949833333334</v>
      </c>
      <c r="G344" s="4">
        <f>SUMIF('Cushing Flows Data'!A$9:A$3818,'Cushing Balance'!$E344,'Cushing Flows Data'!$AU$9:$AU$3818)</f>
        <v>11236.3379375</v>
      </c>
      <c r="H344" s="15">
        <f t="shared" si="58"/>
        <v>57.61189583333362</v>
      </c>
      <c r="I344" s="46">
        <v>64092</v>
      </c>
      <c r="J344" s="15"/>
      <c r="K344" s="48">
        <f>I344-I343</f>
        <v>-1123</v>
      </c>
      <c r="L344" s="48">
        <f t="shared" si="60"/>
        <v>-1180.6118958333336</v>
      </c>
      <c r="M344" s="48">
        <v>-59.337000000000003</v>
      </c>
      <c r="N344" s="48">
        <f t="shared" si="52"/>
        <v>-1063.663</v>
      </c>
      <c r="O344" s="48">
        <f t="shared" si="61"/>
        <v>-116.94889583333362</v>
      </c>
      <c r="P344" s="45">
        <f t="shared" si="62"/>
        <v>87884</v>
      </c>
      <c r="Q344" s="41">
        <f t="shared" si="57"/>
        <v>0.72927950480178416</v>
      </c>
    </row>
    <row r="345" spans="1:17" x14ac:dyDescent="0.25">
      <c r="A345">
        <f t="shared" si="53"/>
        <v>2016</v>
      </c>
      <c r="B345">
        <f t="shared" si="54"/>
        <v>7</v>
      </c>
      <c r="C345" s="19">
        <v>42581</v>
      </c>
      <c r="D345" s="19">
        <f t="shared" si="55"/>
        <v>42587</v>
      </c>
      <c r="E345" s="19" t="str">
        <f t="shared" si="56"/>
        <v>312016</v>
      </c>
      <c r="F345" s="4">
        <f>SUMIF('Cushing Flows Data'!A$9:A$3818,'Cushing Balance'!$E345,'Cushing Flows Data'!$Z$9:$Z$3818)</f>
        <v>12695.237291666668</v>
      </c>
      <c r="G345" s="4">
        <f>SUMIF('Cushing Flows Data'!A$9:A$3818,'Cushing Balance'!$E345,'Cushing Flows Data'!$AU$9:$AU$3818)</f>
        <v>11962.429604166668</v>
      </c>
      <c r="H345" s="15">
        <f t="shared" si="58"/>
        <v>732.80768750000061</v>
      </c>
      <c r="I345" s="46">
        <v>65255</v>
      </c>
      <c r="J345" s="15"/>
      <c r="K345" s="48">
        <f t="shared" si="59"/>
        <v>1163</v>
      </c>
      <c r="L345" s="48">
        <f t="shared" si="60"/>
        <v>430.19231249999939</v>
      </c>
      <c r="M345" s="48">
        <v>307.858</v>
      </c>
      <c r="N345" s="48">
        <f t="shared" si="52"/>
        <v>855.14200000000005</v>
      </c>
      <c r="O345" s="48">
        <f t="shared" si="61"/>
        <v>-424.94968750000061</v>
      </c>
      <c r="P345" s="45">
        <f t="shared" si="62"/>
        <v>87884</v>
      </c>
      <c r="Q345" s="41">
        <f t="shared" si="57"/>
        <v>0.74251285785808563</v>
      </c>
    </row>
    <row r="346" spans="1:17" x14ac:dyDescent="0.25">
      <c r="A346">
        <f t="shared" si="53"/>
        <v>2016</v>
      </c>
      <c r="B346">
        <f t="shared" si="54"/>
        <v>8</v>
      </c>
      <c r="C346" s="19">
        <v>42588</v>
      </c>
      <c r="D346" s="19">
        <f t="shared" si="55"/>
        <v>42594</v>
      </c>
      <c r="E346" s="19" t="str">
        <f t="shared" si="56"/>
        <v>322016</v>
      </c>
      <c r="F346" s="4">
        <f>SUMIF('Cushing Flows Data'!A$9:A$3818,'Cushing Balance'!$E346,'Cushing Flows Data'!$Z$9:$Z$3818)</f>
        <v>11246.377520833668</v>
      </c>
      <c r="G346" s="4">
        <f>SUMIF('Cushing Flows Data'!A$9:A$3818,'Cushing Balance'!$E346,'Cushing Flows Data'!$AU$9:$AU$3818)</f>
        <v>12371.001312499999</v>
      </c>
      <c r="H346" s="15">
        <f t="shared" si="58"/>
        <v>-1124.6237916663304</v>
      </c>
      <c r="I346" s="46">
        <v>64531</v>
      </c>
      <c r="J346" s="15"/>
      <c r="K346" s="48">
        <f t="shared" si="59"/>
        <v>-724</v>
      </c>
      <c r="L346" s="48">
        <f t="shared" si="60"/>
        <v>400.62379166633036</v>
      </c>
      <c r="M346" s="48">
        <v>-350.09100000000001</v>
      </c>
      <c r="N346" s="48">
        <f t="shared" si="52"/>
        <v>-373.90899999999999</v>
      </c>
      <c r="O346" s="48">
        <f t="shared" si="61"/>
        <v>774.53279166633035</v>
      </c>
      <c r="P346" s="45">
        <f>87884</f>
        <v>87884</v>
      </c>
      <c r="Q346" s="41">
        <f>I346/P346</f>
        <v>0.73427472577488506</v>
      </c>
    </row>
    <row r="347" spans="1:17" x14ac:dyDescent="0.25">
      <c r="A347">
        <f t="shared" si="53"/>
        <v>2016</v>
      </c>
      <c r="B347">
        <f t="shared" si="54"/>
        <v>8</v>
      </c>
      <c r="C347" s="19">
        <v>42595</v>
      </c>
      <c r="D347" s="19">
        <f t="shared" si="55"/>
        <v>42601</v>
      </c>
      <c r="E347" s="19" t="str">
        <f t="shared" si="56"/>
        <v>332016</v>
      </c>
      <c r="F347" s="4">
        <f>SUMIF('Cushing Flows Data'!A$9:A$3818,'Cushing Balance'!$E347,'Cushing Flows Data'!$Z$9:$Z$3818)</f>
        <v>12628.046145833332</v>
      </c>
      <c r="G347" s="4">
        <f>SUMIF('Cushing Flows Data'!A$9:A$3818,'Cushing Balance'!$E347,'Cushing Flows Data'!$AU$9:$AU$3818)</f>
        <v>12331.170999999998</v>
      </c>
      <c r="H347" s="15">
        <f t="shared" si="58"/>
        <v>296.87514583333359</v>
      </c>
      <c r="I347" s="46">
        <v>64906</v>
      </c>
      <c r="J347" s="15"/>
      <c r="K347" s="48">
        <f t="shared" si="59"/>
        <v>375</v>
      </c>
      <c r="L347" s="48">
        <f t="shared" si="60"/>
        <v>78.12485416666641</v>
      </c>
      <c r="M347" s="48">
        <v>-187.197</v>
      </c>
      <c r="N347" s="48">
        <f t="shared" si="52"/>
        <v>562.197</v>
      </c>
      <c r="O347" s="48">
        <f t="shared" si="61"/>
        <v>-484.07214583333359</v>
      </c>
      <c r="P347" s="45">
        <f>87884</f>
        <v>87884</v>
      </c>
      <c r="Q347" s="41">
        <f t="shared" si="57"/>
        <v>0.73854171407764779</v>
      </c>
    </row>
    <row r="348" spans="1:17" x14ac:dyDescent="0.25">
      <c r="A348">
        <f t="shared" si="53"/>
        <v>2016</v>
      </c>
      <c r="B348">
        <f t="shared" si="54"/>
        <v>8</v>
      </c>
      <c r="C348" s="19">
        <v>42602</v>
      </c>
      <c r="D348" s="19">
        <f t="shared" si="55"/>
        <v>42608</v>
      </c>
      <c r="E348" s="19" t="str">
        <f t="shared" si="56"/>
        <v>342016</v>
      </c>
      <c r="F348" s="4">
        <f>SUMIF('Cushing Flows Data'!A$9:A$3818,'Cushing Balance'!$E348,'Cushing Flows Data'!$Z$9:$Z$3818)</f>
        <v>11713.259894666666</v>
      </c>
      <c r="G348" s="4">
        <f>SUMIF('Cushing Flows Data'!A$9:A$3818,'Cushing Balance'!$E348,'Cushing Flows Data'!$AU$9:$AU$3818)</f>
        <v>12116.229502</v>
      </c>
      <c r="H348" s="15">
        <f t="shared" si="58"/>
        <v>-402.96960733333435</v>
      </c>
      <c r="I348" s="46">
        <v>63867</v>
      </c>
      <c r="J348" s="15"/>
      <c r="K348" s="48">
        <f t="shared" si="59"/>
        <v>-1039</v>
      </c>
      <c r="L348" s="48">
        <f t="shared" si="60"/>
        <v>-636.03039266666565</v>
      </c>
      <c r="M348" s="48">
        <v>-287.44499999999999</v>
      </c>
      <c r="N348" s="48">
        <f t="shared" si="52"/>
        <v>-751.55500000000006</v>
      </c>
      <c r="O348" s="48">
        <f t="shared" si="61"/>
        <v>115.52460733333436</v>
      </c>
      <c r="P348" s="45">
        <f>87884</f>
        <v>87884</v>
      </c>
      <c r="Q348" s="41">
        <f t="shared" si="57"/>
        <v>0.7267193118201265</v>
      </c>
    </row>
    <row r="349" spans="1:17" x14ac:dyDescent="0.25">
      <c r="A349">
        <f t="shared" si="53"/>
        <v>2016</v>
      </c>
      <c r="B349">
        <f t="shared" si="54"/>
        <v>8</v>
      </c>
      <c r="C349" s="19">
        <v>42609</v>
      </c>
      <c r="D349" s="19">
        <f t="shared" si="55"/>
        <v>42615</v>
      </c>
      <c r="E349" s="19" t="str">
        <f t="shared" si="56"/>
        <v>352016</v>
      </c>
      <c r="F349" s="4">
        <f>SUMIF('Cushing Flows Data'!A$9:A$3818,'Cushing Balance'!$E349,'Cushing Flows Data'!$Z$9:$Z$3818)</f>
        <v>11361.195667333332</v>
      </c>
      <c r="G349" s="4">
        <f>SUMIF('Cushing Flows Data'!A$9:A$3818,'Cushing Balance'!$E349,'Cushing Flows Data'!$AU$9:$AU$3818)</f>
        <v>11986.916251999999</v>
      </c>
      <c r="H349" s="15">
        <f t="shared" si="58"/>
        <v>-625.72058466666749</v>
      </c>
      <c r="I349" s="46">
        <v>63433</v>
      </c>
      <c r="J349" s="15"/>
      <c r="K349" s="48">
        <f t="shared" si="59"/>
        <v>-434</v>
      </c>
      <c r="L349" s="48">
        <f t="shared" si="60"/>
        <v>191.72058466666749</v>
      </c>
      <c r="M349" s="48">
        <v>-706.18399999999997</v>
      </c>
      <c r="N349" s="48">
        <f t="shared" si="52"/>
        <v>272.18399999999997</v>
      </c>
      <c r="O349" s="48">
        <f t="shared" si="61"/>
        <v>-80.463415333332478</v>
      </c>
      <c r="P349" s="45">
        <f>87884</f>
        <v>87884</v>
      </c>
      <c r="Q349" s="41">
        <f t="shared" si="57"/>
        <v>0.72178098402439583</v>
      </c>
    </row>
    <row r="350" spans="1:17" x14ac:dyDescent="0.25">
      <c r="A350">
        <f t="shared" si="53"/>
        <v>2016</v>
      </c>
      <c r="B350">
        <f t="shared" si="54"/>
        <v>9</v>
      </c>
      <c r="C350" s="19">
        <v>42616</v>
      </c>
      <c r="D350" s="19">
        <f t="shared" si="55"/>
        <v>42622</v>
      </c>
      <c r="E350" s="19" t="str">
        <f t="shared" si="56"/>
        <v>362016</v>
      </c>
      <c r="F350" s="4">
        <f>SUMIF('Cushing Flows Data'!A$9:A$3818,'Cushing Balance'!$E350,'Cushing Flows Data'!$Z$9:$Z$3818)</f>
        <v>12069.774978999998</v>
      </c>
      <c r="G350" s="4">
        <f>SUMIF('Cushing Flows Data'!A$9:A$3818,'Cushing Balance'!$E350,'Cushing Flows Data'!$AU$9:$AU$3818)</f>
        <v>12959.317314999998</v>
      </c>
      <c r="H350" s="15">
        <f t="shared" si="58"/>
        <v>-889.54233600000043</v>
      </c>
      <c r="I350" s="46">
        <v>62188</v>
      </c>
      <c r="J350" s="15"/>
      <c r="K350" s="48">
        <f t="shared" si="59"/>
        <v>-1245</v>
      </c>
      <c r="L350" s="48">
        <f t="shared" si="60"/>
        <v>-355.45766399999957</v>
      </c>
      <c r="M350" s="48">
        <v>-1210.5219999999999</v>
      </c>
      <c r="N350" s="48">
        <f t="shared" si="52"/>
        <v>-34.478000000000065</v>
      </c>
      <c r="O350" s="48">
        <f t="shared" si="61"/>
        <v>-320.9796639999995</v>
      </c>
      <c r="P350" s="45">
        <f t="shared" ref="P350:P413" si="63">87884+550</f>
        <v>88434</v>
      </c>
      <c r="Q350" s="41">
        <f t="shared" si="57"/>
        <v>0.70321369608973927</v>
      </c>
    </row>
    <row r="351" spans="1:17" x14ac:dyDescent="0.25">
      <c r="A351">
        <f t="shared" si="53"/>
        <v>2016</v>
      </c>
      <c r="B351">
        <f t="shared" si="54"/>
        <v>9</v>
      </c>
      <c r="C351" s="19">
        <v>42623</v>
      </c>
      <c r="D351" s="19">
        <f t="shared" si="55"/>
        <v>42629</v>
      </c>
      <c r="E351" s="19" t="str">
        <f t="shared" si="56"/>
        <v>372016</v>
      </c>
      <c r="F351" s="4">
        <f>SUMIF('Cushing Flows Data'!A$9:A$3818,'Cushing Balance'!$E351,'Cushing Flows Data'!$Z$9:$Z$3818)</f>
        <v>12979.395019000003</v>
      </c>
      <c r="G351" s="4">
        <f>SUMIF('Cushing Flows Data'!A$9:A$3818,'Cushing Balance'!$E351,'Cushing Flows Data'!$AU$9:$AU$3818)</f>
        <v>12274.394893000001</v>
      </c>
      <c r="H351" s="15">
        <f t="shared" si="58"/>
        <v>705.00012600000264</v>
      </c>
      <c r="I351" s="46">
        <v>62714</v>
      </c>
      <c r="J351" s="15"/>
      <c r="K351" s="48">
        <f t="shared" si="59"/>
        <v>526</v>
      </c>
      <c r="L351" s="48">
        <f t="shared" si="60"/>
        <v>-179.00012600000264</v>
      </c>
      <c r="M351" s="48">
        <v>181.351</v>
      </c>
      <c r="N351" s="48">
        <f t="shared" si="52"/>
        <v>344.649</v>
      </c>
      <c r="O351" s="48">
        <f t="shared" si="61"/>
        <v>-523.64912600000264</v>
      </c>
      <c r="P351" s="45">
        <f t="shared" si="63"/>
        <v>88434</v>
      </c>
      <c r="Q351" s="41">
        <f t="shared" si="57"/>
        <v>0.70916163466540016</v>
      </c>
    </row>
    <row r="352" spans="1:17" x14ac:dyDescent="0.25">
      <c r="A352">
        <f t="shared" si="53"/>
        <v>2016</v>
      </c>
      <c r="B352">
        <f t="shared" si="54"/>
        <v>9</v>
      </c>
      <c r="C352" s="19">
        <v>42630</v>
      </c>
      <c r="D352" s="19">
        <f t="shared" si="55"/>
        <v>42636</v>
      </c>
      <c r="E352" s="19" t="str">
        <f t="shared" si="56"/>
        <v>382016</v>
      </c>
      <c r="F352" s="4">
        <f>SUMIF('Cushing Flows Data'!A$9:A$3818,'Cushing Balance'!$E352,'Cushing Flows Data'!$Z$9:$Z$3818)</f>
        <v>11677.189801961806</v>
      </c>
      <c r="G352" s="4">
        <f>SUMIF('Cushing Flows Data'!A$9:A$3818,'Cushing Balance'!$E352,'Cushing Flows Data'!$AU$9:$AU$3818)</f>
        <v>12766.080959999999</v>
      </c>
      <c r="H352" s="15">
        <f t="shared" si="58"/>
        <v>-1088.8911580381937</v>
      </c>
      <c r="I352" s="46">
        <v>62083</v>
      </c>
      <c r="J352" s="15"/>
      <c r="K352" s="48">
        <f t="shared" si="59"/>
        <v>-631</v>
      </c>
      <c r="L352" s="48">
        <f t="shared" si="60"/>
        <v>457.89115803819368</v>
      </c>
      <c r="M352" s="48">
        <v>-276.11399999999998</v>
      </c>
      <c r="N352" s="48">
        <f t="shared" si="52"/>
        <v>-354.88600000000002</v>
      </c>
      <c r="O352" s="48">
        <f t="shared" si="61"/>
        <v>812.77715803819365</v>
      </c>
      <c r="P352" s="45">
        <f t="shared" si="63"/>
        <v>88434</v>
      </c>
      <c r="Q352" s="41">
        <f t="shared" si="57"/>
        <v>0.70202636994820999</v>
      </c>
    </row>
    <row r="353" spans="1:17" x14ac:dyDescent="0.25">
      <c r="A353">
        <f t="shared" si="53"/>
        <v>2016</v>
      </c>
      <c r="B353">
        <f t="shared" si="54"/>
        <v>9</v>
      </c>
      <c r="C353" s="19">
        <v>42637</v>
      </c>
      <c r="D353" s="19">
        <f t="shared" si="55"/>
        <v>42643</v>
      </c>
      <c r="E353" s="19" t="str">
        <f t="shared" si="56"/>
        <v>392016</v>
      </c>
      <c r="F353" s="4">
        <f>SUMIF('Cushing Flows Data'!A$9:A$3818,'Cushing Balance'!$E353,'Cushing Flows Data'!$Z$9:$Z$3818)</f>
        <v>12449.046571287729</v>
      </c>
      <c r="G353" s="4">
        <f>SUMIF('Cushing Flows Data'!A$9:A$3818,'Cushing Balance'!$E353,'Cushing Flows Data'!$AU$9:$AU$3818)</f>
        <v>11950.151290999998</v>
      </c>
      <c r="H353" s="15">
        <f t="shared" si="58"/>
        <v>498.8952802877302</v>
      </c>
      <c r="I353" s="46">
        <v>62652</v>
      </c>
      <c r="J353" s="15"/>
      <c r="K353" s="48">
        <f t="shared" si="59"/>
        <v>569</v>
      </c>
      <c r="L353" s="48">
        <f t="shared" si="60"/>
        <v>70.104719712269798</v>
      </c>
      <c r="M353" s="48">
        <v>-45.055999999999997</v>
      </c>
      <c r="N353" s="48">
        <f t="shared" si="52"/>
        <v>614.05600000000004</v>
      </c>
      <c r="O353" s="48">
        <f t="shared" si="61"/>
        <v>-543.95128028773024</v>
      </c>
      <c r="P353" s="45">
        <f t="shared" si="63"/>
        <v>88434</v>
      </c>
      <c r="Q353" s="41">
        <f t="shared" si="57"/>
        <v>0.70846054684849713</v>
      </c>
    </row>
    <row r="354" spans="1:17" x14ac:dyDescent="0.25">
      <c r="A354">
        <f t="shared" si="53"/>
        <v>2016</v>
      </c>
      <c r="B354">
        <f t="shared" si="54"/>
        <v>10</v>
      </c>
      <c r="C354" s="19">
        <v>42644</v>
      </c>
      <c r="D354" s="19">
        <f t="shared" si="55"/>
        <v>42650</v>
      </c>
      <c r="E354" s="19" t="str">
        <f t="shared" si="56"/>
        <v>402016</v>
      </c>
      <c r="F354" s="4">
        <f>SUMIF('Cushing Flows Data'!A$9:A$3818,'Cushing Balance'!$E354,'Cushing Flows Data'!$Z$9:$Z$3818)</f>
        <v>11616.821041000001</v>
      </c>
      <c r="G354" s="4">
        <f>SUMIF('Cushing Flows Data'!A$9:A$3818,'Cushing Balance'!$E354,'Cushing Flows Data'!$AU$9:$AU$3818)</f>
        <v>12883.700669</v>
      </c>
      <c r="H354" s="15">
        <f t="shared" si="58"/>
        <v>-1266.8796279999988</v>
      </c>
      <c r="I354" s="46">
        <v>61334</v>
      </c>
      <c r="J354" s="15"/>
      <c r="K354" s="48">
        <f t="shared" si="59"/>
        <v>-1318</v>
      </c>
      <c r="L354" s="48">
        <f t="shared" si="60"/>
        <v>-51.120372000001225</v>
      </c>
      <c r="M354" s="48">
        <v>-382.6</v>
      </c>
      <c r="N354" s="48">
        <f t="shared" si="52"/>
        <v>-935.4</v>
      </c>
      <c r="O354" s="48">
        <f t="shared" si="61"/>
        <v>884.27962799999875</v>
      </c>
      <c r="P354" s="45">
        <f t="shared" si="63"/>
        <v>88434</v>
      </c>
      <c r="Q354" s="41">
        <f t="shared" si="57"/>
        <v>0.69355677680530115</v>
      </c>
    </row>
    <row r="355" spans="1:17" x14ac:dyDescent="0.25">
      <c r="A355">
        <f t="shared" si="53"/>
        <v>2016</v>
      </c>
      <c r="B355">
        <f t="shared" si="54"/>
        <v>10</v>
      </c>
      <c r="C355" s="19">
        <v>42651</v>
      </c>
      <c r="D355" s="19">
        <f t="shared" si="55"/>
        <v>42657</v>
      </c>
      <c r="E355" s="19" t="str">
        <f t="shared" si="56"/>
        <v>412016</v>
      </c>
      <c r="F355" s="4">
        <f>SUMIF('Cushing Flows Data'!A$9:A$3818,'Cushing Balance'!$E355,'Cushing Flows Data'!$Z$9:$Z$3818)</f>
        <v>11863.013299529322</v>
      </c>
      <c r="G355" s="4">
        <f>SUMIF('Cushing Flows Data'!A$9:A$3818,'Cushing Balance'!$E355,'Cushing Flows Data'!$AU$9:$AU$3818)</f>
        <v>13388.655492999998</v>
      </c>
      <c r="H355" s="15">
        <f t="shared" si="58"/>
        <v>-1525.6421934706759</v>
      </c>
      <c r="I355" s="46">
        <v>59700</v>
      </c>
      <c r="J355" s="15"/>
      <c r="K355" s="48">
        <f t="shared" si="59"/>
        <v>-1634</v>
      </c>
      <c r="L355" s="48">
        <f t="shared" si="60"/>
        <v>-108.35780652932408</v>
      </c>
      <c r="M355" s="48">
        <v>-2373.34</v>
      </c>
      <c r="N355" s="48">
        <f t="shared" si="52"/>
        <v>739.34000000000015</v>
      </c>
      <c r="O355" s="48">
        <f t="shared" si="61"/>
        <v>-847.69780652932423</v>
      </c>
      <c r="P355" s="45">
        <f t="shared" si="63"/>
        <v>88434</v>
      </c>
      <c r="Q355" s="41">
        <f t="shared" si="57"/>
        <v>0.67507972046950271</v>
      </c>
    </row>
    <row r="356" spans="1:17" x14ac:dyDescent="0.25">
      <c r="A356">
        <f t="shared" si="53"/>
        <v>2016</v>
      </c>
      <c r="B356">
        <f t="shared" si="54"/>
        <v>10</v>
      </c>
      <c r="C356" s="19">
        <v>42658</v>
      </c>
      <c r="D356" s="19">
        <f t="shared" si="55"/>
        <v>42664</v>
      </c>
      <c r="E356" s="19" t="str">
        <f t="shared" si="56"/>
        <v>422016</v>
      </c>
      <c r="F356" s="4">
        <f>SUMIF('Cushing Flows Data'!A$9:A$3818,'Cushing Balance'!$E356,'Cushing Flows Data'!$Z$9:$Z$3818)</f>
        <v>11809.056942524614</v>
      </c>
      <c r="G356" s="4">
        <f>SUMIF('Cushing Flows Data'!A$9:A$3818,'Cushing Balance'!$E356,'Cushing Flows Data'!$AU$9:$AU$3818)</f>
        <v>13274.549691999999</v>
      </c>
      <c r="H356" s="15">
        <f t="shared" si="58"/>
        <v>-1465.4927494753847</v>
      </c>
      <c r="I356" s="46">
        <v>58362</v>
      </c>
      <c r="J356" s="15"/>
      <c r="K356" s="48">
        <f t="shared" si="59"/>
        <v>-1338</v>
      </c>
      <c r="L356" s="48">
        <f t="shared" si="60"/>
        <v>127.4927494753847</v>
      </c>
      <c r="M356" s="48">
        <v>-1033.1420000000001</v>
      </c>
      <c r="N356" s="48">
        <f t="shared" si="52"/>
        <v>-304.85799999999995</v>
      </c>
      <c r="O356" s="48">
        <f t="shared" si="61"/>
        <v>432.35074947538465</v>
      </c>
      <c r="P356" s="45">
        <f t="shared" si="63"/>
        <v>88434</v>
      </c>
      <c r="Q356" s="41">
        <f t="shared" si="57"/>
        <v>0.65994979306601531</v>
      </c>
    </row>
    <row r="357" spans="1:17" x14ac:dyDescent="0.25">
      <c r="A357">
        <f t="shared" si="53"/>
        <v>2016</v>
      </c>
      <c r="B357">
        <f t="shared" si="54"/>
        <v>10</v>
      </c>
      <c r="C357" s="19">
        <v>42665</v>
      </c>
      <c r="D357" s="19">
        <f t="shared" si="55"/>
        <v>42671</v>
      </c>
      <c r="E357" s="19" t="str">
        <f t="shared" si="56"/>
        <v>432016</v>
      </c>
      <c r="F357" s="4">
        <f>SUMIF('Cushing Flows Data'!A$9:A$3818,'Cushing Balance'!$E357,'Cushing Flows Data'!$Z$9:$Z$3818)</f>
        <v>12968.635375999998</v>
      </c>
      <c r="G357" s="4">
        <f>SUMIF('Cushing Flows Data'!A$9:A$3818,'Cushing Balance'!$E357,'Cushing Flows Data'!$AU$9:$AU$3818)</f>
        <v>10998.533291</v>
      </c>
      <c r="H357" s="15">
        <f t="shared" si="58"/>
        <v>1970.1020849999986</v>
      </c>
      <c r="I357" s="46">
        <v>58451</v>
      </c>
      <c r="J357" s="15"/>
      <c r="K357" s="48">
        <f t="shared" si="59"/>
        <v>89</v>
      </c>
      <c r="L357" s="48">
        <f t="shared" si="60"/>
        <v>-1881.1020849999986</v>
      </c>
      <c r="M357" s="48">
        <v>585.21699999999998</v>
      </c>
      <c r="N357" s="48">
        <f t="shared" si="52"/>
        <v>-496.21699999999998</v>
      </c>
      <c r="O357" s="48">
        <f t="shared" si="61"/>
        <v>-1384.8850849999985</v>
      </c>
      <c r="P357" s="45">
        <f t="shared" si="63"/>
        <v>88434</v>
      </c>
      <c r="Q357" s="41">
        <f t="shared" si="57"/>
        <v>0.66095619331931155</v>
      </c>
    </row>
    <row r="358" spans="1:17" x14ac:dyDescent="0.25">
      <c r="A358">
        <f t="shared" si="53"/>
        <v>2016</v>
      </c>
      <c r="B358">
        <f t="shared" si="54"/>
        <v>10</v>
      </c>
      <c r="C358" s="19">
        <v>42672</v>
      </c>
      <c r="D358" s="19">
        <f t="shared" si="55"/>
        <v>42678</v>
      </c>
      <c r="E358" s="19" t="str">
        <f t="shared" si="56"/>
        <v>442016</v>
      </c>
      <c r="F358" s="4">
        <f>SUMIF('Cushing Flows Data'!A$9:A$3818,'Cushing Balance'!$E358,'Cushing Flows Data'!$Z$9:$Z$3818)</f>
        <v>12557.385067000001</v>
      </c>
      <c r="G358" s="4">
        <f>SUMIF('Cushing Flows Data'!A$9:A$3818,'Cushing Balance'!$E358,'Cushing Flows Data'!$AU$9:$AU$3818)</f>
        <v>11992.99375</v>
      </c>
      <c r="H358" s="15">
        <f t="shared" si="58"/>
        <v>564.39131700000144</v>
      </c>
      <c r="I358" s="46">
        <v>58479</v>
      </c>
      <c r="J358" s="15"/>
      <c r="K358" s="48">
        <f t="shared" si="59"/>
        <v>28</v>
      </c>
      <c r="L358" s="48">
        <f t="shared" si="60"/>
        <v>-536.39131700000144</v>
      </c>
      <c r="M358" s="48">
        <v>-442</v>
      </c>
      <c r="N358" s="48">
        <f t="shared" si="52"/>
        <v>470</v>
      </c>
      <c r="O358" s="48">
        <f t="shared" si="61"/>
        <v>-1006.3913170000014</v>
      </c>
      <c r="P358" s="45">
        <f t="shared" si="63"/>
        <v>88434</v>
      </c>
      <c r="Q358" s="41">
        <f t="shared" si="57"/>
        <v>0.66127281362371937</v>
      </c>
    </row>
    <row r="359" spans="1:17" x14ac:dyDescent="0.25">
      <c r="A359">
        <f t="shared" si="53"/>
        <v>2016</v>
      </c>
      <c r="B359">
        <f t="shared" si="54"/>
        <v>11</v>
      </c>
      <c r="C359" s="19">
        <v>42679</v>
      </c>
      <c r="D359" s="19">
        <f t="shared" si="55"/>
        <v>42685</v>
      </c>
      <c r="E359" s="19" t="str">
        <f t="shared" si="56"/>
        <v>452016</v>
      </c>
      <c r="F359" s="4">
        <f>SUMIF('Cushing Flows Data'!A$9:A$3818,'Cushing Balance'!$E359,'Cushing Flows Data'!$Z$9:$Z$3818)</f>
        <v>13419.480250000001</v>
      </c>
      <c r="G359" s="4">
        <f>SUMIF('Cushing Flows Data'!A$9:A$3818,'Cushing Balance'!$E359,'Cushing Flows Data'!$AU$9:$AU$3818)</f>
        <v>13253.526377</v>
      </c>
      <c r="H359" s="15">
        <f t="shared" si="58"/>
        <v>165.95387300000039</v>
      </c>
      <c r="I359" s="46">
        <v>59170</v>
      </c>
      <c r="J359" s="15"/>
      <c r="K359" s="48">
        <f t="shared" si="59"/>
        <v>691</v>
      </c>
      <c r="L359" s="48">
        <f t="shared" si="60"/>
        <v>525.04612699999961</v>
      </c>
      <c r="M359" s="48">
        <v>-18.585999999999999</v>
      </c>
      <c r="N359" s="48">
        <f t="shared" si="52"/>
        <v>709.58600000000001</v>
      </c>
      <c r="O359" s="48">
        <f t="shared" si="61"/>
        <v>-184.5398730000004</v>
      </c>
      <c r="P359" s="45">
        <f t="shared" si="63"/>
        <v>88434</v>
      </c>
      <c r="Q359" s="41">
        <f t="shared" si="57"/>
        <v>0.66908655042178344</v>
      </c>
    </row>
    <row r="360" spans="1:17" x14ac:dyDescent="0.25">
      <c r="A360">
        <f t="shared" si="53"/>
        <v>2016</v>
      </c>
      <c r="B360">
        <f t="shared" si="54"/>
        <v>11</v>
      </c>
      <c r="C360" s="19">
        <v>42686</v>
      </c>
      <c r="D360" s="19">
        <f t="shared" si="55"/>
        <v>42692</v>
      </c>
      <c r="E360" s="19" t="str">
        <f t="shared" si="56"/>
        <v>462016</v>
      </c>
      <c r="F360" s="4">
        <f>SUMIF('Cushing Flows Data'!A$9:A$3818,'Cushing Balance'!$E360,'Cushing Flows Data'!$Z$9:$Z$3818)</f>
        <v>11304.040317000001</v>
      </c>
      <c r="G360" s="4">
        <f>SUMIF('Cushing Flows Data'!A$9:A$3818,'Cushing Balance'!$E360,'Cushing Flows Data'!$AU$9:$AU$3818)</f>
        <v>12489.471310999999</v>
      </c>
      <c r="H360" s="15">
        <f t="shared" si="58"/>
        <v>-1185.4309939999985</v>
      </c>
      <c r="I360" s="46">
        <v>59083</v>
      </c>
      <c r="J360" s="15"/>
      <c r="K360" s="48">
        <f t="shared" si="59"/>
        <v>-87</v>
      </c>
      <c r="L360" s="48">
        <f t="shared" si="60"/>
        <v>1098.4309939999985</v>
      </c>
      <c r="M360" s="48">
        <v>663.58</v>
      </c>
      <c r="N360" s="48">
        <f t="shared" si="52"/>
        <v>-750.58</v>
      </c>
      <c r="O360" s="48">
        <f t="shared" si="61"/>
        <v>1849.0109939999984</v>
      </c>
      <c r="P360" s="45">
        <f t="shared" si="63"/>
        <v>88434</v>
      </c>
      <c r="Q360" s="41">
        <f t="shared" si="57"/>
        <v>0.66810276590451634</v>
      </c>
    </row>
    <row r="361" spans="1:17" x14ac:dyDescent="0.25">
      <c r="A361">
        <f t="shared" si="53"/>
        <v>2016</v>
      </c>
      <c r="B361">
        <f t="shared" si="54"/>
        <v>11</v>
      </c>
      <c r="C361" s="19">
        <v>42693</v>
      </c>
      <c r="D361" s="19">
        <f t="shared" si="55"/>
        <v>42699</v>
      </c>
      <c r="E361" s="19" t="str">
        <f t="shared" si="56"/>
        <v>472016</v>
      </c>
      <c r="F361" s="4">
        <f>SUMIF('Cushing Flows Data'!A$9:A$3818,'Cushing Balance'!$E361,'Cushing Flows Data'!$Z$9:$Z$3818)</f>
        <v>12140.363961000001</v>
      </c>
      <c r="G361" s="4">
        <f>SUMIF('Cushing Flows Data'!A$9:A$3818,'Cushing Balance'!$E361,'Cushing Flows Data'!$AU$9:$AU$3818)</f>
        <v>11372.127248999999</v>
      </c>
      <c r="H361" s="15">
        <f t="shared" si="58"/>
        <v>768.23671200000172</v>
      </c>
      <c r="I361" s="46">
        <v>61502</v>
      </c>
      <c r="J361" s="15"/>
      <c r="K361" s="48">
        <f t="shared" si="59"/>
        <v>2419</v>
      </c>
      <c r="L361" s="48">
        <f t="shared" si="60"/>
        <v>1650.7632879999983</v>
      </c>
      <c r="M361" s="48">
        <v>1833.1959999999999</v>
      </c>
      <c r="N361" s="48">
        <f t="shared" si="52"/>
        <v>585.80400000000009</v>
      </c>
      <c r="O361" s="48">
        <f t="shared" si="61"/>
        <v>1064.9592879999982</v>
      </c>
      <c r="P361" s="45">
        <f t="shared" si="63"/>
        <v>88434</v>
      </c>
      <c r="Q361" s="41">
        <f t="shared" si="57"/>
        <v>0.69545649863174797</v>
      </c>
    </row>
    <row r="362" spans="1:17" x14ac:dyDescent="0.25">
      <c r="A362">
        <f t="shared" si="53"/>
        <v>2016</v>
      </c>
      <c r="B362">
        <f t="shared" si="54"/>
        <v>11</v>
      </c>
      <c r="C362" s="19">
        <v>42700</v>
      </c>
      <c r="D362" s="19">
        <f t="shared" si="55"/>
        <v>42706</v>
      </c>
      <c r="E362" s="19" t="str">
        <f t="shared" si="56"/>
        <v>482016</v>
      </c>
      <c r="F362" s="4">
        <f>SUMIF('Cushing Flows Data'!A$9:A$3818,'Cushing Balance'!$E362,'Cushing Flows Data'!$Z$9:$Z$3818)</f>
        <v>12734.872606999999</v>
      </c>
      <c r="G362" s="4">
        <f>SUMIF('Cushing Flows Data'!A$9:A$3818,'Cushing Balance'!$E362,'Cushing Flows Data'!$AU$9:$AU$3818)</f>
        <v>10678.259272000001</v>
      </c>
      <c r="H362" s="15">
        <f>F362-G362+SUMIF('Cushing Flows Data'!A$9:A$3818,'Cushing Balance'!$E362,'Cushing Flows Data'!$AY$9:$AY$3818)</f>
        <v>3031.6133349999982</v>
      </c>
      <c r="I362" s="46">
        <v>65285</v>
      </c>
      <c r="J362" s="15"/>
      <c r="K362" s="48">
        <f t="shared" si="59"/>
        <v>3783</v>
      </c>
      <c r="L362" s="48">
        <f t="shared" si="60"/>
        <v>751.38666500000181</v>
      </c>
      <c r="M362" s="48">
        <v>3347.962</v>
      </c>
      <c r="N362" s="48">
        <f t="shared" si="52"/>
        <v>435.03800000000001</v>
      </c>
      <c r="O362" s="48">
        <f t="shared" si="61"/>
        <v>316.3486650000018</v>
      </c>
      <c r="P362" s="45">
        <f t="shared" si="63"/>
        <v>88434</v>
      </c>
      <c r="Q362" s="41">
        <f t="shared" si="57"/>
        <v>0.73823416333084557</v>
      </c>
    </row>
    <row r="363" spans="1:17" x14ac:dyDescent="0.25">
      <c r="A363">
        <f t="shared" si="53"/>
        <v>2016</v>
      </c>
      <c r="B363">
        <f t="shared" si="54"/>
        <v>12</v>
      </c>
      <c r="C363" s="19">
        <v>42707</v>
      </c>
      <c r="D363" s="19">
        <f t="shared" si="55"/>
        <v>42713</v>
      </c>
      <c r="E363" s="19" t="str">
        <f t="shared" si="56"/>
        <v>492016</v>
      </c>
      <c r="F363" s="4">
        <f>SUMIF('Cushing Flows Data'!A$9:A$3818,'Cushing Balance'!$E363,'Cushing Flows Data'!$Z$9:$Z$3818)</f>
        <v>13040.592416000001</v>
      </c>
      <c r="G363" s="4">
        <f>SUMIF('Cushing Flows Data'!A$9:A$3818,'Cushing Balance'!$E363,'Cushing Flows Data'!$AU$9:$AU$3818)</f>
        <v>11965.244095999999</v>
      </c>
      <c r="H363" s="15">
        <f>F363-G363+SUMIF('Cushing Flows Data'!A$9:A$3818,'Cushing Balance'!$E363,'Cushing Flows Data'!$AY$9:$AY$3818)</f>
        <v>1300.3483200000028</v>
      </c>
      <c r="I363" s="46">
        <v>66508</v>
      </c>
      <c r="J363" s="15"/>
      <c r="K363" s="48">
        <f t="shared" si="59"/>
        <v>1223</v>
      </c>
      <c r="L363" s="48">
        <f t="shared" si="60"/>
        <v>-77.348320000002786</v>
      </c>
      <c r="M363" s="48">
        <v>1129.415</v>
      </c>
      <c r="N363" s="48">
        <f t="shared" si="52"/>
        <v>93.585000000000036</v>
      </c>
      <c r="O363" s="48">
        <f t="shared" si="61"/>
        <v>-170.93332000000282</v>
      </c>
      <c r="P363" s="45">
        <f t="shared" si="63"/>
        <v>88434</v>
      </c>
      <c r="Q363" s="41">
        <f t="shared" si="57"/>
        <v>0.75206368591265804</v>
      </c>
    </row>
    <row r="364" spans="1:17" x14ac:dyDescent="0.25">
      <c r="A364">
        <f t="shared" si="53"/>
        <v>2016</v>
      </c>
      <c r="B364">
        <f t="shared" si="54"/>
        <v>12</v>
      </c>
      <c r="C364" s="19">
        <v>42714</v>
      </c>
      <c r="D364" s="19">
        <f t="shared" si="55"/>
        <v>42720</v>
      </c>
      <c r="E364" s="19" t="str">
        <f t="shared" si="56"/>
        <v>502016</v>
      </c>
      <c r="F364" s="4">
        <f>SUMIF('Cushing Flows Data'!A$9:A$3818,'Cushing Balance'!$E364,'Cushing Flows Data'!$Z$9:$Z$3818)</f>
        <v>11824.918963000002</v>
      </c>
      <c r="G364" s="4">
        <f>SUMIF('Cushing Flows Data'!A$9:A$3818,'Cushing Balance'!$E364,'Cushing Flows Data'!$AU$9:$AU$3818)</f>
        <v>12000.310813</v>
      </c>
      <c r="H364" s="15">
        <f>F364-G364+SUMIF('Cushing Flows Data'!A$9:A$3818,'Cushing Balance'!$E364,'Cushing Flows Data'!$AY$9:$AY$3818)</f>
        <v>124.60815000000184</v>
      </c>
      <c r="I364" s="46">
        <v>66263</v>
      </c>
      <c r="J364" s="15"/>
      <c r="K364" s="48">
        <f t="shared" si="59"/>
        <v>-245</v>
      </c>
      <c r="L364" s="48">
        <f t="shared" si="60"/>
        <v>-369.60815000000184</v>
      </c>
      <c r="M364" s="48">
        <v>315.28300000000002</v>
      </c>
      <c r="N364" s="48">
        <f t="shared" si="52"/>
        <v>-560.28300000000002</v>
      </c>
      <c r="O364" s="48">
        <f t="shared" si="61"/>
        <v>190.67484999999817</v>
      </c>
      <c r="P364" s="45">
        <f t="shared" si="63"/>
        <v>88434</v>
      </c>
      <c r="Q364" s="41">
        <f t="shared" si="57"/>
        <v>0.74929325824908977</v>
      </c>
    </row>
    <row r="365" spans="1:17" x14ac:dyDescent="0.25">
      <c r="A365">
        <f t="shared" si="53"/>
        <v>2016</v>
      </c>
      <c r="B365">
        <f t="shared" si="54"/>
        <v>12</v>
      </c>
      <c r="C365" s="19">
        <v>42721</v>
      </c>
      <c r="D365" s="19">
        <f t="shared" si="55"/>
        <v>42727</v>
      </c>
      <c r="E365" s="19" t="str">
        <f t="shared" si="56"/>
        <v>512016</v>
      </c>
      <c r="F365" s="4">
        <f>SUMIF('Cushing Flows Data'!A$9:A$3818,'Cushing Balance'!$E365,'Cushing Flows Data'!$Z$9:$Z$3818)</f>
        <v>13315.633082</v>
      </c>
      <c r="G365" s="4">
        <f>SUMIF('Cushing Flows Data'!A$9:A$3818,'Cushing Balance'!$E365,'Cushing Flows Data'!$AU$9:$AU$3818)</f>
        <v>12011.172726999999</v>
      </c>
      <c r="H365" s="15">
        <f>F365-G365+SUMIF('Cushing Flows Data'!A$9:A$3818,'Cushing Balance'!$E365,'Cushing Flows Data'!$AY$9:$AY$3818)</f>
        <v>304.46035500000107</v>
      </c>
      <c r="I365" s="46">
        <v>66435</v>
      </c>
      <c r="J365" s="15"/>
      <c r="K365" s="48">
        <f t="shared" si="59"/>
        <v>172</v>
      </c>
      <c r="L365" s="48">
        <f t="shared" si="60"/>
        <v>-132.46035500000107</v>
      </c>
      <c r="M365" s="48">
        <v>-343.613</v>
      </c>
      <c r="N365" s="48">
        <f t="shared" si="52"/>
        <v>515.61300000000006</v>
      </c>
      <c r="O365" s="48">
        <f t="shared" si="61"/>
        <v>-648.07335500000113</v>
      </c>
      <c r="P365" s="45">
        <f t="shared" si="63"/>
        <v>88434</v>
      </c>
      <c r="Q365" s="41">
        <f t="shared" si="57"/>
        <v>0.75123821154759485</v>
      </c>
    </row>
    <row r="366" spans="1:17" x14ac:dyDescent="0.25">
      <c r="A366">
        <f t="shared" si="53"/>
        <v>2016</v>
      </c>
      <c r="B366">
        <f t="shared" si="54"/>
        <v>12</v>
      </c>
      <c r="C366" s="19">
        <v>42728</v>
      </c>
      <c r="D366" s="19">
        <f t="shared" si="55"/>
        <v>42734</v>
      </c>
      <c r="E366" s="19" t="str">
        <f t="shared" si="56"/>
        <v>522016</v>
      </c>
      <c r="F366" s="4">
        <f>SUMIF('Cushing Flows Data'!A$9:A$3818,'Cushing Balance'!$E366,'Cushing Flows Data'!$Z$9:$Z$3818)</f>
        <v>13362.286728000001</v>
      </c>
      <c r="G366" s="4">
        <f>SUMIF('Cushing Flows Data'!A$9:A$3818,'Cushing Balance'!$E366,'Cushing Flows Data'!$AU$9:$AU$3818)</f>
        <v>12893.529519999996</v>
      </c>
      <c r="H366" s="15">
        <f>F366-G366+SUMIF('Cushing Flows Data'!A$9:A$3818,'Cushing Balance'!$E366,'Cushing Flows Data'!$AY$9:$AY$3818)</f>
        <v>993.75720800000454</v>
      </c>
      <c r="I366" s="46">
        <v>67509</v>
      </c>
      <c r="J366" s="15"/>
      <c r="K366" s="48">
        <f t="shared" si="59"/>
        <v>1074</v>
      </c>
      <c r="L366" s="48">
        <f t="shared" si="60"/>
        <v>80.242791999995461</v>
      </c>
      <c r="M366" s="48">
        <v>1038.2529999999999</v>
      </c>
      <c r="N366" s="48">
        <f t="shared" si="52"/>
        <v>35.747000000000071</v>
      </c>
      <c r="O366" s="48">
        <f t="shared" si="61"/>
        <v>44.49579199999539</v>
      </c>
      <c r="P366" s="45">
        <f t="shared" si="63"/>
        <v>88434</v>
      </c>
      <c r="Q366" s="41">
        <f t="shared" si="57"/>
        <v>0.76338286179523718</v>
      </c>
    </row>
    <row r="367" spans="1:17" x14ac:dyDescent="0.25">
      <c r="A367">
        <f t="shared" si="53"/>
        <v>2016</v>
      </c>
      <c r="B367">
        <f t="shared" si="54"/>
        <v>12</v>
      </c>
      <c r="C367" s="19">
        <v>42735</v>
      </c>
      <c r="D367" s="19">
        <f t="shared" si="55"/>
        <v>42741</v>
      </c>
      <c r="E367" s="19" t="str">
        <f t="shared" si="56"/>
        <v>532016</v>
      </c>
      <c r="F367" s="4">
        <f>SUMIF('Cushing Flows Data'!A$9:A$3818,'Cushing Balance'!$E367,'Cushing Flows Data'!$Z$9:$Z$3818)</f>
        <v>13260.159777999997</v>
      </c>
      <c r="G367" s="4">
        <f>SUMIF('Cushing Flows Data'!A$9:A$3818,'Cushing Balance'!$E367,'Cushing Flows Data'!$AU$9:$AU$3818)</f>
        <v>13680.210080999999</v>
      </c>
      <c r="H367" s="15">
        <f>F367-G367+SUMIF('Cushing Flows Data'!A$9:A$3818,'Cushing Balance'!$E367,'Cushing Flows Data'!$AY$9:$AY$3818)</f>
        <v>-795.0503030000018</v>
      </c>
      <c r="I367" s="46">
        <v>66930</v>
      </c>
      <c r="J367" s="15"/>
      <c r="K367" s="48">
        <f t="shared" si="59"/>
        <v>-579</v>
      </c>
      <c r="L367" s="48">
        <f t="shared" si="60"/>
        <v>216.0503030000018</v>
      </c>
      <c r="M367" s="48">
        <v>-783.86900000000003</v>
      </c>
      <c r="N367" s="48">
        <f t="shared" si="52"/>
        <v>204.86900000000003</v>
      </c>
      <c r="O367" s="48">
        <f t="shared" si="61"/>
        <v>11.181303000001776</v>
      </c>
      <c r="P367" s="45">
        <f t="shared" si="63"/>
        <v>88434</v>
      </c>
      <c r="Q367" s="41">
        <f t="shared" si="57"/>
        <v>0.75683560621480428</v>
      </c>
    </row>
    <row r="368" spans="1:17" x14ac:dyDescent="0.25">
      <c r="A368">
        <f t="shared" si="53"/>
        <v>2017</v>
      </c>
      <c r="B368">
        <f t="shared" si="54"/>
        <v>1</v>
      </c>
      <c r="C368" s="19">
        <v>42742</v>
      </c>
      <c r="D368" s="19">
        <f t="shared" si="55"/>
        <v>42748</v>
      </c>
      <c r="E368" s="19" t="str">
        <f t="shared" si="56"/>
        <v>12017</v>
      </c>
      <c r="F368" s="4">
        <f>SUMIF('Cushing Flows Data'!A$9:A$3818,'Cushing Balance'!$E368,'Cushing Flows Data'!$Z$9:$Z$3818)</f>
        <v>13203.864562000001</v>
      </c>
      <c r="G368" s="4">
        <f>SUMIF('Cushing Flows Data'!A$9:A$3818,'Cushing Balance'!$E368,'Cushing Flows Data'!$AU$9:$AU$3818)</f>
        <v>13251.820103999999</v>
      </c>
      <c r="H368" s="15">
        <f>F368-G368+SUMIF('Cushing Flows Data'!A$9:A$3818,'Cushing Balance'!$E368,'Cushing Flows Data'!$AY$9:$AY$3818)</f>
        <v>-457.95554199999788</v>
      </c>
      <c r="I368" s="46">
        <v>65656</v>
      </c>
      <c r="J368" s="15"/>
      <c r="K368" s="48">
        <f t="shared" si="59"/>
        <v>-1274</v>
      </c>
      <c r="L368" s="48">
        <f t="shared" si="60"/>
        <v>-816.04445800000212</v>
      </c>
      <c r="M368" s="48">
        <v>-756.3</v>
      </c>
      <c r="N368" s="48">
        <f t="shared" si="52"/>
        <v>-517.70000000000005</v>
      </c>
      <c r="O368" s="48">
        <f t="shared" si="61"/>
        <v>-298.34445800000208</v>
      </c>
      <c r="P368" s="45">
        <f t="shared" si="63"/>
        <v>88434</v>
      </c>
      <c r="Q368" s="41">
        <f t="shared" si="57"/>
        <v>0.74242938236424905</v>
      </c>
    </row>
    <row r="369" spans="1:17" x14ac:dyDescent="0.25">
      <c r="A369">
        <f t="shared" si="53"/>
        <v>2017</v>
      </c>
      <c r="B369">
        <f t="shared" si="54"/>
        <v>1</v>
      </c>
      <c r="C369" s="19">
        <v>42749</v>
      </c>
      <c r="D369" s="19">
        <f t="shared" si="55"/>
        <v>42755</v>
      </c>
      <c r="E369" s="19" t="str">
        <f t="shared" si="56"/>
        <v>22017</v>
      </c>
      <c r="F369" s="4">
        <f>SUMIF('Cushing Flows Data'!A$9:A$3818,'Cushing Balance'!$E369,'Cushing Flows Data'!$Z$9:$Z$3818)</f>
        <v>11302.998939999999</v>
      </c>
      <c r="G369" s="4">
        <f>SUMIF('Cushing Flows Data'!A$9:A$3818,'Cushing Balance'!$E369,'Cushing Flows Data'!$AU$9:$AU$3818)</f>
        <v>12360.425999999999</v>
      </c>
      <c r="H369" s="15">
        <f>F369-G369+SUMIF('Cushing Flows Data'!A$9:A$3818,'Cushing Balance'!$E369,'Cushing Flows Data'!$AY$9:$AY$3818)</f>
        <v>-937.42705999999998</v>
      </c>
      <c r="I369" s="46">
        <v>65372</v>
      </c>
      <c r="J369" s="15"/>
      <c r="K369" s="48">
        <f t="shared" si="59"/>
        <v>-284</v>
      </c>
      <c r="L369" s="48">
        <f t="shared" si="60"/>
        <v>653.42705999999998</v>
      </c>
      <c r="M369" s="48">
        <v>-213.76</v>
      </c>
      <c r="N369" s="48">
        <f t="shared" si="52"/>
        <v>-70.240000000000009</v>
      </c>
      <c r="O369" s="48">
        <f t="shared" si="61"/>
        <v>723.66705999999999</v>
      </c>
      <c r="P369" s="45">
        <f t="shared" si="63"/>
        <v>88434</v>
      </c>
      <c r="Q369" s="41">
        <f t="shared" si="57"/>
        <v>0.73921794784811268</v>
      </c>
    </row>
    <row r="370" spans="1:17" x14ac:dyDescent="0.25">
      <c r="A370">
        <f t="shared" si="53"/>
        <v>2017</v>
      </c>
      <c r="B370">
        <f t="shared" si="54"/>
        <v>1</v>
      </c>
      <c r="C370" s="19">
        <v>42756</v>
      </c>
      <c r="D370" s="19">
        <f t="shared" si="55"/>
        <v>42762</v>
      </c>
      <c r="E370" s="19" t="str">
        <f t="shared" si="56"/>
        <v>32017</v>
      </c>
      <c r="F370" s="4">
        <f>SUMIF('Cushing Flows Data'!A$9:A$3818,'Cushing Balance'!$E370,'Cushing Flows Data'!$Z$9:$Z$3818)</f>
        <v>11474.948336000003</v>
      </c>
      <c r="G370" s="4">
        <f>SUMIF('Cushing Flows Data'!A$9:A$3818,'Cushing Balance'!$E370,'Cushing Flows Data'!$AU$9:$AU$3818)</f>
        <v>12585.075144999999</v>
      </c>
      <c r="H370" s="15">
        <f>F370-G370+SUMIF('Cushing Flows Data'!A$9:A$3818,'Cushing Balance'!$E370,'Cushing Flows Data'!$AY$9:$AY$3818)</f>
        <v>-1510.1268089999958</v>
      </c>
      <c r="I370" s="46">
        <v>64127</v>
      </c>
      <c r="J370" s="15"/>
      <c r="K370" s="48">
        <f t="shared" si="59"/>
        <v>-1245</v>
      </c>
      <c r="L370" s="48">
        <f t="shared" si="60"/>
        <v>265.12680899999577</v>
      </c>
      <c r="M370" s="48">
        <v>-1547.69</v>
      </c>
      <c r="N370" s="48">
        <f t="shared" si="52"/>
        <v>302.69000000000005</v>
      </c>
      <c r="O370" s="48">
        <f t="shared" si="61"/>
        <v>-37.563191000004281</v>
      </c>
      <c r="P370" s="45">
        <f t="shared" si="63"/>
        <v>88434</v>
      </c>
      <c r="Q370" s="41">
        <f t="shared" si="57"/>
        <v>0.72513965216997989</v>
      </c>
    </row>
    <row r="371" spans="1:17" x14ac:dyDescent="0.25">
      <c r="A371">
        <f t="shared" si="53"/>
        <v>2017</v>
      </c>
      <c r="B371">
        <f t="shared" si="54"/>
        <v>1</v>
      </c>
      <c r="C371" s="19">
        <v>42763</v>
      </c>
      <c r="D371" s="19">
        <f t="shared" si="55"/>
        <v>42769</v>
      </c>
      <c r="E371" s="19" t="str">
        <f t="shared" si="56"/>
        <v>42017</v>
      </c>
      <c r="F371" s="4">
        <f>SUMIF('Cushing Flows Data'!A$9:A$3818,'Cushing Balance'!$E371,'Cushing Flows Data'!$Z$9:$Z$3818)</f>
        <v>12566.731642999999</v>
      </c>
      <c r="G371" s="4">
        <f>SUMIF('Cushing Flows Data'!A$9:A$3818,'Cushing Balance'!$E371,'Cushing Flows Data'!$AU$9:$AU$3818)</f>
        <v>11782.389731000001</v>
      </c>
      <c r="H371" s="15">
        <f>F371-G371+SUMIF('Cushing Flows Data'!A$9:A$3818,'Cushing Balance'!$E371,'Cushing Flows Data'!$AY$9:$AY$3818)</f>
        <v>784.34191199999805</v>
      </c>
      <c r="I371" s="46">
        <v>65270</v>
      </c>
      <c r="J371" s="15"/>
      <c r="K371" s="48">
        <f t="shared" si="59"/>
        <v>1143</v>
      </c>
      <c r="L371" s="48">
        <f t="shared" si="60"/>
        <v>358.65808800000195</v>
      </c>
      <c r="M371" s="48">
        <v>1042.0650000000001</v>
      </c>
      <c r="N371" s="48">
        <f t="shared" si="52"/>
        <v>100.93499999999995</v>
      </c>
      <c r="O371" s="48">
        <f t="shared" si="61"/>
        <v>257.72308800000201</v>
      </c>
      <c r="P371" s="45">
        <f t="shared" si="63"/>
        <v>88434</v>
      </c>
      <c r="Q371" s="41">
        <f t="shared" si="57"/>
        <v>0.73806454531062715</v>
      </c>
    </row>
    <row r="372" spans="1:17" x14ac:dyDescent="0.25">
      <c r="A372">
        <f t="shared" si="53"/>
        <v>2017</v>
      </c>
      <c r="B372">
        <f t="shared" si="54"/>
        <v>2</v>
      </c>
      <c r="C372" s="19">
        <v>42770</v>
      </c>
      <c r="D372" s="19">
        <f t="shared" si="55"/>
        <v>42776</v>
      </c>
      <c r="E372" s="19" t="str">
        <f t="shared" si="56"/>
        <v>52017</v>
      </c>
      <c r="F372" s="4">
        <f>SUMIF('Cushing Flows Data'!A$9:A$3818,'Cushing Balance'!$E372,'Cushing Flows Data'!$Z$9:$Z$3818)</f>
        <v>11805.912080999999</v>
      </c>
      <c r="G372" s="4">
        <f>SUMIF('Cushing Flows Data'!A$9:A$3818,'Cushing Balance'!$E372,'Cushing Flows Data'!$AU$9:$AU$3818)</f>
        <v>13119.891038000002</v>
      </c>
      <c r="H372" s="15">
        <f>F372-G372+SUMIF('Cushing Flows Data'!A$9:A$3818,'Cushing Balance'!$E372,'Cushing Flows Data'!$AY$9:$AY$3818)</f>
        <v>-1013.978957000003</v>
      </c>
      <c r="I372" s="46">
        <v>64568</v>
      </c>
      <c r="J372" s="15"/>
      <c r="K372" s="48">
        <f t="shared" si="59"/>
        <v>-702</v>
      </c>
      <c r="L372" s="48">
        <f t="shared" si="60"/>
        <v>311.97895700000299</v>
      </c>
      <c r="M372" s="48">
        <v>-448.99400000000003</v>
      </c>
      <c r="N372" s="48">
        <f t="shared" si="52"/>
        <v>-253.00599999999997</v>
      </c>
      <c r="O372" s="48">
        <f t="shared" si="61"/>
        <v>564.98495700000296</v>
      </c>
      <c r="P372" s="45">
        <f t="shared" si="63"/>
        <v>88434</v>
      </c>
      <c r="Q372" s="41">
        <f t="shared" si="57"/>
        <v>0.73012642196440281</v>
      </c>
    </row>
    <row r="373" spans="1:17" x14ac:dyDescent="0.25">
      <c r="A373">
        <f t="shared" si="53"/>
        <v>2017</v>
      </c>
      <c r="B373">
        <f t="shared" si="54"/>
        <v>2</v>
      </c>
      <c r="C373" s="19">
        <v>42777</v>
      </c>
      <c r="D373" s="19">
        <f t="shared" si="55"/>
        <v>42783</v>
      </c>
      <c r="E373" s="19" t="str">
        <f t="shared" si="56"/>
        <v>62017</v>
      </c>
      <c r="F373" s="4">
        <f>SUMIF('Cushing Flows Data'!A$9:A$3818,'Cushing Balance'!$E373,'Cushing Flows Data'!$Z$9:$Z$3818)</f>
        <v>11624.966579000002</v>
      </c>
      <c r="G373" s="4">
        <f>SUMIF('Cushing Flows Data'!A$9:A$3818,'Cushing Balance'!$E373,'Cushing Flows Data'!$AU$9:$AU$3818)</f>
        <v>13874.958292000003</v>
      </c>
      <c r="H373" s="15">
        <f>F373-G373+SUMIF('Cushing Flows Data'!A$9:A$3818,'Cushing Balance'!$E373,'Cushing Flows Data'!$AY$9:$AY$3818)</f>
        <v>-2174.9917130000013</v>
      </c>
      <c r="I373" s="46">
        <v>63040</v>
      </c>
      <c r="J373" s="15"/>
      <c r="K373" s="48">
        <f t="shared" si="59"/>
        <v>-1528</v>
      </c>
      <c r="L373" s="48">
        <f t="shared" si="60"/>
        <v>646.99171300000125</v>
      </c>
      <c r="M373" s="48">
        <v>-1943.3879999999999</v>
      </c>
      <c r="N373" s="48">
        <f t="shared" si="52"/>
        <v>415.38799999999992</v>
      </c>
      <c r="O373" s="48">
        <f t="shared" si="61"/>
        <v>231.60371300000133</v>
      </c>
      <c r="P373" s="45">
        <f t="shared" si="63"/>
        <v>88434</v>
      </c>
      <c r="Q373" s="41">
        <f t="shared" si="57"/>
        <v>0.71284799963814827</v>
      </c>
    </row>
    <row r="374" spans="1:17" x14ac:dyDescent="0.25">
      <c r="A374">
        <f t="shared" si="53"/>
        <v>2017</v>
      </c>
      <c r="B374">
        <f t="shared" si="54"/>
        <v>2</v>
      </c>
      <c r="C374" s="19">
        <v>42784</v>
      </c>
      <c r="D374" s="19">
        <f t="shared" si="55"/>
        <v>42790</v>
      </c>
      <c r="E374" s="19" t="str">
        <f t="shared" si="56"/>
        <v>72017</v>
      </c>
      <c r="F374" s="4">
        <f>SUMIF('Cushing Flows Data'!A$9:A$3818,'Cushing Balance'!$E374,'Cushing Flows Data'!$Z$9:$Z$3818)</f>
        <v>12947.859021000002</v>
      </c>
      <c r="G374" s="4">
        <f>SUMIF('Cushing Flows Data'!A$9:A$3818,'Cushing Balance'!$E374,'Cushing Flows Data'!$AU$9:$AU$3818)</f>
        <v>12868.086899000002</v>
      </c>
      <c r="H374" s="15">
        <f>F374-G374+SUMIF('Cushing Flows Data'!A$9:A$3818,'Cushing Balance'!$E374,'Cushing Flows Data'!$AY$9:$AY$3818)</f>
        <v>379.77212200000031</v>
      </c>
      <c r="I374" s="46">
        <v>63535</v>
      </c>
      <c r="J374" s="15"/>
      <c r="K374" s="48">
        <f t="shared" si="59"/>
        <v>495</v>
      </c>
      <c r="L374" s="48">
        <f t="shared" si="60"/>
        <v>115.22787799999969</v>
      </c>
      <c r="M374" s="48">
        <v>824.053</v>
      </c>
      <c r="N374" s="48">
        <f t="shared" si="52"/>
        <v>-329.053</v>
      </c>
      <c r="O374" s="48">
        <f t="shared" si="61"/>
        <v>444.28087799999969</v>
      </c>
      <c r="P374" s="45">
        <f t="shared" si="63"/>
        <v>88434</v>
      </c>
      <c r="Q374" s="41">
        <f t="shared" si="57"/>
        <v>0.7184453943053577</v>
      </c>
    </row>
    <row r="375" spans="1:17" x14ac:dyDescent="0.25">
      <c r="A375">
        <f t="shared" si="53"/>
        <v>2017</v>
      </c>
      <c r="B375">
        <f t="shared" si="54"/>
        <v>2</v>
      </c>
      <c r="C375" s="19">
        <v>42791</v>
      </c>
      <c r="D375" s="19">
        <f t="shared" si="55"/>
        <v>42797</v>
      </c>
      <c r="E375" s="19" t="str">
        <f t="shared" si="56"/>
        <v>82017</v>
      </c>
      <c r="F375" s="4">
        <f>SUMIF('Cushing Flows Data'!A$9:A$3818,'Cushing Balance'!$E375,'Cushing Flows Data'!$Z$9:$Z$3818)</f>
        <v>13884.560583000002</v>
      </c>
      <c r="G375" s="4">
        <f>SUMIF('Cushing Flows Data'!A$9:A$3818,'Cushing Balance'!$E375,'Cushing Flows Data'!$AU$9:$AU$3818)</f>
        <v>13447.831501000001</v>
      </c>
      <c r="H375" s="15">
        <f>F375-G375+SUMIF('Cushing Flows Data'!A$9:A$3818,'Cushing Balance'!$E375,'Cushing Flows Data'!$AY$9:$AY$3818)</f>
        <v>811.72908200000165</v>
      </c>
      <c r="I375" s="46">
        <v>64402</v>
      </c>
      <c r="J375" s="15"/>
      <c r="K375" s="48">
        <f t="shared" si="59"/>
        <v>867</v>
      </c>
      <c r="L375" s="48">
        <f t="shared" si="60"/>
        <v>55.270917999998346</v>
      </c>
      <c r="M375" s="48">
        <v>1170.9549999999999</v>
      </c>
      <c r="N375" s="48">
        <f t="shared" si="52"/>
        <v>-303.95499999999993</v>
      </c>
      <c r="O375" s="48">
        <f t="shared" si="61"/>
        <v>359.22591799999827</v>
      </c>
      <c r="P375" s="45">
        <f t="shared" si="63"/>
        <v>88434</v>
      </c>
      <c r="Q375" s="41">
        <f t="shared" si="57"/>
        <v>0.72824931587398511</v>
      </c>
    </row>
    <row r="376" spans="1:17" x14ac:dyDescent="0.25">
      <c r="A376">
        <f t="shared" si="53"/>
        <v>2017</v>
      </c>
      <c r="B376">
        <f t="shared" si="54"/>
        <v>3</v>
      </c>
      <c r="C376" s="19">
        <v>42798</v>
      </c>
      <c r="D376" s="19">
        <f t="shared" si="55"/>
        <v>42804</v>
      </c>
      <c r="E376" s="19" t="str">
        <f t="shared" si="56"/>
        <v>92017</v>
      </c>
      <c r="F376" s="4">
        <f>SUMIF('Cushing Flows Data'!A$9:A$3818,'Cushing Balance'!$E376,'Cushing Flows Data'!$Z$9:$Z$3818)</f>
        <v>13789.793607000001</v>
      </c>
      <c r="G376" s="4">
        <f>SUMIF('Cushing Flows Data'!A$9:A$3818,'Cushing Balance'!$E376,'Cushing Flows Data'!$AU$9:$AU$3818)</f>
        <v>11667.391106000001</v>
      </c>
      <c r="H376" s="15">
        <f>F376-G376+SUMIF('Cushing Flows Data'!A$9:A$3818,'Cushing Balance'!$E376,'Cushing Flows Data'!$AY$9:$AY$3818)</f>
        <v>1747.4025010000005</v>
      </c>
      <c r="I376" s="46">
        <v>66532</v>
      </c>
      <c r="J376" s="15"/>
      <c r="K376" s="48">
        <f t="shared" si="59"/>
        <v>2130</v>
      </c>
      <c r="L376" s="48">
        <f t="shared" si="60"/>
        <v>382.59749899999952</v>
      </c>
      <c r="M376" s="48">
        <v>1742.252</v>
      </c>
      <c r="N376" s="48">
        <f t="shared" si="52"/>
        <v>387.74800000000005</v>
      </c>
      <c r="O376" s="48">
        <f t="shared" si="61"/>
        <v>-5.1505010000005313</v>
      </c>
      <c r="P376" s="45">
        <f t="shared" si="63"/>
        <v>88434</v>
      </c>
      <c r="Q376" s="41">
        <f t="shared" si="57"/>
        <v>0.7523350747450076</v>
      </c>
    </row>
    <row r="377" spans="1:17" x14ac:dyDescent="0.25">
      <c r="A377">
        <f t="shared" si="53"/>
        <v>2017</v>
      </c>
      <c r="B377">
        <f t="shared" si="54"/>
        <v>3</v>
      </c>
      <c r="C377" s="19">
        <v>42805</v>
      </c>
      <c r="D377" s="19">
        <f t="shared" si="55"/>
        <v>42811</v>
      </c>
      <c r="E377" s="19" t="str">
        <f t="shared" si="56"/>
        <v>102017</v>
      </c>
      <c r="F377" s="4">
        <f>SUMIF('Cushing Flows Data'!A$9:A$3818,'Cushing Balance'!$E377,'Cushing Flows Data'!$Z$9:$Z$3818)</f>
        <v>13868.856606000001</v>
      </c>
      <c r="G377" s="4">
        <f>SUMIF('Cushing Flows Data'!A$9:A$3818,'Cushing Balance'!$E377,'Cushing Flows Data'!$AU$9:$AU$3818)</f>
        <v>12655.430933999998</v>
      </c>
      <c r="H377" s="15">
        <f>F377-G377+SUMIF('Cushing Flows Data'!A$9:A$3818,'Cushing Balance'!$E377,'Cushing Flows Data'!$AY$9:$AY$3818)</f>
        <v>1213.425672000003</v>
      </c>
      <c r="I377" s="46">
        <v>67951</v>
      </c>
      <c r="J377" s="15"/>
      <c r="K377" s="48">
        <f>I377-I376</f>
        <v>1419</v>
      </c>
      <c r="L377" s="48">
        <f t="shared" si="60"/>
        <v>205.57432799999697</v>
      </c>
      <c r="M377" s="48">
        <v>1538.682</v>
      </c>
      <c r="N377" s="48">
        <f t="shared" ref="N377:N420" si="64">K377-M377</f>
        <v>-119.68200000000002</v>
      </c>
      <c r="O377" s="48">
        <f t="shared" si="61"/>
        <v>325.25632799999698</v>
      </c>
      <c r="P377" s="45">
        <f t="shared" si="63"/>
        <v>88434</v>
      </c>
      <c r="Q377" s="41">
        <f t="shared" si="57"/>
        <v>0.76838093945767461</v>
      </c>
    </row>
    <row r="378" spans="1:17" x14ac:dyDescent="0.25">
      <c r="A378">
        <f t="shared" si="53"/>
        <v>2017</v>
      </c>
      <c r="B378">
        <f t="shared" si="54"/>
        <v>3</v>
      </c>
      <c r="C378" s="19">
        <v>42812</v>
      </c>
      <c r="D378" s="19">
        <f t="shared" si="55"/>
        <v>42818</v>
      </c>
      <c r="E378" s="19" t="str">
        <f t="shared" si="56"/>
        <v>112017</v>
      </c>
      <c r="F378" s="4">
        <f>SUMIF('Cushing Flows Data'!A$9:A$3818,'Cushing Balance'!$E378,'Cushing Flows Data'!$Z$9:$Z$3818)</f>
        <v>13295.966586</v>
      </c>
      <c r="G378" s="4">
        <f>SUMIF('Cushing Flows Data'!A$9:A$3818,'Cushing Balance'!$E378,'Cushing Flows Data'!$AU$9:$AU$3818)</f>
        <v>12878.715664000001</v>
      </c>
      <c r="H378" s="15">
        <f>F378-G378+SUMIF('Cushing Flows Data'!A$9:A$3818,'Cushing Balance'!$E378,'Cushing Flows Data'!$AY$9:$AY$3818)</f>
        <v>417.25092199999926</v>
      </c>
      <c r="I378" s="46">
        <v>67731</v>
      </c>
      <c r="J378" s="15"/>
      <c r="K378" s="48">
        <f t="shared" si="59"/>
        <v>-220</v>
      </c>
      <c r="L378" s="48">
        <f t="shared" si="60"/>
        <v>-637.25092199999926</v>
      </c>
      <c r="M378" s="48">
        <v>516.52499999999998</v>
      </c>
      <c r="N378" s="48">
        <f t="shared" si="64"/>
        <v>-736.52499999999998</v>
      </c>
      <c r="O378" s="48">
        <f t="shared" si="61"/>
        <v>99.274078000000713</v>
      </c>
      <c r="P378" s="45">
        <f t="shared" si="63"/>
        <v>88434</v>
      </c>
      <c r="Q378" s="41">
        <f t="shared" si="57"/>
        <v>0.7658932084944704</v>
      </c>
    </row>
    <row r="379" spans="1:17" x14ac:dyDescent="0.25">
      <c r="A379">
        <f t="shared" si="53"/>
        <v>2017</v>
      </c>
      <c r="B379">
        <f t="shared" si="54"/>
        <v>3</v>
      </c>
      <c r="C379" s="19">
        <v>42819</v>
      </c>
      <c r="D379" s="19">
        <f t="shared" si="55"/>
        <v>42825</v>
      </c>
      <c r="E379" s="19" t="str">
        <f t="shared" si="56"/>
        <v>122017</v>
      </c>
      <c r="F379" s="4">
        <f>SUMIF('Cushing Flows Data'!A$9:A$3818,'Cushing Balance'!$E379,'Cushing Flows Data'!$Z$9:$Z$3818)</f>
        <v>13495.813710000002</v>
      </c>
      <c r="G379" s="4">
        <f>SUMIF('Cushing Flows Data'!A$9:A$3818,'Cushing Balance'!$E379,'Cushing Flows Data'!$AU$9:$AU$3818)</f>
        <v>13117.023456999999</v>
      </c>
      <c r="H379" s="15">
        <f>F379-G379+SUMIF('Cushing Flows Data'!A$9:A$3818,'Cushing Balance'!$E379,'Cushing Flows Data'!$AY$9:$AY$3818)</f>
        <v>378.79025300000285</v>
      </c>
      <c r="I379" s="46">
        <v>69144</v>
      </c>
      <c r="J379" s="15"/>
      <c r="K379" s="48">
        <f t="shared" si="59"/>
        <v>1413</v>
      </c>
      <c r="L379" s="48">
        <f t="shared" si="60"/>
        <v>1034.2097469999972</v>
      </c>
      <c r="M379" s="48">
        <v>762.43</v>
      </c>
      <c r="N379" s="48">
        <f t="shared" si="64"/>
        <v>650.57000000000005</v>
      </c>
      <c r="O379" s="48">
        <f t="shared" si="61"/>
        <v>383.6397469999971</v>
      </c>
      <c r="P379" s="45">
        <f t="shared" si="63"/>
        <v>88434</v>
      </c>
      <c r="Q379" s="41">
        <f t="shared" si="57"/>
        <v>0.78187122599905012</v>
      </c>
    </row>
    <row r="380" spans="1:17" x14ac:dyDescent="0.25">
      <c r="A380">
        <f t="shared" si="53"/>
        <v>2017</v>
      </c>
      <c r="B380">
        <f t="shared" si="54"/>
        <v>4</v>
      </c>
      <c r="C380" s="19">
        <v>42826</v>
      </c>
      <c r="D380" s="19">
        <f t="shared" si="55"/>
        <v>42832</v>
      </c>
      <c r="E380" s="19" t="str">
        <f t="shared" si="56"/>
        <v>132017</v>
      </c>
      <c r="F380" s="4">
        <f>SUMIF('Cushing Flows Data'!A$9:A$3818,'Cushing Balance'!$E380,'Cushing Flows Data'!$Z$9:$Z$3818)</f>
        <v>14366.020481</v>
      </c>
      <c r="G380" s="4">
        <f>SUMIF('Cushing Flows Data'!A$9:A$3818,'Cushing Balance'!$E380,'Cushing Flows Data'!$AU$9:$AU$3818)</f>
        <v>14379.925803000002</v>
      </c>
      <c r="H380" s="15">
        <f>F380-G380+SUMIF('Cushing Flows Data'!A$9:A$3818,'Cushing Balance'!$E380,'Cushing Flows Data'!$AY$9:$AY$3818)</f>
        <v>-13.905322000002343</v>
      </c>
      <c r="I380" s="46">
        <v>69420</v>
      </c>
      <c r="J380" s="15"/>
      <c r="K380" s="48">
        <f t="shared" si="59"/>
        <v>276</v>
      </c>
      <c r="L380" s="48">
        <f t="shared" si="60"/>
        <v>289.90532200000234</v>
      </c>
      <c r="M380" s="48">
        <v>129.875</v>
      </c>
      <c r="N380" s="48">
        <f t="shared" si="64"/>
        <v>146.125</v>
      </c>
      <c r="O380" s="48">
        <f t="shared" si="61"/>
        <v>143.78032200000234</v>
      </c>
      <c r="P380" s="45">
        <f t="shared" si="63"/>
        <v>88434</v>
      </c>
      <c r="Q380" s="41">
        <f t="shared" si="57"/>
        <v>0.78499219757106997</v>
      </c>
    </row>
    <row r="381" spans="1:17" x14ac:dyDescent="0.25">
      <c r="A381">
        <f t="shared" si="53"/>
        <v>2017</v>
      </c>
      <c r="B381">
        <f t="shared" si="54"/>
        <v>4</v>
      </c>
      <c r="C381" s="19">
        <v>42833</v>
      </c>
      <c r="D381" s="19">
        <f t="shared" si="55"/>
        <v>42839</v>
      </c>
      <c r="E381" s="19" t="str">
        <f t="shared" si="56"/>
        <v>142017</v>
      </c>
      <c r="F381" s="4">
        <f>SUMIF('Cushing Flows Data'!A$9:A$3818,'Cushing Balance'!$E381,'Cushing Flows Data'!$Z$9:$Z$3818)</f>
        <v>13563.734750000001</v>
      </c>
      <c r="G381" s="4">
        <f>SUMIF('Cushing Flows Data'!A$9:A$3818,'Cushing Balance'!$E381,'Cushing Flows Data'!$AU$9:$AU$3818)</f>
        <v>14954.417042999999</v>
      </c>
      <c r="H381" s="15">
        <f>F381-G381+SUMIF('Cushing Flows Data'!A$9:A$3818,'Cushing Balance'!$E381,'Cushing Flows Data'!$AY$9:$AY$3818)</f>
        <v>-815.68229299999803</v>
      </c>
      <c r="I381" s="46">
        <v>68642</v>
      </c>
      <c r="J381" s="15"/>
      <c r="K381" s="48">
        <f t="shared" si="59"/>
        <v>-778</v>
      </c>
      <c r="L381" s="48">
        <f t="shared" si="60"/>
        <v>37.682292999998026</v>
      </c>
      <c r="M381" s="48">
        <v>-481.39100000000002</v>
      </c>
      <c r="N381" s="48">
        <f t="shared" si="64"/>
        <v>-296.60899999999998</v>
      </c>
      <c r="O381" s="48">
        <f t="shared" si="61"/>
        <v>334.29129299999801</v>
      </c>
      <c r="P381" s="45">
        <f t="shared" si="63"/>
        <v>88434</v>
      </c>
      <c r="Q381" s="41">
        <f t="shared" si="57"/>
        <v>0.77619467625573879</v>
      </c>
    </row>
    <row r="382" spans="1:17" x14ac:dyDescent="0.25">
      <c r="A382">
        <f t="shared" si="53"/>
        <v>2017</v>
      </c>
      <c r="B382">
        <f t="shared" si="54"/>
        <v>4</v>
      </c>
      <c r="C382" s="19">
        <v>42840</v>
      </c>
      <c r="D382" s="19">
        <f t="shared" si="55"/>
        <v>42846</v>
      </c>
      <c r="E382" s="19" t="str">
        <f t="shared" si="56"/>
        <v>152017</v>
      </c>
      <c r="F382" s="4">
        <f>SUMIF('Cushing Flows Data'!A$9:A$3818,'Cushing Balance'!$E382,'Cushing Flows Data'!$Z$9:$Z$3818)</f>
        <v>13804.495291000001</v>
      </c>
      <c r="G382" s="4">
        <f>SUMIF('Cushing Flows Data'!A$9:A$3818,'Cushing Balance'!$E382,'Cushing Flows Data'!$AU$9:$AU$3818)</f>
        <v>14923.840501000002</v>
      </c>
      <c r="H382" s="15">
        <f>F382-G382+SUMIF('Cushing Flows Data'!A$9:A$3818,'Cushing Balance'!$E382,'Cushing Flows Data'!$AY$9:$AY$3818)</f>
        <v>-1119.3452100000013</v>
      </c>
      <c r="I382" s="46">
        <v>67439</v>
      </c>
      <c r="J382" s="15"/>
      <c r="K382" s="48">
        <f t="shared" si="59"/>
        <v>-1203</v>
      </c>
      <c r="L382" s="48">
        <f t="shared" si="60"/>
        <v>-83.654789999998684</v>
      </c>
      <c r="M382" s="48">
        <v>-1053.7090000000001</v>
      </c>
      <c r="N382" s="48">
        <f t="shared" si="64"/>
        <v>-149.29099999999994</v>
      </c>
      <c r="O382" s="48">
        <f t="shared" si="61"/>
        <v>65.636210000001256</v>
      </c>
      <c r="P382" s="45">
        <f t="shared" si="63"/>
        <v>88434</v>
      </c>
      <c r="Q382" s="41">
        <f t="shared" si="57"/>
        <v>0.76259131103421762</v>
      </c>
    </row>
    <row r="383" spans="1:17" x14ac:dyDescent="0.25">
      <c r="A383">
        <f t="shared" si="53"/>
        <v>2017</v>
      </c>
      <c r="B383">
        <f t="shared" si="54"/>
        <v>4</v>
      </c>
      <c r="C383" s="19">
        <v>42847</v>
      </c>
      <c r="D383" s="19">
        <f t="shared" si="55"/>
        <v>42853</v>
      </c>
      <c r="E383" s="19" t="str">
        <f t="shared" si="56"/>
        <v>162017</v>
      </c>
      <c r="F383" s="4">
        <f>SUMIF('Cushing Flows Data'!A$9:A$3818,'Cushing Balance'!$E383,'Cushing Flows Data'!$Z$9:$Z$3818)</f>
        <v>13076.998872</v>
      </c>
      <c r="G383" s="4">
        <f>SUMIF('Cushing Flows Data'!A$9:A$3818,'Cushing Balance'!$E383,'Cushing Flows Data'!$AU$9:$AU$3818)</f>
        <v>15298.335852</v>
      </c>
      <c r="H383" s="15">
        <f>F383-G383+SUMIF('Cushing Flows Data'!A$9:A$3818,'Cushing Balance'!$E383,'Cushing Flows Data'!$AY$9:$AY$3818)</f>
        <v>-1821.33698</v>
      </c>
      <c r="I383" s="46">
        <v>66711</v>
      </c>
      <c r="J383" s="15"/>
      <c r="K383" s="48">
        <f t="shared" si="59"/>
        <v>-728</v>
      </c>
      <c r="L383" s="48">
        <f t="shared" si="60"/>
        <v>1093.33698</v>
      </c>
      <c r="M383" s="48">
        <v>-1246.3499999999999</v>
      </c>
      <c r="N383" s="48">
        <f t="shared" si="64"/>
        <v>518.34999999999991</v>
      </c>
      <c r="O383" s="48">
        <f t="shared" si="61"/>
        <v>574.98698000000013</v>
      </c>
      <c r="P383" s="45">
        <f t="shared" si="63"/>
        <v>88434</v>
      </c>
      <c r="Q383" s="41">
        <f t="shared" si="57"/>
        <v>0.75435918311961458</v>
      </c>
    </row>
    <row r="384" spans="1:17" x14ac:dyDescent="0.25">
      <c r="A384">
        <f t="shared" si="53"/>
        <v>2017</v>
      </c>
      <c r="B384">
        <f t="shared" si="54"/>
        <v>4</v>
      </c>
      <c r="C384" s="19">
        <v>42854</v>
      </c>
      <c r="D384" s="19">
        <f t="shared" si="55"/>
        <v>42860</v>
      </c>
      <c r="E384" s="19" t="str">
        <f t="shared" si="56"/>
        <v>172017</v>
      </c>
      <c r="F384" s="4">
        <f>SUMIF('Cushing Flows Data'!A$9:A$3818,'Cushing Balance'!$E384,'Cushing Flows Data'!$Z$9:$Z$3818)</f>
        <v>13417.482666</v>
      </c>
      <c r="G384" s="4">
        <f>SUMIF('Cushing Flows Data'!A$9:A$3818,'Cushing Balance'!$E384,'Cushing Flows Data'!$AU$9:$AU$3818)</f>
        <v>13671.111332</v>
      </c>
      <c r="H384" s="15">
        <f>F384-G384+SUMIF('Cushing Flows Data'!A$9:A$3818,'Cushing Balance'!$E384,'Cushing Flows Data'!$AY$9:$AY$3818)</f>
        <v>-253.62866600000052</v>
      </c>
      <c r="I384" s="46">
        <v>66273</v>
      </c>
      <c r="J384" s="15"/>
      <c r="K384" s="48">
        <f t="shared" si="59"/>
        <v>-438</v>
      </c>
      <c r="L384" s="48">
        <f t="shared" si="60"/>
        <v>-184.37133399999948</v>
      </c>
      <c r="M384" s="48">
        <v>581.83000000000004</v>
      </c>
      <c r="N384" s="48">
        <f t="shared" si="64"/>
        <v>-1019.83</v>
      </c>
      <c r="O384" s="48">
        <f t="shared" si="61"/>
        <v>835.45866600000056</v>
      </c>
      <c r="P384" s="45">
        <f t="shared" si="63"/>
        <v>88434</v>
      </c>
      <c r="Q384" s="41">
        <f t="shared" si="57"/>
        <v>0.74940633692923542</v>
      </c>
    </row>
    <row r="385" spans="1:17" x14ac:dyDescent="0.25">
      <c r="A385">
        <f t="shared" si="53"/>
        <v>2017</v>
      </c>
      <c r="B385">
        <f t="shared" si="54"/>
        <v>5</v>
      </c>
      <c r="C385" s="19">
        <v>42861</v>
      </c>
      <c r="D385" s="19">
        <f t="shared" si="55"/>
        <v>42867</v>
      </c>
      <c r="E385" s="19" t="str">
        <f t="shared" si="56"/>
        <v>182017</v>
      </c>
      <c r="F385" s="4">
        <f>SUMIF('Cushing Flows Data'!A$9:A$3818,'Cushing Balance'!$E385,'Cushing Flows Data'!$Z$9:$Z$3818)</f>
        <v>12525.276902000001</v>
      </c>
      <c r="G385" s="4">
        <f>SUMIF('Cushing Flows Data'!A$9:A$3818,'Cushing Balance'!$E385,'Cushing Flows Data'!$AU$9:$AU$3818)</f>
        <v>13457.101606000002</v>
      </c>
      <c r="H385" s="15">
        <f>F385-G385+SUMIF('Cushing Flows Data'!A$9:A$3818,'Cushing Balance'!$E385,'Cushing Flows Data'!$AY$9:$AY$3818)</f>
        <v>-931.82470400000057</v>
      </c>
      <c r="I385" s="46">
        <v>66308</v>
      </c>
      <c r="J385" s="15"/>
      <c r="K385" s="48">
        <f t="shared" si="59"/>
        <v>35</v>
      </c>
      <c r="L385" s="48">
        <f t="shared" si="60"/>
        <v>966.82470400000057</v>
      </c>
      <c r="M385" s="48">
        <v>-504.86</v>
      </c>
      <c r="N385" s="48">
        <f t="shared" si="64"/>
        <v>539.86</v>
      </c>
      <c r="O385" s="48">
        <f t="shared" si="61"/>
        <v>426.96470400000055</v>
      </c>
      <c r="P385" s="45">
        <f t="shared" si="63"/>
        <v>88434</v>
      </c>
      <c r="Q385" s="41">
        <f t="shared" si="57"/>
        <v>0.74980211230974514</v>
      </c>
    </row>
    <row r="386" spans="1:17" x14ac:dyDescent="0.25">
      <c r="A386">
        <f t="shared" si="53"/>
        <v>2017</v>
      </c>
      <c r="B386">
        <f t="shared" si="54"/>
        <v>5</v>
      </c>
      <c r="C386" s="19">
        <v>42868</v>
      </c>
      <c r="D386" s="19">
        <f t="shared" si="55"/>
        <v>42874</v>
      </c>
      <c r="E386" s="19" t="str">
        <f t="shared" si="56"/>
        <v>192017</v>
      </c>
      <c r="F386" s="4">
        <f>SUMIF('Cushing Flows Data'!A$9:A$3818,'Cushing Balance'!$E386,'Cushing Flows Data'!$Z$9:$Z$3818)</f>
        <v>12791.187144000001</v>
      </c>
      <c r="G386" s="4">
        <f>SUMIF('Cushing Flows Data'!A$9:A$3818,'Cushing Balance'!$E386,'Cushing Flows Data'!$AU$9:$AU$3818)</f>
        <v>13557.069935999998</v>
      </c>
      <c r="H386" s="15">
        <f>F386-G386+SUMIF('Cushing Flows Data'!A$9:A$3818,'Cushing Balance'!$E386,'Cushing Flows Data'!$AY$9:$AY$3818)</f>
        <v>-765.8827919999967</v>
      </c>
      <c r="I386" s="46">
        <v>65567</v>
      </c>
      <c r="J386" s="15"/>
      <c r="K386" s="48">
        <f t="shared" si="59"/>
        <v>-741</v>
      </c>
      <c r="L386" s="48">
        <f t="shared" si="60"/>
        <v>24.882791999996698</v>
      </c>
      <c r="M386" s="48">
        <v>-474.63799999999998</v>
      </c>
      <c r="N386" s="48">
        <f t="shared" si="64"/>
        <v>-266.36200000000002</v>
      </c>
      <c r="O386" s="48">
        <f t="shared" si="61"/>
        <v>291.24479199999672</v>
      </c>
      <c r="P386" s="45">
        <f t="shared" si="63"/>
        <v>88434</v>
      </c>
      <c r="Q386" s="41">
        <f t="shared" si="57"/>
        <v>0.74142298211095281</v>
      </c>
    </row>
    <row r="387" spans="1:17" x14ac:dyDescent="0.25">
      <c r="A387">
        <f t="shared" ref="A387:A420" si="65">YEAR(C387)</f>
        <v>2017</v>
      </c>
      <c r="B387">
        <f t="shared" ref="B387:B420" si="66">MONTH(C387)</f>
        <v>5</v>
      </c>
      <c r="C387" s="19">
        <v>42875</v>
      </c>
      <c r="D387" s="19">
        <f t="shared" ref="D387:D419" si="67">C388-1</f>
        <v>42881</v>
      </c>
      <c r="E387" s="19" t="str">
        <f t="shared" ref="E387:E396" si="68">WEEKNUM(C387)&amp;YEAR(C387)</f>
        <v>202017</v>
      </c>
      <c r="F387" s="4">
        <f>SUMIF('Cushing Flows Data'!A$9:A$3818,'Cushing Balance'!$E387,'Cushing Flows Data'!$Z$9:$Z$3818)</f>
        <v>12671.002043</v>
      </c>
      <c r="G387" s="4">
        <f>SUMIF('Cushing Flows Data'!A$9:A$3818,'Cushing Balance'!$E387,'Cushing Flows Data'!$AU$9:$AU$3818)</f>
        <v>14232.120961999999</v>
      </c>
      <c r="H387" s="15">
        <f>F387-G387+SUMIF('Cushing Flows Data'!A$9:A$3818,'Cushing Balance'!$E387,'Cushing Flows Data'!$AY$9:$AY$3818)</f>
        <v>-1136.1189189999986</v>
      </c>
      <c r="I387" s="46">
        <v>64820</v>
      </c>
      <c r="J387" s="15"/>
      <c r="K387" s="48">
        <f t="shared" si="59"/>
        <v>-747</v>
      </c>
      <c r="L387" s="48">
        <f t="shared" si="60"/>
        <v>389.11891899999864</v>
      </c>
      <c r="M387" s="48">
        <v>-787.40300000000002</v>
      </c>
      <c r="N387" s="48">
        <f t="shared" si="64"/>
        <v>40.40300000000002</v>
      </c>
      <c r="O387" s="48">
        <f t="shared" si="61"/>
        <v>348.71591899999862</v>
      </c>
      <c r="P387" s="45">
        <f t="shared" si="63"/>
        <v>88434</v>
      </c>
      <c r="Q387" s="41">
        <f t="shared" ref="Q387:Q450" si="69">I387/P387</f>
        <v>0.73297600470407309</v>
      </c>
    </row>
    <row r="388" spans="1:17" x14ac:dyDescent="0.25">
      <c r="A388">
        <f t="shared" si="65"/>
        <v>2017</v>
      </c>
      <c r="B388">
        <f t="shared" si="66"/>
        <v>5</v>
      </c>
      <c r="C388" s="19">
        <v>42882</v>
      </c>
      <c r="D388" s="19">
        <f t="shared" si="67"/>
        <v>42888</v>
      </c>
      <c r="E388" s="19" t="str">
        <f t="shared" si="68"/>
        <v>212017</v>
      </c>
      <c r="F388" s="4">
        <f>SUMIF('Cushing Flows Data'!A$9:A$3818,'Cushing Balance'!$E388,'Cushing Flows Data'!$Z$9:$Z$3818)</f>
        <v>12784.323336000001</v>
      </c>
      <c r="G388" s="4">
        <f>SUMIF('Cushing Flows Data'!A$9:A$3818,'Cushing Balance'!$E388,'Cushing Flows Data'!$AU$9:$AU$3818)</f>
        <v>14478.773729</v>
      </c>
      <c r="H388" s="15">
        <f>F388-G388+SUMIF('Cushing Flows Data'!A$9:A$3818,'Cushing Balance'!$E388,'Cushing Flows Data'!$AY$9:$AY$3818)</f>
        <v>-1349.4503929999992</v>
      </c>
      <c r="I388" s="46">
        <v>63376</v>
      </c>
      <c r="J388" s="15"/>
      <c r="K388" s="48">
        <f t="shared" ref="K388:K420" si="70">I388-I387</f>
        <v>-1444</v>
      </c>
      <c r="L388" s="48">
        <f t="shared" ref="L388:L420" si="71">K388-H388</f>
        <v>-94.549607000000833</v>
      </c>
      <c r="M388" s="48">
        <v>-1211.452</v>
      </c>
      <c r="N388" s="48">
        <f t="shared" si="64"/>
        <v>-232.548</v>
      </c>
      <c r="O388" s="48">
        <f t="shared" ref="O388:O420" si="72">M388-H388</f>
        <v>137.99839299999917</v>
      </c>
      <c r="P388" s="45">
        <f t="shared" si="63"/>
        <v>88434</v>
      </c>
      <c r="Q388" s="41">
        <f t="shared" si="69"/>
        <v>0.71664744329104191</v>
      </c>
    </row>
    <row r="389" spans="1:17" x14ac:dyDescent="0.25">
      <c r="A389">
        <f t="shared" si="65"/>
        <v>2017</v>
      </c>
      <c r="B389">
        <f t="shared" si="66"/>
        <v>6</v>
      </c>
      <c r="C389" s="19">
        <v>42889</v>
      </c>
      <c r="D389" s="19">
        <f t="shared" si="67"/>
        <v>42895</v>
      </c>
      <c r="E389" s="19" t="str">
        <f t="shared" si="68"/>
        <v>222017</v>
      </c>
      <c r="F389" s="4">
        <f>SUMIF('Cushing Flows Data'!A$9:A$3818,'Cushing Balance'!$E389,'Cushing Flows Data'!$Z$9:$Z$3818)</f>
        <v>12612.604874000002</v>
      </c>
      <c r="G389" s="4">
        <f>SUMIF('Cushing Flows Data'!A$9:A$3818,'Cushing Balance'!$E389,'Cushing Flows Data'!$AU$9:$AU$3818)</f>
        <v>15093.963269</v>
      </c>
      <c r="H389" s="15">
        <f>F389-G389+SUMIF('Cushing Flows Data'!A$9:A$3818,'Cushing Balance'!$E389,'Cushing Flows Data'!$AY$9:$AY$3818)</f>
        <v>-2071.3583949999975</v>
      </c>
      <c r="I389" s="46">
        <v>62220</v>
      </c>
      <c r="J389" s="15"/>
      <c r="K389" s="48">
        <f t="shared" si="70"/>
        <v>-1156</v>
      </c>
      <c r="L389" s="48">
        <f t="shared" si="71"/>
        <v>915.35839499999747</v>
      </c>
      <c r="M389" s="48">
        <v>-1838.7149999999999</v>
      </c>
      <c r="N389" s="48">
        <f t="shared" si="64"/>
        <v>682.71499999999992</v>
      </c>
      <c r="O389" s="48">
        <f t="shared" si="72"/>
        <v>232.64339499999755</v>
      </c>
      <c r="P389" s="45">
        <f t="shared" si="63"/>
        <v>88434</v>
      </c>
      <c r="Q389" s="41">
        <f t="shared" si="69"/>
        <v>0.70357554786620535</v>
      </c>
    </row>
    <row r="390" spans="1:17" x14ac:dyDescent="0.25">
      <c r="A390">
        <f t="shared" si="65"/>
        <v>2017</v>
      </c>
      <c r="B390">
        <f t="shared" si="66"/>
        <v>6</v>
      </c>
      <c r="C390" s="19">
        <v>42896</v>
      </c>
      <c r="D390" s="19">
        <f t="shared" si="67"/>
        <v>42902</v>
      </c>
      <c r="E390" s="19" t="str">
        <f t="shared" si="68"/>
        <v>232017</v>
      </c>
      <c r="F390" s="4">
        <f>SUMIF('Cushing Flows Data'!A$9:A$3818,'Cushing Balance'!$E390,'Cushing Flows Data'!$Z$9:$Z$3818)</f>
        <v>13205.77421</v>
      </c>
      <c r="G390" s="4">
        <f>SUMIF('Cushing Flows Data'!A$9:A$3818,'Cushing Balance'!$E390,'Cushing Flows Data'!$AU$9:$AU$3818)</f>
        <v>14322.180479000002</v>
      </c>
      <c r="H390" s="15">
        <f>F390-G390+SUMIF('Cushing Flows Data'!A$9:A$3818,'Cushing Balance'!$E390,'Cushing Flows Data'!$AY$9:$AY$3818)</f>
        <v>-906.40626900000279</v>
      </c>
      <c r="I390" s="46">
        <v>61140</v>
      </c>
      <c r="J390" s="15"/>
      <c r="K390" s="48">
        <f t="shared" si="70"/>
        <v>-1080</v>
      </c>
      <c r="L390" s="48">
        <f t="shared" si="71"/>
        <v>-173.59373099999721</v>
      </c>
      <c r="M390" s="48">
        <v>-916.99400000000003</v>
      </c>
      <c r="N390" s="48">
        <f t="shared" si="64"/>
        <v>-163.00599999999997</v>
      </c>
      <c r="O390" s="48">
        <f t="shared" si="72"/>
        <v>-10.587730999997234</v>
      </c>
      <c r="P390" s="45">
        <f t="shared" si="63"/>
        <v>88434</v>
      </c>
      <c r="Q390" s="41">
        <f t="shared" si="69"/>
        <v>0.69136305041047563</v>
      </c>
    </row>
    <row r="391" spans="1:17" x14ac:dyDescent="0.25">
      <c r="A391">
        <f t="shared" si="65"/>
        <v>2017</v>
      </c>
      <c r="B391">
        <f t="shared" si="66"/>
        <v>6</v>
      </c>
      <c r="C391" s="19">
        <v>42903</v>
      </c>
      <c r="D391" s="19">
        <f t="shared" si="67"/>
        <v>42909</v>
      </c>
      <c r="E391" s="19" t="str">
        <f t="shared" si="68"/>
        <v>242017</v>
      </c>
      <c r="F391" s="4">
        <f>SUMIF('Cushing Flows Data'!A$9:A$3818,'Cushing Balance'!$E391,'Cushing Flows Data'!$Z$9:$Z$3818)</f>
        <v>12930.330205999999</v>
      </c>
      <c r="G391" s="4">
        <f>SUMIF('Cushing Flows Data'!A$9:A$3818,'Cushing Balance'!$E391,'Cushing Flows Data'!$AU$9:$AU$3818)</f>
        <v>13945.309791</v>
      </c>
      <c r="H391" s="15">
        <f>F391-G391+SUMIF('Cushing Flows Data'!A$9:A$3818,'Cushing Balance'!$E391,'Cushing Flows Data'!$AY$9:$AY$3818)</f>
        <v>-474.97958500000095</v>
      </c>
      <c r="I391" s="46">
        <v>60843</v>
      </c>
      <c r="J391" s="15"/>
      <c r="K391" s="48">
        <f t="shared" si="70"/>
        <v>-297</v>
      </c>
      <c r="L391" s="48">
        <f t="shared" si="71"/>
        <v>177.97958500000095</v>
      </c>
      <c r="M391" s="48">
        <v>-451.53500000000003</v>
      </c>
      <c r="N391" s="48">
        <f t="shared" si="64"/>
        <v>154.53500000000003</v>
      </c>
      <c r="O391" s="48">
        <f t="shared" si="72"/>
        <v>23.444585000000927</v>
      </c>
      <c r="P391" s="45">
        <f t="shared" si="63"/>
        <v>88434</v>
      </c>
      <c r="Q391" s="41">
        <f t="shared" si="69"/>
        <v>0.68800461361014997</v>
      </c>
    </row>
    <row r="392" spans="1:17" x14ac:dyDescent="0.25">
      <c r="A392">
        <f t="shared" si="65"/>
        <v>2017</v>
      </c>
      <c r="B392">
        <f t="shared" si="66"/>
        <v>6</v>
      </c>
      <c r="C392" s="19">
        <v>42910</v>
      </c>
      <c r="D392" s="19">
        <f t="shared" si="67"/>
        <v>42916</v>
      </c>
      <c r="E392" s="19" t="str">
        <f t="shared" si="68"/>
        <v>252017</v>
      </c>
      <c r="F392" s="4">
        <f>SUMIF('Cushing Flows Data'!A$9:A$3818,'Cushing Balance'!$E392,'Cushing Flows Data'!$Z$9:$Z$3818)</f>
        <v>12431.591335000001</v>
      </c>
      <c r="G392" s="4">
        <f>SUMIF('Cushing Flows Data'!A$9:A$3818,'Cushing Balance'!$E392,'Cushing Flows Data'!$AU$9:$AU$3818)</f>
        <v>14375.398004999999</v>
      </c>
      <c r="H392" s="15">
        <f>F392-G392+SUMIF('Cushing Flows Data'!A$9:A$3818,'Cushing Balance'!$E392,'Cushing Flows Data'!$AY$9:$AY$3818)</f>
        <v>-1523.8066699999981</v>
      </c>
      <c r="I392" s="46">
        <v>59509</v>
      </c>
      <c r="J392" s="15"/>
      <c r="K392" s="48">
        <f t="shared" si="70"/>
        <v>-1334</v>
      </c>
      <c r="L392" s="48">
        <f t="shared" si="71"/>
        <v>189.80666999999812</v>
      </c>
      <c r="M392" s="48">
        <v>-736.23699999999997</v>
      </c>
      <c r="N392" s="48">
        <f t="shared" si="64"/>
        <v>-597.76300000000003</v>
      </c>
      <c r="O392" s="48">
        <f t="shared" si="72"/>
        <v>787.56966999999815</v>
      </c>
      <c r="P392" s="45">
        <f t="shared" si="63"/>
        <v>88434</v>
      </c>
      <c r="Q392" s="41">
        <f t="shared" si="69"/>
        <v>0.67291991767872084</v>
      </c>
    </row>
    <row r="393" spans="1:17" x14ac:dyDescent="0.25">
      <c r="A393">
        <f t="shared" si="65"/>
        <v>2017</v>
      </c>
      <c r="B393">
        <f t="shared" si="66"/>
        <v>7</v>
      </c>
      <c r="C393" s="19">
        <v>42917</v>
      </c>
      <c r="D393" s="19">
        <f t="shared" si="67"/>
        <v>42923</v>
      </c>
      <c r="E393" s="19" t="str">
        <f t="shared" si="68"/>
        <v>262017</v>
      </c>
      <c r="F393" s="4">
        <f>SUMIF('Cushing Flows Data'!A$9:A$3818,'Cushing Balance'!$E393,'Cushing Flows Data'!$Z$9:$Z$3818)</f>
        <v>12648.005686000002</v>
      </c>
      <c r="G393" s="4">
        <f>SUMIF('Cushing Flows Data'!A$9:A$3818,'Cushing Balance'!$E393,'Cushing Flows Data'!$AU$9:$AU$3818)</f>
        <v>14276.067709000001</v>
      </c>
      <c r="H393" s="15">
        <f>F393-G393+SUMIF('Cushing Flows Data'!A$9:A$3818,'Cushing Balance'!$E393,'Cushing Flows Data'!$AY$9:$AY$3818)</f>
        <v>-1628.0620229999986</v>
      </c>
      <c r="I393" s="46">
        <v>57561</v>
      </c>
      <c r="J393" s="15"/>
      <c r="K393" s="48">
        <f t="shared" si="70"/>
        <v>-1948</v>
      </c>
      <c r="L393" s="48">
        <f t="shared" si="71"/>
        <v>-319.93797700000141</v>
      </c>
      <c r="M393" s="48">
        <v>-2108.239</v>
      </c>
      <c r="N393" s="48">
        <f t="shared" si="64"/>
        <v>160.23900000000003</v>
      </c>
      <c r="O393" s="48">
        <f t="shared" si="72"/>
        <v>-480.17697700000144</v>
      </c>
      <c r="P393" s="45">
        <f t="shared" si="63"/>
        <v>88434</v>
      </c>
      <c r="Q393" s="41">
        <f t="shared" si="69"/>
        <v>0.65089219078634919</v>
      </c>
    </row>
    <row r="394" spans="1:17" x14ac:dyDescent="0.25">
      <c r="A394">
        <f t="shared" si="65"/>
        <v>2017</v>
      </c>
      <c r="B394">
        <f t="shared" si="66"/>
        <v>7</v>
      </c>
      <c r="C394" s="19">
        <v>42924</v>
      </c>
      <c r="D394" s="19">
        <f t="shared" si="67"/>
        <v>42930</v>
      </c>
      <c r="E394" s="19" t="str">
        <f t="shared" si="68"/>
        <v>272017</v>
      </c>
      <c r="F394" s="4">
        <f>SUMIF('Cushing Flows Data'!A$9:A$3818,'Cushing Balance'!$E394,'Cushing Flows Data'!$Z$9:$Z$3818)</f>
        <v>12934.074228000001</v>
      </c>
      <c r="G394" s="4">
        <f>SUMIF('Cushing Flows Data'!A$9:A$3818,'Cushing Balance'!$E394,'Cushing Flows Data'!$AU$9:$AU$3818)</f>
        <v>14804.993334999999</v>
      </c>
      <c r="H394" s="15">
        <f>F394-G394+SUMIF('Cushing Flows Data'!A$9:A$3818,'Cushing Balance'!$E394,'Cushing Flows Data'!$AY$9:$AY$3818)</f>
        <v>-1450.9191069999979</v>
      </c>
      <c r="I394" s="46">
        <v>57538</v>
      </c>
      <c r="J394" s="15"/>
      <c r="K394" s="48">
        <f t="shared" si="70"/>
        <v>-23</v>
      </c>
      <c r="L394" s="48">
        <f t="shared" si="71"/>
        <v>1427.9191069999979</v>
      </c>
      <c r="M394" s="48">
        <v>-174.26400000000001</v>
      </c>
      <c r="N394" s="48">
        <f t="shared" si="64"/>
        <v>151.26400000000001</v>
      </c>
      <c r="O394" s="48">
        <f t="shared" si="72"/>
        <v>1276.6551069999978</v>
      </c>
      <c r="P394" s="45">
        <f t="shared" si="63"/>
        <v>88434</v>
      </c>
      <c r="Q394" s="41">
        <f t="shared" si="69"/>
        <v>0.65063210982201414</v>
      </c>
    </row>
    <row r="395" spans="1:17" x14ac:dyDescent="0.25">
      <c r="A395">
        <f t="shared" si="65"/>
        <v>2017</v>
      </c>
      <c r="B395">
        <f t="shared" si="66"/>
        <v>7</v>
      </c>
      <c r="C395" s="19">
        <v>42931</v>
      </c>
      <c r="D395" s="19">
        <f t="shared" si="67"/>
        <v>42937</v>
      </c>
      <c r="E395" s="19" t="str">
        <f t="shared" si="68"/>
        <v>282017</v>
      </c>
      <c r="F395" s="4">
        <f>SUMIF('Cushing Flows Data'!A$9:A$3818,'Cushing Balance'!$E395,'Cushing Flows Data'!$Z$9:$Z$3818)</f>
        <v>12557.618811000002</v>
      </c>
      <c r="G395" s="4">
        <f>SUMIF('Cushing Flows Data'!A$9:A$3818,'Cushing Balance'!$E395,'Cushing Flows Data'!$AU$9:$AU$3818)</f>
        <v>14785.948189000001</v>
      </c>
      <c r="H395" s="15">
        <f>F395-G395+SUMIF('Cushing Flows Data'!A$9:A$3818,'Cushing Balance'!$E395,'Cushing Flows Data'!$AY$9:$AY$3818)</f>
        <v>-1703.3293779999985</v>
      </c>
      <c r="I395" s="46">
        <v>55839</v>
      </c>
      <c r="J395" s="15"/>
      <c r="K395" s="48">
        <f t="shared" si="70"/>
        <v>-1699</v>
      </c>
      <c r="L395" s="48">
        <f t="shared" si="71"/>
        <v>4.3293779999985418</v>
      </c>
      <c r="M395" s="48">
        <v>-1373.62</v>
      </c>
      <c r="N395" s="48">
        <f t="shared" si="64"/>
        <v>-325.38000000000011</v>
      </c>
      <c r="O395" s="48">
        <f t="shared" si="72"/>
        <v>329.70937799999865</v>
      </c>
      <c r="P395" s="45">
        <f t="shared" si="63"/>
        <v>88434</v>
      </c>
      <c r="Q395" s="41">
        <f t="shared" si="69"/>
        <v>0.63142004206526903</v>
      </c>
    </row>
    <row r="396" spans="1:17" x14ac:dyDescent="0.25">
      <c r="A396">
        <f t="shared" si="65"/>
        <v>2017</v>
      </c>
      <c r="B396">
        <f t="shared" si="66"/>
        <v>7</v>
      </c>
      <c r="C396" s="19">
        <v>42938</v>
      </c>
      <c r="D396" s="19">
        <f t="shared" si="67"/>
        <v>42944</v>
      </c>
      <c r="E396" s="19" t="str">
        <f t="shared" si="68"/>
        <v>292017</v>
      </c>
      <c r="F396" s="4">
        <f>SUMIF('Cushing Flows Data'!A$9:A$3818,'Cushing Balance'!$E396,'Cushing Flows Data'!$Z$9:$Z$3818)</f>
        <v>13230.690707000002</v>
      </c>
      <c r="G396" s="4">
        <f>SUMIF('Cushing Flows Data'!A$9:A$3818,'Cushing Balance'!$E396,'Cushing Flows Data'!$AU$9:$AU$3818)</f>
        <v>13924.497502</v>
      </c>
      <c r="H396" s="15">
        <f>F396-G396+SUMIF('Cushing Flows Data'!A$9:A$3818,'Cushing Balance'!$E396,'Cushing Flows Data'!$AY$9:$AY$3818)</f>
        <v>-198.8067949999986</v>
      </c>
      <c r="I396" s="46">
        <v>55800</v>
      </c>
      <c r="J396" s="15"/>
      <c r="K396" s="48">
        <f t="shared" si="70"/>
        <v>-39</v>
      </c>
      <c r="L396" s="48">
        <f t="shared" si="71"/>
        <v>159.8067949999986</v>
      </c>
      <c r="M396" s="48">
        <v>-393.58100000000002</v>
      </c>
      <c r="N396" s="48">
        <f t="shared" si="64"/>
        <v>354.58100000000002</v>
      </c>
      <c r="O396" s="48">
        <f t="shared" si="72"/>
        <v>-194.77420500000142</v>
      </c>
      <c r="P396" s="45">
        <f t="shared" si="63"/>
        <v>88434</v>
      </c>
      <c r="Q396" s="41">
        <f t="shared" si="69"/>
        <v>0.63097903521270104</v>
      </c>
    </row>
    <row r="397" spans="1:17" x14ac:dyDescent="0.25">
      <c r="A397">
        <f t="shared" si="65"/>
        <v>2017</v>
      </c>
      <c r="B397">
        <f t="shared" si="66"/>
        <v>7</v>
      </c>
      <c r="C397" s="19">
        <v>42945</v>
      </c>
      <c r="D397" s="19">
        <f t="shared" si="67"/>
        <v>42951</v>
      </c>
      <c r="E397" s="19" t="str">
        <f>WEEKNUM(C397)&amp;YEAR(C397)</f>
        <v>302017</v>
      </c>
      <c r="F397" s="4">
        <f>SUMIF('Cushing Flows Data'!A$9:A$3818,'Cushing Balance'!$E397,'Cushing Flows Data'!$Z$9:$Z$3818)</f>
        <v>12815.602932000003</v>
      </c>
      <c r="G397" s="4">
        <f>SUMIF('Cushing Flows Data'!A$9:A$3818,'Cushing Balance'!$E397,'Cushing Flows Data'!$AU$9:$AU$3818)</f>
        <v>12483.590292999999</v>
      </c>
      <c r="H397" s="15">
        <f>F397-G397+SUMIF('Cushing Flows Data'!A$9:A$3818,'Cushing Balance'!$E397,'Cushing Flows Data'!$AY$9:$AY$3818)</f>
        <v>752.01263900000413</v>
      </c>
      <c r="I397" s="46">
        <v>56369</v>
      </c>
      <c r="J397" s="15"/>
      <c r="K397" s="48">
        <f t="shared" si="70"/>
        <v>569</v>
      </c>
      <c r="L397" s="48">
        <f t="shared" si="71"/>
        <v>-183.01263900000413</v>
      </c>
      <c r="M397" s="48">
        <v>572.35400000000004</v>
      </c>
      <c r="N397" s="48">
        <f t="shared" si="64"/>
        <v>-3.3540000000000418</v>
      </c>
      <c r="O397" s="48">
        <f t="shared" si="72"/>
        <v>-179.65863900000409</v>
      </c>
      <c r="P397" s="45">
        <f t="shared" si="63"/>
        <v>88434</v>
      </c>
      <c r="Q397" s="41">
        <f t="shared" si="69"/>
        <v>0.63741321211298818</v>
      </c>
    </row>
    <row r="398" spans="1:17" x14ac:dyDescent="0.25">
      <c r="A398">
        <f t="shared" si="65"/>
        <v>2017</v>
      </c>
      <c r="B398">
        <f t="shared" si="66"/>
        <v>8</v>
      </c>
      <c r="C398" s="19">
        <v>42952</v>
      </c>
      <c r="D398" s="19">
        <f t="shared" si="67"/>
        <v>42958</v>
      </c>
      <c r="E398" s="19" t="str">
        <f t="shared" ref="E398:E420" si="73">WEEKNUM(C398)&amp;YEAR(C398)</f>
        <v>312017</v>
      </c>
      <c r="F398" s="4">
        <f>SUMIF('Cushing Flows Data'!A$9:A$3818,'Cushing Balance'!$E398,'Cushing Flows Data'!$Z$9:$Z$3818)</f>
        <v>13590.293669999999</v>
      </c>
      <c r="G398" s="4">
        <f>SUMIF('Cushing Flows Data'!A$9:A$3818,'Cushing Balance'!$E398,'Cushing Flows Data'!$AU$9:$AU$3818)</f>
        <v>13635.186482999999</v>
      </c>
      <c r="H398" s="15">
        <f>F398-G398+SUMIF('Cushing Flows Data'!A$9:A$3818,'Cushing Balance'!$E398,'Cushing Flows Data'!$AY$9:$AY$3818)</f>
        <v>405.10718699999961</v>
      </c>
      <c r="I398" s="46">
        <v>57047</v>
      </c>
      <c r="J398" s="15"/>
      <c r="K398" s="48">
        <f t="shared" si="70"/>
        <v>678</v>
      </c>
      <c r="L398" s="48">
        <f t="shared" si="71"/>
        <v>272.89281300000039</v>
      </c>
      <c r="M398" s="48">
        <v>789.00900000000001</v>
      </c>
      <c r="N398" s="48">
        <f t="shared" si="64"/>
        <v>-111.00900000000001</v>
      </c>
      <c r="O398" s="48">
        <f t="shared" si="72"/>
        <v>383.9018130000004</v>
      </c>
      <c r="P398" s="45">
        <f t="shared" si="63"/>
        <v>88434</v>
      </c>
      <c r="Q398" s="41">
        <f t="shared" si="69"/>
        <v>0.64507994662686297</v>
      </c>
    </row>
    <row r="399" spans="1:17" x14ac:dyDescent="0.25">
      <c r="A399">
        <f t="shared" si="65"/>
        <v>2017</v>
      </c>
      <c r="B399">
        <f t="shared" si="66"/>
        <v>8</v>
      </c>
      <c r="C399" s="19">
        <v>42959</v>
      </c>
      <c r="D399" s="19">
        <f t="shared" si="67"/>
        <v>42965</v>
      </c>
      <c r="E399" s="19" t="str">
        <f t="shared" si="73"/>
        <v>322017</v>
      </c>
      <c r="F399" s="4">
        <f>SUMIF('Cushing Flows Data'!A$9:A$3818,'Cushing Balance'!$E399,'Cushing Flows Data'!$Z$9:$Z$3818)</f>
        <v>12200.709248000001</v>
      </c>
      <c r="G399" s="4">
        <f>SUMIF('Cushing Flows Data'!A$9:A$3818,'Cushing Balance'!$E399,'Cushing Flows Data'!$AU$9:$AU$3818)</f>
        <v>13915.473268</v>
      </c>
      <c r="H399" s="15">
        <f>F399-G399+SUMIF('Cushing Flows Data'!A$9:A$3818,'Cushing Balance'!$E399,'Cushing Flows Data'!$AY$9:$AY$3818)</f>
        <v>-1189.7640199999987</v>
      </c>
      <c r="I399" s="46">
        <v>56544</v>
      </c>
      <c r="J399" s="15"/>
      <c r="K399" s="48">
        <f t="shared" si="70"/>
        <v>-503</v>
      </c>
      <c r="L399" s="48">
        <f t="shared" si="71"/>
        <v>686.76401999999871</v>
      </c>
      <c r="M399" s="48">
        <v>-1075.069</v>
      </c>
      <c r="N399" s="48">
        <f t="shared" si="64"/>
        <v>572.06899999999996</v>
      </c>
      <c r="O399" s="48">
        <f t="shared" si="72"/>
        <v>114.69501999999875</v>
      </c>
      <c r="P399" s="45">
        <f t="shared" si="63"/>
        <v>88434</v>
      </c>
      <c r="Q399" s="41">
        <f t="shared" si="69"/>
        <v>0.63939208901553701</v>
      </c>
    </row>
    <row r="400" spans="1:17" x14ac:dyDescent="0.25">
      <c r="A400">
        <f t="shared" si="65"/>
        <v>2017</v>
      </c>
      <c r="B400">
        <f t="shared" si="66"/>
        <v>8</v>
      </c>
      <c r="C400" s="19">
        <v>42966</v>
      </c>
      <c r="D400" s="19">
        <f t="shared" si="67"/>
        <v>42972</v>
      </c>
      <c r="E400" s="19" t="str">
        <f t="shared" si="73"/>
        <v>332017</v>
      </c>
      <c r="F400" s="4">
        <f>SUMIF('Cushing Flows Data'!A$9:A$3818,'Cushing Balance'!$E400,'Cushing Flows Data'!$Z$9:$Z$3818)</f>
        <v>13114.588061999999</v>
      </c>
      <c r="G400" s="4">
        <f>SUMIF('Cushing Flows Data'!A$9:A$3818,'Cushing Balance'!$E400,'Cushing Flows Data'!$AU$9:$AU$3818)</f>
        <v>13932.212917000001</v>
      </c>
      <c r="H400" s="15">
        <f>F400-G400+SUMIF('Cushing Flows Data'!A$9:A$3818,'Cushing Balance'!$E400,'Cushing Flows Data'!$AY$9:$AY$3818)</f>
        <v>57.375144999998156</v>
      </c>
      <c r="I400" s="46">
        <v>57233</v>
      </c>
      <c r="J400" s="15"/>
      <c r="K400" s="48">
        <f t="shared" si="70"/>
        <v>689</v>
      </c>
      <c r="L400" s="48">
        <f t="shared" si="71"/>
        <v>631.62485500000184</v>
      </c>
      <c r="M400" s="48">
        <v>770.19</v>
      </c>
      <c r="N400" s="48">
        <f t="shared" si="64"/>
        <v>-81.190000000000055</v>
      </c>
      <c r="O400" s="48">
        <f t="shared" si="72"/>
        <v>712.8148550000019</v>
      </c>
      <c r="P400" s="45">
        <f t="shared" si="63"/>
        <v>88434</v>
      </c>
      <c r="Q400" s="41">
        <f t="shared" si="69"/>
        <v>0.64718321007757196</v>
      </c>
    </row>
    <row r="401" spans="1:17" x14ac:dyDescent="0.25">
      <c r="A401">
        <f t="shared" si="65"/>
        <v>2017</v>
      </c>
      <c r="B401">
        <f t="shared" si="66"/>
        <v>8</v>
      </c>
      <c r="C401" s="19">
        <v>42973</v>
      </c>
      <c r="D401" s="19">
        <f t="shared" si="67"/>
        <v>42979</v>
      </c>
      <c r="E401" s="19" t="str">
        <f t="shared" si="73"/>
        <v>342017</v>
      </c>
      <c r="F401" s="4">
        <f>SUMIF('Cushing Flows Data'!A$9:A$3818,'Cushing Balance'!$E401,'Cushing Flows Data'!$Z$9:$Z$3818)</f>
        <v>11727.401207000001</v>
      </c>
      <c r="G401" s="4">
        <f>SUMIF('Cushing Flows Data'!A$9:A$3818,'Cushing Balance'!$E401,'Cushing Flows Data'!$AU$9:$AU$3818)</f>
        <v>12020.190939</v>
      </c>
      <c r="H401" s="15">
        <f>F401-G401+SUMIF('Cushing Flows Data'!A$9:A$3818,'Cushing Balance'!$E401,'Cushing Flows Data'!$AY$9:$AY$3818)</f>
        <v>407.21026800000072</v>
      </c>
      <c r="I401" s="46">
        <v>58030</v>
      </c>
      <c r="J401" s="15"/>
      <c r="K401" s="48">
        <f t="shared" si="70"/>
        <v>797</v>
      </c>
      <c r="L401" s="48">
        <f t="shared" si="71"/>
        <v>389.78973199999928</v>
      </c>
      <c r="M401" s="48">
        <v>789.90899999999999</v>
      </c>
      <c r="N401" s="48">
        <f t="shared" si="64"/>
        <v>7.0910000000000082</v>
      </c>
      <c r="O401" s="48">
        <f t="shared" si="72"/>
        <v>382.69873199999927</v>
      </c>
      <c r="P401" s="45">
        <f t="shared" si="63"/>
        <v>88434</v>
      </c>
      <c r="Q401" s="41">
        <f t="shared" si="69"/>
        <v>0.65619558088517993</v>
      </c>
    </row>
    <row r="402" spans="1:17" x14ac:dyDescent="0.25">
      <c r="A402">
        <f t="shared" si="65"/>
        <v>2017</v>
      </c>
      <c r="B402">
        <f t="shared" si="66"/>
        <v>9</v>
      </c>
      <c r="C402" s="19">
        <v>42980</v>
      </c>
      <c r="D402" s="19">
        <f t="shared" si="67"/>
        <v>42986</v>
      </c>
      <c r="E402" s="19" t="str">
        <f t="shared" si="73"/>
        <v>352017</v>
      </c>
      <c r="F402" s="4">
        <f>SUMIF('Cushing Flows Data'!A$9:A$3818,'Cushing Balance'!$E402,'Cushing Flows Data'!$Z$9:$Z$3818)</f>
        <v>12267.017229999999</v>
      </c>
      <c r="G402" s="4">
        <f>SUMIF('Cushing Flows Data'!A$9:A$3818,'Cushing Balance'!$E402,'Cushing Flows Data'!$AU$9:$AU$3818)</f>
        <v>12765.943811000001</v>
      </c>
      <c r="H402" s="15">
        <f>F402-G402+SUMIF('Cushing Flows Data'!A$9:A$3818,'Cushing Balance'!$E402,'Cushing Flows Data'!$AY$9:$AY$3818)</f>
        <v>351.07341899999847</v>
      </c>
      <c r="I402" s="46">
        <v>59053</v>
      </c>
      <c r="J402" s="15"/>
      <c r="K402" s="48">
        <f t="shared" si="70"/>
        <v>1023</v>
      </c>
      <c r="L402" s="48">
        <f t="shared" si="71"/>
        <v>671.92658100000153</v>
      </c>
      <c r="M402" s="48">
        <v>1190.847</v>
      </c>
      <c r="N402" s="48">
        <f t="shared" si="64"/>
        <v>-167.84699999999998</v>
      </c>
      <c r="O402" s="48">
        <f t="shared" si="72"/>
        <v>839.77358100000151</v>
      </c>
      <c r="P402" s="45">
        <f t="shared" si="63"/>
        <v>88434</v>
      </c>
      <c r="Q402" s="41">
        <f t="shared" si="69"/>
        <v>0.66776352986407939</v>
      </c>
    </row>
    <row r="403" spans="1:17" x14ac:dyDescent="0.25">
      <c r="A403">
        <f t="shared" si="65"/>
        <v>2017</v>
      </c>
      <c r="B403" s="58">
        <f t="shared" si="66"/>
        <v>9</v>
      </c>
      <c r="C403" s="19">
        <v>42987</v>
      </c>
      <c r="D403" s="19">
        <f t="shared" si="67"/>
        <v>42993</v>
      </c>
      <c r="E403" s="19" t="str">
        <f t="shared" si="73"/>
        <v>362017</v>
      </c>
      <c r="F403" s="4">
        <f>SUMIF('Cushing Flows Data'!A$9:A$3818,'Cushing Balance'!$E403,'Cushing Flows Data'!$Z$9:$Z$3818)</f>
        <v>14092.104273000001</v>
      </c>
      <c r="G403" s="4">
        <f>SUMIF('Cushing Flows Data'!A$9:A$3818,'Cushing Balance'!$E403,'Cushing Flows Data'!$AU$9:$AU$3818)</f>
        <v>13521.083519</v>
      </c>
      <c r="H403" s="15">
        <f>F403-G403+SUMIF('Cushing Flows Data'!A$9:A$3818,'Cushing Balance'!$E403,'Cushing Flows Data'!$AY$9:$AY$3818)</f>
        <v>1271.020754000001</v>
      </c>
      <c r="I403" s="46">
        <v>59756</v>
      </c>
      <c r="J403" s="15"/>
      <c r="K403" s="48">
        <f t="shared" si="70"/>
        <v>703</v>
      </c>
      <c r="L403" s="48">
        <f t="shared" si="71"/>
        <v>-568.02075400000103</v>
      </c>
      <c r="M403" s="48">
        <v>675.81200000000001</v>
      </c>
      <c r="N403" s="48">
        <f t="shared" si="64"/>
        <v>27.187999999999988</v>
      </c>
      <c r="O403" s="48">
        <f t="shared" si="72"/>
        <v>-595.20875400000102</v>
      </c>
      <c r="P403" s="45">
        <f t="shared" si="63"/>
        <v>88434</v>
      </c>
      <c r="Q403" s="41">
        <f t="shared" si="69"/>
        <v>0.67571296107831824</v>
      </c>
    </row>
    <row r="404" spans="1:17" x14ac:dyDescent="0.25">
      <c r="A404">
        <f t="shared" si="65"/>
        <v>2017</v>
      </c>
      <c r="B404" s="58">
        <f t="shared" si="66"/>
        <v>9</v>
      </c>
      <c r="C404" s="19">
        <v>42994</v>
      </c>
      <c r="D404" s="19">
        <f t="shared" si="67"/>
        <v>43000</v>
      </c>
      <c r="E404" s="19" t="str">
        <f t="shared" si="73"/>
        <v>372017</v>
      </c>
      <c r="F404" s="4">
        <f>SUMIF('Cushing Flows Data'!A$9:A$3818,'Cushing Balance'!$E404,'Cushing Flows Data'!$Z$9:$Z$3818)</f>
        <v>14622.241795000002</v>
      </c>
      <c r="G404" s="4">
        <f>SUMIF('Cushing Flows Data'!A$9:A$3818,'Cushing Balance'!$E404,'Cushing Flows Data'!$AU$9:$AU$3818)</f>
        <v>13983.573814000001</v>
      </c>
      <c r="H404" s="15">
        <f>F404-G404+SUMIF('Cushing Flows Data'!A$9:A$3818,'Cushing Balance'!$E404,'Cushing Flows Data'!$AY$9:$AY$3818)</f>
        <v>1058.6679810000005</v>
      </c>
      <c r="I404" s="46">
        <v>60937</v>
      </c>
      <c r="J404" s="15"/>
      <c r="K404" s="48">
        <f t="shared" si="70"/>
        <v>1181</v>
      </c>
      <c r="L404" s="48">
        <f t="shared" si="71"/>
        <v>122.33201899999949</v>
      </c>
      <c r="M404" s="48">
        <v>1176.7270000000001</v>
      </c>
      <c r="N404" s="48">
        <f t="shared" si="64"/>
        <v>4.2729999999999109</v>
      </c>
      <c r="O404" s="48">
        <f t="shared" si="72"/>
        <v>118.05901899999958</v>
      </c>
      <c r="P404" s="45">
        <f t="shared" si="63"/>
        <v>88434</v>
      </c>
      <c r="Q404" s="41">
        <f t="shared" si="69"/>
        <v>0.68906755320351898</v>
      </c>
    </row>
    <row r="405" spans="1:17" x14ac:dyDescent="0.25">
      <c r="A405">
        <f t="shared" si="65"/>
        <v>2017</v>
      </c>
      <c r="B405" s="58">
        <f t="shared" si="66"/>
        <v>9</v>
      </c>
      <c r="C405" s="19">
        <v>43001</v>
      </c>
      <c r="D405" s="19">
        <f t="shared" si="67"/>
        <v>43007</v>
      </c>
      <c r="E405" s="19" t="str">
        <f t="shared" si="73"/>
        <v>382017</v>
      </c>
      <c r="F405" s="4">
        <f>SUMIF('Cushing Flows Data'!A$9:A$3818,'Cushing Balance'!$E405,'Cushing Flows Data'!$Z$9:$Z$3818)</f>
        <v>16511.190338</v>
      </c>
      <c r="G405" s="4">
        <f>SUMIF('Cushing Flows Data'!A$9:A$3818,'Cushing Balance'!$E405,'Cushing Flows Data'!$AU$9:$AU$3818)</f>
        <v>14801.737167000003</v>
      </c>
      <c r="H405" s="15">
        <f>F405-G405+SUMIF('Cushing Flows Data'!A$9:A$3818,'Cushing Balance'!$E405,'Cushing Flows Data'!$AY$9:$AY$3818)</f>
        <v>2009.4531709999974</v>
      </c>
      <c r="I405" s="46">
        <v>62462</v>
      </c>
      <c r="J405" s="15"/>
      <c r="K405" s="48">
        <f t="shared" si="70"/>
        <v>1525</v>
      </c>
      <c r="L405" s="48">
        <f t="shared" si="71"/>
        <v>-484.45317099999738</v>
      </c>
      <c r="M405" s="48">
        <v>1611.4770000000001</v>
      </c>
      <c r="N405" s="48">
        <f t="shared" si="64"/>
        <v>-86.477000000000089</v>
      </c>
      <c r="O405" s="48">
        <f t="shared" si="72"/>
        <v>-397.97617099999729</v>
      </c>
      <c r="P405" s="45">
        <f t="shared" si="63"/>
        <v>88434</v>
      </c>
      <c r="Q405" s="41">
        <f t="shared" si="69"/>
        <v>0.70631205192572988</v>
      </c>
    </row>
    <row r="406" spans="1:17" x14ac:dyDescent="0.25">
      <c r="A406">
        <f t="shared" si="65"/>
        <v>2017</v>
      </c>
      <c r="B406" s="58">
        <f t="shared" si="66"/>
        <v>9</v>
      </c>
      <c r="C406" s="19">
        <v>43008</v>
      </c>
      <c r="D406" s="19">
        <f t="shared" si="67"/>
        <v>43014</v>
      </c>
      <c r="E406" s="19" t="str">
        <f t="shared" si="73"/>
        <v>392017</v>
      </c>
      <c r="F406" s="4">
        <f>SUMIF('Cushing Flows Data'!A$9:A$3818,'Cushing Balance'!$E406,'Cushing Flows Data'!$Z$9:$Z$3818)</f>
        <v>15493.882435</v>
      </c>
      <c r="G406" s="4">
        <f>SUMIF('Cushing Flows Data'!A$9:A$3818,'Cushing Balance'!$E406,'Cushing Flows Data'!$AU$9:$AU$3818)</f>
        <v>13996.164685</v>
      </c>
      <c r="H406" s="15">
        <f>F406-G406+SUMIF('Cushing Flows Data'!A$9:A$3818,'Cushing Balance'!$E406,'Cushing Flows Data'!$AY$9:$AY$3818)</f>
        <v>1497.7177499999998</v>
      </c>
      <c r="I406" s="46">
        <v>63784</v>
      </c>
      <c r="J406" s="15"/>
      <c r="K406" s="48">
        <f t="shared" si="70"/>
        <v>1322</v>
      </c>
      <c r="L406" s="48">
        <f t="shared" si="71"/>
        <v>-175.7177499999998</v>
      </c>
      <c r="M406" s="48">
        <v>1775.4580000000001</v>
      </c>
      <c r="N406" s="48">
        <f t="shared" si="64"/>
        <v>-453.45800000000008</v>
      </c>
      <c r="O406" s="48">
        <f t="shared" si="72"/>
        <v>277.74025000000029</v>
      </c>
      <c r="P406" s="45">
        <f t="shared" si="63"/>
        <v>88434</v>
      </c>
      <c r="Q406" s="41">
        <f t="shared" si="69"/>
        <v>0.72126105344098423</v>
      </c>
    </row>
    <row r="407" spans="1:17" x14ac:dyDescent="0.25">
      <c r="A407">
        <f t="shared" si="65"/>
        <v>2017</v>
      </c>
      <c r="B407" s="58">
        <f t="shared" si="66"/>
        <v>10</v>
      </c>
      <c r="C407" s="19">
        <v>43015</v>
      </c>
      <c r="D407" s="19">
        <f t="shared" si="67"/>
        <v>43021</v>
      </c>
      <c r="E407" s="19" t="str">
        <f t="shared" si="73"/>
        <v>402017</v>
      </c>
      <c r="F407" s="4">
        <f>SUMIF('Cushing Flows Data'!A$9:A$3818,'Cushing Balance'!$E407,'Cushing Flows Data'!$Z$9:$Z$3818)</f>
        <v>15227.715226</v>
      </c>
      <c r="G407" s="4">
        <f>SUMIF('Cushing Flows Data'!A$9:A$3818,'Cushing Balance'!$E407,'Cushing Flows Data'!$AU$9:$AU$3818)</f>
        <v>14714.694273000001</v>
      </c>
      <c r="H407" s="15">
        <f>F407-G407+SUMIF('Cushing Flows Data'!A$9:A$3818,'Cushing Balance'!$E407,'Cushing Flows Data'!$AY$9:$AY$3818)</f>
        <v>513.02095299999928</v>
      </c>
      <c r="I407" s="46">
        <v>63986</v>
      </c>
      <c r="J407" s="15"/>
      <c r="K407" s="48">
        <f t="shared" si="70"/>
        <v>202</v>
      </c>
      <c r="L407" s="48">
        <f t="shared" si="71"/>
        <v>-311.02095299999928</v>
      </c>
      <c r="M407" s="48">
        <v>54.781999999999996</v>
      </c>
      <c r="N407" s="48">
        <f t="shared" si="64"/>
        <v>147.21800000000002</v>
      </c>
      <c r="O407" s="48">
        <f t="shared" si="72"/>
        <v>-458.2389529999993</v>
      </c>
      <c r="P407" s="45">
        <f t="shared" si="63"/>
        <v>88434</v>
      </c>
      <c r="Q407" s="41">
        <f t="shared" si="69"/>
        <v>0.72354524277992627</v>
      </c>
    </row>
    <row r="408" spans="1:17" x14ac:dyDescent="0.25">
      <c r="A408">
        <f t="shared" si="65"/>
        <v>2017</v>
      </c>
      <c r="B408" s="58">
        <f t="shared" si="66"/>
        <v>10</v>
      </c>
      <c r="C408" s="19">
        <v>43022</v>
      </c>
      <c r="D408" s="19">
        <f t="shared" si="67"/>
        <v>43028</v>
      </c>
      <c r="E408" s="19" t="str">
        <f t="shared" si="73"/>
        <v>412017</v>
      </c>
      <c r="F408" s="4">
        <f>SUMIF('Cushing Flows Data'!A$9:A$3818,'Cushing Balance'!$E408,'Cushing Flows Data'!$Z$9:$Z$3818)</f>
        <v>13765.733955</v>
      </c>
      <c r="G408" s="4">
        <f>SUMIF('Cushing Flows Data'!A$9:A$3818,'Cushing Balance'!$E408,'Cushing Flows Data'!$AU$9:$AU$3818)</f>
        <v>15034.936768</v>
      </c>
      <c r="H408" s="15">
        <f>F408-G408+SUMIF('Cushing Flows Data'!A$9:A$3818,'Cushing Balance'!$E408,'Cushing Flows Data'!$AY$9:$AY$3818)</f>
        <v>-1094.2028129999999</v>
      </c>
      <c r="I408" s="46">
        <v>63749</v>
      </c>
      <c r="J408" s="15"/>
      <c r="K408" s="48">
        <f t="shared" si="70"/>
        <v>-237</v>
      </c>
      <c r="L408" s="48">
        <f t="shared" si="71"/>
        <v>857.20281299999988</v>
      </c>
      <c r="M408" s="48">
        <v>-1007.961</v>
      </c>
      <c r="N408" s="48">
        <f t="shared" si="64"/>
        <v>770.96100000000001</v>
      </c>
      <c r="O408" s="48">
        <f t="shared" si="72"/>
        <v>86.241812999999865</v>
      </c>
      <c r="P408" s="45">
        <f t="shared" si="63"/>
        <v>88434</v>
      </c>
      <c r="Q408" s="41">
        <f t="shared" si="69"/>
        <v>0.72086527806047451</v>
      </c>
    </row>
    <row r="409" spans="1:17" x14ac:dyDescent="0.25">
      <c r="A409">
        <f t="shared" si="65"/>
        <v>2017</v>
      </c>
      <c r="B409" s="58">
        <f t="shared" si="66"/>
        <v>10</v>
      </c>
      <c r="C409" s="19">
        <v>43029</v>
      </c>
      <c r="D409" s="19">
        <f t="shared" si="67"/>
        <v>43035</v>
      </c>
      <c r="E409" s="19" t="str">
        <f t="shared" si="73"/>
        <v>422017</v>
      </c>
      <c r="F409" s="4">
        <f>SUMIF('Cushing Flows Data'!A$9:A$3818,'Cushing Balance'!$E409,'Cushing Flows Data'!$Z$9:$Z$3818)</f>
        <v>14963.651915</v>
      </c>
      <c r="G409" s="4">
        <f>SUMIF('Cushing Flows Data'!A$9:A$3818,'Cushing Balance'!$E409,'Cushing Flows Data'!$AU$9:$AU$3818)</f>
        <v>14796.215395999998</v>
      </c>
      <c r="H409" s="15">
        <f>F409-G409+SUMIF('Cushing Flows Data'!A$9:A$3818,'Cushing Balance'!$E409,'Cushing Flows Data'!$AY$9:$AY$3818)</f>
        <v>467.43651900000259</v>
      </c>
      <c r="I409" s="46">
        <v>63839</v>
      </c>
      <c r="J409" s="15"/>
      <c r="K409" s="48">
        <f t="shared" si="70"/>
        <v>90</v>
      </c>
      <c r="L409" s="48">
        <f t="shared" si="71"/>
        <v>-377.43651900000259</v>
      </c>
      <c r="M409" s="48">
        <v>34.908000000000001</v>
      </c>
      <c r="N409" s="48">
        <f t="shared" si="64"/>
        <v>55.091999999999999</v>
      </c>
      <c r="O409" s="48">
        <f t="shared" si="72"/>
        <v>-432.52851900000258</v>
      </c>
      <c r="P409" s="45">
        <f t="shared" si="63"/>
        <v>88434</v>
      </c>
      <c r="Q409" s="41">
        <f t="shared" si="69"/>
        <v>0.72188298618178526</v>
      </c>
    </row>
    <row r="410" spans="1:17" x14ac:dyDescent="0.25">
      <c r="A410">
        <f t="shared" si="65"/>
        <v>2017</v>
      </c>
      <c r="B410" s="58">
        <f t="shared" si="66"/>
        <v>10</v>
      </c>
      <c r="C410" s="19">
        <v>43036</v>
      </c>
      <c r="D410" s="19">
        <f t="shared" si="67"/>
        <v>43042</v>
      </c>
      <c r="E410" s="19" t="str">
        <f t="shared" si="73"/>
        <v>432017</v>
      </c>
      <c r="F410" s="4">
        <f>SUMIF('Cushing Flows Data'!A$9:A$3818,'Cushing Balance'!$E410,'Cushing Flows Data'!$Z$9:$Z$3818)</f>
        <v>14949.672569999999</v>
      </c>
      <c r="G410" s="4">
        <f>SUMIF('Cushing Flows Data'!A$9:A$3818,'Cushing Balance'!$E410,'Cushing Flows Data'!$AU$9:$AU$3818)</f>
        <v>14738.706146</v>
      </c>
      <c r="H410" s="15">
        <f>F410-G410+SUMIF('Cushing Flows Data'!A$9:A$3818,'Cushing Balance'!$E410,'Cushing Flows Data'!$AY$9:$AY$3818)</f>
        <v>630.96642399999837</v>
      </c>
      <c r="I410" s="46">
        <v>64559</v>
      </c>
      <c r="J410" s="15"/>
      <c r="K410" s="48">
        <f t="shared" si="70"/>
        <v>720</v>
      </c>
      <c r="L410" s="48">
        <f t="shared" si="71"/>
        <v>89.033576000001631</v>
      </c>
      <c r="M410" s="48">
        <v>826.97400000000005</v>
      </c>
      <c r="N410" s="48">
        <f t="shared" si="64"/>
        <v>-106.97400000000005</v>
      </c>
      <c r="O410" s="48">
        <f t="shared" si="72"/>
        <v>196.00757600000168</v>
      </c>
      <c r="P410" s="45">
        <f t="shared" si="63"/>
        <v>88434</v>
      </c>
      <c r="Q410" s="41">
        <f>I410/P410</f>
        <v>0.73002465115227178</v>
      </c>
    </row>
    <row r="411" spans="1:17" x14ac:dyDescent="0.25">
      <c r="A411">
        <f t="shared" si="65"/>
        <v>2017</v>
      </c>
      <c r="B411" s="58">
        <f t="shared" si="66"/>
        <v>11</v>
      </c>
      <c r="C411" s="19">
        <v>43043</v>
      </c>
      <c r="D411" s="19">
        <f t="shared" si="67"/>
        <v>43049</v>
      </c>
      <c r="E411" s="19" t="str">
        <f t="shared" si="73"/>
        <v>442017</v>
      </c>
      <c r="F411" s="4">
        <f>SUMIF('Cushing Flows Data'!A$9:A$3818,'Cushing Balance'!$E411,'Cushing Flows Data'!$Z$9:$Z$3818)</f>
        <v>14534.982627000003</v>
      </c>
      <c r="G411" s="4">
        <f>SUMIF('Cushing Flows Data'!A$9:A$3818,'Cushing Balance'!$E411,'Cushing Flows Data'!$AU$9:$AU$3818)</f>
        <v>14914.199227999998</v>
      </c>
      <c r="H411" s="15">
        <f>F411-G411+SUMIF('Cushing Flows Data'!A$9:A$3818,'Cushing Balance'!$E411,'Cushing Flows Data'!$AY$9:$AY$3818)</f>
        <v>-1239.2166009999946</v>
      </c>
      <c r="I411" s="46">
        <v>63055</v>
      </c>
      <c r="J411" s="15"/>
      <c r="K411" s="48">
        <f t="shared" si="70"/>
        <v>-1504</v>
      </c>
      <c r="L411" s="48">
        <f t="shared" si="71"/>
        <v>-264.78339900000537</v>
      </c>
      <c r="M411" s="48">
        <v>-1902.4349999999999</v>
      </c>
      <c r="N411" s="48">
        <f t="shared" si="64"/>
        <v>398.43499999999995</v>
      </c>
      <c r="O411" s="48">
        <f t="shared" si="72"/>
        <v>-663.21839900000532</v>
      </c>
      <c r="P411" s="45">
        <f t="shared" si="63"/>
        <v>88434</v>
      </c>
      <c r="Q411" s="41">
        <f t="shared" si="69"/>
        <v>0.71301761765836669</v>
      </c>
    </row>
    <row r="412" spans="1:17" x14ac:dyDescent="0.25">
      <c r="A412">
        <f t="shared" si="65"/>
        <v>2017</v>
      </c>
      <c r="B412" s="58">
        <f t="shared" si="66"/>
        <v>11</v>
      </c>
      <c r="C412" s="19">
        <v>43050</v>
      </c>
      <c r="D412" s="19">
        <f t="shared" si="67"/>
        <v>43056</v>
      </c>
      <c r="E412" s="19" t="str">
        <f t="shared" si="73"/>
        <v>452017</v>
      </c>
      <c r="F412" s="4">
        <f>SUMIF('Cushing Flows Data'!A$9:A$3818,'Cushing Balance'!$E412,'Cushing Flows Data'!$Z$9:$Z$3818)</f>
        <v>14724.426767999999</v>
      </c>
      <c r="G412" s="4">
        <f>SUMIF('Cushing Flows Data'!A$9:A$3818,'Cushing Balance'!$E412,'Cushing Flows Data'!$AU$9:$AU$3818)</f>
        <v>14908.546791999999</v>
      </c>
      <c r="H412" s="15">
        <f>F412-G412+SUMIF('Cushing Flows Data'!A$9:A$3818,'Cushing Balance'!$E412,'Cushing Flows Data'!$AY$9:$AY$3818)</f>
        <v>-1344.1200239999998</v>
      </c>
      <c r="I412" s="46">
        <v>61228</v>
      </c>
      <c r="J412" s="15"/>
      <c r="K412" s="48">
        <f t="shared" si="70"/>
        <v>-1827</v>
      </c>
      <c r="L412" s="48">
        <f t="shared" si="71"/>
        <v>-482.87997600000017</v>
      </c>
      <c r="M412" s="48">
        <v>-1694.6880000000001</v>
      </c>
      <c r="N412" s="48">
        <f t="shared" si="64"/>
        <v>-132.3119999999999</v>
      </c>
      <c r="O412" s="48">
        <f t="shared" si="72"/>
        <v>-350.56797600000027</v>
      </c>
      <c r="P412" s="45">
        <f t="shared" si="63"/>
        <v>88434</v>
      </c>
      <c r="Q412" s="41">
        <f t="shared" si="69"/>
        <v>0.69235814279575725</v>
      </c>
    </row>
    <row r="413" spans="1:17" x14ac:dyDescent="0.25">
      <c r="A413">
        <f t="shared" si="65"/>
        <v>2017</v>
      </c>
      <c r="B413" s="58">
        <f t="shared" si="66"/>
        <v>11</v>
      </c>
      <c r="C413" s="19">
        <v>43057</v>
      </c>
      <c r="D413" s="19">
        <f t="shared" si="67"/>
        <v>43063</v>
      </c>
      <c r="E413" s="19" t="str">
        <f t="shared" si="73"/>
        <v>462017</v>
      </c>
      <c r="F413" s="4">
        <f>SUMIF('Cushing Flows Data'!A$9:A$3818,'Cushing Balance'!$E413,'Cushing Flows Data'!$Z$9:$Z$3818)</f>
        <v>12808.444603</v>
      </c>
      <c r="G413" s="4">
        <f>SUMIF('Cushing Flows Data'!A$9:A$3818,'Cushing Balance'!$E413,'Cushing Flows Data'!$AU$9:$AU$3818)</f>
        <v>15243.665793000002</v>
      </c>
      <c r="H413" s="15">
        <f>F413-G413+SUMIF('Cushing Flows Data'!A$9:A$3818,'Cushing Balance'!$E413,'Cushing Flows Data'!$AY$9:$AY$3818)</f>
        <v>-3125.221190000002</v>
      </c>
      <c r="I413" s="46">
        <v>58314</v>
      </c>
      <c r="J413" s="15"/>
      <c r="K413" s="48">
        <f t="shared" si="70"/>
        <v>-2914</v>
      </c>
      <c r="L413" s="48">
        <f t="shared" si="71"/>
        <v>211.22119000000203</v>
      </c>
      <c r="M413" s="48">
        <v>-2980.1320000000001</v>
      </c>
      <c r="N413" s="48">
        <f t="shared" si="64"/>
        <v>66.132000000000062</v>
      </c>
      <c r="O413" s="48">
        <f t="shared" si="72"/>
        <v>145.08919000000196</v>
      </c>
      <c r="P413" s="45">
        <f t="shared" si="63"/>
        <v>88434</v>
      </c>
      <c r="Q413" s="41">
        <f t="shared" si="69"/>
        <v>0.65940701540131619</v>
      </c>
    </row>
    <row r="414" spans="1:17" x14ac:dyDescent="0.25">
      <c r="A414">
        <f t="shared" si="65"/>
        <v>2017</v>
      </c>
      <c r="B414" s="58">
        <f t="shared" si="66"/>
        <v>11</v>
      </c>
      <c r="C414" s="19">
        <v>43064</v>
      </c>
      <c r="D414" s="19">
        <f t="shared" si="67"/>
        <v>43070</v>
      </c>
      <c r="E414" s="19" t="str">
        <f t="shared" si="73"/>
        <v>472017</v>
      </c>
      <c r="F414" s="4">
        <f>SUMIF('Cushing Flows Data'!A$9:A$3818,'Cushing Balance'!$E414,'Cushing Flows Data'!$Z$9:$Z$3818)</f>
        <v>13480.762086000002</v>
      </c>
      <c r="G414" s="4">
        <f>SUMIF('Cushing Flows Data'!A$9:A$3818,'Cushing Balance'!$E414,'Cushing Flows Data'!$AU$9:$AU$3818)</f>
        <v>15577.675125000002</v>
      </c>
      <c r="H414" s="15">
        <f>F414-G414+SUMIF('Cushing Flows Data'!A$9:A$3818,'Cushing Balance'!$E414,'Cushing Flows Data'!$AY$9:$AY$3818)</f>
        <v>-2756.9130389999991</v>
      </c>
      <c r="I414" s="46">
        <v>55561</v>
      </c>
      <c r="J414" s="15"/>
      <c r="K414" s="48">
        <f t="shared" si="70"/>
        <v>-2753</v>
      </c>
      <c r="L414" s="48">
        <f t="shared" si="71"/>
        <v>3.9130389999991166</v>
      </c>
      <c r="M414" s="48">
        <v>-2295.114</v>
      </c>
      <c r="N414" s="48">
        <f t="shared" si="64"/>
        <v>-457.88599999999997</v>
      </c>
      <c r="O414" s="48">
        <f t="shared" si="72"/>
        <v>461.79903899999908</v>
      </c>
      <c r="P414" s="45">
        <f t="shared" ref="P414:P477" si="74">87884+550</f>
        <v>88434</v>
      </c>
      <c r="Q414" s="41">
        <f t="shared" si="69"/>
        <v>0.62827645475722005</v>
      </c>
    </row>
    <row r="415" spans="1:17" x14ac:dyDescent="0.25">
      <c r="A415">
        <f t="shared" si="65"/>
        <v>2017</v>
      </c>
      <c r="B415" s="58">
        <f t="shared" si="66"/>
        <v>12</v>
      </c>
      <c r="C415" s="19">
        <v>43071</v>
      </c>
      <c r="D415" s="19">
        <f t="shared" si="67"/>
        <v>43077</v>
      </c>
      <c r="E415" s="19" t="str">
        <f t="shared" si="73"/>
        <v>482017</v>
      </c>
      <c r="F415" s="4">
        <f>SUMIF('Cushing Flows Data'!A$9:A$3818,'Cushing Balance'!$E415,'Cushing Flows Data'!$Z$9:$Z$3818)</f>
        <v>13821.868083999998</v>
      </c>
      <c r="G415" s="4">
        <f>SUMIF('Cushing Flows Data'!A$9:A$3818,'Cushing Balance'!$E415,'Cushing Flows Data'!$AU$9:$AU$3818)</f>
        <v>16646.920439000001</v>
      </c>
      <c r="H415" s="15">
        <f>F415-G415+SUMIF('Cushing Flows Data'!A$9:A$3818,'Cushing Balance'!$E415,'Cushing Flows Data'!$AY$9:$AY$3818)</f>
        <v>-2825.0523550000034</v>
      </c>
      <c r="I415" s="46">
        <v>52244</v>
      </c>
      <c r="J415" s="15"/>
      <c r="K415" s="48">
        <f t="shared" si="70"/>
        <v>-3317</v>
      </c>
      <c r="L415" s="48">
        <f t="shared" si="71"/>
        <v>-491.94764499999656</v>
      </c>
      <c r="M415" s="48">
        <v>-3123.1979999999999</v>
      </c>
      <c r="N415" s="48">
        <f t="shared" si="64"/>
        <v>-193.80200000000013</v>
      </c>
      <c r="O415" s="48">
        <f t="shared" si="72"/>
        <v>-298.14564499999642</v>
      </c>
      <c r="P415" s="45">
        <f t="shared" si="74"/>
        <v>88434</v>
      </c>
      <c r="Q415" s="41">
        <f t="shared" si="69"/>
        <v>0.59076825655290954</v>
      </c>
    </row>
    <row r="416" spans="1:17" x14ac:dyDescent="0.25">
      <c r="A416">
        <f t="shared" si="65"/>
        <v>2017</v>
      </c>
      <c r="B416" s="58">
        <f t="shared" si="66"/>
        <v>12</v>
      </c>
      <c r="C416" s="19">
        <v>43078</v>
      </c>
      <c r="D416" s="19">
        <f t="shared" si="67"/>
        <v>43084</v>
      </c>
      <c r="E416" s="19" t="str">
        <f t="shared" si="73"/>
        <v>492017</v>
      </c>
      <c r="F416" s="4">
        <f>SUMIF('Cushing Flows Data'!A$9:A$3818,'Cushing Balance'!$E416,'Cushing Flows Data'!$Z$9:$Z$3818)</f>
        <v>15089.224065000002</v>
      </c>
      <c r="G416" s="4">
        <f>SUMIF('Cushing Flows Data'!A$9:A$3818,'Cushing Balance'!$E416,'Cushing Flows Data'!$AU$9:$AU$3818)</f>
        <v>15669.286688000002</v>
      </c>
      <c r="H416" s="15">
        <f>F416-G416+SUMIF('Cushing Flows Data'!A$9:A$3818,'Cushing Balance'!$E416,'Cushing Flows Data'!$AY$9:$AY$3818)</f>
        <v>119.9373770000002</v>
      </c>
      <c r="I416" s="46">
        <v>52998</v>
      </c>
      <c r="J416" s="15"/>
      <c r="K416" s="48">
        <f t="shared" si="70"/>
        <v>754</v>
      </c>
      <c r="L416" s="48">
        <f t="shared" si="71"/>
        <v>634.0626229999998</v>
      </c>
      <c r="M416" s="48">
        <v>402.27300000000002</v>
      </c>
      <c r="N416" s="48">
        <f t="shared" si="64"/>
        <v>351.72699999999998</v>
      </c>
      <c r="O416" s="48">
        <f t="shared" si="72"/>
        <v>282.33562299999983</v>
      </c>
      <c r="P416" s="45">
        <f t="shared" si="74"/>
        <v>88434</v>
      </c>
      <c r="Q416" s="41">
        <f t="shared" si="69"/>
        <v>0.59929438903589116</v>
      </c>
    </row>
    <row r="417" spans="1:17" x14ac:dyDescent="0.25">
      <c r="A417">
        <f t="shared" si="65"/>
        <v>2017</v>
      </c>
      <c r="B417" s="58">
        <f t="shared" si="66"/>
        <v>12</v>
      </c>
      <c r="C417" s="19">
        <v>43085</v>
      </c>
      <c r="D417" s="19">
        <f t="shared" si="67"/>
        <v>43091</v>
      </c>
      <c r="E417" s="19" t="str">
        <f t="shared" si="73"/>
        <v>502017</v>
      </c>
      <c r="F417" s="4">
        <f>SUMIF('Cushing Flows Data'!A$9:A$3818,'Cushing Balance'!$E417,'Cushing Flows Data'!$Z$9:$Z$3818)</f>
        <v>14269.247351999999</v>
      </c>
      <c r="G417" s="4">
        <f>SUMIF('Cushing Flows Data'!A$9:A$3818,'Cushing Balance'!$E417,'Cushing Flows Data'!$AU$9:$AU$3818)</f>
        <v>16248.073878000001</v>
      </c>
      <c r="H417" s="15">
        <f>F417-G417+SUMIF('Cushing Flows Data'!A$9:A$3818,'Cushing Balance'!$E417,'Cushing Flows Data'!$AY$9:$AY$3818)</f>
        <v>-1978.8265260000026</v>
      </c>
      <c r="I417" s="46">
        <v>51414</v>
      </c>
      <c r="J417" s="15"/>
      <c r="K417" s="48">
        <f t="shared" si="70"/>
        <v>-1584</v>
      </c>
      <c r="L417" s="48">
        <f t="shared" si="71"/>
        <v>394.82652600000256</v>
      </c>
      <c r="M417" s="48">
        <v>-1900.6020000000001</v>
      </c>
      <c r="N417" s="48">
        <f t="shared" si="64"/>
        <v>316.60200000000009</v>
      </c>
      <c r="O417" s="48">
        <f t="shared" si="72"/>
        <v>78.22452600000247</v>
      </c>
      <c r="P417" s="45">
        <f t="shared" si="74"/>
        <v>88434</v>
      </c>
      <c r="Q417" s="41">
        <f t="shared" si="69"/>
        <v>0.58138272610082098</v>
      </c>
    </row>
    <row r="418" spans="1:17" x14ac:dyDescent="0.25">
      <c r="A418">
        <f t="shared" si="65"/>
        <v>2017</v>
      </c>
      <c r="B418" s="58">
        <f t="shared" si="66"/>
        <v>12</v>
      </c>
      <c r="C418" s="19">
        <v>43092</v>
      </c>
      <c r="D418" s="19">
        <f t="shared" si="67"/>
        <v>43098</v>
      </c>
      <c r="E418" s="19" t="str">
        <f t="shared" si="73"/>
        <v>512017</v>
      </c>
      <c r="F418" s="4">
        <f>SUMIF('Cushing Flows Data'!A$9:A$3818,'Cushing Balance'!$E418,'Cushing Flows Data'!$Z$9:$Z$3818)</f>
        <v>14942.147522000001</v>
      </c>
      <c r="G418" s="4">
        <f>SUMIF('Cushing Flows Data'!A$9:A$3818,'Cushing Balance'!$E418,'Cushing Flows Data'!$AU$9:$AU$3818)</f>
        <v>16720.051354000003</v>
      </c>
      <c r="H418" s="15">
        <f>F418-G418+SUMIF('Cushing Flows Data'!A$9:A$3818,'Cushing Balance'!$E418,'Cushing Flows Data'!$AY$9:$AY$3818)</f>
        <v>-1777.9038320000018</v>
      </c>
      <c r="I418" s="46">
        <v>48973</v>
      </c>
      <c r="J418" s="15"/>
      <c r="K418" s="48">
        <f t="shared" si="70"/>
        <v>-2441</v>
      </c>
      <c r="L418" s="48">
        <f t="shared" si="71"/>
        <v>-663.09616799999822</v>
      </c>
      <c r="M418" s="48">
        <v>-2351.5929999999998</v>
      </c>
      <c r="N418" s="48">
        <f t="shared" si="64"/>
        <v>-89.407000000000153</v>
      </c>
      <c r="O418" s="48">
        <f t="shared" si="72"/>
        <v>-573.68916799999806</v>
      </c>
      <c r="P418" s="45">
        <f t="shared" si="74"/>
        <v>88434</v>
      </c>
      <c r="Q418" s="41">
        <f t="shared" si="69"/>
        <v>0.55378022027726892</v>
      </c>
    </row>
    <row r="419" spans="1:17" x14ac:dyDescent="0.25">
      <c r="A419">
        <f t="shared" si="65"/>
        <v>2017</v>
      </c>
      <c r="B419" s="58">
        <f t="shared" si="66"/>
        <v>12</v>
      </c>
      <c r="C419" s="19">
        <v>43099</v>
      </c>
      <c r="D419" s="19">
        <f t="shared" si="67"/>
        <v>43105</v>
      </c>
      <c r="E419" s="19" t="str">
        <f t="shared" si="73"/>
        <v>522017</v>
      </c>
      <c r="F419" s="4">
        <f>SUMIF('Cushing Flows Data'!A$9:A$3818,'Cushing Balance'!$E419,'Cushing Flows Data'!$Z$9:$Z$3818)</f>
        <v>14691.030251</v>
      </c>
      <c r="G419" s="4">
        <f>SUMIF('Cushing Flows Data'!A$9:A$3818,'Cushing Balance'!$E419,'Cushing Flows Data'!$AU$9:$AU$3818)</f>
        <v>16529.218024999998</v>
      </c>
      <c r="H419" s="15">
        <f>F419-G419+SUMIF('Cushing Flows Data'!A$9:A$3818,'Cushing Balance'!$E419,'Cushing Flows Data'!$AY$9:$AY$3818)</f>
        <v>-1588.1877739999982</v>
      </c>
      <c r="I419" s="46">
        <v>46578</v>
      </c>
      <c r="J419" s="15"/>
      <c r="K419" s="48">
        <f t="shared" si="70"/>
        <v>-2395</v>
      </c>
      <c r="L419" s="48">
        <f t="shared" si="71"/>
        <v>-806.81222600000183</v>
      </c>
      <c r="M419" s="48">
        <v>-1774.2429999999999</v>
      </c>
      <c r="N419" s="48">
        <f t="shared" si="64"/>
        <v>-620.75700000000006</v>
      </c>
      <c r="O419" s="48">
        <f t="shared" si="72"/>
        <v>-186.05522600000177</v>
      </c>
      <c r="P419" s="45">
        <f t="shared" si="74"/>
        <v>88434</v>
      </c>
      <c r="Q419" s="41">
        <f t="shared" si="69"/>
        <v>0.52669787638238685</v>
      </c>
    </row>
    <row r="420" spans="1:17" x14ac:dyDescent="0.25">
      <c r="A420">
        <f t="shared" si="65"/>
        <v>2018</v>
      </c>
      <c r="B420" s="58">
        <f t="shared" si="66"/>
        <v>1</v>
      </c>
      <c r="C420" s="19">
        <v>43106</v>
      </c>
      <c r="D420" s="19">
        <f>C421-1</f>
        <v>43112</v>
      </c>
      <c r="E420" s="19" t="str">
        <f t="shared" si="73"/>
        <v>12018</v>
      </c>
      <c r="F420" s="4">
        <f>SUMIF('Cushing Flows Data'!A$9:A$3818,'Cushing Balance'!$E420,'Cushing Flows Data'!$Z$9:$Z$3818)</f>
        <v>12496.131642000002</v>
      </c>
      <c r="G420" s="4">
        <f>SUMIF('Cushing Flows Data'!A$9:A$3818,'Cushing Balance'!$E420,'Cushing Flows Data'!$AU$9:$AU$3818)</f>
        <v>17224.369416000001</v>
      </c>
      <c r="H420" s="15">
        <f>F420-G420+SUMIF('Cushing Flows Data'!A$9:A$3818,'Cushing Balance'!$E420,'Cushing Flows Data'!$AY$9:$AY$3818)</f>
        <v>-4328.2377739999993</v>
      </c>
      <c r="I420" s="46">
        <v>42394</v>
      </c>
      <c r="J420" s="15"/>
      <c r="K420" s="48">
        <f t="shared" si="70"/>
        <v>-4184</v>
      </c>
      <c r="L420" s="48">
        <f t="shared" si="71"/>
        <v>144.23777399999926</v>
      </c>
      <c r="M420" s="48">
        <v>-4130.5654999999997</v>
      </c>
      <c r="N420" s="48">
        <f t="shared" si="64"/>
        <v>-53.434500000000298</v>
      </c>
      <c r="O420" s="48">
        <f t="shared" si="72"/>
        <v>197.67227399999956</v>
      </c>
      <c r="P420" s="45">
        <f t="shared" si="74"/>
        <v>88434</v>
      </c>
      <c r="Q420" s="41">
        <f t="shared" si="69"/>
        <v>0.47938575660944888</v>
      </c>
    </row>
    <row r="421" spans="1:17" x14ac:dyDescent="0.25">
      <c r="A421" s="58">
        <f t="shared" ref="A421:A428" si="75">YEAR(C421)</f>
        <v>2018</v>
      </c>
      <c r="B421" s="58">
        <f t="shared" ref="B421:B428" si="76">MONTH(C421)</f>
        <v>1</v>
      </c>
      <c r="C421" s="19">
        <v>43113</v>
      </c>
      <c r="D421" s="19">
        <f t="shared" ref="D421:D472" si="77">C422-1</f>
        <v>43119</v>
      </c>
      <c r="E421" s="19" t="str">
        <f t="shared" ref="E421:E472" si="78">WEEKNUM(C421)&amp;YEAR(C421)</f>
        <v>22018</v>
      </c>
      <c r="F421" s="4">
        <f>SUMIF('Cushing Flows Data'!A$9:A$3818,'Cushing Balance'!$E421,'Cushing Flows Data'!$Z$9:$Z$3818)</f>
        <v>14337.435853999999</v>
      </c>
      <c r="G421" s="4">
        <f>SUMIF('Cushing Flows Data'!A$9:A$3818,'Cushing Balance'!$E421,'Cushing Flows Data'!$AU$9:$AU$3818)</f>
        <v>16490.926873</v>
      </c>
      <c r="H421" s="15">
        <f>F421-G421+SUMIF('Cushing Flows Data'!A$9:A$3818,'Cushing Balance'!$E421,'Cushing Flows Data'!$AY$9:$AY$3818)</f>
        <v>-2053.491019000001</v>
      </c>
      <c r="I421" s="46">
        <v>39244</v>
      </c>
      <c r="J421" s="15"/>
      <c r="K421" s="48">
        <f t="shared" ref="K421:K472" si="79">I421-I420</f>
        <v>-3150</v>
      </c>
      <c r="L421" s="48">
        <f t="shared" ref="L421:L472" si="80">K421-H421</f>
        <v>-1096.508980999999</v>
      </c>
      <c r="M421" s="48">
        <v>-3348.5830000000001</v>
      </c>
      <c r="N421" s="48">
        <f t="shared" ref="N421:N472" si="81">K421-M421</f>
        <v>198.58300000000008</v>
      </c>
      <c r="O421" s="48">
        <f t="shared" ref="O421:O472" si="82">M421-H421</f>
        <v>-1295.0919809999991</v>
      </c>
      <c r="P421" s="45">
        <f t="shared" si="74"/>
        <v>88434</v>
      </c>
      <c r="Q421" s="41">
        <f t="shared" si="69"/>
        <v>0.44376597236357057</v>
      </c>
    </row>
    <row r="422" spans="1:17" x14ac:dyDescent="0.25">
      <c r="A422" s="58">
        <f t="shared" si="75"/>
        <v>2018</v>
      </c>
      <c r="B422" s="58">
        <f t="shared" si="76"/>
        <v>1</v>
      </c>
      <c r="C422" s="19">
        <v>43120</v>
      </c>
      <c r="D422" s="19">
        <f t="shared" si="77"/>
        <v>43126</v>
      </c>
      <c r="E422" s="19" t="str">
        <f t="shared" si="78"/>
        <v>32018</v>
      </c>
      <c r="F422" s="4">
        <f>SUMIF('Cushing Flows Data'!A$9:A$3818,'Cushing Balance'!$E422,'Cushing Flows Data'!$Z$9:$Z$3818)</f>
        <v>13673.928458</v>
      </c>
      <c r="G422" s="4">
        <f>SUMIF('Cushing Flows Data'!A$9:A$3818,'Cushing Balance'!$E422,'Cushing Flows Data'!$AU$9:$AU$3818)</f>
        <v>16449.954376000002</v>
      </c>
      <c r="H422" s="15">
        <f>F422-G422+SUMIF('Cushing Flows Data'!A$9:A$3818,'Cushing Balance'!$E422,'Cushing Flows Data'!$AY$9:$AY$3818)</f>
        <v>-2576.0259180000012</v>
      </c>
      <c r="I422" s="46">
        <v>37020</v>
      </c>
      <c r="J422" s="15"/>
      <c r="K422" s="48">
        <f t="shared" si="79"/>
        <v>-2224</v>
      </c>
      <c r="L422" s="48">
        <f t="shared" si="80"/>
        <v>352.02591800000118</v>
      </c>
      <c r="M422" s="48">
        <v>-2603.576</v>
      </c>
      <c r="N422" s="48">
        <f t="shared" si="81"/>
        <v>379.57600000000002</v>
      </c>
      <c r="O422" s="48">
        <f t="shared" si="82"/>
        <v>-27.550081999998838</v>
      </c>
      <c r="P422" s="45">
        <f t="shared" si="74"/>
        <v>88434</v>
      </c>
      <c r="Q422" s="41">
        <f t="shared" si="69"/>
        <v>0.41861727389917908</v>
      </c>
    </row>
    <row r="423" spans="1:17" x14ac:dyDescent="0.25">
      <c r="A423" s="58">
        <f t="shared" si="75"/>
        <v>2018</v>
      </c>
      <c r="B423" s="58">
        <f t="shared" si="76"/>
        <v>1</v>
      </c>
      <c r="C423" s="19">
        <v>43127</v>
      </c>
      <c r="D423" s="19">
        <f t="shared" si="77"/>
        <v>43133</v>
      </c>
      <c r="E423" s="19" t="str">
        <f t="shared" si="78"/>
        <v>42018</v>
      </c>
      <c r="F423" s="4">
        <f>SUMIF('Cushing Flows Data'!A$9:A$3818,'Cushing Balance'!$E423,'Cushing Flows Data'!$Z$9:$Z$3818)</f>
        <v>15300.219016999999</v>
      </c>
      <c r="G423" s="4">
        <f>SUMIF('Cushing Flows Data'!A$9:A$3818,'Cushing Balance'!$E423,'Cushing Flows Data'!$AU$9:$AU$3818)</f>
        <v>16659.274272999999</v>
      </c>
      <c r="H423" s="15">
        <f>F423-G423+SUMIF('Cushing Flows Data'!A$9:A$3818,'Cushing Balance'!$E423,'Cushing Flows Data'!$AY$9:$AY$3818)</f>
        <v>-1859.0552559999996</v>
      </c>
      <c r="I423" s="46">
        <v>36309</v>
      </c>
      <c r="J423" s="15"/>
      <c r="K423" s="48">
        <f t="shared" si="79"/>
        <v>-711</v>
      </c>
      <c r="L423" s="48">
        <f t="shared" si="80"/>
        <v>1148.0552559999996</v>
      </c>
      <c r="M423" s="48">
        <v>-1896.7080000000001</v>
      </c>
      <c r="N423" s="48">
        <f t="shared" si="81"/>
        <v>1185.7080000000001</v>
      </c>
      <c r="O423" s="48">
        <f t="shared" si="82"/>
        <v>-37.652744000000439</v>
      </c>
      <c r="P423" s="45">
        <f t="shared" si="74"/>
        <v>88434</v>
      </c>
      <c r="Q423" s="41">
        <f t="shared" si="69"/>
        <v>0.41057737974082364</v>
      </c>
    </row>
    <row r="424" spans="1:17" x14ac:dyDescent="0.25">
      <c r="A424" s="58">
        <f t="shared" si="75"/>
        <v>2018</v>
      </c>
      <c r="B424" s="58">
        <f t="shared" si="76"/>
        <v>2</v>
      </c>
      <c r="C424" s="19">
        <v>43134</v>
      </c>
      <c r="D424" s="19">
        <f t="shared" si="77"/>
        <v>43140</v>
      </c>
      <c r="E424" s="19" t="str">
        <f t="shared" si="78"/>
        <v>52018</v>
      </c>
      <c r="F424" s="4">
        <f>SUMIF('Cushing Flows Data'!A$9:A$3818,'Cushing Balance'!$E424,'Cushing Flows Data'!$Z$9:$Z$3818)</f>
        <v>13584.076647000002</v>
      </c>
      <c r="G424" s="4">
        <f>SUMIF('Cushing Flows Data'!A$9:A$3818,'Cushing Balance'!$E424,'Cushing Flows Data'!$AU$9:$AU$3818)</f>
        <v>16945.486417</v>
      </c>
      <c r="H424" s="15">
        <f>F424-G424+SUMIF('Cushing Flows Data'!A$9:A$3818,'Cushing Balance'!$E424,'Cushing Flows Data'!$AY$9:$AY$3818)</f>
        <v>-3361.4097699999984</v>
      </c>
      <c r="I424" s="46">
        <v>32667</v>
      </c>
      <c r="J424" s="15"/>
      <c r="K424" s="48">
        <f t="shared" si="79"/>
        <v>-3642</v>
      </c>
      <c r="L424" s="48">
        <f t="shared" si="80"/>
        <v>-280.59023000000161</v>
      </c>
      <c r="M424" s="48">
        <v>-2527.0410000000002</v>
      </c>
      <c r="N424" s="48">
        <f t="shared" si="81"/>
        <v>-1114.9589999999998</v>
      </c>
      <c r="O424" s="48">
        <f t="shared" si="82"/>
        <v>834.36876999999822</v>
      </c>
      <c r="P424" s="45">
        <f t="shared" si="74"/>
        <v>88434</v>
      </c>
      <c r="Q424" s="41">
        <f t="shared" si="69"/>
        <v>0.36939412443177966</v>
      </c>
    </row>
    <row r="425" spans="1:17" x14ac:dyDescent="0.25">
      <c r="A425" s="58">
        <f t="shared" si="75"/>
        <v>2018</v>
      </c>
      <c r="B425" s="58">
        <f t="shared" si="76"/>
        <v>2</v>
      </c>
      <c r="C425" s="19">
        <v>43141</v>
      </c>
      <c r="D425" s="19">
        <f t="shared" si="77"/>
        <v>43147</v>
      </c>
      <c r="E425" s="19" t="str">
        <f t="shared" si="78"/>
        <v>62018</v>
      </c>
      <c r="F425" s="4">
        <f>SUMIF('Cushing Flows Data'!A$9:A$3818,'Cushing Balance'!$E425,'Cushing Flows Data'!$Z$9:$Z$3818)</f>
        <v>13857.204163999999</v>
      </c>
      <c r="G425" s="4">
        <f>SUMIF('Cushing Flows Data'!A$9:A$3818,'Cushing Balance'!$E425,'Cushing Flows Data'!$AU$9:$AU$3818)</f>
        <v>16869.032873</v>
      </c>
      <c r="H425" s="15">
        <f>F425-G425+SUMIF('Cushing Flows Data'!A$9:A$3818,'Cushing Balance'!$E425,'Cushing Flows Data'!$AY$9:$AY$3818)</f>
        <v>-2511.8287090000013</v>
      </c>
      <c r="I425" s="46">
        <v>30003</v>
      </c>
      <c r="J425" s="15">
        <f>I425</f>
        <v>30003</v>
      </c>
      <c r="K425" s="48">
        <f t="shared" si="79"/>
        <v>-2664</v>
      </c>
      <c r="L425" s="48">
        <f t="shared" si="80"/>
        <v>-152.17129099999875</v>
      </c>
      <c r="M425" s="48">
        <v>-2084.636</v>
      </c>
      <c r="N425" s="48">
        <f t="shared" si="81"/>
        <v>-579.36400000000003</v>
      </c>
      <c r="O425" s="48">
        <f t="shared" si="82"/>
        <v>427.19270900000129</v>
      </c>
      <c r="P425" s="45">
        <f t="shared" si="74"/>
        <v>88434</v>
      </c>
      <c r="Q425" s="41">
        <f t="shared" si="69"/>
        <v>0.3392699640409797</v>
      </c>
    </row>
    <row r="426" spans="1:17" x14ac:dyDescent="0.25">
      <c r="A426" s="58">
        <f t="shared" si="75"/>
        <v>2018</v>
      </c>
      <c r="B426" s="58">
        <f t="shared" si="76"/>
        <v>2</v>
      </c>
      <c r="C426" s="19">
        <v>43148</v>
      </c>
      <c r="D426" s="19">
        <f t="shared" si="77"/>
        <v>43154</v>
      </c>
      <c r="E426" s="19" t="str">
        <f t="shared" si="78"/>
        <v>72018</v>
      </c>
      <c r="F426" s="4">
        <f>SUMIF('Cushing Flows Data'!A$9:A$3818,'Cushing Balance'!$E426,'Cushing Flows Data'!$Z$9:$Z$3818)</f>
        <v>15533.724151</v>
      </c>
      <c r="G426" s="4">
        <f>SUMIF('Cushing Flows Data'!A$9:A$3818,'Cushing Balance'!$E426,'Cushing Flows Data'!$AU$9:$AU$3818)</f>
        <v>15631.134156000002</v>
      </c>
      <c r="H426" s="15">
        <f>F426-G426+SUMIF('Cushing Flows Data'!A$9:A$3818,'Cushing Balance'!$E426,'Cushing Flows Data'!$AY$9:$AY$3818)</f>
        <v>-97.410005000001547</v>
      </c>
      <c r="I426" s="58"/>
      <c r="J426" s="15">
        <f t="shared" ref="J423:J472" si="83">J425+H426</f>
        <v>29905.589994999998</v>
      </c>
      <c r="K426" s="48">
        <f t="shared" si="79"/>
        <v>-30003</v>
      </c>
      <c r="L426" s="48">
        <f t="shared" si="80"/>
        <v>-29905.589994999998</v>
      </c>
      <c r="M426" s="48"/>
      <c r="N426" s="48">
        <f t="shared" si="81"/>
        <v>-30003</v>
      </c>
      <c r="O426" s="48">
        <f t="shared" si="82"/>
        <v>97.410005000001547</v>
      </c>
      <c r="P426" s="45">
        <f t="shared" si="74"/>
        <v>88434</v>
      </c>
      <c r="Q426" s="41">
        <f t="shared" si="69"/>
        <v>0</v>
      </c>
    </row>
    <row r="427" spans="1:17" x14ac:dyDescent="0.25">
      <c r="A427" s="58">
        <f t="shared" si="75"/>
        <v>2018</v>
      </c>
      <c r="B427" s="58">
        <f t="shared" si="76"/>
        <v>2</v>
      </c>
      <c r="C427" s="19">
        <v>43155</v>
      </c>
      <c r="D427" s="19">
        <f t="shared" si="77"/>
        <v>43161</v>
      </c>
      <c r="E427" s="19" t="str">
        <f t="shared" si="78"/>
        <v>82018</v>
      </c>
      <c r="F427" s="4">
        <f>SUMIF('Cushing Flows Data'!A$9:A$3818,'Cushing Balance'!$E427,'Cushing Flows Data'!$Z$9:$Z$3818)</f>
        <v>15504.787575666991</v>
      </c>
      <c r="G427" s="4">
        <f>SUMIF('Cushing Flows Data'!A$9:A$3818,'Cushing Balance'!$E427,'Cushing Flows Data'!$AU$9:$AU$3818)</f>
        <v>16539.58348736804</v>
      </c>
      <c r="H427" s="15">
        <f>F427-G427+SUMIF('Cushing Flows Data'!A$9:A$3818,'Cushing Balance'!$E427,'Cushing Flows Data'!$AY$9:$AY$3818)</f>
        <v>-1034.7959117010487</v>
      </c>
      <c r="I427" s="58"/>
      <c r="J427" s="15">
        <f t="shared" si="83"/>
        <v>28870.794083298948</v>
      </c>
      <c r="K427" s="48">
        <f t="shared" si="79"/>
        <v>0</v>
      </c>
      <c r="L427" s="48">
        <f t="shared" si="80"/>
        <v>1034.7959117010487</v>
      </c>
      <c r="M427" s="48"/>
      <c r="N427" s="48">
        <f t="shared" si="81"/>
        <v>0</v>
      </c>
      <c r="O427" s="48">
        <f t="shared" si="82"/>
        <v>1034.7959117010487</v>
      </c>
      <c r="P427" s="45">
        <f t="shared" si="74"/>
        <v>88434</v>
      </c>
      <c r="Q427" s="41">
        <f t="shared" si="69"/>
        <v>0</v>
      </c>
    </row>
    <row r="428" spans="1:17" x14ac:dyDescent="0.25">
      <c r="A428" s="58">
        <f t="shared" si="75"/>
        <v>2018</v>
      </c>
      <c r="B428" s="58">
        <f t="shared" si="76"/>
        <v>3</v>
      </c>
      <c r="C428" s="19">
        <v>43162</v>
      </c>
      <c r="D428" s="19">
        <f t="shared" si="77"/>
        <v>43168</v>
      </c>
      <c r="E428" s="19" t="str">
        <f t="shared" si="78"/>
        <v>92018</v>
      </c>
      <c r="F428" s="4">
        <f>SUMIF('Cushing Flows Data'!A$9:A$3818,'Cushing Balance'!$E428,'Cushing Flows Data'!$Z$9:$Z$3818)</f>
        <v>15624.563372866742</v>
      </c>
      <c r="G428" s="4">
        <f>SUMIF('Cushing Flows Data'!A$9:A$3818,'Cushing Balance'!$E428,'Cushing Flows Data'!$AU$9:$AU$3818)</f>
        <v>16570.841044785415</v>
      </c>
      <c r="H428" s="15">
        <f>F428-G428+SUMIF('Cushing Flows Data'!A$9:A$3818,'Cushing Balance'!$E428,'Cushing Flows Data'!$AY$9:$AY$3818)</f>
        <v>-946.27767191867315</v>
      </c>
      <c r="I428" s="58"/>
      <c r="J428" s="15">
        <f t="shared" si="83"/>
        <v>27924.516411380275</v>
      </c>
      <c r="K428" s="48">
        <f t="shared" si="79"/>
        <v>0</v>
      </c>
      <c r="L428" s="48">
        <f t="shared" si="80"/>
        <v>946.27767191867315</v>
      </c>
      <c r="M428" s="48"/>
      <c r="N428" s="48">
        <f t="shared" si="81"/>
        <v>0</v>
      </c>
      <c r="O428" s="48">
        <f t="shared" si="82"/>
        <v>946.27767191867315</v>
      </c>
      <c r="P428" s="45">
        <f t="shared" si="74"/>
        <v>88434</v>
      </c>
      <c r="Q428" s="41">
        <f t="shared" si="69"/>
        <v>0</v>
      </c>
    </row>
    <row r="429" spans="1:17" x14ac:dyDescent="0.25">
      <c r="A429" s="58">
        <f t="shared" ref="A429:A472" si="84">YEAR(C429)</f>
        <v>2018</v>
      </c>
      <c r="B429" s="58">
        <f t="shared" ref="B429:B472" si="85">MONTH(C429)</f>
        <v>3</v>
      </c>
      <c r="C429" s="19">
        <v>43169</v>
      </c>
      <c r="D429" s="19">
        <f t="shared" si="77"/>
        <v>43175</v>
      </c>
      <c r="E429" s="19" t="str">
        <f t="shared" si="78"/>
        <v>102018</v>
      </c>
      <c r="F429" s="4">
        <f>SUMIF('Cushing Flows Data'!A$9:A$3818,'Cushing Balance'!$E429,'Cushing Flows Data'!$Z$9:$Z$3818)</f>
        <v>15615.984985723531</v>
      </c>
      <c r="G429" s="4">
        <f>SUMIF('Cushing Flows Data'!A$9:A$3818,'Cushing Balance'!$E429,'Cushing Flows Data'!$AU$9:$AU$3818)</f>
        <v>16575.676020092797</v>
      </c>
      <c r="H429" s="15">
        <f>F429-G429+SUMIF('Cushing Flows Data'!A$9:A$3818,'Cushing Balance'!$E429,'Cushing Flows Data'!$AY$9:$AY$3818)</f>
        <v>-959.69103436926525</v>
      </c>
      <c r="I429" s="58"/>
      <c r="J429" s="15">
        <f t="shared" si="83"/>
        <v>26964.82537701101</v>
      </c>
      <c r="K429" s="48">
        <f t="shared" si="79"/>
        <v>0</v>
      </c>
      <c r="L429" s="48">
        <f t="shared" si="80"/>
        <v>959.69103436926525</v>
      </c>
      <c r="M429" s="48"/>
      <c r="N429" s="48">
        <f t="shared" si="81"/>
        <v>0</v>
      </c>
      <c r="O429" s="48">
        <f t="shared" si="82"/>
        <v>959.69103436926525</v>
      </c>
      <c r="P429" s="45">
        <f t="shared" si="74"/>
        <v>88434</v>
      </c>
      <c r="Q429" s="41">
        <f t="shared" si="69"/>
        <v>0</v>
      </c>
    </row>
    <row r="430" spans="1:17" x14ac:dyDescent="0.25">
      <c r="A430" s="58">
        <f t="shared" si="84"/>
        <v>2018</v>
      </c>
      <c r="B430" s="58">
        <f t="shared" si="85"/>
        <v>3</v>
      </c>
      <c r="C430" s="19">
        <v>43176</v>
      </c>
      <c r="D430" s="19">
        <f t="shared" si="77"/>
        <v>43182</v>
      </c>
      <c r="E430" s="19" t="str">
        <f t="shared" si="78"/>
        <v>112018</v>
      </c>
      <c r="F430" s="4">
        <f>SUMIF('Cushing Flows Data'!A$9:A$3818,'Cushing Balance'!$E430,'Cushing Flows Data'!$Z$9:$Z$3818)</f>
        <v>15614.666916530974</v>
      </c>
      <c r="G430" s="4">
        <f>SUMIF('Cushing Flows Data'!A$9:A$3818,'Cushing Balance'!$E430,'Cushing Flows Data'!$AU$9:$AU$3818)</f>
        <v>16575.612784985649</v>
      </c>
      <c r="H430" s="15">
        <f>F430-G430+SUMIF('Cushing Flows Data'!A$9:A$3818,'Cushing Balance'!$E430,'Cushing Flows Data'!$AY$9:$AY$3818)</f>
        <v>-960.94586845467529</v>
      </c>
      <c r="I430" s="58"/>
      <c r="J430" s="15">
        <f t="shared" si="83"/>
        <v>26003.879508556332</v>
      </c>
      <c r="K430" s="48">
        <f t="shared" si="79"/>
        <v>0</v>
      </c>
      <c r="L430" s="48">
        <f t="shared" si="80"/>
        <v>960.94586845467529</v>
      </c>
      <c r="M430" s="48"/>
      <c r="N430" s="48">
        <f t="shared" si="81"/>
        <v>0</v>
      </c>
      <c r="O430" s="48">
        <f t="shared" si="82"/>
        <v>960.94586845467529</v>
      </c>
      <c r="P430" s="45">
        <f t="shared" si="74"/>
        <v>88434</v>
      </c>
      <c r="Q430" s="41">
        <f t="shared" si="69"/>
        <v>0</v>
      </c>
    </row>
    <row r="431" spans="1:17" x14ac:dyDescent="0.25">
      <c r="A431" s="58">
        <f t="shared" si="84"/>
        <v>2018</v>
      </c>
      <c r="B431" s="58">
        <f t="shared" si="85"/>
        <v>3</v>
      </c>
      <c r="C431" s="19">
        <v>43183</v>
      </c>
      <c r="D431" s="19">
        <f t="shared" si="77"/>
        <v>43189</v>
      </c>
      <c r="E431" s="19" t="str">
        <f t="shared" si="78"/>
        <v>122018</v>
      </c>
      <c r="F431" s="4">
        <f>SUMIF('Cushing Flows Data'!A$9:A$3818,'Cushing Balance'!$E431,'Cushing Flows Data'!$Z$9:$Z$3818)</f>
        <v>15615.97110948824</v>
      </c>
      <c r="G431" s="4">
        <f>SUMIF('Cushing Flows Data'!A$9:A$3818,'Cushing Balance'!$E431,'Cushing Flows Data'!$AU$9:$AU$3818)</f>
        <v>16575.680431094268</v>
      </c>
      <c r="H431" s="15">
        <f>F431-G431+SUMIF('Cushing Flows Data'!A$9:A$3818,'Cushing Balance'!$E431,'Cushing Flows Data'!$AY$9:$AY$3818)</f>
        <v>-959.70932160602752</v>
      </c>
      <c r="I431" s="58"/>
      <c r="J431" s="15">
        <f t="shared" si="83"/>
        <v>25044.170186950305</v>
      </c>
      <c r="K431" s="48">
        <f t="shared" si="79"/>
        <v>0</v>
      </c>
      <c r="L431" s="48">
        <f t="shared" si="80"/>
        <v>959.70932160602752</v>
      </c>
      <c r="M431" s="48"/>
      <c r="N431" s="48">
        <f t="shared" si="81"/>
        <v>0</v>
      </c>
      <c r="O431" s="48">
        <f t="shared" si="82"/>
        <v>959.70932160602752</v>
      </c>
      <c r="P431" s="45">
        <f t="shared" si="74"/>
        <v>88434</v>
      </c>
      <c r="Q431" s="41">
        <f t="shared" si="69"/>
        <v>0</v>
      </c>
    </row>
    <row r="432" spans="1:17" x14ac:dyDescent="0.25">
      <c r="A432" s="58">
        <f t="shared" si="84"/>
        <v>2018</v>
      </c>
      <c r="B432" s="58">
        <f t="shared" si="85"/>
        <v>3</v>
      </c>
      <c r="C432" s="19">
        <v>43190</v>
      </c>
      <c r="D432" s="19">
        <f t="shared" si="77"/>
        <v>43196</v>
      </c>
      <c r="E432" s="19" t="str">
        <f t="shared" si="78"/>
        <v>132018</v>
      </c>
      <c r="F432" s="4">
        <f>SUMIF('Cushing Flows Data'!A$9:A$3818,'Cushing Balance'!$E432,'Cushing Flows Data'!$Z$9:$Z$3818)</f>
        <v>15615.258528524817</v>
      </c>
      <c r="G432" s="4">
        <f>SUMIF('Cushing Flows Data'!A$9:A$3818,'Cushing Balance'!$E432,'Cushing Flows Data'!$AU$9:$AU$3818)</f>
        <v>16575.632172010133</v>
      </c>
      <c r="H432" s="15">
        <f>F432-G432+SUMIF('Cushing Flows Data'!A$9:A$3818,'Cushing Balance'!$E432,'Cushing Flows Data'!$AY$9:$AY$3818)</f>
        <v>-960.37364348531628</v>
      </c>
      <c r="I432" s="58"/>
      <c r="J432" s="15">
        <f t="shared" si="83"/>
        <v>24083.796543464989</v>
      </c>
      <c r="K432" s="48">
        <f t="shared" si="79"/>
        <v>0</v>
      </c>
      <c r="L432" s="48">
        <f t="shared" si="80"/>
        <v>960.37364348531628</v>
      </c>
      <c r="M432" s="48"/>
      <c r="N432" s="48">
        <f t="shared" si="81"/>
        <v>0</v>
      </c>
      <c r="O432" s="48">
        <f t="shared" si="82"/>
        <v>960.37364348531628</v>
      </c>
      <c r="P432" s="45">
        <f t="shared" si="74"/>
        <v>88434</v>
      </c>
      <c r="Q432" s="41">
        <f t="shared" si="69"/>
        <v>0</v>
      </c>
    </row>
    <row r="433" spans="1:17" x14ac:dyDescent="0.25">
      <c r="A433" s="58">
        <f t="shared" si="84"/>
        <v>2018</v>
      </c>
      <c r="B433" s="58">
        <f t="shared" si="85"/>
        <v>4</v>
      </c>
      <c r="C433" s="19">
        <v>43197</v>
      </c>
      <c r="D433" s="19">
        <f t="shared" si="77"/>
        <v>43203</v>
      </c>
      <c r="E433" s="19" t="str">
        <f t="shared" si="78"/>
        <v>142018</v>
      </c>
      <c r="F433" s="4">
        <f>SUMIF('Cushing Flows Data'!A$9:A$3818,'Cushing Balance'!$E433,'Cushing Flows Data'!$Z$9:$Z$3818)</f>
        <v>15615.400382797296</v>
      </c>
      <c r="G433" s="4">
        <f>SUMIF('Cushing Flows Data'!A$9:A$3818,'Cushing Balance'!$E433,'Cushing Flows Data'!$AU$9:$AU$3818)</f>
        <v>16575.639844256719</v>
      </c>
      <c r="H433" s="15">
        <f>F433-G433+SUMIF('Cushing Flows Data'!A$9:A$3818,'Cushing Balance'!$E433,'Cushing Flows Data'!$AY$9:$AY$3818)</f>
        <v>-960.23946145942318</v>
      </c>
      <c r="I433" s="58"/>
      <c r="J433" s="15">
        <f t="shared" si="83"/>
        <v>23123.557082005565</v>
      </c>
      <c r="K433" s="48">
        <f t="shared" si="79"/>
        <v>0</v>
      </c>
      <c r="L433" s="48">
        <f t="shared" si="80"/>
        <v>960.23946145942318</v>
      </c>
      <c r="M433" s="48"/>
      <c r="N433" s="48">
        <f t="shared" si="81"/>
        <v>0</v>
      </c>
      <c r="O433" s="48">
        <f t="shared" si="82"/>
        <v>960.23946145942318</v>
      </c>
      <c r="P433" s="45">
        <f t="shared" si="74"/>
        <v>88434</v>
      </c>
      <c r="Q433" s="41">
        <f t="shared" si="69"/>
        <v>0</v>
      </c>
    </row>
    <row r="434" spans="1:17" x14ac:dyDescent="0.25">
      <c r="A434" s="58">
        <f t="shared" si="84"/>
        <v>2018</v>
      </c>
      <c r="B434" s="58">
        <f t="shared" si="85"/>
        <v>4</v>
      </c>
      <c r="C434" s="19">
        <v>43204</v>
      </c>
      <c r="D434" s="19">
        <f t="shared" si="77"/>
        <v>43210</v>
      </c>
      <c r="E434" s="19" t="str">
        <f t="shared" si="78"/>
        <v>152018</v>
      </c>
      <c r="F434" s="4">
        <f>SUMIF('Cushing Flows Data'!A$9:A$3818,'Cushing Balance'!$E434,'Cushing Flows Data'!$Z$9:$Z$3818)</f>
        <v>15615.396818542162</v>
      </c>
      <c r="G434" s="4">
        <f>SUMIF('Cushing Flows Data'!A$9:A$3818,'Cushing Balance'!$E434,'Cushing Flows Data'!$AU$9:$AU$3818)</f>
        <v>16575.636750080375</v>
      </c>
      <c r="H434" s="15">
        <f>F434-G434+SUMIF('Cushing Flows Data'!A$9:A$3818,'Cushing Balance'!$E434,'Cushing Flows Data'!$AY$9:$AY$3818)</f>
        <v>-960.23993153821357</v>
      </c>
      <c r="I434" s="58"/>
      <c r="J434" s="15">
        <f t="shared" si="83"/>
        <v>22163.317150467352</v>
      </c>
      <c r="K434" s="48">
        <f t="shared" si="79"/>
        <v>0</v>
      </c>
      <c r="L434" s="48">
        <f t="shared" si="80"/>
        <v>960.23993153821357</v>
      </c>
      <c r="M434" s="48"/>
      <c r="N434" s="48">
        <f t="shared" si="81"/>
        <v>0</v>
      </c>
      <c r="O434" s="48">
        <f t="shared" si="82"/>
        <v>960.23993153821357</v>
      </c>
      <c r="P434" s="45">
        <f t="shared" si="74"/>
        <v>88434</v>
      </c>
      <c r="Q434" s="41">
        <f t="shared" si="69"/>
        <v>0</v>
      </c>
    </row>
    <row r="435" spans="1:17" x14ac:dyDescent="0.25">
      <c r="A435" s="58">
        <f t="shared" si="84"/>
        <v>2018</v>
      </c>
      <c r="B435" s="58">
        <f t="shared" si="85"/>
        <v>4</v>
      </c>
      <c r="C435" s="19">
        <v>43211</v>
      </c>
      <c r="D435" s="19">
        <f t="shared" si="77"/>
        <v>43217</v>
      </c>
      <c r="E435" s="19" t="str">
        <f t="shared" si="78"/>
        <v>162018</v>
      </c>
      <c r="F435" s="4">
        <f>SUMIF('Cushing Flows Data'!A$9:A$3818,'Cushing Balance'!$E435,'Cushing Flows Data'!$Z$9:$Z$3818)</f>
        <v>15615.379853780078</v>
      </c>
      <c r="G435" s="4">
        <f>SUMIF('Cushing Flows Data'!A$9:A$3818,'Cushing Balance'!$E435,'Cushing Flows Data'!$AU$9:$AU$3818)</f>
        <v>16575.637137221936</v>
      </c>
      <c r="H435" s="15">
        <f>F435-G435+SUMIF('Cushing Flows Data'!A$9:A$3818,'Cushing Balance'!$E435,'Cushing Flows Data'!$AY$9:$AY$3818)</f>
        <v>-960.25728344185882</v>
      </c>
      <c r="I435" s="58"/>
      <c r="J435" s="15">
        <f t="shared" si="83"/>
        <v>21203.059867025491</v>
      </c>
      <c r="K435" s="48">
        <f t="shared" si="79"/>
        <v>0</v>
      </c>
      <c r="L435" s="48">
        <f t="shared" si="80"/>
        <v>960.25728344185882</v>
      </c>
      <c r="M435" s="48"/>
      <c r="N435" s="48">
        <f t="shared" si="81"/>
        <v>0</v>
      </c>
      <c r="O435" s="48">
        <f t="shared" si="82"/>
        <v>960.25728344185882</v>
      </c>
      <c r="P435" s="45">
        <f t="shared" si="74"/>
        <v>88434</v>
      </c>
      <c r="Q435" s="41">
        <f t="shared" si="69"/>
        <v>0</v>
      </c>
    </row>
    <row r="436" spans="1:17" x14ac:dyDescent="0.25">
      <c r="A436" s="58">
        <f t="shared" si="84"/>
        <v>2018</v>
      </c>
      <c r="B436" s="58">
        <f t="shared" si="85"/>
        <v>4</v>
      </c>
      <c r="C436" s="19">
        <v>43218</v>
      </c>
      <c r="D436" s="19">
        <f t="shared" si="77"/>
        <v>43224</v>
      </c>
      <c r="E436" s="19" t="str">
        <f t="shared" si="78"/>
        <v>172018</v>
      </c>
      <c r="F436" s="4">
        <f>SUMIF('Cushing Flows Data'!A$9:A$3818,'Cushing Balance'!$E436,'Cushing Flows Data'!$Z$9:$Z$3818)</f>
        <v>15615.388740334542</v>
      </c>
      <c r="G436" s="4">
        <f>SUMIF('Cushing Flows Data'!A$9:A$3818,'Cushing Balance'!$E436,'Cushing Flows Data'!$AU$9:$AU$3818)</f>
        <v>16575.637183503844</v>
      </c>
      <c r="H436" s="15">
        <f>F436-G436+SUMIF('Cushing Flows Data'!A$9:A$3818,'Cushing Balance'!$E436,'Cushing Flows Data'!$AY$9:$AY$3818)</f>
        <v>-960.24844316930285</v>
      </c>
      <c r="I436" s="58"/>
      <c r="J436" s="15">
        <f t="shared" si="83"/>
        <v>20242.81142385619</v>
      </c>
      <c r="K436" s="48">
        <f t="shared" si="79"/>
        <v>0</v>
      </c>
      <c r="L436" s="48">
        <f t="shared" si="80"/>
        <v>960.24844316930285</v>
      </c>
      <c r="M436" s="48"/>
      <c r="N436" s="48">
        <f t="shared" si="81"/>
        <v>0</v>
      </c>
      <c r="O436" s="48">
        <f t="shared" si="82"/>
        <v>960.24844316930285</v>
      </c>
      <c r="P436" s="45">
        <f t="shared" si="74"/>
        <v>88434</v>
      </c>
      <c r="Q436" s="41">
        <f t="shared" si="69"/>
        <v>0</v>
      </c>
    </row>
    <row r="437" spans="1:17" x14ac:dyDescent="0.25">
      <c r="A437" s="58">
        <f t="shared" si="84"/>
        <v>2018</v>
      </c>
      <c r="B437" s="58">
        <f t="shared" si="85"/>
        <v>5</v>
      </c>
      <c r="C437" s="19">
        <v>43225</v>
      </c>
      <c r="D437" s="19">
        <f t="shared" si="77"/>
        <v>43231</v>
      </c>
      <c r="E437" s="19" t="str">
        <f t="shared" si="78"/>
        <v>182018</v>
      </c>
      <c r="F437" s="4">
        <f>SUMIF('Cushing Flows Data'!A$9:A$3818,'Cushing Balance'!$E437,'Cushing Flows Data'!$Z$9:$Z$3818)</f>
        <v>15615.386297327317</v>
      </c>
      <c r="G437" s="4">
        <f>SUMIF('Cushing Flows Data'!A$9:A$3818,'Cushing Balance'!$E437,'Cushing Flows Data'!$AU$9:$AU$3818)</f>
        <v>16575.637060476318</v>
      </c>
      <c r="H437" s="15">
        <f>F437-G437+SUMIF('Cushing Flows Data'!A$9:A$3818,'Cushing Balance'!$E437,'Cushing Flows Data'!$AY$9:$AY$3818)</f>
        <v>-960.2507631490007</v>
      </c>
      <c r="I437" s="58"/>
      <c r="J437" s="15">
        <f t="shared" si="83"/>
        <v>19282.56066070719</v>
      </c>
      <c r="K437" s="48">
        <f t="shared" si="79"/>
        <v>0</v>
      </c>
      <c r="L437" s="48">
        <f t="shared" si="80"/>
        <v>960.2507631490007</v>
      </c>
      <c r="M437" s="48"/>
      <c r="N437" s="48">
        <f t="shared" si="81"/>
        <v>0</v>
      </c>
      <c r="O437" s="48">
        <f t="shared" si="82"/>
        <v>960.2507631490007</v>
      </c>
      <c r="P437" s="45">
        <f t="shared" si="74"/>
        <v>88434</v>
      </c>
      <c r="Q437" s="41">
        <f t="shared" si="69"/>
        <v>0</v>
      </c>
    </row>
    <row r="438" spans="1:17" x14ac:dyDescent="0.25">
      <c r="A438" s="58">
        <f t="shared" si="84"/>
        <v>2018</v>
      </c>
      <c r="B438" s="58">
        <f t="shared" si="85"/>
        <v>5</v>
      </c>
      <c r="C438" s="19">
        <v>43232</v>
      </c>
      <c r="D438" s="19">
        <f t="shared" si="77"/>
        <v>43238</v>
      </c>
      <c r="E438" s="19" t="str">
        <f t="shared" si="78"/>
        <v>192018</v>
      </c>
      <c r="F438" s="4">
        <f>SUMIF('Cushing Flows Data'!A$9:A$3818,'Cushing Balance'!$E438,'Cushing Flows Data'!$Z$9:$Z$3818)</f>
        <v>15615.386524956732</v>
      </c>
      <c r="G438" s="4">
        <f>SUMIF('Cushing Flows Data'!A$9:A$3818,'Cushing Balance'!$E438,'Cushing Flows Data'!$AU$9:$AU$3818)</f>
        <v>16575.637138701175</v>
      </c>
      <c r="H438" s="15">
        <f>F438-G438+SUMIF('Cushing Flows Data'!A$9:A$3818,'Cushing Balance'!$E438,'Cushing Flows Data'!$AY$9:$AY$3818)</f>
        <v>-960.2506137444434</v>
      </c>
      <c r="I438" s="58"/>
      <c r="J438" s="15">
        <f t="shared" si="83"/>
        <v>18322.310046962746</v>
      </c>
      <c r="K438" s="48">
        <f t="shared" si="79"/>
        <v>0</v>
      </c>
      <c r="L438" s="48">
        <f t="shared" si="80"/>
        <v>960.2506137444434</v>
      </c>
      <c r="M438" s="48"/>
      <c r="N438" s="48">
        <f t="shared" si="81"/>
        <v>0</v>
      </c>
      <c r="O438" s="48">
        <f t="shared" si="82"/>
        <v>960.2506137444434</v>
      </c>
      <c r="P438" s="45">
        <f t="shared" si="74"/>
        <v>88434</v>
      </c>
      <c r="Q438" s="41">
        <f t="shared" si="69"/>
        <v>0</v>
      </c>
    </row>
    <row r="439" spans="1:17" x14ac:dyDescent="0.25">
      <c r="A439" s="58">
        <f t="shared" si="84"/>
        <v>2018</v>
      </c>
      <c r="B439" s="58">
        <f t="shared" si="85"/>
        <v>5</v>
      </c>
      <c r="C439" s="19">
        <v>43239</v>
      </c>
      <c r="D439" s="19">
        <f t="shared" si="77"/>
        <v>43245</v>
      </c>
      <c r="E439" s="19" t="str">
        <f t="shared" si="78"/>
        <v>202018</v>
      </c>
      <c r="F439" s="4">
        <f>SUMIF('Cushing Flows Data'!A$9:A$3818,'Cushing Balance'!$E439,'Cushing Flows Data'!$Z$9:$Z$3818)</f>
        <v>15615.386692051816</v>
      </c>
      <c r="G439" s="4">
        <f>SUMIF('Cushing Flows Data'!A$9:A$3818,'Cushing Balance'!$E439,'Cushing Flows Data'!$AU$9:$AU$3818)</f>
        <v>16575.637095171744</v>
      </c>
      <c r="H439" s="15">
        <f>F439-G439+SUMIF('Cushing Flows Data'!A$9:A$3818,'Cushing Balance'!$E439,'Cushing Flows Data'!$AY$9:$AY$3818)</f>
        <v>-960.2504031199278</v>
      </c>
      <c r="I439" s="58"/>
      <c r="J439" s="15">
        <f t="shared" si="83"/>
        <v>17362.059643842818</v>
      </c>
      <c r="K439" s="48">
        <f t="shared" si="79"/>
        <v>0</v>
      </c>
      <c r="L439" s="48">
        <f t="shared" si="80"/>
        <v>960.2504031199278</v>
      </c>
      <c r="M439" s="48"/>
      <c r="N439" s="48">
        <f t="shared" si="81"/>
        <v>0</v>
      </c>
      <c r="O439" s="48">
        <f t="shared" si="82"/>
        <v>960.2504031199278</v>
      </c>
      <c r="P439" s="45">
        <f t="shared" si="74"/>
        <v>88434</v>
      </c>
      <c r="Q439" s="41">
        <f t="shared" si="69"/>
        <v>0</v>
      </c>
    </row>
    <row r="440" spans="1:17" x14ac:dyDescent="0.25">
      <c r="A440" s="58">
        <f t="shared" si="84"/>
        <v>2018</v>
      </c>
      <c r="B440" s="58">
        <f t="shared" si="85"/>
        <v>5</v>
      </c>
      <c r="C440" s="19">
        <v>43246</v>
      </c>
      <c r="D440" s="19">
        <f t="shared" si="77"/>
        <v>43252</v>
      </c>
      <c r="E440" s="19" t="str">
        <f t="shared" si="78"/>
        <v>212018</v>
      </c>
      <c r="F440" s="4">
        <f>SUMIF('Cushing Flows Data'!A$9:A$3818,'Cushing Balance'!$E440,'Cushing Flows Data'!$Z$9:$Z$3818)</f>
        <v>15615.386579083886</v>
      </c>
      <c r="G440" s="4">
        <f>SUMIF('Cushing Flows Data'!A$9:A$3818,'Cushing Balance'!$E440,'Cushing Flows Data'!$AU$9:$AU$3818)</f>
        <v>16575.63711544239</v>
      </c>
      <c r="H440" s="15">
        <f>F440-G440+SUMIF('Cushing Flows Data'!A$9:A$3818,'Cushing Balance'!$E440,'Cushing Flows Data'!$AY$9:$AY$3818)</f>
        <v>-960.25053635850418</v>
      </c>
      <c r="I440" s="58"/>
      <c r="J440" s="15">
        <f t="shared" si="83"/>
        <v>16401.809107484314</v>
      </c>
      <c r="K440" s="48">
        <f t="shared" si="79"/>
        <v>0</v>
      </c>
      <c r="L440" s="48">
        <f t="shared" si="80"/>
        <v>960.25053635850418</v>
      </c>
      <c r="M440" s="48"/>
      <c r="N440" s="48">
        <f t="shared" si="81"/>
        <v>0</v>
      </c>
      <c r="O440" s="48">
        <f t="shared" si="82"/>
        <v>960.25053635850418</v>
      </c>
      <c r="P440" s="45">
        <f t="shared" si="74"/>
        <v>88434</v>
      </c>
      <c r="Q440" s="41">
        <f t="shared" si="69"/>
        <v>0</v>
      </c>
    </row>
    <row r="441" spans="1:17" x14ac:dyDescent="0.25">
      <c r="A441" s="58">
        <f t="shared" si="84"/>
        <v>2018</v>
      </c>
      <c r="B441" s="58">
        <f t="shared" si="85"/>
        <v>6</v>
      </c>
      <c r="C441" s="19">
        <v>43253</v>
      </c>
      <c r="D441" s="19">
        <f t="shared" si="77"/>
        <v>43259</v>
      </c>
      <c r="E441" s="19" t="str">
        <f t="shared" si="78"/>
        <v>222018</v>
      </c>
      <c r="F441" s="4">
        <f>SUMIF('Cushing Flows Data'!A$9:A$3818,'Cushing Balance'!$E441,'Cushing Flows Data'!$Z$9:$Z$3818)</f>
        <v>15615.3866161105</v>
      </c>
      <c r="G441" s="4">
        <f>SUMIF('Cushing Flows Data'!A$9:A$3818,'Cushing Balance'!$E441,'Cushing Flows Data'!$AU$9:$AU$3818)</f>
        <v>16575.637106383125</v>
      </c>
      <c r="H441" s="15">
        <f>F441-G441+SUMIF('Cushing Flows Data'!A$9:A$3818,'Cushing Balance'!$E441,'Cushing Flows Data'!$AY$9:$AY$3818)</f>
        <v>-960.25049027262503</v>
      </c>
      <c r="I441" s="58"/>
      <c r="J441" s="15">
        <f t="shared" si="83"/>
        <v>15441.558617211689</v>
      </c>
      <c r="K441" s="48">
        <f t="shared" si="79"/>
        <v>0</v>
      </c>
      <c r="L441" s="48">
        <f t="shared" si="80"/>
        <v>960.25049027262503</v>
      </c>
      <c r="M441" s="48"/>
      <c r="N441" s="48">
        <f t="shared" si="81"/>
        <v>0</v>
      </c>
      <c r="O441" s="48">
        <f t="shared" si="82"/>
        <v>960.25049027262503</v>
      </c>
      <c r="P441" s="45">
        <f t="shared" si="74"/>
        <v>88434</v>
      </c>
      <c r="Q441" s="41">
        <f t="shared" si="69"/>
        <v>0</v>
      </c>
    </row>
    <row r="442" spans="1:17" x14ac:dyDescent="0.25">
      <c r="A442" s="58">
        <f t="shared" si="84"/>
        <v>2018</v>
      </c>
      <c r="B442" s="58">
        <f t="shared" si="85"/>
        <v>6</v>
      </c>
      <c r="C442" s="19">
        <v>43260</v>
      </c>
      <c r="D442" s="19">
        <f t="shared" si="77"/>
        <v>43266</v>
      </c>
      <c r="E442" s="19" t="str">
        <f t="shared" si="78"/>
        <v>232018</v>
      </c>
      <c r="F442" s="4">
        <f>SUMIF('Cushing Flows Data'!A$9:A$3818,'Cushing Balance'!$E442,'Cushing Flows Data'!$Z$9:$Z$3818)</f>
        <v>15615.386610379244</v>
      </c>
      <c r="G442" s="4">
        <f>SUMIF('Cushing Flows Data'!A$9:A$3818,'Cushing Balance'!$E442,'Cushing Flows Data'!$AU$9:$AU$3818)</f>
        <v>16575.637110092284</v>
      </c>
      <c r="H442" s="15">
        <f>F442-G442+SUMIF('Cushing Flows Data'!A$9:A$3818,'Cushing Balance'!$E442,'Cushing Flows Data'!$AY$9:$AY$3818)</f>
        <v>-960.25049971303997</v>
      </c>
      <c r="I442" s="58"/>
      <c r="J442" s="15">
        <f t="shared" si="83"/>
        <v>14481.308117498649</v>
      </c>
      <c r="K442" s="48">
        <f t="shared" si="79"/>
        <v>0</v>
      </c>
      <c r="L442" s="48">
        <f t="shared" si="80"/>
        <v>960.25049971303997</v>
      </c>
      <c r="M442" s="48"/>
      <c r="N442" s="48">
        <f t="shared" si="81"/>
        <v>0</v>
      </c>
      <c r="O442" s="48">
        <f t="shared" si="82"/>
        <v>960.25049971303997</v>
      </c>
      <c r="P442" s="45">
        <f t="shared" si="74"/>
        <v>88434</v>
      </c>
      <c r="Q442" s="41">
        <f t="shared" si="69"/>
        <v>0</v>
      </c>
    </row>
    <row r="443" spans="1:17" x14ac:dyDescent="0.25">
      <c r="A443" s="58">
        <f t="shared" si="84"/>
        <v>2018</v>
      </c>
      <c r="B443" s="58">
        <f t="shared" si="85"/>
        <v>6</v>
      </c>
      <c r="C443" s="19">
        <v>43267</v>
      </c>
      <c r="D443" s="19">
        <f t="shared" si="77"/>
        <v>43273</v>
      </c>
      <c r="E443" s="19" t="str">
        <f t="shared" si="78"/>
        <v>242018</v>
      </c>
      <c r="F443" s="4">
        <f>SUMIF('Cushing Flows Data'!A$9:A$3818,'Cushing Balance'!$E443,'Cushing Flows Data'!$Z$9:$Z$3818)</f>
        <v>15615.38660900451</v>
      </c>
      <c r="G443" s="4">
        <f>SUMIF('Cushing Flows Data'!A$9:A$3818,'Cushing Balance'!$E443,'Cushing Flows Data'!$AU$9:$AU$3818)</f>
        <v>16575.637108628085</v>
      </c>
      <c r="H443" s="15">
        <f>F443-G443+SUMIF('Cushing Flows Data'!A$9:A$3818,'Cushing Balance'!$E443,'Cushing Flows Data'!$AY$9:$AY$3818)</f>
        <v>-960.2504996235748</v>
      </c>
      <c r="I443" s="58"/>
      <c r="J443" s="15">
        <f t="shared" si="83"/>
        <v>13521.057617875074</v>
      </c>
      <c r="K443" s="48">
        <f t="shared" si="79"/>
        <v>0</v>
      </c>
      <c r="L443" s="48">
        <f t="shared" si="80"/>
        <v>960.2504996235748</v>
      </c>
      <c r="M443" s="48"/>
      <c r="N443" s="48">
        <f t="shared" si="81"/>
        <v>0</v>
      </c>
      <c r="O443" s="48">
        <f t="shared" si="82"/>
        <v>960.2504996235748</v>
      </c>
      <c r="P443" s="45">
        <f t="shared" si="74"/>
        <v>88434</v>
      </c>
      <c r="Q443" s="41">
        <f t="shared" si="69"/>
        <v>0</v>
      </c>
    </row>
    <row r="444" spans="1:17" x14ac:dyDescent="0.25">
      <c r="A444" s="58">
        <f t="shared" si="84"/>
        <v>2018</v>
      </c>
      <c r="B444" s="58">
        <f t="shared" si="85"/>
        <v>6</v>
      </c>
      <c r="C444" s="19">
        <v>43274</v>
      </c>
      <c r="D444" s="19">
        <f t="shared" si="77"/>
        <v>43280</v>
      </c>
      <c r="E444" s="19" t="str">
        <f t="shared" si="78"/>
        <v>252018</v>
      </c>
      <c r="F444" s="4">
        <f>SUMIF('Cushing Flows Data'!A$9:A$3818,'Cushing Balance'!$E444,'Cushing Flows Data'!$Z$9:$Z$3818)</f>
        <v>15615.386610374375</v>
      </c>
      <c r="G444" s="4">
        <f>SUMIF('Cushing Flows Data'!A$9:A$3818,'Cushing Balance'!$E444,'Cushing Flows Data'!$AU$9:$AU$3818)</f>
        <v>16575.637109167379</v>
      </c>
      <c r="H444" s="15">
        <f>F444-G444+SUMIF('Cushing Flows Data'!A$9:A$3818,'Cushing Balance'!$E444,'Cushing Flows Data'!$AY$9:$AY$3818)</f>
        <v>-960.25049879300423</v>
      </c>
      <c r="I444" s="58"/>
      <c r="J444" s="15">
        <f t="shared" si="83"/>
        <v>12560.80711908207</v>
      </c>
      <c r="K444" s="48">
        <f t="shared" si="79"/>
        <v>0</v>
      </c>
      <c r="L444" s="48">
        <f t="shared" si="80"/>
        <v>960.25049879300423</v>
      </c>
      <c r="M444" s="48"/>
      <c r="N444" s="48">
        <f t="shared" si="81"/>
        <v>0</v>
      </c>
      <c r="O444" s="48">
        <f t="shared" si="82"/>
        <v>960.25049879300423</v>
      </c>
      <c r="P444" s="45">
        <f t="shared" si="74"/>
        <v>88434</v>
      </c>
      <c r="Q444" s="41">
        <f t="shared" si="69"/>
        <v>0</v>
      </c>
    </row>
    <row r="445" spans="1:17" x14ac:dyDescent="0.25">
      <c r="A445" s="58">
        <f t="shared" si="84"/>
        <v>2018</v>
      </c>
      <c r="B445" s="58">
        <f t="shared" si="85"/>
        <v>6</v>
      </c>
      <c r="C445" s="19">
        <v>43281</v>
      </c>
      <c r="D445" s="19">
        <f t="shared" si="77"/>
        <v>43287</v>
      </c>
      <c r="E445" s="19" t="str">
        <f t="shared" si="78"/>
        <v>262018</v>
      </c>
      <c r="F445" s="4">
        <f>SUMIF('Cushing Flows Data'!A$9:A$3818,'Cushing Balance'!$E445,'Cushing Flows Data'!$Z$9:$Z$3818)</f>
        <v>15615.386609843172</v>
      </c>
      <c r="G445" s="4">
        <f>SUMIF('Cushing Flows Data'!A$9:A$3818,'Cushing Balance'!$E445,'Cushing Flows Data'!$AU$9:$AU$3818)</f>
        <v>16575.637108978372</v>
      </c>
      <c r="H445" s="15">
        <f>F445-G445+SUMIF('Cushing Flows Data'!A$9:A$3818,'Cushing Balance'!$E445,'Cushing Flows Data'!$AY$9:$AY$3818)</f>
        <v>-960.25049913519979</v>
      </c>
      <c r="I445" s="58"/>
      <c r="J445" s="15">
        <f t="shared" si="83"/>
        <v>11600.55661994687</v>
      </c>
      <c r="K445" s="48">
        <f t="shared" si="79"/>
        <v>0</v>
      </c>
      <c r="L445" s="48">
        <f t="shared" si="80"/>
        <v>960.25049913519979</v>
      </c>
      <c r="M445" s="48"/>
      <c r="N445" s="48">
        <f t="shared" si="81"/>
        <v>0</v>
      </c>
      <c r="O445" s="48">
        <f t="shared" si="82"/>
        <v>960.25049913519979</v>
      </c>
      <c r="P445" s="45">
        <f t="shared" si="74"/>
        <v>88434</v>
      </c>
      <c r="Q445" s="41">
        <f t="shared" si="69"/>
        <v>0</v>
      </c>
    </row>
    <row r="446" spans="1:17" x14ac:dyDescent="0.25">
      <c r="A446" s="58">
        <f t="shared" si="84"/>
        <v>2018</v>
      </c>
      <c r="B446" s="58">
        <f t="shared" si="85"/>
        <v>7</v>
      </c>
      <c r="C446" s="19">
        <v>43288</v>
      </c>
      <c r="D446" s="19">
        <f t="shared" si="77"/>
        <v>43294</v>
      </c>
      <c r="E446" s="19" t="str">
        <f t="shared" si="78"/>
        <v>272018</v>
      </c>
      <c r="F446" s="4">
        <f>SUMIF('Cushing Flows Data'!A$9:A$3818,'Cushing Balance'!$E446,'Cushing Flows Data'!$Z$9:$Z$3818)</f>
        <v>15615.386609952977</v>
      </c>
      <c r="G446" s="4">
        <f>SUMIF('Cushing Flows Data'!A$9:A$3818,'Cushing Balance'!$E446,'Cushing Flows Data'!$AU$9:$AU$3818)</f>
        <v>16575.637109039042</v>
      </c>
      <c r="H446" s="15">
        <f>F446-G446+SUMIF('Cushing Flows Data'!A$9:A$3818,'Cushing Balance'!$E446,'Cushing Flows Data'!$AY$9:$AY$3818)</f>
        <v>-960.25049908606525</v>
      </c>
      <c r="I446" s="58"/>
      <c r="J446" s="15">
        <f t="shared" si="83"/>
        <v>10640.306120860805</v>
      </c>
      <c r="K446" s="48">
        <f t="shared" si="79"/>
        <v>0</v>
      </c>
      <c r="L446" s="48">
        <f t="shared" si="80"/>
        <v>960.25049908606525</v>
      </c>
      <c r="M446" s="48"/>
      <c r="N446" s="48">
        <f t="shared" si="81"/>
        <v>0</v>
      </c>
      <c r="O446" s="48">
        <f t="shared" si="82"/>
        <v>960.25049908606525</v>
      </c>
      <c r="P446" s="45">
        <f t="shared" si="74"/>
        <v>88434</v>
      </c>
      <c r="Q446" s="41">
        <f t="shared" si="69"/>
        <v>0</v>
      </c>
    </row>
    <row r="447" spans="1:17" x14ac:dyDescent="0.25">
      <c r="A447" s="58">
        <f t="shared" si="84"/>
        <v>2018</v>
      </c>
      <c r="B447" s="58">
        <f t="shared" si="85"/>
        <v>7</v>
      </c>
      <c r="C447" s="19">
        <v>43295</v>
      </c>
      <c r="D447" s="19">
        <f t="shared" si="77"/>
        <v>43301</v>
      </c>
      <c r="E447" s="19" t="str">
        <f t="shared" si="78"/>
        <v>282018</v>
      </c>
      <c r="F447" s="4">
        <f>SUMIF('Cushing Flows Data'!A$9:A$3818,'Cushing Balance'!$E447,'Cushing Flows Data'!$Z$9:$Z$3818)</f>
        <v>15615.38660995883</v>
      </c>
      <c r="G447" s="4">
        <f>SUMIF('Cushing Flows Data'!A$9:A$3818,'Cushing Balance'!$E447,'Cushing Flows Data'!$AU$9:$AU$3818)</f>
        <v>16575.63710902154</v>
      </c>
      <c r="H447" s="15">
        <f>F447-G447+SUMIF('Cushing Flows Data'!A$9:A$3818,'Cushing Balance'!$E447,'Cushing Flows Data'!$AY$9:$AY$3818)</f>
        <v>-960.25049906270942</v>
      </c>
      <c r="I447" s="58"/>
      <c r="J447" s="15">
        <f t="shared" si="83"/>
        <v>9680.0556217980957</v>
      </c>
      <c r="K447" s="48">
        <f t="shared" si="79"/>
        <v>0</v>
      </c>
      <c r="L447" s="48">
        <f t="shared" si="80"/>
        <v>960.25049906270942</v>
      </c>
      <c r="M447" s="48"/>
      <c r="N447" s="48">
        <f t="shared" si="81"/>
        <v>0</v>
      </c>
      <c r="O447" s="48">
        <f t="shared" si="82"/>
        <v>960.25049906270942</v>
      </c>
      <c r="P447" s="45">
        <f t="shared" si="74"/>
        <v>88434</v>
      </c>
      <c r="Q447" s="41">
        <f t="shared" si="69"/>
        <v>0</v>
      </c>
    </row>
    <row r="448" spans="1:17" x14ac:dyDescent="0.25">
      <c r="A448" s="58">
        <f t="shared" si="84"/>
        <v>2018</v>
      </c>
      <c r="B448" s="58">
        <f t="shared" si="85"/>
        <v>7</v>
      </c>
      <c r="C448" s="19">
        <v>43302</v>
      </c>
      <c r="D448" s="19">
        <f t="shared" si="77"/>
        <v>43308</v>
      </c>
      <c r="E448" s="19" t="str">
        <f t="shared" si="78"/>
        <v>292018</v>
      </c>
      <c r="F448" s="4">
        <f>SUMIF('Cushing Flows Data'!A$9:A$3818,'Cushing Balance'!$E448,'Cushing Flows Data'!$Z$9:$Z$3818)</f>
        <v>15615.386609943107</v>
      </c>
      <c r="G448" s="4">
        <f>SUMIF('Cushing Flows Data'!A$9:A$3818,'Cushing Balance'!$E448,'Cushing Flows Data'!$AU$9:$AU$3818)</f>
        <v>16575.63710902552</v>
      </c>
      <c r="H448" s="15">
        <f>F448-G448+SUMIF('Cushing Flows Data'!A$9:A$3818,'Cushing Balance'!$E448,'Cushing Flows Data'!$AY$9:$AY$3818)</f>
        <v>-960.25049908241272</v>
      </c>
      <c r="I448" s="58"/>
      <c r="J448" s="15">
        <f t="shared" si="83"/>
        <v>8719.805122715683</v>
      </c>
      <c r="K448" s="48">
        <f t="shared" si="79"/>
        <v>0</v>
      </c>
      <c r="L448" s="48">
        <f t="shared" si="80"/>
        <v>960.25049908241272</v>
      </c>
      <c r="M448" s="48"/>
      <c r="N448" s="48">
        <f t="shared" si="81"/>
        <v>0</v>
      </c>
      <c r="O448" s="48">
        <f t="shared" si="82"/>
        <v>960.25049908241272</v>
      </c>
      <c r="P448" s="45">
        <f t="shared" si="74"/>
        <v>88434</v>
      </c>
      <c r="Q448" s="41">
        <f t="shared" si="69"/>
        <v>0</v>
      </c>
    </row>
    <row r="449" spans="1:17" x14ac:dyDescent="0.25">
      <c r="A449" s="58">
        <f t="shared" si="84"/>
        <v>2018</v>
      </c>
      <c r="B449" s="58">
        <f t="shared" si="85"/>
        <v>7</v>
      </c>
      <c r="C449" s="19">
        <v>43309</v>
      </c>
      <c r="D449" s="19">
        <f t="shared" si="77"/>
        <v>43315</v>
      </c>
      <c r="E449" s="19" t="str">
        <f t="shared" si="78"/>
        <v>302018</v>
      </c>
      <c r="F449" s="4">
        <f>SUMIF('Cushing Flows Data'!A$9:A$3818,'Cushing Balance'!$E449,'Cushing Flows Data'!$Z$9:$Z$3818)</f>
        <v>15615.386609950376</v>
      </c>
      <c r="G449" s="4">
        <f>SUMIF('Cushing Flows Data'!A$9:A$3818,'Cushing Balance'!$E449,'Cushing Flows Data'!$AU$9:$AU$3818)</f>
        <v>16575.637109025141</v>
      </c>
      <c r="H449" s="15">
        <f>F449-G449+SUMIF('Cushing Flows Data'!A$9:A$3818,'Cushing Balance'!$E449,'Cushing Flows Data'!$AY$9:$AY$3818)</f>
        <v>-960.25049907476568</v>
      </c>
      <c r="I449" s="58"/>
      <c r="J449" s="15">
        <f t="shared" si="83"/>
        <v>7759.5546236409173</v>
      </c>
      <c r="K449" s="48">
        <f t="shared" si="79"/>
        <v>0</v>
      </c>
      <c r="L449" s="48">
        <f t="shared" si="80"/>
        <v>960.25049907476568</v>
      </c>
      <c r="M449" s="48"/>
      <c r="N449" s="48">
        <f t="shared" si="81"/>
        <v>0</v>
      </c>
      <c r="O449" s="48">
        <f t="shared" si="82"/>
        <v>960.25049907476568</v>
      </c>
      <c r="P449" s="45">
        <f t="shared" si="74"/>
        <v>88434</v>
      </c>
      <c r="Q449" s="41">
        <f t="shared" si="69"/>
        <v>0</v>
      </c>
    </row>
    <row r="450" spans="1:17" x14ac:dyDescent="0.25">
      <c r="A450" s="58">
        <f t="shared" si="84"/>
        <v>2018</v>
      </c>
      <c r="B450" s="58">
        <f t="shared" si="85"/>
        <v>8</v>
      </c>
      <c r="C450" s="19">
        <v>43316</v>
      </c>
      <c r="D450" s="19">
        <f t="shared" si="77"/>
        <v>43322</v>
      </c>
      <c r="E450" s="19" t="str">
        <f t="shared" si="78"/>
        <v>312018</v>
      </c>
      <c r="F450" s="4">
        <f>SUMIF('Cushing Flows Data'!A$9:A$3818,'Cushing Balance'!$E450,'Cushing Flows Data'!$Z$9:$Z$3818)</f>
        <v>15615.386609948524</v>
      </c>
      <c r="G450" s="4">
        <f>SUMIF('Cushing Flows Data'!A$9:A$3818,'Cushing Balance'!$E450,'Cushing Flows Data'!$AU$9:$AU$3818)</f>
        <v>16575.637109024818</v>
      </c>
      <c r="H450" s="15">
        <f>F450-G450+SUMIF('Cushing Flows Data'!A$9:A$3818,'Cushing Balance'!$E450,'Cushing Flows Data'!$AY$9:$AY$3818)</f>
        <v>-960.25049907629364</v>
      </c>
      <c r="I450" s="58"/>
      <c r="J450" s="15">
        <f t="shared" si="83"/>
        <v>6799.3041245646236</v>
      </c>
      <c r="K450" s="48">
        <f t="shared" si="79"/>
        <v>0</v>
      </c>
      <c r="L450" s="48">
        <f t="shared" si="80"/>
        <v>960.25049907629364</v>
      </c>
      <c r="M450" s="48"/>
      <c r="N450" s="48">
        <f t="shared" si="81"/>
        <v>0</v>
      </c>
      <c r="O450" s="48">
        <f t="shared" si="82"/>
        <v>960.25049907629364</v>
      </c>
      <c r="P450" s="45">
        <f t="shared" si="74"/>
        <v>88434</v>
      </c>
      <c r="Q450" s="41">
        <f t="shared" si="69"/>
        <v>0</v>
      </c>
    </row>
    <row r="451" spans="1:17" x14ac:dyDescent="0.25">
      <c r="A451" s="58">
        <f t="shared" si="84"/>
        <v>2018</v>
      </c>
      <c r="B451" s="58">
        <f t="shared" si="85"/>
        <v>8</v>
      </c>
      <c r="C451" s="19">
        <v>43323</v>
      </c>
      <c r="D451" s="19">
        <f t="shared" si="77"/>
        <v>43329</v>
      </c>
      <c r="E451" s="19" t="str">
        <f t="shared" si="78"/>
        <v>322018</v>
      </c>
      <c r="F451" s="4">
        <f>SUMIF('Cushing Flows Data'!A$9:A$3818,'Cushing Balance'!$E451,'Cushing Flows Data'!$Z$9:$Z$3818)</f>
        <v>15615.386609948622</v>
      </c>
      <c r="G451" s="4">
        <f>SUMIF('Cushing Flows Data'!A$9:A$3818,'Cushing Balance'!$E451,'Cushing Flows Data'!$AU$9:$AU$3818)</f>
        <v>16575.63710902512</v>
      </c>
      <c r="H451" s="15">
        <f>F451-G451+SUMIF('Cushing Flows Data'!A$9:A$3818,'Cushing Balance'!$E451,'Cushing Flows Data'!$AY$9:$AY$3818)</f>
        <v>-960.25049907649736</v>
      </c>
      <c r="I451" s="58"/>
      <c r="J451" s="15">
        <f t="shared" si="83"/>
        <v>5839.0536254881263</v>
      </c>
      <c r="K451" s="48">
        <f t="shared" si="79"/>
        <v>0</v>
      </c>
      <c r="L451" s="48">
        <f t="shared" si="80"/>
        <v>960.25049907649736</v>
      </c>
      <c r="M451" s="48"/>
      <c r="N451" s="48">
        <f t="shared" si="81"/>
        <v>0</v>
      </c>
      <c r="O451" s="48">
        <f t="shared" si="82"/>
        <v>960.25049907649736</v>
      </c>
      <c r="P451" s="45">
        <f t="shared" si="74"/>
        <v>88434</v>
      </c>
      <c r="Q451" s="41">
        <f t="shared" ref="Q451:Q514" si="86">I451/P451</f>
        <v>0</v>
      </c>
    </row>
    <row r="452" spans="1:17" x14ac:dyDescent="0.25">
      <c r="A452" s="58">
        <f t="shared" si="84"/>
        <v>2018</v>
      </c>
      <c r="B452" s="58">
        <f t="shared" si="85"/>
        <v>8</v>
      </c>
      <c r="C452" s="19">
        <v>43330</v>
      </c>
      <c r="D452" s="19">
        <f t="shared" si="77"/>
        <v>43336</v>
      </c>
      <c r="E452" s="19" t="str">
        <f t="shared" si="78"/>
        <v>332018</v>
      </c>
      <c r="F452" s="4">
        <f>SUMIF('Cushing Flows Data'!A$9:A$3818,'Cushing Balance'!$E452,'Cushing Flows Data'!$Z$9:$Z$3818)</f>
        <v>15615.386609948786</v>
      </c>
      <c r="G452" s="4">
        <f>SUMIF('Cushing Flows Data'!A$9:A$3818,'Cushing Balance'!$E452,'Cushing Flows Data'!$AU$9:$AU$3818)</f>
        <v>16575.637109024938</v>
      </c>
      <c r="H452" s="15">
        <f>F452-G452+SUMIF('Cushing Flows Data'!A$9:A$3818,'Cushing Balance'!$E452,'Cushing Flows Data'!$AY$9:$AY$3818)</f>
        <v>-960.25049907615175</v>
      </c>
      <c r="I452" s="58"/>
      <c r="J452" s="15">
        <f t="shared" si="83"/>
        <v>4878.8031264119745</v>
      </c>
      <c r="K452" s="48">
        <f t="shared" si="79"/>
        <v>0</v>
      </c>
      <c r="L452" s="48">
        <f t="shared" si="80"/>
        <v>960.25049907615175</v>
      </c>
      <c r="M452" s="48"/>
      <c r="N452" s="48">
        <f t="shared" si="81"/>
        <v>0</v>
      </c>
      <c r="O452" s="48">
        <f t="shared" si="82"/>
        <v>960.25049907615175</v>
      </c>
      <c r="P452" s="45">
        <f t="shared" si="74"/>
        <v>88434</v>
      </c>
      <c r="Q452" s="41">
        <f t="shared" si="86"/>
        <v>0</v>
      </c>
    </row>
    <row r="453" spans="1:17" x14ac:dyDescent="0.25">
      <c r="A453" s="58">
        <f t="shared" si="84"/>
        <v>2018</v>
      </c>
      <c r="B453" s="58">
        <f t="shared" si="85"/>
        <v>8</v>
      </c>
      <c r="C453" s="19">
        <v>43337</v>
      </c>
      <c r="D453" s="19">
        <f t="shared" si="77"/>
        <v>43343</v>
      </c>
      <c r="E453" s="19" t="str">
        <f t="shared" si="78"/>
        <v>342018</v>
      </c>
      <c r="F453" s="4">
        <f>SUMIF('Cushing Flows Data'!A$9:A$3818,'Cushing Balance'!$E453,'Cushing Flows Data'!$Z$9:$Z$3818)</f>
        <v>15615.38660994869</v>
      </c>
      <c r="G453" s="4">
        <f>SUMIF('Cushing Flows Data'!A$9:A$3818,'Cushing Balance'!$E453,'Cushing Flows Data'!$AU$9:$AU$3818)</f>
        <v>16575.637109025032</v>
      </c>
      <c r="H453" s="15">
        <f>F453-G453+SUMIF('Cushing Flows Data'!A$9:A$3818,'Cushing Balance'!$E453,'Cushing Flows Data'!$AY$9:$AY$3818)</f>
        <v>-960.25049907634275</v>
      </c>
      <c r="I453" s="58"/>
      <c r="J453" s="15">
        <f t="shared" si="83"/>
        <v>3918.5526273356318</v>
      </c>
      <c r="K453" s="48">
        <f t="shared" si="79"/>
        <v>0</v>
      </c>
      <c r="L453" s="48">
        <f t="shared" si="80"/>
        <v>960.25049907634275</v>
      </c>
      <c r="M453" s="48"/>
      <c r="N453" s="48">
        <f t="shared" si="81"/>
        <v>0</v>
      </c>
      <c r="O453" s="48">
        <f t="shared" si="82"/>
        <v>960.25049907634275</v>
      </c>
      <c r="P453" s="45">
        <f t="shared" si="74"/>
        <v>88434</v>
      </c>
      <c r="Q453" s="41">
        <f t="shared" si="86"/>
        <v>0</v>
      </c>
    </row>
    <row r="454" spans="1:17" x14ac:dyDescent="0.25">
      <c r="A454" s="58">
        <f t="shared" si="84"/>
        <v>2018</v>
      </c>
      <c r="B454" s="58">
        <f t="shared" si="85"/>
        <v>9</v>
      </c>
      <c r="C454" s="19">
        <v>43344</v>
      </c>
      <c r="D454" s="19">
        <f t="shared" si="77"/>
        <v>43350</v>
      </c>
      <c r="E454" s="19" t="str">
        <f t="shared" si="78"/>
        <v>352018</v>
      </c>
      <c r="F454" s="4">
        <f>SUMIF('Cushing Flows Data'!A$9:A$3818,'Cushing Balance'!$E454,'Cushing Flows Data'!$Z$9:$Z$3818)</f>
        <v>15615.386609948717</v>
      </c>
      <c r="G454" s="4">
        <f>SUMIF('Cushing Flows Data'!A$9:A$3818,'Cushing Balance'!$E454,'Cushing Flows Data'!$AU$9:$AU$3818)</f>
        <v>16575.637109024989</v>
      </c>
      <c r="H454" s="15">
        <f>F454-G454+SUMIF('Cushing Flows Data'!A$9:A$3818,'Cushing Balance'!$E454,'Cushing Flows Data'!$AY$9:$AY$3818)</f>
        <v>-960.25049907627181</v>
      </c>
      <c r="I454" s="58"/>
      <c r="J454" s="15">
        <f t="shared" si="83"/>
        <v>2958.30212825936</v>
      </c>
      <c r="K454" s="48">
        <f t="shared" si="79"/>
        <v>0</v>
      </c>
      <c r="L454" s="48">
        <f t="shared" si="80"/>
        <v>960.25049907627181</v>
      </c>
      <c r="M454" s="48"/>
      <c r="N454" s="48">
        <f t="shared" si="81"/>
        <v>0</v>
      </c>
      <c r="O454" s="48">
        <f t="shared" si="82"/>
        <v>960.25049907627181</v>
      </c>
      <c r="P454" s="45">
        <f t="shared" si="74"/>
        <v>88434</v>
      </c>
      <c r="Q454" s="41">
        <f t="shared" si="86"/>
        <v>0</v>
      </c>
    </row>
    <row r="455" spans="1:17" x14ac:dyDescent="0.25">
      <c r="A455" s="58">
        <f t="shared" si="84"/>
        <v>2018</v>
      </c>
      <c r="B455" s="58">
        <f t="shared" si="85"/>
        <v>9</v>
      </c>
      <c r="C455" s="19">
        <v>43351</v>
      </c>
      <c r="D455" s="19">
        <f t="shared" si="77"/>
        <v>43357</v>
      </c>
      <c r="E455" s="19" t="str">
        <f t="shared" si="78"/>
        <v>362018</v>
      </c>
      <c r="F455" s="4">
        <f>SUMIF('Cushing Flows Data'!A$9:A$3818,'Cushing Balance'!$E455,'Cushing Flows Data'!$Z$9:$Z$3818)</f>
        <v>15615.386609948713</v>
      </c>
      <c r="G455" s="4">
        <f>SUMIF('Cushing Flows Data'!A$9:A$3818,'Cushing Balance'!$E455,'Cushing Flows Data'!$AU$9:$AU$3818)</f>
        <v>16575.637109025007</v>
      </c>
      <c r="H455" s="15">
        <f>F455-G455+SUMIF('Cushing Flows Data'!A$9:A$3818,'Cushing Balance'!$E455,'Cushing Flows Data'!$AY$9:$AY$3818)</f>
        <v>-960.25049907629364</v>
      </c>
      <c r="I455" s="58"/>
      <c r="J455" s="15">
        <f t="shared" si="83"/>
        <v>1998.0516291830663</v>
      </c>
      <c r="K455" s="48">
        <f t="shared" si="79"/>
        <v>0</v>
      </c>
      <c r="L455" s="48">
        <f t="shared" si="80"/>
        <v>960.25049907629364</v>
      </c>
      <c r="M455" s="48"/>
      <c r="N455" s="48">
        <f t="shared" si="81"/>
        <v>0</v>
      </c>
      <c r="O455" s="48">
        <f t="shared" si="82"/>
        <v>960.25049907629364</v>
      </c>
      <c r="P455" s="45">
        <f t="shared" si="74"/>
        <v>88434</v>
      </c>
      <c r="Q455" s="41">
        <f t="shared" si="86"/>
        <v>0</v>
      </c>
    </row>
    <row r="456" spans="1:17" x14ac:dyDescent="0.25">
      <c r="A456" s="58">
        <f t="shared" si="84"/>
        <v>2018</v>
      </c>
      <c r="B456" s="58">
        <f t="shared" si="85"/>
        <v>9</v>
      </c>
      <c r="C456" s="19">
        <v>43358</v>
      </c>
      <c r="D456" s="19">
        <f t="shared" si="77"/>
        <v>43364</v>
      </c>
      <c r="E456" s="19" t="str">
        <f t="shared" si="78"/>
        <v>372018</v>
      </c>
      <c r="F456" s="4">
        <f>SUMIF('Cushing Flows Data'!A$9:A$3818,'Cushing Balance'!$E456,'Cushing Flows Data'!$Z$9:$Z$3818)</f>
        <v>15615.386609948715</v>
      </c>
      <c r="G456" s="4">
        <f>SUMIF('Cushing Flows Data'!A$9:A$3818,'Cushing Balance'!$E456,'Cushing Flows Data'!$AU$9:$AU$3818)</f>
        <v>16575.637109025</v>
      </c>
      <c r="H456" s="15">
        <f>F456-G456+SUMIF('Cushing Flows Data'!A$9:A$3818,'Cushing Balance'!$E456,'Cushing Flows Data'!$AY$9:$AY$3818)</f>
        <v>-960.25049907628454</v>
      </c>
      <c r="I456" s="58"/>
      <c r="J456" s="15">
        <f t="shared" si="83"/>
        <v>1037.8011301067818</v>
      </c>
      <c r="K456" s="48">
        <f t="shared" si="79"/>
        <v>0</v>
      </c>
      <c r="L456" s="48">
        <f t="shared" si="80"/>
        <v>960.25049907628454</v>
      </c>
      <c r="M456" s="48"/>
      <c r="N456" s="48">
        <f t="shared" si="81"/>
        <v>0</v>
      </c>
      <c r="O456" s="48">
        <f t="shared" si="82"/>
        <v>960.25049907628454</v>
      </c>
      <c r="P456" s="45">
        <f t="shared" si="74"/>
        <v>88434</v>
      </c>
      <c r="Q456" s="41">
        <f t="shared" si="86"/>
        <v>0</v>
      </c>
    </row>
    <row r="457" spans="1:17" x14ac:dyDescent="0.25">
      <c r="A457" s="58">
        <f t="shared" si="84"/>
        <v>2018</v>
      </c>
      <c r="B457" s="58">
        <f t="shared" si="85"/>
        <v>9</v>
      </c>
      <c r="C457" s="19">
        <v>43365</v>
      </c>
      <c r="D457" s="19">
        <f t="shared" si="77"/>
        <v>43371</v>
      </c>
      <c r="E457" s="19" t="str">
        <f t="shared" si="78"/>
        <v>382018</v>
      </c>
      <c r="F457" s="4">
        <f>SUMIF('Cushing Flows Data'!A$9:A$3818,'Cushing Balance'!$E457,'Cushing Flows Data'!$Z$9:$Z$3818)</f>
        <v>15615.386609948715</v>
      </c>
      <c r="G457" s="4">
        <f>SUMIF('Cushing Flows Data'!A$9:A$3818,'Cushing Balance'!$E457,'Cushing Flows Data'!$AU$9:$AU$3818)</f>
        <v>16575.637109025003</v>
      </c>
      <c r="H457" s="15">
        <f>F457-G457+SUMIF('Cushing Flows Data'!A$9:A$3818,'Cushing Balance'!$E457,'Cushing Flows Data'!$AY$9:$AY$3818)</f>
        <v>-960.25049907628818</v>
      </c>
      <c r="I457" s="58"/>
      <c r="J457" s="15">
        <f t="shared" si="83"/>
        <v>77.550631030493605</v>
      </c>
      <c r="K457" s="48">
        <f t="shared" si="79"/>
        <v>0</v>
      </c>
      <c r="L457" s="48">
        <f t="shared" si="80"/>
        <v>960.25049907628818</v>
      </c>
      <c r="M457" s="48"/>
      <c r="N457" s="48">
        <f t="shared" si="81"/>
        <v>0</v>
      </c>
      <c r="O457" s="48">
        <f t="shared" si="82"/>
        <v>960.25049907628818</v>
      </c>
      <c r="P457" s="45">
        <f t="shared" si="74"/>
        <v>88434</v>
      </c>
      <c r="Q457" s="41">
        <f t="shared" si="86"/>
        <v>0</v>
      </c>
    </row>
    <row r="458" spans="1:17" x14ac:dyDescent="0.25">
      <c r="A458" s="58">
        <f t="shared" si="84"/>
        <v>2018</v>
      </c>
      <c r="B458" s="58">
        <f t="shared" si="85"/>
        <v>9</v>
      </c>
      <c r="C458" s="19">
        <v>43372</v>
      </c>
      <c r="D458" s="19">
        <f t="shared" si="77"/>
        <v>43378</v>
      </c>
      <c r="E458" s="19" t="str">
        <f t="shared" si="78"/>
        <v>392018</v>
      </c>
      <c r="F458" s="4">
        <f>SUMIF('Cushing Flows Data'!A$9:A$3818,'Cushing Balance'!$E458,'Cushing Flows Data'!$Z$9:$Z$3818)</f>
        <v>15615.386609948715</v>
      </c>
      <c r="G458" s="4">
        <f>SUMIF('Cushing Flows Data'!A$9:A$3818,'Cushing Balance'!$E458,'Cushing Flows Data'!$AU$9:$AU$3818)</f>
        <v>16575.637109025003</v>
      </c>
      <c r="H458" s="15">
        <f>F458-G458+SUMIF('Cushing Flows Data'!A$9:A$3818,'Cushing Balance'!$E458,'Cushing Flows Data'!$AY$9:$AY$3818)</f>
        <v>-960.25049907628818</v>
      </c>
      <c r="I458" s="58"/>
      <c r="J458" s="15">
        <f t="shared" si="83"/>
        <v>-882.69986804579457</v>
      </c>
      <c r="K458" s="48">
        <f t="shared" si="79"/>
        <v>0</v>
      </c>
      <c r="L458" s="48">
        <f t="shared" si="80"/>
        <v>960.25049907628818</v>
      </c>
      <c r="M458" s="48"/>
      <c r="N458" s="48">
        <f t="shared" si="81"/>
        <v>0</v>
      </c>
      <c r="O458" s="48">
        <f t="shared" si="82"/>
        <v>960.25049907628818</v>
      </c>
      <c r="P458" s="45">
        <f t="shared" si="74"/>
        <v>88434</v>
      </c>
      <c r="Q458" s="41">
        <f t="shared" si="86"/>
        <v>0</v>
      </c>
    </row>
    <row r="459" spans="1:17" x14ac:dyDescent="0.25">
      <c r="A459" s="58">
        <f t="shared" si="84"/>
        <v>2018</v>
      </c>
      <c r="B459" s="58">
        <f t="shared" si="85"/>
        <v>10</v>
      </c>
      <c r="C459" s="19">
        <v>43379</v>
      </c>
      <c r="D459" s="19">
        <f t="shared" si="77"/>
        <v>43385</v>
      </c>
      <c r="E459" s="19" t="str">
        <f t="shared" si="78"/>
        <v>402018</v>
      </c>
      <c r="F459" s="4">
        <f>SUMIF('Cushing Flows Data'!A$9:A$3818,'Cushing Balance'!$E459,'Cushing Flows Data'!$Z$9:$Z$3818)</f>
        <v>15615.386609948715</v>
      </c>
      <c r="G459" s="4">
        <f>SUMIF('Cushing Flows Data'!A$9:A$3818,'Cushing Balance'!$E459,'Cushing Flows Data'!$AU$9:$AU$3818)</f>
        <v>16575.637109025003</v>
      </c>
      <c r="H459" s="15">
        <f>F459-G459+SUMIF('Cushing Flows Data'!A$9:A$3818,'Cushing Balance'!$E459,'Cushing Flows Data'!$AY$9:$AY$3818)</f>
        <v>-960.25049907628818</v>
      </c>
      <c r="I459" s="58"/>
      <c r="J459" s="15">
        <f t="shared" si="83"/>
        <v>-1842.9503671220828</v>
      </c>
      <c r="K459" s="48">
        <f t="shared" si="79"/>
        <v>0</v>
      </c>
      <c r="L459" s="48">
        <f t="shared" si="80"/>
        <v>960.25049907628818</v>
      </c>
      <c r="M459" s="48"/>
      <c r="N459" s="48">
        <f t="shared" si="81"/>
        <v>0</v>
      </c>
      <c r="O459" s="48">
        <f t="shared" si="82"/>
        <v>960.25049907628818</v>
      </c>
      <c r="P459" s="45">
        <f t="shared" si="74"/>
        <v>88434</v>
      </c>
      <c r="Q459" s="41">
        <f t="shared" si="86"/>
        <v>0</v>
      </c>
    </row>
    <row r="460" spans="1:17" x14ac:dyDescent="0.25">
      <c r="A460" s="58">
        <f t="shared" si="84"/>
        <v>2018</v>
      </c>
      <c r="B460" s="58">
        <f t="shared" si="85"/>
        <v>10</v>
      </c>
      <c r="C460" s="19">
        <v>43386</v>
      </c>
      <c r="D460" s="19">
        <f t="shared" si="77"/>
        <v>43392</v>
      </c>
      <c r="E460" s="19" t="str">
        <f t="shared" si="78"/>
        <v>412018</v>
      </c>
      <c r="F460" s="4">
        <f>SUMIF('Cushing Flows Data'!A$9:A$3818,'Cushing Balance'!$E460,'Cushing Flows Data'!$Z$9:$Z$3818)</f>
        <v>15615.386609948715</v>
      </c>
      <c r="G460" s="4">
        <f>SUMIF('Cushing Flows Data'!A$9:A$3818,'Cushing Balance'!$E460,'Cushing Flows Data'!$AU$9:$AU$3818)</f>
        <v>16575.637109025003</v>
      </c>
      <c r="H460" s="15">
        <f>F460-G460+SUMIF('Cushing Flows Data'!A$9:A$3818,'Cushing Balance'!$E460,'Cushing Flows Data'!$AY$9:$AY$3818)</f>
        <v>-960.25049907628818</v>
      </c>
      <c r="I460" s="58"/>
      <c r="J460" s="15">
        <f t="shared" si="83"/>
        <v>-2803.2008661983709</v>
      </c>
      <c r="K460" s="48">
        <f t="shared" si="79"/>
        <v>0</v>
      </c>
      <c r="L460" s="48">
        <f t="shared" si="80"/>
        <v>960.25049907628818</v>
      </c>
      <c r="M460" s="48"/>
      <c r="N460" s="48">
        <f t="shared" si="81"/>
        <v>0</v>
      </c>
      <c r="O460" s="48">
        <f t="shared" si="82"/>
        <v>960.25049907628818</v>
      </c>
      <c r="P460" s="45">
        <f t="shared" si="74"/>
        <v>88434</v>
      </c>
      <c r="Q460" s="41">
        <f t="shared" si="86"/>
        <v>0</v>
      </c>
    </row>
    <row r="461" spans="1:17" x14ac:dyDescent="0.25">
      <c r="A461" s="58">
        <f t="shared" si="84"/>
        <v>2018</v>
      </c>
      <c r="B461" s="58">
        <f t="shared" si="85"/>
        <v>10</v>
      </c>
      <c r="C461" s="19">
        <v>43393</v>
      </c>
      <c r="D461" s="19">
        <f t="shared" si="77"/>
        <v>43399</v>
      </c>
      <c r="E461" s="19" t="str">
        <f t="shared" si="78"/>
        <v>422018</v>
      </c>
      <c r="F461" s="4">
        <f>SUMIF('Cushing Flows Data'!A$9:A$3818,'Cushing Balance'!$E461,'Cushing Flows Data'!$Z$9:$Z$3818)</f>
        <v>15615.386609948715</v>
      </c>
      <c r="G461" s="4">
        <f>SUMIF('Cushing Flows Data'!A$9:A$3818,'Cushing Balance'!$E461,'Cushing Flows Data'!$AU$9:$AU$3818)</f>
        <v>16575.637109025003</v>
      </c>
      <c r="H461" s="15">
        <f>F461-G461+SUMIF('Cushing Flows Data'!A$9:A$3818,'Cushing Balance'!$E461,'Cushing Flows Data'!$AY$9:$AY$3818)</f>
        <v>-960.25049907628818</v>
      </c>
      <c r="I461" s="58"/>
      <c r="J461" s="15">
        <f t="shared" si="83"/>
        <v>-3763.4513652746591</v>
      </c>
      <c r="K461" s="48">
        <f t="shared" si="79"/>
        <v>0</v>
      </c>
      <c r="L461" s="48">
        <f t="shared" si="80"/>
        <v>960.25049907628818</v>
      </c>
      <c r="M461" s="48"/>
      <c r="N461" s="48">
        <f t="shared" si="81"/>
        <v>0</v>
      </c>
      <c r="O461" s="48">
        <f t="shared" si="82"/>
        <v>960.25049907628818</v>
      </c>
      <c r="P461" s="45">
        <f t="shared" si="74"/>
        <v>88434</v>
      </c>
      <c r="Q461" s="41">
        <f t="shared" si="86"/>
        <v>0</v>
      </c>
    </row>
    <row r="462" spans="1:17" x14ac:dyDescent="0.25">
      <c r="A462" s="58">
        <f t="shared" si="84"/>
        <v>2018</v>
      </c>
      <c r="B462" s="58">
        <f t="shared" si="85"/>
        <v>10</v>
      </c>
      <c r="C462" s="19">
        <v>43400</v>
      </c>
      <c r="D462" s="19">
        <f t="shared" si="77"/>
        <v>43406</v>
      </c>
      <c r="E462" s="19" t="str">
        <f t="shared" si="78"/>
        <v>432018</v>
      </c>
      <c r="F462" s="4">
        <f>SUMIF('Cushing Flows Data'!A$9:A$3818,'Cushing Balance'!$E462,'Cushing Flows Data'!$Z$9:$Z$3818)</f>
        <v>15615.386609948715</v>
      </c>
      <c r="G462" s="4">
        <f>SUMIF('Cushing Flows Data'!A$9:A$3818,'Cushing Balance'!$E462,'Cushing Flows Data'!$AU$9:$AU$3818)</f>
        <v>16575.637109025003</v>
      </c>
      <c r="H462" s="15">
        <f>F462-G462+SUMIF('Cushing Flows Data'!A$9:A$3818,'Cushing Balance'!$E462,'Cushing Flows Data'!$AY$9:$AY$3818)</f>
        <v>-960.25049907628818</v>
      </c>
      <c r="I462" s="58"/>
      <c r="J462" s="15">
        <f t="shared" si="83"/>
        <v>-4723.7018643509473</v>
      </c>
      <c r="K462" s="48">
        <f t="shared" si="79"/>
        <v>0</v>
      </c>
      <c r="L462" s="48">
        <f t="shared" si="80"/>
        <v>960.25049907628818</v>
      </c>
      <c r="M462" s="48"/>
      <c r="N462" s="48">
        <f t="shared" si="81"/>
        <v>0</v>
      </c>
      <c r="O462" s="48">
        <f t="shared" si="82"/>
        <v>960.25049907628818</v>
      </c>
      <c r="P462" s="45">
        <f t="shared" si="74"/>
        <v>88434</v>
      </c>
      <c r="Q462" s="41">
        <f t="shared" si="86"/>
        <v>0</v>
      </c>
    </row>
    <row r="463" spans="1:17" x14ac:dyDescent="0.25">
      <c r="A463" s="58">
        <f t="shared" si="84"/>
        <v>2018</v>
      </c>
      <c r="B463" s="58">
        <f t="shared" si="85"/>
        <v>11</v>
      </c>
      <c r="C463" s="19">
        <v>43407</v>
      </c>
      <c r="D463" s="19">
        <f t="shared" si="77"/>
        <v>43413</v>
      </c>
      <c r="E463" s="19" t="str">
        <f t="shared" si="78"/>
        <v>442018</v>
      </c>
      <c r="F463" s="4">
        <f>SUMIF('Cushing Flows Data'!A$9:A$3818,'Cushing Balance'!$E463,'Cushing Flows Data'!$Z$9:$Z$3818)</f>
        <v>15615.386609948715</v>
      </c>
      <c r="G463" s="4">
        <f>SUMIF('Cushing Flows Data'!A$9:A$3818,'Cushing Balance'!$E463,'Cushing Flows Data'!$AU$9:$AU$3818)</f>
        <v>16575.637109025003</v>
      </c>
      <c r="H463" s="15">
        <f>F463-G463+SUMIF('Cushing Flows Data'!A$9:A$3818,'Cushing Balance'!$E463,'Cushing Flows Data'!$AY$9:$AY$3818)</f>
        <v>-960.25049907628818</v>
      </c>
      <c r="I463" s="58"/>
      <c r="J463" s="15">
        <f t="shared" si="83"/>
        <v>-5683.9523634272355</v>
      </c>
      <c r="K463" s="48">
        <f t="shared" si="79"/>
        <v>0</v>
      </c>
      <c r="L463" s="48">
        <f t="shared" si="80"/>
        <v>960.25049907628818</v>
      </c>
      <c r="M463" s="48"/>
      <c r="N463" s="48">
        <f t="shared" si="81"/>
        <v>0</v>
      </c>
      <c r="O463" s="48">
        <f t="shared" si="82"/>
        <v>960.25049907628818</v>
      </c>
      <c r="P463" s="45">
        <f t="shared" si="74"/>
        <v>88434</v>
      </c>
      <c r="Q463" s="41">
        <f t="shared" si="86"/>
        <v>0</v>
      </c>
    </row>
    <row r="464" spans="1:17" x14ac:dyDescent="0.25">
      <c r="A464" s="58">
        <f t="shared" si="84"/>
        <v>2018</v>
      </c>
      <c r="B464" s="58">
        <f t="shared" si="85"/>
        <v>11</v>
      </c>
      <c r="C464" s="19">
        <v>43414</v>
      </c>
      <c r="D464" s="19">
        <f t="shared" si="77"/>
        <v>43420</v>
      </c>
      <c r="E464" s="19" t="str">
        <f t="shared" si="78"/>
        <v>452018</v>
      </c>
      <c r="F464" s="4">
        <f>SUMIF('Cushing Flows Data'!A$9:A$3818,'Cushing Balance'!$E464,'Cushing Flows Data'!$Z$9:$Z$3818)</f>
        <v>15615.386609948715</v>
      </c>
      <c r="G464" s="4">
        <f>SUMIF('Cushing Flows Data'!A$9:A$3818,'Cushing Balance'!$E464,'Cushing Flows Data'!$AU$9:$AU$3818)</f>
        <v>16575.637109025003</v>
      </c>
      <c r="H464" s="15">
        <f>F464-G464+SUMIF('Cushing Flows Data'!A$9:A$3818,'Cushing Balance'!$E464,'Cushing Flows Data'!$AY$9:$AY$3818)</f>
        <v>-960.25049907628818</v>
      </c>
      <c r="I464" s="58"/>
      <c r="J464" s="15">
        <f t="shared" si="83"/>
        <v>-6644.2028625035236</v>
      </c>
      <c r="K464" s="48">
        <f t="shared" si="79"/>
        <v>0</v>
      </c>
      <c r="L464" s="48">
        <f t="shared" si="80"/>
        <v>960.25049907628818</v>
      </c>
      <c r="M464" s="48"/>
      <c r="N464" s="48">
        <f t="shared" si="81"/>
        <v>0</v>
      </c>
      <c r="O464" s="48">
        <f t="shared" si="82"/>
        <v>960.25049907628818</v>
      </c>
      <c r="P464" s="45">
        <f t="shared" si="74"/>
        <v>88434</v>
      </c>
      <c r="Q464" s="41">
        <f t="shared" si="86"/>
        <v>0</v>
      </c>
    </row>
    <row r="465" spans="1:17" x14ac:dyDescent="0.25">
      <c r="A465" s="58">
        <f t="shared" si="84"/>
        <v>2018</v>
      </c>
      <c r="B465" s="58">
        <f t="shared" si="85"/>
        <v>11</v>
      </c>
      <c r="C465" s="19">
        <v>43421</v>
      </c>
      <c r="D465" s="19">
        <f t="shared" si="77"/>
        <v>43427</v>
      </c>
      <c r="E465" s="19" t="str">
        <f t="shared" si="78"/>
        <v>462018</v>
      </c>
      <c r="F465" s="4">
        <f>SUMIF('Cushing Flows Data'!A$9:A$3818,'Cushing Balance'!$E465,'Cushing Flows Data'!$Z$9:$Z$3818)</f>
        <v>15615.386609948715</v>
      </c>
      <c r="G465" s="4">
        <f>SUMIF('Cushing Flows Data'!A$9:A$3818,'Cushing Balance'!$E465,'Cushing Flows Data'!$AU$9:$AU$3818)</f>
        <v>16575.637109025003</v>
      </c>
      <c r="H465" s="15">
        <f>F465-G465+SUMIF('Cushing Flows Data'!A$9:A$3818,'Cushing Balance'!$E465,'Cushing Flows Data'!$AY$9:$AY$3818)</f>
        <v>-960.25049907628818</v>
      </c>
      <c r="I465" s="58"/>
      <c r="J465" s="15">
        <f t="shared" si="83"/>
        <v>-7604.4533615798118</v>
      </c>
      <c r="K465" s="48">
        <f t="shared" si="79"/>
        <v>0</v>
      </c>
      <c r="L465" s="48">
        <f t="shared" si="80"/>
        <v>960.25049907628818</v>
      </c>
      <c r="M465" s="48"/>
      <c r="N465" s="48">
        <f t="shared" si="81"/>
        <v>0</v>
      </c>
      <c r="O465" s="48">
        <f t="shared" si="82"/>
        <v>960.25049907628818</v>
      </c>
      <c r="P465" s="45">
        <f t="shared" si="74"/>
        <v>88434</v>
      </c>
      <c r="Q465" s="41">
        <f t="shared" si="86"/>
        <v>0</v>
      </c>
    </row>
    <row r="466" spans="1:17" x14ac:dyDescent="0.25">
      <c r="A466" s="58">
        <f t="shared" si="84"/>
        <v>2018</v>
      </c>
      <c r="B466" s="58">
        <f t="shared" si="85"/>
        <v>11</v>
      </c>
      <c r="C466" s="19">
        <v>43428</v>
      </c>
      <c r="D466" s="19">
        <f t="shared" si="77"/>
        <v>43434</v>
      </c>
      <c r="E466" s="19" t="str">
        <f t="shared" si="78"/>
        <v>472018</v>
      </c>
      <c r="F466" s="4">
        <f>SUMIF('Cushing Flows Data'!A$9:A$3818,'Cushing Balance'!$E466,'Cushing Flows Data'!$Z$9:$Z$3818)</f>
        <v>15615.386609948715</v>
      </c>
      <c r="G466" s="4">
        <f>SUMIF('Cushing Flows Data'!A$9:A$3818,'Cushing Balance'!$E466,'Cushing Flows Data'!$AU$9:$AU$3818)</f>
        <v>16575.637109025003</v>
      </c>
      <c r="H466" s="15">
        <f>F466-G466+SUMIF('Cushing Flows Data'!A$9:A$3818,'Cushing Balance'!$E466,'Cushing Flows Data'!$AY$9:$AY$3818)</f>
        <v>-960.25049907628818</v>
      </c>
      <c r="I466" s="58"/>
      <c r="J466" s="15">
        <f t="shared" si="83"/>
        <v>-8564.7038606561</v>
      </c>
      <c r="K466" s="48">
        <f t="shared" si="79"/>
        <v>0</v>
      </c>
      <c r="L466" s="48">
        <f t="shared" si="80"/>
        <v>960.25049907628818</v>
      </c>
      <c r="M466" s="48"/>
      <c r="N466" s="48">
        <f t="shared" si="81"/>
        <v>0</v>
      </c>
      <c r="O466" s="48">
        <f t="shared" si="82"/>
        <v>960.25049907628818</v>
      </c>
      <c r="P466" s="45">
        <f t="shared" si="74"/>
        <v>88434</v>
      </c>
      <c r="Q466" s="41">
        <f t="shared" si="86"/>
        <v>0</v>
      </c>
    </row>
    <row r="467" spans="1:17" x14ac:dyDescent="0.25">
      <c r="A467" s="58">
        <f t="shared" si="84"/>
        <v>2018</v>
      </c>
      <c r="B467" s="58">
        <f t="shared" si="85"/>
        <v>12</v>
      </c>
      <c r="C467" s="19">
        <v>43435</v>
      </c>
      <c r="D467" s="19">
        <f t="shared" si="77"/>
        <v>43441</v>
      </c>
      <c r="E467" s="19" t="str">
        <f t="shared" si="78"/>
        <v>482018</v>
      </c>
      <c r="F467" s="4">
        <f>SUMIF('Cushing Flows Data'!A$9:A$3818,'Cushing Balance'!$E467,'Cushing Flows Data'!$Z$9:$Z$3818)</f>
        <v>15615.386609948715</v>
      </c>
      <c r="G467" s="4">
        <f>SUMIF('Cushing Flows Data'!A$9:A$3818,'Cushing Balance'!$E467,'Cushing Flows Data'!$AU$9:$AU$3818)</f>
        <v>16575.637109025003</v>
      </c>
      <c r="H467" s="15">
        <f>F467-G467+SUMIF('Cushing Flows Data'!A$9:A$3818,'Cushing Balance'!$E467,'Cushing Flows Data'!$AY$9:$AY$3818)</f>
        <v>-960.25049907628818</v>
      </c>
      <c r="I467" s="58"/>
      <c r="J467" s="15">
        <f t="shared" si="83"/>
        <v>-9524.9543597323882</v>
      </c>
      <c r="K467" s="48">
        <f t="shared" si="79"/>
        <v>0</v>
      </c>
      <c r="L467" s="48">
        <f t="shared" si="80"/>
        <v>960.25049907628818</v>
      </c>
      <c r="M467" s="48"/>
      <c r="N467" s="48">
        <f t="shared" si="81"/>
        <v>0</v>
      </c>
      <c r="O467" s="48">
        <f t="shared" si="82"/>
        <v>960.25049907628818</v>
      </c>
      <c r="P467" s="45">
        <f t="shared" si="74"/>
        <v>88434</v>
      </c>
      <c r="Q467" s="41">
        <f t="shared" si="86"/>
        <v>0</v>
      </c>
    </row>
    <row r="468" spans="1:17" x14ac:dyDescent="0.25">
      <c r="A468" s="58">
        <f t="shared" si="84"/>
        <v>2018</v>
      </c>
      <c r="B468" s="58">
        <f t="shared" si="85"/>
        <v>12</v>
      </c>
      <c r="C468" s="19">
        <v>43442</v>
      </c>
      <c r="D468" s="19">
        <f t="shared" si="77"/>
        <v>43448</v>
      </c>
      <c r="E468" s="19" t="str">
        <f t="shared" si="78"/>
        <v>492018</v>
      </c>
      <c r="F468" s="4">
        <f>SUMIF('Cushing Flows Data'!A$9:A$3818,'Cushing Balance'!$E468,'Cushing Flows Data'!$Z$9:$Z$3818)</f>
        <v>15615.386609948715</v>
      </c>
      <c r="G468" s="4">
        <f>SUMIF('Cushing Flows Data'!A$9:A$3818,'Cushing Balance'!$E468,'Cushing Flows Data'!$AU$9:$AU$3818)</f>
        <v>16575.637109025003</v>
      </c>
      <c r="H468" s="15">
        <f>F468-G468+SUMIF('Cushing Flows Data'!A$9:A$3818,'Cushing Balance'!$E468,'Cushing Flows Data'!$AY$9:$AY$3818)</f>
        <v>-960.25049907628818</v>
      </c>
      <c r="I468" s="58"/>
      <c r="J468" s="15">
        <f t="shared" si="83"/>
        <v>-10485.204858808676</v>
      </c>
      <c r="K468" s="48">
        <f t="shared" si="79"/>
        <v>0</v>
      </c>
      <c r="L468" s="48">
        <f t="shared" si="80"/>
        <v>960.25049907628818</v>
      </c>
      <c r="M468" s="48"/>
      <c r="N468" s="48">
        <f t="shared" si="81"/>
        <v>0</v>
      </c>
      <c r="O468" s="48">
        <f t="shared" si="82"/>
        <v>960.25049907628818</v>
      </c>
      <c r="P468" s="45">
        <f t="shared" si="74"/>
        <v>88434</v>
      </c>
      <c r="Q468" s="41">
        <f t="shared" si="86"/>
        <v>0</v>
      </c>
    </row>
    <row r="469" spans="1:17" x14ac:dyDescent="0.25">
      <c r="A469" s="58">
        <f t="shared" si="84"/>
        <v>2018</v>
      </c>
      <c r="B469" s="58">
        <f t="shared" si="85"/>
        <v>12</v>
      </c>
      <c r="C469" s="19">
        <v>43449</v>
      </c>
      <c r="D469" s="19">
        <f t="shared" si="77"/>
        <v>43455</v>
      </c>
      <c r="E469" s="19" t="str">
        <f t="shared" si="78"/>
        <v>502018</v>
      </c>
      <c r="F469" s="4">
        <f>SUMIF('Cushing Flows Data'!A$9:A$3818,'Cushing Balance'!$E469,'Cushing Flows Data'!$Z$9:$Z$3818)</f>
        <v>15615.386609948715</v>
      </c>
      <c r="G469" s="4">
        <f>SUMIF('Cushing Flows Data'!A$9:A$3818,'Cushing Balance'!$E469,'Cushing Flows Data'!$AU$9:$AU$3818)</f>
        <v>16575.637109025003</v>
      </c>
      <c r="H469" s="15">
        <f>F469-G469+SUMIF('Cushing Flows Data'!A$9:A$3818,'Cushing Balance'!$E469,'Cushing Flows Data'!$AY$9:$AY$3818)</f>
        <v>-960.25049907628818</v>
      </c>
      <c r="I469" s="58"/>
      <c r="J469" s="15">
        <f t="shared" si="83"/>
        <v>-11445.455357884965</v>
      </c>
      <c r="K469" s="48">
        <f t="shared" si="79"/>
        <v>0</v>
      </c>
      <c r="L469" s="48">
        <f t="shared" si="80"/>
        <v>960.25049907628818</v>
      </c>
      <c r="M469" s="48"/>
      <c r="N469" s="48">
        <f t="shared" si="81"/>
        <v>0</v>
      </c>
      <c r="O469" s="48">
        <f t="shared" si="82"/>
        <v>960.25049907628818</v>
      </c>
      <c r="P469" s="45">
        <f t="shared" si="74"/>
        <v>88434</v>
      </c>
      <c r="Q469" s="41">
        <f t="shared" si="86"/>
        <v>0</v>
      </c>
    </row>
    <row r="470" spans="1:17" x14ac:dyDescent="0.25">
      <c r="A470" s="58">
        <f t="shared" si="84"/>
        <v>2018</v>
      </c>
      <c r="B470" s="58">
        <f t="shared" si="85"/>
        <v>12</v>
      </c>
      <c r="C470" s="19">
        <v>43456</v>
      </c>
      <c r="D470" s="19">
        <f t="shared" si="77"/>
        <v>43462</v>
      </c>
      <c r="E470" s="19" t="str">
        <f t="shared" si="78"/>
        <v>512018</v>
      </c>
      <c r="F470" s="4">
        <f>SUMIF('Cushing Flows Data'!A$9:A$3818,'Cushing Balance'!$E470,'Cushing Flows Data'!$Z$9:$Z$3818)</f>
        <v>15615.386609948715</v>
      </c>
      <c r="G470" s="4">
        <f>SUMIF('Cushing Flows Data'!A$9:A$3818,'Cushing Balance'!$E470,'Cushing Flows Data'!$AU$9:$AU$3818)</f>
        <v>16575.637109025003</v>
      </c>
      <c r="H470" s="15">
        <f>F470-G470+SUMIF('Cushing Flows Data'!A$9:A$3818,'Cushing Balance'!$E470,'Cushing Flows Data'!$AY$9:$AY$3818)</f>
        <v>-960.25049907628818</v>
      </c>
      <c r="I470" s="58"/>
      <c r="J470" s="15">
        <f t="shared" si="83"/>
        <v>-12405.705856961253</v>
      </c>
      <c r="K470" s="48">
        <f t="shared" si="79"/>
        <v>0</v>
      </c>
      <c r="L470" s="48">
        <f t="shared" si="80"/>
        <v>960.25049907628818</v>
      </c>
      <c r="M470" s="48"/>
      <c r="N470" s="48">
        <f t="shared" si="81"/>
        <v>0</v>
      </c>
      <c r="O470" s="48">
        <f t="shared" si="82"/>
        <v>960.25049907628818</v>
      </c>
      <c r="P470" s="45">
        <f t="shared" si="74"/>
        <v>88434</v>
      </c>
      <c r="Q470" s="41">
        <f t="shared" si="86"/>
        <v>0</v>
      </c>
    </row>
    <row r="471" spans="1:17" x14ac:dyDescent="0.25">
      <c r="A471" s="58">
        <f t="shared" si="84"/>
        <v>2018</v>
      </c>
      <c r="B471" s="58">
        <f t="shared" si="85"/>
        <v>12</v>
      </c>
      <c r="C471" s="19">
        <v>43463</v>
      </c>
      <c r="D471" s="19">
        <f t="shared" si="77"/>
        <v>43469</v>
      </c>
      <c r="E471" s="19" t="str">
        <f t="shared" si="78"/>
        <v>522018</v>
      </c>
      <c r="F471" s="4">
        <f>SUMIF('Cushing Flows Data'!A$9:A$3818,'Cushing Balance'!$E471,'Cushing Flows Data'!$Z$9:$Z$3818)</f>
        <v>15615.386609948715</v>
      </c>
      <c r="G471" s="4">
        <f>SUMIF('Cushing Flows Data'!A$9:A$3818,'Cushing Balance'!$E471,'Cushing Flows Data'!$AU$9:$AU$3818)</f>
        <v>16575.637109025003</v>
      </c>
      <c r="H471" s="15">
        <f>F471-G471+SUMIF('Cushing Flows Data'!A$9:A$3818,'Cushing Balance'!$E471,'Cushing Flows Data'!$AY$9:$AY$3818)</f>
        <v>-960.25049907628818</v>
      </c>
      <c r="I471" s="58"/>
      <c r="J471" s="15">
        <f t="shared" si="83"/>
        <v>-13365.956356037541</v>
      </c>
      <c r="K471" s="48">
        <f t="shared" si="79"/>
        <v>0</v>
      </c>
      <c r="L471" s="48">
        <f t="shared" si="80"/>
        <v>960.25049907628818</v>
      </c>
      <c r="M471" s="48"/>
      <c r="N471" s="48">
        <f t="shared" si="81"/>
        <v>0</v>
      </c>
      <c r="O471" s="48">
        <f t="shared" si="82"/>
        <v>960.25049907628818</v>
      </c>
      <c r="P471" s="45">
        <f t="shared" si="74"/>
        <v>88434</v>
      </c>
      <c r="Q471" s="41">
        <f t="shared" si="86"/>
        <v>0</v>
      </c>
    </row>
    <row r="472" spans="1:17" x14ac:dyDescent="0.25">
      <c r="A472" s="58">
        <f t="shared" si="84"/>
        <v>2019</v>
      </c>
      <c r="B472" s="58">
        <f t="shared" si="85"/>
        <v>1</v>
      </c>
      <c r="C472" s="19">
        <v>43470</v>
      </c>
      <c r="D472" s="19">
        <f t="shared" si="77"/>
        <v>-1</v>
      </c>
      <c r="E472" s="19" t="str">
        <f t="shared" si="78"/>
        <v>12019</v>
      </c>
      <c r="F472" s="4">
        <f>SUMIF('Cushing Flows Data'!A$9:A$3818,'Cushing Balance'!$E472,'Cushing Flows Data'!$Z$9:$Z$3818)</f>
        <v>398337.55670160224</v>
      </c>
      <c r="G472" s="4">
        <f>SUMIF('Cushing Flows Data'!A$9:A$3818,'Cushing Balance'!$E472,'Cushing Flows Data'!$AU$9:$AU$3818)</f>
        <v>852461.33703557285</v>
      </c>
      <c r="H472" s="15">
        <f>F472-G472+SUMIF('Cushing Flows Data'!A$9:A$3818,'Cushing Balance'!$E472,'Cushing Flows Data'!$AY$9:$AY$3818)</f>
        <v>-454123.78033397062</v>
      </c>
      <c r="I472" s="58"/>
      <c r="J472" s="15">
        <f t="shared" si="83"/>
        <v>-467489.73669000814</v>
      </c>
      <c r="K472" s="48">
        <f t="shared" si="79"/>
        <v>0</v>
      </c>
      <c r="L472" s="48">
        <f t="shared" si="80"/>
        <v>454123.78033397062</v>
      </c>
      <c r="M472" s="48"/>
      <c r="N472" s="48">
        <f t="shared" si="81"/>
        <v>0</v>
      </c>
      <c r="O472" s="48">
        <f t="shared" si="82"/>
        <v>454123.78033397062</v>
      </c>
      <c r="P472" s="45">
        <f t="shared" si="74"/>
        <v>88434</v>
      </c>
      <c r="Q472" s="41">
        <f t="shared" si="86"/>
        <v>0</v>
      </c>
    </row>
    <row r="473" spans="1:17" x14ac:dyDescent="0.25">
      <c r="B473" s="58"/>
      <c r="C473" s="19"/>
      <c r="D473" s="19"/>
      <c r="E473" s="19"/>
      <c r="F473" s="4"/>
      <c r="G473" s="4"/>
      <c r="H473" s="15"/>
      <c r="I473" s="58"/>
      <c r="J473" s="15">
        <f t="shared" ref="J473:J513" si="87">J472+H473</f>
        <v>-467489.73669000814</v>
      </c>
      <c r="K473" s="48"/>
      <c r="L473" s="48"/>
      <c r="M473" s="48"/>
      <c r="N473" s="48"/>
      <c r="O473" s="48"/>
      <c r="P473" s="45">
        <f t="shared" si="74"/>
        <v>88434</v>
      </c>
      <c r="Q473" s="41">
        <f t="shared" si="86"/>
        <v>0</v>
      </c>
    </row>
    <row r="474" spans="1:17" x14ac:dyDescent="0.25">
      <c r="B474" s="58"/>
      <c r="C474" s="19"/>
      <c r="D474" s="19"/>
      <c r="E474" s="19"/>
      <c r="F474" s="4"/>
      <c r="G474" s="4"/>
      <c r="H474" s="15"/>
      <c r="I474" s="58"/>
      <c r="J474" s="15">
        <f t="shared" si="87"/>
        <v>-467489.73669000814</v>
      </c>
      <c r="K474" s="48"/>
      <c r="L474" s="48"/>
      <c r="M474" s="48"/>
      <c r="N474" s="48"/>
      <c r="O474" s="48"/>
      <c r="P474" s="45">
        <f t="shared" si="74"/>
        <v>88434</v>
      </c>
      <c r="Q474" s="41">
        <f t="shared" si="86"/>
        <v>0</v>
      </c>
    </row>
    <row r="475" spans="1:17" x14ac:dyDescent="0.25">
      <c r="B475" s="58"/>
      <c r="C475" s="19"/>
      <c r="D475" s="19"/>
      <c r="E475" s="19"/>
      <c r="F475" s="4"/>
      <c r="G475" s="4"/>
      <c r="H475" s="15"/>
      <c r="I475" s="58"/>
      <c r="J475" s="15">
        <f t="shared" si="87"/>
        <v>-467489.73669000814</v>
      </c>
      <c r="K475" s="48"/>
      <c r="L475" s="48"/>
      <c r="M475" s="48"/>
      <c r="N475" s="48"/>
      <c r="O475" s="48"/>
      <c r="P475" s="45">
        <f t="shared" si="74"/>
        <v>88434</v>
      </c>
      <c r="Q475" s="41">
        <f t="shared" si="86"/>
        <v>0</v>
      </c>
    </row>
    <row r="476" spans="1:17" x14ac:dyDescent="0.25">
      <c r="B476" s="58"/>
      <c r="C476" s="19"/>
      <c r="D476" s="19"/>
      <c r="E476" s="19"/>
      <c r="F476" s="4"/>
      <c r="G476" s="4"/>
      <c r="H476" s="15"/>
      <c r="I476" s="58"/>
      <c r="J476" s="15">
        <f t="shared" si="87"/>
        <v>-467489.73669000814</v>
      </c>
      <c r="K476" s="48"/>
      <c r="L476" s="48"/>
      <c r="M476" s="48"/>
      <c r="N476" s="48"/>
      <c r="O476" s="48"/>
      <c r="P476" s="45">
        <f t="shared" si="74"/>
        <v>88434</v>
      </c>
      <c r="Q476" s="41">
        <f t="shared" si="86"/>
        <v>0</v>
      </c>
    </row>
    <row r="477" spans="1:17" x14ac:dyDescent="0.25">
      <c r="B477" s="58"/>
      <c r="C477" s="19"/>
      <c r="D477" s="19"/>
      <c r="E477" s="19"/>
      <c r="F477" s="4"/>
      <c r="G477" s="4"/>
      <c r="H477" s="15"/>
      <c r="I477" s="58"/>
      <c r="J477" s="15">
        <f t="shared" si="87"/>
        <v>-467489.73669000814</v>
      </c>
      <c r="K477" s="48"/>
      <c r="L477" s="48"/>
      <c r="M477" s="48"/>
      <c r="N477" s="48"/>
      <c r="O477" s="48"/>
      <c r="P477" s="45">
        <f t="shared" si="74"/>
        <v>88434</v>
      </c>
      <c r="Q477" s="41">
        <f t="shared" si="86"/>
        <v>0</v>
      </c>
    </row>
    <row r="478" spans="1:17" x14ac:dyDescent="0.25">
      <c r="B478" s="58"/>
      <c r="C478" s="19"/>
      <c r="D478" s="19"/>
      <c r="E478" s="19"/>
      <c r="F478" s="4"/>
      <c r="G478" s="4"/>
      <c r="H478" s="15"/>
      <c r="I478" s="58"/>
      <c r="J478" s="15">
        <f t="shared" si="87"/>
        <v>-467489.73669000814</v>
      </c>
      <c r="K478" s="48"/>
      <c r="L478" s="48"/>
      <c r="M478" s="48"/>
      <c r="N478" s="48"/>
      <c r="O478" s="48"/>
      <c r="P478" s="45">
        <f t="shared" ref="P478:P523" si="88">87884+550</f>
        <v>88434</v>
      </c>
      <c r="Q478" s="41">
        <f t="shared" si="86"/>
        <v>0</v>
      </c>
    </row>
    <row r="479" spans="1:17" x14ac:dyDescent="0.25">
      <c r="B479" s="58"/>
      <c r="C479" s="19"/>
      <c r="D479" s="19"/>
      <c r="E479" s="19"/>
      <c r="F479" s="4"/>
      <c r="G479" s="4"/>
      <c r="H479" s="15"/>
      <c r="I479" s="58"/>
      <c r="J479" s="15">
        <f t="shared" si="87"/>
        <v>-467489.73669000814</v>
      </c>
      <c r="K479" s="48"/>
      <c r="L479" s="48"/>
      <c r="M479" s="48"/>
      <c r="N479" s="48"/>
      <c r="O479" s="48"/>
      <c r="P479" s="45">
        <f t="shared" si="88"/>
        <v>88434</v>
      </c>
      <c r="Q479" s="41">
        <f t="shared" si="86"/>
        <v>0</v>
      </c>
    </row>
    <row r="480" spans="1:17" x14ac:dyDescent="0.25">
      <c r="B480" s="58"/>
      <c r="C480" s="19"/>
      <c r="D480" s="19"/>
      <c r="E480" s="19"/>
      <c r="F480" s="4"/>
      <c r="G480" s="4"/>
      <c r="H480" s="15"/>
      <c r="I480" s="58"/>
      <c r="J480" s="15">
        <f t="shared" si="87"/>
        <v>-467489.73669000814</v>
      </c>
      <c r="K480" s="48"/>
      <c r="L480" s="48"/>
      <c r="M480" s="48"/>
      <c r="N480" s="48"/>
      <c r="O480" s="48"/>
      <c r="P480" s="45">
        <f t="shared" si="88"/>
        <v>88434</v>
      </c>
      <c r="Q480" s="41">
        <f t="shared" si="86"/>
        <v>0</v>
      </c>
    </row>
    <row r="481" spans="2:17" x14ac:dyDescent="0.25">
      <c r="B481" s="58"/>
      <c r="C481" s="19"/>
      <c r="D481" s="19"/>
      <c r="E481" s="19"/>
      <c r="F481" s="4"/>
      <c r="G481" s="4"/>
      <c r="H481" s="15"/>
      <c r="I481" s="58"/>
      <c r="J481" s="15">
        <f t="shared" si="87"/>
        <v>-467489.73669000814</v>
      </c>
      <c r="K481" s="48"/>
      <c r="L481" s="48"/>
      <c r="M481" s="48"/>
      <c r="N481" s="48"/>
      <c r="O481" s="48"/>
      <c r="P481" s="45">
        <f t="shared" si="88"/>
        <v>88434</v>
      </c>
      <c r="Q481" s="41">
        <f t="shared" si="86"/>
        <v>0</v>
      </c>
    </row>
    <row r="482" spans="2:17" x14ac:dyDescent="0.25">
      <c r="B482" s="58"/>
      <c r="C482" s="19"/>
      <c r="D482" s="19"/>
      <c r="E482" s="19"/>
      <c r="F482" s="4"/>
      <c r="G482" s="4"/>
      <c r="H482" s="15"/>
      <c r="I482" s="58"/>
      <c r="J482" s="15">
        <f t="shared" si="87"/>
        <v>-467489.73669000814</v>
      </c>
      <c r="K482" s="48"/>
      <c r="L482" s="48"/>
      <c r="M482" s="48"/>
      <c r="N482" s="48"/>
      <c r="O482" s="48"/>
      <c r="P482" s="45">
        <f t="shared" si="88"/>
        <v>88434</v>
      </c>
      <c r="Q482" s="41">
        <f t="shared" si="86"/>
        <v>0</v>
      </c>
    </row>
    <row r="483" spans="2:17" x14ac:dyDescent="0.25">
      <c r="B483" s="58"/>
      <c r="C483" s="19"/>
      <c r="D483" s="19"/>
      <c r="E483" s="19"/>
      <c r="F483" s="4"/>
      <c r="G483" s="4"/>
      <c r="H483" s="15"/>
      <c r="I483" s="58"/>
      <c r="J483" s="15">
        <f t="shared" si="87"/>
        <v>-467489.73669000814</v>
      </c>
      <c r="K483" s="48"/>
      <c r="L483" s="48"/>
      <c r="M483" s="48"/>
      <c r="N483" s="48"/>
      <c r="O483" s="48"/>
      <c r="P483" s="45">
        <f t="shared" si="88"/>
        <v>88434</v>
      </c>
      <c r="Q483" s="41">
        <f t="shared" si="86"/>
        <v>0</v>
      </c>
    </row>
    <row r="484" spans="2:17" x14ac:dyDescent="0.25">
      <c r="B484" s="58"/>
      <c r="C484" s="19"/>
      <c r="D484" s="19"/>
      <c r="E484" s="19"/>
      <c r="F484" s="4"/>
      <c r="G484" s="4"/>
      <c r="H484" s="15"/>
      <c r="I484" s="58"/>
      <c r="J484" s="15">
        <f t="shared" si="87"/>
        <v>-467489.73669000814</v>
      </c>
      <c r="K484" s="48"/>
      <c r="L484" s="48"/>
      <c r="M484" s="48"/>
      <c r="N484" s="48"/>
      <c r="O484" s="48"/>
      <c r="P484" s="45">
        <f t="shared" si="88"/>
        <v>88434</v>
      </c>
      <c r="Q484" s="41">
        <f t="shared" si="86"/>
        <v>0</v>
      </c>
    </row>
    <row r="485" spans="2:17" x14ac:dyDescent="0.25">
      <c r="B485" s="58"/>
      <c r="C485" s="19"/>
      <c r="D485" s="19"/>
      <c r="E485" s="19"/>
      <c r="F485" s="4"/>
      <c r="G485" s="4"/>
      <c r="H485" s="15"/>
      <c r="I485" s="58"/>
      <c r="J485" s="15">
        <f t="shared" si="87"/>
        <v>-467489.73669000814</v>
      </c>
      <c r="K485" s="48"/>
      <c r="L485" s="48"/>
      <c r="M485" s="48"/>
      <c r="N485" s="48"/>
      <c r="O485" s="48"/>
      <c r="P485" s="45">
        <f t="shared" si="88"/>
        <v>88434</v>
      </c>
      <c r="Q485" s="41">
        <f t="shared" si="86"/>
        <v>0</v>
      </c>
    </row>
    <row r="486" spans="2:17" x14ac:dyDescent="0.25">
      <c r="B486" s="58"/>
      <c r="C486" s="19"/>
      <c r="D486" s="19"/>
      <c r="E486" s="19"/>
      <c r="F486" s="4"/>
      <c r="G486" s="4"/>
      <c r="H486" s="15"/>
      <c r="I486" s="58"/>
      <c r="J486" s="15">
        <f t="shared" si="87"/>
        <v>-467489.73669000814</v>
      </c>
      <c r="K486" s="48"/>
      <c r="L486" s="48"/>
      <c r="M486" s="48"/>
      <c r="N486" s="48"/>
      <c r="O486" s="48"/>
      <c r="P486" s="45">
        <f t="shared" si="88"/>
        <v>88434</v>
      </c>
      <c r="Q486" s="41">
        <f t="shared" si="86"/>
        <v>0</v>
      </c>
    </row>
    <row r="487" spans="2:17" x14ac:dyDescent="0.25">
      <c r="B487" s="58"/>
      <c r="C487" s="19"/>
      <c r="D487" s="19"/>
      <c r="E487" s="19"/>
      <c r="F487" s="4"/>
      <c r="G487" s="4"/>
      <c r="H487" s="15"/>
      <c r="I487" s="58"/>
      <c r="J487" s="15">
        <f t="shared" si="87"/>
        <v>-467489.73669000814</v>
      </c>
      <c r="K487" s="48"/>
      <c r="L487" s="48"/>
      <c r="M487" s="48"/>
      <c r="N487" s="48"/>
      <c r="O487" s="48"/>
      <c r="P487" s="45">
        <f t="shared" si="88"/>
        <v>88434</v>
      </c>
      <c r="Q487" s="41">
        <f t="shared" si="86"/>
        <v>0</v>
      </c>
    </row>
    <row r="488" spans="2:17" x14ac:dyDescent="0.25">
      <c r="B488" s="58"/>
      <c r="C488" s="19"/>
      <c r="D488" s="19"/>
      <c r="E488" s="19"/>
      <c r="F488" s="4"/>
      <c r="G488" s="4"/>
      <c r="H488" s="15"/>
      <c r="I488" s="58"/>
      <c r="J488" s="15">
        <f t="shared" si="87"/>
        <v>-467489.73669000814</v>
      </c>
      <c r="K488" s="48"/>
      <c r="L488" s="48"/>
      <c r="M488" s="48"/>
      <c r="N488" s="48"/>
      <c r="O488" s="48"/>
      <c r="P488" s="45">
        <f t="shared" si="88"/>
        <v>88434</v>
      </c>
      <c r="Q488" s="41">
        <f t="shared" si="86"/>
        <v>0</v>
      </c>
    </row>
    <row r="489" spans="2:17" x14ac:dyDescent="0.25">
      <c r="B489" s="58"/>
      <c r="C489" s="19"/>
      <c r="D489" s="19"/>
      <c r="E489" s="19"/>
      <c r="F489" s="4"/>
      <c r="G489" s="4"/>
      <c r="H489" s="15"/>
      <c r="I489" s="58"/>
      <c r="J489" s="15">
        <f t="shared" si="87"/>
        <v>-467489.73669000814</v>
      </c>
      <c r="K489" s="48"/>
      <c r="L489" s="48"/>
      <c r="M489" s="48"/>
      <c r="N489" s="48"/>
      <c r="O489" s="48"/>
      <c r="P489" s="45">
        <f t="shared" si="88"/>
        <v>88434</v>
      </c>
      <c r="Q489" s="41">
        <f t="shared" si="86"/>
        <v>0</v>
      </c>
    </row>
    <row r="490" spans="2:17" x14ac:dyDescent="0.25">
      <c r="B490" s="58"/>
      <c r="C490" s="19"/>
      <c r="D490" s="19"/>
      <c r="E490" s="19"/>
      <c r="F490" s="4"/>
      <c r="G490" s="4"/>
      <c r="H490" s="15"/>
      <c r="I490" s="58"/>
      <c r="J490" s="15">
        <f t="shared" si="87"/>
        <v>-467489.73669000814</v>
      </c>
      <c r="K490" s="48"/>
      <c r="L490" s="48"/>
      <c r="M490" s="48"/>
      <c r="N490" s="48"/>
      <c r="O490" s="48"/>
      <c r="P490" s="45">
        <f t="shared" si="88"/>
        <v>88434</v>
      </c>
      <c r="Q490" s="41">
        <f t="shared" si="86"/>
        <v>0</v>
      </c>
    </row>
    <row r="491" spans="2:17" x14ac:dyDescent="0.25">
      <c r="B491" s="58"/>
      <c r="C491" s="19"/>
      <c r="D491" s="19"/>
      <c r="E491" s="19"/>
      <c r="F491" s="4"/>
      <c r="G491" s="4"/>
      <c r="H491" s="15"/>
      <c r="I491" s="58"/>
      <c r="J491" s="15">
        <f t="shared" si="87"/>
        <v>-467489.73669000814</v>
      </c>
      <c r="K491" s="48"/>
      <c r="L491" s="48"/>
      <c r="M491" s="48"/>
      <c r="N491" s="48"/>
      <c r="O491" s="48"/>
      <c r="P491" s="45">
        <f t="shared" si="88"/>
        <v>88434</v>
      </c>
      <c r="Q491" s="41">
        <f t="shared" si="86"/>
        <v>0</v>
      </c>
    </row>
    <row r="492" spans="2:17" x14ac:dyDescent="0.25">
      <c r="B492" s="58"/>
      <c r="C492" s="19"/>
      <c r="D492" s="19"/>
      <c r="E492" s="19"/>
      <c r="F492" s="4"/>
      <c r="G492" s="4"/>
      <c r="H492" s="15"/>
      <c r="I492" s="58"/>
      <c r="J492" s="15">
        <f t="shared" si="87"/>
        <v>-467489.73669000814</v>
      </c>
      <c r="K492" s="48"/>
      <c r="L492" s="48"/>
      <c r="M492" s="48"/>
      <c r="N492" s="48"/>
      <c r="O492" s="48"/>
      <c r="P492" s="45">
        <f t="shared" si="88"/>
        <v>88434</v>
      </c>
      <c r="Q492" s="41">
        <f t="shared" si="86"/>
        <v>0</v>
      </c>
    </row>
    <row r="493" spans="2:17" x14ac:dyDescent="0.25">
      <c r="B493" s="58"/>
      <c r="C493" s="19"/>
      <c r="D493" s="19"/>
      <c r="E493" s="19"/>
      <c r="F493" s="4"/>
      <c r="G493" s="4"/>
      <c r="H493" s="15"/>
      <c r="I493" s="58"/>
      <c r="J493" s="15">
        <f t="shared" si="87"/>
        <v>-467489.73669000814</v>
      </c>
      <c r="K493" s="48"/>
      <c r="L493" s="48"/>
      <c r="M493" s="48"/>
      <c r="N493" s="48"/>
      <c r="O493" s="48"/>
      <c r="P493" s="45">
        <f t="shared" si="88"/>
        <v>88434</v>
      </c>
      <c r="Q493" s="41">
        <f t="shared" si="86"/>
        <v>0</v>
      </c>
    </row>
    <row r="494" spans="2:17" x14ac:dyDescent="0.25">
      <c r="B494" s="58"/>
      <c r="C494" s="19"/>
      <c r="D494" s="19"/>
      <c r="E494" s="19"/>
      <c r="F494" s="4"/>
      <c r="G494" s="4"/>
      <c r="H494" s="15"/>
      <c r="I494" s="58"/>
      <c r="J494" s="15">
        <f t="shared" si="87"/>
        <v>-467489.73669000814</v>
      </c>
      <c r="K494" s="48"/>
      <c r="L494" s="48"/>
      <c r="M494" s="48"/>
      <c r="N494" s="48"/>
      <c r="O494" s="48"/>
      <c r="P494" s="45">
        <f t="shared" si="88"/>
        <v>88434</v>
      </c>
      <c r="Q494" s="41">
        <f t="shared" si="86"/>
        <v>0</v>
      </c>
    </row>
    <row r="495" spans="2:17" x14ac:dyDescent="0.25">
      <c r="B495" s="58"/>
      <c r="C495" s="19"/>
      <c r="D495" s="19"/>
      <c r="E495" s="19"/>
      <c r="F495" s="4"/>
      <c r="G495" s="4"/>
      <c r="H495" s="15"/>
      <c r="I495" s="58"/>
      <c r="J495" s="15">
        <f t="shared" si="87"/>
        <v>-467489.73669000814</v>
      </c>
      <c r="K495" s="48"/>
      <c r="L495" s="48"/>
      <c r="M495" s="48"/>
      <c r="N495" s="48"/>
      <c r="O495" s="48"/>
      <c r="P495" s="45">
        <f t="shared" si="88"/>
        <v>88434</v>
      </c>
      <c r="Q495" s="41">
        <f t="shared" si="86"/>
        <v>0</v>
      </c>
    </row>
    <row r="496" spans="2:17" x14ac:dyDescent="0.25">
      <c r="B496" s="58"/>
      <c r="C496" s="19"/>
      <c r="D496" s="19"/>
      <c r="E496" s="19"/>
      <c r="F496" s="4"/>
      <c r="G496" s="4"/>
      <c r="H496" s="15"/>
      <c r="I496" s="58"/>
      <c r="J496" s="15">
        <f t="shared" si="87"/>
        <v>-467489.73669000814</v>
      </c>
      <c r="K496" s="48"/>
      <c r="L496" s="48"/>
      <c r="M496" s="48"/>
      <c r="N496" s="48"/>
      <c r="O496" s="48"/>
      <c r="P496" s="45">
        <f t="shared" si="88"/>
        <v>88434</v>
      </c>
      <c r="Q496" s="41">
        <f t="shared" si="86"/>
        <v>0</v>
      </c>
    </row>
    <row r="497" spans="2:17" x14ac:dyDescent="0.25">
      <c r="B497" s="58"/>
      <c r="C497" s="19"/>
      <c r="D497" s="19"/>
      <c r="E497" s="19"/>
      <c r="F497" s="4"/>
      <c r="G497" s="4"/>
      <c r="H497" s="15"/>
      <c r="I497" s="58"/>
      <c r="J497" s="15">
        <f t="shared" si="87"/>
        <v>-467489.73669000814</v>
      </c>
      <c r="K497" s="48"/>
      <c r="L497" s="48"/>
      <c r="M497" s="48"/>
      <c r="N497" s="48"/>
      <c r="O497" s="48"/>
      <c r="P497" s="45">
        <f t="shared" si="88"/>
        <v>88434</v>
      </c>
      <c r="Q497" s="41">
        <f t="shared" si="86"/>
        <v>0</v>
      </c>
    </row>
    <row r="498" spans="2:17" x14ac:dyDescent="0.25">
      <c r="B498" s="58"/>
      <c r="C498" s="19"/>
      <c r="D498" s="19"/>
      <c r="E498" s="19"/>
      <c r="F498" s="4"/>
      <c r="G498" s="4"/>
      <c r="H498" s="15"/>
      <c r="I498" s="58"/>
      <c r="J498" s="15">
        <f t="shared" si="87"/>
        <v>-467489.73669000814</v>
      </c>
      <c r="K498" s="48"/>
      <c r="L498" s="48"/>
      <c r="M498" s="48"/>
      <c r="N498" s="48"/>
      <c r="O498" s="48"/>
      <c r="P498" s="45">
        <f t="shared" si="88"/>
        <v>88434</v>
      </c>
      <c r="Q498" s="41">
        <f t="shared" si="86"/>
        <v>0</v>
      </c>
    </row>
    <row r="499" spans="2:17" x14ac:dyDescent="0.25">
      <c r="B499" s="58"/>
      <c r="C499" s="19"/>
      <c r="D499" s="19"/>
      <c r="E499" s="19"/>
      <c r="F499" s="4"/>
      <c r="G499" s="4"/>
      <c r="H499" s="15"/>
      <c r="I499" s="58"/>
      <c r="J499" s="15">
        <f t="shared" si="87"/>
        <v>-467489.73669000814</v>
      </c>
      <c r="K499" s="48"/>
      <c r="L499" s="48"/>
      <c r="M499" s="48"/>
      <c r="N499" s="48"/>
      <c r="O499" s="48"/>
      <c r="P499" s="45">
        <f t="shared" si="88"/>
        <v>88434</v>
      </c>
      <c r="Q499" s="41">
        <f t="shared" si="86"/>
        <v>0</v>
      </c>
    </row>
    <row r="500" spans="2:17" x14ac:dyDescent="0.25">
      <c r="B500" s="58"/>
      <c r="C500" s="19"/>
      <c r="D500" s="19"/>
      <c r="E500" s="19"/>
      <c r="F500" s="4"/>
      <c r="G500" s="4"/>
      <c r="H500" s="15"/>
      <c r="I500" s="58"/>
      <c r="J500" s="15">
        <f t="shared" si="87"/>
        <v>-467489.73669000814</v>
      </c>
      <c r="K500" s="48"/>
      <c r="L500" s="48"/>
      <c r="M500" s="48"/>
      <c r="N500" s="48"/>
      <c r="O500" s="48"/>
      <c r="P500" s="45">
        <f t="shared" si="88"/>
        <v>88434</v>
      </c>
      <c r="Q500" s="41">
        <f t="shared" si="86"/>
        <v>0</v>
      </c>
    </row>
    <row r="501" spans="2:17" x14ac:dyDescent="0.25">
      <c r="B501" s="58"/>
      <c r="C501" s="19"/>
      <c r="D501" s="19"/>
      <c r="E501" s="19"/>
      <c r="F501" s="4"/>
      <c r="G501" s="4"/>
      <c r="H501" s="15"/>
      <c r="I501" s="58"/>
      <c r="J501" s="15">
        <f t="shared" si="87"/>
        <v>-467489.73669000814</v>
      </c>
      <c r="K501" s="48"/>
      <c r="L501" s="48"/>
      <c r="M501" s="48"/>
      <c r="N501" s="48"/>
      <c r="O501" s="48"/>
      <c r="P501" s="45">
        <f t="shared" si="88"/>
        <v>88434</v>
      </c>
      <c r="Q501" s="41">
        <f t="shared" si="86"/>
        <v>0</v>
      </c>
    </row>
    <row r="502" spans="2:17" x14ac:dyDescent="0.25">
      <c r="B502" s="58"/>
      <c r="C502" s="19"/>
      <c r="D502" s="19"/>
      <c r="E502" s="19"/>
      <c r="F502" s="4"/>
      <c r="G502" s="4"/>
      <c r="H502" s="15"/>
      <c r="I502" s="58"/>
      <c r="J502" s="15">
        <f t="shared" si="87"/>
        <v>-467489.73669000814</v>
      </c>
      <c r="K502" s="48"/>
      <c r="L502" s="48"/>
      <c r="M502" s="48"/>
      <c r="N502" s="48"/>
      <c r="O502" s="48"/>
      <c r="P502" s="45">
        <f t="shared" si="88"/>
        <v>88434</v>
      </c>
      <c r="Q502" s="41">
        <f t="shared" si="86"/>
        <v>0</v>
      </c>
    </row>
    <row r="503" spans="2:17" x14ac:dyDescent="0.25">
      <c r="B503" s="58"/>
      <c r="C503" s="19"/>
      <c r="D503" s="19"/>
      <c r="E503" s="19"/>
      <c r="F503" s="4"/>
      <c r="G503" s="4"/>
      <c r="H503" s="15"/>
      <c r="I503" s="58"/>
      <c r="J503" s="15">
        <f t="shared" si="87"/>
        <v>-467489.73669000814</v>
      </c>
      <c r="K503" s="48"/>
      <c r="L503" s="48"/>
      <c r="M503" s="48"/>
      <c r="N503" s="48"/>
      <c r="O503" s="48"/>
      <c r="P503" s="45">
        <f t="shared" si="88"/>
        <v>88434</v>
      </c>
      <c r="Q503" s="41">
        <f t="shared" si="86"/>
        <v>0</v>
      </c>
    </row>
    <row r="504" spans="2:17" x14ac:dyDescent="0.25">
      <c r="B504" s="58"/>
      <c r="C504" s="19"/>
      <c r="D504" s="19"/>
      <c r="E504" s="19"/>
      <c r="F504" s="4"/>
      <c r="G504" s="4"/>
      <c r="H504" s="15"/>
      <c r="I504" s="58"/>
      <c r="J504" s="15">
        <f t="shared" si="87"/>
        <v>-467489.73669000814</v>
      </c>
      <c r="K504" s="48"/>
      <c r="L504" s="48"/>
      <c r="M504" s="48"/>
      <c r="N504" s="48"/>
      <c r="O504" s="48"/>
      <c r="P504" s="45">
        <f t="shared" si="88"/>
        <v>88434</v>
      </c>
      <c r="Q504" s="41">
        <f t="shared" si="86"/>
        <v>0</v>
      </c>
    </row>
    <row r="505" spans="2:17" x14ac:dyDescent="0.25">
      <c r="B505" s="58"/>
      <c r="C505" s="19"/>
      <c r="D505" s="19"/>
      <c r="E505" s="19"/>
      <c r="F505" s="4"/>
      <c r="G505" s="4"/>
      <c r="H505" s="15"/>
      <c r="I505" s="58"/>
      <c r="J505" s="15">
        <f t="shared" si="87"/>
        <v>-467489.73669000814</v>
      </c>
      <c r="K505" s="48"/>
      <c r="L505" s="48"/>
      <c r="M505" s="48"/>
      <c r="N505" s="48"/>
      <c r="O505" s="48"/>
      <c r="P505" s="45">
        <f t="shared" si="88"/>
        <v>88434</v>
      </c>
      <c r="Q505" s="41">
        <f t="shared" si="86"/>
        <v>0</v>
      </c>
    </row>
    <row r="506" spans="2:17" x14ac:dyDescent="0.25">
      <c r="B506" s="58"/>
      <c r="C506" s="19"/>
      <c r="D506" s="19"/>
      <c r="E506" s="19"/>
      <c r="F506" s="4"/>
      <c r="G506" s="4"/>
      <c r="H506" s="15"/>
      <c r="I506" s="58"/>
      <c r="J506" s="15">
        <f t="shared" si="87"/>
        <v>-467489.73669000814</v>
      </c>
      <c r="K506" s="48"/>
      <c r="L506" s="48"/>
      <c r="M506" s="48"/>
      <c r="N506" s="48"/>
      <c r="O506" s="48"/>
      <c r="P506" s="45">
        <f t="shared" si="88"/>
        <v>88434</v>
      </c>
      <c r="Q506" s="41">
        <f t="shared" si="86"/>
        <v>0</v>
      </c>
    </row>
    <row r="507" spans="2:17" x14ac:dyDescent="0.25">
      <c r="B507" s="58"/>
      <c r="C507" s="19"/>
      <c r="D507" s="19"/>
      <c r="E507" s="19"/>
      <c r="F507" s="4"/>
      <c r="G507" s="4"/>
      <c r="H507" s="15"/>
      <c r="I507" s="58"/>
      <c r="J507" s="15">
        <f t="shared" si="87"/>
        <v>-467489.73669000814</v>
      </c>
      <c r="K507" s="48"/>
      <c r="L507" s="48"/>
      <c r="M507" s="48"/>
      <c r="N507" s="48"/>
      <c r="O507" s="48"/>
      <c r="P507" s="45">
        <f t="shared" si="88"/>
        <v>88434</v>
      </c>
      <c r="Q507" s="41">
        <f t="shared" si="86"/>
        <v>0</v>
      </c>
    </row>
    <row r="508" spans="2:17" x14ac:dyDescent="0.25">
      <c r="B508" s="58"/>
      <c r="C508" s="19"/>
      <c r="D508" s="19"/>
      <c r="E508" s="19"/>
      <c r="F508" s="4"/>
      <c r="G508" s="4"/>
      <c r="H508" s="15"/>
      <c r="I508" s="58"/>
      <c r="J508" s="15">
        <f t="shared" si="87"/>
        <v>-467489.73669000814</v>
      </c>
      <c r="K508" s="48"/>
      <c r="L508" s="48"/>
      <c r="M508" s="48"/>
      <c r="N508" s="48"/>
      <c r="O508" s="48"/>
      <c r="P508" s="45">
        <f t="shared" si="88"/>
        <v>88434</v>
      </c>
      <c r="Q508" s="41">
        <f t="shared" si="86"/>
        <v>0</v>
      </c>
    </row>
    <row r="509" spans="2:17" x14ac:dyDescent="0.25">
      <c r="B509" s="58"/>
      <c r="C509" s="19"/>
      <c r="D509" s="19"/>
      <c r="E509" s="19"/>
      <c r="F509" s="4"/>
      <c r="G509" s="4"/>
      <c r="H509" s="15"/>
      <c r="I509" s="58"/>
      <c r="J509" s="15">
        <f t="shared" si="87"/>
        <v>-467489.73669000814</v>
      </c>
      <c r="K509" s="48"/>
      <c r="L509" s="48"/>
      <c r="M509" s="48"/>
      <c r="N509" s="48"/>
      <c r="O509" s="48"/>
      <c r="P509" s="45">
        <f t="shared" si="88"/>
        <v>88434</v>
      </c>
      <c r="Q509" s="41">
        <f t="shared" si="86"/>
        <v>0</v>
      </c>
    </row>
    <row r="510" spans="2:17" x14ac:dyDescent="0.25">
      <c r="B510" s="58"/>
      <c r="C510" s="19"/>
      <c r="D510" s="19"/>
      <c r="E510" s="19"/>
      <c r="F510" s="4"/>
      <c r="G510" s="4"/>
      <c r="H510" s="15"/>
      <c r="I510" s="58"/>
      <c r="J510" s="15">
        <f t="shared" si="87"/>
        <v>-467489.73669000814</v>
      </c>
      <c r="K510" s="48"/>
      <c r="L510" s="48"/>
      <c r="M510" s="48"/>
      <c r="N510" s="48"/>
      <c r="O510" s="48"/>
      <c r="P510" s="45">
        <f t="shared" si="88"/>
        <v>88434</v>
      </c>
      <c r="Q510" s="41">
        <f t="shared" si="86"/>
        <v>0</v>
      </c>
    </row>
    <row r="511" spans="2:17" x14ac:dyDescent="0.25">
      <c r="B511" s="58"/>
      <c r="C511" s="19"/>
      <c r="D511" s="19"/>
      <c r="E511" s="19"/>
      <c r="F511" s="4"/>
      <c r="G511" s="4"/>
      <c r="H511" s="15"/>
      <c r="I511" s="58"/>
      <c r="J511" s="15">
        <f t="shared" si="87"/>
        <v>-467489.73669000814</v>
      </c>
      <c r="K511" s="48"/>
      <c r="L511" s="48"/>
      <c r="M511" s="48"/>
      <c r="N511" s="48"/>
      <c r="O511" s="48"/>
      <c r="P511" s="45">
        <f t="shared" si="88"/>
        <v>88434</v>
      </c>
      <c r="Q511" s="41">
        <f t="shared" si="86"/>
        <v>0</v>
      </c>
    </row>
    <row r="512" spans="2:17" x14ac:dyDescent="0.25">
      <c r="B512" s="58"/>
      <c r="C512" s="19"/>
      <c r="D512" s="19"/>
      <c r="E512" s="19"/>
      <c r="F512" s="4"/>
      <c r="G512" s="4"/>
      <c r="H512" s="15"/>
      <c r="I512" s="58"/>
      <c r="J512" s="15">
        <f t="shared" si="87"/>
        <v>-467489.73669000814</v>
      </c>
      <c r="K512" s="48"/>
      <c r="L512" s="48"/>
      <c r="M512" s="48"/>
      <c r="N512" s="48"/>
      <c r="O512" s="48"/>
      <c r="P512" s="45">
        <f t="shared" si="88"/>
        <v>88434</v>
      </c>
      <c r="Q512" s="41">
        <f t="shared" si="86"/>
        <v>0</v>
      </c>
    </row>
    <row r="513" spans="2:17" x14ac:dyDescent="0.25">
      <c r="B513" s="58"/>
      <c r="C513" s="19"/>
      <c r="D513" s="19"/>
      <c r="E513" s="19"/>
      <c r="F513" s="4"/>
      <c r="G513" s="4"/>
      <c r="H513" s="15"/>
      <c r="I513" s="58"/>
      <c r="J513" s="15">
        <f t="shared" si="87"/>
        <v>-467489.73669000814</v>
      </c>
      <c r="K513" s="48"/>
      <c r="L513" s="48"/>
      <c r="M513" s="48"/>
      <c r="N513" s="48"/>
      <c r="O513" s="48"/>
      <c r="P513" s="45">
        <f t="shared" si="88"/>
        <v>88434</v>
      </c>
      <c r="Q513" s="41">
        <f t="shared" si="86"/>
        <v>0</v>
      </c>
    </row>
    <row r="514" spans="2:17" x14ac:dyDescent="0.25">
      <c r="B514" s="58"/>
      <c r="C514" s="19"/>
      <c r="D514" s="19"/>
      <c r="E514" s="19"/>
      <c r="F514" s="4"/>
      <c r="G514" s="4"/>
      <c r="H514" s="15"/>
      <c r="I514" s="58"/>
      <c r="J514" s="15">
        <f t="shared" ref="J514:J523" si="89">J513+H514</f>
        <v>-467489.73669000814</v>
      </c>
      <c r="K514" s="48"/>
      <c r="L514" s="48"/>
      <c r="M514" s="48"/>
      <c r="N514" s="48"/>
      <c r="O514" s="48"/>
      <c r="P514" s="45">
        <f t="shared" si="88"/>
        <v>88434</v>
      </c>
      <c r="Q514" s="41">
        <f t="shared" si="86"/>
        <v>0</v>
      </c>
    </row>
    <row r="515" spans="2:17" x14ac:dyDescent="0.25">
      <c r="B515" s="58"/>
      <c r="C515" s="19"/>
      <c r="D515" s="19"/>
      <c r="E515" s="19"/>
      <c r="F515" s="4"/>
      <c r="G515" s="4"/>
      <c r="H515" s="15"/>
      <c r="I515" s="58"/>
      <c r="J515" s="15">
        <f t="shared" si="89"/>
        <v>-467489.73669000814</v>
      </c>
      <c r="K515" s="48"/>
      <c r="L515" s="48"/>
      <c r="M515" s="48"/>
      <c r="N515" s="48"/>
      <c r="O515" s="48"/>
      <c r="P515" s="45">
        <f t="shared" si="88"/>
        <v>88434</v>
      </c>
      <c r="Q515" s="41">
        <f t="shared" ref="Q515:Q522" si="90">I515/P515</f>
        <v>0</v>
      </c>
    </row>
    <row r="516" spans="2:17" x14ac:dyDescent="0.25">
      <c r="B516" s="58"/>
      <c r="C516" s="19"/>
      <c r="D516" s="19"/>
      <c r="E516" s="19"/>
      <c r="F516" s="4"/>
      <c r="G516" s="4"/>
      <c r="H516" s="15"/>
      <c r="I516" s="58"/>
      <c r="J516" s="15">
        <f t="shared" si="89"/>
        <v>-467489.73669000814</v>
      </c>
      <c r="K516" s="48"/>
      <c r="L516" s="48"/>
      <c r="M516" s="48"/>
      <c r="N516" s="48"/>
      <c r="O516" s="48"/>
      <c r="P516" s="45">
        <f t="shared" si="88"/>
        <v>88434</v>
      </c>
      <c r="Q516" s="41">
        <f t="shared" si="90"/>
        <v>0</v>
      </c>
    </row>
    <row r="517" spans="2:17" x14ac:dyDescent="0.25">
      <c r="B517" s="58"/>
      <c r="C517" s="19"/>
      <c r="D517" s="19"/>
      <c r="E517" s="19"/>
      <c r="F517" s="4"/>
      <c r="G517" s="4"/>
      <c r="H517" s="15"/>
      <c r="I517" s="58"/>
      <c r="J517" s="15">
        <f t="shared" si="89"/>
        <v>-467489.73669000814</v>
      </c>
      <c r="K517" s="48"/>
      <c r="L517" s="48"/>
      <c r="M517" s="48"/>
      <c r="N517" s="48"/>
      <c r="O517" s="48"/>
      <c r="P517" s="45">
        <f t="shared" si="88"/>
        <v>88434</v>
      </c>
      <c r="Q517" s="41">
        <f t="shared" si="90"/>
        <v>0</v>
      </c>
    </row>
    <row r="518" spans="2:17" x14ac:dyDescent="0.25">
      <c r="B518" s="58"/>
      <c r="C518" s="19"/>
      <c r="D518" s="19"/>
      <c r="E518" s="19"/>
      <c r="F518" s="4"/>
      <c r="G518" s="4"/>
      <c r="H518" s="15"/>
      <c r="I518" s="58"/>
      <c r="J518" s="15">
        <f t="shared" si="89"/>
        <v>-467489.73669000814</v>
      </c>
      <c r="K518" s="48"/>
      <c r="L518" s="48"/>
      <c r="M518" s="48"/>
      <c r="N518" s="48"/>
      <c r="O518" s="48"/>
      <c r="P518" s="45">
        <f t="shared" si="88"/>
        <v>88434</v>
      </c>
      <c r="Q518" s="41">
        <f t="shared" si="90"/>
        <v>0</v>
      </c>
    </row>
    <row r="519" spans="2:17" x14ac:dyDescent="0.25">
      <c r="B519" s="58"/>
      <c r="C519" s="19"/>
      <c r="D519" s="19"/>
      <c r="E519" s="19"/>
      <c r="F519" s="4"/>
      <c r="G519" s="4"/>
      <c r="H519" s="15"/>
      <c r="I519" s="58"/>
      <c r="J519" s="15">
        <f t="shared" si="89"/>
        <v>-467489.73669000814</v>
      </c>
      <c r="K519" s="48"/>
      <c r="L519" s="48"/>
      <c r="M519" s="48"/>
      <c r="N519" s="48"/>
      <c r="O519" s="48"/>
      <c r="P519" s="45">
        <f t="shared" si="88"/>
        <v>88434</v>
      </c>
      <c r="Q519" s="41">
        <f t="shared" si="90"/>
        <v>0</v>
      </c>
    </row>
    <row r="520" spans="2:17" x14ac:dyDescent="0.25">
      <c r="J520" s="15">
        <f t="shared" si="89"/>
        <v>-467489.73669000814</v>
      </c>
      <c r="P520" s="45">
        <f t="shared" si="88"/>
        <v>88434</v>
      </c>
      <c r="Q520" s="41">
        <f t="shared" si="90"/>
        <v>0</v>
      </c>
    </row>
    <row r="521" spans="2:17" x14ac:dyDescent="0.25">
      <c r="J521" s="15">
        <f t="shared" si="89"/>
        <v>-467489.73669000814</v>
      </c>
      <c r="P521" s="45">
        <f t="shared" si="88"/>
        <v>88434</v>
      </c>
      <c r="Q521" s="41">
        <f t="shared" si="90"/>
        <v>0</v>
      </c>
    </row>
    <row r="522" spans="2:17" x14ac:dyDescent="0.25">
      <c r="J522" s="15">
        <f t="shared" si="89"/>
        <v>-467489.73669000814</v>
      </c>
      <c r="P522" s="45">
        <f t="shared" si="88"/>
        <v>88434</v>
      </c>
      <c r="Q522" s="41">
        <f t="shared" si="90"/>
        <v>0</v>
      </c>
    </row>
    <row r="523" spans="2:17" x14ac:dyDescent="0.25">
      <c r="J523" s="15">
        <f t="shared" si="89"/>
        <v>-467489.73669000814</v>
      </c>
      <c r="P523" s="45">
        <f t="shared" si="88"/>
        <v>88434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3818"/>
  <sheetViews>
    <sheetView topLeftCell="V1" workbookViewId="0">
      <pane ySplit="3" topLeftCell="A3124" activePane="bottomLeft" state="frozen"/>
      <selection pane="bottomLeft" activeCell="AC3137" sqref="AC3137:AC3140"/>
    </sheetView>
  </sheetViews>
  <sheetFormatPr defaultRowHeight="15" x14ac:dyDescent="0.25"/>
  <cols>
    <col min="3" max="3" width="3" customWidth="1"/>
    <col min="4" max="4" width="9.140625" style="25"/>
    <col min="5" max="13" width="9.140625" style="12"/>
    <col min="14" max="14" width="9.42578125" style="12" customWidth="1"/>
    <col min="15" max="18" width="9.140625" style="12"/>
    <col min="19" max="19" width="9.5703125" style="12" bestFit="1" customWidth="1"/>
    <col min="20" max="20" width="10.140625" style="12" bestFit="1" customWidth="1"/>
    <col min="21" max="21" width="3.42578125" style="12" customWidth="1"/>
    <col min="22" max="22" width="9.140625" style="3"/>
    <col min="23" max="23" width="3.5703125" customWidth="1"/>
    <col min="25" max="25" width="4.28515625" customWidth="1"/>
    <col min="27" max="27" width="10.5703125" customWidth="1"/>
    <col min="28" max="28" width="9.140625" style="25"/>
    <col min="29" max="29" width="9.140625" style="12"/>
    <col min="30" max="30" width="10.28515625" style="12" bestFit="1" customWidth="1"/>
    <col min="31" max="39" width="9.140625" style="12"/>
    <col min="40" max="40" width="3" style="12" customWidth="1"/>
    <col min="41" max="41" width="6.42578125" style="12" customWidth="1"/>
    <col min="42" max="42" width="3.140625" style="12" customWidth="1"/>
    <col min="43" max="43" width="12.85546875" style="3" bestFit="1" customWidth="1"/>
    <col min="44" max="44" width="3.28515625" customWidth="1"/>
    <col min="45" max="45" width="10.140625" bestFit="1" customWidth="1"/>
    <col min="46" max="46" width="3.42578125" customWidth="1"/>
    <col min="48" max="48" width="4.5703125" customWidth="1"/>
    <col min="49" max="49" width="9.140625" style="58"/>
    <col min="50" max="50" width="4.85546875" customWidth="1"/>
    <col min="51" max="51" width="10.140625" customWidth="1"/>
  </cols>
  <sheetData>
    <row r="1" spans="1:51" ht="21" x14ac:dyDescent="0.35">
      <c r="D1" s="245" t="s">
        <v>33</v>
      </c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178"/>
      <c r="T1" s="178"/>
      <c r="AB1" s="245" t="s">
        <v>34</v>
      </c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4"/>
      <c r="AN1" s="21"/>
    </row>
    <row r="2" spans="1:51" ht="64.5" x14ac:dyDescent="0.25">
      <c r="D2" s="18" t="s">
        <v>582</v>
      </c>
      <c r="E2" s="11" t="s">
        <v>264</v>
      </c>
      <c r="F2" s="11" t="s">
        <v>0</v>
      </c>
      <c r="G2" s="37" t="s">
        <v>1</v>
      </c>
      <c r="H2" s="37" t="s">
        <v>652</v>
      </c>
      <c r="I2" s="11" t="s">
        <v>3</v>
      </c>
      <c r="J2" s="11" t="s">
        <v>4</v>
      </c>
      <c r="K2" s="11" t="s">
        <v>5</v>
      </c>
      <c r="L2" s="11" t="s">
        <v>43</v>
      </c>
      <c r="M2" s="11" t="s">
        <v>6</v>
      </c>
      <c r="N2" s="11" t="s">
        <v>7</v>
      </c>
      <c r="O2" s="11" t="s">
        <v>40</v>
      </c>
      <c r="P2" s="11" t="s">
        <v>580</v>
      </c>
      <c r="Q2" s="11" t="s">
        <v>586</v>
      </c>
      <c r="R2" s="11" t="s">
        <v>8</v>
      </c>
      <c r="S2" s="11" t="s">
        <v>594</v>
      </c>
      <c r="T2" s="11" t="s">
        <v>637</v>
      </c>
      <c r="U2" s="11"/>
      <c r="V2" s="6" t="s">
        <v>21</v>
      </c>
      <c r="X2" s="30" t="s">
        <v>9</v>
      </c>
      <c r="Z2" s="14" t="s">
        <v>22</v>
      </c>
      <c r="AB2" s="17" t="s">
        <v>10</v>
      </c>
      <c r="AC2" s="37" t="s">
        <v>11</v>
      </c>
      <c r="AD2" s="37" t="s">
        <v>12</v>
      </c>
      <c r="AE2" s="11" t="s">
        <v>13</v>
      </c>
      <c r="AF2" s="37" t="s">
        <v>14</v>
      </c>
      <c r="AG2" s="11" t="s">
        <v>15</v>
      </c>
      <c r="AH2" s="37" t="s">
        <v>16</v>
      </c>
      <c r="AI2" s="11" t="s">
        <v>17</v>
      </c>
      <c r="AJ2" s="11" t="s">
        <v>41</v>
      </c>
      <c r="AK2" s="11" t="s">
        <v>356</v>
      </c>
      <c r="AL2" s="11" t="s">
        <v>656</v>
      </c>
      <c r="AM2" s="11" t="s">
        <v>684</v>
      </c>
      <c r="AN2" s="11"/>
      <c r="AO2" s="37" t="s">
        <v>18</v>
      </c>
      <c r="AQ2" s="6" t="s">
        <v>35</v>
      </c>
      <c r="AS2" t="s">
        <v>19</v>
      </c>
      <c r="AU2" s="14" t="s">
        <v>20</v>
      </c>
      <c r="AW2" s="14" t="s">
        <v>42</v>
      </c>
      <c r="AY2" s="14" t="s">
        <v>577</v>
      </c>
    </row>
    <row r="3" spans="1:51" x14ac:dyDescent="0.25">
      <c r="D3" s="17">
        <v>650</v>
      </c>
      <c r="E3" s="37">
        <v>193</v>
      </c>
      <c r="F3" s="37">
        <v>600</v>
      </c>
      <c r="G3" s="37">
        <v>165</v>
      </c>
      <c r="H3" s="37">
        <v>215</v>
      </c>
      <c r="I3" s="37">
        <v>147</v>
      </c>
      <c r="J3" s="37">
        <v>320</v>
      </c>
      <c r="K3" s="37">
        <v>170</v>
      </c>
      <c r="L3" s="37">
        <v>35</v>
      </c>
      <c r="M3" s="37">
        <v>450</v>
      </c>
      <c r="N3" s="37">
        <v>150</v>
      </c>
      <c r="O3" s="37">
        <v>100</v>
      </c>
      <c r="P3" s="37">
        <v>340</v>
      </c>
      <c r="Q3" s="37">
        <v>20</v>
      </c>
      <c r="R3" s="37">
        <v>90</v>
      </c>
      <c r="S3" s="37"/>
      <c r="T3" s="37"/>
      <c r="U3" s="37"/>
      <c r="V3" s="7"/>
      <c r="AB3" s="25">
        <v>150</v>
      </c>
      <c r="AC3" s="12">
        <v>400</v>
      </c>
      <c r="AD3" s="12">
        <v>450</v>
      </c>
      <c r="AE3" s="43">
        <v>700</v>
      </c>
      <c r="AF3" s="43">
        <v>235</v>
      </c>
      <c r="AG3" s="43">
        <v>59</v>
      </c>
      <c r="AH3" s="43">
        <v>180</v>
      </c>
      <c r="AJ3" s="43">
        <v>22</v>
      </c>
      <c r="AK3" s="43">
        <v>20</v>
      </c>
      <c r="AL3" s="43">
        <v>125</v>
      </c>
      <c r="AM3" s="43">
        <v>200</v>
      </c>
    </row>
    <row r="4" spans="1:51" x14ac:dyDescent="0.25">
      <c r="D4" s="1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7"/>
    </row>
    <row r="5" spans="1:51" x14ac:dyDescent="0.25">
      <c r="D5" s="1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7"/>
    </row>
    <row r="6" spans="1:51" x14ac:dyDescent="0.25">
      <c r="D6" s="1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7"/>
    </row>
    <row r="7" spans="1:51" x14ac:dyDescent="0.25">
      <c r="D7" s="1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7"/>
    </row>
    <row r="8" spans="1:51" x14ac:dyDescent="0.25">
      <c r="D8" s="1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7"/>
    </row>
    <row r="9" spans="1:51" x14ac:dyDescent="0.25">
      <c r="A9" t="e">
        <f>VLOOKUP($B9,'Cushing Balance'!$C$2:$E$500,3,TRUE)</f>
        <v>#N/A</v>
      </c>
      <c r="B9" s="1">
        <v>40020</v>
      </c>
      <c r="C9" s="31"/>
      <c r="D9" s="8">
        <v>0</v>
      </c>
      <c r="E9" s="35">
        <v>136.72373999999999</v>
      </c>
      <c r="F9" s="35"/>
      <c r="G9" s="26">
        <v>41.25</v>
      </c>
      <c r="H9" s="35">
        <v>22.759</v>
      </c>
      <c r="I9" s="35">
        <v>0</v>
      </c>
      <c r="J9" s="26">
        <v>0</v>
      </c>
      <c r="K9" s="35">
        <v>0</v>
      </c>
      <c r="L9" s="35">
        <v>0</v>
      </c>
      <c r="M9" s="35">
        <v>0</v>
      </c>
      <c r="N9" s="35">
        <v>0</v>
      </c>
      <c r="O9" s="35"/>
      <c r="P9" s="35"/>
      <c r="Q9" s="35"/>
      <c r="R9" s="35">
        <v>0</v>
      </c>
      <c r="S9" s="35"/>
      <c r="T9" s="35"/>
      <c r="V9" s="24">
        <f>SUM(D9:R9)</f>
        <v>200.73273999999998</v>
      </c>
      <c r="Z9" s="20">
        <f>X9+V9</f>
        <v>200.73273999999998</v>
      </c>
      <c r="AB9" s="8">
        <v>0</v>
      </c>
      <c r="AC9" s="35">
        <v>0</v>
      </c>
      <c r="AD9" s="35"/>
      <c r="AE9" s="35">
        <v>0</v>
      </c>
      <c r="AF9" s="35">
        <v>172.33114</v>
      </c>
      <c r="AG9" s="35">
        <v>0</v>
      </c>
      <c r="AH9" s="35">
        <v>162.52155999999999</v>
      </c>
      <c r="AI9" s="35"/>
      <c r="AJ9" s="35"/>
      <c r="AK9" s="35"/>
      <c r="AL9" s="35">
        <v>0</v>
      </c>
      <c r="AM9" s="35"/>
      <c r="AN9" s="35"/>
      <c r="AQ9" s="24">
        <f>SUM(AB9:AO9)</f>
        <v>334.85270000000003</v>
      </c>
      <c r="AS9" s="34">
        <v>0</v>
      </c>
      <c r="AU9" s="20">
        <f>AS9+AQ9</f>
        <v>334.85270000000003</v>
      </c>
      <c r="AW9" s="20"/>
    </row>
    <row r="10" spans="1:51" x14ac:dyDescent="0.25">
      <c r="A10" t="e">
        <f>VLOOKUP($B10,'Cushing Balance'!$C$2:$E$500,3,TRUE)</f>
        <v>#N/A</v>
      </c>
      <c r="B10" s="1">
        <v>40021</v>
      </c>
      <c r="C10" s="31"/>
      <c r="D10" s="8">
        <v>0</v>
      </c>
      <c r="E10" s="35">
        <v>122.2912</v>
      </c>
      <c r="F10" s="35"/>
      <c r="G10" s="26">
        <v>41.25</v>
      </c>
      <c r="H10" s="35">
        <v>20.35106</v>
      </c>
      <c r="I10" s="35">
        <v>0</v>
      </c>
      <c r="J10" s="26">
        <v>0</v>
      </c>
      <c r="K10" s="35">
        <v>0</v>
      </c>
      <c r="L10" s="35">
        <v>0</v>
      </c>
      <c r="M10" s="35">
        <v>0</v>
      </c>
      <c r="N10" s="35">
        <v>0</v>
      </c>
      <c r="O10" s="35"/>
      <c r="P10" s="35"/>
      <c r="Q10" s="35"/>
      <c r="R10" s="35">
        <v>0</v>
      </c>
      <c r="S10" s="35"/>
      <c r="T10" s="35"/>
      <c r="V10" s="24">
        <f t="shared" ref="V10:V73" si="0">SUM(D10:R10)</f>
        <v>183.89225999999999</v>
      </c>
      <c r="Z10" s="20">
        <f t="shared" ref="Z10:Z73" si="1">X10+V10</f>
        <v>183.89225999999999</v>
      </c>
      <c r="AB10" s="8">
        <v>0</v>
      </c>
      <c r="AC10" s="35">
        <v>0</v>
      </c>
      <c r="AD10" s="35"/>
      <c r="AE10" s="35">
        <v>0</v>
      </c>
      <c r="AF10" s="35">
        <v>191.43326999999999</v>
      </c>
      <c r="AG10" s="35">
        <v>0</v>
      </c>
      <c r="AH10" s="35">
        <v>156.44838000000001</v>
      </c>
      <c r="AI10" s="35"/>
      <c r="AJ10" s="35"/>
      <c r="AK10" s="35"/>
      <c r="AL10" s="35">
        <v>0</v>
      </c>
      <c r="AM10" s="35"/>
      <c r="AN10" s="35"/>
      <c r="AQ10" s="24">
        <f>SUM(AB10:AO10)</f>
        <v>347.88165000000004</v>
      </c>
      <c r="AS10" s="34">
        <v>0</v>
      </c>
      <c r="AU10" s="20">
        <f t="shared" ref="AU10:AU73" si="2">AS10+AQ10</f>
        <v>347.88165000000004</v>
      </c>
      <c r="AW10" s="20"/>
    </row>
    <row r="11" spans="1:51" x14ac:dyDescent="0.25">
      <c r="A11" t="e">
        <f>VLOOKUP($B11,'Cushing Balance'!$C$2:$E$500,3,TRUE)</f>
        <v>#N/A</v>
      </c>
      <c r="B11" s="1">
        <v>40022</v>
      </c>
      <c r="C11" s="31"/>
      <c r="D11" s="8">
        <v>0</v>
      </c>
      <c r="E11" s="35">
        <v>134.10739999999998</v>
      </c>
      <c r="F11" s="35"/>
      <c r="G11" s="26">
        <v>41.25</v>
      </c>
      <c r="H11" s="35">
        <v>20.284140000000001</v>
      </c>
      <c r="I11" s="35">
        <v>0</v>
      </c>
      <c r="J11" s="26">
        <v>0</v>
      </c>
      <c r="K11" s="35">
        <v>0</v>
      </c>
      <c r="L11" s="35">
        <v>0</v>
      </c>
      <c r="M11" s="35">
        <v>0</v>
      </c>
      <c r="N11" s="35">
        <v>0</v>
      </c>
      <c r="O11" s="35"/>
      <c r="P11" s="35"/>
      <c r="Q11" s="35"/>
      <c r="R11" s="35">
        <v>0</v>
      </c>
      <c r="S11" s="35"/>
      <c r="T11" s="35"/>
      <c r="V11" s="24">
        <f t="shared" si="0"/>
        <v>195.64153999999999</v>
      </c>
      <c r="Z11" s="20">
        <f t="shared" si="1"/>
        <v>195.64153999999999</v>
      </c>
      <c r="AB11" s="8">
        <v>0</v>
      </c>
      <c r="AC11" s="35">
        <v>0</v>
      </c>
      <c r="AD11" s="35"/>
      <c r="AE11" s="35">
        <v>0</v>
      </c>
      <c r="AF11" s="35">
        <v>212.32576</v>
      </c>
      <c r="AG11" s="35">
        <v>0</v>
      </c>
      <c r="AH11" s="35">
        <v>156.38142000000002</v>
      </c>
      <c r="AI11" s="35"/>
      <c r="AJ11" s="35"/>
      <c r="AK11" s="35"/>
      <c r="AL11" s="35">
        <v>0</v>
      </c>
      <c r="AM11" s="35"/>
      <c r="AN11" s="35"/>
      <c r="AQ11" s="24">
        <f t="shared" ref="AQ11:AQ74" si="3">SUM(AB11:AO11)</f>
        <v>368.70717999999999</v>
      </c>
      <c r="AS11" s="34">
        <v>0</v>
      </c>
      <c r="AU11" s="20">
        <f t="shared" si="2"/>
        <v>368.70717999999999</v>
      </c>
      <c r="AW11" s="20"/>
    </row>
    <row r="12" spans="1:51" x14ac:dyDescent="0.25">
      <c r="A12" t="e">
        <f>VLOOKUP($B12,'Cushing Balance'!$C$2:$E$500,3,TRUE)</f>
        <v>#N/A</v>
      </c>
      <c r="B12" s="1">
        <v>40023</v>
      </c>
      <c r="C12" s="31"/>
      <c r="D12" s="8">
        <v>0</v>
      </c>
      <c r="E12" s="35">
        <v>126.02763</v>
      </c>
      <c r="F12" s="35"/>
      <c r="G12" s="26">
        <v>41.25</v>
      </c>
      <c r="H12" s="35">
        <v>19.851650000000003</v>
      </c>
      <c r="I12" s="35">
        <v>0</v>
      </c>
      <c r="J12" s="26">
        <v>0</v>
      </c>
      <c r="K12" s="35">
        <v>0</v>
      </c>
      <c r="L12" s="35">
        <v>0</v>
      </c>
      <c r="M12" s="35">
        <v>0</v>
      </c>
      <c r="N12" s="35">
        <v>0</v>
      </c>
      <c r="O12" s="35"/>
      <c r="P12" s="35"/>
      <c r="Q12" s="35"/>
      <c r="R12" s="35">
        <v>0</v>
      </c>
      <c r="S12" s="35"/>
      <c r="T12" s="35"/>
      <c r="V12" s="24">
        <f t="shared" si="0"/>
        <v>187.12927999999999</v>
      </c>
      <c r="Z12" s="20">
        <f t="shared" si="1"/>
        <v>187.12927999999999</v>
      </c>
      <c r="AB12" s="8">
        <v>0</v>
      </c>
      <c r="AC12" s="35">
        <v>0</v>
      </c>
      <c r="AD12" s="35"/>
      <c r="AE12" s="35">
        <v>0</v>
      </c>
      <c r="AF12" s="35">
        <v>190.03248000000002</v>
      </c>
      <c r="AG12" s="35">
        <v>0</v>
      </c>
      <c r="AH12" s="35">
        <v>155.55285000000001</v>
      </c>
      <c r="AI12" s="35"/>
      <c r="AJ12" s="35"/>
      <c r="AK12" s="35"/>
      <c r="AL12" s="35">
        <v>0</v>
      </c>
      <c r="AM12" s="35"/>
      <c r="AN12" s="35"/>
      <c r="AQ12" s="24">
        <f t="shared" si="3"/>
        <v>345.58533</v>
      </c>
      <c r="AS12" s="34">
        <v>0</v>
      </c>
      <c r="AU12" s="20">
        <f t="shared" si="2"/>
        <v>345.58533</v>
      </c>
      <c r="AW12" s="20"/>
    </row>
    <row r="13" spans="1:51" x14ac:dyDescent="0.25">
      <c r="A13" t="e">
        <f>VLOOKUP($B13,'Cushing Balance'!$C$2:$E$500,3,TRUE)</f>
        <v>#N/A</v>
      </c>
      <c r="B13" s="1">
        <v>40024</v>
      </c>
      <c r="C13" s="31"/>
      <c r="D13" s="8">
        <v>0</v>
      </c>
      <c r="E13" s="35">
        <v>127.74783000000001</v>
      </c>
      <c r="F13" s="35"/>
      <c r="G13" s="26">
        <v>41.25</v>
      </c>
      <c r="H13" s="35">
        <v>20.284490000000002</v>
      </c>
      <c r="I13" s="35">
        <v>0</v>
      </c>
      <c r="J13" s="26">
        <v>0</v>
      </c>
      <c r="K13" s="35">
        <v>0</v>
      </c>
      <c r="L13" s="35">
        <v>0</v>
      </c>
      <c r="M13" s="35">
        <v>0</v>
      </c>
      <c r="N13" s="35">
        <v>0</v>
      </c>
      <c r="O13" s="35"/>
      <c r="P13" s="35"/>
      <c r="Q13" s="35"/>
      <c r="R13" s="35">
        <v>0</v>
      </c>
      <c r="S13" s="35"/>
      <c r="T13" s="35"/>
      <c r="V13" s="24">
        <f t="shared" si="0"/>
        <v>189.28232000000003</v>
      </c>
      <c r="Z13" s="20">
        <f t="shared" si="1"/>
        <v>189.28232000000003</v>
      </c>
      <c r="AB13" s="8">
        <v>0</v>
      </c>
      <c r="AC13" s="35">
        <v>0</v>
      </c>
      <c r="AD13" s="35"/>
      <c r="AE13" s="35">
        <v>0</v>
      </c>
      <c r="AF13" s="35">
        <v>198.65779000000001</v>
      </c>
      <c r="AG13" s="35">
        <v>0</v>
      </c>
      <c r="AH13" s="35">
        <v>157.21946</v>
      </c>
      <c r="AI13" s="35"/>
      <c r="AJ13" s="35"/>
      <c r="AK13" s="35"/>
      <c r="AL13" s="35">
        <v>0</v>
      </c>
      <c r="AM13" s="35"/>
      <c r="AN13" s="35"/>
      <c r="AQ13" s="24">
        <f t="shared" si="3"/>
        <v>355.87725</v>
      </c>
      <c r="AS13" s="34">
        <v>0</v>
      </c>
      <c r="AU13" s="20">
        <f t="shared" si="2"/>
        <v>355.87725</v>
      </c>
      <c r="AW13" s="20"/>
    </row>
    <row r="14" spans="1:51" x14ac:dyDescent="0.25">
      <c r="A14" t="e">
        <f>VLOOKUP($B14,'Cushing Balance'!$C$2:$E$500,3,TRUE)</f>
        <v>#N/A</v>
      </c>
      <c r="B14" s="1">
        <v>40025</v>
      </c>
      <c r="C14" s="31"/>
      <c r="D14" s="8">
        <v>0</v>
      </c>
      <c r="E14" s="35">
        <v>108.90577</v>
      </c>
      <c r="F14" s="35"/>
      <c r="G14" s="26">
        <v>41.25</v>
      </c>
      <c r="H14" s="35">
        <v>19.992930000000001</v>
      </c>
      <c r="I14" s="35">
        <v>0</v>
      </c>
      <c r="J14" s="26">
        <v>0</v>
      </c>
      <c r="K14" s="35">
        <v>0</v>
      </c>
      <c r="L14" s="35">
        <v>0</v>
      </c>
      <c r="M14" s="35">
        <v>0</v>
      </c>
      <c r="N14" s="35">
        <v>0</v>
      </c>
      <c r="O14" s="35"/>
      <c r="P14" s="35"/>
      <c r="Q14" s="35"/>
      <c r="R14" s="35">
        <v>0</v>
      </c>
      <c r="S14" s="35"/>
      <c r="T14" s="35"/>
      <c r="V14" s="24">
        <f t="shared" si="0"/>
        <v>170.14870000000002</v>
      </c>
      <c r="Z14" s="20">
        <f t="shared" si="1"/>
        <v>170.14870000000002</v>
      </c>
      <c r="AB14" s="8">
        <v>0</v>
      </c>
      <c r="AC14" s="35">
        <v>0</v>
      </c>
      <c r="AD14" s="35"/>
      <c r="AE14" s="35">
        <v>0</v>
      </c>
      <c r="AF14" s="35">
        <v>196.79714999999999</v>
      </c>
      <c r="AG14" s="35">
        <v>0</v>
      </c>
      <c r="AH14" s="35">
        <v>141.68167000000003</v>
      </c>
      <c r="AI14" s="35"/>
      <c r="AJ14" s="35"/>
      <c r="AK14" s="35"/>
      <c r="AL14" s="35">
        <v>0</v>
      </c>
      <c r="AM14" s="35"/>
      <c r="AN14" s="35"/>
      <c r="AQ14" s="24">
        <f t="shared" si="3"/>
        <v>338.47882000000004</v>
      </c>
      <c r="AS14" s="34">
        <v>0</v>
      </c>
      <c r="AU14" s="20">
        <f t="shared" si="2"/>
        <v>338.47882000000004</v>
      </c>
      <c r="AW14" s="20"/>
    </row>
    <row r="15" spans="1:51" x14ac:dyDescent="0.25">
      <c r="A15" t="e">
        <f>VLOOKUP($B15,'Cushing Balance'!$C$2:$E$500,3,TRUE)</f>
        <v>#N/A</v>
      </c>
      <c r="B15" s="1">
        <v>40026</v>
      </c>
      <c r="C15" s="31"/>
      <c r="D15" s="8">
        <v>0</v>
      </c>
      <c r="E15" s="35">
        <v>91.810190000000006</v>
      </c>
      <c r="F15" s="35"/>
      <c r="G15" s="26">
        <v>41.25</v>
      </c>
      <c r="H15" s="35">
        <v>19.219750000000001</v>
      </c>
      <c r="I15" s="35">
        <v>0</v>
      </c>
      <c r="J15" s="26">
        <v>0</v>
      </c>
      <c r="K15" s="35">
        <v>0</v>
      </c>
      <c r="L15" s="35">
        <v>0</v>
      </c>
      <c r="M15" s="35">
        <v>0</v>
      </c>
      <c r="N15" s="35">
        <v>0</v>
      </c>
      <c r="O15" s="35"/>
      <c r="P15" s="35"/>
      <c r="Q15" s="35"/>
      <c r="R15" s="35">
        <v>0</v>
      </c>
      <c r="S15" s="35"/>
      <c r="T15" s="35"/>
      <c r="V15" s="24">
        <f t="shared" si="0"/>
        <v>152.27994000000001</v>
      </c>
      <c r="Z15" s="20">
        <f t="shared" si="1"/>
        <v>152.27994000000001</v>
      </c>
      <c r="AB15" s="8">
        <v>0</v>
      </c>
      <c r="AC15" s="35">
        <v>0</v>
      </c>
      <c r="AD15" s="35"/>
      <c r="AE15" s="35">
        <v>0</v>
      </c>
      <c r="AF15" s="35">
        <v>200.32437999999999</v>
      </c>
      <c r="AG15" s="35">
        <v>0</v>
      </c>
      <c r="AH15" s="35">
        <v>156.73205999999999</v>
      </c>
      <c r="AI15" s="35"/>
      <c r="AJ15" s="35"/>
      <c r="AK15" s="35"/>
      <c r="AL15" s="35">
        <v>0</v>
      </c>
      <c r="AM15" s="35"/>
      <c r="AN15" s="35"/>
      <c r="AQ15" s="24">
        <f t="shared" si="3"/>
        <v>357.05643999999995</v>
      </c>
      <c r="AS15" s="34">
        <v>0</v>
      </c>
      <c r="AU15" s="20">
        <f t="shared" si="2"/>
        <v>357.05643999999995</v>
      </c>
      <c r="AW15" s="20"/>
    </row>
    <row r="16" spans="1:51" x14ac:dyDescent="0.25">
      <c r="A16" t="e">
        <f>VLOOKUP($B16,'Cushing Balance'!$C$2:$E$500,3,TRUE)</f>
        <v>#N/A</v>
      </c>
      <c r="B16" s="1">
        <v>40027</v>
      </c>
      <c r="C16" s="31"/>
      <c r="D16" s="8">
        <v>0</v>
      </c>
      <c r="E16" s="35">
        <v>128.00294</v>
      </c>
      <c r="F16" s="35"/>
      <c r="G16" s="26">
        <v>41.25</v>
      </c>
      <c r="H16" s="35">
        <v>21.373349999999999</v>
      </c>
      <c r="I16" s="35">
        <v>0</v>
      </c>
      <c r="J16" s="26">
        <v>0</v>
      </c>
      <c r="K16" s="35">
        <v>0</v>
      </c>
      <c r="L16" s="35">
        <v>0</v>
      </c>
      <c r="M16" s="35">
        <v>0</v>
      </c>
      <c r="N16" s="35">
        <v>0</v>
      </c>
      <c r="O16" s="35"/>
      <c r="P16" s="35"/>
      <c r="Q16" s="35"/>
      <c r="R16" s="35">
        <v>0</v>
      </c>
      <c r="S16" s="35"/>
      <c r="T16" s="35"/>
      <c r="V16" s="24">
        <f t="shared" si="0"/>
        <v>190.62628999999998</v>
      </c>
      <c r="Z16" s="20">
        <f t="shared" si="1"/>
        <v>190.62628999999998</v>
      </c>
      <c r="AB16" s="8">
        <v>0</v>
      </c>
      <c r="AC16" s="35">
        <v>0</v>
      </c>
      <c r="AD16" s="35"/>
      <c r="AE16" s="35">
        <v>0</v>
      </c>
      <c r="AF16" s="35">
        <v>210.02074999999999</v>
      </c>
      <c r="AG16" s="35">
        <v>0</v>
      </c>
      <c r="AH16" s="35">
        <v>157.63720999999998</v>
      </c>
      <c r="AI16" s="35"/>
      <c r="AJ16" s="35"/>
      <c r="AK16" s="35"/>
      <c r="AL16" s="35">
        <v>0</v>
      </c>
      <c r="AM16" s="35"/>
      <c r="AN16" s="35"/>
      <c r="AQ16" s="24">
        <f t="shared" si="3"/>
        <v>367.65796</v>
      </c>
      <c r="AS16" s="34">
        <v>0</v>
      </c>
      <c r="AU16" s="20">
        <f t="shared" si="2"/>
        <v>367.65796</v>
      </c>
      <c r="AW16" s="20"/>
    </row>
    <row r="17" spans="1:49" x14ac:dyDescent="0.25">
      <c r="A17" t="e">
        <f>VLOOKUP($B17,'Cushing Balance'!$C$2:$E$500,3,TRUE)</f>
        <v>#N/A</v>
      </c>
      <c r="B17" s="1">
        <v>40028</v>
      </c>
      <c r="C17" s="31"/>
      <c r="D17" s="8">
        <v>0</v>
      </c>
      <c r="E17" s="35">
        <v>131.60704000000001</v>
      </c>
      <c r="F17" s="35"/>
      <c r="G17" s="26">
        <v>41.25</v>
      </c>
      <c r="H17" s="35">
        <v>20.725189999999998</v>
      </c>
      <c r="I17" s="35">
        <v>0</v>
      </c>
      <c r="J17" s="26">
        <v>0</v>
      </c>
      <c r="K17" s="35">
        <v>0</v>
      </c>
      <c r="L17" s="35">
        <v>0</v>
      </c>
      <c r="M17" s="35">
        <v>0</v>
      </c>
      <c r="N17" s="35">
        <v>0</v>
      </c>
      <c r="O17" s="35"/>
      <c r="P17" s="35"/>
      <c r="Q17" s="35"/>
      <c r="R17" s="35">
        <v>0</v>
      </c>
      <c r="S17" s="35"/>
      <c r="T17" s="35"/>
      <c r="V17" s="24">
        <f t="shared" si="0"/>
        <v>193.58223000000001</v>
      </c>
      <c r="Z17" s="20">
        <f t="shared" si="1"/>
        <v>193.58223000000001</v>
      </c>
      <c r="AB17" s="8">
        <v>0</v>
      </c>
      <c r="AC17" s="35">
        <v>0</v>
      </c>
      <c r="AD17" s="35"/>
      <c r="AE17" s="35">
        <v>0</v>
      </c>
      <c r="AF17" s="35">
        <v>206.96770000000001</v>
      </c>
      <c r="AG17" s="35">
        <v>0</v>
      </c>
      <c r="AH17" s="35">
        <v>161.08832999999998</v>
      </c>
      <c r="AI17" s="35"/>
      <c r="AJ17" s="35"/>
      <c r="AK17" s="35"/>
      <c r="AL17" s="35">
        <v>0</v>
      </c>
      <c r="AM17" s="35"/>
      <c r="AN17" s="35"/>
      <c r="AQ17" s="24">
        <f t="shared" si="3"/>
        <v>368.05602999999996</v>
      </c>
      <c r="AS17" s="34">
        <v>0</v>
      </c>
      <c r="AU17" s="20">
        <f t="shared" si="2"/>
        <v>368.05602999999996</v>
      </c>
      <c r="AW17" s="20"/>
    </row>
    <row r="18" spans="1:49" x14ac:dyDescent="0.25">
      <c r="A18" t="e">
        <f>VLOOKUP($B18,'Cushing Balance'!$C$2:$E$500,3,TRUE)</f>
        <v>#N/A</v>
      </c>
      <c r="B18" s="1">
        <v>40029</v>
      </c>
      <c r="C18" s="31"/>
      <c r="D18" s="8">
        <v>0</v>
      </c>
      <c r="E18" s="35">
        <v>131.54513</v>
      </c>
      <c r="F18" s="35"/>
      <c r="G18" s="26">
        <v>41.25</v>
      </c>
      <c r="H18" s="35">
        <v>20.249029999999998</v>
      </c>
      <c r="I18" s="35">
        <v>0</v>
      </c>
      <c r="J18" s="26">
        <v>0</v>
      </c>
      <c r="K18" s="35">
        <v>0</v>
      </c>
      <c r="L18" s="35">
        <v>0</v>
      </c>
      <c r="M18" s="35">
        <v>0</v>
      </c>
      <c r="N18" s="35">
        <v>0</v>
      </c>
      <c r="O18" s="35"/>
      <c r="P18" s="35"/>
      <c r="Q18" s="35"/>
      <c r="R18" s="35">
        <v>0</v>
      </c>
      <c r="S18" s="35"/>
      <c r="T18" s="35"/>
      <c r="V18" s="24">
        <f t="shared" si="0"/>
        <v>193.04416000000001</v>
      </c>
      <c r="Z18" s="20">
        <f t="shared" si="1"/>
        <v>193.04416000000001</v>
      </c>
      <c r="AB18" s="8">
        <v>0</v>
      </c>
      <c r="AC18" s="35">
        <v>0</v>
      </c>
      <c r="AD18" s="35"/>
      <c r="AE18" s="35">
        <v>0</v>
      </c>
      <c r="AF18" s="35">
        <v>201.96897000000001</v>
      </c>
      <c r="AG18" s="35">
        <v>0</v>
      </c>
      <c r="AH18" s="35">
        <v>172.71423999999999</v>
      </c>
      <c r="AI18" s="35"/>
      <c r="AJ18" s="35"/>
      <c r="AK18" s="35"/>
      <c r="AL18" s="35">
        <v>0</v>
      </c>
      <c r="AM18" s="35"/>
      <c r="AN18" s="35"/>
      <c r="AQ18" s="24">
        <f t="shared" si="3"/>
        <v>374.68321000000003</v>
      </c>
      <c r="AS18" s="34">
        <v>0</v>
      </c>
      <c r="AU18" s="20">
        <f t="shared" si="2"/>
        <v>374.68321000000003</v>
      </c>
      <c r="AW18" s="20"/>
    </row>
    <row r="19" spans="1:49" x14ac:dyDescent="0.25">
      <c r="A19" t="e">
        <f>VLOOKUP($B19,'Cushing Balance'!$C$2:$E$500,3,TRUE)</f>
        <v>#N/A</v>
      </c>
      <c r="B19" s="1">
        <v>40030</v>
      </c>
      <c r="C19" s="31"/>
      <c r="D19" s="8">
        <v>0</v>
      </c>
      <c r="E19" s="35">
        <v>142.87854000000002</v>
      </c>
      <c r="F19" s="35"/>
      <c r="G19" s="26">
        <v>41.25</v>
      </c>
      <c r="H19" s="35">
        <v>20.365779999999997</v>
      </c>
      <c r="I19" s="35">
        <v>0</v>
      </c>
      <c r="J19" s="26">
        <v>0</v>
      </c>
      <c r="K19" s="35">
        <v>0</v>
      </c>
      <c r="L19" s="35">
        <v>0</v>
      </c>
      <c r="M19" s="35">
        <v>0</v>
      </c>
      <c r="N19" s="35">
        <v>0</v>
      </c>
      <c r="O19" s="35"/>
      <c r="P19" s="35"/>
      <c r="Q19" s="35"/>
      <c r="R19" s="35">
        <v>0</v>
      </c>
      <c r="S19" s="35"/>
      <c r="T19" s="35"/>
      <c r="V19" s="24">
        <f t="shared" si="0"/>
        <v>204.49432000000002</v>
      </c>
      <c r="Z19" s="20">
        <f t="shared" si="1"/>
        <v>204.49432000000002</v>
      </c>
      <c r="AB19" s="8">
        <v>0</v>
      </c>
      <c r="AC19" s="35">
        <v>0</v>
      </c>
      <c r="AD19" s="35"/>
      <c r="AE19" s="35">
        <v>0</v>
      </c>
      <c r="AF19" s="35">
        <v>177.70920999999998</v>
      </c>
      <c r="AG19" s="35">
        <v>0</v>
      </c>
      <c r="AH19" s="35">
        <v>178.89959999999999</v>
      </c>
      <c r="AI19" s="35"/>
      <c r="AJ19" s="35"/>
      <c r="AK19" s="35"/>
      <c r="AL19" s="35">
        <v>0</v>
      </c>
      <c r="AM19" s="35"/>
      <c r="AN19" s="35"/>
      <c r="AQ19" s="24">
        <f t="shared" si="3"/>
        <v>356.60880999999995</v>
      </c>
      <c r="AS19" s="34">
        <v>0</v>
      </c>
      <c r="AU19" s="20">
        <f t="shared" si="2"/>
        <v>356.60880999999995</v>
      </c>
      <c r="AW19" s="20"/>
    </row>
    <row r="20" spans="1:49" x14ac:dyDescent="0.25">
      <c r="A20" t="e">
        <f>VLOOKUP($B20,'Cushing Balance'!$C$2:$E$500,3,TRUE)</f>
        <v>#N/A</v>
      </c>
      <c r="B20" s="1">
        <v>40031</v>
      </c>
      <c r="C20" s="31"/>
      <c r="D20" s="8">
        <v>0</v>
      </c>
      <c r="E20" s="35">
        <v>150.01765</v>
      </c>
      <c r="F20" s="35"/>
      <c r="G20" s="26">
        <v>41.25</v>
      </c>
      <c r="H20" s="35">
        <v>20.742419999999999</v>
      </c>
      <c r="I20" s="35">
        <v>0</v>
      </c>
      <c r="J20" s="26">
        <v>0</v>
      </c>
      <c r="K20" s="35">
        <v>0</v>
      </c>
      <c r="L20" s="35">
        <v>0</v>
      </c>
      <c r="M20" s="35">
        <v>0</v>
      </c>
      <c r="N20" s="35">
        <v>0</v>
      </c>
      <c r="O20" s="35"/>
      <c r="P20" s="35"/>
      <c r="Q20" s="35"/>
      <c r="R20" s="35">
        <v>0</v>
      </c>
      <c r="S20" s="35"/>
      <c r="T20" s="35"/>
      <c r="V20" s="24">
        <f t="shared" si="0"/>
        <v>212.01007000000001</v>
      </c>
      <c r="Z20" s="20">
        <f t="shared" si="1"/>
        <v>212.01007000000001</v>
      </c>
      <c r="AB20" s="8">
        <v>0</v>
      </c>
      <c r="AC20" s="35">
        <v>0</v>
      </c>
      <c r="AD20" s="35"/>
      <c r="AE20" s="35">
        <v>0</v>
      </c>
      <c r="AF20" s="35">
        <v>173.77160999999998</v>
      </c>
      <c r="AG20" s="35">
        <v>0</v>
      </c>
      <c r="AH20" s="35">
        <v>172.72204000000002</v>
      </c>
      <c r="AI20" s="35"/>
      <c r="AJ20" s="35"/>
      <c r="AK20" s="35"/>
      <c r="AL20" s="35">
        <v>0</v>
      </c>
      <c r="AM20" s="35"/>
      <c r="AN20" s="35"/>
      <c r="AQ20" s="24">
        <f t="shared" si="3"/>
        <v>346.49365</v>
      </c>
      <c r="AS20" s="34">
        <v>0</v>
      </c>
      <c r="AU20" s="20">
        <f t="shared" si="2"/>
        <v>346.49365</v>
      </c>
      <c r="AW20" s="20"/>
    </row>
    <row r="21" spans="1:49" x14ac:dyDescent="0.25">
      <c r="A21" t="e">
        <f>VLOOKUP($B21,'Cushing Balance'!$C$2:$E$500,3,TRUE)</f>
        <v>#N/A</v>
      </c>
      <c r="B21" s="1">
        <v>40032</v>
      </c>
      <c r="C21" s="31"/>
      <c r="D21" s="8">
        <v>0</v>
      </c>
      <c r="E21" s="35">
        <v>155.19019</v>
      </c>
      <c r="F21" s="35"/>
      <c r="G21" s="26">
        <v>41.25</v>
      </c>
      <c r="H21" s="35">
        <v>21.413700000000002</v>
      </c>
      <c r="I21" s="35">
        <v>0</v>
      </c>
      <c r="J21" s="26">
        <v>0</v>
      </c>
      <c r="K21" s="35">
        <v>0</v>
      </c>
      <c r="L21" s="35">
        <v>0</v>
      </c>
      <c r="M21" s="35">
        <v>0</v>
      </c>
      <c r="N21" s="35">
        <v>0</v>
      </c>
      <c r="O21" s="35"/>
      <c r="P21" s="35"/>
      <c r="Q21" s="35"/>
      <c r="R21" s="35">
        <v>0</v>
      </c>
      <c r="S21" s="35"/>
      <c r="T21" s="35"/>
      <c r="V21" s="24">
        <f t="shared" si="0"/>
        <v>217.85389000000001</v>
      </c>
      <c r="Z21" s="20">
        <f t="shared" si="1"/>
        <v>217.85389000000001</v>
      </c>
      <c r="AB21" s="8">
        <v>0</v>
      </c>
      <c r="AC21" s="35">
        <v>0</v>
      </c>
      <c r="AD21" s="35"/>
      <c r="AE21" s="35">
        <v>0</v>
      </c>
      <c r="AF21" s="35">
        <v>212.13103000000001</v>
      </c>
      <c r="AG21" s="35">
        <v>0</v>
      </c>
      <c r="AH21" s="35">
        <v>177.01779999999999</v>
      </c>
      <c r="AI21" s="35"/>
      <c r="AJ21" s="35"/>
      <c r="AK21" s="35"/>
      <c r="AL21" s="35">
        <v>0</v>
      </c>
      <c r="AM21" s="35"/>
      <c r="AN21" s="35"/>
      <c r="AQ21" s="24">
        <f t="shared" si="3"/>
        <v>389.14882999999998</v>
      </c>
      <c r="AS21" s="34">
        <v>0</v>
      </c>
      <c r="AU21" s="20">
        <f t="shared" si="2"/>
        <v>389.14882999999998</v>
      </c>
      <c r="AW21" s="20"/>
    </row>
    <row r="22" spans="1:49" x14ac:dyDescent="0.25">
      <c r="A22" t="e">
        <f>VLOOKUP($B22,'Cushing Balance'!$C$2:$E$500,3,TRUE)</f>
        <v>#N/A</v>
      </c>
      <c r="B22" s="1">
        <v>40033</v>
      </c>
      <c r="C22" s="31"/>
      <c r="D22" s="8">
        <v>0</v>
      </c>
      <c r="E22" s="35">
        <v>143.70295999999999</v>
      </c>
      <c r="F22" s="35"/>
      <c r="G22" s="26">
        <v>41.25</v>
      </c>
      <c r="H22" s="35">
        <v>21.524439999999998</v>
      </c>
      <c r="I22" s="35">
        <v>0</v>
      </c>
      <c r="J22" s="26">
        <v>0</v>
      </c>
      <c r="K22" s="35">
        <v>0</v>
      </c>
      <c r="L22" s="35">
        <v>0</v>
      </c>
      <c r="M22" s="35">
        <v>0</v>
      </c>
      <c r="N22" s="35">
        <v>0</v>
      </c>
      <c r="O22" s="35"/>
      <c r="P22" s="35"/>
      <c r="Q22" s="35"/>
      <c r="R22" s="35">
        <v>0</v>
      </c>
      <c r="S22" s="35"/>
      <c r="T22" s="35"/>
      <c r="V22" s="24">
        <f t="shared" si="0"/>
        <v>206.47739999999999</v>
      </c>
      <c r="Z22" s="20">
        <f t="shared" si="1"/>
        <v>206.47739999999999</v>
      </c>
      <c r="AB22" s="8">
        <v>0</v>
      </c>
      <c r="AC22" s="35">
        <v>0</v>
      </c>
      <c r="AD22" s="35"/>
      <c r="AE22" s="35">
        <v>0</v>
      </c>
      <c r="AF22" s="35">
        <v>207.50049999999999</v>
      </c>
      <c r="AG22" s="35">
        <v>0</v>
      </c>
      <c r="AH22" s="35">
        <v>178.41788</v>
      </c>
      <c r="AI22" s="35"/>
      <c r="AJ22" s="35"/>
      <c r="AK22" s="35"/>
      <c r="AL22" s="35">
        <v>0</v>
      </c>
      <c r="AM22" s="35"/>
      <c r="AN22" s="35"/>
      <c r="AQ22" s="24">
        <f t="shared" si="3"/>
        <v>385.91837999999996</v>
      </c>
      <c r="AS22" s="34">
        <v>0</v>
      </c>
      <c r="AU22" s="20">
        <f t="shared" si="2"/>
        <v>385.91837999999996</v>
      </c>
      <c r="AW22" s="20"/>
    </row>
    <row r="23" spans="1:49" x14ac:dyDescent="0.25">
      <c r="A23" t="e">
        <f>VLOOKUP($B23,'Cushing Balance'!$C$2:$E$500,3,TRUE)</f>
        <v>#N/A</v>
      </c>
      <c r="B23" s="1">
        <v>40034</v>
      </c>
      <c r="C23" s="31"/>
      <c r="D23" s="8">
        <v>0</v>
      </c>
      <c r="E23" s="35">
        <v>133.92271</v>
      </c>
      <c r="F23" s="35"/>
      <c r="G23" s="26">
        <v>41.25</v>
      </c>
      <c r="H23" s="35">
        <v>21.358439999999998</v>
      </c>
      <c r="I23" s="35">
        <v>0</v>
      </c>
      <c r="J23" s="26">
        <v>0</v>
      </c>
      <c r="K23" s="35">
        <v>0</v>
      </c>
      <c r="L23" s="35">
        <v>0</v>
      </c>
      <c r="M23" s="35">
        <v>0</v>
      </c>
      <c r="N23" s="35">
        <v>0</v>
      </c>
      <c r="O23" s="35"/>
      <c r="P23" s="35"/>
      <c r="Q23" s="35"/>
      <c r="R23" s="35">
        <v>0</v>
      </c>
      <c r="S23" s="35"/>
      <c r="T23" s="35"/>
      <c r="V23" s="24">
        <f t="shared" si="0"/>
        <v>196.53115</v>
      </c>
      <c r="Z23" s="20">
        <f t="shared" si="1"/>
        <v>196.53115</v>
      </c>
      <c r="AB23" s="8">
        <v>0</v>
      </c>
      <c r="AC23" s="35">
        <v>0</v>
      </c>
      <c r="AD23" s="35"/>
      <c r="AE23" s="35">
        <v>0</v>
      </c>
      <c r="AF23" s="35">
        <v>211.54349999999999</v>
      </c>
      <c r="AG23" s="35">
        <v>0</v>
      </c>
      <c r="AH23" s="35">
        <v>178.50867000000002</v>
      </c>
      <c r="AI23" s="35"/>
      <c r="AJ23" s="35"/>
      <c r="AK23" s="35"/>
      <c r="AL23" s="35">
        <v>0</v>
      </c>
      <c r="AM23" s="35"/>
      <c r="AN23" s="35"/>
      <c r="AQ23" s="24">
        <f t="shared" si="3"/>
        <v>390.05217000000005</v>
      </c>
      <c r="AS23" s="34">
        <v>0</v>
      </c>
      <c r="AU23" s="20">
        <f t="shared" si="2"/>
        <v>390.05217000000005</v>
      </c>
      <c r="AW23" s="20"/>
    </row>
    <row r="24" spans="1:49" x14ac:dyDescent="0.25">
      <c r="A24" t="e">
        <f>VLOOKUP($B24,'Cushing Balance'!$C$2:$E$500,3,TRUE)</f>
        <v>#N/A</v>
      </c>
      <c r="B24" s="1">
        <v>40035</v>
      </c>
      <c r="C24" s="31"/>
      <c r="D24" s="8">
        <v>0</v>
      </c>
      <c r="E24" s="35">
        <v>135.86457999999999</v>
      </c>
      <c r="F24" s="35"/>
      <c r="G24" s="26">
        <v>41.25</v>
      </c>
      <c r="H24" s="35">
        <v>19.83474</v>
      </c>
      <c r="I24" s="35">
        <v>0</v>
      </c>
      <c r="J24" s="26">
        <v>0</v>
      </c>
      <c r="K24" s="35">
        <v>0</v>
      </c>
      <c r="L24" s="35">
        <v>0</v>
      </c>
      <c r="M24" s="35">
        <v>0</v>
      </c>
      <c r="N24" s="35">
        <v>0</v>
      </c>
      <c r="O24" s="35"/>
      <c r="P24" s="35"/>
      <c r="Q24" s="35"/>
      <c r="R24" s="35">
        <v>0</v>
      </c>
      <c r="S24" s="35"/>
      <c r="T24" s="35"/>
      <c r="V24" s="24">
        <f t="shared" si="0"/>
        <v>196.94932</v>
      </c>
      <c r="Z24" s="20">
        <f t="shared" si="1"/>
        <v>196.94932</v>
      </c>
      <c r="AB24" s="8">
        <v>0</v>
      </c>
      <c r="AC24" s="35">
        <v>0</v>
      </c>
      <c r="AD24" s="35"/>
      <c r="AE24" s="35">
        <v>0</v>
      </c>
      <c r="AF24" s="35">
        <v>210.18552</v>
      </c>
      <c r="AG24" s="35">
        <v>0</v>
      </c>
      <c r="AH24" s="35">
        <v>176.94812999999999</v>
      </c>
      <c r="AI24" s="35"/>
      <c r="AJ24" s="35"/>
      <c r="AK24" s="35"/>
      <c r="AL24" s="35">
        <v>0</v>
      </c>
      <c r="AM24" s="35"/>
      <c r="AN24" s="35"/>
      <c r="AQ24" s="24">
        <f t="shared" si="3"/>
        <v>387.13364999999999</v>
      </c>
      <c r="AS24" s="34">
        <v>0</v>
      </c>
      <c r="AU24" s="20">
        <f t="shared" si="2"/>
        <v>387.13364999999999</v>
      </c>
      <c r="AW24" s="20"/>
    </row>
    <row r="25" spans="1:49" x14ac:dyDescent="0.25">
      <c r="A25" t="e">
        <f>VLOOKUP($B25,'Cushing Balance'!$C$2:$E$500,3,TRUE)</f>
        <v>#N/A</v>
      </c>
      <c r="B25" s="1">
        <v>40036</v>
      </c>
      <c r="C25" s="31"/>
      <c r="D25" s="8">
        <v>0</v>
      </c>
      <c r="E25" s="35">
        <v>141.52163000000002</v>
      </c>
      <c r="F25" s="35"/>
      <c r="G25" s="26">
        <v>41.25</v>
      </c>
      <c r="H25" s="35">
        <v>20.301680000000001</v>
      </c>
      <c r="I25" s="35">
        <v>0</v>
      </c>
      <c r="J25" s="26">
        <v>0</v>
      </c>
      <c r="K25" s="35">
        <v>0</v>
      </c>
      <c r="L25" s="35">
        <v>0</v>
      </c>
      <c r="M25" s="35">
        <v>0</v>
      </c>
      <c r="N25" s="35">
        <v>0</v>
      </c>
      <c r="O25" s="35"/>
      <c r="P25" s="35"/>
      <c r="Q25" s="35"/>
      <c r="R25" s="35">
        <v>0</v>
      </c>
      <c r="S25" s="35"/>
      <c r="T25" s="35"/>
      <c r="V25" s="24">
        <f t="shared" si="0"/>
        <v>203.07331000000002</v>
      </c>
      <c r="Z25" s="20">
        <f t="shared" si="1"/>
        <v>203.07331000000002</v>
      </c>
      <c r="AB25" s="8">
        <v>0</v>
      </c>
      <c r="AC25" s="35">
        <v>0</v>
      </c>
      <c r="AD25" s="35"/>
      <c r="AE25" s="35">
        <v>0</v>
      </c>
      <c r="AF25" s="35">
        <v>209.42932999999999</v>
      </c>
      <c r="AG25" s="35">
        <v>0</v>
      </c>
      <c r="AH25" s="35">
        <v>153.03498000000002</v>
      </c>
      <c r="AI25" s="35"/>
      <c r="AJ25" s="35"/>
      <c r="AK25" s="35"/>
      <c r="AL25" s="35">
        <v>0</v>
      </c>
      <c r="AM25" s="35"/>
      <c r="AN25" s="35"/>
      <c r="AQ25" s="24">
        <f t="shared" si="3"/>
        <v>362.46431000000001</v>
      </c>
      <c r="AS25" s="34">
        <v>0</v>
      </c>
      <c r="AU25" s="20">
        <f t="shared" si="2"/>
        <v>362.46431000000001</v>
      </c>
      <c r="AW25" s="20"/>
    </row>
    <row r="26" spans="1:49" x14ac:dyDescent="0.25">
      <c r="A26" t="e">
        <f>VLOOKUP($B26,'Cushing Balance'!$C$2:$E$500,3,TRUE)</f>
        <v>#N/A</v>
      </c>
      <c r="B26" s="1">
        <v>40037</v>
      </c>
      <c r="C26" s="31"/>
      <c r="D26" s="8">
        <v>0</v>
      </c>
      <c r="E26" s="35">
        <v>137.30167</v>
      </c>
      <c r="F26" s="35"/>
      <c r="G26" s="26">
        <v>41.25</v>
      </c>
      <c r="H26" s="35">
        <v>21.036549999999998</v>
      </c>
      <c r="I26" s="35">
        <v>0</v>
      </c>
      <c r="J26" s="26">
        <v>0</v>
      </c>
      <c r="K26" s="35">
        <v>0</v>
      </c>
      <c r="L26" s="35">
        <v>0</v>
      </c>
      <c r="M26" s="35">
        <v>0</v>
      </c>
      <c r="N26" s="35">
        <v>0</v>
      </c>
      <c r="O26" s="35"/>
      <c r="P26" s="35"/>
      <c r="Q26" s="35"/>
      <c r="R26" s="35">
        <v>0</v>
      </c>
      <c r="S26" s="35"/>
      <c r="T26" s="35"/>
      <c r="V26" s="24">
        <f t="shared" si="0"/>
        <v>199.58822000000001</v>
      </c>
      <c r="Z26" s="20">
        <f t="shared" si="1"/>
        <v>199.58822000000001</v>
      </c>
      <c r="AB26" s="8">
        <v>0</v>
      </c>
      <c r="AC26" s="35">
        <v>0</v>
      </c>
      <c r="AD26" s="35"/>
      <c r="AE26" s="35">
        <v>0</v>
      </c>
      <c r="AF26" s="35">
        <v>213.81208999999998</v>
      </c>
      <c r="AG26" s="35">
        <v>0</v>
      </c>
      <c r="AH26" s="35">
        <v>154.85264999999998</v>
      </c>
      <c r="AI26" s="35"/>
      <c r="AJ26" s="35"/>
      <c r="AK26" s="35"/>
      <c r="AL26" s="35">
        <v>0</v>
      </c>
      <c r="AM26" s="35"/>
      <c r="AN26" s="35"/>
      <c r="AQ26" s="24">
        <f t="shared" si="3"/>
        <v>368.66473999999994</v>
      </c>
      <c r="AS26" s="34">
        <v>0</v>
      </c>
      <c r="AU26" s="20">
        <f t="shared" si="2"/>
        <v>368.66473999999994</v>
      </c>
      <c r="AW26" s="20"/>
    </row>
    <row r="27" spans="1:49" x14ac:dyDescent="0.25">
      <c r="A27" t="e">
        <f>VLOOKUP($B27,'Cushing Balance'!$C$2:$E$500,3,TRUE)</f>
        <v>#N/A</v>
      </c>
      <c r="B27" s="1">
        <v>40038</v>
      </c>
      <c r="C27" s="31"/>
      <c r="D27" s="8">
        <v>0</v>
      </c>
      <c r="E27" s="35">
        <v>131.64035000000001</v>
      </c>
      <c r="F27" s="35"/>
      <c r="G27" s="26">
        <v>41.25</v>
      </c>
      <c r="H27" s="35">
        <v>20.21602</v>
      </c>
      <c r="I27" s="35">
        <v>0</v>
      </c>
      <c r="J27" s="26">
        <v>0</v>
      </c>
      <c r="K27" s="35">
        <v>0</v>
      </c>
      <c r="L27" s="35">
        <v>0</v>
      </c>
      <c r="M27" s="35">
        <v>0</v>
      </c>
      <c r="N27" s="35">
        <v>0</v>
      </c>
      <c r="O27" s="35"/>
      <c r="P27" s="35"/>
      <c r="Q27" s="35"/>
      <c r="R27" s="35">
        <v>0</v>
      </c>
      <c r="S27" s="35"/>
      <c r="T27" s="35"/>
      <c r="V27" s="24">
        <f t="shared" si="0"/>
        <v>193.10637000000003</v>
      </c>
      <c r="Z27" s="20">
        <f t="shared" si="1"/>
        <v>193.10637000000003</v>
      </c>
      <c r="AB27" s="8">
        <v>0</v>
      </c>
      <c r="AC27" s="35">
        <v>0</v>
      </c>
      <c r="AD27" s="35"/>
      <c r="AE27" s="35">
        <v>0</v>
      </c>
      <c r="AF27" s="35">
        <v>211.68948999999998</v>
      </c>
      <c r="AG27" s="35">
        <v>0</v>
      </c>
      <c r="AH27" s="35">
        <v>171.17839999999998</v>
      </c>
      <c r="AI27" s="35"/>
      <c r="AJ27" s="35"/>
      <c r="AK27" s="35"/>
      <c r="AL27" s="35">
        <v>0</v>
      </c>
      <c r="AM27" s="35"/>
      <c r="AN27" s="35"/>
      <c r="AQ27" s="24">
        <f t="shared" si="3"/>
        <v>382.86788999999999</v>
      </c>
      <c r="AS27" s="34">
        <v>0</v>
      </c>
      <c r="AU27" s="20">
        <f t="shared" si="2"/>
        <v>382.86788999999999</v>
      </c>
      <c r="AW27" s="20"/>
    </row>
    <row r="28" spans="1:49" x14ac:dyDescent="0.25">
      <c r="A28" t="e">
        <f>VLOOKUP($B28,'Cushing Balance'!$C$2:$E$500,3,TRUE)</f>
        <v>#N/A</v>
      </c>
      <c r="B28" s="1">
        <v>40039</v>
      </c>
      <c r="C28" s="31"/>
      <c r="D28" s="8">
        <v>0</v>
      </c>
      <c r="E28" s="35">
        <v>135.21131</v>
      </c>
      <c r="F28" s="35"/>
      <c r="G28" s="26">
        <v>41.25</v>
      </c>
      <c r="H28" s="35">
        <v>19.941099999999999</v>
      </c>
      <c r="I28" s="35">
        <v>0</v>
      </c>
      <c r="J28" s="26">
        <v>0</v>
      </c>
      <c r="K28" s="35">
        <v>0</v>
      </c>
      <c r="L28" s="35">
        <v>0</v>
      </c>
      <c r="M28" s="35">
        <v>0</v>
      </c>
      <c r="N28" s="35">
        <v>0</v>
      </c>
      <c r="O28" s="35"/>
      <c r="P28" s="35"/>
      <c r="Q28" s="35"/>
      <c r="R28" s="35">
        <v>0</v>
      </c>
      <c r="S28" s="35"/>
      <c r="T28" s="35"/>
      <c r="V28" s="24">
        <f t="shared" si="0"/>
        <v>196.40241</v>
      </c>
      <c r="Z28" s="20">
        <f t="shared" si="1"/>
        <v>196.40241</v>
      </c>
      <c r="AB28" s="8">
        <v>0</v>
      </c>
      <c r="AC28" s="35">
        <v>0</v>
      </c>
      <c r="AD28" s="35"/>
      <c r="AE28" s="35">
        <v>0</v>
      </c>
      <c r="AF28" s="35">
        <v>207.02314999999999</v>
      </c>
      <c r="AG28" s="35">
        <v>0</v>
      </c>
      <c r="AH28" s="35">
        <v>158.98719</v>
      </c>
      <c r="AI28" s="35"/>
      <c r="AJ28" s="35"/>
      <c r="AK28" s="35"/>
      <c r="AL28" s="35">
        <v>0</v>
      </c>
      <c r="AM28" s="35"/>
      <c r="AN28" s="35"/>
      <c r="AQ28" s="24">
        <f t="shared" si="3"/>
        <v>366.01033999999999</v>
      </c>
      <c r="AS28" s="34">
        <v>0</v>
      </c>
      <c r="AU28" s="20">
        <f t="shared" si="2"/>
        <v>366.01033999999999</v>
      </c>
      <c r="AW28" s="20"/>
    </row>
    <row r="29" spans="1:49" x14ac:dyDescent="0.25">
      <c r="A29" t="e">
        <f>VLOOKUP($B29,'Cushing Balance'!$C$2:$E$500,3,TRUE)</f>
        <v>#N/A</v>
      </c>
      <c r="B29" s="1">
        <v>40040</v>
      </c>
      <c r="C29" s="31"/>
      <c r="D29" s="8">
        <v>0</v>
      </c>
      <c r="E29" s="35">
        <v>112.83729</v>
      </c>
      <c r="F29" s="35"/>
      <c r="G29" s="26">
        <v>41.25</v>
      </c>
      <c r="H29" s="35">
        <v>21.14875</v>
      </c>
      <c r="I29" s="35">
        <v>0</v>
      </c>
      <c r="J29" s="26">
        <v>0</v>
      </c>
      <c r="K29" s="35">
        <v>0</v>
      </c>
      <c r="L29" s="35">
        <v>0</v>
      </c>
      <c r="M29" s="35">
        <v>0</v>
      </c>
      <c r="N29" s="35">
        <v>0</v>
      </c>
      <c r="O29" s="35"/>
      <c r="P29" s="35"/>
      <c r="Q29" s="35"/>
      <c r="R29" s="35">
        <v>0</v>
      </c>
      <c r="S29" s="35"/>
      <c r="T29" s="35"/>
      <c r="V29" s="24">
        <f t="shared" si="0"/>
        <v>175.23604</v>
      </c>
      <c r="Z29" s="20">
        <f t="shared" si="1"/>
        <v>175.23604</v>
      </c>
      <c r="AB29" s="8">
        <v>0</v>
      </c>
      <c r="AC29" s="35">
        <v>0</v>
      </c>
      <c r="AD29" s="35"/>
      <c r="AE29" s="35">
        <v>0</v>
      </c>
      <c r="AF29" s="35">
        <v>207.99250000000001</v>
      </c>
      <c r="AG29" s="35">
        <v>0</v>
      </c>
      <c r="AH29" s="35">
        <v>159.51734999999999</v>
      </c>
      <c r="AI29" s="35"/>
      <c r="AJ29" s="35"/>
      <c r="AK29" s="35"/>
      <c r="AL29" s="35">
        <v>0</v>
      </c>
      <c r="AM29" s="35"/>
      <c r="AN29" s="35"/>
      <c r="AQ29" s="24">
        <f t="shared" si="3"/>
        <v>367.50985000000003</v>
      </c>
      <c r="AS29" s="34">
        <v>0</v>
      </c>
      <c r="AU29" s="20">
        <f t="shared" si="2"/>
        <v>367.50985000000003</v>
      </c>
      <c r="AW29" s="20"/>
    </row>
    <row r="30" spans="1:49" x14ac:dyDescent="0.25">
      <c r="A30" t="e">
        <f>VLOOKUP($B30,'Cushing Balance'!$C$2:$E$500,3,TRUE)</f>
        <v>#N/A</v>
      </c>
      <c r="B30" s="1">
        <v>40041</v>
      </c>
      <c r="C30" s="31"/>
      <c r="D30" s="8">
        <v>0</v>
      </c>
      <c r="E30" s="35">
        <v>119.74215</v>
      </c>
      <c r="F30" s="35"/>
      <c r="G30" s="26">
        <v>41.25</v>
      </c>
      <c r="H30" s="35">
        <v>22.27506</v>
      </c>
      <c r="I30" s="35">
        <v>0</v>
      </c>
      <c r="J30" s="26">
        <v>0</v>
      </c>
      <c r="K30" s="35">
        <v>0</v>
      </c>
      <c r="L30" s="35">
        <v>0</v>
      </c>
      <c r="M30" s="35">
        <v>0</v>
      </c>
      <c r="N30" s="35">
        <v>0</v>
      </c>
      <c r="O30" s="35"/>
      <c r="P30" s="35"/>
      <c r="Q30" s="35"/>
      <c r="R30" s="35">
        <v>0</v>
      </c>
      <c r="S30" s="35"/>
      <c r="T30" s="35"/>
      <c r="V30" s="24">
        <f t="shared" si="0"/>
        <v>183.26720999999998</v>
      </c>
      <c r="Z30" s="20">
        <f t="shared" si="1"/>
        <v>183.26720999999998</v>
      </c>
      <c r="AB30" s="8">
        <v>0</v>
      </c>
      <c r="AC30" s="35">
        <v>0</v>
      </c>
      <c r="AD30" s="35"/>
      <c r="AE30" s="35">
        <v>0</v>
      </c>
      <c r="AF30" s="35">
        <v>215.8605</v>
      </c>
      <c r="AG30" s="35">
        <v>0</v>
      </c>
      <c r="AH30" s="35">
        <v>161.47882000000001</v>
      </c>
      <c r="AI30" s="35"/>
      <c r="AJ30" s="35"/>
      <c r="AK30" s="35"/>
      <c r="AL30" s="35">
        <v>0</v>
      </c>
      <c r="AM30" s="35"/>
      <c r="AN30" s="35"/>
      <c r="AQ30" s="24">
        <f t="shared" si="3"/>
        <v>377.33932000000004</v>
      </c>
      <c r="AS30" s="34">
        <v>0</v>
      </c>
      <c r="AU30" s="20">
        <f t="shared" si="2"/>
        <v>377.33932000000004</v>
      </c>
      <c r="AW30" s="20"/>
    </row>
    <row r="31" spans="1:49" x14ac:dyDescent="0.25">
      <c r="A31" t="e">
        <f>VLOOKUP($B31,'Cushing Balance'!$C$2:$E$500,3,TRUE)</f>
        <v>#N/A</v>
      </c>
      <c r="B31" s="1">
        <v>40042</v>
      </c>
      <c r="C31" s="31"/>
      <c r="D31" s="8">
        <v>0</v>
      </c>
      <c r="E31" s="35">
        <v>125.60599999999999</v>
      </c>
      <c r="F31" s="35"/>
      <c r="G31" s="26">
        <v>41.25</v>
      </c>
      <c r="H31" s="35">
        <v>18.854209999999998</v>
      </c>
      <c r="I31" s="35">
        <v>0</v>
      </c>
      <c r="J31" s="26">
        <v>0</v>
      </c>
      <c r="K31" s="35">
        <v>0</v>
      </c>
      <c r="L31" s="35">
        <v>0</v>
      </c>
      <c r="M31" s="35">
        <v>0</v>
      </c>
      <c r="N31" s="35">
        <v>0</v>
      </c>
      <c r="O31" s="35"/>
      <c r="P31" s="35"/>
      <c r="Q31" s="35"/>
      <c r="R31" s="35">
        <v>0</v>
      </c>
      <c r="S31" s="35"/>
      <c r="T31" s="35"/>
      <c r="V31" s="24">
        <f t="shared" si="0"/>
        <v>185.71020999999999</v>
      </c>
      <c r="Z31" s="20">
        <f t="shared" si="1"/>
        <v>185.71020999999999</v>
      </c>
      <c r="AB31" s="8">
        <v>0</v>
      </c>
      <c r="AC31" s="35">
        <v>0</v>
      </c>
      <c r="AD31" s="35"/>
      <c r="AE31" s="35">
        <v>0</v>
      </c>
      <c r="AF31" s="35">
        <v>213.60621</v>
      </c>
      <c r="AG31" s="35">
        <v>0</v>
      </c>
      <c r="AH31" s="35">
        <v>157.19567000000001</v>
      </c>
      <c r="AI31" s="35"/>
      <c r="AJ31" s="35"/>
      <c r="AK31" s="35"/>
      <c r="AL31" s="35">
        <v>0</v>
      </c>
      <c r="AM31" s="35"/>
      <c r="AN31" s="35"/>
      <c r="AQ31" s="24">
        <f t="shared" si="3"/>
        <v>370.80187999999998</v>
      </c>
      <c r="AS31" s="34">
        <v>0</v>
      </c>
      <c r="AU31" s="20">
        <f t="shared" si="2"/>
        <v>370.80187999999998</v>
      </c>
      <c r="AW31" s="20"/>
    </row>
    <row r="32" spans="1:49" x14ac:dyDescent="0.25">
      <c r="A32" t="e">
        <f>VLOOKUP($B32,'Cushing Balance'!$C$2:$E$500,3,TRUE)</f>
        <v>#N/A</v>
      </c>
      <c r="B32" s="1">
        <v>40043</v>
      </c>
      <c r="C32" s="31"/>
      <c r="D32" s="8">
        <v>0</v>
      </c>
      <c r="E32" s="35">
        <v>131.25329000000002</v>
      </c>
      <c r="F32" s="35"/>
      <c r="G32" s="26">
        <v>41.25</v>
      </c>
      <c r="H32" s="35">
        <v>20.72296</v>
      </c>
      <c r="I32" s="35">
        <v>0</v>
      </c>
      <c r="J32" s="26">
        <v>0</v>
      </c>
      <c r="K32" s="35">
        <v>0</v>
      </c>
      <c r="L32" s="35">
        <v>0</v>
      </c>
      <c r="M32" s="35">
        <v>0</v>
      </c>
      <c r="N32" s="35">
        <v>0</v>
      </c>
      <c r="O32" s="35"/>
      <c r="P32" s="35"/>
      <c r="Q32" s="35"/>
      <c r="R32" s="35">
        <v>0</v>
      </c>
      <c r="S32" s="35"/>
      <c r="T32" s="35"/>
      <c r="V32" s="24">
        <f t="shared" si="0"/>
        <v>193.22625000000002</v>
      </c>
      <c r="Z32" s="20">
        <f t="shared" si="1"/>
        <v>193.22625000000002</v>
      </c>
      <c r="AB32" s="8">
        <v>0</v>
      </c>
      <c r="AC32" s="35">
        <v>0</v>
      </c>
      <c r="AD32" s="35"/>
      <c r="AE32" s="35">
        <v>0</v>
      </c>
      <c r="AF32" s="35">
        <v>215.67664000000002</v>
      </c>
      <c r="AG32" s="35">
        <v>0</v>
      </c>
      <c r="AH32" s="35">
        <v>168.66811999999999</v>
      </c>
      <c r="AI32" s="35"/>
      <c r="AJ32" s="35"/>
      <c r="AK32" s="35"/>
      <c r="AL32" s="35">
        <v>0</v>
      </c>
      <c r="AM32" s="35"/>
      <c r="AN32" s="35"/>
      <c r="AQ32" s="24">
        <f t="shared" si="3"/>
        <v>384.34476000000001</v>
      </c>
      <c r="AS32" s="34">
        <v>0</v>
      </c>
      <c r="AU32" s="20">
        <f t="shared" si="2"/>
        <v>384.34476000000001</v>
      </c>
      <c r="AW32" s="20"/>
    </row>
    <row r="33" spans="1:49" x14ac:dyDescent="0.25">
      <c r="A33" t="e">
        <f>VLOOKUP($B33,'Cushing Balance'!$C$2:$E$500,3,TRUE)</f>
        <v>#N/A</v>
      </c>
      <c r="B33" s="1">
        <v>40044</v>
      </c>
      <c r="C33" s="31"/>
      <c r="D33" s="8">
        <v>0</v>
      </c>
      <c r="E33" s="35">
        <v>141.12354000000002</v>
      </c>
      <c r="F33" s="35"/>
      <c r="G33" s="26">
        <v>41.25</v>
      </c>
      <c r="H33" s="35">
        <v>19.929549999999999</v>
      </c>
      <c r="I33" s="35">
        <v>0</v>
      </c>
      <c r="J33" s="26">
        <v>0</v>
      </c>
      <c r="K33" s="35">
        <v>0</v>
      </c>
      <c r="L33" s="35">
        <v>0</v>
      </c>
      <c r="M33" s="35">
        <v>0</v>
      </c>
      <c r="N33" s="35">
        <v>0</v>
      </c>
      <c r="O33" s="35"/>
      <c r="P33" s="35"/>
      <c r="Q33" s="35"/>
      <c r="R33" s="35">
        <v>0</v>
      </c>
      <c r="S33" s="35"/>
      <c r="T33" s="35"/>
      <c r="V33" s="24">
        <f t="shared" si="0"/>
        <v>202.30309000000003</v>
      </c>
      <c r="Z33" s="20">
        <f t="shared" si="1"/>
        <v>202.30309000000003</v>
      </c>
      <c r="AB33" s="8">
        <v>0</v>
      </c>
      <c r="AC33" s="35">
        <v>0</v>
      </c>
      <c r="AD33" s="35"/>
      <c r="AE33" s="35">
        <v>0</v>
      </c>
      <c r="AF33" s="35">
        <v>214.71794</v>
      </c>
      <c r="AG33" s="35">
        <v>0</v>
      </c>
      <c r="AH33" s="35">
        <v>196.54256000000001</v>
      </c>
      <c r="AI33" s="35"/>
      <c r="AJ33" s="35"/>
      <c r="AK33" s="35"/>
      <c r="AL33" s="35">
        <v>0</v>
      </c>
      <c r="AM33" s="35"/>
      <c r="AN33" s="35"/>
      <c r="AQ33" s="24">
        <f t="shared" si="3"/>
        <v>411.26049999999998</v>
      </c>
      <c r="AS33" s="34">
        <v>0</v>
      </c>
      <c r="AU33" s="20">
        <f t="shared" si="2"/>
        <v>411.26049999999998</v>
      </c>
      <c r="AW33" s="20"/>
    </row>
    <row r="34" spans="1:49" x14ac:dyDescent="0.25">
      <c r="A34" t="e">
        <f>VLOOKUP($B34,'Cushing Balance'!$C$2:$E$500,3,TRUE)</f>
        <v>#N/A</v>
      </c>
      <c r="B34" s="1">
        <v>40045</v>
      </c>
      <c r="C34" s="31"/>
      <c r="D34" s="8">
        <v>0</v>
      </c>
      <c r="E34" s="35">
        <v>135.48882999999998</v>
      </c>
      <c r="F34" s="35"/>
      <c r="G34" s="26">
        <v>41.25</v>
      </c>
      <c r="H34" s="35">
        <v>19.729209999999998</v>
      </c>
      <c r="I34" s="35">
        <v>0</v>
      </c>
      <c r="J34" s="26">
        <v>0</v>
      </c>
      <c r="K34" s="35">
        <v>0</v>
      </c>
      <c r="L34" s="35">
        <v>0</v>
      </c>
      <c r="M34" s="35">
        <v>0</v>
      </c>
      <c r="N34" s="35">
        <v>0</v>
      </c>
      <c r="O34" s="35"/>
      <c r="P34" s="35"/>
      <c r="Q34" s="35"/>
      <c r="R34" s="35">
        <v>0</v>
      </c>
      <c r="S34" s="35"/>
      <c r="T34" s="35"/>
      <c r="V34" s="24">
        <f t="shared" si="0"/>
        <v>196.46803999999997</v>
      </c>
      <c r="Z34" s="20">
        <f t="shared" si="1"/>
        <v>196.46803999999997</v>
      </c>
      <c r="AB34" s="8">
        <v>0</v>
      </c>
      <c r="AC34" s="35">
        <v>0</v>
      </c>
      <c r="AD34" s="35"/>
      <c r="AE34" s="35">
        <v>0</v>
      </c>
      <c r="AF34" s="35">
        <v>207.53294</v>
      </c>
      <c r="AG34" s="35">
        <v>0</v>
      </c>
      <c r="AH34" s="35">
        <v>194.64457999999999</v>
      </c>
      <c r="AI34" s="35"/>
      <c r="AJ34" s="35"/>
      <c r="AK34" s="35"/>
      <c r="AL34" s="35">
        <v>0</v>
      </c>
      <c r="AM34" s="35"/>
      <c r="AN34" s="35"/>
      <c r="AQ34" s="24">
        <f t="shared" si="3"/>
        <v>402.17751999999996</v>
      </c>
      <c r="AS34" s="34">
        <v>0</v>
      </c>
      <c r="AU34" s="20">
        <f t="shared" si="2"/>
        <v>402.17751999999996</v>
      </c>
      <c r="AW34" s="20"/>
    </row>
    <row r="35" spans="1:49" x14ac:dyDescent="0.25">
      <c r="A35" t="e">
        <f>VLOOKUP($B35,'Cushing Balance'!$C$2:$E$500,3,TRUE)</f>
        <v>#N/A</v>
      </c>
      <c r="B35" s="1">
        <v>40046</v>
      </c>
      <c r="C35" s="31"/>
      <c r="D35" s="8">
        <v>0</v>
      </c>
      <c r="E35" s="35">
        <v>138.60404</v>
      </c>
      <c r="F35" s="35"/>
      <c r="G35" s="26">
        <v>41.25</v>
      </c>
      <c r="H35" s="35">
        <v>20.461929999999999</v>
      </c>
      <c r="I35" s="35">
        <v>0</v>
      </c>
      <c r="J35" s="26">
        <v>0</v>
      </c>
      <c r="K35" s="35">
        <v>0</v>
      </c>
      <c r="L35" s="35">
        <v>0</v>
      </c>
      <c r="M35" s="35">
        <v>0</v>
      </c>
      <c r="N35" s="35">
        <v>0</v>
      </c>
      <c r="O35" s="35"/>
      <c r="P35" s="35"/>
      <c r="Q35" s="35"/>
      <c r="R35" s="35">
        <v>0</v>
      </c>
      <c r="S35" s="35"/>
      <c r="T35" s="35"/>
      <c r="V35" s="24">
        <f t="shared" si="0"/>
        <v>200.31596999999999</v>
      </c>
      <c r="Z35" s="20">
        <f t="shared" si="1"/>
        <v>200.31596999999999</v>
      </c>
      <c r="AB35" s="8">
        <v>0</v>
      </c>
      <c r="AC35" s="35">
        <v>0</v>
      </c>
      <c r="AD35" s="35"/>
      <c r="AE35" s="35">
        <v>0</v>
      </c>
      <c r="AF35" s="35">
        <v>198.80405999999999</v>
      </c>
      <c r="AG35" s="35">
        <v>0</v>
      </c>
      <c r="AH35" s="35">
        <v>195.15556000000001</v>
      </c>
      <c r="AI35" s="35"/>
      <c r="AJ35" s="35"/>
      <c r="AK35" s="35"/>
      <c r="AL35" s="35">
        <v>0</v>
      </c>
      <c r="AM35" s="35"/>
      <c r="AN35" s="35"/>
      <c r="AQ35" s="24">
        <f t="shared" si="3"/>
        <v>393.95961999999997</v>
      </c>
      <c r="AS35" s="34">
        <v>0</v>
      </c>
      <c r="AU35" s="20">
        <f t="shared" si="2"/>
        <v>393.95961999999997</v>
      </c>
      <c r="AW35" s="20"/>
    </row>
    <row r="36" spans="1:49" x14ac:dyDescent="0.25">
      <c r="A36" t="e">
        <f>VLOOKUP($B36,'Cushing Balance'!$C$2:$E$500,3,TRUE)</f>
        <v>#N/A</v>
      </c>
      <c r="B36" s="1">
        <v>40047</v>
      </c>
      <c r="C36" s="31"/>
      <c r="D36" s="8">
        <v>0</v>
      </c>
      <c r="E36" s="35">
        <v>124.85831</v>
      </c>
      <c r="F36" s="35"/>
      <c r="G36" s="26">
        <v>41.25</v>
      </c>
      <c r="H36" s="35">
        <v>20.480830000000001</v>
      </c>
      <c r="I36" s="35">
        <v>0</v>
      </c>
      <c r="J36" s="26">
        <v>0</v>
      </c>
      <c r="K36" s="35">
        <v>0</v>
      </c>
      <c r="L36" s="35">
        <v>0</v>
      </c>
      <c r="M36" s="35">
        <v>0</v>
      </c>
      <c r="N36" s="35">
        <v>0</v>
      </c>
      <c r="O36" s="35"/>
      <c r="P36" s="35"/>
      <c r="Q36" s="35"/>
      <c r="R36" s="35">
        <v>0</v>
      </c>
      <c r="S36" s="35"/>
      <c r="T36" s="35"/>
      <c r="V36" s="24">
        <f t="shared" si="0"/>
        <v>186.58914000000001</v>
      </c>
      <c r="Z36" s="20">
        <f t="shared" si="1"/>
        <v>186.58914000000001</v>
      </c>
      <c r="AB36" s="8">
        <v>0</v>
      </c>
      <c r="AC36" s="35">
        <v>0</v>
      </c>
      <c r="AD36" s="35"/>
      <c r="AE36" s="35">
        <v>0</v>
      </c>
      <c r="AF36" s="35">
        <v>198.82982999999999</v>
      </c>
      <c r="AG36" s="35">
        <v>0</v>
      </c>
      <c r="AH36" s="35">
        <v>197.94389999999999</v>
      </c>
      <c r="AI36" s="35"/>
      <c r="AJ36" s="35"/>
      <c r="AK36" s="35"/>
      <c r="AL36" s="35">
        <v>0</v>
      </c>
      <c r="AM36" s="35"/>
      <c r="AN36" s="35"/>
      <c r="AQ36" s="24">
        <f t="shared" si="3"/>
        <v>396.77373</v>
      </c>
      <c r="AS36" s="34">
        <v>0</v>
      </c>
      <c r="AU36" s="20">
        <f t="shared" si="2"/>
        <v>396.77373</v>
      </c>
      <c r="AW36" s="20"/>
    </row>
    <row r="37" spans="1:49" x14ac:dyDescent="0.25">
      <c r="A37" t="e">
        <f>VLOOKUP($B37,'Cushing Balance'!$C$2:$E$500,3,TRUE)</f>
        <v>#N/A</v>
      </c>
      <c r="B37" s="1">
        <v>40048</v>
      </c>
      <c r="C37" s="31"/>
      <c r="D37" s="8">
        <v>0</v>
      </c>
      <c r="E37" s="35">
        <v>117.87050000000001</v>
      </c>
      <c r="F37" s="35"/>
      <c r="G37" s="26">
        <v>41.25</v>
      </c>
      <c r="H37" s="35">
        <v>21.169330000000002</v>
      </c>
      <c r="I37" s="35">
        <v>0</v>
      </c>
      <c r="J37" s="26">
        <v>0</v>
      </c>
      <c r="K37" s="35">
        <v>0</v>
      </c>
      <c r="L37" s="35">
        <v>0</v>
      </c>
      <c r="M37" s="35">
        <v>0</v>
      </c>
      <c r="N37" s="35">
        <v>0</v>
      </c>
      <c r="O37" s="35"/>
      <c r="P37" s="35"/>
      <c r="Q37" s="35"/>
      <c r="R37" s="35">
        <v>0</v>
      </c>
      <c r="S37" s="35"/>
      <c r="T37" s="35"/>
      <c r="V37" s="24">
        <f t="shared" si="0"/>
        <v>180.28982999999999</v>
      </c>
      <c r="Z37" s="20">
        <f t="shared" si="1"/>
        <v>180.28982999999999</v>
      </c>
      <c r="AB37" s="8">
        <v>0</v>
      </c>
      <c r="AC37" s="35">
        <v>0</v>
      </c>
      <c r="AD37" s="35"/>
      <c r="AE37" s="35">
        <v>0</v>
      </c>
      <c r="AF37" s="35">
        <v>206.24267</v>
      </c>
      <c r="AG37" s="35">
        <v>0</v>
      </c>
      <c r="AH37" s="35">
        <v>167.27535</v>
      </c>
      <c r="AI37" s="35"/>
      <c r="AJ37" s="35"/>
      <c r="AK37" s="35"/>
      <c r="AL37" s="35">
        <v>0</v>
      </c>
      <c r="AM37" s="35"/>
      <c r="AN37" s="35"/>
      <c r="AQ37" s="24">
        <f t="shared" si="3"/>
        <v>373.51801999999998</v>
      </c>
      <c r="AS37" s="34">
        <v>0</v>
      </c>
      <c r="AU37" s="20">
        <f t="shared" si="2"/>
        <v>373.51801999999998</v>
      </c>
      <c r="AW37" s="20"/>
    </row>
    <row r="38" spans="1:49" x14ac:dyDescent="0.25">
      <c r="A38" t="e">
        <f>VLOOKUP($B38,'Cushing Balance'!$C$2:$E$500,3,TRUE)</f>
        <v>#N/A</v>
      </c>
      <c r="B38" s="1">
        <v>40049</v>
      </c>
      <c r="C38" s="31"/>
      <c r="D38" s="8">
        <v>0</v>
      </c>
      <c r="E38" s="35">
        <v>134.82342</v>
      </c>
      <c r="F38" s="35"/>
      <c r="G38" s="26">
        <v>41.25</v>
      </c>
      <c r="H38" s="35">
        <v>18.77976</v>
      </c>
      <c r="I38" s="35">
        <v>0</v>
      </c>
      <c r="J38" s="26">
        <v>0</v>
      </c>
      <c r="K38" s="35">
        <v>0</v>
      </c>
      <c r="L38" s="35">
        <v>0</v>
      </c>
      <c r="M38" s="35">
        <v>0</v>
      </c>
      <c r="N38" s="35">
        <v>0</v>
      </c>
      <c r="O38" s="35"/>
      <c r="P38" s="35"/>
      <c r="Q38" s="35"/>
      <c r="R38" s="35">
        <v>0</v>
      </c>
      <c r="S38" s="35"/>
      <c r="T38" s="35"/>
      <c r="V38" s="24">
        <f t="shared" si="0"/>
        <v>194.85318000000001</v>
      </c>
      <c r="Z38" s="20">
        <f t="shared" si="1"/>
        <v>194.85318000000001</v>
      </c>
      <c r="AB38" s="8">
        <v>0</v>
      </c>
      <c r="AC38" s="35">
        <v>0</v>
      </c>
      <c r="AD38" s="35"/>
      <c r="AE38" s="35">
        <v>0</v>
      </c>
      <c r="AF38" s="35">
        <v>214.82542000000001</v>
      </c>
      <c r="AG38" s="35">
        <v>0</v>
      </c>
      <c r="AH38" s="35">
        <v>181.80680999999998</v>
      </c>
      <c r="AI38" s="35"/>
      <c r="AJ38" s="35"/>
      <c r="AK38" s="35"/>
      <c r="AL38" s="35">
        <v>0</v>
      </c>
      <c r="AM38" s="35"/>
      <c r="AN38" s="35"/>
      <c r="AQ38" s="24">
        <f t="shared" si="3"/>
        <v>396.63222999999999</v>
      </c>
      <c r="AS38" s="34">
        <v>0</v>
      </c>
      <c r="AU38" s="20">
        <f t="shared" si="2"/>
        <v>396.63222999999999</v>
      </c>
      <c r="AW38" s="20"/>
    </row>
    <row r="39" spans="1:49" x14ac:dyDescent="0.25">
      <c r="A39" t="e">
        <f>VLOOKUP($B39,'Cushing Balance'!$C$2:$E$500,3,TRUE)</f>
        <v>#N/A</v>
      </c>
      <c r="B39" s="1">
        <v>40050</v>
      </c>
      <c r="C39" s="31"/>
      <c r="D39" s="8">
        <v>0</v>
      </c>
      <c r="E39" s="35">
        <v>129.31956</v>
      </c>
      <c r="F39" s="35"/>
      <c r="G39" s="26">
        <v>41.25</v>
      </c>
      <c r="H39" s="35">
        <v>19.196390000000001</v>
      </c>
      <c r="I39" s="35">
        <v>0</v>
      </c>
      <c r="J39" s="26">
        <v>0</v>
      </c>
      <c r="K39" s="35">
        <v>0</v>
      </c>
      <c r="L39" s="35">
        <v>0</v>
      </c>
      <c r="M39" s="35">
        <v>0</v>
      </c>
      <c r="N39" s="35">
        <v>0</v>
      </c>
      <c r="O39" s="35"/>
      <c r="P39" s="35"/>
      <c r="Q39" s="35"/>
      <c r="R39" s="35">
        <v>0</v>
      </c>
      <c r="S39" s="35"/>
      <c r="T39" s="35"/>
      <c r="V39" s="24">
        <f t="shared" si="0"/>
        <v>189.76595</v>
      </c>
      <c r="Z39" s="20">
        <f t="shared" si="1"/>
        <v>189.76595</v>
      </c>
      <c r="AB39" s="8">
        <v>0</v>
      </c>
      <c r="AC39" s="35">
        <v>0</v>
      </c>
      <c r="AD39" s="35"/>
      <c r="AE39" s="35">
        <v>0</v>
      </c>
      <c r="AF39" s="35">
        <v>213.63479000000001</v>
      </c>
      <c r="AG39" s="35">
        <v>0</v>
      </c>
      <c r="AH39" s="35">
        <v>196.81017</v>
      </c>
      <c r="AI39" s="35"/>
      <c r="AJ39" s="35"/>
      <c r="AK39" s="35"/>
      <c r="AL39" s="35">
        <v>0</v>
      </c>
      <c r="AM39" s="35"/>
      <c r="AN39" s="35"/>
      <c r="AQ39" s="24">
        <f t="shared" si="3"/>
        <v>410.44496000000004</v>
      </c>
      <c r="AS39" s="34">
        <v>0</v>
      </c>
      <c r="AU39" s="20">
        <f t="shared" si="2"/>
        <v>410.44496000000004</v>
      </c>
      <c r="AW39" s="20"/>
    </row>
    <row r="40" spans="1:49" x14ac:dyDescent="0.25">
      <c r="A40" t="e">
        <f>VLOOKUP($B40,'Cushing Balance'!$C$2:$E$500,3,TRUE)</f>
        <v>#N/A</v>
      </c>
      <c r="B40" s="1">
        <v>40051</v>
      </c>
      <c r="C40" s="31"/>
      <c r="D40" s="8">
        <v>0</v>
      </c>
      <c r="E40" s="35">
        <v>139.18779000000001</v>
      </c>
      <c r="F40" s="35"/>
      <c r="G40" s="26">
        <v>41.25</v>
      </c>
      <c r="H40" s="35">
        <v>19.234909999999999</v>
      </c>
      <c r="I40" s="35">
        <v>0</v>
      </c>
      <c r="J40" s="26">
        <v>0</v>
      </c>
      <c r="K40" s="35">
        <v>0</v>
      </c>
      <c r="L40" s="35">
        <v>0</v>
      </c>
      <c r="M40" s="35">
        <v>0</v>
      </c>
      <c r="N40" s="35">
        <v>0</v>
      </c>
      <c r="O40" s="35"/>
      <c r="P40" s="35"/>
      <c r="Q40" s="35"/>
      <c r="R40" s="35">
        <v>0</v>
      </c>
      <c r="S40" s="35"/>
      <c r="T40" s="35"/>
      <c r="V40" s="24">
        <f t="shared" si="0"/>
        <v>199.67270000000002</v>
      </c>
      <c r="Z40" s="20">
        <f t="shared" si="1"/>
        <v>199.67270000000002</v>
      </c>
      <c r="AB40" s="8">
        <v>0</v>
      </c>
      <c r="AC40" s="35">
        <v>0</v>
      </c>
      <c r="AD40" s="35"/>
      <c r="AE40" s="35">
        <v>0</v>
      </c>
      <c r="AF40" s="35">
        <v>214.25797</v>
      </c>
      <c r="AG40" s="35">
        <v>0</v>
      </c>
      <c r="AH40" s="35">
        <v>199.50033999999999</v>
      </c>
      <c r="AI40" s="35"/>
      <c r="AJ40" s="35"/>
      <c r="AK40" s="35"/>
      <c r="AL40" s="35">
        <v>0</v>
      </c>
      <c r="AM40" s="35"/>
      <c r="AN40" s="35"/>
      <c r="AQ40" s="24">
        <f t="shared" si="3"/>
        <v>413.75830999999999</v>
      </c>
      <c r="AS40" s="34">
        <v>0</v>
      </c>
      <c r="AU40" s="20">
        <f t="shared" si="2"/>
        <v>413.75830999999999</v>
      </c>
      <c r="AW40" s="20"/>
    </row>
    <row r="41" spans="1:49" x14ac:dyDescent="0.25">
      <c r="A41" t="e">
        <f>VLOOKUP($B41,'Cushing Balance'!$C$2:$E$500,3,TRUE)</f>
        <v>#N/A</v>
      </c>
      <c r="B41" s="1">
        <v>40052</v>
      </c>
      <c r="C41" s="31"/>
      <c r="D41" s="8">
        <v>0</v>
      </c>
      <c r="E41" s="35">
        <v>140.39956000000001</v>
      </c>
      <c r="F41" s="35"/>
      <c r="G41" s="26">
        <v>41.25</v>
      </c>
      <c r="H41" s="35">
        <v>14.18229</v>
      </c>
      <c r="I41" s="35">
        <v>0</v>
      </c>
      <c r="J41" s="26">
        <v>0</v>
      </c>
      <c r="K41" s="35">
        <v>0</v>
      </c>
      <c r="L41" s="35">
        <v>0</v>
      </c>
      <c r="M41" s="35">
        <v>0</v>
      </c>
      <c r="N41" s="35">
        <v>0</v>
      </c>
      <c r="O41" s="35"/>
      <c r="P41" s="35"/>
      <c r="Q41" s="35"/>
      <c r="R41" s="35">
        <v>0</v>
      </c>
      <c r="S41" s="35"/>
      <c r="T41" s="35"/>
      <c r="V41" s="24">
        <f t="shared" si="0"/>
        <v>195.83185</v>
      </c>
      <c r="Z41" s="20">
        <f t="shared" si="1"/>
        <v>195.83185</v>
      </c>
      <c r="AB41" s="8">
        <v>0</v>
      </c>
      <c r="AC41" s="35">
        <v>0</v>
      </c>
      <c r="AD41" s="35"/>
      <c r="AE41" s="35">
        <v>0</v>
      </c>
      <c r="AF41" s="35">
        <v>178.71321</v>
      </c>
      <c r="AG41" s="35">
        <v>0</v>
      </c>
      <c r="AH41" s="35">
        <v>192.49334999999999</v>
      </c>
      <c r="AI41" s="35"/>
      <c r="AJ41" s="35"/>
      <c r="AK41" s="35"/>
      <c r="AL41" s="35">
        <v>0</v>
      </c>
      <c r="AM41" s="35"/>
      <c r="AN41" s="35"/>
      <c r="AQ41" s="24">
        <f t="shared" si="3"/>
        <v>371.20655999999997</v>
      </c>
      <c r="AS41" s="34">
        <v>0</v>
      </c>
      <c r="AU41" s="20">
        <f t="shared" si="2"/>
        <v>371.20655999999997</v>
      </c>
      <c r="AW41" s="20"/>
    </row>
    <row r="42" spans="1:49" x14ac:dyDescent="0.25">
      <c r="A42" t="e">
        <f>VLOOKUP($B42,'Cushing Balance'!$C$2:$E$500,3,TRUE)</f>
        <v>#N/A</v>
      </c>
      <c r="B42" s="1">
        <v>40053</v>
      </c>
      <c r="C42" s="31"/>
      <c r="D42" s="8">
        <v>0</v>
      </c>
      <c r="E42" s="35">
        <v>142.61813000000001</v>
      </c>
      <c r="F42" s="35"/>
      <c r="G42" s="26">
        <v>41.25</v>
      </c>
      <c r="H42" s="35">
        <v>18.894130000000001</v>
      </c>
      <c r="I42" s="35">
        <v>0</v>
      </c>
      <c r="J42" s="26">
        <v>0</v>
      </c>
      <c r="K42" s="35">
        <v>0</v>
      </c>
      <c r="L42" s="35">
        <v>0</v>
      </c>
      <c r="M42" s="35">
        <v>0</v>
      </c>
      <c r="N42" s="35">
        <v>0</v>
      </c>
      <c r="O42" s="35"/>
      <c r="P42" s="35"/>
      <c r="Q42" s="35"/>
      <c r="R42" s="35">
        <v>0</v>
      </c>
      <c r="S42" s="35"/>
      <c r="T42" s="35"/>
      <c r="V42" s="24">
        <f t="shared" si="0"/>
        <v>202.76226</v>
      </c>
      <c r="Z42" s="20">
        <f t="shared" si="1"/>
        <v>202.76226</v>
      </c>
      <c r="AB42" s="8">
        <v>0</v>
      </c>
      <c r="AC42" s="35">
        <v>0</v>
      </c>
      <c r="AD42" s="35"/>
      <c r="AE42" s="35">
        <v>0</v>
      </c>
      <c r="AF42" s="35">
        <v>197.87381999999999</v>
      </c>
      <c r="AG42" s="35">
        <v>0</v>
      </c>
      <c r="AH42" s="35">
        <v>174.65701999999999</v>
      </c>
      <c r="AI42" s="35"/>
      <c r="AJ42" s="35"/>
      <c r="AK42" s="35"/>
      <c r="AL42" s="35">
        <v>0</v>
      </c>
      <c r="AM42" s="35"/>
      <c r="AN42" s="35"/>
      <c r="AQ42" s="24">
        <f t="shared" si="3"/>
        <v>372.53084000000001</v>
      </c>
      <c r="AS42" s="34">
        <v>0</v>
      </c>
      <c r="AU42" s="20">
        <f t="shared" si="2"/>
        <v>372.53084000000001</v>
      </c>
      <c r="AW42" s="20"/>
    </row>
    <row r="43" spans="1:49" x14ac:dyDescent="0.25">
      <c r="A43" t="e">
        <f>VLOOKUP($B43,'Cushing Balance'!$C$2:$E$500,3,TRUE)</f>
        <v>#N/A</v>
      </c>
      <c r="B43" s="1">
        <v>40054</v>
      </c>
      <c r="C43" s="31"/>
      <c r="D43" s="8">
        <v>0</v>
      </c>
      <c r="E43" s="35">
        <v>140.48631</v>
      </c>
      <c r="F43" s="35"/>
      <c r="G43" s="26">
        <v>41.25</v>
      </c>
      <c r="H43" s="35">
        <v>18.080669999999998</v>
      </c>
      <c r="I43" s="35">
        <v>0</v>
      </c>
      <c r="J43" s="26">
        <v>0</v>
      </c>
      <c r="K43" s="35">
        <v>0</v>
      </c>
      <c r="L43" s="35">
        <v>0</v>
      </c>
      <c r="M43" s="35">
        <v>0</v>
      </c>
      <c r="N43" s="35">
        <v>0</v>
      </c>
      <c r="O43" s="35"/>
      <c r="P43" s="35"/>
      <c r="Q43" s="35"/>
      <c r="R43" s="35">
        <v>0</v>
      </c>
      <c r="S43" s="35"/>
      <c r="T43" s="35"/>
      <c r="V43" s="24">
        <f t="shared" si="0"/>
        <v>199.81698</v>
      </c>
      <c r="Z43" s="20">
        <f t="shared" si="1"/>
        <v>199.81698</v>
      </c>
      <c r="AB43" s="8">
        <v>0</v>
      </c>
      <c r="AC43" s="35">
        <v>0</v>
      </c>
      <c r="AD43" s="35"/>
      <c r="AE43" s="35">
        <v>0</v>
      </c>
      <c r="AF43" s="35">
        <v>208.14507999999998</v>
      </c>
      <c r="AG43" s="35">
        <v>0</v>
      </c>
      <c r="AH43" s="35">
        <v>174.2124</v>
      </c>
      <c r="AI43" s="35"/>
      <c r="AJ43" s="35"/>
      <c r="AK43" s="35"/>
      <c r="AL43" s="35">
        <v>0</v>
      </c>
      <c r="AM43" s="35"/>
      <c r="AN43" s="35"/>
      <c r="AQ43" s="24">
        <f t="shared" si="3"/>
        <v>382.35748000000001</v>
      </c>
      <c r="AS43" s="34">
        <v>0</v>
      </c>
      <c r="AU43" s="20">
        <f t="shared" si="2"/>
        <v>382.35748000000001</v>
      </c>
      <c r="AW43" s="20"/>
    </row>
    <row r="44" spans="1:49" x14ac:dyDescent="0.25">
      <c r="A44" t="e">
        <f>VLOOKUP($B44,'Cushing Balance'!$C$2:$E$500,3,TRUE)</f>
        <v>#N/A</v>
      </c>
      <c r="B44" s="1">
        <v>40055</v>
      </c>
      <c r="C44" s="31"/>
      <c r="D44" s="8">
        <v>0</v>
      </c>
      <c r="E44" s="35">
        <v>129.43027000000001</v>
      </c>
      <c r="F44" s="35"/>
      <c r="G44" s="26">
        <v>41.25</v>
      </c>
      <c r="H44" s="35">
        <v>20.197240000000001</v>
      </c>
      <c r="I44" s="35">
        <v>0</v>
      </c>
      <c r="J44" s="26">
        <v>0</v>
      </c>
      <c r="K44" s="35">
        <v>0</v>
      </c>
      <c r="L44" s="35">
        <v>0</v>
      </c>
      <c r="M44" s="35">
        <v>0</v>
      </c>
      <c r="N44" s="35">
        <v>0</v>
      </c>
      <c r="O44" s="35"/>
      <c r="P44" s="35"/>
      <c r="Q44" s="35"/>
      <c r="R44" s="35">
        <v>0</v>
      </c>
      <c r="S44" s="35"/>
      <c r="T44" s="35"/>
      <c r="V44" s="24">
        <f t="shared" si="0"/>
        <v>190.87751</v>
      </c>
      <c r="Z44" s="20">
        <f t="shared" si="1"/>
        <v>190.87751</v>
      </c>
      <c r="AB44" s="8">
        <v>0</v>
      </c>
      <c r="AC44" s="35">
        <v>0</v>
      </c>
      <c r="AD44" s="35"/>
      <c r="AE44" s="35">
        <v>0</v>
      </c>
      <c r="AF44" s="35">
        <v>203.32</v>
      </c>
      <c r="AG44" s="35">
        <v>0</v>
      </c>
      <c r="AH44" s="35">
        <v>170.98009999999999</v>
      </c>
      <c r="AI44" s="35"/>
      <c r="AJ44" s="35"/>
      <c r="AK44" s="35"/>
      <c r="AL44" s="35">
        <v>0</v>
      </c>
      <c r="AM44" s="35"/>
      <c r="AN44" s="35"/>
      <c r="AQ44" s="24">
        <f t="shared" si="3"/>
        <v>374.30009999999999</v>
      </c>
      <c r="AS44" s="34">
        <v>0</v>
      </c>
      <c r="AU44" s="20">
        <f t="shared" si="2"/>
        <v>374.30009999999999</v>
      </c>
      <c r="AW44" s="20"/>
    </row>
    <row r="45" spans="1:49" x14ac:dyDescent="0.25">
      <c r="A45" t="e">
        <f>VLOOKUP($B45,'Cushing Balance'!$C$2:$E$500,3,TRUE)</f>
        <v>#N/A</v>
      </c>
      <c r="B45" s="1">
        <v>40056</v>
      </c>
      <c r="C45" s="31"/>
      <c r="D45" s="8">
        <v>0</v>
      </c>
      <c r="E45" s="35">
        <v>131.53483</v>
      </c>
      <c r="F45" s="35"/>
      <c r="G45" s="26">
        <v>41.25</v>
      </c>
      <c r="H45" s="35">
        <v>21.365929999999999</v>
      </c>
      <c r="I45" s="35">
        <v>0</v>
      </c>
      <c r="J45" s="26">
        <v>0</v>
      </c>
      <c r="K45" s="35">
        <v>0</v>
      </c>
      <c r="L45" s="35">
        <v>0</v>
      </c>
      <c r="M45" s="35">
        <v>0</v>
      </c>
      <c r="N45" s="35">
        <v>0</v>
      </c>
      <c r="O45" s="35"/>
      <c r="P45" s="35"/>
      <c r="Q45" s="35"/>
      <c r="R45" s="35">
        <v>0</v>
      </c>
      <c r="S45" s="35"/>
      <c r="T45" s="35"/>
      <c r="V45" s="24">
        <f t="shared" si="0"/>
        <v>194.15075999999999</v>
      </c>
      <c r="Z45" s="20">
        <f t="shared" si="1"/>
        <v>194.15075999999999</v>
      </c>
      <c r="AB45" s="8">
        <v>0</v>
      </c>
      <c r="AC45" s="35">
        <v>0</v>
      </c>
      <c r="AD45" s="35"/>
      <c r="AE45" s="35">
        <v>0</v>
      </c>
      <c r="AF45" s="35">
        <v>209.83879000000002</v>
      </c>
      <c r="AG45" s="35">
        <v>0</v>
      </c>
      <c r="AH45" s="35">
        <v>157.55795999999998</v>
      </c>
      <c r="AI45" s="35"/>
      <c r="AJ45" s="35"/>
      <c r="AK45" s="35"/>
      <c r="AL45" s="35">
        <v>0</v>
      </c>
      <c r="AM45" s="35"/>
      <c r="AN45" s="35"/>
      <c r="AQ45" s="24">
        <f t="shared" si="3"/>
        <v>367.39675</v>
      </c>
      <c r="AS45" s="34">
        <v>0</v>
      </c>
      <c r="AU45" s="20">
        <f t="shared" si="2"/>
        <v>367.39675</v>
      </c>
      <c r="AW45" s="20"/>
    </row>
    <row r="46" spans="1:49" x14ac:dyDescent="0.25">
      <c r="A46" t="e">
        <f>VLOOKUP($B46,'Cushing Balance'!$C$2:$E$500,3,TRUE)</f>
        <v>#N/A</v>
      </c>
      <c r="B46" s="1">
        <v>40057</v>
      </c>
      <c r="C46" s="31"/>
      <c r="D46" s="8">
        <v>0</v>
      </c>
      <c r="E46" s="35">
        <v>92.319789999999998</v>
      </c>
      <c r="F46" s="35"/>
      <c r="G46" s="26">
        <v>41.25</v>
      </c>
      <c r="H46" s="35">
        <v>20.31222</v>
      </c>
      <c r="I46" s="35">
        <v>0</v>
      </c>
      <c r="J46" s="26">
        <v>0</v>
      </c>
      <c r="K46" s="35">
        <v>0</v>
      </c>
      <c r="L46" s="35">
        <v>0</v>
      </c>
      <c r="M46" s="35">
        <v>0</v>
      </c>
      <c r="N46" s="35">
        <v>0</v>
      </c>
      <c r="O46" s="35"/>
      <c r="P46" s="35"/>
      <c r="Q46" s="35"/>
      <c r="R46" s="35">
        <v>0</v>
      </c>
      <c r="S46" s="35"/>
      <c r="T46" s="35"/>
      <c r="V46" s="24">
        <f t="shared" si="0"/>
        <v>153.88201000000001</v>
      </c>
      <c r="Z46" s="20">
        <f t="shared" si="1"/>
        <v>153.88201000000001</v>
      </c>
      <c r="AB46" s="8">
        <v>0</v>
      </c>
      <c r="AC46" s="35">
        <v>0</v>
      </c>
      <c r="AD46" s="35"/>
      <c r="AE46" s="35">
        <v>0</v>
      </c>
      <c r="AF46" s="35">
        <v>214.17400000000001</v>
      </c>
      <c r="AG46" s="35">
        <v>0</v>
      </c>
      <c r="AH46" s="35">
        <v>169.02323999999999</v>
      </c>
      <c r="AI46" s="35"/>
      <c r="AJ46" s="35"/>
      <c r="AK46" s="35"/>
      <c r="AL46" s="35">
        <v>0</v>
      </c>
      <c r="AM46" s="35"/>
      <c r="AN46" s="35"/>
      <c r="AQ46" s="24">
        <f t="shared" si="3"/>
        <v>383.19723999999997</v>
      </c>
      <c r="AS46" s="34">
        <v>0</v>
      </c>
      <c r="AU46" s="20">
        <f t="shared" si="2"/>
        <v>383.19723999999997</v>
      </c>
      <c r="AW46" s="20"/>
    </row>
    <row r="47" spans="1:49" x14ac:dyDescent="0.25">
      <c r="A47" t="e">
        <f>VLOOKUP($B47,'Cushing Balance'!$C$2:$E$500,3,TRUE)</f>
        <v>#N/A</v>
      </c>
      <c r="B47" s="1">
        <v>40058</v>
      </c>
      <c r="C47" s="31"/>
      <c r="D47" s="8">
        <v>0</v>
      </c>
      <c r="E47" s="35">
        <v>113.85213</v>
      </c>
      <c r="F47" s="35"/>
      <c r="G47" s="26">
        <v>41.25</v>
      </c>
      <c r="H47" s="35">
        <v>19.883500000000002</v>
      </c>
      <c r="I47" s="35">
        <v>0</v>
      </c>
      <c r="J47" s="26">
        <v>0</v>
      </c>
      <c r="K47" s="35">
        <v>0</v>
      </c>
      <c r="L47" s="35">
        <v>0</v>
      </c>
      <c r="M47" s="35">
        <v>0</v>
      </c>
      <c r="N47" s="35">
        <v>0</v>
      </c>
      <c r="O47" s="35"/>
      <c r="P47" s="35"/>
      <c r="Q47" s="35"/>
      <c r="R47" s="35">
        <v>0</v>
      </c>
      <c r="S47" s="35"/>
      <c r="T47" s="35"/>
      <c r="V47" s="24">
        <f t="shared" si="0"/>
        <v>174.98562999999999</v>
      </c>
      <c r="Z47" s="20">
        <f t="shared" si="1"/>
        <v>174.98562999999999</v>
      </c>
      <c r="AB47" s="8">
        <v>0</v>
      </c>
      <c r="AC47" s="35">
        <v>0</v>
      </c>
      <c r="AD47" s="35"/>
      <c r="AE47" s="35">
        <v>0</v>
      </c>
      <c r="AF47" s="35">
        <v>200.19020999999998</v>
      </c>
      <c r="AG47" s="35">
        <v>0</v>
      </c>
      <c r="AH47" s="35">
        <v>158.22244000000001</v>
      </c>
      <c r="AI47" s="35"/>
      <c r="AJ47" s="35"/>
      <c r="AK47" s="35"/>
      <c r="AL47" s="35">
        <v>0</v>
      </c>
      <c r="AM47" s="35"/>
      <c r="AN47" s="35"/>
      <c r="AQ47" s="24">
        <f t="shared" si="3"/>
        <v>358.41264999999999</v>
      </c>
      <c r="AS47" s="34">
        <v>0</v>
      </c>
      <c r="AU47" s="20">
        <f t="shared" si="2"/>
        <v>358.41264999999999</v>
      </c>
      <c r="AW47" s="20"/>
    </row>
    <row r="48" spans="1:49" x14ac:dyDescent="0.25">
      <c r="A48" t="e">
        <f>VLOOKUP($B48,'Cushing Balance'!$C$2:$E$500,3,TRUE)</f>
        <v>#N/A</v>
      </c>
      <c r="B48" s="1">
        <v>40059</v>
      </c>
      <c r="C48" s="31"/>
      <c r="D48" s="8">
        <v>0</v>
      </c>
      <c r="E48" s="35">
        <v>131.73908</v>
      </c>
      <c r="F48" s="35"/>
      <c r="G48" s="26">
        <v>41.25</v>
      </c>
      <c r="H48" s="35">
        <v>21.515889999999999</v>
      </c>
      <c r="I48" s="35">
        <v>0</v>
      </c>
      <c r="J48" s="26">
        <v>0</v>
      </c>
      <c r="K48" s="35">
        <v>0</v>
      </c>
      <c r="L48" s="35">
        <v>0</v>
      </c>
      <c r="M48" s="35">
        <v>0</v>
      </c>
      <c r="N48" s="35">
        <v>0</v>
      </c>
      <c r="O48" s="35"/>
      <c r="P48" s="35"/>
      <c r="Q48" s="35"/>
      <c r="R48" s="35">
        <v>0</v>
      </c>
      <c r="S48" s="35"/>
      <c r="T48" s="35"/>
      <c r="V48" s="24">
        <f t="shared" si="0"/>
        <v>194.50497000000001</v>
      </c>
      <c r="Z48" s="20">
        <f t="shared" si="1"/>
        <v>194.50497000000001</v>
      </c>
      <c r="AB48" s="8">
        <v>0</v>
      </c>
      <c r="AC48" s="35">
        <v>0</v>
      </c>
      <c r="AD48" s="35"/>
      <c r="AE48" s="35">
        <v>0</v>
      </c>
      <c r="AF48" s="35">
        <v>192.91267000000002</v>
      </c>
      <c r="AG48" s="35">
        <v>0</v>
      </c>
      <c r="AH48" s="35">
        <v>168.04882999999998</v>
      </c>
      <c r="AI48" s="35"/>
      <c r="AJ48" s="35"/>
      <c r="AK48" s="35"/>
      <c r="AL48" s="35">
        <v>0</v>
      </c>
      <c r="AM48" s="35"/>
      <c r="AN48" s="35"/>
      <c r="AQ48" s="24">
        <f t="shared" si="3"/>
        <v>360.9615</v>
      </c>
      <c r="AS48" s="34">
        <v>0</v>
      </c>
      <c r="AU48" s="20">
        <f t="shared" si="2"/>
        <v>360.9615</v>
      </c>
      <c r="AW48" s="20"/>
    </row>
    <row r="49" spans="1:49" x14ac:dyDescent="0.25">
      <c r="A49" t="e">
        <f>VLOOKUP($B49,'Cushing Balance'!$C$2:$E$500,3,TRUE)</f>
        <v>#N/A</v>
      </c>
      <c r="B49" s="1">
        <v>40060</v>
      </c>
      <c r="C49" s="31"/>
      <c r="D49" s="8">
        <v>0</v>
      </c>
      <c r="E49" s="35">
        <v>130.27277000000001</v>
      </c>
      <c r="F49" s="35"/>
      <c r="G49" s="26">
        <v>41.25</v>
      </c>
      <c r="H49" s="35">
        <v>21.773330000000001</v>
      </c>
      <c r="I49" s="35">
        <v>0</v>
      </c>
      <c r="J49" s="26">
        <v>0</v>
      </c>
      <c r="K49" s="35">
        <v>0</v>
      </c>
      <c r="L49" s="35">
        <v>0</v>
      </c>
      <c r="M49" s="35">
        <v>0</v>
      </c>
      <c r="N49" s="35">
        <v>0</v>
      </c>
      <c r="O49" s="35"/>
      <c r="P49" s="35"/>
      <c r="Q49" s="35"/>
      <c r="R49" s="35">
        <v>0</v>
      </c>
      <c r="S49" s="35"/>
      <c r="T49" s="35"/>
      <c r="V49" s="24">
        <f t="shared" si="0"/>
        <v>193.29610000000002</v>
      </c>
      <c r="Z49" s="20">
        <f t="shared" si="1"/>
        <v>193.29610000000002</v>
      </c>
      <c r="AB49" s="8">
        <v>0</v>
      </c>
      <c r="AC49" s="35">
        <v>0</v>
      </c>
      <c r="AD49" s="35"/>
      <c r="AE49" s="35">
        <v>0</v>
      </c>
      <c r="AF49" s="35">
        <v>213.78789</v>
      </c>
      <c r="AG49" s="35">
        <v>0</v>
      </c>
      <c r="AH49" s="35">
        <v>172.86001999999999</v>
      </c>
      <c r="AI49" s="35"/>
      <c r="AJ49" s="35"/>
      <c r="AK49" s="35"/>
      <c r="AL49" s="35">
        <v>0</v>
      </c>
      <c r="AM49" s="35"/>
      <c r="AN49" s="35"/>
      <c r="AQ49" s="24">
        <f t="shared" si="3"/>
        <v>386.64791000000002</v>
      </c>
      <c r="AS49" s="34">
        <v>0</v>
      </c>
      <c r="AU49" s="20">
        <f t="shared" si="2"/>
        <v>386.64791000000002</v>
      </c>
      <c r="AW49" s="20"/>
    </row>
    <row r="50" spans="1:49" x14ac:dyDescent="0.25">
      <c r="A50" t="e">
        <f>VLOOKUP($B50,'Cushing Balance'!$C$2:$E$500,3,TRUE)</f>
        <v>#N/A</v>
      </c>
      <c r="B50" s="1">
        <v>40061</v>
      </c>
      <c r="C50" s="31"/>
      <c r="D50" s="8">
        <v>0</v>
      </c>
      <c r="E50" s="35">
        <v>85.576650000000001</v>
      </c>
      <c r="F50" s="35"/>
      <c r="G50" s="26">
        <v>41.25</v>
      </c>
      <c r="H50" s="35">
        <v>19.550630000000002</v>
      </c>
      <c r="I50" s="35">
        <v>0</v>
      </c>
      <c r="J50" s="26">
        <v>0</v>
      </c>
      <c r="K50" s="35">
        <v>0</v>
      </c>
      <c r="L50" s="35">
        <v>0</v>
      </c>
      <c r="M50" s="35">
        <v>0</v>
      </c>
      <c r="N50" s="35">
        <v>0</v>
      </c>
      <c r="O50" s="35"/>
      <c r="P50" s="35"/>
      <c r="Q50" s="35"/>
      <c r="R50" s="35">
        <v>0</v>
      </c>
      <c r="S50" s="35"/>
      <c r="T50" s="35"/>
      <c r="V50" s="24">
        <f t="shared" si="0"/>
        <v>146.37728000000001</v>
      </c>
      <c r="Z50" s="20">
        <f t="shared" si="1"/>
        <v>146.37728000000001</v>
      </c>
      <c r="AB50" s="8">
        <v>0</v>
      </c>
      <c r="AC50" s="35">
        <v>0</v>
      </c>
      <c r="AD50" s="35"/>
      <c r="AE50" s="35">
        <v>0</v>
      </c>
      <c r="AF50" s="35">
        <v>201.11799999999999</v>
      </c>
      <c r="AG50" s="35">
        <v>0</v>
      </c>
      <c r="AH50" s="35">
        <v>174.66863000000001</v>
      </c>
      <c r="AI50" s="35"/>
      <c r="AJ50" s="35"/>
      <c r="AK50" s="35"/>
      <c r="AL50" s="35">
        <v>0</v>
      </c>
      <c r="AM50" s="35"/>
      <c r="AN50" s="35"/>
      <c r="AQ50" s="24">
        <f t="shared" si="3"/>
        <v>375.78663</v>
      </c>
      <c r="AS50" s="34">
        <v>0</v>
      </c>
      <c r="AU50" s="20">
        <f t="shared" si="2"/>
        <v>375.78663</v>
      </c>
      <c r="AW50" s="20"/>
    </row>
    <row r="51" spans="1:49" x14ac:dyDescent="0.25">
      <c r="A51" t="e">
        <f>VLOOKUP($B51,'Cushing Balance'!$C$2:$E$500,3,TRUE)</f>
        <v>#N/A</v>
      </c>
      <c r="B51" s="1">
        <v>40062</v>
      </c>
      <c r="C51" s="31"/>
      <c r="D51" s="8">
        <v>0</v>
      </c>
      <c r="E51" s="35">
        <v>63.85342</v>
      </c>
      <c r="F51" s="35"/>
      <c r="G51" s="26">
        <v>41.25</v>
      </c>
      <c r="H51" s="35">
        <v>19.411470000000001</v>
      </c>
      <c r="I51" s="35">
        <v>0</v>
      </c>
      <c r="J51" s="26">
        <v>0</v>
      </c>
      <c r="K51" s="35">
        <v>0</v>
      </c>
      <c r="L51" s="35">
        <v>0</v>
      </c>
      <c r="M51" s="35">
        <v>0</v>
      </c>
      <c r="N51" s="35">
        <v>0</v>
      </c>
      <c r="O51" s="35"/>
      <c r="P51" s="35"/>
      <c r="Q51" s="35"/>
      <c r="R51" s="35">
        <v>0</v>
      </c>
      <c r="S51" s="35"/>
      <c r="T51" s="35"/>
      <c r="V51" s="24">
        <f t="shared" si="0"/>
        <v>124.51489000000001</v>
      </c>
      <c r="Z51" s="20">
        <f t="shared" si="1"/>
        <v>124.51489000000001</v>
      </c>
      <c r="AB51" s="8">
        <v>0</v>
      </c>
      <c r="AC51" s="35">
        <v>0</v>
      </c>
      <c r="AD51" s="35"/>
      <c r="AE51" s="35">
        <v>0</v>
      </c>
      <c r="AF51" s="35">
        <v>199.28267000000002</v>
      </c>
      <c r="AG51" s="35">
        <v>0</v>
      </c>
      <c r="AH51" s="35">
        <v>173.24432999999999</v>
      </c>
      <c r="AI51" s="35"/>
      <c r="AJ51" s="35"/>
      <c r="AK51" s="35"/>
      <c r="AL51" s="35">
        <v>0</v>
      </c>
      <c r="AM51" s="35"/>
      <c r="AN51" s="35"/>
      <c r="AQ51" s="24">
        <f t="shared" si="3"/>
        <v>372.52700000000004</v>
      </c>
      <c r="AS51" s="34">
        <v>0</v>
      </c>
      <c r="AU51" s="20">
        <f t="shared" si="2"/>
        <v>372.52700000000004</v>
      </c>
      <c r="AW51" s="20"/>
    </row>
    <row r="52" spans="1:49" x14ac:dyDescent="0.25">
      <c r="A52" t="e">
        <f>VLOOKUP($B52,'Cushing Balance'!$C$2:$E$500,3,TRUE)</f>
        <v>#N/A</v>
      </c>
      <c r="B52" s="1">
        <v>40063</v>
      </c>
      <c r="C52" s="31"/>
      <c r="D52" s="8">
        <v>0</v>
      </c>
      <c r="E52" s="35">
        <v>97.42765</v>
      </c>
      <c r="F52" s="35"/>
      <c r="G52" s="26">
        <v>41.25</v>
      </c>
      <c r="H52" s="35">
        <v>18.994730000000001</v>
      </c>
      <c r="I52" s="35">
        <v>0</v>
      </c>
      <c r="J52" s="26">
        <v>0</v>
      </c>
      <c r="K52" s="35">
        <v>0</v>
      </c>
      <c r="L52" s="35">
        <v>0</v>
      </c>
      <c r="M52" s="35">
        <v>0</v>
      </c>
      <c r="N52" s="35">
        <v>0</v>
      </c>
      <c r="O52" s="35"/>
      <c r="P52" s="35"/>
      <c r="Q52" s="35"/>
      <c r="R52" s="35">
        <v>0</v>
      </c>
      <c r="S52" s="35"/>
      <c r="T52" s="35"/>
      <c r="V52" s="24">
        <f t="shared" si="0"/>
        <v>157.67238</v>
      </c>
      <c r="Z52" s="20">
        <f t="shared" si="1"/>
        <v>157.67238</v>
      </c>
      <c r="AB52" s="8">
        <v>0</v>
      </c>
      <c r="AC52" s="35">
        <v>0</v>
      </c>
      <c r="AD52" s="35"/>
      <c r="AE52" s="35">
        <v>0</v>
      </c>
      <c r="AF52" s="35">
        <v>208.82384999999999</v>
      </c>
      <c r="AG52" s="35">
        <v>0</v>
      </c>
      <c r="AH52" s="35">
        <v>175.61199999999999</v>
      </c>
      <c r="AI52" s="35"/>
      <c r="AJ52" s="35"/>
      <c r="AK52" s="35"/>
      <c r="AL52" s="35">
        <v>0</v>
      </c>
      <c r="AM52" s="35"/>
      <c r="AN52" s="35"/>
      <c r="AQ52" s="24">
        <f t="shared" si="3"/>
        <v>384.43584999999996</v>
      </c>
      <c r="AS52" s="34">
        <v>0</v>
      </c>
      <c r="AU52" s="20">
        <f t="shared" si="2"/>
        <v>384.43584999999996</v>
      </c>
      <c r="AW52" s="20"/>
    </row>
    <row r="53" spans="1:49" x14ac:dyDescent="0.25">
      <c r="A53" t="e">
        <f>VLOOKUP($B53,'Cushing Balance'!$C$2:$E$500,3,TRUE)</f>
        <v>#N/A</v>
      </c>
      <c r="B53" s="1">
        <v>40064</v>
      </c>
      <c r="C53" s="31"/>
      <c r="D53" s="8">
        <v>0</v>
      </c>
      <c r="E53" s="35">
        <v>120.85356</v>
      </c>
      <c r="F53" s="35"/>
      <c r="G53" s="26">
        <v>41.25</v>
      </c>
      <c r="H53" s="35">
        <v>20.351320000000001</v>
      </c>
      <c r="I53" s="35">
        <v>0</v>
      </c>
      <c r="J53" s="26">
        <v>0</v>
      </c>
      <c r="K53" s="35">
        <v>0</v>
      </c>
      <c r="L53" s="35">
        <v>0</v>
      </c>
      <c r="M53" s="35">
        <v>0</v>
      </c>
      <c r="N53" s="35">
        <v>0</v>
      </c>
      <c r="O53" s="35"/>
      <c r="P53" s="35"/>
      <c r="Q53" s="35"/>
      <c r="R53" s="35">
        <v>0</v>
      </c>
      <c r="S53" s="35"/>
      <c r="T53" s="35"/>
      <c r="V53" s="24">
        <f t="shared" si="0"/>
        <v>182.45488</v>
      </c>
      <c r="Z53" s="20">
        <f t="shared" si="1"/>
        <v>182.45488</v>
      </c>
      <c r="AB53" s="8">
        <v>0</v>
      </c>
      <c r="AC53" s="35">
        <v>0</v>
      </c>
      <c r="AD53" s="35"/>
      <c r="AE53" s="35">
        <v>0</v>
      </c>
      <c r="AF53" s="35">
        <v>197.13333</v>
      </c>
      <c r="AG53" s="35">
        <v>0</v>
      </c>
      <c r="AH53" s="35">
        <v>153.92719</v>
      </c>
      <c r="AI53" s="35"/>
      <c r="AJ53" s="35"/>
      <c r="AK53" s="35"/>
      <c r="AL53" s="35">
        <v>0</v>
      </c>
      <c r="AM53" s="35"/>
      <c r="AN53" s="35"/>
      <c r="AQ53" s="24">
        <f t="shared" si="3"/>
        <v>351.06052</v>
      </c>
      <c r="AS53" s="34">
        <v>0</v>
      </c>
      <c r="AU53" s="20">
        <f t="shared" si="2"/>
        <v>351.06052</v>
      </c>
      <c r="AW53" s="20"/>
    </row>
    <row r="54" spans="1:49" x14ac:dyDescent="0.25">
      <c r="A54" t="e">
        <f>VLOOKUP($B54,'Cushing Balance'!$C$2:$E$500,3,TRUE)</f>
        <v>#N/A</v>
      </c>
      <c r="B54" s="1">
        <v>40065</v>
      </c>
      <c r="C54" s="31"/>
      <c r="D54" s="8">
        <v>0</v>
      </c>
      <c r="E54" s="35">
        <v>69.353250000000003</v>
      </c>
      <c r="F54" s="35"/>
      <c r="G54" s="26">
        <v>41.25</v>
      </c>
      <c r="H54" s="35">
        <v>20.35493</v>
      </c>
      <c r="I54" s="35">
        <v>0</v>
      </c>
      <c r="J54" s="26">
        <v>0</v>
      </c>
      <c r="K54" s="35">
        <v>0</v>
      </c>
      <c r="L54" s="35">
        <v>0</v>
      </c>
      <c r="M54" s="35">
        <v>0</v>
      </c>
      <c r="N54" s="35">
        <v>0</v>
      </c>
      <c r="O54" s="35"/>
      <c r="P54" s="35"/>
      <c r="Q54" s="35"/>
      <c r="R54" s="35">
        <v>0</v>
      </c>
      <c r="S54" s="35"/>
      <c r="T54" s="35"/>
      <c r="V54" s="24">
        <f t="shared" si="0"/>
        <v>130.95818</v>
      </c>
      <c r="Z54" s="20">
        <f t="shared" si="1"/>
        <v>130.95818</v>
      </c>
      <c r="AB54" s="8">
        <v>0</v>
      </c>
      <c r="AC54" s="35">
        <v>0</v>
      </c>
      <c r="AD54" s="35"/>
      <c r="AE54" s="35">
        <v>0</v>
      </c>
      <c r="AF54" s="35">
        <v>211.00860999999998</v>
      </c>
      <c r="AG54" s="35">
        <v>0</v>
      </c>
      <c r="AH54" s="35">
        <v>152.49225000000001</v>
      </c>
      <c r="AI54" s="35"/>
      <c r="AJ54" s="35"/>
      <c r="AK54" s="35"/>
      <c r="AL54" s="35">
        <v>0</v>
      </c>
      <c r="AM54" s="35"/>
      <c r="AN54" s="35"/>
      <c r="AQ54" s="24">
        <f t="shared" si="3"/>
        <v>363.50085999999999</v>
      </c>
      <c r="AS54" s="34">
        <v>0</v>
      </c>
      <c r="AU54" s="20">
        <f t="shared" si="2"/>
        <v>363.50085999999999</v>
      </c>
      <c r="AW54" s="20"/>
    </row>
    <row r="55" spans="1:49" x14ac:dyDescent="0.25">
      <c r="A55" t="e">
        <f>VLOOKUP($B55,'Cushing Balance'!$C$2:$E$500,3,TRUE)</f>
        <v>#N/A</v>
      </c>
      <c r="B55" s="1">
        <v>40066</v>
      </c>
      <c r="C55" s="31"/>
      <c r="D55" s="8">
        <v>0</v>
      </c>
      <c r="E55" s="35">
        <v>72.100769999999997</v>
      </c>
      <c r="F55" s="35"/>
      <c r="G55" s="26">
        <v>41.25</v>
      </c>
      <c r="H55" s="35">
        <v>19.24211</v>
      </c>
      <c r="I55" s="35">
        <v>0</v>
      </c>
      <c r="J55" s="26">
        <v>0</v>
      </c>
      <c r="K55" s="35">
        <v>0</v>
      </c>
      <c r="L55" s="35">
        <v>0</v>
      </c>
      <c r="M55" s="35">
        <v>0</v>
      </c>
      <c r="N55" s="35">
        <v>0</v>
      </c>
      <c r="O55" s="35"/>
      <c r="P55" s="35"/>
      <c r="Q55" s="35"/>
      <c r="R55" s="35">
        <v>0</v>
      </c>
      <c r="S55" s="35"/>
      <c r="T55" s="35"/>
      <c r="V55" s="24">
        <f t="shared" si="0"/>
        <v>132.59288000000001</v>
      </c>
      <c r="Z55" s="20">
        <f t="shared" si="1"/>
        <v>132.59288000000001</v>
      </c>
      <c r="AB55" s="8">
        <v>0</v>
      </c>
      <c r="AC55" s="35">
        <v>0</v>
      </c>
      <c r="AD55" s="35"/>
      <c r="AE55" s="35">
        <v>0</v>
      </c>
      <c r="AF55" s="35">
        <v>202.18221</v>
      </c>
      <c r="AG55" s="35">
        <v>0</v>
      </c>
      <c r="AH55" s="35">
        <v>173.21963</v>
      </c>
      <c r="AI55" s="35"/>
      <c r="AJ55" s="35"/>
      <c r="AK55" s="35"/>
      <c r="AL55" s="35">
        <v>0</v>
      </c>
      <c r="AM55" s="35"/>
      <c r="AN55" s="35"/>
      <c r="AQ55" s="24">
        <f t="shared" si="3"/>
        <v>375.40183999999999</v>
      </c>
      <c r="AS55" s="34">
        <v>0</v>
      </c>
      <c r="AU55" s="20">
        <f t="shared" si="2"/>
        <v>375.40183999999999</v>
      </c>
      <c r="AW55" s="20"/>
    </row>
    <row r="56" spans="1:49" x14ac:dyDescent="0.25">
      <c r="A56" t="e">
        <f>VLOOKUP($B56,'Cushing Balance'!$C$2:$E$500,3,TRUE)</f>
        <v>#N/A</v>
      </c>
      <c r="B56" s="1">
        <v>40067</v>
      </c>
      <c r="C56" s="31"/>
      <c r="D56" s="8">
        <v>0</v>
      </c>
      <c r="E56" s="35">
        <v>86.909059999999997</v>
      </c>
      <c r="F56" s="35"/>
      <c r="G56" s="26">
        <v>41.25</v>
      </c>
      <c r="H56" s="35">
        <v>18.947980000000001</v>
      </c>
      <c r="I56" s="35">
        <v>0</v>
      </c>
      <c r="J56" s="26">
        <v>0</v>
      </c>
      <c r="K56" s="35">
        <v>0</v>
      </c>
      <c r="L56" s="35">
        <v>0</v>
      </c>
      <c r="M56" s="35">
        <v>0</v>
      </c>
      <c r="N56" s="35">
        <v>0</v>
      </c>
      <c r="O56" s="35"/>
      <c r="P56" s="35"/>
      <c r="Q56" s="35"/>
      <c r="R56" s="35">
        <v>0</v>
      </c>
      <c r="S56" s="35"/>
      <c r="T56" s="35"/>
      <c r="V56" s="24">
        <f t="shared" si="0"/>
        <v>147.10704000000001</v>
      </c>
      <c r="Z56" s="20">
        <f t="shared" si="1"/>
        <v>147.10704000000001</v>
      </c>
      <c r="AB56" s="8">
        <v>0</v>
      </c>
      <c r="AC56" s="35">
        <v>0</v>
      </c>
      <c r="AD56" s="35"/>
      <c r="AE56" s="35">
        <v>0</v>
      </c>
      <c r="AF56" s="35">
        <v>199.56979000000001</v>
      </c>
      <c r="AG56" s="35">
        <v>0</v>
      </c>
      <c r="AH56" s="35">
        <v>175.03964999999999</v>
      </c>
      <c r="AI56" s="35"/>
      <c r="AJ56" s="35"/>
      <c r="AK56" s="35"/>
      <c r="AL56" s="35">
        <v>0</v>
      </c>
      <c r="AM56" s="35"/>
      <c r="AN56" s="35"/>
      <c r="AQ56" s="24">
        <f t="shared" si="3"/>
        <v>374.60944000000001</v>
      </c>
      <c r="AS56" s="34">
        <v>0</v>
      </c>
      <c r="AU56" s="20">
        <f t="shared" si="2"/>
        <v>374.60944000000001</v>
      </c>
      <c r="AW56" s="20"/>
    </row>
    <row r="57" spans="1:49" x14ac:dyDescent="0.25">
      <c r="A57" t="e">
        <f>VLOOKUP($B57,'Cushing Balance'!$C$2:$E$500,3,TRUE)</f>
        <v>#N/A</v>
      </c>
      <c r="B57" s="1">
        <v>40068</v>
      </c>
      <c r="C57" s="31"/>
      <c r="D57" s="8">
        <v>0</v>
      </c>
      <c r="E57" s="35">
        <v>127.52628999999999</v>
      </c>
      <c r="F57" s="35"/>
      <c r="G57" s="26">
        <v>41.25</v>
      </c>
      <c r="H57" s="35">
        <v>19.973939999999999</v>
      </c>
      <c r="I57" s="35">
        <v>0</v>
      </c>
      <c r="J57" s="26">
        <v>0</v>
      </c>
      <c r="K57" s="35">
        <v>0</v>
      </c>
      <c r="L57" s="35">
        <v>0</v>
      </c>
      <c r="M57" s="35">
        <v>0</v>
      </c>
      <c r="N57" s="35">
        <v>0</v>
      </c>
      <c r="O57" s="35"/>
      <c r="P57" s="35"/>
      <c r="Q57" s="35"/>
      <c r="R57" s="35">
        <v>0</v>
      </c>
      <c r="S57" s="35"/>
      <c r="T57" s="35"/>
      <c r="V57" s="24">
        <f t="shared" si="0"/>
        <v>188.75022999999999</v>
      </c>
      <c r="Z57" s="20">
        <f t="shared" si="1"/>
        <v>188.75022999999999</v>
      </c>
      <c r="AB57" s="8">
        <v>0</v>
      </c>
      <c r="AC57" s="35">
        <v>0</v>
      </c>
      <c r="AD57" s="35"/>
      <c r="AE57" s="35">
        <v>0</v>
      </c>
      <c r="AF57" s="35">
        <v>202.55525</v>
      </c>
      <c r="AG57" s="35">
        <v>0</v>
      </c>
      <c r="AH57" s="35">
        <v>174.70996</v>
      </c>
      <c r="AI57" s="35"/>
      <c r="AJ57" s="35"/>
      <c r="AK57" s="35"/>
      <c r="AL57" s="35">
        <v>0</v>
      </c>
      <c r="AM57" s="35"/>
      <c r="AN57" s="35"/>
      <c r="AQ57" s="24">
        <f t="shared" si="3"/>
        <v>377.26521000000002</v>
      </c>
      <c r="AS57" s="34">
        <v>0</v>
      </c>
      <c r="AU57" s="20">
        <f t="shared" si="2"/>
        <v>377.26521000000002</v>
      </c>
      <c r="AW57" s="20"/>
    </row>
    <row r="58" spans="1:49" x14ac:dyDescent="0.25">
      <c r="A58" t="e">
        <f>VLOOKUP($B58,'Cushing Balance'!$C$2:$E$500,3,TRUE)</f>
        <v>#N/A</v>
      </c>
      <c r="B58" s="1">
        <v>40069</v>
      </c>
      <c r="C58" s="31"/>
      <c r="D58" s="8">
        <v>0</v>
      </c>
      <c r="E58" s="35">
        <v>130.85955999999999</v>
      </c>
      <c r="F58" s="35"/>
      <c r="G58" s="26">
        <v>41.25</v>
      </c>
      <c r="H58" s="35">
        <v>19.679740000000002</v>
      </c>
      <c r="I58" s="35">
        <v>0</v>
      </c>
      <c r="J58" s="26">
        <v>0</v>
      </c>
      <c r="K58" s="35">
        <v>0</v>
      </c>
      <c r="L58" s="35">
        <v>0</v>
      </c>
      <c r="M58" s="35">
        <v>0</v>
      </c>
      <c r="N58" s="35">
        <v>0</v>
      </c>
      <c r="O58" s="35"/>
      <c r="P58" s="35"/>
      <c r="Q58" s="35"/>
      <c r="R58" s="35">
        <v>0</v>
      </c>
      <c r="S58" s="35"/>
      <c r="T58" s="35"/>
      <c r="V58" s="24">
        <f t="shared" si="0"/>
        <v>191.7893</v>
      </c>
      <c r="Z58" s="20">
        <f t="shared" si="1"/>
        <v>191.7893</v>
      </c>
      <c r="AB58" s="8">
        <v>0</v>
      </c>
      <c r="AC58" s="35">
        <v>0</v>
      </c>
      <c r="AD58" s="35"/>
      <c r="AE58" s="35">
        <v>0</v>
      </c>
      <c r="AF58" s="35">
        <v>205.81782999999999</v>
      </c>
      <c r="AG58" s="35">
        <v>0</v>
      </c>
      <c r="AH58" s="35">
        <v>175.47663</v>
      </c>
      <c r="AI58" s="35"/>
      <c r="AJ58" s="35"/>
      <c r="AK58" s="35"/>
      <c r="AL58" s="35">
        <v>0</v>
      </c>
      <c r="AM58" s="35"/>
      <c r="AN58" s="35"/>
      <c r="AQ58" s="24">
        <f t="shared" si="3"/>
        <v>381.29445999999996</v>
      </c>
      <c r="AS58" s="34">
        <v>0</v>
      </c>
      <c r="AU58" s="20">
        <f t="shared" si="2"/>
        <v>381.29445999999996</v>
      </c>
      <c r="AW58" s="20"/>
    </row>
    <row r="59" spans="1:49" x14ac:dyDescent="0.25">
      <c r="A59" t="e">
        <f>VLOOKUP($B59,'Cushing Balance'!$C$2:$E$500,3,TRUE)</f>
        <v>#N/A</v>
      </c>
      <c r="B59" s="1">
        <v>40070</v>
      </c>
      <c r="C59" s="31"/>
      <c r="D59" s="8">
        <v>0</v>
      </c>
      <c r="E59" s="35">
        <v>151.94855999999999</v>
      </c>
      <c r="F59" s="35"/>
      <c r="G59" s="26">
        <v>41.25</v>
      </c>
      <c r="H59" s="35">
        <v>19.465959999999999</v>
      </c>
      <c r="I59" s="35">
        <v>0</v>
      </c>
      <c r="J59" s="26">
        <v>0</v>
      </c>
      <c r="K59" s="35">
        <v>0</v>
      </c>
      <c r="L59" s="35">
        <v>0</v>
      </c>
      <c r="M59" s="35">
        <v>0</v>
      </c>
      <c r="N59" s="35">
        <v>0</v>
      </c>
      <c r="O59" s="35"/>
      <c r="P59" s="35"/>
      <c r="Q59" s="35"/>
      <c r="R59" s="35">
        <v>0</v>
      </c>
      <c r="S59" s="35"/>
      <c r="T59" s="35"/>
      <c r="V59" s="24">
        <f t="shared" si="0"/>
        <v>212.66451999999998</v>
      </c>
      <c r="Z59" s="20">
        <f t="shared" si="1"/>
        <v>212.66451999999998</v>
      </c>
      <c r="AB59" s="8">
        <v>0</v>
      </c>
      <c r="AC59" s="35">
        <v>0</v>
      </c>
      <c r="AD59" s="35"/>
      <c r="AE59" s="35">
        <v>0</v>
      </c>
      <c r="AF59" s="35">
        <v>209.49248</v>
      </c>
      <c r="AG59" s="35">
        <v>0</v>
      </c>
      <c r="AH59" s="35">
        <v>175.33524</v>
      </c>
      <c r="AI59" s="35"/>
      <c r="AJ59" s="35"/>
      <c r="AK59" s="35"/>
      <c r="AL59" s="35">
        <v>0</v>
      </c>
      <c r="AM59" s="35"/>
      <c r="AN59" s="35"/>
      <c r="AQ59" s="24">
        <f t="shared" si="3"/>
        <v>384.82772</v>
      </c>
      <c r="AS59" s="34">
        <v>0</v>
      </c>
      <c r="AU59" s="20">
        <f t="shared" si="2"/>
        <v>384.82772</v>
      </c>
      <c r="AW59" s="20"/>
    </row>
    <row r="60" spans="1:49" x14ac:dyDescent="0.25">
      <c r="A60" t="e">
        <f>VLOOKUP($B60,'Cushing Balance'!$C$2:$E$500,3,TRUE)</f>
        <v>#N/A</v>
      </c>
      <c r="B60" s="1">
        <v>40071</v>
      </c>
      <c r="C60" s="31"/>
      <c r="D60" s="8">
        <v>0</v>
      </c>
      <c r="E60" s="35">
        <v>146.52632999999997</v>
      </c>
      <c r="F60" s="35"/>
      <c r="G60" s="26">
        <v>41.25</v>
      </c>
      <c r="H60" s="35">
        <v>19.683730000000001</v>
      </c>
      <c r="I60" s="35">
        <v>0</v>
      </c>
      <c r="J60" s="26">
        <v>0</v>
      </c>
      <c r="K60" s="35">
        <v>0</v>
      </c>
      <c r="L60" s="35">
        <v>0</v>
      </c>
      <c r="M60" s="35">
        <v>0</v>
      </c>
      <c r="N60" s="35">
        <v>0</v>
      </c>
      <c r="O60" s="35"/>
      <c r="P60" s="35"/>
      <c r="Q60" s="35"/>
      <c r="R60" s="35">
        <v>0</v>
      </c>
      <c r="S60" s="35"/>
      <c r="T60" s="35"/>
      <c r="V60" s="24">
        <f t="shared" si="0"/>
        <v>207.46005999999997</v>
      </c>
      <c r="Z60" s="20">
        <f t="shared" si="1"/>
        <v>207.46005999999997</v>
      </c>
      <c r="AB60" s="8">
        <v>0</v>
      </c>
      <c r="AC60" s="35">
        <v>0</v>
      </c>
      <c r="AD60" s="35"/>
      <c r="AE60" s="35">
        <v>0</v>
      </c>
      <c r="AF60" s="35">
        <v>213.71257999999997</v>
      </c>
      <c r="AG60" s="35">
        <v>0</v>
      </c>
      <c r="AH60" s="35">
        <v>174.44164999999998</v>
      </c>
      <c r="AI60" s="35"/>
      <c r="AJ60" s="35"/>
      <c r="AK60" s="35"/>
      <c r="AL60" s="35">
        <v>0</v>
      </c>
      <c r="AM60" s="35"/>
      <c r="AN60" s="35"/>
      <c r="AQ60" s="24">
        <f t="shared" si="3"/>
        <v>388.15422999999998</v>
      </c>
      <c r="AS60" s="34">
        <v>0</v>
      </c>
      <c r="AU60" s="20">
        <f t="shared" si="2"/>
        <v>388.15422999999998</v>
      </c>
      <c r="AW60" s="20"/>
    </row>
    <row r="61" spans="1:49" x14ac:dyDescent="0.25">
      <c r="A61" t="e">
        <f>VLOOKUP($B61,'Cushing Balance'!$C$2:$E$500,3,TRUE)</f>
        <v>#N/A</v>
      </c>
      <c r="B61" s="1">
        <v>40072</v>
      </c>
      <c r="C61" s="31"/>
      <c r="D61" s="8">
        <v>0</v>
      </c>
      <c r="E61" s="35">
        <v>134.83619000000002</v>
      </c>
      <c r="F61" s="35"/>
      <c r="G61" s="26">
        <v>41.25</v>
      </c>
      <c r="H61" s="35">
        <v>19.94285</v>
      </c>
      <c r="I61" s="35">
        <v>0</v>
      </c>
      <c r="J61" s="26">
        <v>0</v>
      </c>
      <c r="K61" s="35">
        <v>0</v>
      </c>
      <c r="L61" s="35">
        <v>0</v>
      </c>
      <c r="M61" s="35">
        <v>0</v>
      </c>
      <c r="N61" s="35">
        <v>0</v>
      </c>
      <c r="O61" s="35"/>
      <c r="P61" s="35"/>
      <c r="Q61" s="35"/>
      <c r="R61" s="35">
        <v>0</v>
      </c>
      <c r="S61" s="35"/>
      <c r="T61" s="35"/>
      <c r="V61" s="24">
        <f t="shared" si="0"/>
        <v>196.02904000000001</v>
      </c>
      <c r="Z61" s="20">
        <f t="shared" si="1"/>
        <v>196.02904000000001</v>
      </c>
      <c r="AB61" s="8">
        <v>0</v>
      </c>
      <c r="AC61" s="35">
        <v>0</v>
      </c>
      <c r="AD61" s="35"/>
      <c r="AE61" s="35">
        <v>0</v>
      </c>
      <c r="AF61" s="35">
        <v>212.66211999999999</v>
      </c>
      <c r="AG61" s="35">
        <v>0</v>
      </c>
      <c r="AH61" s="35">
        <v>157.10229000000001</v>
      </c>
      <c r="AI61" s="35"/>
      <c r="AJ61" s="35"/>
      <c r="AK61" s="35"/>
      <c r="AL61" s="35">
        <v>0</v>
      </c>
      <c r="AM61" s="35"/>
      <c r="AN61" s="35"/>
      <c r="AQ61" s="24">
        <f t="shared" si="3"/>
        <v>369.76441</v>
      </c>
      <c r="AS61" s="34">
        <v>0</v>
      </c>
      <c r="AU61" s="20">
        <f t="shared" si="2"/>
        <v>369.76441</v>
      </c>
      <c r="AW61" s="20"/>
    </row>
    <row r="62" spans="1:49" x14ac:dyDescent="0.25">
      <c r="A62" t="e">
        <f>VLOOKUP($B62,'Cushing Balance'!$C$2:$E$500,3,TRUE)</f>
        <v>#N/A</v>
      </c>
      <c r="B62" s="1">
        <v>40073</v>
      </c>
      <c r="C62" s="31"/>
      <c r="D62" s="8">
        <v>0</v>
      </c>
      <c r="E62" s="35">
        <v>123.67304</v>
      </c>
      <c r="F62" s="35"/>
      <c r="G62" s="26">
        <v>41.25</v>
      </c>
      <c r="H62" s="35">
        <v>19.378450000000001</v>
      </c>
      <c r="I62" s="35">
        <v>0</v>
      </c>
      <c r="J62" s="26">
        <v>0</v>
      </c>
      <c r="K62" s="35">
        <v>0</v>
      </c>
      <c r="L62" s="35">
        <v>0</v>
      </c>
      <c r="M62" s="35">
        <v>186.15470999999999</v>
      </c>
      <c r="N62" s="35">
        <v>0</v>
      </c>
      <c r="O62" s="35"/>
      <c r="P62" s="35"/>
      <c r="Q62" s="35"/>
      <c r="R62" s="35">
        <v>0</v>
      </c>
      <c r="S62" s="35"/>
      <c r="T62" s="35"/>
      <c r="V62" s="24">
        <f t="shared" si="0"/>
        <v>370.45619999999997</v>
      </c>
      <c r="Z62" s="20">
        <f t="shared" si="1"/>
        <v>370.45619999999997</v>
      </c>
      <c r="AB62" s="8">
        <v>0</v>
      </c>
      <c r="AC62" s="35">
        <v>0</v>
      </c>
      <c r="AD62" s="35"/>
      <c r="AE62" s="35">
        <v>0</v>
      </c>
      <c r="AF62" s="35">
        <v>213.80864000000003</v>
      </c>
      <c r="AG62" s="35">
        <v>0</v>
      </c>
      <c r="AH62" s="35">
        <v>147.52045000000001</v>
      </c>
      <c r="AI62" s="35"/>
      <c r="AJ62" s="35"/>
      <c r="AK62" s="35"/>
      <c r="AL62" s="35">
        <v>0</v>
      </c>
      <c r="AM62" s="35"/>
      <c r="AN62" s="35"/>
      <c r="AQ62" s="24">
        <f t="shared" si="3"/>
        <v>361.32909000000006</v>
      </c>
      <c r="AS62" s="34">
        <v>0</v>
      </c>
      <c r="AU62" s="20">
        <f t="shared" si="2"/>
        <v>361.32909000000006</v>
      </c>
      <c r="AW62" s="20"/>
    </row>
    <row r="63" spans="1:49" x14ac:dyDescent="0.25">
      <c r="A63" t="e">
        <f>VLOOKUP($B63,'Cushing Balance'!$C$2:$E$500,3,TRUE)</f>
        <v>#N/A</v>
      </c>
      <c r="B63" s="1">
        <v>40074</v>
      </c>
      <c r="C63" s="31"/>
      <c r="D63" s="8">
        <v>0</v>
      </c>
      <c r="E63" s="35">
        <v>131.42454000000001</v>
      </c>
      <c r="F63" s="35"/>
      <c r="G63" s="26">
        <v>41.25</v>
      </c>
      <c r="H63" s="35">
        <v>19.166689999999999</v>
      </c>
      <c r="I63" s="35">
        <v>0</v>
      </c>
      <c r="J63" s="26">
        <v>0</v>
      </c>
      <c r="K63" s="35">
        <v>0</v>
      </c>
      <c r="L63" s="35">
        <v>0</v>
      </c>
      <c r="M63" s="35">
        <v>225.1524</v>
      </c>
      <c r="N63" s="35">
        <v>0</v>
      </c>
      <c r="O63" s="35"/>
      <c r="P63" s="35"/>
      <c r="Q63" s="35"/>
      <c r="R63" s="35">
        <v>0</v>
      </c>
      <c r="S63" s="35"/>
      <c r="T63" s="35"/>
      <c r="V63" s="24">
        <f t="shared" si="0"/>
        <v>416.99363</v>
      </c>
      <c r="Z63" s="20">
        <f t="shared" si="1"/>
        <v>416.99363</v>
      </c>
      <c r="AB63" s="8">
        <v>0</v>
      </c>
      <c r="AC63" s="35">
        <v>0</v>
      </c>
      <c r="AD63" s="35"/>
      <c r="AE63" s="35">
        <v>0</v>
      </c>
      <c r="AF63" s="35">
        <v>208.27688000000001</v>
      </c>
      <c r="AG63" s="35">
        <v>0</v>
      </c>
      <c r="AH63" s="35">
        <v>174.84796</v>
      </c>
      <c r="AI63" s="35"/>
      <c r="AJ63" s="35"/>
      <c r="AK63" s="35"/>
      <c r="AL63" s="35">
        <v>0</v>
      </c>
      <c r="AM63" s="35"/>
      <c r="AN63" s="35"/>
      <c r="AQ63" s="24">
        <f t="shared" si="3"/>
        <v>383.12484000000001</v>
      </c>
      <c r="AS63" s="34">
        <v>0</v>
      </c>
      <c r="AU63" s="20">
        <f t="shared" si="2"/>
        <v>383.12484000000001</v>
      </c>
      <c r="AW63" s="20"/>
    </row>
    <row r="64" spans="1:49" x14ac:dyDescent="0.25">
      <c r="A64" t="e">
        <f>VLOOKUP($B64,'Cushing Balance'!$C$2:$E$500,3,TRUE)</f>
        <v>#N/A</v>
      </c>
      <c r="B64" s="1">
        <v>40075</v>
      </c>
      <c r="C64" s="31"/>
      <c r="D64" s="8">
        <v>0</v>
      </c>
      <c r="E64" s="35">
        <v>136.46510000000001</v>
      </c>
      <c r="F64" s="35"/>
      <c r="G64" s="26">
        <v>41.25</v>
      </c>
      <c r="H64" s="35">
        <v>18.759250000000002</v>
      </c>
      <c r="I64" s="35">
        <v>0</v>
      </c>
      <c r="J64" s="26">
        <v>0</v>
      </c>
      <c r="K64" s="35">
        <v>0</v>
      </c>
      <c r="L64" s="35">
        <v>0</v>
      </c>
      <c r="M64" s="35">
        <v>204.62007999999997</v>
      </c>
      <c r="N64" s="35">
        <v>0</v>
      </c>
      <c r="O64" s="35"/>
      <c r="P64" s="35"/>
      <c r="Q64" s="35"/>
      <c r="R64" s="35">
        <v>0</v>
      </c>
      <c r="S64" s="35"/>
      <c r="T64" s="35"/>
      <c r="V64" s="24">
        <f t="shared" si="0"/>
        <v>401.09442999999999</v>
      </c>
      <c r="Z64" s="20">
        <f t="shared" si="1"/>
        <v>401.09442999999999</v>
      </c>
      <c r="AB64" s="8">
        <v>0</v>
      </c>
      <c r="AC64" s="35">
        <v>0</v>
      </c>
      <c r="AD64" s="35"/>
      <c r="AE64" s="35">
        <v>0</v>
      </c>
      <c r="AF64" s="35">
        <v>180.22008</v>
      </c>
      <c r="AG64" s="35">
        <v>0</v>
      </c>
      <c r="AH64" s="35">
        <v>174.8595</v>
      </c>
      <c r="AI64" s="35"/>
      <c r="AJ64" s="35"/>
      <c r="AK64" s="35"/>
      <c r="AL64" s="35">
        <v>0</v>
      </c>
      <c r="AM64" s="35"/>
      <c r="AN64" s="35"/>
      <c r="AQ64" s="24">
        <f t="shared" si="3"/>
        <v>355.07957999999996</v>
      </c>
      <c r="AS64" s="34">
        <v>0</v>
      </c>
      <c r="AU64" s="20">
        <f t="shared" si="2"/>
        <v>355.07957999999996</v>
      </c>
      <c r="AW64" s="20"/>
    </row>
    <row r="65" spans="1:49" x14ac:dyDescent="0.25">
      <c r="A65" t="e">
        <f>VLOOKUP($B65,'Cushing Balance'!$C$2:$E$500,3,TRUE)</f>
        <v>#N/A</v>
      </c>
      <c r="B65" s="1">
        <v>40076</v>
      </c>
      <c r="C65" s="31"/>
      <c r="D65" s="8">
        <v>0</v>
      </c>
      <c r="E65" s="35">
        <v>119.52414999999999</v>
      </c>
      <c r="F65" s="35"/>
      <c r="G65" s="26">
        <v>41.25</v>
      </c>
      <c r="H65" s="35">
        <v>19.744060000000001</v>
      </c>
      <c r="I65" s="35">
        <v>0</v>
      </c>
      <c r="J65" s="26">
        <v>0</v>
      </c>
      <c r="K65" s="35">
        <v>0</v>
      </c>
      <c r="L65" s="35">
        <v>0</v>
      </c>
      <c r="M65" s="35">
        <v>144.63142000000002</v>
      </c>
      <c r="N65" s="35">
        <v>0</v>
      </c>
      <c r="O65" s="35"/>
      <c r="P65" s="35"/>
      <c r="Q65" s="35"/>
      <c r="R65" s="35">
        <v>0</v>
      </c>
      <c r="S65" s="35"/>
      <c r="T65" s="35"/>
      <c r="V65" s="24">
        <f t="shared" si="0"/>
        <v>325.14963</v>
      </c>
      <c r="Z65" s="20">
        <f t="shared" si="1"/>
        <v>325.14963</v>
      </c>
      <c r="AB65" s="8">
        <v>0</v>
      </c>
      <c r="AC65" s="35">
        <v>0</v>
      </c>
      <c r="AD65" s="35"/>
      <c r="AE65" s="35">
        <v>0</v>
      </c>
      <c r="AF65" s="35">
        <v>168.85499999999999</v>
      </c>
      <c r="AG65" s="35">
        <v>0</v>
      </c>
      <c r="AH65" s="35">
        <v>174.53982999999999</v>
      </c>
      <c r="AI65" s="35"/>
      <c r="AJ65" s="35"/>
      <c r="AK65" s="35"/>
      <c r="AL65" s="35">
        <v>0</v>
      </c>
      <c r="AM65" s="35"/>
      <c r="AN65" s="35"/>
      <c r="AQ65" s="24">
        <f t="shared" si="3"/>
        <v>343.39482999999996</v>
      </c>
      <c r="AS65" s="34">
        <v>0</v>
      </c>
      <c r="AU65" s="20">
        <f t="shared" si="2"/>
        <v>343.39482999999996</v>
      </c>
      <c r="AW65" s="20"/>
    </row>
    <row r="66" spans="1:49" x14ac:dyDescent="0.25">
      <c r="A66" t="e">
        <f>VLOOKUP($B66,'Cushing Balance'!$C$2:$E$500,3,TRUE)</f>
        <v>#N/A</v>
      </c>
      <c r="B66" s="1">
        <v>40077</v>
      </c>
      <c r="C66" s="31"/>
      <c r="D66" s="8">
        <v>0</v>
      </c>
      <c r="E66" s="35">
        <v>88.528379999999999</v>
      </c>
      <c r="F66" s="35"/>
      <c r="G66" s="26">
        <v>41.25</v>
      </c>
      <c r="H66" s="35">
        <v>19.498909999999999</v>
      </c>
      <c r="I66" s="35">
        <v>0</v>
      </c>
      <c r="J66" s="26">
        <v>0</v>
      </c>
      <c r="K66" s="35">
        <v>0</v>
      </c>
      <c r="L66" s="35">
        <v>0</v>
      </c>
      <c r="M66" s="35">
        <v>173.74664000000001</v>
      </c>
      <c r="N66" s="35">
        <v>0</v>
      </c>
      <c r="O66" s="35"/>
      <c r="P66" s="35"/>
      <c r="Q66" s="35"/>
      <c r="R66" s="35">
        <v>0</v>
      </c>
      <c r="S66" s="35"/>
      <c r="T66" s="35"/>
      <c r="V66" s="24">
        <f t="shared" si="0"/>
        <v>323.02393000000001</v>
      </c>
      <c r="Z66" s="20">
        <f t="shared" si="1"/>
        <v>323.02393000000001</v>
      </c>
      <c r="AB66" s="8">
        <v>0</v>
      </c>
      <c r="AC66" s="35">
        <v>0</v>
      </c>
      <c r="AD66" s="35"/>
      <c r="AE66" s="35">
        <v>0</v>
      </c>
      <c r="AF66" s="35">
        <v>170.46720999999999</v>
      </c>
      <c r="AG66" s="35">
        <v>0</v>
      </c>
      <c r="AH66" s="35">
        <v>170.68279999999999</v>
      </c>
      <c r="AI66" s="35"/>
      <c r="AJ66" s="35"/>
      <c r="AK66" s="35"/>
      <c r="AL66" s="35">
        <v>0</v>
      </c>
      <c r="AM66" s="35"/>
      <c r="AN66" s="35"/>
      <c r="AQ66" s="24">
        <f t="shared" si="3"/>
        <v>341.15000999999995</v>
      </c>
      <c r="AS66" s="34">
        <v>0</v>
      </c>
      <c r="AU66" s="20">
        <f t="shared" si="2"/>
        <v>341.15000999999995</v>
      </c>
      <c r="AW66" s="20"/>
    </row>
    <row r="67" spans="1:49" x14ac:dyDescent="0.25">
      <c r="A67" t="e">
        <f>VLOOKUP($B67,'Cushing Balance'!$C$2:$E$500,3,TRUE)</f>
        <v>#N/A</v>
      </c>
      <c r="B67" s="1">
        <v>40078</v>
      </c>
      <c r="C67" s="31"/>
      <c r="D67" s="8">
        <v>0</v>
      </c>
      <c r="E67" s="35">
        <v>92.686600000000013</v>
      </c>
      <c r="F67" s="35"/>
      <c r="G67" s="26">
        <v>41.25</v>
      </c>
      <c r="H67" s="35">
        <v>20.457439999999998</v>
      </c>
      <c r="I67" s="35">
        <v>0</v>
      </c>
      <c r="J67" s="26">
        <v>0</v>
      </c>
      <c r="K67" s="35">
        <v>0</v>
      </c>
      <c r="L67" s="35">
        <v>0</v>
      </c>
      <c r="M67" s="35">
        <v>218.39406</v>
      </c>
      <c r="N67" s="35">
        <v>0</v>
      </c>
      <c r="O67" s="35"/>
      <c r="P67" s="35"/>
      <c r="Q67" s="35"/>
      <c r="R67" s="35">
        <v>0</v>
      </c>
      <c r="S67" s="35"/>
      <c r="T67" s="35"/>
      <c r="V67" s="24">
        <f t="shared" si="0"/>
        <v>372.78809999999999</v>
      </c>
      <c r="Z67" s="20">
        <f t="shared" si="1"/>
        <v>372.78809999999999</v>
      </c>
      <c r="AB67" s="8">
        <v>0</v>
      </c>
      <c r="AC67" s="35">
        <v>0</v>
      </c>
      <c r="AD67" s="35"/>
      <c r="AE67" s="35">
        <v>0</v>
      </c>
      <c r="AF67" s="35">
        <v>207.23507999999998</v>
      </c>
      <c r="AG67" s="35">
        <v>0</v>
      </c>
      <c r="AH67" s="35">
        <v>172.35863000000001</v>
      </c>
      <c r="AI67" s="35"/>
      <c r="AJ67" s="35"/>
      <c r="AK67" s="35"/>
      <c r="AL67" s="35">
        <v>0</v>
      </c>
      <c r="AM67" s="35"/>
      <c r="AN67" s="35"/>
      <c r="AQ67" s="24">
        <f t="shared" si="3"/>
        <v>379.59370999999999</v>
      </c>
      <c r="AS67" s="34">
        <v>0</v>
      </c>
      <c r="AU67" s="20">
        <f t="shared" si="2"/>
        <v>379.59370999999999</v>
      </c>
      <c r="AW67" s="20"/>
    </row>
    <row r="68" spans="1:49" x14ac:dyDescent="0.25">
      <c r="A68" t="e">
        <f>VLOOKUP($B68,'Cushing Balance'!$C$2:$E$500,3,TRUE)</f>
        <v>#N/A</v>
      </c>
      <c r="B68" s="1">
        <v>40079</v>
      </c>
      <c r="C68" s="31"/>
      <c r="D68" s="8">
        <v>0</v>
      </c>
      <c r="E68" s="35">
        <v>136.62129000000002</v>
      </c>
      <c r="F68" s="35"/>
      <c r="G68" s="26">
        <v>41.25</v>
      </c>
      <c r="H68" s="35">
        <v>21.162659999999999</v>
      </c>
      <c r="I68" s="35">
        <v>0</v>
      </c>
      <c r="J68" s="26">
        <v>0</v>
      </c>
      <c r="K68" s="35">
        <v>0</v>
      </c>
      <c r="L68" s="35">
        <v>0</v>
      </c>
      <c r="M68" s="35">
        <v>223.32648999999998</v>
      </c>
      <c r="N68" s="35">
        <v>0</v>
      </c>
      <c r="O68" s="35"/>
      <c r="P68" s="35"/>
      <c r="Q68" s="35"/>
      <c r="R68" s="35">
        <v>0</v>
      </c>
      <c r="S68" s="35"/>
      <c r="T68" s="35"/>
      <c r="V68" s="24">
        <f t="shared" si="0"/>
        <v>422.36043999999998</v>
      </c>
      <c r="Z68" s="20">
        <f t="shared" si="1"/>
        <v>422.36043999999998</v>
      </c>
      <c r="AB68" s="8">
        <v>94.588220000000007</v>
      </c>
      <c r="AC68" s="35">
        <v>0</v>
      </c>
      <c r="AD68" s="35"/>
      <c r="AE68" s="35">
        <v>0</v>
      </c>
      <c r="AF68" s="35">
        <v>206.08869000000001</v>
      </c>
      <c r="AG68" s="35">
        <v>0</v>
      </c>
      <c r="AH68" s="35">
        <v>162.85723000000002</v>
      </c>
      <c r="AI68" s="35"/>
      <c r="AJ68" s="35"/>
      <c r="AK68" s="35"/>
      <c r="AL68" s="35">
        <v>0</v>
      </c>
      <c r="AM68" s="35"/>
      <c r="AN68" s="35"/>
      <c r="AQ68" s="24">
        <f t="shared" si="3"/>
        <v>463.53414000000004</v>
      </c>
      <c r="AS68" s="34">
        <v>0</v>
      </c>
      <c r="AU68" s="20">
        <f t="shared" si="2"/>
        <v>463.53414000000004</v>
      </c>
      <c r="AW68" s="20"/>
    </row>
    <row r="69" spans="1:49" x14ac:dyDescent="0.25">
      <c r="A69" t="e">
        <f>VLOOKUP($B69,'Cushing Balance'!$C$2:$E$500,3,TRUE)</f>
        <v>#N/A</v>
      </c>
      <c r="B69" s="1">
        <v>40080</v>
      </c>
      <c r="C69" s="31"/>
      <c r="D69" s="8">
        <v>0</v>
      </c>
      <c r="E69" s="35">
        <v>145.72942</v>
      </c>
      <c r="F69" s="35"/>
      <c r="G69" s="26">
        <v>41.25</v>
      </c>
      <c r="H69" s="35">
        <v>23.121220000000001</v>
      </c>
      <c r="I69" s="35">
        <v>0</v>
      </c>
      <c r="J69" s="26">
        <v>0</v>
      </c>
      <c r="K69" s="35">
        <v>0</v>
      </c>
      <c r="L69" s="35">
        <v>0</v>
      </c>
      <c r="M69" s="35">
        <v>229.95363</v>
      </c>
      <c r="N69" s="35">
        <v>0</v>
      </c>
      <c r="O69" s="35"/>
      <c r="P69" s="35"/>
      <c r="Q69" s="35"/>
      <c r="R69" s="35">
        <v>0</v>
      </c>
      <c r="S69" s="35"/>
      <c r="T69" s="35"/>
      <c r="V69" s="24">
        <f t="shared" si="0"/>
        <v>440.05426999999997</v>
      </c>
      <c r="Z69" s="20">
        <f t="shared" si="1"/>
        <v>440.05426999999997</v>
      </c>
      <c r="AB69" s="8">
        <v>105.24135000000001</v>
      </c>
      <c r="AC69" s="35">
        <v>0</v>
      </c>
      <c r="AD69" s="35"/>
      <c r="AE69" s="35">
        <v>0</v>
      </c>
      <c r="AF69" s="35">
        <v>214.79616000000001</v>
      </c>
      <c r="AG69" s="35">
        <v>0</v>
      </c>
      <c r="AH69" s="35">
        <v>174.10364999999999</v>
      </c>
      <c r="AI69" s="35"/>
      <c r="AJ69" s="35"/>
      <c r="AK69" s="35"/>
      <c r="AL69" s="35">
        <v>0</v>
      </c>
      <c r="AM69" s="35"/>
      <c r="AN69" s="35"/>
      <c r="AQ69" s="24">
        <f t="shared" si="3"/>
        <v>494.14116000000001</v>
      </c>
      <c r="AS69" s="34">
        <v>0</v>
      </c>
      <c r="AU69" s="20">
        <f t="shared" si="2"/>
        <v>494.14116000000001</v>
      </c>
      <c r="AW69" s="20"/>
    </row>
    <row r="70" spans="1:49" x14ac:dyDescent="0.25">
      <c r="A70" t="e">
        <f>VLOOKUP($B70,'Cushing Balance'!$C$2:$E$500,3,TRUE)</f>
        <v>#N/A</v>
      </c>
      <c r="B70" s="1">
        <v>40081</v>
      </c>
      <c r="C70" s="31"/>
      <c r="D70" s="8">
        <v>0</v>
      </c>
      <c r="E70" s="35">
        <v>147.16135</v>
      </c>
      <c r="F70" s="35"/>
      <c r="G70" s="26">
        <v>41.25</v>
      </c>
      <c r="H70" s="35">
        <v>22.404700000000002</v>
      </c>
      <c r="I70" s="35">
        <v>0</v>
      </c>
      <c r="J70" s="26">
        <v>0</v>
      </c>
      <c r="K70" s="35">
        <v>0</v>
      </c>
      <c r="L70" s="35">
        <v>0</v>
      </c>
      <c r="M70" s="35">
        <v>215.98301999999998</v>
      </c>
      <c r="N70" s="35">
        <v>0</v>
      </c>
      <c r="O70" s="35"/>
      <c r="P70" s="35"/>
      <c r="Q70" s="35"/>
      <c r="R70" s="35">
        <v>0</v>
      </c>
      <c r="S70" s="35"/>
      <c r="T70" s="35"/>
      <c r="V70" s="24">
        <f t="shared" si="0"/>
        <v>426.79906999999997</v>
      </c>
      <c r="Z70" s="20">
        <f t="shared" si="1"/>
        <v>426.79906999999997</v>
      </c>
      <c r="AB70" s="8">
        <v>105.10978999999999</v>
      </c>
      <c r="AC70" s="35">
        <v>0</v>
      </c>
      <c r="AD70" s="35"/>
      <c r="AE70" s="35">
        <v>0</v>
      </c>
      <c r="AF70" s="35">
        <v>207.18653</v>
      </c>
      <c r="AG70" s="35">
        <v>0</v>
      </c>
      <c r="AH70" s="35">
        <v>174.74992</v>
      </c>
      <c r="AI70" s="35"/>
      <c r="AJ70" s="35"/>
      <c r="AK70" s="35"/>
      <c r="AL70" s="35">
        <v>0</v>
      </c>
      <c r="AM70" s="35"/>
      <c r="AN70" s="35"/>
      <c r="AQ70" s="24">
        <f t="shared" si="3"/>
        <v>487.04624000000001</v>
      </c>
      <c r="AS70" s="34">
        <v>0</v>
      </c>
      <c r="AU70" s="20">
        <f t="shared" si="2"/>
        <v>487.04624000000001</v>
      </c>
      <c r="AW70" s="20"/>
    </row>
    <row r="71" spans="1:49" x14ac:dyDescent="0.25">
      <c r="A71" t="e">
        <f>VLOOKUP($B71,'Cushing Balance'!$C$2:$E$500,3,TRUE)</f>
        <v>#N/A</v>
      </c>
      <c r="B71" s="1">
        <v>40082</v>
      </c>
      <c r="C71" s="31"/>
      <c r="D71" s="8">
        <v>0</v>
      </c>
      <c r="E71" s="35">
        <v>142.09837999999999</v>
      </c>
      <c r="F71" s="35"/>
      <c r="G71" s="26">
        <v>41.25</v>
      </c>
      <c r="H71" s="35">
        <v>21.112959999999998</v>
      </c>
      <c r="I71" s="35">
        <v>0</v>
      </c>
      <c r="J71" s="26">
        <v>0</v>
      </c>
      <c r="K71" s="35">
        <v>0</v>
      </c>
      <c r="L71" s="35">
        <v>0</v>
      </c>
      <c r="M71" s="35">
        <v>238.40657000000002</v>
      </c>
      <c r="N71" s="35">
        <v>0</v>
      </c>
      <c r="O71" s="35"/>
      <c r="P71" s="35"/>
      <c r="Q71" s="35"/>
      <c r="R71" s="35">
        <v>0</v>
      </c>
      <c r="S71" s="35"/>
      <c r="T71" s="35"/>
      <c r="V71" s="24">
        <f t="shared" si="0"/>
        <v>442.86790999999999</v>
      </c>
      <c r="Z71" s="20">
        <f t="shared" si="1"/>
        <v>442.86790999999999</v>
      </c>
      <c r="AB71" s="8">
        <v>104.78346000000001</v>
      </c>
      <c r="AC71" s="35">
        <v>0</v>
      </c>
      <c r="AD71" s="35"/>
      <c r="AE71" s="35">
        <v>0</v>
      </c>
      <c r="AF71" s="35">
        <v>200.61073000000002</v>
      </c>
      <c r="AG71" s="35">
        <v>0</v>
      </c>
      <c r="AH71" s="35">
        <v>175.29705999999999</v>
      </c>
      <c r="AI71" s="35"/>
      <c r="AJ71" s="35"/>
      <c r="AK71" s="35"/>
      <c r="AL71" s="35">
        <v>0</v>
      </c>
      <c r="AM71" s="35"/>
      <c r="AN71" s="35"/>
      <c r="AQ71" s="24">
        <f t="shared" si="3"/>
        <v>480.69125000000003</v>
      </c>
      <c r="AS71" s="34">
        <v>0</v>
      </c>
      <c r="AU71" s="20">
        <f t="shared" si="2"/>
        <v>480.69125000000003</v>
      </c>
      <c r="AW71" s="20"/>
    </row>
    <row r="72" spans="1:49" x14ac:dyDescent="0.25">
      <c r="A72" t="e">
        <f>VLOOKUP($B72,'Cushing Balance'!$C$2:$E$500,3,TRUE)</f>
        <v>#N/A</v>
      </c>
      <c r="B72" s="1">
        <v>40083</v>
      </c>
      <c r="C72" s="31"/>
      <c r="D72" s="8">
        <v>0</v>
      </c>
      <c r="E72" s="35">
        <v>132.37017</v>
      </c>
      <c r="F72" s="35"/>
      <c r="G72" s="26">
        <v>41.25</v>
      </c>
      <c r="H72" s="35">
        <v>19.821290000000001</v>
      </c>
      <c r="I72" s="35">
        <v>0</v>
      </c>
      <c r="J72" s="26">
        <v>0</v>
      </c>
      <c r="K72" s="35">
        <v>0</v>
      </c>
      <c r="L72" s="35">
        <v>0</v>
      </c>
      <c r="M72" s="35">
        <v>228.51779999999999</v>
      </c>
      <c r="N72" s="35">
        <v>0</v>
      </c>
      <c r="O72" s="35"/>
      <c r="P72" s="35"/>
      <c r="Q72" s="35"/>
      <c r="R72" s="35">
        <v>0</v>
      </c>
      <c r="S72" s="35"/>
      <c r="T72" s="35"/>
      <c r="V72" s="24">
        <f t="shared" si="0"/>
        <v>421.95925999999997</v>
      </c>
      <c r="Z72" s="20">
        <f t="shared" si="1"/>
        <v>421.95925999999997</v>
      </c>
      <c r="AB72" s="8">
        <v>105.84859</v>
      </c>
      <c r="AC72" s="35">
        <v>0</v>
      </c>
      <c r="AD72" s="35"/>
      <c r="AE72" s="35">
        <v>0</v>
      </c>
      <c r="AF72" s="35">
        <v>204.12994</v>
      </c>
      <c r="AG72" s="35">
        <v>0</v>
      </c>
      <c r="AH72" s="35">
        <v>175.94721999999999</v>
      </c>
      <c r="AI72" s="35"/>
      <c r="AJ72" s="35"/>
      <c r="AK72" s="35"/>
      <c r="AL72" s="35">
        <v>0</v>
      </c>
      <c r="AM72" s="35"/>
      <c r="AN72" s="35"/>
      <c r="AQ72" s="24">
        <f t="shared" si="3"/>
        <v>485.92574999999999</v>
      </c>
      <c r="AS72" s="34">
        <v>0</v>
      </c>
      <c r="AU72" s="20">
        <f t="shared" si="2"/>
        <v>485.92574999999999</v>
      </c>
      <c r="AW72" s="20"/>
    </row>
    <row r="73" spans="1:49" x14ac:dyDescent="0.25">
      <c r="A73" t="e">
        <f>VLOOKUP($B73,'Cushing Balance'!$C$2:$E$500,3,TRUE)</f>
        <v>#N/A</v>
      </c>
      <c r="B73" s="1">
        <v>40084</v>
      </c>
      <c r="C73" s="31"/>
      <c r="D73" s="8">
        <v>0</v>
      </c>
      <c r="E73" s="35">
        <v>130.41215</v>
      </c>
      <c r="F73" s="35"/>
      <c r="G73" s="26">
        <v>41.25</v>
      </c>
      <c r="H73" s="35">
        <v>21.263030000000001</v>
      </c>
      <c r="I73" s="35">
        <v>0</v>
      </c>
      <c r="J73" s="26">
        <v>0</v>
      </c>
      <c r="K73" s="35">
        <v>0</v>
      </c>
      <c r="L73" s="35">
        <v>0</v>
      </c>
      <c r="M73" s="35">
        <v>213.86541</v>
      </c>
      <c r="N73" s="35">
        <v>0</v>
      </c>
      <c r="O73" s="35"/>
      <c r="P73" s="35"/>
      <c r="Q73" s="35"/>
      <c r="R73" s="35">
        <v>0</v>
      </c>
      <c r="S73" s="35"/>
      <c r="T73" s="35"/>
      <c r="V73" s="24">
        <f t="shared" si="0"/>
        <v>406.79059000000001</v>
      </c>
      <c r="Z73" s="20">
        <f t="shared" si="1"/>
        <v>406.79059000000001</v>
      </c>
      <c r="AB73" s="8">
        <v>106.20516000000001</v>
      </c>
      <c r="AC73" s="35">
        <v>0</v>
      </c>
      <c r="AD73" s="35"/>
      <c r="AE73" s="35">
        <v>0</v>
      </c>
      <c r="AF73" s="35">
        <v>216.90404000000001</v>
      </c>
      <c r="AG73" s="35">
        <v>0</v>
      </c>
      <c r="AH73" s="35">
        <v>173.34492</v>
      </c>
      <c r="AI73" s="35"/>
      <c r="AJ73" s="35"/>
      <c r="AK73" s="35"/>
      <c r="AL73" s="35">
        <v>0</v>
      </c>
      <c r="AM73" s="35"/>
      <c r="AN73" s="35"/>
      <c r="AQ73" s="24">
        <f t="shared" si="3"/>
        <v>496.45411999999999</v>
      </c>
      <c r="AS73" s="34">
        <v>0</v>
      </c>
      <c r="AU73" s="20">
        <f t="shared" si="2"/>
        <v>496.45411999999999</v>
      </c>
      <c r="AW73" s="20"/>
    </row>
    <row r="74" spans="1:49" x14ac:dyDescent="0.25">
      <c r="A74" t="e">
        <f>VLOOKUP($B74,'Cushing Balance'!$C$2:$E$500,3,TRUE)</f>
        <v>#N/A</v>
      </c>
      <c r="B74" s="1">
        <v>40085</v>
      </c>
      <c r="C74" s="31"/>
      <c r="D74" s="8">
        <v>0</v>
      </c>
      <c r="E74" s="35">
        <v>146.68404000000001</v>
      </c>
      <c r="F74" s="35"/>
      <c r="G74" s="26">
        <v>41.25</v>
      </c>
      <c r="H74" s="35">
        <v>21.497349999999997</v>
      </c>
      <c r="I74" s="35">
        <v>0</v>
      </c>
      <c r="J74" s="26">
        <v>0</v>
      </c>
      <c r="K74" s="35">
        <v>0</v>
      </c>
      <c r="L74" s="35">
        <v>0</v>
      </c>
      <c r="M74" s="35">
        <v>227.97178</v>
      </c>
      <c r="N74" s="35">
        <v>0</v>
      </c>
      <c r="O74" s="35"/>
      <c r="P74" s="35"/>
      <c r="Q74" s="35"/>
      <c r="R74" s="35">
        <v>0</v>
      </c>
      <c r="S74" s="35"/>
      <c r="T74" s="35"/>
      <c r="V74" s="24">
        <f t="shared" ref="V74:V137" si="4">SUM(D74:R74)</f>
        <v>437.40317000000005</v>
      </c>
      <c r="Z74" s="20">
        <f t="shared" ref="Z74:Z137" si="5">X74+V74</f>
        <v>437.40317000000005</v>
      </c>
      <c r="AB74" s="8">
        <v>131.96198000000001</v>
      </c>
      <c r="AC74" s="35">
        <v>0</v>
      </c>
      <c r="AD74" s="35"/>
      <c r="AE74" s="35">
        <v>0</v>
      </c>
      <c r="AF74" s="35">
        <v>203.68302</v>
      </c>
      <c r="AG74" s="35">
        <v>0</v>
      </c>
      <c r="AH74" s="35">
        <v>170.56332999999998</v>
      </c>
      <c r="AI74" s="35"/>
      <c r="AJ74" s="35"/>
      <c r="AK74" s="35"/>
      <c r="AL74" s="35">
        <v>0</v>
      </c>
      <c r="AM74" s="35"/>
      <c r="AN74" s="35"/>
      <c r="AQ74" s="24">
        <f t="shared" si="3"/>
        <v>506.20832999999993</v>
      </c>
      <c r="AS74" s="34">
        <v>0</v>
      </c>
      <c r="AU74" s="20">
        <f t="shared" ref="AU74:AU137" si="6">AS74+AQ74</f>
        <v>506.20832999999993</v>
      </c>
      <c r="AW74" s="20"/>
    </row>
    <row r="75" spans="1:49" x14ac:dyDescent="0.25">
      <c r="A75" t="e">
        <f>VLOOKUP($B75,'Cushing Balance'!$C$2:$E$500,3,TRUE)</f>
        <v>#N/A</v>
      </c>
      <c r="B75" s="1">
        <v>40086</v>
      </c>
      <c r="C75" s="31"/>
      <c r="D75" s="8">
        <v>0</v>
      </c>
      <c r="E75" s="35">
        <v>138.00389999999999</v>
      </c>
      <c r="F75" s="35"/>
      <c r="G75" s="26">
        <v>41.25</v>
      </c>
      <c r="H75" s="35">
        <v>22.537860000000002</v>
      </c>
      <c r="I75" s="35">
        <v>0</v>
      </c>
      <c r="J75" s="26">
        <v>0</v>
      </c>
      <c r="K75" s="35">
        <v>0</v>
      </c>
      <c r="L75" s="35">
        <v>0</v>
      </c>
      <c r="M75" s="35">
        <v>247.04854</v>
      </c>
      <c r="N75" s="35">
        <v>0</v>
      </c>
      <c r="O75" s="35"/>
      <c r="P75" s="35"/>
      <c r="Q75" s="35"/>
      <c r="R75" s="35">
        <v>0</v>
      </c>
      <c r="S75" s="35"/>
      <c r="T75" s="35"/>
      <c r="V75" s="24">
        <f t="shared" si="4"/>
        <v>448.84029999999996</v>
      </c>
      <c r="Z75" s="20">
        <f t="shared" si="5"/>
        <v>448.84029999999996</v>
      </c>
      <c r="AB75" s="8">
        <v>108.33756</v>
      </c>
      <c r="AC75" s="35">
        <v>0</v>
      </c>
      <c r="AD75" s="35"/>
      <c r="AE75" s="35">
        <v>0</v>
      </c>
      <c r="AF75" s="35">
        <v>198.91171</v>
      </c>
      <c r="AG75" s="35">
        <v>0</v>
      </c>
      <c r="AH75" s="35">
        <v>151.28831</v>
      </c>
      <c r="AI75" s="35"/>
      <c r="AJ75" s="35"/>
      <c r="AK75" s="35"/>
      <c r="AL75" s="35">
        <v>0</v>
      </c>
      <c r="AM75" s="35"/>
      <c r="AN75" s="35"/>
      <c r="AQ75" s="24">
        <f t="shared" ref="AQ75:AQ138" si="7">SUM(AB75:AO75)</f>
        <v>458.53758000000005</v>
      </c>
      <c r="AS75" s="34">
        <v>0</v>
      </c>
      <c r="AU75" s="20">
        <f t="shared" si="6"/>
        <v>458.53758000000005</v>
      </c>
      <c r="AW75" s="20"/>
    </row>
    <row r="76" spans="1:49" x14ac:dyDescent="0.25">
      <c r="A76" t="e">
        <f>VLOOKUP($B76,'Cushing Balance'!$C$2:$E$500,3,TRUE)</f>
        <v>#N/A</v>
      </c>
      <c r="B76" s="1">
        <v>40087</v>
      </c>
      <c r="C76" s="31"/>
      <c r="D76" s="8">
        <v>0</v>
      </c>
      <c r="E76" s="35">
        <v>135.58704</v>
      </c>
      <c r="F76" s="35"/>
      <c r="G76" s="26">
        <v>41.25</v>
      </c>
      <c r="H76" s="35">
        <v>20.242509999999999</v>
      </c>
      <c r="I76" s="35">
        <v>0</v>
      </c>
      <c r="J76" s="26">
        <v>0</v>
      </c>
      <c r="K76" s="35">
        <v>0</v>
      </c>
      <c r="L76" s="35">
        <v>0</v>
      </c>
      <c r="M76" s="35">
        <v>238.78532999999999</v>
      </c>
      <c r="N76" s="35">
        <v>0</v>
      </c>
      <c r="O76" s="35"/>
      <c r="P76" s="35"/>
      <c r="Q76" s="35"/>
      <c r="R76" s="35">
        <v>0</v>
      </c>
      <c r="S76" s="35"/>
      <c r="T76" s="35"/>
      <c r="V76" s="24">
        <f t="shared" si="4"/>
        <v>435.86487999999997</v>
      </c>
      <c r="Z76" s="20">
        <f t="shared" si="5"/>
        <v>435.86487999999997</v>
      </c>
      <c r="AB76" s="8">
        <v>106.57356</v>
      </c>
      <c r="AC76" s="35">
        <v>0</v>
      </c>
      <c r="AD76" s="35"/>
      <c r="AE76" s="35">
        <v>0</v>
      </c>
      <c r="AF76" s="35">
        <v>205.28646000000001</v>
      </c>
      <c r="AG76" s="35">
        <v>0</v>
      </c>
      <c r="AH76" s="35">
        <v>160.19795999999999</v>
      </c>
      <c r="AI76" s="35"/>
      <c r="AJ76" s="35"/>
      <c r="AK76" s="35"/>
      <c r="AL76" s="35">
        <v>0</v>
      </c>
      <c r="AM76" s="35"/>
      <c r="AN76" s="35"/>
      <c r="AQ76" s="24">
        <f t="shared" si="7"/>
        <v>472.05798000000004</v>
      </c>
      <c r="AS76" s="34">
        <v>0</v>
      </c>
      <c r="AU76" s="20">
        <f t="shared" si="6"/>
        <v>472.05798000000004</v>
      </c>
      <c r="AW76" s="20"/>
    </row>
    <row r="77" spans="1:49" x14ac:dyDescent="0.25">
      <c r="A77" t="e">
        <f>VLOOKUP($B77,'Cushing Balance'!$C$2:$E$500,3,TRUE)</f>
        <v>#N/A</v>
      </c>
      <c r="B77" s="1">
        <v>40088</v>
      </c>
      <c r="C77" s="31"/>
      <c r="D77" s="8">
        <v>0</v>
      </c>
      <c r="E77" s="35">
        <v>89.788080000000008</v>
      </c>
      <c r="F77" s="35"/>
      <c r="G77" s="26">
        <v>41.25</v>
      </c>
      <c r="H77" s="35">
        <v>24.084150000000001</v>
      </c>
      <c r="I77" s="35">
        <v>0</v>
      </c>
      <c r="J77" s="26">
        <v>0</v>
      </c>
      <c r="K77" s="35">
        <v>0</v>
      </c>
      <c r="L77" s="35">
        <v>0</v>
      </c>
      <c r="M77" s="35">
        <v>239.22023000000002</v>
      </c>
      <c r="N77" s="35">
        <v>0</v>
      </c>
      <c r="O77" s="35"/>
      <c r="P77" s="35"/>
      <c r="Q77" s="35"/>
      <c r="R77" s="35">
        <v>0</v>
      </c>
      <c r="S77" s="35"/>
      <c r="T77" s="35"/>
      <c r="V77" s="24">
        <f t="shared" si="4"/>
        <v>394.34246000000002</v>
      </c>
      <c r="Z77" s="20">
        <f t="shared" si="5"/>
        <v>394.34246000000002</v>
      </c>
      <c r="AB77" s="8">
        <v>105.52867000000001</v>
      </c>
      <c r="AC77" s="35">
        <v>0</v>
      </c>
      <c r="AD77" s="35"/>
      <c r="AE77" s="35">
        <v>0</v>
      </c>
      <c r="AF77" s="35">
        <v>212.96132</v>
      </c>
      <c r="AG77" s="35">
        <v>0</v>
      </c>
      <c r="AH77" s="35">
        <v>170.20798000000002</v>
      </c>
      <c r="AI77" s="35"/>
      <c r="AJ77" s="35"/>
      <c r="AK77" s="35"/>
      <c r="AL77" s="35">
        <v>0</v>
      </c>
      <c r="AM77" s="35"/>
      <c r="AN77" s="35"/>
      <c r="AQ77" s="24">
        <f t="shared" si="7"/>
        <v>488.69797000000005</v>
      </c>
      <c r="AS77" s="34">
        <v>0</v>
      </c>
      <c r="AU77" s="20">
        <f t="shared" si="6"/>
        <v>488.69797000000005</v>
      </c>
      <c r="AW77" s="20"/>
    </row>
    <row r="78" spans="1:49" x14ac:dyDescent="0.25">
      <c r="A78" t="e">
        <f>VLOOKUP($B78,'Cushing Balance'!$C$2:$E$500,3,TRUE)</f>
        <v>#N/A</v>
      </c>
      <c r="B78" s="1">
        <v>40089</v>
      </c>
      <c r="C78" s="31"/>
      <c r="D78" s="8">
        <v>0</v>
      </c>
      <c r="E78" s="35">
        <v>112.14177000000001</v>
      </c>
      <c r="F78" s="35"/>
      <c r="G78" s="26">
        <v>41.25</v>
      </c>
      <c r="H78" s="35">
        <v>23.496119999999998</v>
      </c>
      <c r="I78" s="35">
        <v>0</v>
      </c>
      <c r="J78" s="26">
        <v>0</v>
      </c>
      <c r="K78" s="35">
        <v>0</v>
      </c>
      <c r="L78" s="35">
        <v>0</v>
      </c>
      <c r="M78" s="35">
        <v>241.79592000000002</v>
      </c>
      <c r="N78" s="35">
        <v>0</v>
      </c>
      <c r="O78" s="35"/>
      <c r="P78" s="35"/>
      <c r="Q78" s="35"/>
      <c r="R78" s="35">
        <v>0</v>
      </c>
      <c r="S78" s="35"/>
      <c r="T78" s="35"/>
      <c r="V78" s="24">
        <f t="shared" si="4"/>
        <v>418.68380999999999</v>
      </c>
      <c r="Z78" s="20">
        <f t="shared" si="5"/>
        <v>418.68380999999999</v>
      </c>
      <c r="AB78" s="8">
        <v>105.46383</v>
      </c>
      <c r="AC78" s="35">
        <v>0</v>
      </c>
      <c r="AD78" s="35"/>
      <c r="AE78" s="35">
        <v>0</v>
      </c>
      <c r="AF78" s="35">
        <v>206.51598000000001</v>
      </c>
      <c r="AG78" s="35">
        <v>0</v>
      </c>
      <c r="AH78" s="35">
        <v>171.55418</v>
      </c>
      <c r="AI78" s="35"/>
      <c r="AJ78" s="35"/>
      <c r="AK78" s="35"/>
      <c r="AL78" s="35">
        <v>0</v>
      </c>
      <c r="AM78" s="35"/>
      <c r="AN78" s="35"/>
      <c r="AQ78" s="24">
        <f t="shared" si="7"/>
        <v>483.53399000000002</v>
      </c>
      <c r="AS78" s="34">
        <v>0</v>
      </c>
      <c r="AU78" s="20">
        <f t="shared" si="6"/>
        <v>483.53399000000002</v>
      </c>
      <c r="AW78" s="20"/>
    </row>
    <row r="79" spans="1:49" x14ac:dyDescent="0.25">
      <c r="A79" t="e">
        <f>VLOOKUP($B79,'Cushing Balance'!$C$2:$E$500,3,TRUE)</f>
        <v>#N/A</v>
      </c>
      <c r="B79" s="1">
        <v>40090</v>
      </c>
      <c r="C79" s="31"/>
      <c r="D79" s="8">
        <v>0</v>
      </c>
      <c r="E79" s="35">
        <v>139.90106</v>
      </c>
      <c r="F79" s="35"/>
      <c r="G79" s="26">
        <v>41.25</v>
      </c>
      <c r="H79" s="35">
        <v>18.761490000000002</v>
      </c>
      <c r="I79" s="35">
        <v>0</v>
      </c>
      <c r="J79" s="26">
        <v>0</v>
      </c>
      <c r="K79" s="35">
        <v>0</v>
      </c>
      <c r="L79" s="35">
        <v>0</v>
      </c>
      <c r="M79" s="35">
        <v>242.83498</v>
      </c>
      <c r="N79" s="35">
        <v>0</v>
      </c>
      <c r="O79" s="35"/>
      <c r="P79" s="35"/>
      <c r="Q79" s="35"/>
      <c r="R79" s="35">
        <v>0</v>
      </c>
      <c r="S79" s="35"/>
      <c r="T79" s="35"/>
      <c r="V79" s="24">
        <f t="shared" si="4"/>
        <v>442.74752999999998</v>
      </c>
      <c r="Z79" s="20">
        <f t="shared" si="5"/>
        <v>442.74752999999998</v>
      </c>
      <c r="AB79" s="8">
        <v>105.36981</v>
      </c>
      <c r="AC79" s="35">
        <v>0</v>
      </c>
      <c r="AD79" s="35"/>
      <c r="AE79" s="35">
        <v>0</v>
      </c>
      <c r="AF79" s="35">
        <v>198.39152999999999</v>
      </c>
      <c r="AG79" s="35">
        <v>0</v>
      </c>
      <c r="AH79" s="35">
        <v>171.99456000000001</v>
      </c>
      <c r="AI79" s="35"/>
      <c r="AJ79" s="35"/>
      <c r="AK79" s="35"/>
      <c r="AL79" s="35">
        <v>0</v>
      </c>
      <c r="AM79" s="35"/>
      <c r="AN79" s="35"/>
      <c r="AQ79" s="24">
        <f t="shared" si="7"/>
        <v>475.7559</v>
      </c>
      <c r="AS79" s="34">
        <v>0</v>
      </c>
      <c r="AU79" s="20">
        <f t="shared" si="6"/>
        <v>475.7559</v>
      </c>
      <c r="AW79" s="20"/>
    </row>
    <row r="80" spans="1:49" x14ac:dyDescent="0.25">
      <c r="A80" t="e">
        <f>VLOOKUP($B80,'Cushing Balance'!$C$2:$E$500,3,TRUE)</f>
        <v>#N/A</v>
      </c>
      <c r="B80" s="1">
        <v>40091</v>
      </c>
      <c r="C80" s="31"/>
      <c r="D80" s="8">
        <v>0</v>
      </c>
      <c r="E80" s="35">
        <v>144.27779000000001</v>
      </c>
      <c r="F80" s="35"/>
      <c r="G80" s="26">
        <v>41.25</v>
      </c>
      <c r="H80" s="35">
        <v>19.861189999999997</v>
      </c>
      <c r="I80" s="35">
        <v>0</v>
      </c>
      <c r="J80" s="26">
        <v>0</v>
      </c>
      <c r="K80" s="35">
        <v>0</v>
      </c>
      <c r="L80" s="35">
        <v>0</v>
      </c>
      <c r="M80" s="35">
        <v>242.78345999999999</v>
      </c>
      <c r="N80" s="35">
        <v>0</v>
      </c>
      <c r="O80" s="35"/>
      <c r="P80" s="35"/>
      <c r="Q80" s="35"/>
      <c r="R80" s="35">
        <v>0</v>
      </c>
      <c r="S80" s="35"/>
      <c r="T80" s="35"/>
      <c r="V80" s="24">
        <f t="shared" si="4"/>
        <v>448.17243999999999</v>
      </c>
      <c r="Z80" s="20">
        <f t="shared" si="5"/>
        <v>448.17243999999999</v>
      </c>
      <c r="AB80" s="8">
        <v>106.18363000000001</v>
      </c>
      <c r="AC80" s="35">
        <v>0</v>
      </c>
      <c r="AD80" s="35"/>
      <c r="AE80" s="35">
        <v>0</v>
      </c>
      <c r="AF80" s="35">
        <v>210.47326999999999</v>
      </c>
      <c r="AG80" s="35">
        <v>0</v>
      </c>
      <c r="AH80" s="35">
        <v>171.17651999999998</v>
      </c>
      <c r="AI80" s="35"/>
      <c r="AJ80" s="35"/>
      <c r="AK80" s="35"/>
      <c r="AL80" s="35">
        <v>0</v>
      </c>
      <c r="AM80" s="35"/>
      <c r="AN80" s="35"/>
      <c r="AQ80" s="24">
        <f t="shared" si="7"/>
        <v>487.83341999999999</v>
      </c>
      <c r="AS80" s="34">
        <v>0</v>
      </c>
      <c r="AU80" s="20">
        <f t="shared" si="6"/>
        <v>487.83341999999999</v>
      </c>
      <c r="AW80" s="20"/>
    </row>
    <row r="81" spans="1:49" x14ac:dyDescent="0.25">
      <c r="A81" t="e">
        <f>VLOOKUP($B81,'Cushing Balance'!$C$2:$E$500,3,TRUE)</f>
        <v>#N/A</v>
      </c>
      <c r="B81" s="1">
        <v>40092</v>
      </c>
      <c r="C81" s="31"/>
      <c r="D81" s="8">
        <v>0</v>
      </c>
      <c r="E81" s="35">
        <v>131.41329000000002</v>
      </c>
      <c r="F81" s="35"/>
      <c r="G81" s="26">
        <v>41.25</v>
      </c>
      <c r="H81" s="35">
        <v>21.078979999999998</v>
      </c>
      <c r="I81" s="35">
        <v>0</v>
      </c>
      <c r="J81" s="26">
        <v>0</v>
      </c>
      <c r="K81" s="35">
        <v>0</v>
      </c>
      <c r="L81" s="35">
        <v>0</v>
      </c>
      <c r="M81" s="35">
        <v>245.56995999999998</v>
      </c>
      <c r="N81" s="35">
        <v>0</v>
      </c>
      <c r="O81" s="35"/>
      <c r="P81" s="35"/>
      <c r="Q81" s="35"/>
      <c r="R81" s="35">
        <v>0</v>
      </c>
      <c r="S81" s="35"/>
      <c r="T81" s="35"/>
      <c r="V81" s="24">
        <f t="shared" si="4"/>
        <v>439.31223</v>
      </c>
      <c r="Z81" s="20">
        <f t="shared" si="5"/>
        <v>439.31223</v>
      </c>
      <c r="AB81" s="8">
        <v>105.02808</v>
      </c>
      <c r="AC81" s="35">
        <v>0</v>
      </c>
      <c r="AD81" s="35"/>
      <c r="AE81" s="35">
        <v>0</v>
      </c>
      <c r="AF81" s="35">
        <v>206.35088000000002</v>
      </c>
      <c r="AG81" s="35">
        <v>0</v>
      </c>
      <c r="AH81" s="35">
        <v>171.95905999999999</v>
      </c>
      <c r="AI81" s="35"/>
      <c r="AJ81" s="35"/>
      <c r="AK81" s="35"/>
      <c r="AL81" s="35">
        <v>0</v>
      </c>
      <c r="AM81" s="35"/>
      <c r="AN81" s="35"/>
      <c r="AQ81" s="24">
        <f t="shared" si="7"/>
        <v>483.33802000000003</v>
      </c>
      <c r="AS81" s="34">
        <v>0</v>
      </c>
      <c r="AU81" s="20">
        <f t="shared" si="6"/>
        <v>483.33802000000003</v>
      </c>
      <c r="AW81" s="20"/>
    </row>
    <row r="82" spans="1:49" x14ac:dyDescent="0.25">
      <c r="A82" t="e">
        <f>VLOOKUP($B82,'Cushing Balance'!$C$2:$E$500,3,TRUE)</f>
        <v>#N/A</v>
      </c>
      <c r="B82" s="1">
        <v>40093</v>
      </c>
      <c r="C82" s="31"/>
      <c r="D82" s="8">
        <v>0</v>
      </c>
      <c r="E82" s="35">
        <v>94.786729999999991</v>
      </c>
      <c r="F82" s="35"/>
      <c r="G82" s="26">
        <v>41.25</v>
      </c>
      <c r="H82" s="35">
        <v>21.904389999999999</v>
      </c>
      <c r="I82" s="35">
        <v>0</v>
      </c>
      <c r="J82" s="26">
        <v>0</v>
      </c>
      <c r="K82" s="35">
        <v>0</v>
      </c>
      <c r="L82" s="35">
        <v>0</v>
      </c>
      <c r="M82" s="35">
        <v>251.95589999999999</v>
      </c>
      <c r="N82" s="35">
        <v>0</v>
      </c>
      <c r="O82" s="35"/>
      <c r="P82" s="35"/>
      <c r="Q82" s="35"/>
      <c r="R82" s="35">
        <v>0</v>
      </c>
      <c r="S82" s="35"/>
      <c r="T82" s="35"/>
      <c r="V82" s="24">
        <f t="shared" si="4"/>
        <v>409.89702</v>
      </c>
      <c r="Z82" s="20">
        <f t="shared" si="5"/>
        <v>409.89702</v>
      </c>
      <c r="AB82" s="8">
        <v>105.05848</v>
      </c>
      <c r="AC82" s="35">
        <v>0</v>
      </c>
      <c r="AD82" s="35"/>
      <c r="AE82" s="35">
        <v>0</v>
      </c>
      <c r="AF82" s="35">
        <v>199.64765</v>
      </c>
      <c r="AG82" s="35">
        <v>0</v>
      </c>
      <c r="AH82" s="35">
        <v>171.3262</v>
      </c>
      <c r="AI82" s="35"/>
      <c r="AJ82" s="35"/>
      <c r="AK82" s="35"/>
      <c r="AL82" s="35">
        <v>0</v>
      </c>
      <c r="AM82" s="35"/>
      <c r="AN82" s="35"/>
      <c r="AQ82" s="24">
        <f t="shared" si="7"/>
        <v>476.03233</v>
      </c>
      <c r="AS82" s="34">
        <v>0</v>
      </c>
      <c r="AU82" s="20">
        <f t="shared" si="6"/>
        <v>476.03233</v>
      </c>
      <c r="AW82" s="20"/>
    </row>
    <row r="83" spans="1:49" x14ac:dyDescent="0.25">
      <c r="A83" t="e">
        <f>VLOOKUP($B83,'Cushing Balance'!$C$2:$E$500,3,TRUE)</f>
        <v>#N/A</v>
      </c>
      <c r="B83" s="1">
        <v>40094</v>
      </c>
      <c r="C83" s="31"/>
      <c r="D83" s="8">
        <v>0</v>
      </c>
      <c r="E83" s="35">
        <v>110.92827</v>
      </c>
      <c r="F83" s="35"/>
      <c r="G83" s="26">
        <v>41.25</v>
      </c>
      <c r="H83" s="35">
        <v>20.692880000000002</v>
      </c>
      <c r="I83" s="35">
        <v>0</v>
      </c>
      <c r="J83" s="26">
        <v>0</v>
      </c>
      <c r="K83" s="35">
        <v>0</v>
      </c>
      <c r="L83" s="35">
        <v>0</v>
      </c>
      <c r="M83" s="35">
        <v>255.18779000000001</v>
      </c>
      <c r="N83" s="35">
        <v>0</v>
      </c>
      <c r="O83" s="35"/>
      <c r="P83" s="35"/>
      <c r="Q83" s="35"/>
      <c r="R83" s="35">
        <v>0</v>
      </c>
      <c r="S83" s="35"/>
      <c r="T83" s="35"/>
      <c r="V83" s="24">
        <f t="shared" si="4"/>
        <v>428.05894000000001</v>
      </c>
      <c r="Z83" s="20">
        <f t="shared" si="5"/>
        <v>428.05894000000001</v>
      </c>
      <c r="AB83" s="8">
        <v>104.4669</v>
      </c>
      <c r="AC83" s="35">
        <v>0</v>
      </c>
      <c r="AD83" s="35"/>
      <c r="AE83" s="35">
        <v>0</v>
      </c>
      <c r="AF83" s="35">
        <v>205.309</v>
      </c>
      <c r="AG83" s="35">
        <v>0</v>
      </c>
      <c r="AH83" s="35">
        <v>147.27479</v>
      </c>
      <c r="AI83" s="35"/>
      <c r="AJ83" s="35"/>
      <c r="AK83" s="35"/>
      <c r="AL83" s="35">
        <v>0</v>
      </c>
      <c r="AM83" s="35"/>
      <c r="AN83" s="35"/>
      <c r="AQ83" s="24">
        <f t="shared" si="7"/>
        <v>457.05068999999997</v>
      </c>
      <c r="AS83" s="34">
        <v>0</v>
      </c>
      <c r="AU83" s="20">
        <f t="shared" si="6"/>
        <v>457.05068999999997</v>
      </c>
      <c r="AW83" s="20"/>
    </row>
    <row r="84" spans="1:49" x14ac:dyDescent="0.25">
      <c r="A84" t="e">
        <f>VLOOKUP($B84,'Cushing Balance'!$C$2:$E$500,3,TRUE)</f>
        <v>#N/A</v>
      </c>
      <c r="B84" s="1">
        <v>40095</v>
      </c>
      <c r="C84" s="31"/>
      <c r="D84" s="8">
        <v>0</v>
      </c>
      <c r="E84" s="35">
        <v>90.452770000000001</v>
      </c>
      <c r="F84" s="35"/>
      <c r="G84" s="26">
        <v>41.25</v>
      </c>
      <c r="H84" s="35">
        <v>21.958359999999999</v>
      </c>
      <c r="I84" s="35">
        <v>0</v>
      </c>
      <c r="J84" s="26">
        <v>0</v>
      </c>
      <c r="K84" s="35">
        <v>0</v>
      </c>
      <c r="L84" s="35">
        <v>0</v>
      </c>
      <c r="M84" s="35">
        <v>251.76381000000001</v>
      </c>
      <c r="N84" s="35">
        <v>0</v>
      </c>
      <c r="O84" s="35"/>
      <c r="P84" s="35"/>
      <c r="Q84" s="35"/>
      <c r="R84" s="35">
        <v>0</v>
      </c>
      <c r="S84" s="35"/>
      <c r="T84" s="35"/>
      <c r="V84" s="24">
        <f t="shared" si="4"/>
        <v>405.42493999999999</v>
      </c>
      <c r="Z84" s="20">
        <f t="shared" si="5"/>
        <v>405.42493999999999</v>
      </c>
      <c r="AB84" s="8">
        <v>106.44688000000001</v>
      </c>
      <c r="AC84" s="35">
        <v>0</v>
      </c>
      <c r="AD84" s="35"/>
      <c r="AE84" s="35">
        <v>0</v>
      </c>
      <c r="AF84" s="35">
        <v>190.27554999999998</v>
      </c>
      <c r="AG84" s="35">
        <v>0</v>
      </c>
      <c r="AH84" s="35">
        <v>143.83839</v>
      </c>
      <c r="AI84" s="35"/>
      <c r="AJ84" s="35"/>
      <c r="AK84" s="35"/>
      <c r="AL84" s="35">
        <v>0</v>
      </c>
      <c r="AM84" s="35"/>
      <c r="AN84" s="35"/>
      <c r="AQ84" s="24">
        <f t="shared" si="7"/>
        <v>440.56081999999998</v>
      </c>
      <c r="AS84" s="34">
        <v>0</v>
      </c>
      <c r="AU84" s="20">
        <f t="shared" si="6"/>
        <v>440.56081999999998</v>
      </c>
      <c r="AW84" s="20"/>
    </row>
    <row r="85" spans="1:49" x14ac:dyDescent="0.25">
      <c r="A85" t="e">
        <f>VLOOKUP($B85,'Cushing Balance'!$C$2:$E$500,3,TRUE)</f>
        <v>#N/A</v>
      </c>
      <c r="B85" s="1">
        <v>40096</v>
      </c>
      <c r="C85" s="31"/>
      <c r="D85" s="8">
        <v>0</v>
      </c>
      <c r="E85" s="35">
        <v>69.979100000000003</v>
      </c>
      <c r="F85" s="35"/>
      <c r="G85" s="26">
        <v>41.25</v>
      </c>
      <c r="H85" s="35">
        <v>20.09158</v>
      </c>
      <c r="I85" s="35">
        <v>0</v>
      </c>
      <c r="J85" s="26">
        <v>0</v>
      </c>
      <c r="K85" s="35">
        <v>0</v>
      </c>
      <c r="L85" s="35">
        <v>0</v>
      </c>
      <c r="M85" s="35">
        <v>248.15313</v>
      </c>
      <c r="N85" s="35">
        <v>0</v>
      </c>
      <c r="O85" s="35"/>
      <c r="P85" s="35"/>
      <c r="Q85" s="35"/>
      <c r="R85" s="35">
        <v>0</v>
      </c>
      <c r="S85" s="35"/>
      <c r="T85" s="35"/>
      <c r="V85" s="24">
        <f t="shared" si="4"/>
        <v>379.47381000000001</v>
      </c>
      <c r="Z85" s="20">
        <f t="shared" si="5"/>
        <v>379.47381000000001</v>
      </c>
      <c r="AB85" s="8">
        <v>105.95939999999999</v>
      </c>
      <c r="AC85" s="35">
        <v>0</v>
      </c>
      <c r="AD85" s="35"/>
      <c r="AE85" s="35">
        <v>0</v>
      </c>
      <c r="AF85" s="35">
        <v>208.73517000000001</v>
      </c>
      <c r="AG85" s="35">
        <v>0</v>
      </c>
      <c r="AH85" s="35">
        <v>142.14117000000002</v>
      </c>
      <c r="AI85" s="35"/>
      <c r="AJ85" s="35"/>
      <c r="AK85" s="35"/>
      <c r="AL85" s="35">
        <v>0</v>
      </c>
      <c r="AM85" s="35"/>
      <c r="AN85" s="35"/>
      <c r="AQ85" s="24">
        <f t="shared" si="7"/>
        <v>456.83573999999999</v>
      </c>
      <c r="AS85" s="34">
        <v>0</v>
      </c>
      <c r="AU85" s="20">
        <f t="shared" si="6"/>
        <v>456.83573999999999</v>
      </c>
      <c r="AW85" s="20"/>
    </row>
    <row r="86" spans="1:49" x14ac:dyDescent="0.25">
      <c r="A86" t="e">
        <f>VLOOKUP($B86,'Cushing Balance'!$C$2:$E$500,3,TRUE)</f>
        <v>#N/A</v>
      </c>
      <c r="B86" s="1">
        <v>40097</v>
      </c>
      <c r="C86" s="31"/>
      <c r="D86" s="8">
        <v>0</v>
      </c>
      <c r="E86" s="35">
        <v>59.154519999999998</v>
      </c>
      <c r="F86" s="35"/>
      <c r="G86" s="26">
        <v>41.25</v>
      </c>
      <c r="H86" s="35">
        <v>20.530290000000001</v>
      </c>
      <c r="I86" s="35">
        <v>0</v>
      </c>
      <c r="J86" s="26">
        <v>0</v>
      </c>
      <c r="K86" s="35">
        <v>0</v>
      </c>
      <c r="L86" s="35">
        <v>0</v>
      </c>
      <c r="M86" s="35">
        <v>244.05726999999999</v>
      </c>
      <c r="N86" s="35">
        <v>0</v>
      </c>
      <c r="O86" s="35"/>
      <c r="P86" s="35"/>
      <c r="Q86" s="35"/>
      <c r="R86" s="35">
        <v>0</v>
      </c>
      <c r="S86" s="35"/>
      <c r="T86" s="35"/>
      <c r="V86" s="24">
        <f t="shared" si="4"/>
        <v>364.99207999999999</v>
      </c>
      <c r="Z86" s="20">
        <f t="shared" si="5"/>
        <v>364.99207999999999</v>
      </c>
      <c r="AB86" s="8">
        <v>106.68958000000001</v>
      </c>
      <c r="AC86" s="35">
        <v>0</v>
      </c>
      <c r="AD86" s="35"/>
      <c r="AE86" s="35">
        <v>0</v>
      </c>
      <c r="AF86" s="35">
        <v>192.10548</v>
      </c>
      <c r="AG86" s="35">
        <v>0</v>
      </c>
      <c r="AH86" s="35">
        <v>143.06429</v>
      </c>
      <c r="AI86" s="35"/>
      <c r="AJ86" s="35"/>
      <c r="AK86" s="35"/>
      <c r="AL86" s="35">
        <v>0</v>
      </c>
      <c r="AM86" s="35"/>
      <c r="AN86" s="35"/>
      <c r="AQ86" s="24">
        <f t="shared" si="7"/>
        <v>441.85935000000006</v>
      </c>
      <c r="AS86" s="34">
        <v>0</v>
      </c>
      <c r="AU86" s="20">
        <f t="shared" si="6"/>
        <v>441.85935000000006</v>
      </c>
      <c r="AW86" s="20"/>
    </row>
    <row r="87" spans="1:49" x14ac:dyDescent="0.25">
      <c r="A87" t="e">
        <f>VLOOKUP($B87,'Cushing Balance'!$C$2:$E$500,3,TRUE)</f>
        <v>#N/A</v>
      </c>
      <c r="B87" s="1">
        <v>40098</v>
      </c>
      <c r="C87" s="31"/>
      <c r="D87" s="8">
        <v>0</v>
      </c>
      <c r="E87" s="35">
        <v>135.07220999999998</v>
      </c>
      <c r="F87" s="35"/>
      <c r="G87" s="26">
        <v>41.25</v>
      </c>
      <c r="H87" s="35">
        <v>21.089359999999999</v>
      </c>
      <c r="I87" s="35">
        <v>0</v>
      </c>
      <c r="J87" s="26">
        <v>0</v>
      </c>
      <c r="K87" s="35">
        <v>0</v>
      </c>
      <c r="L87" s="35">
        <v>0</v>
      </c>
      <c r="M87" s="35">
        <v>248.48792</v>
      </c>
      <c r="N87" s="35">
        <v>0</v>
      </c>
      <c r="O87" s="35"/>
      <c r="P87" s="35"/>
      <c r="Q87" s="35"/>
      <c r="R87" s="35">
        <v>0</v>
      </c>
      <c r="S87" s="35"/>
      <c r="T87" s="35"/>
      <c r="V87" s="24">
        <f t="shared" si="4"/>
        <v>445.89949000000001</v>
      </c>
      <c r="Z87" s="20">
        <f t="shared" si="5"/>
        <v>445.89949000000001</v>
      </c>
      <c r="AB87" s="8">
        <v>104.277</v>
      </c>
      <c r="AC87" s="35">
        <v>0</v>
      </c>
      <c r="AD87" s="35"/>
      <c r="AE87" s="35">
        <v>0</v>
      </c>
      <c r="AF87" s="35">
        <v>173.52148</v>
      </c>
      <c r="AG87" s="35">
        <v>0</v>
      </c>
      <c r="AH87" s="35">
        <v>142.37424999999999</v>
      </c>
      <c r="AI87" s="35"/>
      <c r="AJ87" s="35"/>
      <c r="AK87" s="35"/>
      <c r="AL87" s="35">
        <v>0</v>
      </c>
      <c r="AM87" s="35"/>
      <c r="AN87" s="35"/>
      <c r="AQ87" s="24">
        <f t="shared" si="7"/>
        <v>420.17273</v>
      </c>
      <c r="AS87" s="34">
        <v>0</v>
      </c>
      <c r="AU87" s="20">
        <f t="shared" si="6"/>
        <v>420.17273</v>
      </c>
      <c r="AW87" s="20"/>
    </row>
    <row r="88" spans="1:49" x14ac:dyDescent="0.25">
      <c r="A88" t="e">
        <f>VLOOKUP($B88,'Cushing Balance'!$C$2:$E$500,3,TRUE)</f>
        <v>#N/A</v>
      </c>
      <c r="B88" s="1">
        <v>40099</v>
      </c>
      <c r="C88" s="31"/>
      <c r="D88" s="8">
        <v>0</v>
      </c>
      <c r="E88" s="35">
        <v>111.09669</v>
      </c>
      <c r="F88" s="35"/>
      <c r="G88" s="26">
        <v>41.25</v>
      </c>
      <c r="H88" s="35">
        <v>20.060509999999997</v>
      </c>
      <c r="I88" s="35">
        <v>0</v>
      </c>
      <c r="J88" s="26">
        <v>0</v>
      </c>
      <c r="K88" s="35">
        <v>0</v>
      </c>
      <c r="L88" s="35">
        <v>0</v>
      </c>
      <c r="M88" s="35">
        <v>229.70842999999999</v>
      </c>
      <c r="N88" s="35">
        <v>0</v>
      </c>
      <c r="O88" s="35"/>
      <c r="P88" s="35"/>
      <c r="Q88" s="35"/>
      <c r="R88" s="35">
        <v>0</v>
      </c>
      <c r="S88" s="35"/>
      <c r="T88" s="35"/>
      <c r="V88" s="24">
        <f t="shared" si="4"/>
        <v>402.11563000000001</v>
      </c>
      <c r="Z88" s="20">
        <f t="shared" si="5"/>
        <v>402.11563000000001</v>
      </c>
      <c r="AB88" s="8">
        <v>104.33825</v>
      </c>
      <c r="AC88" s="35">
        <v>0</v>
      </c>
      <c r="AD88" s="35"/>
      <c r="AE88" s="35">
        <v>0</v>
      </c>
      <c r="AF88" s="35">
        <v>170.59193999999999</v>
      </c>
      <c r="AG88" s="35">
        <v>0</v>
      </c>
      <c r="AH88" s="35">
        <v>142.50881000000001</v>
      </c>
      <c r="AI88" s="35"/>
      <c r="AJ88" s="35"/>
      <c r="AK88" s="35"/>
      <c r="AL88" s="35">
        <v>0</v>
      </c>
      <c r="AM88" s="35"/>
      <c r="AN88" s="35"/>
      <c r="AQ88" s="24">
        <f t="shared" si="7"/>
        <v>417.43899999999996</v>
      </c>
      <c r="AS88" s="34">
        <v>0</v>
      </c>
      <c r="AU88" s="20">
        <f t="shared" si="6"/>
        <v>417.43899999999996</v>
      </c>
      <c r="AW88" s="20"/>
    </row>
    <row r="89" spans="1:49" x14ac:dyDescent="0.25">
      <c r="A89" t="e">
        <f>VLOOKUP($B89,'Cushing Balance'!$C$2:$E$500,3,TRUE)</f>
        <v>#N/A</v>
      </c>
      <c r="B89" s="1">
        <v>40100</v>
      </c>
      <c r="C89" s="31"/>
      <c r="D89" s="8">
        <v>0</v>
      </c>
      <c r="E89" s="35">
        <v>99.976520000000008</v>
      </c>
      <c r="F89" s="35"/>
      <c r="G89" s="26">
        <v>41.25</v>
      </c>
      <c r="H89" s="35">
        <v>21.424330000000001</v>
      </c>
      <c r="I89" s="35">
        <v>0</v>
      </c>
      <c r="J89" s="26">
        <v>0</v>
      </c>
      <c r="K89" s="35">
        <v>0</v>
      </c>
      <c r="L89" s="35">
        <v>0</v>
      </c>
      <c r="M89" s="35">
        <v>237.22201999999999</v>
      </c>
      <c r="N89" s="35">
        <v>0</v>
      </c>
      <c r="O89" s="35"/>
      <c r="P89" s="35"/>
      <c r="Q89" s="35"/>
      <c r="R89" s="35">
        <v>0</v>
      </c>
      <c r="S89" s="35"/>
      <c r="T89" s="35"/>
      <c r="V89" s="24">
        <f t="shared" si="4"/>
        <v>399.87286999999998</v>
      </c>
      <c r="Z89" s="20">
        <f t="shared" si="5"/>
        <v>399.87286999999998</v>
      </c>
      <c r="AB89" s="8">
        <v>103.68894</v>
      </c>
      <c r="AC89" s="35">
        <v>0</v>
      </c>
      <c r="AD89" s="35"/>
      <c r="AE89" s="35">
        <v>0</v>
      </c>
      <c r="AF89" s="35">
        <v>168.74221</v>
      </c>
      <c r="AG89" s="35">
        <v>0</v>
      </c>
      <c r="AH89" s="35">
        <v>141.95971</v>
      </c>
      <c r="AI89" s="35"/>
      <c r="AJ89" s="35"/>
      <c r="AK89" s="35"/>
      <c r="AL89" s="35">
        <v>0</v>
      </c>
      <c r="AM89" s="35"/>
      <c r="AN89" s="35"/>
      <c r="AQ89" s="24">
        <f t="shared" si="7"/>
        <v>414.39085999999998</v>
      </c>
      <c r="AS89" s="34">
        <v>0</v>
      </c>
      <c r="AU89" s="20">
        <f t="shared" si="6"/>
        <v>414.39085999999998</v>
      </c>
      <c r="AW89" s="20"/>
    </row>
    <row r="90" spans="1:49" x14ac:dyDescent="0.25">
      <c r="A90" t="e">
        <f>VLOOKUP($B90,'Cushing Balance'!$C$2:$E$500,3,TRUE)</f>
        <v>#N/A</v>
      </c>
      <c r="B90" s="1">
        <v>40101</v>
      </c>
      <c r="C90" s="31"/>
      <c r="D90" s="8">
        <v>0</v>
      </c>
      <c r="E90" s="35">
        <v>93.020979999999994</v>
      </c>
      <c r="F90" s="35"/>
      <c r="G90" s="26">
        <v>41.25</v>
      </c>
      <c r="H90" s="35">
        <v>22.7438</v>
      </c>
      <c r="I90" s="35">
        <v>0</v>
      </c>
      <c r="J90" s="26">
        <v>0</v>
      </c>
      <c r="K90" s="35">
        <v>0</v>
      </c>
      <c r="L90" s="35">
        <v>0</v>
      </c>
      <c r="M90" s="35">
        <v>234.21809999999999</v>
      </c>
      <c r="N90" s="35">
        <v>0</v>
      </c>
      <c r="O90" s="35"/>
      <c r="P90" s="35"/>
      <c r="Q90" s="35"/>
      <c r="R90" s="35">
        <v>0</v>
      </c>
      <c r="S90" s="35"/>
      <c r="T90" s="35"/>
      <c r="V90" s="24">
        <f t="shared" si="4"/>
        <v>391.23288000000002</v>
      </c>
      <c r="Z90" s="20">
        <f t="shared" si="5"/>
        <v>391.23288000000002</v>
      </c>
      <c r="AB90" s="8">
        <v>105.23371</v>
      </c>
      <c r="AC90" s="35">
        <v>0</v>
      </c>
      <c r="AD90" s="35"/>
      <c r="AE90" s="35">
        <v>0</v>
      </c>
      <c r="AF90" s="35">
        <v>201.34888000000001</v>
      </c>
      <c r="AG90" s="35">
        <v>0</v>
      </c>
      <c r="AH90" s="35">
        <v>108.52994</v>
      </c>
      <c r="AI90" s="35"/>
      <c r="AJ90" s="35"/>
      <c r="AK90" s="35"/>
      <c r="AL90" s="35">
        <v>0</v>
      </c>
      <c r="AM90" s="35"/>
      <c r="AN90" s="35"/>
      <c r="AQ90" s="24">
        <f t="shared" si="7"/>
        <v>415.11252999999999</v>
      </c>
      <c r="AS90" s="34">
        <v>0</v>
      </c>
      <c r="AU90" s="20">
        <f t="shared" si="6"/>
        <v>415.11252999999999</v>
      </c>
      <c r="AW90" s="20"/>
    </row>
    <row r="91" spans="1:49" x14ac:dyDescent="0.25">
      <c r="A91" t="e">
        <f>VLOOKUP($B91,'Cushing Balance'!$C$2:$E$500,3,TRUE)</f>
        <v>#N/A</v>
      </c>
      <c r="B91" s="1">
        <v>40102</v>
      </c>
      <c r="C91" s="31"/>
      <c r="D91" s="8">
        <v>0</v>
      </c>
      <c r="E91" s="35">
        <v>85.452039999999997</v>
      </c>
      <c r="F91" s="35"/>
      <c r="G91" s="26">
        <v>41.25</v>
      </c>
      <c r="H91" s="35">
        <v>26.09477</v>
      </c>
      <c r="I91" s="35">
        <v>0</v>
      </c>
      <c r="J91" s="26">
        <v>0</v>
      </c>
      <c r="K91" s="35">
        <v>0</v>
      </c>
      <c r="L91" s="35">
        <v>0</v>
      </c>
      <c r="M91" s="35">
        <v>234.20685</v>
      </c>
      <c r="N91" s="35">
        <v>0</v>
      </c>
      <c r="O91" s="35"/>
      <c r="P91" s="35"/>
      <c r="Q91" s="35"/>
      <c r="R91" s="35">
        <v>0</v>
      </c>
      <c r="S91" s="35"/>
      <c r="T91" s="35"/>
      <c r="V91" s="24">
        <f t="shared" si="4"/>
        <v>387.00365999999997</v>
      </c>
      <c r="Z91" s="20">
        <f t="shared" si="5"/>
        <v>387.00365999999997</v>
      </c>
      <c r="AB91" s="8">
        <v>106.15067000000001</v>
      </c>
      <c r="AC91" s="35">
        <v>0</v>
      </c>
      <c r="AD91" s="35"/>
      <c r="AE91" s="35">
        <v>0</v>
      </c>
      <c r="AF91" s="35">
        <v>207.63043999999999</v>
      </c>
      <c r="AG91" s="35">
        <v>0</v>
      </c>
      <c r="AH91" s="35">
        <v>115.43653</v>
      </c>
      <c r="AI91" s="35"/>
      <c r="AJ91" s="35"/>
      <c r="AK91" s="35"/>
      <c r="AL91" s="35">
        <v>0</v>
      </c>
      <c r="AM91" s="35"/>
      <c r="AN91" s="35"/>
      <c r="AQ91" s="24">
        <f t="shared" si="7"/>
        <v>429.21764000000002</v>
      </c>
      <c r="AS91" s="34">
        <v>0</v>
      </c>
      <c r="AU91" s="20">
        <f t="shared" si="6"/>
        <v>429.21764000000002</v>
      </c>
      <c r="AW91" s="20"/>
    </row>
    <row r="92" spans="1:49" x14ac:dyDescent="0.25">
      <c r="A92" t="e">
        <f>VLOOKUP($B92,'Cushing Balance'!$C$2:$E$500,3,TRUE)</f>
        <v>#N/A</v>
      </c>
      <c r="B92" s="1">
        <v>40103</v>
      </c>
      <c r="C92" s="31"/>
      <c r="D92" s="8">
        <v>0</v>
      </c>
      <c r="E92" s="35">
        <v>147.27645999999999</v>
      </c>
      <c r="F92" s="35"/>
      <c r="G92" s="26">
        <v>41.25</v>
      </c>
      <c r="H92" s="35">
        <v>24.393249999999998</v>
      </c>
      <c r="I92" s="35">
        <v>0</v>
      </c>
      <c r="J92" s="26">
        <v>0</v>
      </c>
      <c r="K92" s="35">
        <v>0</v>
      </c>
      <c r="L92" s="35">
        <v>0</v>
      </c>
      <c r="M92" s="35">
        <v>233.32594</v>
      </c>
      <c r="N92" s="35">
        <v>0</v>
      </c>
      <c r="O92" s="35"/>
      <c r="P92" s="35"/>
      <c r="Q92" s="35"/>
      <c r="R92" s="35">
        <v>0</v>
      </c>
      <c r="S92" s="35"/>
      <c r="T92" s="35"/>
      <c r="V92" s="24">
        <f t="shared" si="4"/>
        <v>446.24564999999996</v>
      </c>
      <c r="Z92" s="20">
        <f t="shared" si="5"/>
        <v>446.24564999999996</v>
      </c>
      <c r="AB92" s="8">
        <v>105.42854</v>
      </c>
      <c r="AC92" s="35">
        <v>0</v>
      </c>
      <c r="AD92" s="35"/>
      <c r="AE92" s="35">
        <v>0</v>
      </c>
      <c r="AF92" s="35">
        <v>210.10146</v>
      </c>
      <c r="AG92" s="35">
        <v>0</v>
      </c>
      <c r="AH92" s="35">
        <v>116.75797999999999</v>
      </c>
      <c r="AI92" s="35"/>
      <c r="AJ92" s="35"/>
      <c r="AK92" s="35"/>
      <c r="AL92" s="35">
        <v>0</v>
      </c>
      <c r="AM92" s="35"/>
      <c r="AN92" s="35"/>
      <c r="AQ92" s="24">
        <f t="shared" si="7"/>
        <v>432.28797999999995</v>
      </c>
      <c r="AS92" s="34">
        <v>0</v>
      </c>
      <c r="AU92" s="20">
        <f t="shared" si="6"/>
        <v>432.28797999999995</v>
      </c>
      <c r="AW92" s="20"/>
    </row>
    <row r="93" spans="1:49" x14ac:dyDescent="0.25">
      <c r="A93" t="e">
        <f>VLOOKUP($B93,'Cushing Balance'!$C$2:$E$500,3,TRUE)</f>
        <v>#N/A</v>
      </c>
      <c r="B93" s="1">
        <v>40104</v>
      </c>
      <c r="C93" s="31"/>
      <c r="D93" s="8">
        <v>0</v>
      </c>
      <c r="E93" s="35">
        <v>128.38291999999998</v>
      </c>
      <c r="F93" s="35"/>
      <c r="G93" s="26">
        <v>41.25</v>
      </c>
      <c r="H93" s="35">
        <v>24.927060000000001</v>
      </c>
      <c r="I93" s="35">
        <v>0</v>
      </c>
      <c r="J93" s="26">
        <v>0</v>
      </c>
      <c r="K93" s="35">
        <v>0</v>
      </c>
      <c r="L93" s="35">
        <v>0</v>
      </c>
      <c r="M93" s="35">
        <v>226.64330999999999</v>
      </c>
      <c r="N93" s="35">
        <v>0</v>
      </c>
      <c r="O93" s="35"/>
      <c r="P93" s="35"/>
      <c r="Q93" s="35"/>
      <c r="R93" s="35">
        <v>0</v>
      </c>
      <c r="S93" s="35"/>
      <c r="T93" s="35"/>
      <c r="V93" s="24">
        <f t="shared" si="4"/>
        <v>421.20328999999998</v>
      </c>
      <c r="Z93" s="20">
        <f t="shared" si="5"/>
        <v>421.20328999999998</v>
      </c>
      <c r="AB93" s="8">
        <v>105.98842</v>
      </c>
      <c r="AC93" s="35">
        <v>0</v>
      </c>
      <c r="AD93" s="35"/>
      <c r="AE93" s="35">
        <v>0</v>
      </c>
      <c r="AF93" s="35">
        <v>202.61270999999999</v>
      </c>
      <c r="AG93" s="35">
        <v>0</v>
      </c>
      <c r="AH93" s="35">
        <v>122.00328999999999</v>
      </c>
      <c r="AI93" s="35"/>
      <c r="AJ93" s="35"/>
      <c r="AK93" s="35"/>
      <c r="AL93" s="35">
        <v>0</v>
      </c>
      <c r="AM93" s="35"/>
      <c r="AN93" s="35"/>
      <c r="AQ93" s="24">
        <f t="shared" si="7"/>
        <v>430.60442</v>
      </c>
      <c r="AS93" s="34">
        <v>0</v>
      </c>
      <c r="AU93" s="20">
        <f t="shared" si="6"/>
        <v>430.60442</v>
      </c>
      <c r="AW93" s="20"/>
    </row>
    <row r="94" spans="1:49" x14ac:dyDescent="0.25">
      <c r="A94" t="e">
        <f>VLOOKUP($B94,'Cushing Balance'!$C$2:$E$500,3,TRUE)</f>
        <v>#N/A</v>
      </c>
      <c r="B94" s="1">
        <v>40105</v>
      </c>
      <c r="C94" s="31"/>
      <c r="D94" s="8">
        <v>0</v>
      </c>
      <c r="E94" s="35">
        <v>67.308809999999994</v>
      </c>
      <c r="F94" s="35"/>
      <c r="G94" s="26">
        <v>41.25</v>
      </c>
      <c r="H94" s="35">
        <v>24.868759999999998</v>
      </c>
      <c r="I94" s="35">
        <v>0</v>
      </c>
      <c r="J94" s="26">
        <v>0</v>
      </c>
      <c r="K94" s="35">
        <v>0</v>
      </c>
      <c r="L94" s="35">
        <v>0</v>
      </c>
      <c r="M94" s="35">
        <v>226.69182999999998</v>
      </c>
      <c r="N94" s="35">
        <v>0</v>
      </c>
      <c r="O94" s="35"/>
      <c r="P94" s="35"/>
      <c r="Q94" s="35"/>
      <c r="R94" s="35">
        <v>0</v>
      </c>
      <c r="S94" s="35"/>
      <c r="T94" s="35"/>
      <c r="V94" s="24">
        <f t="shared" si="4"/>
        <v>360.11939999999998</v>
      </c>
      <c r="Z94" s="20">
        <f t="shared" si="5"/>
        <v>360.11939999999998</v>
      </c>
      <c r="AB94" s="8">
        <v>106.65617</v>
      </c>
      <c r="AC94" s="35">
        <v>0</v>
      </c>
      <c r="AD94" s="35"/>
      <c r="AE94" s="35">
        <v>0</v>
      </c>
      <c r="AF94" s="35">
        <v>200.22229000000002</v>
      </c>
      <c r="AG94" s="35">
        <v>0</v>
      </c>
      <c r="AH94" s="35">
        <v>116.91198</v>
      </c>
      <c r="AI94" s="35"/>
      <c r="AJ94" s="35"/>
      <c r="AK94" s="35"/>
      <c r="AL94" s="35">
        <v>0</v>
      </c>
      <c r="AM94" s="35"/>
      <c r="AN94" s="35"/>
      <c r="AQ94" s="24">
        <f t="shared" si="7"/>
        <v>423.79043999999999</v>
      </c>
      <c r="AS94" s="34">
        <v>0</v>
      </c>
      <c r="AU94" s="20">
        <f t="shared" si="6"/>
        <v>423.79043999999999</v>
      </c>
      <c r="AW94" s="20"/>
    </row>
    <row r="95" spans="1:49" x14ac:dyDescent="0.25">
      <c r="A95" t="e">
        <f>VLOOKUP($B95,'Cushing Balance'!$C$2:$E$500,3,TRUE)</f>
        <v>#N/A</v>
      </c>
      <c r="B95" s="1">
        <v>40106</v>
      </c>
      <c r="C95" s="31"/>
      <c r="D95" s="8">
        <v>0</v>
      </c>
      <c r="E95" s="35">
        <v>148.10939999999999</v>
      </c>
      <c r="F95" s="35"/>
      <c r="G95" s="26">
        <v>41.25</v>
      </c>
      <c r="H95" s="35">
        <v>25.120750000000001</v>
      </c>
      <c r="I95" s="35">
        <v>0</v>
      </c>
      <c r="J95" s="26">
        <v>0</v>
      </c>
      <c r="K95" s="35">
        <v>0</v>
      </c>
      <c r="L95" s="35">
        <v>0</v>
      </c>
      <c r="M95" s="35">
        <v>220.71598</v>
      </c>
      <c r="N95" s="35">
        <v>0</v>
      </c>
      <c r="O95" s="35"/>
      <c r="P95" s="35"/>
      <c r="Q95" s="35"/>
      <c r="R95" s="35">
        <v>0</v>
      </c>
      <c r="S95" s="35"/>
      <c r="T95" s="35"/>
      <c r="V95" s="24">
        <f t="shared" si="4"/>
        <v>435.19612999999998</v>
      </c>
      <c r="Z95" s="20">
        <f t="shared" si="5"/>
        <v>435.19612999999998</v>
      </c>
      <c r="AB95" s="8">
        <v>106.89842</v>
      </c>
      <c r="AC95" s="35">
        <v>0</v>
      </c>
      <c r="AD95" s="35"/>
      <c r="AE95" s="35">
        <v>0</v>
      </c>
      <c r="AF95" s="35">
        <v>204.95198000000002</v>
      </c>
      <c r="AG95" s="35">
        <v>0</v>
      </c>
      <c r="AH95" s="35">
        <v>117.68473</v>
      </c>
      <c r="AI95" s="35"/>
      <c r="AJ95" s="35"/>
      <c r="AK95" s="35"/>
      <c r="AL95" s="35">
        <v>0</v>
      </c>
      <c r="AM95" s="35"/>
      <c r="AN95" s="35"/>
      <c r="AQ95" s="24">
        <f t="shared" si="7"/>
        <v>429.53513000000004</v>
      </c>
      <c r="AS95" s="34">
        <v>0</v>
      </c>
      <c r="AU95" s="20">
        <f t="shared" si="6"/>
        <v>429.53513000000004</v>
      </c>
      <c r="AW95" s="20"/>
    </row>
    <row r="96" spans="1:49" x14ac:dyDescent="0.25">
      <c r="A96" t="e">
        <f>VLOOKUP($B96,'Cushing Balance'!$C$2:$E$500,3,TRUE)</f>
        <v>#N/A</v>
      </c>
      <c r="B96" s="1">
        <v>40107</v>
      </c>
      <c r="C96" s="31"/>
      <c r="D96" s="8">
        <v>0</v>
      </c>
      <c r="E96" s="35">
        <v>144.55748</v>
      </c>
      <c r="F96" s="35"/>
      <c r="G96" s="26">
        <v>41.25</v>
      </c>
      <c r="H96" s="35">
        <v>24.862179999999999</v>
      </c>
      <c r="I96" s="35">
        <v>0</v>
      </c>
      <c r="J96" s="26">
        <v>0</v>
      </c>
      <c r="K96" s="35">
        <v>0</v>
      </c>
      <c r="L96" s="35">
        <v>0</v>
      </c>
      <c r="M96" s="35">
        <v>227.02427</v>
      </c>
      <c r="N96" s="35">
        <v>0</v>
      </c>
      <c r="O96" s="35"/>
      <c r="P96" s="35"/>
      <c r="Q96" s="35"/>
      <c r="R96" s="35">
        <v>0</v>
      </c>
      <c r="S96" s="35"/>
      <c r="T96" s="35"/>
      <c r="V96" s="24">
        <f t="shared" si="4"/>
        <v>437.69393000000002</v>
      </c>
      <c r="Z96" s="20">
        <f t="shared" si="5"/>
        <v>437.69393000000002</v>
      </c>
      <c r="AB96" s="8">
        <v>105.94230999999999</v>
      </c>
      <c r="AC96" s="35">
        <v>0</v>
      </c>
      <c r="AD96" s="35"/>
      <c r="AE96" s="35">
        <v>0</v>
      </c>
      <c r="AF96" s="35">
        <v>213.61256</v>
      </c>
      <c r="AG96" s="35">
        <v>0</v>
      </c>
      <c r="AH96" s="35">
        <v>120.79627000000001</v>
      </c>
      <c r="AI96" s="35"/>
      <c r="AJ96" s="35"/>
      <c r="AK96" s="35"/>
      <c r="AL96" s="35">
        <v>0</v>
      </c>
      <c r="AM96" s="35"/>
      <c r="AN96" s="35"/>
      <c r="AQ96" s="24">
        <f t="shared" si="7"/>
        <v>440.35113999999999</v>
      </c>
      <c r="AS96" s="34">
        <v>0</v>
      </c>
      <c r="AU96" s="20">
        <f t="shared" si="6"/>
        <v>440.35113999999999</v>
      </c>
      <c r="AW96" s="20"/>
    </row>
    <row r="97" spans="1:49" x14ac:dyDescent="0.25">
      <c r="A97" t="e">
        <f>VLOOKUP($B97,'Cushing Balance'!$C$2:$E$500,3,TRUE)</f>
        <v>#N/A</v>
      </c>
      <c r="B97" s="1">
        <v>40108</v>
      </c>
      <c r="C97" s="31"/>
      <c r="D97" s="8">
        <v>0</v>
      </c>
      <c r="E97" s="35">
        <v>135.87745999999999</v>
      </c>
      <c r="F97" s="35"/>
      <c r="G97" s="26">
        <v>41.25</v>
      </c>
      <c r="H97" s="35">
        <v>24.604970000000002</v>
      </c>
      <c r="I97" s="35">
        <v>0</v>
      </c>
      <c r="J97" s="26">
        <v>0</v>
      </c>
      <c r="K97" s="35">
        <v>0</v>
      </c>
      <c r="L97" s="35">
        <v>0</v>
      </c>
      <c r="M97" s="35">
        <v>232.10848000000001</v>
      </c>
      <c r="N97" s="35">
        <v>0</v>
      </c>
      <c r="O97" s="35"/>
      <c r="P97" s="35"/>
      <c r="Q97" s="35"/>
      <c r="R97" s="35">
        <v>0</v>
      </c>
      <c r="S97" s="35"/>
      <c r="T97" s="35"/>
      <c r="V97" s="24">
        <f t="shared" si="4"/>
        <v>433.84091000000001</v>
      </c>
      <c r="Z97" s="20">
        <f t="shared" si="5"/>
        <v>433.84091000000001</v>
      </c>
      <c r="AB97" s="8">
        <v>105.11357000000001</v>
      </c>
      <c r="AC97" s="35">
        <v>0</v>
      </c>
      <c r="AD97" s="35"/>
      <c r="AE97" s="35">
        <v>0</v>
      </c>
      <c r="AF97" s="35">
        <v>195.72475</v>
      </c>
      <c r="AG97" s="35">
        <v>0</v>
      </c>
      <c r="AH97" s="35">
        <v>122.63371000000001</v>
      </c>
      <c r="AI97" s="35"/>
      <c r="AJ97" s="35"/>
      <c r="AK97" s="35"/>
      <c r="AL97" s="35">
        <v>0</v>
      </c>
      <c r="AM97" s="35"/>
      <c r="AN97" s="35"/>
      <c r="AQ97" s="24">
        <f t="shared" si="7"/>
        <v>423.47203000000002</v>
      </c>
      <c r="AS97" s="34">
        <v>0</v>
      </c>
      <c r="AU97" s="20">
        <f t="shared" si="6"/>
        <v>423.47203000000002</v>
      </c>
      <c r="AW97" s="20"/>
    </row>
    <row r="98" spans="1:49" x14ac:dyDescent="0.25">
      <c r="A98" t="e">
        <f>VLOOKUP($B98,'Cushing Balance'!$C$2:$E$500,3,TRUE)</f>
        <v>#N/A</v>
      </c>
      <c r="B98" s="1">
        <v>40109</v>
      </c>
      <c r="C98" s="31"/>
      <c r="D98" s="8">
        <v>0</v>
      </c>
      <c r="E98" s="35">
        <v>112.92278999999999</v>
      </c>
      <c r="F98" s="35"/>
      <c r="G98" s="26">
        <v>41.25</v>
      </c>
      <c r="H98" s="35">
        <v>24.58858</v>
      </c>
      <c r="I98" s="35">
        <v>0</v>
      </c>
      <c r="J98" s="26">
        <v>0</v>
      </c>
      <c r="K98" s="35">
        <v>0</v>
      </c>
      <c r="L98" s="35">
        <v>0</v>
      </c>
      <c r="M98" s="35">
        <v>224.51798000000002</v>
      </c>
      <c r="N98" s="35">
        <v>0</v>
      </c>
      <c r="O98" s="35"/>
      <c r="P98" s="35"/>
      <c r="Q98" s="35"/>
      <c r="R98" s="35">
        <v>0</v>
      </c>
      <c r="S98" s="35"/>
      <c r="T98" s="35"/>
      <c r="V98" s="24">
        <f t="shared" si="4"/>
        <v>403.27935000000002</v>
      </c>
      <c r="Z98" s="20">
        <f t="shared" si="5"/>
        <v>403.27935000000002</v>
      </c>
      <c r="AB98" s="8">
        <v>106.60888</v>
      </c>
      <c r="AC98" s="35">
        <v>0</v>
      </c>
      <c r="AD98" s="35"/>
      <c r="AE98" s="35">
        <v>0</v>
      </c>
      <c r="AF98" s="35">
        <v>199.12682000000001</v>
      </c>
      <c r="AG98" s="35">
        <v>0</v>
      </c>
      <c r="AH98" s="35">
        <v>120.02385000000001</v>
      </c>
      <c r="AI98" s="35"/>
      <c r="AJ98" s="35"/>
      <c r="AK98" s="35"/>
      <c r="AL98" s="35">
        <v>0</v>
      </c>
      <c r="AM98" s="35"/>
      <c r="AN98" s="35"/>
      <c r="AQ98" s="24">
        <f t="shared" si="7"/>
        <v>425.75954999999999</v>
      </c>
      <c r="AS98" s="34">
        <v>0</v>
      </c>
      <c r="AU98" s="20">
        <f t="shared" si="6"/>
        <v>425.75954999999999</v>
      </c>
      <c r="AW98" s="20"/>
    </row>
    <row r="99" spans="1:49" x14ac:dyDescent="0.25">
      <c r="A99" t="e">
        <f>VLOOKUP($B99,'Cushing Balance'!$C$2:$E$500,3,TRUE)</f>
        <v>#N/A</v>
      </c>
      <c r="B99" s="1">
        <v>40110</v>
      </c>
      <c r="C99" s="31"/>
      <c r="D99" s="8">
        <v>0</v>
      </c>
      <c r="E99" s="35">
        <v>103.43053999999999</v>
      </c>
      <c r="F99" s="35"/>
      <c r="G99" s="26">
        <v>41.25</v>
      </c>
      <c r="H99" s="35">
        <v>23.99128</v>
      </c>
      <c r="I99" s="35">
        <v>0</v>
      </c>
      <c r="J99" s="26">
        <v>0</v>
      </c>
      <c r="K99" s="35">
        <v>0</v>
      </c>
      <c r="L99" s="35">
        <v>0</v>
      </c>
      <c r="M99" s="35">
        <v>213.06413000000001</v>
      </c>
      <c r="N99" s="35">
        <v>0</v>
      </c>
      <c r="O99" s="35"/>
      <c r="P99" s="35"/>
      <c r="Q99" s="35"/>
      <c r="R99" s="35">
        <v>0</v>
      </c>
      <c r="S99" s="35"/>
      <c r="T99" s="35"/>
      <c r="V99" s="24">
        <f t="shared" si="4"/>
        <v>381.73595</v>
      </c>
      <c r="Z99" s="20">
        <f t="shared" si="5"/>
        <v>381.73595</v>
      </c>
      <c r="AB99" s="8">
        <v>106.10292</v>
      </c>
      <c r="AC99" s="35">
        <v>0</v>
      </c>
      <c r="AD99" s="35"/>
      <c r="AE99" s="35">
        <v>0</v>
      </c>
      <c r="AF99" s="35">
        <v>196.38513</v>
      </c>
      <c r="AG99" s="35">
        <v>0</v>
      </c>
      <c r="AH99" s="35">
        <v>115.77535</v>
      </c>
      <c r="AI99" s="35"/>
      <c r="AJ99" s="35"/>
      <c r="AK99" s="35"/>
      <c r="AL99" s="35">
        <v>0</v>
      </c>
      <c r="AM99" s="35"/>
      <c r="AN99" s="35"/>
      <c r="AQ99" s="24">
        <f t="shared" si="7"/>
        <v>418.26339999999999</v>
      </c>
      <c r="AS99" s="34">
        <v>0</v>
      </c>
      <c r="AU99" s="20">
        <f t="shared" si="6"/>
        <v>418.26339999999999</v>
      </c>
      <c r="AW99" s="20"/>
    </row>
    <row r="100" spans="1:49" x14ac:dyDescent="0.25">
      <c r="A100" t="e">
        <f>VLOOKUP($B100,'Cushing Balance'!$C$2:$E$500,3,TRUE)</f>
        <v>#N/A</v>
      </c>
      <c r="B100" s="1">
        <v>40111</v>
      </c>
      <c r="C100" s="31"/>
      <c r="D100" s="8">
        <v>0</v>
      </c>
      <c r="E100" s="35">
        <v>143.42287999999999</v>
      </c>
      <c r="F100" s="35"/>
      <c r="G100" s="26">
        <v>41.25</v>
      </c>
      <c r="H100" s="35">
        <v>24.49089</v>
      </c>
      <c r="I100" s="35">
        <v>0</v>
      </c>
      <c r="J100" s="26">
        <v>0</v>
      </c>
      <c r="K100" s="35">
        <v>0</v>
      </c>
      <c r="L100" s="35">
        <v>0</v>
      </c>
      <c r="M100" s="35">
        <v>214.43648000000002</v>
      </c>
      <c r="N100" s="35">
        <v>0</v>
      </c>
      <c r="O100" s="35"/>
      <c r="P100" s="35"/>
      <c r="Q100" s="35"/>
      <c r="R100" s="35">
        <v>0</v>
      </c>
      <c r="S100" s="35"/>
      <c r="T100" s="35"/>
      <c r="V100" s="24">
        <f t="shared" si="4"/>
        <v>423.60025000000002</v>
      </c>
      <c r="Z100" s="20">
        <f t="shared" si="5"/>
        <v>423.60025000000002</v>
      </c>
      <c r="AB100" s="8">
        <v>106.40444000000001</v>
      </c>
      <c r="AC100" s="35">
        <v>0</v>
      </c>
      <c r="AD100" s="35"/>
      <c r="AE100" s="35">
        <v>0</v>
      </c>
      <c r="AF100" s="35">
        <v>189.95848000000001</v>
      </c>
      <c r="AG100" s="35">
        <v>0</v>
      </c>
      <c r="AH100" s="35">
        <v>115.25648</v>
      </c>
      <c r="AI100" s="35"/>
      <c r="AJ100" s="35"/>
      <c r="AK100" s="35"/>
      <c r="AL100" s="35">
        <v>0</v>
      </c>
      <c r="AM100" s="35"/>
      <c r="AN100" s="35"/>
      <c r="AQ100" s="24">
        <f t="shared" si="7"/>
        <v>411.61940000000004</v>
      </c>
      <c r="AS100" s="34">
        <v>0</v>
      </c>
      <c r="AU100" s="20">
        <f t="shared" si="6"/>
        <v>411.61940000000004</v>
      </c>
      <c r="AW100" s="20"/>
    </row>
    <row r="101" spans="1:49" x14ac:dyDescent="0.25">
      <c r="A101" t="e">
        <f>VLOOKUP($B101,'Cushing Balance'!$C$2:$E$500,3,TRUE)</f>
        <v>#N/A</v>
      </c>
      <c r="B101" s="1">
        <v>40112</v>
      </c>
      <c r="C101" s="31"/>
      <c r="D101" s="8">
        <v>0</v>
      </c>
      <c r="E101" s="35">
        <v>138.68554</v>
      </c>
      <c r="F101" s="35"/>
      <c r="G101" s="26">
        <v>41.25</v>
      </c>
      <c r="H101" s="35">
        <v>24.706310000000002</v>
      </c>
      <c r="I101" s="35">
        <v>0</v>
      </c>
      <c r="J101" s="26">
        <v>0</v>
      </c>
      <c r="K101" s="35">
        <v>0</v>
      </c>
      <c r="L101" s="35">
        <v>0</v>
      </c>
      <c r="M101" s="35">
        <v>218.51469</v>
      </c>
      <c r="N101" s="35">
        <v>0</v>
      </c>
      <c r="O101" s="35"/>
      <c r="P101" s="35"/>
      <c r="Q101" s="35"/>
      <c r="R101" s="35">
        <v>0</v>
      </c>
      <c r="S101" s="35"/>
      <c r="T101" s="35"/>
      <c r="V101" s="24">
        <f t="shared" si="4"/>
        <v>423.15654000000001</v>
      </c>
      <c r="Z101" s="20">
        <f t="shared" si="5"/>
        <v>423.15654000000001</v>
      </c>
      <c r="AB101" s="8">
        <v>106.15313</v>
      </c>
      <c r="AC101" s="35">
        <v>0</v>
      </c>
      <c r="AD101" s="35"/>
      <c r="AE101" s="35">
        <v>0</v>
      </c>
      <c r="AF101" s="35">
        <v>188.49880999999999</v>
      </c>
      <c r="AG101" s="35">
        <v>0</v>
      </c>
      <c r="AH101" s="35">
        <v>116.25758999999999</v>
      </c>
      <c r="AI101" s="35"/>
      <c r="AJ101" s="35"/>
      <c r="AK101" s="35"/>
      <c r="AL101" s="35">
        <v>0</v>
      </c>
      <c r="AM101" s="35"/>
      <c r="AN101" s="35"/>
      <c r="AQ101" s="24">
        <f t="shared" si="7"/>
        <v>410.90952999999996</v>
      </c>
      <c r="AS101" s="34">
        <v>0</v>
      </c>
      <c r="AU101" s="20">
        <f t="shared" si="6"/>
        <v>410.90952999999996</v>
      </c>
      <c r="AW101" s="20"/>
    </row>
    <row r="102" spans="1:49" x14ac:dyDescent="0.25">
      <c r="A102" t="e">
        <f>VLOOKUP($B102,'Cushing Balance'!$C$2:$E$500,3,TRUE)</f>
        <v>#N/A</v>
      </c>
      <c r="B102" s="1">
        <v>40113</v>
      </c>
      <c r="C102" s="31"/>
      <c r="D102" s="8">
        <v>0</v>
      </c>
      <c r="E102" s="35">
        <v>130.30356</v>
      </c>
      <c r="F102" s="35"/>
      <c r="G102" s="26">
        <v>41.25</v>
      </c>
      <c r="H102" s="35">
        <v>24.00816</v>
      </c>
      <c r="I102" s="35">
        <v>0</v>
      </c>
      <c r="J102" s="26">
        <v>0</v>
      </c>
      <c r="K102" s="35">
        <v>0</v>
      </c>
      <c r="L102" s="35">
        <v>0</v>
      </c>
      <c r="M102" s="35">
        <v>210.53995999999998</v>
      </c>
      <c r="N102" s="35">
        <v>0</v>
      </c>
      <c r="O102" s="35"/>
      <c r="P102" s="35"/>
      <c r="Q102" s="35"/>
      <c r="R102" s="35">
        <v>0</v>
      </c>
      <c r="S102" s="35"/>
      <c r="T102" s="35"/>
      <c r="V102" s="24">
        <f t="shared" si="4"/>
        <v>406.10167999999999</v>
      </c>
      <c r="Z102" s="20">
        <f t="shared" si="5"/>
        <v>406.10167999999999</v>
      </c>
      <c r="AB102" s="8">
        <v>106.10866</v>
      </c>
      <c r="AC102" s="35">
        <v>0</v>
      </c>
      <c r="AD102" s="35"/>
      <c r="AE102" s="35">
        <v>0</v>
      </c>
      <c r="AF102" s="35">
        <v>164.90942999999999</v>
      </c>
      <c r="AG102" s="35">
        <v>0</v>
      </c>
      <c r="AH102" s="35">
        <v>115.78729</v>
      </c>
      <c r="AI102" s="35"/>
      <c r="AJ102" s="35"/>
      <c r="AK102" s="35"/>
      <c r="AL102" s="35">
        <v>0</v>
      </c>
      <c r="AM102" s="35"/>
      <c r="AN102" s="35"/>
      <c r="AQ102" s="24">
        <f t="shared" si="7"/>
        <v>386.80537999999996</v>
      </c>
      <c r="AS102" s="34">
        <v>0</v>
      </c>
      <c r="AU102" s="20">
        <f t="shared" si="6"/>
        <v>386.80537999999996</v>
      </c>
      <c r="AW102" s="20"/>
    </row>
    <row r="103" spans="1:49" x14ac:dyDescent="0.25">
      <c r="A103" t="e">
        <f>VLOOKUP($B103,'Cushing Balance'!$C$2:$E$500,3,TRUE)</f>
        <v>#N/A</v>
      </c>
      <c r="B103" s="1">
        <v>40114</v>
      </c>
      <c r="C103" s="31"/>
      <c r="D103" s="8">
        <v>0</v>
      </c>
      <c r="E103" s="35">
        <v>118.24225</v>
      </c>
      <c r="F103" s="35"/>
      <c r="G103" s="26">
        <v>41.25</v>
      </c>
      <c r="H103" s="35">
        <v>24.30716</v>
      </c>
      <c r="I103" s="35">
        <v>0</v>
      </c>
      <c r="J103" s="26">
        <v>0</v>
      </c>
      <c r="K103" s="35">
        <v>0</v>
      </c>
      <c r="L103" s="35">
        <v>0</v>
      </c>
      <c r="M103" s="35">
        <v>222.93679</v>
      </c>
      <c r="N103" s="35">
        <v>0</v>
      </c>
      <c r="O103" s="35"/>
      <c r="P103" s="35"/>
      <c r="Q103" s="35"/>
      <c r="R103" s="35">
        <v>0</v>
      </c>
      <c r="S103" s="35"/>
      <c r="T103" s="35"/>
      <c r="V103" s="24">
        <f t="shared" si="4"/>
        <v>406.73620000000005</v>
      </c>
      <c r="Z103" s="20">
        <f t="shared" si="5"/>
        <v>406.73620000000005</v>
      </c>
      <c r="AB103" s="8">
        <v>107.05033</v>
      </c>
      <c r="AC103" s="35">
        <v>0</v>
      </c>
      <c r="AD103" s="35"/>
      <c r="AE103" s="35">
        <v>0</v>
      </c>
      <c r="AF103" s="35">
        <v>196.95445999999998</v>
      </c>
      <c r="AG103" s="35">
        <v>0</v>
      </c>
      <c r="AH103" s="35">
        <v>83.378230000000002</v>
      </c>
      <c r="AI103" s="35"/>
      <c r="AJ103" s="35"/>
      <c r="AK103" s="35"/>
      <c r="AL103" s="35">
        <v>0</v>
      </c>
      <c r="AM103" s="35"/>
      <c r="AN103" s="35"/>
      <c r="AQ103" s="24">
        <f t="shared" si="7"/>
        <v>387.38301999999999</v>
      </c>
      <c r="AS103" s="34">
        <v>0</v>
      </c>
      <c r="AU103" s="20">
        <f t="shared" si="6"/>
        <v>387.38301999999999</v>
      </c>
      <c r="AW103" s="20"/>
    </row>
    <row r="104" spans="1:49" x14ac:dyDescent="0.25">
      <c r="A104" t="e">
        <f>VLOOKUP($B104,'Cushing Balance'!$C$2:$E$500,3,TRUE)</f>
        <v>#N/A</v>
      </c>
      <c r="B104" s="1">
        <v>40115</v>
      </c>
      <c r="C104" s="31"/>
      <c r="D104" s="8">
        <v>0</v>
      </c>
      <c r="E104" s="35">
        <v>89.715440000000001</v>
      </c>
      <c r="F104" s="35"/>
      <c r="G104" s="26">
        <v>41.25</v>
      </c>
      <c r="H104" s="35">
        <v>24.209409999999998</v>
      </c>
      <c r="I104" s="35">
        <v>0</v>
      </c>
      <c r="J104" s="26">
        <v>0</v>
      </c>
      <c r="K104" s="35">
        <v>0</v>
      </c>
      <c r="L104" s="35">
        <v>0</v>
      </c>
      <c r="M104" s="35">
        <v>222.12042000000002</v>
      </c>
      <c r="N104" s="35">
        <v>0</v>
      </c>
      <c r="O104" s="35"/>
      <c r="P104" s="35"/>
      <c r="Q104" s="35"/>
      <c r="R104" s="35">
        <v>0</v>
      </c>
      <c r="S104" s="35"/>
      <c r="T104" s="35"/>
      <c r="V104" s="24">
        <f t="shared" si="4"/>
        <v>377.29527000000002</v>
      </c>
      <c r="Z104" s="20">
        <f t="shared" si="5"/>
        <v>377.29527000000002</v>
      </c>
      <c r="AB104" s="8">
        <v>105.01552000000001</v>
      </c>
      <c r="AC104" s="35">
        <v>0</v>
      </c>
      <c r="AD104" s="35"/>
      <c r="AE104" s="35">
        <v>0</v>
      </c>
      <c r="AF104" s="35">
        <v>208.32832999999999</v>
      </c>
      <c r="AG104" s="35">
        <v>24.106169999999999</v>
      </c>
      <c r="AH104" s="35">
        <v>28.061769999999999</v>
      </c>
      <c r="AI104" s="35"/>
      <c r="AJ104" s="35"/>
      <c r="AK104" s="35"/>
      <c r="AL104" s="35">
        <v>0</v>
      </c>
      <c r="AM104" s="35"/>
      <c r="AN104" s="35"/>
      <c r="AQ104" s="24">
        <f t="shared" si="7"/>
        <v>365.51179000000002</v>
      </c>
      <c r="AS104" s="34">
        <v>0</v>
      </c>
      <c r="AU104" s="20">
        <f t="shared" si="6"/>
        <v>365.51179000000002</v>
      </c>
      <c r="AW104" s="20"/>
    </row>
    <row r="105" spans="1:49" x14ac:dyDescent="0.25">
      <c r="A105" t="e">
        <f>VLOOKUP($B105,'Cushing Balance'!$C$2:$E$500,3,TRUE)</f>
        <v>#N/A</v>
      </c>
      <c r="B105" s="1">
        <v>40116</v>
      </c>
      <c r="C105" s="31"/>
      <c r="D105" s="8">
        <v>0</v>
      </c>
      <c r="E105" s="35">
        <v>132.90388000000002</v>
      </c>
      <c r="F105" s="35"/>
      <c r="G105" s="26">
        <v>41.25</v>
      </c>
      <c r="H105" s="35">
        <v>24.547409999999999</v>
      </c>
      <c r="I105" s="35">
        <v>0</v>
      </c>
      <c r="J105" s="26">
        <v>0</v>
      </c>
      <c r="K105" s="35">
        <v>0</v>
      </c>
      <c r="L105" s="35">
        <v>0</v>
      </c>
      <c r="M105" s="35">
        <v>227.82933</v>
      </c>
      <c r="N105" s="35">
        <v>0</v>
      </c>
      <c r="O105" s="35"/>
      <c r="P105" s="35"/>
      <c r="Q105" s="35"/>
      <c r="R105" s="35">
        <v>0</v>
      </c>
      <c r="S105" s="35"/>
      <c r="T105" s="35"/>
      <c r="V105" s="24">
        <f t="shared" si="4"/>
        <v>426.53062</v>
      </c>
      <c r="Z105" s="20">
        <f t="shared" si="5"/>
        <v>426.53062</v>
      </c>
      <c r="AB105" s="8">
        <v>106.62283000000001</v>
      </c>
      <c r="AC105" s="35">
        <v>0</v>
      </c>
      <c r="AD105" s="35"/>
      <c r="AE105" s="35">
        <v>0</v>
      </c>
      <c r="AF105" s="35">
        <v>209.12685999999999</v>
      </c>
      <c r="AG105" s="35">
        <v>27.296490000000002</v>
      </c>
      <c r="AH105" s="35">
        <v>51.14479</v>
      </c>
      <c r="AI105" s="35"/>
      <c r="AJ105" s="35"/>
      <c r="AK105" s="35"/>
      <c r="AL105" s="35">
        <v>0</v>
      </c>
      <c r="AM105" s="35"/>
      <c r="AN105" s="35"/>
      <c r="AQ105" s="24">
        <f t="shared" si="7"/>
        <v>394.19096999999999</v>
      </c>
      <c r="AS105" s="34">
        <v>0</v>
      </c>
      <c r="AU105" s="20">
        <f t="shared" si="6"/>
        <v>394.19096999999999</v>
      </c>
      <c r="AW105" s="20"/>
    </row>
    <row r="106" spans="1:49" x14ac:dyDescent="0.25">
      <c r="A106" t="e">
        <f>VLOOKUP($B106,'Cushing Balance'!$C$2:$E$500,3,TRUE)</f>
        <v>#N/A</v>
      </c>
      <c r="B106" s="1">
        <v>40117</v>
      </c>
      <c r="C106" s="31"/>
      <c r="D106" s="8">
        <v>0</v>
      </c>
      <c r="E106" s="35">
        <v>143.13223000000002</v>
      </c>
      <c r="F106" s="35"/>
      <c r="G106" s="26">
        <v>41.25</v>
      </c>
      <c r="H106" s="35">
        <v>24.780380000000001</v>
      </c>
      <c r="I106" s="35">
        <v>0</v>
      </c>
      <c r="J106" s="26">
        <v>0</v>
      </c>
      <c r="K106" s="35">
        <v>0</v>
      </c>
      <c r="L106" s="35">
        <v>0</v>
      </c>
      <c r="M106" s="35">
        <v>216.72051999999999</v>
      </c>
      <c r="N106" s="35">
        <v>0</v>
      </c>
      <c r="O106" s="35"/>
      <c r="P106" s="35"/>
      <c r="Q106" s="35"/>
      <c r="R106" s="35">
        <v>0</v>
      </c>
      <c r="S106" s="35"/>
      <c r="T106" s="35"/>
      <c r="V106" s="24">
        <f t="shared" si="4"/>
        <v>425.88313000000005</v>
      </c>
      <c r="Z106" s="20">
        <f t="shared" si="5"/>
        <v>425.88313000000005</v>
      </c>
      <c r="AB106" s="8">
        <v>105.81780999999999</v>
      </c>
      <c r="AC106" s="35">
        <v>0</v>
      </c>
      <c r="AD106" s="35"/>
      <c r="AE106" s="35">
        <v>0</v>
      </c>
      <c r="AF106" s="35">
        <v>211.37144000000001</v>
      </c>
      <c r="AG106" s="35">
        <v>26.757249999999999</v>
      </c>
      <c r="AH106" s="35">
        <v>42.115250000000003</v>
      </c>
      <c r="AI106" s="35"/>
      <c r="AJ106" s="35"/>
      <c r="AK106" s="35"/>
      <c r="AL106" s="35">
        <v>0</v>
      </c>
      <c r="AM106" s="35"/>
      <c r="AN106" s="35"/>
      <c r="AQ106" s="24">
        <f t="shared" si="7"/>
        <v>386.06175000000002</v>
      </c>
      <c r="AS106" s="34">
        <v>0</v>
      </c>
      <c r="AU106" s="20">
        <f t="shared" si="6"/>
        <v>386.06175000000002</v>
      </c>
      <c r="AW106" s="20"/>
    </row>
    <row r="107" spans="1:49" x14ac:dyDescent="0.25">
      <c r="A107" t="e">
        <f>VLOOKUP($B107,'Cushing Balance'!$C$2:$E$500,3,TRUE)</f>
        <v>#N/A</v>
      </c>
      <c r="B107" s="1">
        <v>40118</v>
      </c>
      <c r="C107" s="31"/>
      <c r="D107" s="8">
        <v>0</v>
      </c>
      <c r="E107" s="35">
        <v>117.30285000000001</v>
      </c>
      <c r="F107" s="35"/>
      <c r="G107" s="26">
        <v>41.25</v>
      </c>
      <c r="H107" s="35">
        <v>24.51398</v>
      </c>
      <c r="I107" s="35">
        <v>0</v>
      </c>
      <c r="J107" s="26">
        <v>0</v>
      </c>
      <c r="K107" s="35">
        <v>0</v>
      </c>
      <c r="L107" s="35">
        <v>0</v>
      </c>
      <c r="M107" s="35">
        <v>219.41752</v>
      </c>
      <c r="N107" s="35">
        <v>0</v>
      </c>
      <c r="O107" s="35"/>
      <c r="P107" s="35"/>
      <c r="Q107" s="35"/>
      <c r="R107" s="35">
        <v>0</v>
      </c>
      <c r="S107" s="35"/>
      <c r="T107" s="35"/>
      <c r="V107" s="24">
        <f t="shared" si="4"/>
        <v>402.48435000000001</v>
      </c>
      <c r="Z107" s="20">
        <f t="shared" si="5"/>
        <v>402.48435000000001</v>
      </c>
      <c r="AB107" s="8">
        <v>103.77944000000001</v>
      </c>
      <c r="AC107" s="35">
        <v>0</v>
      </c>
      <c r="AD107" s="35"/>
      <c r="AE107" s="35">
        <v>0</v>
      </c>
      <c r="AF107" s="35">
        <v>202.76794000000001</v>
      </c>
      <c r="AG107" s="35">
        <v>13.604089999999999</v>
      </c>
      <c r="AH107" s="35">
        <v>89.427210000000002</v>
      </c>
      <c r="AI107" s="35"/>
      <c r="AJ107" s="35"/>
      <c r="AK107" s="35"/>
      <c r="AL107" s="35">
        <v>0</v>
      </c>
      <c r="AM107" s="35"/>
      <c r="AN107" s="35"/>
      <c r="AQ107" s="24">
        <f t="shared" si="7"/>
        <v>409.57868000000002</v>
      </c>
      <c r="AS107" s="34">
        <v>0</v>
      </c>
      <c r="AU107" s="20">
        <f t="shared" si="6"/>
        <v>409.57868000000002</v>
      </c>
      <c r="AW107" s="20"/>
    </row>
    <row r="108" spans="1:49" x14ac:dyDescent="0.25">
      <c r="A108" t="e">
        <f>VLOOKUP($B108,'Cushing Balance'!$C$2:$E$500,3,TRUE)</f>
        <v>#N/A</v>
      </c>
      <c r="B108" s="1">
        <v>40119</v>
      </c>
      <c r="C108" s="31"/>
      <c r="D108" s="8">
        <v>0</v>
      </c>
      <c r="E108" s="35">
        <v>119.696</v>
      </c>
      <c r="F108" s="35"/>
      <c r="G108" s="26">
        <v>41.25</v>
      </c>
      <c r="H108" s="35">
        <v>24.818750000000001</v>
      </c>
      <c r="I108" s="35">
        <v>0</v>
      </c>
      <c r="J108" s="26">
        <v>0</v>
      </c>
      <c r="K108" s="35">
        <v>0</v>
      </c>
      <c r="L108" s="35">
        <v>0</v>
      </c>
      <c r="M108" s="35">
        <v>237.16498000000001</v>
      </c>
      <c r="N108" s="35">
        <v>0</v>
      </c>
      <c r="O108" s="35"/>
      <c r="P108" s="35"/>
      <c r="Q108" s="35"/>
      <c r="R108" s="35">
        <v>0</v>
      </c>
      <c r="S108" s="35"/>
      <c r="T108" s="35"/>
      <c r="V108" s="24">
        <f t="shared" si="4"/>
        <v>422.92973000000001</v>
      </c>
      <c r="Z108" s="20">
        <f t="shared" si="5"/>
        <v>422.92973000000001</v>
      </c>
      <c r="AB108" s="8">
        <v>105.91933</v>
      </c>
      <c r="AC108" s="35">
        <v>0</v>
      </c>
      <c r="AD108" s="35"/>
      <c r="AE108" s="35">
        <v>0</v>
      </c>
      <c r="AF108" s="35">
        <v>193.69476999999998</v>
      </c>
      <c r="AG108" s="35">
        <v>13.56043</v>
      </c>
      <c r="AH108" s="35">
        <v>114.45274999999999</v>
      </c>
      <c r="AI108" s="35"/>
      <c r="AJ108" s="35"/>
      <c r="AK108" s="35"/>
      <c r="AL108" s="35">
        <v>0</v>
      </c>
      <c r="AM108" s="35"/>
      <c r="AN108" s="35"/>
      <c r="AQ108" s="24">
        <f t="shared" si="7"/>
        <v>427.62727999999998</v>
      </c>
      <c r="AS108" s="34">
        <v>0</v>
      </c>
      <c r="AU108" s="20">
        <f t="shared" si="6"/>
        <v>427.62727999999998</v>
      </c>
      <c r="AW108" s="20"/>
    </row>
    <row r="109" spans="1:49" x14ac:dyDescent="0.25">
      <c r="A109" t="e">
        <f>VLOOKUP($B109,'Cushing Balance'!$C$2:$E$500,3,TRUE)</f>
        <v>#N/A</v>
      </c>
      <c r="B109" s="1">
        <v>40120</v>
      </c>
      <c r="C109" s="31"/>
      <c r="D109" s="8">
        <v>0</v>
      </c>
      <c r="E109" s="35">
        <v>118.57169</v>
      </c>
      <c r="F109" s="35"/>
      <c r="G109" s="26">
        <v>41.25</v>
      </c>
      <c r="H109" s="35">
        <v>25.020400000000002</v>
      </c>
      <c r="I109" s="35">
        <v>0</v>
      </c>
      <c r="J109" s="26">
        <v>0</v>
      </c>
      <c r="K109" s="35">
        <v>0</v>
      </c>
      <c r="L109" s="35">
        <v>0</v>
      </c>
      <c r="M109" s="35">
        <v>211.63773</v>
      </c>
      <c r="N109" s="35">
        <v>0</v>
      </c>
      <c r="O109" s="35"/>
      <c r="P109" s="35"/>
      <c r="Q109" s="35"/>
      <c r="R109" s="35">
        <v>0</v>
      </c>
      <c r="S109" s="35"/>
      <c r="T109" s="35"/>
      <c r="V109" s="24">
        <f t="shared" si="4"/>
        <v>396.47982000000002</v>
      </c>
      <c r="Z109" s="20">
        <f t="shared" si="5"/>
        <v>396.47982000000002</v>
      </c>
      <c r="AB109" s="8">
        <v>106.27717999999999</v>
      </c>
      <c r="AC109" s="35">
        <v>0</v>
      </c>
      <c r="AD109" s="35"/>
      <c r="AE109" s="35">
        <v>0</v>
      </c>
      <c r="AF109" s="35">
        <v>131.91537</v>
      </c>
      <c r="AG109" s="35">
        <v>10.903129999999999</v>
      </c>
      <c r="AH109" s="35">
        <v>89.959179999999989</v>
      </c>
      <c r="AI109" s="35"/>
      <c r="AJ109" s="35"/>
      <c r="AK109" s="35"/>
      <c r="AL109" s="35">
        <v>0</v>
      </c>
      <c r="AM109" s="35"/>
      <c r="AN109" s="35"/>
      <c r="AQ109" s="24">
        <f t="shared" si="7"/>
        <v>339.05485999999996</v>
      </c>
      <c r="AS109" s="34">
        <v>0</v>
      </c>
      <c r="AU109" s="20">
        <f t="shared" si="6"/>
        <v>339.05485999999996</v>
      </c>
      <c r="AW109" s="20"/>
    </row>
    <row r="110" spans="1:49" x14ac:dyDescent="0.25">
      <c r="A110" t="e">
        <f>VLOOKUP($B110,'Cushing Balance'!$C$2:$E$500,3,TRUE)</f>
        <v>#N/A</v>
      </c>
      <c r="B110" s="1">
        <v>40121</v>
      </c>
      <c r="C110" s="31"/>
      <c r="D110" s="8">
        <v>0</v>
      </c>
      <c r="E110" s="35">
        <v>87.031630000000007</v>
      </c>
      <c r="F110" s="35"/>
      <c r="G110" s="26">
        <v>41.25</v>
      </c>
      <c r="H110" s="35">
        <v>24.646519999999999</v>
      </c>
      <c r="I110" s="35">
        <v>0</v>
      </c>
      <c r="J110" s="26">
        <v>0</v>
      </c>
      <c r="K110" s="35">
        <v>0</v>
      </c>
      <c r="L110" s="35">
        <v>0</v>
      </c>
      <c r="M110" s="35">
        <v>229.60489999999999</v>
      </c>
      <c r="N110" s="35">
        <v>0</v>
      </c>
      <c r="O110" s="35"/>
      <c r="P110" s="35"/>
      <c r="Q110" s="35"/>
      <c r="R110" s="35">
        <v>0</v>
      </c>
      <c r="S110" s="35"/>
      <c r="T110" s="35"/>
      <c r="V110" s="24">
        <f t="shared" si="4"/>
        <v>382.53305</v>
      </c>
      <c r="Z110" s="20">
        <f t="shared" si="5"/>
        <v>382.53305</v>
      </c>
      <c r="AB110" s="8">
        <v>105.5645</v>
      </c>
      <c r="AC110" s="35">
        <v>0</v>
      </c>
      <c r="AD110" s="35"/>
      <c r="AE110" s="35">
        <v>0</v>
      </c>
      <c r="AF110" s="35">
        <v>82.855980000000002</v>
      </c>
      <c r="AG110" s="35">
        <v>11.84891</v>
      </c>
      <c r="AH110" s="35">
        <v>112.36635000000001</v>
      </c>
      <c r="AI110" s="35"/>
      <c r="AJ110" s="35"/>
      <c r="AK110" s="35"/>
      <c r="AL110" s="35">
        <v>0</v>
      </c>
      <c r="AM110" s="35"/>
      <c r="AN110" s="35"/>
      <c r="AQ110" s="24">
        <f t="shared" si="7"/>
        <v>312.63574</v>
      </c>
      <c r="AS110" s="34">
        <v>0</v>
      </c>
      <c r="AU110" s="20">
        <f t="shared" si="6"/>
        <v>312.63574</v>
      </c>
      <c r="AW110" s="20"/>
    </row>
    <row r="111" spans="1:49" x14ac:dyDescent="0.25">
      <c r="A111" t="e">
        <f>VLOOKUP($B111,'Cushing Balance'!$C$2:$E$500,3,TRUE)</f>
        <v>#N/A</v>
      </c>
      <c r="B111" s="1">
        <v>40122</v>
      </c>
      <c r="C111" s="31"/>
      <c r="D111" s="8">
        <v>0</v>
      </c>
      <c r="E111" s="35">
        <v>90.644059999999996</v>
      </c>
      <c r="F111" s="35"/>
      <c r="G111" s="26">
        <v>41.25</v>
      </c>
      <c r="H111" s="35">
        <v>24.98075</v>
      </c>
      <c r="I111" s="35">
        <v>0</v>
      </c>
      <c r="J111" s="26">
        <v>0</v>
      </c>
      <c r="K111" s="35">
        <v>0</v>
      </c>
      <c r="L111" s="35">
        <v>0</v>
      </c>
      <c r="M111" s="35">
        <v>234.62285</v>
      </c>
      <c r="N111" s="35">
        <v>0</v>
      </c>
      <c r="O111" s="35"/>
      <c r="P111" s="35"/>
      <c r="Q111" s="35"/>
      <c r="R111" s="35">
        <v>0</v>
      </c>
      <c r="S111" s="35"/>
      <c r="T111" s="35"/>
      <c r="V111" s="24">
        <f t="shared" si="4"/>
        <v>391.49766</v>
      </c>
      <c r="Z111" s="20">
        <f t="shared" si="5"/>
        <v>391.49766</v>
      </c>
      <c r="AB111" s="8">
        <v>105.99086</v>
      </c>
      <c r="AC111" s="35">
        <v>0</v>
      </c>
      <c r="AD111" s="35"/>
      <c r="AE111" s="35">
        <v>0</v>
      </c>
      <c r="AF111" s="35">
        <v>196.82328000000001</v>
      </c>
      <c r="AG111" s="35">
        <v>23.36215</v>
      </c>
      <c r="AH111" s="35">
        <v>110.66869</v>
      </c>
      <c r="AI111" s="35"/>
      <c r="AJ111" s="35"/>
      <c r="AK111" s="35"/>
      <c r="AL111" s="35">
        <v>0</v>
      </c>
      <c r="AM111" s="35"/>
      <c r="AN111" s="35"/>
      <c r="AQ111" s="24">
        <f t="shared" si="7"/>
        <v>436.84497999999996</v>
      </c>
      <c r="AS111" s="34">
        <v>0</v>
      </c>
      <c r="AU111" s="20">
        <f t="shared" si="6"/>
        <v>436.84497999999996</v>
      </c>
      <c r="AW111" s="20"/>
    </row>
    <row r="112" spans="1:49" x14ac:dyDescent="0.25">
      <c r="A112" t="e">
        <f>VLOOKUP($B112,'Cushing Balance'!$C$2:$E$500,3,TRUE)</f>
        <v>#N/A</v>
      </c>
      <c r="B112" s="1">
        <v>40123</v>
      </c>
      <c r="C112" s="31"/>
      <c r="D112" s="8">
        <v>0</v>
      </c>
      <c r="E112" s="35">
        <v>125.87128999999999</v>
      </c>
      <c r="F112" s="35"/>
      <c r="G112" s="26">
        <v>41.25</v>
      </c>
      <c r="H112" s="35">
        <v>25.619799999999998</v>
      </c>
      <c r="I112" s="35">
        <v>0</v>
      </c>
      <c r="J112" s="26">
        <v>0</v>
      </c>
      <c r="K112" s="35">
        <v>0</v>
      </c>
      <c r="L112" s="35">
        <v>0</v>
      </c>
      <c r="M112" s="35">
        <v>226.39098000000001</v>
      </c>
      <c r="N112" s="35">
        <v>0</v>
      </c>
      <c r="O112" s="35"/>
      <c r="P112" s="35"/>
      <c r="Q112" s="35"/>
      <c r="R112" s="35">
        <v>0</v>
      </c>
      <c r="S112" s="35"/>
      <c r="T112" s="35"/>
      <c r="V112" s="24">
        <f t="shared" si="4"/>
        <v>419.13207</v>
      </c>
      <c r="Z112" s="20">
        <f t="shared" si="5"/>
        <v>419.13207</v>
      </c>
      <c r="AB112" s="8">
        <v>106.58624</v>
      </c>
      <c r="AC112" s="35">
        <v>0</v>
      </c>
      <c r="AD112" s="35"/>
      <c r="AE112" s="35">
        <v>0</v>
      </c>
      <c r="AF112" s="35">
        <v>211.14361</v>
      </c>
      <c r="AG112" s="35">
        <v>35.151600000000002</v>
      </c>
      <c r="AH112" s="35">
        <v>114.89703999999999</v>
      </c>
      <c r="AI112" s="35"/>
      <c r="AJ112" s="35"/>
      <c r="AK112" s="35"/>
      <c r="AL112" s="35">
        <v>0</v>
      </c>
      <c r="AM112" s="35"/>
      <c r="AN112" s="35"/>
      <c r="AQ112" s="24">
        <f t="shared" si="7"/>
        <v>467.77848999999998</v>
      </c>
      <c r="AS112" s="34">
        <v>0</v>
      </c>
      <c r="AU112" s="20">
        <f t="shared" si="6"/>
        <v>467.77848999999998</v>
      </c>
      <c r="AW112" s="20"/>
    </row>
    <row r="113" spans="1:49" x14ac:dyDescent="0.25">
      <c r="A113" t="e">
        <f>VLOOKUP($B113,'Cushing Balance'!$C$2:$E$500,3,TRUE)</f>
        <v>#N/A</v>
      </c>
      <c r="B113" s="1">
        <v>40124</v>
      </c>
      <c r="C113" s="31"/>
      <c r="D113" s="8">
        <v>0</v>
      </c>
      <c r="E113" s="35">
        <v>134.52969000000002</v>
      </c>
      <c r="F113" s="35"/>
      <c r="G113" s="26">
        <v>41.25</v>
      </c>
      <c r="H113" s="35">
        <v>26.258950000000002</v>
      </c>
      <c r="I113" s="35">
        <v>0</v>
      </c>
      <c r="J113" s="26">
        <v>0</v>
      </c>
      <c r="K113" s="35">
        <v>0</v>
      </c>
      <c r="L113" s="35">
        <v>0</v>
      </c>
      <c r="M113" s="35">
        <v>241.08106000000001</v>
      </c>
      <c r="N113" s="35">
        <v>0</v>
      </c>
      <c r="O113" s="35"/>
      <c r="P113" s="35"/>
      <c r="Q113" s="35"/>
      <c r="R113" s="35">
        <v>0</v>
      </c>
      <c r="S113" s="35"/>
      <c r="T113" s="35"/>
      <c r="V113" s="24">
        <f t="shared" si="4"/>
        <v>443.11970000000002</v>
      </c>
      <c r="Z113" s="20">
        <f t="shared" si="5"/>
        <v>443.11970000000002</v>
      </c>
      <c r="AB113" s="8">
        <v>106.63549999999999</v>
      </c>
      <c r="AC113" s="35">
        <v>0</v>
      </c>
      <c r="AD113" s="35"/>
      <c r="AE113" s="35">
        <v>0</v>
      </c>
      <c r="AF113" s="35">
        <v>191.32230999999999</v>
      </c>
      <c r="AG113" s="35">
        <v>32.816309999999994</v>
      </c>
      <c r="AH113" s="35">
        <v>114.23385</v>
      </c>
      <c r="AI113" s="35"/>
      <c r="AJ113" s="35"/>
      <c r="AK113" s="35"/>
      <c r="AL113" s="35">
        <v>0</v>
      </c>
      <c r="AM113" s="35"/>
      <c r="AN113" s="35"/>
      <c r="AQ113" s="24">
        <f t="shared" si="7"/>
        <v>445.00797</v>
      </c>
      <c r="AS113" s="34">
        <v>0</v>
      </c>
      <c r="AU113" s="20">
        <f t="shared" si="6"/>
        <v>445.00797</v>
      </c>
      <c r="AW113" s="20"/>
    </row>
    <row r="114" spans="1:49" x14ac:dyDescent="0.25">
      <c r="A114" t="e">
        <f>VLOOKUP($B114,'Cushing Balance'!$C$2:$E$500,3,TRUE)</f>
        <v>#N/A</v>
      </c>
      <c r="B114" s="1">
        <v>40125</v>
      </c>
      <c r="C114" s="31"/>
      <c r="D114" s="8">
        <v>0</v>
      </c>
      <c r="E114" s="35">
        <v>136.56345999999999</v>
      </c>
      <c r="F114" s="35"/>
      <c r="G114" s="26">
        <v>41.25</v>
      </c>
      <c r="H114" s="35">
        <v>24.899159999999998</v>
      </c>
      <c r="I114" s="35">
        <v>0</v>
      </c>
      <c r="J114" s="26">
        <v>0</v>
      </c>
      <c r="K114" s="35">
        <v>0</v>
      </c>
      <c r="L114" s="35">
        <v>0</v>
      </c>
      <c r="M114" s="35">
        <v>233.80387999999999</v>
      </c>
      <c r="N114" s="35">
        <v>0</v>
      </c>
      <c r="O114" s="35"/>
      <c r="P114" s="35"/>
      <c r="Q114" s="35"/>
      <c r="R114" s="35">
        <v>0</v>
      </c>
      <c r="S114" s="35"/>
      <c r="T114" s="35"/>
      <c r="V114" s="24">
        <f t="shared" si="4"/>
        <v>436.51649999999995</v>
      </c>
      <c r="Z114" s="20">
        <f t="shared" si="5"/>
        <v>436.51649999999995</v>
      </c>
      <c r="AB114" s="8">
        <v>105.77021000000001</v>
      </c>
      <c r="AC114" s="35">
        <v>0</v>
      </c>
      <c r="AD114" s="35"/>
      <c r="AE114" s="35">
        <v>0</v>
      </c>
      <c r="AF114" s="35">
        <v>169.23278999999999</v>
      </c>
      <c r="AG114" s="35">
        <v>36.273629999999997</v>
      </c>
      <c r="AH114" s="35">
        <v>114.91004</v>
      </c>
      <c r="AI114" s="35"/>
      <c r="AJ114" s="35"/>
      <c r="AK114" s="35"/>
      <c r="AL114" s="35">
        <v>0</v>
      </c>
      <c r="AM114" s="35"/>
      <c r="AN114" s="35"/>
      <c r="AQ114" s="24">
        <f t="shared" si="7"/>
        <v>426.18666999999994</v>
      </c>
      <c r="AS114" s="34">
        <v>0</v>
      </c>
      <c r="AU114" s="20">
        <f t="shared" si="6"/>
        <v>426.18666999999994</v>
      </c>
      <c r="AW114" s="20"/>
    </row>
    <row r="115" spans="1:49" x14ac:dyDescent="0.25">
      <c r="A115" t="e">
        <f>VLOOKUP($B115,'Cushing Balance'!$C$2:$E$500,3,TRUE)</f>
        <v>#N/A</v>
      </c>
      <c r="B115" s="1">
        <v>40126</v>
      </c>
      <c r="C115" s="31"/>
      <c r="D115" s="8">
        <v>0</v>
      </c>
      <c r="E115" s="35">
        <v>129.19045</v>
      </c>
      <c r="F115" s="35"/>
      <c r="G115" s="26">
        <v>41.25</v>
      </c>
      <c r="H115" s="35">
        <v>25.775400000000001</v>
      </c>
      <c r="I115" s="35">
        <v>0</v>
      </c>
      <c r="J115" s="26">
        <v>0</v>
      </c>
      <c r="K115" s="35">
        <v>0</v>
      </c>
      <c r="L115" s="35">
        <v>0</v>
      </c>
      <c r="M115" s="35">
        <v>236.36138</v>
      </c>
      <c r="N115" s="35">
        <v>0</v>
      </c>
      <c r="O115" s="35"/>
      <c r="P115" s="35"/>
      <c r="Q115" s="35"/>
      <c r="R115" s="35">
        <v>0</v>
      </c>
      <c r="S115" s="35"/>
      <c r="T115" s="35"/>
      <c r="V115" s="24">
        <f t="shared" si="4"/>
        <v>432.57722999999999</v>
      </c>
      <c r="Z115" s="20">
        <f t="shared" si="5"/>
        <v>432.57722999999999</v>
      </c>
      <c r="AB115" s="8">
        <v>104.80635000000001</v>
      </c>
      <c r="AC115" s="35">
        <v>0</v>
      </c>
      <c r="AD115" s="35"/>
      <c r="AE115" s="35">
        <v>0</v>
      </c>
      <c r="AF115" s="35">
        <v>197.34957999999997</v>
      </c>
      <c r="AG115" s="35">
        <v>37.089150000000004</v>
      </c>
      <c r="AH115" s="35">
        <v>95.513000000000005</v>
      </c>
      <c r="AI115" s="35"/>
      <c r="AJ115" s="35"/>
      <c r="AK115" s="35"/>
      <c r="AL115" s="35">
        <v>0</v>
      </c>
      <c r="AM115" s="35"/>
      <c r="AN115" s="35"/>
      <c r="AQ115" s="24">
        <f t="shared" si="7"/>
        <v>434.75808000000006</v>
      </c>
      <c r="AS115" s="34">
        <v>0</v>
      </c>
      <c r="AU115" s="20">
        <f t="shared" si="6"/>
        <v>434.75808000000006</v>
      </c>
      <c r="AW115" s="20"/>
    </row>
    <row r="116" spans="1:49" x14ac:dyDescent="0.25">
      <c r="A116" t="e">
        <f>VLOOKUP($B116,'Cushing Balance'!$C$2:$E$500,3,TRUE)</f>
        <v>#N/A</v>
      </c>
      <c r="B116" s="1">
        <v>40127</v>
      </c>
      <c r="C116" s="31"/>
      <c r="D116" s="8">
        <v>0</v>
      </c>
      <c r="E116" s="35">
        <v>114.59208</v>
      </c>
      <c r="F116" s="35"/>
      <c r="G116" s="26">
        <v>41.25</v>
      </c>
      <c r="H116" s="35">
        <v>24.063380000000002</v>
      </c>
      <c r="I116" s="35">
        <v>0</v>
      </c>
      <c r="J116" s="26">
        <v>0</v>
      </c>
      <c r="K116" s="35">
        <v>0</v>
      </c>
      <c r="L116" s="35">
        <v>0</v>
      </c>
      <c r="M116" s="35">
        <v>220.06632999999999</v>
      </c>
      <c r="N116" s="35">
        <v>0</v>
      </c>
      <c r="O116" s="35"/>
      <c r="P116" s="35"/>
      <c r="Q116" s="35"/>
      <c r="R116" s="35">
        <v>0</v>
      </c>
      <c r="S116" s="35"/>
      <c r="T116" s="35"/>
      <c r="V116" s="24">
        <f t="shared" si="4"/>
        <v>399.97179</v>
      </c>
      <c r="Z116" s="20">
        <f t="shared" si="5"/>
        <v>399.97179</v>
      </c>
      <c r="AB116" s="8">
        <v>104.93042</v>
      </c>
      <c r="AC116" s="35">
        <v>0</v>
      </c>
      <c r="AD116" s="35"/>
      <c r="AE116" s="35">
        <v>0</v>
      </c>
      <c r="AF116" s="35">
        <v>164.10638</v>
      </c>
      <c r="AG116" s="35">
        <v>39.303309999999996</v>
      </c>
      <c r="AH116" s="35">
        <v>53.883180000000003</v>
      </c>
      <c r="AI116" s="35"/>
      <c r="AJ116" s="35"/>
      <c r="AK116" s="35"/>
      <c r="AL116" s="35">
        <v>0</v>
      </c>
      <c r="AM116" s="35"/>
      <c r="AN116" s="35"/>
      <c r="AQ116" s="24">
        <f t="shared" si="7"/>
        <v>362.22328999999996</v>
      </c>
      <c r="AS116" s="34">
        <v>0</v>
      </c>
      <c r="AU116" s="20">
        <f t="shared" si="6"/>
        <v>362.22328999999996</v>
      </c>
      <c r="AW116" s="20"/>
    </row>
    <row r="117" spans="1:49" x14ac:dyDescent="0.25">
      <c r="A117" t="e">
        <f>VLOOKUP($B117,'Cushing Balance'!$C$2:$E$500,3,TRUE)</f>
        <v>#N/A</v>
      </c>
      <c r="B117" s="1">
        <v>40128</v>
      </c>
      <c r="C117" s="31"/>
      <c r="D117" s="8">
        <v>0</v>
      </c>
      <c r="E117" s="35">
        <v>102.52525</v>
      </c>
      <c r="F117" s="35"/>
      <c r="G117" s="26">
        <v>41.25</v>
      </c>
      <c r="H117" s="35">
        <v>25.441080000000003</v>
      </c>
      <c r="I117" s="35">
        <v>0</v>
      </c>
      <c r="J117" s="26">
        <v>0</v>
      </c>
      <c r="K117" s="35">
        <v>0</v>
      </c>
      <c r="L117" s="35">
        <v>0</v>
      </c>
      <c r="M117" s="35">
        <v>223.81048000000001</v>
      </c>
      <c r="N117" s="35">
        <v>0</v>
      </c>
      <c r="O117" s="35"/>
      <c r="P117" s="35"/>
      <c r="Q117" s="35"/>
      <c r="R117" s="35">
        <v>0</v>
      </c>
      <c r="S117" s="35"/>
      <c r="T117" s="35"/>
      <c r="V117" s="24">
        <f t="shared" si="4"/>
        <v>393.02681000000001</v>
      </c>
      <c r="Z117" s="20">
        <f t="shared" si="5"/>
        <v>393.02681000000001</v>
      </c>
      <c r="AB117" s="8">
        <v>105.2436</v>
      </c>
      <c r="AC117" s="35">
        <v>0</v>
      </c>
      <c r="AD117" s="35"/>
      <c r="AE117" s="35">
        <v>0</v>
      </c>
      <c r="AF117" s="35">
        <v>179.37417000000002</v>
      </c>
      <c r="AG117" s="35">
        <v>31.810380000000002</v>
      </c>
      <c r="AH117" s="35">
        <v>50.740279999999998</v>
      </c>
      <c r="AI117" s="35"/>
      <c r="AJ117" s="35"/>
      <c r="AK117" s="35"/>
      <c r="AL117" s="35">
        <v>0</v>
      </c>
      <c r="AM117" s="35"/>
      <c r="AN117" s="35"/>
      <c r="AQ117" s="24">
        <f t="shared" si="7"/>
        <v>367.16843</v>
      </c>
      <c r="AS117" s="34">
        <v>0</v>
      </c>
      <c r="AU117" s="20">
        <f t="shared" si="6"/>
        <v>367.16843</v>
      </c>
      <c r="AW117" s="20"/>
    </row>
    <row r="118" spans="1:49" x14ac:dyDescent="0.25">
      <c r="A118" t="e">
        <f>VLOOKUP($B118,'Cushing Balance'!$C$2:$E$500,3,TRUE)</f>
        <v>#N/A</v>
      </c>
      <c r="B118" s="1">
        <v>40129</v>
      </c>
      <c r="C118" s="31"/>
      <c r="D118" s="8">
        <v>0</v>
      </c>
      <c r="E118" s="35">
        <v>128.99615</v>
      </c>
      <c r="F118" s="35"/>
      <c r="G118" s="26">
        <v>41.25</v>
      </c>
      <c r="H118" s="35">
        <v>26.280240000000003</v>
      </c>
      <c r="I118" s="35">
        <v>0</v>
      </c>
      <c r="J118" s="26">
        <v>0</v>
      </c>
      <c r="K118" s="35">
        <v>0</v>
      </c>
      <c r="L118" s="35">
        <v>0</v>
      </c>
      <c r="M118" s="35">
        <v>226.83539999999999</v>
      </c>
      <c r="N118" s="35">
        <v>0</v>
      </c>
      <c r="O118" s="35"/>
      <c r="P118" s="35"/>
      <c r="Q118" s="35"/>
      <c r="R118" s="35">
        <v>0</v>
      </c>
      <c r="S118" s="35"/>
      <c r="T118" s="35"/>
      <c r="V118" s="24">
        <f t="shared" si="4"/>
        <v>423.36178999999998</v>
      </c>
      <c r="Z118" s="20">
        <f t="shared" si="5"/>
        <v>423.36178999999998</v>
      </c>
      <c r="AB118" s="8">
        <v>105.5509</v>
      </c>
      <c r="AC118" s="35">
        <v>0</v>
      </c>
      <c r="AD118" s="35"/>
      <c r="AE118" s="35">
        <v>0</v>
      </c>
      <c r="AF118" s="35">
        <v>195.08192000000003</v>
      </c>
      <c r="AG118" s="35">
        <v>39.692019999999999</v>
      </c>
      <c r="AH118" s="35">
        <v>55.561910000000005</v>
      </c>
      <c r="AI118" s="35"/>
      <c r="AJ118" s="35"/>
      <c r="AK118" s="35"/>
      <c r="AL118" s="35">
        <v>0</v>
      </c>
      <c r="AM118" s="35"/>
      <c r="AN118" s="35"/>
      <c r="AQ118" s="24">
        <f t="shared" si="7"/>
        <v>395.88675000000006</v>
      </c>
      <c r="AS118" s="34">
        <v>0</v>
      </c>
      <c r="AU118" s="20">
        <f t="shared" si="6"/>
        <v>395.88675000000006</v>
      </c>
      <c r="AW118" s="20"/>
    </row>
    <row r="119" spans="1:49" x14ac:dyDescent="0.25">
      <c r="A119" t="e">
        <f>VLOOKUP($B119,'Cushing Balance'!$C$2:$E$500,3,TRUE)</f>
        <v>#N/A</v>
      </c>
      <c r="B119" s="1">
        <v>40130</v>
      </c>
      <c r="C119" s="31"/>
      <c r="D119" s="8">
        <v>0</v>
      </c>
      <c r="E119" s="35">
        <v>89.129289999999997</v>
      </c>
      <c r="F119" s="35"/>
      <c r="G119" s="26">
        <v>41.25</v>
      </c>
      <c r="H119" s="35">
        <v>24.810040000000001</v>
      </c>
      <c r="I119" s="35">
        <v>0</v>
      </c>
      <c r="J119" s="26">
        <v>0</v>
      </c>
      <c r="K119" s="35">
        <v>0</v>
      </c>
      <c r="L119" s="35">
        <v>0</v>
      </c>
      <c r="M119" s="35">
        <v>225.39138</v>
      </c>
      <c r="N119" s="35">
        <v>0</v>
      </c>
      <c r="O119" s="35"/>
      <c r="P119" s="35"/>
      <c r="Q119" s="35"/>
      <c r="R119" s="35">
        <v>0</v>
      </c>
      <c r="S119" s="35"/>
      <c r="T119" s="35"/>
      <c r="V119" s="24">
        <f t="shared" si="4"/>
        <v>380.58070999999995</v>
      </c>
      <c r="Z119" s="20">
        <f t="shared" si="5"/>
        <v>380.58070999999995</v>
      </c>
      <c r="AB119" s="8">
        <v>105.25660000000001</v>
      </c>
      <c r="AC119" s="35">
        <v>0</v>
      </c>
      <c r="AD119" s="35"/>
      <c r="AE119" s="35">
        <v>0</v>
      </c>
      <c r="AF119" s="35">
        <v>198.44852</v>
      </c>
      <c r="AG119" s="35">
        <v>39.835250000000002</v>
      </c>
      <c r="AH119" s="35">
        <v>111.03364999999999</v>
      </c>
      <c r="AI119" s="35"/>
      <c r="AJ119" s="35"/>
      <c r="AK119" s="35"/>
      <c r="AL119" s="35">
        <v>0</v>
      </c>
      <c r="AM119" s="35"/>
      <c r="AN119" s="35"/>
      <c r="AQ119" s="24">
        <f t="shared" si="7"/>
        <v>454.57402000000002</v>
      </c>
      <c r="AS119" s="34">
        <v>0</v>
      </c>
      <c r="AU119" s="20">
        <f t="shared" si="6"/>
        <v>454.57402000000002</v>
      </c>
      <c r="AW119" s="20"/>
    </row>
    <row r="120" spans="1:49" x14ac:dyDescent="0.25">
      <c r="A120" t="e">
        <f>VLOOKUP($B120,'Cushing Balance'!$C$2:$E$500,3,TRUE)</f>
        <v>#N/A</v>
      </c>
      <c r="B120" s="1">
        <v>40131</v>
      </c>
      <c r="C120" s="31"/>
      <c r="D120" s="8">
        <v>0</v>
      </c>
      <c r="E120" s="35">
        <v>133.11378999999999</v>
      </c>
      <c r="F120" s="35"/>
      <c r="G120" s="26">
        <v>41.25</v>
      </c>
      <c r="H120" s="35">
        <v>23.439810000000001</v>
      </c>
      <c r="I120" s="35">
        <v>0</v>
      </c>
      <c r="J120" s="26">
        <v>0</v>
      </c>
      <c r="K120" s="35">
        <v>0</v>
      </c>
      <c r="L120" s="35">
        <v>0</v>
      </c>
      <c r="M120" s="35">
        <v>227.24948000000001</v>
      </c>
      <c r="N120" s="35">
        <v>0</v>
      </c>
      <c r="O120" s="35"/>
      <c r="P120" s="35"/>
      <c r="Q120" s="35"/>
      <c r="R120" s="35">
        <v>0</v>
      </c>
      <c r="S120" s="35"/>
      <c r="T120" s="35"/>
      <c r="V120" s="24">
        <f t="shared" si="4"/>
        <v>425.05308000000002</v>
      </c>
      <c r="Z120" s="20">
        <f t="shared" si="5"/>
        <v>425.05308000000002</v>
      </c>
      <c r="AB120" s="8">
        <v>105.02016</v>
      </c>
      <c r="AC120" s="35">
        <v>0</v>
      </c>
      <c r="AD120" s="35"/>
      <c r="AE120" s="35">
        <v>0</v>
      </c>
      <c r="AF120" s="35">
        <v>209.63974999999999</v>
      </c>
      <c r="AG120" s="35">
        <v>39.707329999999999</v>
      </c>
      <c r="AH120" s="35">
        <v>113.62021</v>
      </c>
      <c r="AI120" s="35"/>
      <c r="AJ120" s="35"/>
      <c r="AK120" s="35"/>
      <c r="AL120" s="35">
        <v>0</v>
      </c>
      <c r="AM120" s="35"/>
      <c r="AN120" s="35"/>
      <c r="AQ120" s="24">
        <f t="shared" si="7"/>
        <v>467.98744999999997</v>
      </c>
      <c r="AS120" s="34">
        <v>0</v>
      </c>
      <c r="AU120" s="20">
        <f t="shared" si="6"/>
        <v>467.98744999999997</v>
      </c>
      <c r="AW120" s="20"/>
    </row>
    <row r="121" spans="1:49" x14ac:dyDescent="0.25">
      <c r="A121" t="e">
        <f>VLOOKUP($B121,'Cushing Balance'!$C$2:$E$500,3,TRUE)</f>
        <v>#N/A</v>
      </c>
      <c r="B121" s="1">
        <v>40132</v>
      </c>
      <c r="C121" s="31"/>
      <c r="D121" s="8">
        <v>0</v>
      </c>
      <c r="E121" s="35">
        <v>95.174170000000004</v>
      </c>
      <c r="F121" s="35"/>
      <c r="G121" s="26">
        <v>41.25</v>
      </c>
      <c r="H121" s="35">
        <v>24.1</v>
      </c>
      <c r="I121" s="35">
        <v>0</v>
      </c>
      <c r="J121" s="26">
        <v>0</v>
      </c>
      <c r="K121" s="35">
        <v>0</v>
      </c>
      <c r="L121" s="35">
        <v>0</v>
      </c>
      <c r="M121" s="35">
        <v>232.63614999999999</v>
      </c>
      <c r="N121" s="35">
        <v>0</v>
      </c>
      <c r="O121" s="35"/>
      <c r="P121" s="35"/>
      <c r="Q121" s="35"/>
      <c r="R121" s="35">
        <v>0</v>
      </c>
      <c r="S121" s="35"/>
      <c r="T121" s="35"/>
      <c r="V121" s="24">
        <f t="shared" si="4"/>
        <v>393.16031999999996</v>
      </c>
      <c r="Z121" s="20">
        <f t="shared" si="5"/>
        <v>393.16031999999996</v>
      </c>
      <c r="AB121" s="8">
        <v>104.0325</v>
      </c>
      <c r="AC121" s="35">
        <v>0</v>
      </c>
      <c r="AD121" s="35"/>
      <c r="AE121" s="35">
        <v>0</v>
      </c>
      <c r="AF121" s="35">
        <v>198.03342000000001</v>
      </c>
      <c r="AG121" s="35">
        <v>39.727080000000001</v>
      </c>
      <c r="AH121" s="35">
        <v>108.45029</v>
      </c>
      <c r="AI121" s="35"/>
      <c r="AJ121" s="35"/>
      <c r="AK121" s="35"/>
      <c r="AL121" s="35">
        <v>0</v>
      </c>
      <c r="AM121" s="35"/>
      <c r="AN121" s="35"/>
      <c r="AQ121" s="24">
        <f t="shared" si="7"/>
        <v>450.24329</v>
      </c>
      <c r="AS121" s="34">
        <v>0</v>
      </c>
      <c r="AU121" s="20">
        <f t="shared" si="6"/>
        <v>450.24329</v>
      </c>
      <c r="AW121" s="20"/>
    </row>
    <row r="122" spans="1:49" x14ac:dyDescent="0.25">
      <c r="A122" t="e">
        <f>VLOOKUP($B122,'Cushing Balance'!$C$2:$E$500,3,TRUE)</f>
        <v>#N/A</v>
      </c>
      <c r="B122" s="1">
        <v>40133</v>
      </c>
      <c r="C122" s="31"/>
      <c r="D122" s="8">
        <v>0</v>
      </c>
      <c r="E122" s="35">
        <v>140.57377</v>
      </c>
      <c r="F122" s="35"/>
      <c r="G122" s="26">
        <v>41.25</v>
      </c>
      <c r="H122" s="35">
        <v>23.18646</v>
      </c>
      <c r="I122" s="35">
        <v>0</v>
      </c>
      <c r="J122" s="26">
        <v>0</v>
      </c>
      <c r="K122" s="35">
        <v>0</v>
      </c>
      <c r="L122" s="35">
        <v>0</v>
      </c>
      <c r="M122" s="35">
        <v>220.07400000000001</v>
      </c>
      <c r="N122" s="35">
        <v>0</v>
      </c>
      <c r="O122" s="35"/>
      <c r="P122" s="35"/>
      <c r="Q122" s="35"/>
      <c r="R122" s="35">
        <v>0</v>
      </c>
      <c r="S122" s="35"/>
      <c r="T122" s="35"/>
      <c r="V122" s="24">
        <f t="shared" si="4"/>
        <v>425.08423000000005</v>
      </c>
      <c r="Z122" s="20">
        <f t="shared" si="5"/>
        <v>425.08423000000005</v>
      </c>
      <c r="AB122" s="8">
        <v>105.059</v>
      </c>
      <c r="AC122" s="35">
        <v>0</v>
      </c>
      <c r="AD122" s="35"/>
      <c r="AE122" s="35">
        <v>0</v>
      </c>
      <c r="AF122" s="35">
        <v>197.94448</v>
      </c>
      <c r="AG122" s="35">
        <v>38.868670000000002</v>
      </c>
      <c r="AH122" s="35">
        <v>51.202309999999997</v>
      </c>
      <c r="AI122" s="35"/>
      <c r="AJ122" s="35"/>
      <c r="AK122" s="35"/>
      <c r="AL122" s="35">
        <v>0</v>
      </c>
      <c r="AM122" s="35"/>
      <c r="AN122" s="35"/>
      <c r="AQ122" s="24">
        <f t="shared" si="7"/>
        <v>393.07445999999999</v>
      </c>
      <c r="AS122" s="34">
        <v>0</v>
      </c>
      <c r="AU122" s="20">
        <f t="shared" si="6"/>
        <v>393.07445999999999</v>
      </c>
      <c r="AW122" s="20"/>
    </row>
    <row r="123" spans="1:49" x14ac:dyDescent="0.25">
      <c r="A123" t="e">
        <f>VLOOKUP($B123,'Cushing Balance'!$C$2:$E$500,3,TRUE)</f>
        <v>#N/A</v>
      </c>
      <c r="B123" s="1">
        <v>40134</v>
      </c>
      <c r="C123" s="31"/>
      <c r="D123" s="8">
        <v>0</v>
      </c>
      <c r="E123" s="35">
        <v>167.08769000000001</v>
      </c>
      <c r="F123" s="35"/>
      <c r="G123" s="26">
        <v>41.25</v>
      </c>
      <c r="H123" s="35">
        <v>22.927509999999998</v>
      </c>
      <c r="I123" s="35">
        <v>0</v>
      </c>
      <c r="J123" s="26">
        <v>0</v>
      </c>
      <c r="K123" s="35">
        <v>0</v>
      </c>
      <c r="L123" s="35">
        <v>0</v>
      </c>
      <c r="M123" s="35">
        <v>226.48647</v>
      </c>
      <c r="N123" s="35">
        <v>0</v>
      </c>
      <c r="O123" s="35"/>
      <c r="P123" s="35"/>
      <c r="Q123" s="35"/>
      <c r="R123" s="35">
        <v>0</v>
      </c>
      <c r="S123" s="35"/>
      <c r="T123" s="35"/>
      <c r="V123" s="24">
        <f t="shared" si="4"/>
        <v>457.75166999999999</v>
      </c>
      <c r="Z123" s="20">
        <f t="shared" si="5"/>
        <v>457.75166999999999</v>
      </c>
      <c r="AB123" s="8">
        <v>106.08788</v>
      </c>
      <c r="AC123" s="35">
        <v>0</v>
      </c>
      <c r="AD123" s="35"/>
      <c r="AE123" s="35">
        <v>0</v>
      </c>
      <c r="AF123" s="35">
        <v>196.94038</v>
      </c>
      <c r="AG123" s="35">
        <v>39.357980000000005</v>
      </c>
      <c r="AH123" s="35">
        <v>60.816429999999997</v>
      </c>
      <c r="AI123" s="35"/>
      <c r="AJ123" s="35"/>
      <c r="AK123" s="35"/>
      <c r="AL123" s="35">
        <v>0</v>
      </c>
      <c r="AM123" s="35"/>
      <c r="AN123" s="35"/>
      <c r="AQ123" s="24">
        <f t="shared" si="7"/>
        <v>403.20267000000001</v>
      </c>
      <c r="AS123" s="34">
        <v>0</v>
      </c>
      <c r="AU123" s="20">
        <f t="shared" si="6"/>
        <v>403.20267000000001</v>
      </c>
      <c r="AW123" s="20"/>
    </row>
    <row r="124" spans="1:49" x14ac:dyDescent="0.25">
      <c r="A124" t="e">
        <f>VLOOKUP($B124,'Cushing Balance'!$C$2:$E$500,3,TRUE)</f>
        <v>#N/A</v>
      </c>
      <c r="B124" s="1">
        <v>40135</v>
      </c>
      <c r="C124" s="31"/>
      <c r="D124" s="8">
        <v>0</v>
      </c>
      <c r="E124" s="35">
        <v>167.38727</v>
      </c>
      <c r="F124" s="35"/>
      <c r="G124" s="26">
        <v>41.25</v>
      </c>
      <c r="H124" s="35">
        <v>23.858340000000002</v>
      </c>
      <c r="I124" s="35">
        <v>0</v>
      </c>
      <c r="J124" s="26">
        <v>0</v>
      </c>
      <c r="K124" s="35">
        <v>0</v>
      </c>
      <c r="L124" s="35">
        <v>0</v>
      </c>
      <c r="M124" s="35">
        <v>228.25427999999999</v>
      </c>
      <c r="N124" s="35">
        <v>0</v>
      </c>
      <c r="O124" s="35"/>
      <c r="P124" s="35"/>
      <c r="Q124" s="35"/>
      <c r="R124" s="35">
        <v>0</v>
      </c>
      <c r="S124" s="35"/>
      <c r="T124" s="35"/>
      <c r="V124" s="24">
        <f t="shared" si="4"/>
        <v>460.74988999999999</v>
      </c>
      <c r="Z124" s="20">
        <f t="shared" si="5"/>
        <v>460.74988999999999</v>
      </c>
      <c r="AB124" s="8">
        <v>106.76671</v>
      </c>
      <c r="AC124" s="35">
        <v>0</v>
      </c>
      <c r="AD124" s="35"/>
      <c r="AE124" s="35">
        <v>0</v>
      </c>
      <c r="AF124" s="35">
        <v>187.20714999999998</v>
      </c>
      <c r="AG124" s="35">
        <v>38.598440000000004</v>
      </c>
      <c r="AH124" s="35">
        <v>42.384039999999999</v>
      </c>
      <c r="AI124" s="35"/>
      <c r="AJ124" s="35"/>
      <c r="AK124" s="35"/>
      <c r="AL124" s="35">
        <v>0</v>
      </c>
      <c r="AM124" s="35"/>
      <c r="AN124" s="35"/>
      <c r="AQ124" s="24">
        <f t="shared" si="7"/>
        <v>374.95633999999995</v>
      </c>
      <c r="AS124" s="34">
        <v>0</v>
      </c>
      <c r="AU124" s="20">
        <f t="shared" si="6"/>
        <v>374.95633999999995</v>
      </c>
      <c r="AW124" s="20"/>
    </row>
    <row r="125" spans="1:49" x14ac:dyDescent="0.25">
      <c r="A125" t="e">
        <f>VLOOKUP($B125,'Cushing Balance'!$C$2:$E$500,3,TRUE)</f>
        <v>#N/A</v>
      </c>
      <c r="B125" s="1">
        <v>40136</v>
      </c>
      <c r="C125" s="31"/>
      <c r="D125" s="8">
        <v>0</v>
      </c>
      <c r="E125" s="35">
        <v>151.95179000000002</v>
      </c>
      <c r="F125" s="35"/>
      <c r="G125" s="26">
        <v>41.25</v>
      </c>
      <c r="H125" s="35">
        <v>27.283919999999998</v>
      </c>
      <c r="I125" s="35">
        <v>0</v>
      </c>
      <c r="J125" s="26">
        <v>0</v>
      </c>
      <c r="K125" s="35">
        <v>0</v>
      </c>
      <c r="L125" s="35">
        <v>0</v>
      </c>
      <c r="M125" s="35">
        <v>213.24369000000002</v>
      </c>
      <c r="N125" s="35">
        <v>0</v>
      </c>
      <c r="O125" s="35"/>
      <c r="P125" s="35"/>
      <c r="Q125" s="35"/>
      <c r="R125" s="35">
        <v>0</v>
      </c>
      <c r="S125" s="35"/>
      <c r="T125" s="35"/>
      <c r="V125" s="24">
        <f t="shared" si="4"/>
        <v>433.72940000000006</v>
      </c>
      <c r="Z125" s="20">
        <f t="shared" si="5"/>
        <v>433.72940000000006</v>
      </c>
      <c r="AB125" s="8">
        <v>104.93339999999999</v>
      </c>
      <c r="AC125" s="35">
        <v>0</v>
      </c>
      <c r="AD125" s="35"/>
      <c r="AE125" s="35">
        <v>0</v>
      </c>
      <c r="AF125" s="35">
        <v>206.27620999999999</v>
      </c>
      <c r="AG125" s="35">
        <v>32.846690000000002</v>
      </c>
      <c r="AH125" s="35">
        <v>85.062559999999991</v>
      </c>
      <c r="AI125" s="35"/>
      <c r="AJ125" s="35"/>
      <c r="AK125" s="35"/>
      <c r="AL125" s="35">
        <v>0</v>
      </c>
      <c r="AM125" s="35"/>
      <c r="AN125" s="35"/>
      <c r="AQ125" s="24">
        <f t="shared" si="7"/>
        <v>429.11886000000004</v>
      </c>
      <c r="AS125" s="34">
        <v>0</v>
      </c>
      <c r="AU125" s="20">
        <f t="shared" si="6"/>
        <v>429.11886000000004</v>
      </c>
      <c r="AW125" s="20"/>
    </row>
    <row r="126" spans="1:49" x14ac:dyDescent="0.25">
      <c r="A126" t="e">
        <f>VLOOKUP($B126,'Cushing Balance'!$C$2:$E$500,3,TRUE)</f>
        <v>#N/A</v>
      </c>
      <c r="B126" s="1">
        <v>40137</v>
      </c>
      <c r="C126" s="31"/>
      <c r="D126" s="8">
        <v>0</v>
      </c>
      <c r="E126" s="35">
        <v>134.99413000000001</v>
      </c>
      <c r="F126" s="35"/>
      <c r="G126" s="26">
        <v>41.25</v>
      </c>
      <c r="H126" s="35">
        <v>27.225819999999999</v>
      </c>
      <c r="I126" s="35">
        <v>0</v>
      </c>
      <c r="J126" s="26">
        <v>0</v>
      </c>
      <c r="K126" s="35">
        <v>0</v>
      </c>
      <c r="L126" s="35">
        <v>0</v>
      </c>
      <c r="M126" s="35">
        <v>202.33807999999999</v>
      </c>
      <c r="N126" s="35">
        <v>0</v>
      </c>
      <c r="O126" s="35"/>
      <c r="P126" s="35"/>
      <c r="Q126" s="35"/>
      <c r="R126" s="35">
        <v>0</v>
      </c>
      <c r="S126" s="35"/>
      <c r="T126" s="35"/>
      <c r="V126" s="24">
        <f t="shared" si="4"/>
        <v>405.80803000000003</v>
      </c>
      <c r="Z126" s="20">
        <f t="shared" si="5"/>
        <v>405.80803000000003</v>
      </c>
      <c r="AB126" s="8">
        <v>105.61192</v>
      </c>
      <c r="AC126" s="35">
        <v>0</v>
      </c>
      <c r="AD126" s="35"/>
      <c r="AE126" s="35">
        <v>0</v>
      </c>
      <c r="AF126" s="35">
        <v>210.05761999999999</v>
      </c>
      <c r="AG126" s="35">
        <v>39.32985</v>
      </c>
      <c r="AH126" s="35">
        <v>107.75458999999999</v>
      </c>
      <c r="AI126" s="35"/>
      <c r="AJ126" s="35"/>
      <c r="AK126" s="35"/>
      <c r="AL126" s="35">
        <v>0</v>
      </c>
      <c r="AM126" s="35"/>
      <c r="AN126" s="35"/>
      <c r="AQ126" s="24">
        <f t="shared" si="7"/>
        <v>462.75398000000001</v>
      </c>
      <c r="AS126" s="34">
        <v>0</v>
      </c>
      <c r="AU126" s="20">
        <f t="shared" si="6"/>
        <v>462.75398000000001</v>
      </c>
      <c r="AW126" s="20"/>
    </row>
    <row r="127" spans="1:49" x14ac:dyDescent="0.25">
      <c r="A127" t="e">
        <f>VLOOKUP($B127,'Cushing Balance'!$C$2:$E$500,3,TRUE)</f>
        <v>#N/A</v>
      </c>
      <c r="B127" s="1">
        <v>40138</v>
      </c>
      <c r="C127" s="31"/>
      <c r="D127" s="8">
        <v>0</v>
      </c>
      <c r="E127" s="35">
        <v>150.62314999999998</v>
      </c>
      <c r="F127" s="35"/>
      <c r="G127" s="26">
        <v>41.25</v>
      </c>
      <c r="H127" s="35">
        <v>24.01596</v>
      </c>
      <c r="I127" s="35">
        <v>0</v>
      </c>
      <c r="J127" s="26">
        <v>0</v>
      </c>
      <c r="K127" s="35">
        <v>0</v>
      </c>
      <c r="L127" s="35">
        <v>0</v>
      </c>
      <c r="M127" s="35">
        <v>179.32727</v>
      </c>
      <c r="N127" s="35">
        <v>0</v>
      </c>
      <c r="O127" s="35"/>
      <c r="P127" s="35"/>
      <c r="Q127" s="35"/>
      <c r="R127" s="35">
        <v>0</v>
      </c>
      <c r="S127" s="35"/>
      <c r="T127" s="35"/>
      <c r="V127" s="24">
        <f t="shared" si="4"/>
        <v>395.21637999999996</v>
      </c>
      <c r="Z127" s="20">
        <f t="shared" si="5"/>
        <v>395.21637999999996</v>
      </c>
      <c r="AB127" s="8">
        <v>105.24628999999999</v>
      </c>
      <c r="AC127" s="35">
        <v>0</v>
      </c>
      <c r="AD127" s="35"/>
      <c r="AE127" s="35">
        <v>0</v>
      </c>
      <c r="AF127" s="35">
        <v>214.25725</v>
      </c>
      <c r="AG127" s="35">
        <v>39.362830000000002</v>
      </c>
      <c r="AH127" s="35">
        <v>114.72216</v>
      </c>
      <c r="AI127" s="35"/>
      <c r="AJ127" s="35"/>
      <c r="AK127" s="35"/>
      <c r="AL127" s="35">
        <v>0</v>
      </c>
      <c r="AM127" s="35"/>
      <c r="AN127" s="35"/>
      <c r="AQ127" s="24">
        <f t="shared" si="7"/>
        <v>473.58852999999999</v>
      </c>
      <c r="AS127" s="34">
        <v>0</v>
      </c>
      <c r="AU127" s="20">
        <f t="shared" si="6"/>
        <v>473.58852999999999</v>
      </c>
      <c r="AW127" s="20"/>
    </row>
    <row r="128" spans="1:49" x14ac:dyDescent="0.25">
      <c r="A128" t="e">
        <f>VLOOKUP($B128,'Cushing Balance'!$C$2:$E$500,3,TRUE)</f>
        <v>#N/A</v>
      </c>
      <c r="B128" s="1">
        <v>40139</v>
      </c>
      <c r="C128" s="31"/>
      <c r="D128" s="8">
        <v>0</v>
      </c>
      <c r="E128" s="35">
        <v>143.98131000000001</v>
      </c>
      <c r="F128" s="35"/>
      <c r="G128" s="26">
        <v>41.25</v>
      </c>
      <c r="H128" s="35">
        <v>23.732479999999999</v>
      </c>
      <c r="I128" s="35">
        <v>0</v>
      </c>
      <c r="J128" s="26">
        <v>0</v>
      </c>
      <c r="K128" s="35">
        <v>0</v>
      </c>
      <c r="L128" s="35">
        <v>0</v>
      </c>
      <c r="M128" s="35">
        <v>166.09726999999998</v>
      </c>
      <c r="N128" s="35">
        <v>0</v>
      </c>
      <c r="O128" s="35"/>
      <c r="P128" s="35"/>
      <c r="Q128" s="35"/>
      <c r="R128" s="35">
        <v>0</v>
      </c>
      <c r="S128" s="35"/>
      <c r="T128" s="35"/>
      <c r="V128" s="24">
        <f t="shared" si="4"/>
        <v>375.06106</v>
      </c>
      <c r="Z128" s="20">
        <f t="shared" si="5"/>
        <v>375.06106</v>
      </c>
      <c r="AB128" s="8">
        <v>105.21571</v>
      </c>
      <c r="AC128" s="35">
        <v>0</v>
      </c>
      <c r="AD128" s="35"/>
      <c r="AE128" s="35">
        <v>0</v>
      </c>
      <c r="AF128" s="35">
        <v>216.58079000000001</v>
      </c>
      <c r="AG128" s="35">
        <v>39.190649999999998</v>
      </c>
      <c r="AH128" s="35">
        <v>79.582130000000006</v>
      </c>
      <c r="AI128" s="35"/>
      <c r="AJ128" s="35"/>
      <c r="AK128" s="35"/>
      <c r="AL128" s="35">
        <v>0</v>
      </c>
      <c r="AM128" s="35"/>
      <c r="AN128" s="35"/>
      <c r="AQ128" s="24">
        <f t="shared" si="7"/>
        <v>440.56928000000005</v>
      </c>
      <c r="AS128" s="34">
        <v>0</v>
      </c>
      <c r="AU128" s="20">
        <f t="shared" si="6"/>
        <v>440.56928000000005</v>
      </c>
      <c r="AW128" s="20"/>
    </row>
    <row r="129" spans="1:49" x14ac:dyDescent="0.25">
      <c r="A129" t="e">
        <f>VLOOKUP($B129,'Cushing Balance'!$C$2:$E$500,3,TRUE)</f>
        <v>#N/A</v>
      </c>
      <c r="B129" s="1">
        <v>40140</v>
      </c>
      <c r="C129" s="31"/>
      <c r="D129" s="8">
        <v>0</v>
      </c>
      <c r="E129" s="35">
        <v>141.05405999999999</v>
      </c>
      <c r="F129" s="35"/>
      <c r="G129" s="26">
        <v>41.25</v>
      </c>
      <c r="H129" s="35">
        <v>24.413060000000002</v>
      </c>
      <c r="I129" s="35">
        <v>0</v>
      </c>
      <c r="J129" s="26">
        <v>0</v>
      </c>
      <c r="K129" s="35">
        <v>0</v>
      </c>
      <c r="L129" s="35">
        <v>0</v>
      </c>
      <c r="M129" s="35">
        <v>199.07114000000001</v>
      </c>
      <c r="N129" s="35">
        <v>0</v>
      </c>
      <c r="O129" s="35"/>
      <c r="P129" s="35"/>
      <c r="Q129" s="35"/>
      <c r="R129" s="35">
        <v>0</v>
      </c>
      <c r="S129" s="35"/>
      <c r="T129" s="35"/>
      <c r="V129" s="24">
        <f t="shared" si="4"/>
        <v>405.78826000000004</v>
      </c>
      <c r="Z129" s="20">
        <f t="shared" si="5"/>
        <v>405.78826000000004</v>
      </c>
      <c r="AB129" s="8">
        <v>105.22318</v>
      </c>
      <c r="AC129" s="35">
        <v>0</v>
      </c>
      <c r="AD129" s="35"/>
      <c r="AE129" s="35">
        <v>0</v>
      </c>
      <c r="AF129" s="35">
        <v>208.89107999999999</v>
      </c>
      <c r="AG129" s="35">
        <v>38.945</v>
      </c>
      <c r="AH129" s="35">
        <v>35.717849999999999</v>
      </c>
      <c r="AI129" s="35"/>
      <c r="AJ129" s="35"/>
      <c r="AK129" s="35"/>
      <c r="AL129" s="35">
        <v>0</v>
      </c>
      <c r="AM129" s="35"/>
      <c r="AN129" s="35"/>
      <c r="AQ129" s="24">
        <f t="shared" si="7"/>
        <v>388.77710999999999</v>
      </c>
      <c r="AS129" s="34">
        <v>0</v>
      </c>
      <c r="AU129" s="20">
        <f t="shared" si="6"/>
        <v>388.77710999999999</v>
      </c>
      <c r="AW129" s="20"/>
    </row>
    <row r="130" spans="1:49" x14ac:dyDescent="0.25">
      <c r="A130" t="e">
        <f>VLOOKUP($B130,'Cushing Balance'!$C$2:$E$500,3,TRUE)</f>
        <v>#N/A</v>
      </c>
      <c r="B130" s="1">
        <v>40141</v>
      </c>
      <c r="C130" s="31"/>
      <c r="D130" s="8">
        <v>0</v>
      </c>
      <c r="E130" s="35">
        <v>149.84078</v>
      </c>
      <c r="F130" s="35"/>
      <c r="G130" s="26">
        <v>41.25</v>
      </c>
      <c r="H130" s="35">
        <v>25.131589999999999</v>
      </c>
      <c r="I130" s="35">
        <v>0</v>
      </c>
      <c r="J130" s="26">
        <v>0</v>
      </c>
      <c r="K130" s="35">
        <v>0</v>
      </c>
      <c r="L130" s="35">
        <v>0</v>
      </c>
      <c r="M130" s="35">
        <v>160.34479999999999</v>
      </c>
      <c r="N130" s="35">
        <v>0</v>
      </c>
      <c r="O130" s="35"/>
      <c r="P130" s="35"/>
      <c r="Q130" s="35"/>
      <c r="R130" s="35">
        <v>0</v>
      </c>
      <c r="S130" s="35"/>
      <c r="T130" s="35"/>
      <c r="V130" s="24">
        <f t="shared" si="4"/>
        <v>376.56716999999998</v>
      </c>
      <c r="Z130" s="20">
        <f t="shared" si="5"/>
        <v>376.56716999999998</v>
      </c>
      <c r="AB130" s="8">
        <v>106.53989999999999</v>
      </c>
      <c r="AC130" s="35">
        <v>0</v>
      </c>
      <c r="AD130" s="35"/>
      <c r="AE130" s="35">
        <v>0</v>
      </c>
      <c r="AF130" s="35">
        <v>211.25263000000001</v>
      </c>
      <c r="AG130" s="35">
        <v>39.434959999999997</v>
      </c>
      <c r="AH130" s="35">
        <v>58.345219999999998</v>
      </c>
      <c r="AI130" s="35"/>
      <c r="AJ130" s="35"/>
      <c r="AK130" s="35"/>
      <c r="AL130" s="35">
        <v>0</v>
      </c>
      <c r="AM130" s="35"/>
      <c r="AN130" s="35"/>
      <c r="AQ130" s="24">
        <f t="shared" si="7"/>
        <v>415.57270999999997</v>
      </c>
      <c r="AS130" s="34">
        <v>0</v>
      </c>
      <c r="AU130" s="20">
        <f t="shared" si="6"/>
        <v>415.57270999999997</v>
      </c>
      <c r="AW130" s="20"/>
    </row>
    <row r="131" spans="1:49" x14ac:dyDescent="0.25">
      <c r="A131" t="e">
        <f>VLOOKUP($B131,'Cushing Balance'!$C$2:$E$500,3,TRUE)</f>
        <v>#N/A</v>
      </c>
      <c r="B131" s="1">
        <v>40142</v>
      </c>
      <c r="C131" s="31"/>
      <c r="D131" s="8">
        <v>0</v>
      </c>
      <c r="E131" s="35">
        <v>109.99623</v>
      </c>
      <c r="F131" s="35"/>
      <c r="G131" s="26">
        <v>41.25</v>
      </c>
      <c r="H131" s="35">
        <v>29.812609999999999</v>
      </c>
      <c r="I131" s="35">
        <v>0</v>
      </c>
      <c r="J131" s="26">
        <v>0</v>
      </c>
      <c r="K131" s="35">
        <v>0</v>
      </c>
      <c r="L131" s="35">
        <v>0</v>
      </c>
      <c r="M131" s="35">
        <v>155.5087</v>
      </c>
      <c r="N131" s="35">
        <v>0</v>
      </c>
      <c r="O131" s="35"/>
      <c r="P131" s="35"/>
      <c r="Q131" s="35"/>
      <c r="R131" s="35">
        <v>0</v>
      </c>
      <c r="S131" s="35"/>
      <c r="T131" s="35"/>
      <c r="V131" s="24">
        <f t="shared" si="4"/>
        <v>336.56754000000001</v>
      </c>
      <c r="Z131" s="20">
        <f t="shared" si="5"/>
        <v>336.56754000000001</v>
      </c>
      <c r="AB131" s="8">
        <v>106.69499999999999</v>
      </c>
      <c r="AC131" s="35">
        <v>0</v>
      </c>
      <c r="AD131" s="35"/>
      <c r="AE131" s="35">
        <v>0</v>
      </c>
      <c r="AF131" s="35">
        <v>196.26098000000002</v>
      </c>
      <c r="AG131" s="35">
        <v>37.002290000000002</v>
      </c>
      <c r="AH131" s="35">
        <v>74.767960000000002</v>
      </c>
      <c r="AI131" s="35"/>
      <c r="AJ131" s="35"/>
      <c r="AK131" s="35"/>
      <c r="AL131" s="35">
        <v>0</v>
      </c>
      <c r="AM131" s="35"/>
      <c r="AN131" s="35"/>
      <c r="AQ131" s="24">
        <f t="shared" si="7"/>
        <v>414.72623000000004</v>
      </c>
      <c r="AS131" s="34">
        <v>0</v>
      </c>
      <c r="AU131" s="20">
        <f t="shared" si="6"/>
        <v>414.72623000000004</v>
      </c>
      <c r="AW131" s="20"/>
    </row>
    <row r="132" spans="1:49" x14ac:dyDescent="0.25">
      <c r="A132" t="e">
        <f>VLOOKUP($B132,'Cushing Balance'!$C$2:$E$500,3,TRUE)</f>
        <v>#N/A</v>
      </c>
      <c r="B132" s="1">
        <v>40143</v>
      </c>
      <c r="C132" s="31"/>
      <c r="D132" s="8">
        <v>0</v>
      </c>
      <c r="E132" s="35">
        <v>145.85504</v>
      </c>
      <c r="F132" s="35"/>
      <c r="G132" s="26">
        <v>41.25</v>
      </c>
      <c r="H132" s="35">
        <v>28.78904</v>
      </c>
      <c r="I132" s="35">
        <v>0</v>
      </c>
      <c r="J132" s="26">
        <v>0</v>
      </c>
      <c r="K132" s="35">
        <v>0</v>
      </c>
      <c r="L132" s="35">
        <v>0</v>
      </c>
      <c r="M132" s="35">
        <v>146.24683999999999</v>
      </c>
      <c r="N132" s="35">
        <v>0</v>
      </c>
      <c r="O132" s="35"/>
      <c r="P132" s="35"/>
      <c r="Q132" s="35"/>
      <c r="R132" s="35">
        <v>0</v>
      </c>
      <c r="S132" s="35"/>
      <c r="T132" s="35"/>
      <c r="V132" s="24">
        <f t="shared" si="4"/>
        <v>362.14091999999999</v>
      </c>
      <c r="Z132" s="20">
        <f t="shared" si="5"/>
        <v>362.14091999999999</v>
      </c>
      <c r="AB132" s="8">
        <v>106.20888000000001</v>
      </c>
      <c r="AC132" s="35">
        <v>0</v>
      </c>
      <c r="AD132" s="35"/>
      <c r="AE132" s="35">
        <v>0</v>
      </c>
      <c r="AF132" s="35">
        <v>147.86260999999999</v>
      </c>
      <c r="AG132" s="35">
        <v>35.189059999999998</v>
      </c>
      <c r="AH132" s="35">
        <v>68.76258</v>
      </c>
      <c r="AI132" s="35"/>
      <c r="AJ132" s="35"/>
      <c r="AK132" s="35"/>
      <c r="AL132" s="35">
        <v>0</v>
      </c>
      <c r="AM132" s="35"/>
      <c r="AN132" s="35"/>
      <c r="AQ132" s="24">
        <f t="shared" si="7"/>
        <v>358.02312999999998</v>
      </c>
      <c r="AS132" s="34">
        <v>0</v>
      </c>
      <c r="AU132" s="20">
        <f t="shared" si="6"/>
        <v>358.02312999999998</v>
      </c>
      <c r="AW132" s="20"/>
    </row>
    <row r="133" spans="1:49" x14ac:dyDescent="0.25">
      <c r="A133" t="e">
        <f>VLOOKUP($B133,'Cushing Balance'!$C$2:$E$500,3,TRUE)</f>
        <v>#N/A</v>
      </c>
      <c r="B133" s="1">
        <v>40144</v>
      </c>
      <c r="C133" s="31"/>
      <c r="D133" s="8">
        <v>0</v>
      </c>
      <c r="E133" s="35">
        <v>138.59482999999997</v>
      </c>
      <c r="F133" s="35"/>
      <c r="G133" s="26">
        <v>41.25</v>
      </c>
      <c r="H133" s="35">
        <v>31.359150000000003</v>
      </c>
      <c r="I133" s="35">
        <v>0</v>
      </c>
      <c r="J133" s="26">
        <v>0</v>
      </c>
      <c r="K133" s="35">
        <v>0</v>
      </c>
      <c r="L133" s="35">
        <v>0</v>
      </c>
      <c r="M133" s="35">
        <v>139.37278000000001</v>
      </c>
      <c r="N133" s="35">
        <v>0</v>
      </c>
      <c r="O133" s="35"/>
      <c r="P133" s="35"/>
      <c r="Q133" s="35"/>
      <c r="R133" s="35">
        <v>0</v>
      </c>
      <c r="S133" s="35"/>
      <c r="T133" s="35"/>
      <c r="V133" s="24">
        <f t="shared" si="4"/>
        <v>350.57675999999998</v>
      </c>
      <c r="Z133" s="20">
        <f t="shared" si="5"/>
        <v>350.57675999999998</v>
      </c>
      <c r="AB133" s="8">
        <v>106.261</v>
      </c>
      <c r="AC133" s="35">
        <v>0</v>
      </c>
      <c r="AD133" s="35"/>
      <c r="AE133" s="35">
        <v>0</v>
      </c>
      <c r="AF133" s="35">
        <v>170.56557999999998</v>
      </c>
      <c r="AG133" s="35">
        <v>38.460080000000005</v>
      </c>
      <c r="AH133" s="35">
        <v>57.975830000000002</v>
      </c>
      <c r="AI133" s="35"/>
      <c r="AJ133" s="35"/>
      <c r="AK133" s="35"/>
      <c r="AL133" s="35">
        <v>0</v>
      </c>
      <c r="AM133" s="35"/>
      <c r="AN133" s="35"/>
      <c r="AQ133" s="24">
        <f t="shared" si="7"/>
        <v>373.26248999999996</v>
      </c>
      <c r="AS133" s="34">
        <v>0</v>
      </c>
      <c r="AU133" s="20">
        <f t="shared" si="6"/>
        <v>373.26248999999996</v>
      </c>
      <c r="AW133" s="20"/>
    </row>
    <row r="134" spans="1:49" x14ac:dyDescent="0.25">
      <c r="A134" t="e">
        <f>VLOOKUP($B134,'Cushing Balance'!$C$2:$E$500,3,TRUE)</f>
        <v>#N/A</v>
      </c>
      <c r="B134" s="1">
        <v>40145</v>
      </c>
      <c r="C134" s="31"/>
      <c r="D134" s="8">
        <v>0</v>
      </c>
      <c r="E134" s="35">
        <v>149.43663000000001</v>
      </c>
      <c r="F134" s="35"/>
      <c r="G134" s="26">
        <v>41.25</v>
      </c>
      <c r="H134" s="35">
        <v>32.702080000000002</v>
      </c>
      <c r="I134" s="35">
        <v>0</v>
      </c>
      <c r="J134" s="26">
        <v>0</v>
      </c>
      <c r="K134" s="35">
        <v>0</v>
      </c>
      <c r="L134" s="35">
        <v>0</v>
      </c>
      <c r="M134" s="35">
        <v>151.59379000000001</v>
      </c>
      <c r="N134" s="35">
        <v>0</v>
      </c>
      <c r="O134" s="35"/>
      <c r="P134" s="35"/>
      <c r="Q134" s="35"/>
      <c r="R134" s="35">
        <v>0</v>
      </c>
      <c r="S134" s="35"/>
      <c r="T134" s="35"/>
      <c r="V134" s="24">
        <f t="shared" si="4"/>
        <v>374.98250000000002</v>
      </c>
      <c r="Z134" s="20">
        <f t="shared" si="5"/>
        <v>374.98250000000002</v>
      </c>
      <c r="AB134" s="8">
        <v>106.64569</v>
      </c>
      <c r="AC134" s="35">
        <v>0</v>
      </c>
      <c r="AD134" s="35"/>
      <c r="AE134" s="35">
        <v>0</v>
      </c>
      <c r="AF134" s="35">
        <v>193.40417000000002</v>
      </c>
      <c r="AG134" s="35">
        <v>38.647059999999996</v>
      </c>
      <c r="AH134" s="35">
        <v>44.294350000000001</v>
      </c>
      <c r="AI134" s="35"/>
      <c r="AJ134" s="35"/>
      <c r="AK134" s="35"/>
      <c r="AL134" s="35">
        <v>0</v>
      </c>
      <c r="AM134" s="35"/>
      <c r="AN134" s="35"/>
      <c r="AQ134" s="24">
        <f t="shared" si="7"/>
        <v>382.99127000000004</v>
      </c>
      <c r="AS134" s="34">
        <v>0</v>
      </c>
      <c r="AU134" s="20">
        <f t="shared" si="6"/>
        <v>382.99127000000004</v>
      </c>
      <c r="AW134" s="20"/>
    </row>
    <row r="135" spans="1:49" x14ac:dyDescent="0.25">
      <c r="A135" t="e">
        <f>VLOOKUP($B135,'Cushing Balance'!$C$2:$E$500,3,TRUE)</f>
        <v>#N/A</v>
      </c>
      <c r="B135" s="1">
        <v>40146</v>
      </c>
      <c r="C135" s="31"/>
      <c r="D135" s="8">
        <v>0</v>
      </c>
      <c r="E135" s="35">
        <v>145.1892</v>
      </c>
      <c r="F135" s="35"/>
      <c r="G135" s="26">
        <v>41.25</v>
      </c>
      <c r="H135" s="35">
        <v>26.218730000000001</v>
      </c>
      <c r="I135" s="35">
        <v>0</v>
      </c>
      <c r="J135" s="26">
        <v>0</v>
      </c>
      <c r="K135" s="35">
        <v>0</v>
      </c>
      <c r="L135" s="35">
        <v>0</v>
      </c>
      <c r="M135" s="35">
        <v>153.24698000000001</v>
      </c>
      <c r="N135" s="35">
        <v>0</v>
      </c>
      <c r="O135" s="35"/>
      <c r="P135" s="35"/>
      <c r="Q135" s="35"/>
      <c r="R135" s="35">
        <v>0</v>
      </c>
      <c r="S135" s="35"/>
      <c r="T135" s="35"/>
      <c r="V135" s="24">
        <f t="shared" si="4"/>
        <v>365.90490999999997</v>
      </c>
      <c r="Z135" s="20">
        <f t="shared" si="5"/>
        <v>365.90490999999997</v>
      </c>
      <c r="AB135" s="8">
        <v>106.12447999999999</v>
      </c>
      <c r="AC135" s="35">
        <v>0</v>
      </c>
      <c r="AD135" s="35"/>
      <c r="AE135" s="35">
        <v>0</v>
      </c>
      <c r="AF135" s="35">
        <v>169.97542000000001</v>
      </c>
      <c r="AG135" s="35">
        <v>38.385629999999999</v>
      </c>
      <c r="AH135" s="35">
        <v>60.59375</v>
      </c>
      <c r="AI135" s="35"/>
      <c r="AJ135" s="35"/>
      <c r="AK135" s="35"/>
      <c r="AL135" s="35">
        <v>0</v>
      </c>
      <c r="AM135" s="35"/>
      <c r="AN135" s="35"/>
      <c r="AQ135" s="24">
        <f t="shared" si="7"/>
        <v>375.07927999999998</v>
      </c>
      <c r="AS135" s="34">
        <v>0</v>
      </c>
      <c r="AU135" s="20">
        <f t="shared" si="6"/>
        <v>375.07927999999998</v>
      </c>
      <c r="AW135" s="20"/>
    </row>
    <row r="136" spans="1:49" x14ac:dyDescent="0.25">
      <c r="A136" t="e">
        <f>VLOOKUP($B136,'Cushing Balance'!$C$2:$E$500,3,TRUE)</f>
        <v>#N/A</v>
      </c>
      <c r="B136" s="1">
        <v>40147</v>
      </c>
      <c r="C136" s="31"/>
      <c r="D136" s="8">
        <v>0</v>
      </c>
      <c r="E136" s="35">
        <v>132.93148000000002</v>
      </c>
      <c r="F136" s="35"/>
      <c r="G136" s="26">
        <v>41.25</v>
      </c>
      <c r="H136" s="35">
        <v>27.69754</v>
      </c>
      <c r="I136" s="35">
        <v>0</v>
      </c>
      <c r="J136" s="26">
        <v>0</v>
      </c>
      <c r="K136" s="35">
        <v>0</v>
      </c>
      <c r="L136" s="35">
        <v>0</v>
      </c>
      <c r="M136" s="35">
        <v>156.12054999999998</v>
      </c>
      <c r="N136" s="35">
        <v>0</v>
      </c>
      <c r="O136" s="35"/>
      <c r="P136" s="35"/>
      <c r="Q136" s="35"/>
      <c r="R136" s="35">
        <v>0</v>
      </c>
      <c r="S136" s="35"/>
      <c r="T136" s="35"/>
      <c r="V136" s="24">
        <f t="shared" si="4"/>
        <v>357.99957000000001</v>
      </c>
      <c r="Z136" s="20">
        <f t="shared" si="5"/>
        <v>357.99957000000001</v>
      </c>
      <c r="AB136" s="8">
        <v>113.13042</v>
      </c>
      <c r="AC136" s="35">
        <v>0</v>
      </c>
      <c r="AD136" s="35"/>
      <c r="AE136" s="35">
        <v>0</v>
      </c>
      <c r="AF136" s="35">
        <v>148.0574</v>
      </c>
      <c r="AG136" s="35">
        <v>37.577580000000005</v>
      </c>
      <c r="AH136" s="35">
        <v>72.597149999999999</v>
      </c>
      <c r="AI136" s="35"/>
      <c r="AJ136" s="35"/>
      <c r="AK136" s="35"/>
      <c r="AL136" s="35">
        <v>0</v>
      </c>
      <c r="AM136" s="35"/>
      <c r="AN136" s="35"/>
      <c r="AQ136" s="24">
        <f t="shared" si="7"/>
        <v>371.36255</v>
      </c>
      <c r="AS136" s="34">
        <v>0</v>
      </c>
      <c r="AU136" s="20">
        <f t="shared" si="6"/>
        <v>371.36255</v>
      </c>
      <c r="AW136" s="20"/>
    </row>
    <row r="137" spans="1:49" x14ac:dyDescent="0.25">
      <c r="A137" t="e">
        <f>VLOOKUP($B137,'Cushing Balance'!$C$2:$E$500,3,TRUE)</f>
        <v>#N/A</v>
      </c>
      <c r="B137" s="1">
        <v>40148</v>
      </c>
      <c r="C137" s="31"/>
      <c r="D137" s="8">
        <v>0</v>
      </c>
      <c r="E137" s="35">
        <v>127.90109</v>
      </c>
      <c r="F137" s="35"/>
      <c r="G137" s="26">
        <v>41.25</v>
      </c>
      <c r="H137" s="35">
        <v>29.63927</v>
      </c>
      <c r="I137" s="35">
        <v>0</v>
      </c>
      <c r="J137" s="26">
        <v>0</v>
      </c>
      <c r="K137" s="35">
        <v>0</v>
      </c>
      <c r="L137" s="35">
        <v>0</v>
      </c>
      <c r="M137" s="35">
        <v>167.71053000000001</v>
      </c>
      <c r="N137" s="35">
        <v>0</v>
      </c>
      <c r="O137" s="35"/>
      <c r="P137" s="35"/>
      <c r="Q137" s="35"/>
      <c r="R137" s="35">
        <v>0</v>
      </c>
      <c r="S137" s="35"/>
      <c r="T137" s="35"/>
      <c r="V137" s="24">
        <f t="shared" si="4"/>
        <v>366.50089000000003</v>
      </c>
      <c r="Z137" s="20">
        <f t="shared" si="5"/>
        <v>366.50089000000003</v>
      </c>
      <c r="AB137" s="8">
        <v>108.77589</v>
      </c>
      <c r="AC137" s="35">
        <v>0</v>
      </c>
      <c r="AD137" s="35"/>
      <c r="AE137" s="35">
        <v>0</v>
      </c>
      <c r="AF137" s="35">
        <v>154.46104</v>
      </c>
      <c r="AG137" s="35">
        <v>37.814399999999999</v>
      </c>
      <c r="AH137" s="35">
        <v>56.731379999999994</v>
      </c>
      <c r="AI137" s="35"/>
      <c r="AJ137" s="35"/>
      <c r="AK137" s="35"/>
      <c r="AL137" s="35">
        <v>0</v>
      </c>
      <c r="AM137" s="35"/>
      <c r="AN137" s="35"/>
      <c r="AQ137" s="24">
        <f t="shared" si="7"/>
        <v>357.78271000000001</v>
      </c>
      <c r="AS137" s="34">
        <v>0</v>
      </c>
      <c r="AU137" s="20">
        <f t="shared" si="6"/>
        <v>357.78271000000001</v>
      </c>
      <c r="AW137" s="20"/>
    </row>
    <row r="138" spans="1:49" x14ac:dyDescent="0.25">
      <c r="A138" t="e">
        <f>VLOOKUP($B138,'Cushing Balance'!$C$2:$E$500,3,TRUE)</f>
        <v>#N/A</v>
      </c>
      <c r="B138" s="1">
        <v>40149</v>
      </c>
      <c r="C138" s="31"/>
      <c r="D138" s="8">
        <v>0</v>
      </c>
      <c r="E138" s="35">
        <v>134.11713</v>
      </c>
      <c r="F138" s="35"/>
      <c r="G138" s="26">
        <v>41.25</v>
      </c>
      <c r="H138" s="35">
        <v>31.730040000000002</v>
      </c>
      <c r="I138" s="35">
        <v>0</v>
      </c>
      <c r="J138" s="26">
        <v>0</v>
      </c>
      <c r="K138" s="35">
        <v>0</v>
      </c>
      <c r="L138" s="35">
        <v>0</v>
      </c>
      <c r="M138" s="35">
        <v>296.09153999999995</v>
      </c>
      <c r="N138" s="35">
        <v>0</v>
      </c>
      <c r="O138" s="35"/>
      <c r="P138" s="35"/>
      <c r="Q138" s="35"/>
      <c r="R138" s="35">
        <v>0</v>
      </c>
      <c r="S138" s="35"/>
      <c r="T138" s="35"/>
      <c r="V138" s="24">
        <f t="shared" ref="V138:V201" si="8">SUM(D138:R138)</f>
        <v>503.18870999999996</v>
      </c>
      <c r="Z138" s="20">
        <f t="shared" ref="Z138:Z201" si="9">X138+V138</f>
        <v>503.18870999999996</v>
      </c>
      <c r="AB138" s="8">
        <v>106.32602</v>
      </c>
      <c r="AC138" s="35">
        <v>0</v>
      </c>
      <c r="AD138" s="35"/>
      <c r="AE138" s="35">
        <v>0</v>
      </c>
      <c r="AF138" s="35">
        <v>177.00409999999999</v>
      </c>
      <c r="AG138" s="35">
        <v>38.191459999999999</v>
      </c>
      <c r="AH138" s="35">
        <v>74.130399999999995</v>
      </c>
      <c r="AI138" s="35"/>
      <c r="AJ138" s="35"/>
      <c r="AK138" s="35"/>
      <c r="AL138" s="35">
        <v>0</v>
      </c>
      <c r="AM138" s="35"/>
      <c r="AN138" s="35"/>
      <c r="AQ138" s="24">
        <f t="shared" si="7"/>
        <v>395.65197999999998</v>
      </c>
      <c r="AS138" s="34">
        <v>0</v>
      </c>
      <c r="AU138" s="20">
        <f t="shared" ref="AU138:AU201" si="10">AS138+AQ138</f>
        <v>395.65197999999998</v>
      </c>
      <c r="AW138" s="20"/>
    </row>
    <row r="139" spans="1:49" x14ac:dyDescent="0.25">
      <c r="A139" t="e">
        <f>VLOOKUP($B139,'Cushing Balance'!$C$2:$E$500,3,TRUE)</f>
        <v>#N/A</v>
      </c>
      <c r="B139" s="1">
        <v>40150</v>
      </c>
      <c r="C139" s="31"/>
      <c r="D139" s="8">
        <v>0</v>
      </c>
      <c r="E139" s="35">
        <v>105.88242</v>
      </c>
      <c r="F139" s="35"/>
      <c r="G139" s="26">
        <v>41.25</v>
      </c>
      <c r="H139" s="35">
        <v>36.478250000000003</v>
      </c>
      <c r="I139" s="35">
        <v>0</v>
      </c>
      <c r="J139" s="26">
        <v>0</v>
      </c>
      <c r="K139" s="35">
        <v>0</v>
      </c>
      <c r="L139" s="35">
        <v>0</v>
      </c>
      <c r="M139" s="35">
        <v>233.42798000000002</v>
      </c>
      <c r="N139" s="35">
        <v>0</v>
      </c>
      <c r="O139" s="35"/>
      <c r="P139" s="35"/>
      <c r="Q139" s="35"/>
      <c r="R139" s="35">
        <v>0</v>
      </c>
      <c r="S139" s="35"/>
      <c r="T139" s="35"/>
      <c r="V139" s="24">
        <f t="shared" si="8"/>
        <v>417.03865000000002</v>
      </c>
      <c r="Z139" s="20">
        <f t="shared" si="9"/>
        <v>417.03865000000002</v>
      </c>
      <c r="AB139" s="8">
        <v>105.84456</v>
      </c>
      <c r="AC139" s="35">
        <v>0</v>
      </c>
      <c r="AD139" s="35"/>
      <c r="AE139" s="35">
        <v>0</v>
      </c>
      <c r="AF139" s="35">
        <v>183.18779000000001</v>
      </c>
      <c r="AG139" s="35">
        <v>37.894040000000004</v>
      </c>
      <c r="AH139" s="35">
        <v>120.09535000000001</v>
      </c>
      <c r="AI139" s="35"/>
      <c r="AJ139" s="35"/>
      <c r="AK139" s="35"/>
      <c r="AL139" s="35">
        <v>0</v>
      </c>
      <c r="AM139" s="35"/>
      <c r="AN139" s="35"/>
      <c r="AQ139" s="24">
        <f t="shared" ref="AQ139:AQ170" si="11">SUM(AB139:AO139)</f>
        <v>447.02174000000002</v>
      </c>
      <c r="AS139" s="34">
        <v>0</v>
      </c>
      <c r="AU139" s="20">
        <f t="shared" si="10"/>
        <v>447.02174000000002</v>
      </c>
      <c r="AW139" s="20"/>
    </row>
    <row r="140" spans="1:49" x14ac:dyDescent="0.25">
      <c r="A140" t="e">
        <f>VLOOKUP($B140,'Cushing Balance'!$C$2:$E$500,3,TRUE)</f>
        <v>#N/A</v>
      </c>
      <c r="B140" s="1">
        <v>40151</v>
      </c>
      <c r="C140" s="31"/>
      <c r="D140" s="8">
        <v>0</v>
      </c>
      <c r="E140" s="35">
        <v>129.93375</v>
      </c>
      <c r="F140" s="35"/>
      <c r="G140" s="26">
        <v>41.25</v>
      </c>
      <c r="H140" s="35">
        <v>35.784210000000002</v>
      </c>
      <c r="I140" s="35">
        <v>0</v>
      </c>
      <c r="J140" s="26">
        <v>0</v>
      </c>
      <c r="K140" s="35">
        <v>0</v>
      </c>
      <c r="L140" s="35">
        <v>0</v>
      </c>
      <c r="M140" s="35">
        <v>283.64168999999998</v>
      </c>
      <c r="N140" s="35">
        <v>0</v>
      </c>
      <c r="O140" s="35"/>
      <c r="P140" s="35"/>
      <c r="Q140" s="35"/>
      <c r="R140" s="35">
        <v>0</v>
      </c>
      <c r="S140" s="35"/>
      <c r="T140" s="35"/>
      <c r="V140" s="24">
        <f t="shared" si="8"/>
        <v>490.60964999999999</v>
      </c>
      <c r="Z140" s="20">
        <f t="shared" si="9"/>
        <v>490.60964999999999</v>
      </c>
      <c r="AB140" s="8">
        <v>105.51929</v>
      </c>
      <c r="AC140" s="35">
        <v>0</v>
      </c>
      <c r="AD140" s="35"/>
      <c r="AE140" s="35">
        <v>0</v>
      </c>
      <c r="AF140" s="35">
        <v>175.10798</v>
      </c>
      <c r="AG140" s="35">
        <v>36.688459999999999</v>
      </c>
      <c r="AH140" s="35">
        <v>113.33608</v>
      </c>
      <c r="AI140" s="35"/>
      <c r="AJ140" s="35"/>
      <c r="AK140" s="35"/>
      <c r="AL140" s="35">
        <v>0</v>
      </c>
      <c r="AM140" s="35"/>
      <c r="AN140" s="35"/>
      <c r="AQ140" s="24">
        <f t="shared" si="11"/>
        <v>430.65181000000001</v>
      </c>
      <c r="AS140" s="34">
        <v>0</v>
      </c>
      <c r="AU140" s="20">
        <f t="shared" si="10"/>
        <v>430.65181000000001</v>
      </c>
      <c r="AW140" s="20"/>
    </row>
    <row r="141" spans="1:49" x14ac:dyDescent="0.25">
      <c r="A141" t="e">
        <f>VLOOKUP($B141,'Cushing Balance'!$C$2:$E$500,3,TRUE)</f>
        <v>#N/A</v>
      </c>
      <c r="B141" s="1">
        <v>40152</v>
      </c>
      <c r="C141" s="31"/>
      <c r="D141" s="8">
        <v>0</v>
      </c>
      <c r="E141" s="35">
        <v>127.58098</v>
      </c>
      <c r="F141" s="35"/>
      <c r="G141" s="26">
        <v>41.25</v>
      </c>
      <c r="H141" s="35">
        <v>34.379919999999998</v>
      </c>
      <c r="I141" s="35">
        <v>0</v>
      </c>
      <c r="J141" s="26">
        <v>0</v>
      </c>
      <c r="K141" s="35">
        <v>0</v>
      </c>
      <c r="L141" s="35">
        <v>0</v>
      </c>
      <c r="M141" s="35">
        <v>260.40487999999999</v>
      </c>
      <c r="N141" s="35">
        <v>0</v>
      </c>
      <c r="O141" s="35"/>
      <c r="P141" s="35"/>
      <c r="Q141" s="35"/>
      <c r="R141" s="35">
        <v>0</v>
      </c>
      <c r="S141" s="35"/>
      <c r="T141" s="35"/>
      <c r="V141" s="24">
        <f t="shared" si="8"/>
        <v>463.61577999999997</v>
      </c>
      <c r="Z141" s="20">
        <f t="shared" si="9"/>
        <v>463.61577999999997</v>
      </c>
      <c r="AB141" s="8">
        <v>106.16208</v>
      </c>
      <c r="AC141" s="35">
        <v>0</v>
      </c>
      <c r="AD141" s="35"/>
      <c r="AE141" s="35">
        <v>0</v>
      </c>
      <c r="AF141" s="35">
        <v>156.10239999999999</v>
      </c>
      <c r="AG141" s="35">
        <v>34.956309999999995</v>
      </c>
      <c r="AH141" s="35">
        <v>119.8749</v>
      </c>
      <c r="AI141" s="35"/>
      <c r="AJ141" s="35"/>
      <c r="AK141" s="35"/>
      <c r="AL141" s="35">
        <v>0</v>
      </c>
      <c r="AM141" s="35"/>
      <c r="AN141" s="35"/>
      <c r="AQ141" s="24">
        <f t="shared" si="11"/>
        <v>417.09568999999999</v>
      </c>
      <c r="AS141" s="34">
        <v>0</v>
      </c>
      <c r="AU141" s="20">
        <f t="shared" si="10"/>
        <v>417.09568999999999</v>
      </c>
      <c r="AW141" s="20"/>
    </row>
    <row r="142" spans="1:49" x14ac:dyDescent="0.25">
      <c r="A142" t="e">
        <f>VLOOKUP($B142,'Cushing Balance'!$C$2:$E$500,3,TRUE)</f>
        <v>#N/A</v>
      </c>
      <c r="B142" s="1">
        <v>40153</v>
      </c>
      <c r="C142" s="31"/>
      <c r="D142" s="8">
        <v>0</v>
      </c>
      <c r="E142" s="35">
        <v>114.15329</v>
      </c>
      <c r="F142" s="35"/>
      <c r="G142" s="26">
        <v>41.25</v>
      </c>
      <c r="H142" s="35">
        <v>28.500689999999999</v>
      </c>
      <c r="I142" s="35">
        <v>0</v>
      </c>
      <c r="J142" s="26">
        <v>0</v>
      </c>
      <c r="K142" s="35">
        <v>0</v>
      </c>
      <c r="L142" s="35">
        <v>0</v>
      </c>
      <c r="M142" s="35">
        <v>272.48616999999996</v>
      </c>
      <c r="N142" s="35">
        <v>0</v>
      </c>
      <c r="O142" s="35"/>
      <c r="P142" s="35"/>
      <c r="Q142" s="35"/>
      <c r="R142" s="35">
        <v>0</v>
      </c>
      <c r="S142" s="35"/>
      <c r="T142" s="35"/>
      <c r="V142" s="24">
        <f t="shared" si="8"/>
        <v>456.39014999999995</v>
      </c>
      <c r="Z142" s="20">
        <f t="shared" si="9"/>
        <v>456.39014999999995</v>
      </c>
      <c r="AB142" s="8">
        <v>105.36442</v>
      </c>
      <c r="AC142" s="35">
        <v>0</v>
      </c>
      <c r="AD142" s="35"/>
      <c r="AE142" s="35">
        <v>0</v>
      </c>
      <c r="AF142" s="35">
        <v>146.05104</v>
      </c>
      <c r="AG142" s="35">
        <v>34.698599999999999</v>
      </c>
      <c r="AH142" s="35">
        <v>118.73298</v>
      </c>
      <c r="AI142" s="35"/>
      <c r="AJ142" s="35"/>
      <c r="AK142" s="35"/>
      <c r="AL142" s="35">
        <v>0</v>
      </c>
      <c r="AM142" s="35"/>
      <c r="AN142" s="35"/>
      <c r="AQ142" s="24">
        <f t="shared" si="11"/>
        <v>404.84703999999999</v>
      </c>
      <c r="AS142" s="34">
        <v>0</v>
      </c>
      <c r="AU142" s="20">
        <f t="shared" si="10"/>
        <v>404.84703999999999</v>
      </c>
      <c r="AW142" s="20"/>
    </row>
    <row r="143" spans="1:49" x14ac:dyDescent="0.25">
      <c r="A143" t="e">
        <f>VLOOKUP($B143,'Cushing Balance'!$C$2:$E$500,3,TRUE)</f>
        <v>#N/A</v>
      </c>
      <c r="B143" s="1">
        <v>40154</v>
      </c>
      <c r="C143" s="31"/>
      <c r="D143" s="8">
        <v>0</v>
      </c>
      <c r="E143" s="35">
        <v>120.73338000000001</v>
      </c>
      <c r="F143" s="35"/>
      <c r="G143" s="26">
        <v>41.25</v>
      </c>
      <c r="H143" s="35">
        <v>27.61994</v>
      </c>
      <c r="I143" s="35">
        <v>0</v>
      </c>
      <c r="J143" s="26">
        <v>0</v>
      </c>
      <c r="K143" s="35">
        <v>0</v>
      </c>
      <c r="L143" s="35">
        <v>0</v>
      </c>
      <c r="M143" s="35">
        <v>266.71408000000002</v>
      </c>
      <c r="N143" s="35">
        <v>0</v>
      </c>
      <c r="O143" s="35"/>
      <c r="P143" s="35"/>
      <c r="Q143" s="35"/>
      <c r="R143" s="35">
        <v>0</v>
      </c>
      <c r="S143" s="35"/>
      <c r="T143" s="35"/>
      <c r="V143" s="24">
        <f t="shared" si="8"/>
        <v>456.31740000000002</v>
      </c>
      <c r="Z143" s="20">
        <f t="shared" si="9"/>
        <v>456.31740000000002</v>
      </c>
      <c r="AB143" s="8">
        <v>106.32617</v>
      </c>
      <c r="AC143" s="35">
        <v>0</v>
      </c>
      <c r="AD143" s="35"/>
      <c r="AE143" s="35">
        <v>0</v>
      </c>
      <c r="AF143" s="35">
        <v>184.88257999999999</v>
      </c>
      <c r="AG143" s="35">
        <v>35.275980000000004</v>
      </c>
      <c r="AH143" s="35">
        <v>123.00275000000001</v>
      </c>
      <c r="AI143" s="35"/>
      <c r="AJ143" s="35"/>
      <c r="AK143" s="35"/>
      <c r="AL143" s="35">
        <v>0</v>
      </c>
      <c r="AM143" s="35"/>
      <c r="AN143" s="35"/>
      <c r="AQ143" s="24">
        <f t="shared" si="11"/>
        <v>449.48748000000001</v>
      </c>
      <c r="AS143" s="34">
        <v>0</v>
      </c>
      <c r="AU143" s="20">
        <f t="shared" si="10"/>
        <v>449.48748000000001</v>
      </c>
      <c r="AW143" s="20"/>
    </row>
    <row r="144" spans="1:49" x14ac:dyDescent="0.25">
      <c r="A144" t="e">
        <f>VLOOKUP($B144,'Cushing Balance'!$C$2:$E$500,3,TRUE)</f>
        <v>#N/A</v>
      </c>
      <c r="B144" s="1">
        <v>40155</v>
      </c>
      <c r="C144" s="31"/>
      <c r="D144" s="8">
        <v>0</v>
      </c>
      <c r="E144" s="35">
        <v>122.70438</v>
      </c>
      <c r="F144" s="35"/>
      <c r="G144" s="26">
        <v>41.25</v>
      </c>
      <c r="H144" s="35">
        <v>24.521979999999999</v>
      </c>
      <c r="I144" s="35">
        <v>0</v>
      </c>
      <c r="J144" s="26">
        <v>0</v>
      </c>
      <c r="K144" s="35">
        <v>0</v>
      </c>
      <c r="L144" s="35">
        <v>0</v>
      </c>
      <c r="M144" s="35">
        <v>280.03271000000001</v>
      </c>
      <c r="N144" s="35">
        <v>0</v>
      </c>
      <c r="O144" s="35"/>
      <c r="P144" s="35"/>
      <c r="Q144" s="35"/>
      <c r="R144" s="35">
        <v>0</v>
      </c>
      <c r="S144" s="35"/>
      <c r="T144" s="35"/>
      <c r="V144" s="24">
        <f t="shared" si="8"/>
        <v>468.50907000000001</v>
      </c>
      <c r="Z144" s="20">
        <f t="shared" si="9"/>
        <v>468.50907000000001</v>
      </c>
      <c r="AB144" s="8">
        <v>103.28563</v>
      </c>
      <c r="AC144" s="35">
        <v>0</v>
      </c>
      <c r="AD144" s="35"/>
      <c r="AE144" s="35">
        <v>0</v>
      </c>
      <c r="AF144" s="35">
        <v>199.76017000000002</v>
      </c>
      <c r="AG144" s="35">
        <v>27.63625</v>
      </c>
      <c r="AH144" s="35">
        <v>122.64480999999999</v>
      </c>
      <c r="AI144" s="35"/>
      <c r="AJ144" s="35"/>
      <c r="AK144" s="35"/>
      <c r="AL144" s="35">
        <v>0</v>
      </c>
      <c r="AM144" s="35"/>
      <c r="AN144" s="35"/>
      <c r="AQ144" s="24">
        <f t="shared" si="11"/>
        <v>453.32686000000001</v>
      </c>
      <c r="AS144" s="34">
        <v>0</v>
      </c>
      <c r="AU144" s="20">
        <f t="shared" si="10"/>
        <v>453.32686000000001</v>
      </c>
      <c r="AW144" s="20"/>
    </row>
    <row r="145" spans="1:49" x14ac:dyDescent="0.25">
      <c r="A145" t="e">
        <f>VLOOKUP($B145,'Cushing Balance'!$C$2:$E$500,3,TRUE)</f>
        <v>#N/A</v>
      </c>
      <c r="B145" s="1">
        <v>40156</v>
      </c>
      <c r="C145" s="31"/>
      <c r="D145" s="8">
        <v>0</v>
      </c>
      <c r="E145" s="35">
        <v>114.69381</v>
      </c>
      <c r="F145" s="35"/>
      <c r="G145" s="26">
        <v>41.25</v>
      </c>
      <c r="H145" s="35">
        <v>29.22542</v>
      </c>
      <c r="I145" s="35">
        <v>0</v>
      </c>
      <c r="J145" s="26">
        <v>0</v>
      </c>
      <c r="K145" s="35">
        <v>0</v>
      </c>
      <c r="L145" s="35">
        <v>0</v>
      </c>
      <c r="M145" s="35">
        <v>287.10321000000005</v>
      </c>
      <c r="N145" s="35">
        <v>0</v>
      </c>
      <c r="O145" s="35"/>
      <c r="P145" s="35"/>
      <c r="Q145" s="35"/>
      <c r="R145" s="35">
        <v>0</v>
      </c>
      <c r="S145" s="35"/>
      <c r="T145" s="35"/>
      <c r="V145" s="24">
        <f t="shared" si="8"/>
        <v>472.27244000000002</v>
      </c>
      <c r="Z145" s="20">
        <f t="shared" si="9"/>
        <v>472.27244000000002</v>
      </c>
      <c r="AB145" s="8">
        <v>106.61528999999999</v>
      </c>
      <c r="AC145" s="35">
        <v>0</v>
      </c>
      <c r="AD145" s="35"/>
      <c r="AE145" s="35">
        <v>0</v>
      </c>
      <c r="AF145" s="35">
        <v>192.08471</v>
      </c>
      <c r="AG145" s="35">
        <v>27.780150000000003</v>
      </c>
      <c r="AH145" s="35">
        <v>130.37853999999999</v>
      </c>
      <c r="AI145" s="35"/>
      <c r="AJ145" s="35"/>
      <c r="AK145" s="35"/>
      <c r="AL145" s="35">
        <v>0</v>
      </c>
      <c r="AM145" s="35"/>
      <c r="AN145" s="35"/>
      <c r="AQ145" s="24">
        <f t="shared" si="11"/>
        <v>456.85868999999997</v>
      </c>
      <c r="AS145" s="34">
        <v>0</v>
      </c>
      <c r="AU145" s="20">
        <f t="shared" si="10"/>
        <v>456.85868999999997</v>
      </c>
      <c r="AW145" s="20"/>
    </row>
    <row r="146" spans="1:49" x14ac:dyDescent="0.25">
      <c r="A146" t="e">
        <f>VLOOKUP($B146,'Cushing Balance'!$C$2:$E$500,3,TRUE)</f>
        <v>#N/A</v>
      </c>
      <c r="B146" s="1">
        <v>40157</v>
      </c>
      <c r="C146" s="31"/>
      <c r="D146" s="8">
        <v>0</v>
      </c>
      <c r="E146" s="35">
        <v>91.708060000000003</v>
      </c>
      <c r="F146" s="35"/>
      <c r="G146" s="26">
        <v>41.25</v>
      </c>
      <c r="H146" s="35">
        <v>29.270959999999999</v>
      </c>
      <c r="I146" s="35">
        <v>0</v>
      </c>
      <c r="J146" s="26">
        <v>0</v>
      </c>
      <c r="K146" s="35">
        <v>0</v>
      </c>
      <c r="L146" s="35">
        <v>0</v>
      </c>
      <c r="M146" s="35">
        <v>257.24705999999998</v>
      </c>
      <c r="N146" s="35">
        <v>0</v>
      </c>
      <c r="O146" s="35"/>
      <c r="P146" s="35"/>
      <c r="Q146" s="35"/>
      <c r="R146" s="35">
        <v>0</v>
      </c>
      <c r="S146" s="35"/>
      <c r="T146" s="35"/>
      <c r="V146" s="24">
        <f t="shared" si="8"/>
        <v>419.47607999999997</v>
      </c>
      <c r="Z146" s="20">
        <f t="shared" si="9"/>
        <v>419.47607999999997</v>
      </c>
      <c r="AB146" s="8">
        <v>105.67422999999999</v>
      </c>
      <c r="AC146" s="35">
        <v>0</v>
      </c>
      <c r="AD146" s="35"/>
      <c r="AE146" s="35">
        <v>0</v>
      </c>
      <c r="AF146" s="35">
        <v>181.08113</v>
      </c>
      <c r="AG146" s="35">
        <v>37.081230000000005</v>
      </c>
      <c r="AH146" s="35">
        <v>114.85010000000001</v>
      </c>
      <c r="AI146" s="35"/>
      <c r="AJ146" s="35"/>
      <c r="AK146" s="35"/>
      <c r="AL146" s="35">
        <v>0</v>
      </c>
      <c r="AM146" s="35"/>
      <c r="AN146" s="35"/>
      <c r="AQ146" s="24">
        <f t="shared" si="11"/>
        <v>438.68669</v>
      </c>
      <c r="AS146" s="34">
        <v>0</v>
      </c>
      <c r="AU146" s="20">
        <f t="shared" si="10"/>
        <v>438.68669</v>
      </c>
      <c r="AW146" s="20"/>
    </row>
    <row r="147" spans="1:49" x14ac:dyDescent="0.25">
      <c r="A147" t="e">
        <f>VLOOKUP($B147,'Cushing Balance'!$C$2:$E$500,3,TRUE)</f>
        <v>#N/A</v>
      </c>
      <c r="B147" s="1">
        <v>40158</v>
      </c>
      <c r="C147" s="31"/>
      <c r="D147" s="8">
        <v>0</v>
      </c>
      <c r="E147" s="35">
        <v>98.630499999999998</v>
      </c>
      <c r="F147" s="35"/>
      <c r="G147" s="26">
        <v>41.25</v>
      </c>
      <c r="H147" s="35">
        <v>31.238769999999999</v>
      </c>
      <c r="I147" s="35">
        <v>0</v>
      </c>
      <c r="J147" s="26">
        <v>0</v>
      </c>
      <c r="K147" s="35">
        <v>0</v>
      </c>
      <c r="L147" s="35">
        <v>0</v>
      </c>
      <c r="M147" s="35">
        <v>269.14443999999997</v>
      </c>
      <c r="N147" s="35">
        <v>0</v>
      </c>
      <c r="O147" s="35"/>
      <c r="P147" s="35"/>
      <c r="Q147" s="35"/>
      <c r="R147" s="35">
        <v>0</v>
      </c>
      <c r="S147" s="35"/>
      <c r="T147" s="35"/>
      <c r="V147" s="24">
        <f t="shared" si="8"/>
        <v>440.26370999999995</v>
      </c>
      <c r="Z147" s="20">
        <f t="shared" si="9"/>
        <v>440.26370999999995</v>
      </c>
      <c r="AB147" s="8">
        <v>106.05489999999999</v>
      </c>
      <c r="AC147" s="35">
        <v>0</v>
      </c>
      <c r="AD147" s="35"/>
      <c r="AE147" s="35">
        <v>0</v>
      </c>
      <c r="AF147" s="35">
        <v>187.36644000000001</v>
      </c>
      <c r="AG147" s="35">
        <v>33.923919999999995</v>
      </c>
      <c r="AH147" s="35">
        <v>118.26521000000001</v>
      </c>
      <c r="AI147" s="35"/>
      <c r="AJ147" s="35"/>
      <c r="AK147" s="35"/>
      <c r="AL147" s="35">
        <v>0</v>
      </c>
      <c r="AM147" s="35"/>
      <c r="AN147" s="35"/>
      <c r="AQ147" s="24">
        <f t="shared" si="11"/>
        <v>445.61047000000002</v>
      </c>
      <c r="AS147" s="34">
        <v>0</v>
      </c>
      <c r="AU147" s="20">
        <f t="shared" si="10"/>
        <v>445.61047000000002</v>
      </c>
      <c r="AW147" s="20"/>
    </row>
    <row r="148" spans="1:49" x14ac:dyDescent="0.25">
      <c r="A148" t="e">
        <f>VLOOKUP($B148,'Cushing Balance'!$C$2:$E$500,3,TRUE)</f>
        <v>#N/A</v>
      </c>
      <c r="B148" s="1">
        <v>40159</v>
      </c>
      <c r="C148" s="31"/>
      <c r="D148" s="8">
        <v>0</v>
      </c>
      <c r="E148" s="35">
        <v>133.63714999999999</v>
      </c>
      <c r="F148" s="35"/>
      <c r="G148" s="26">
        <v>41.25</v>
      </c>
      <c r="H148" s="35">
        <v>26.747630000000001</v>
      </c>
      <c r="I148" s="35">
        <v>0</v>
      </c>
      <c r="J148" s="26">
        <v>0</v>
      </c>
      <c r="K148" s="35">
        <v>0</v>
      </c>
      <c r="L148" s="35">
        <v>0</v>
      </c>
      <c r="M148" s="35">
        <v>298.12084999999996</v>
      </c>
      <c r="N148" s="35">
        <v>0</v>
      </c>
      <c r="O148" s="35"/>
      <c r="P148" s="35"/>
      <c r="Q148" s="35"/>
      <c r="R148" s="35">
        <v>0</v>
      </c>
      <c r="S148" s="35"/>
      <c r="T148" s="35"/>
      <c r="V148" s="24">
        <f t="shared" si="8"/>
        <v>499.75562999999994</v>
      </c>
      <c r="Z148" s="20">
        <f t="shared" si="9"/>
        <v>499.75562999999994</v>
      </c>
      <c r="AB148" s="8">
        <v>115.19388000000001</v>
      </c>
      <c r="AC148" s="35">
        <v>0</v>
      </c>
      <c r="AD148" s="35"/>
      <c r="AE148" s="35">
        <v>0</v>
      </c>
      <c r="AF148" s="35">
        <v>196.97082999999998</v>
      </c>
      <c r="AG148" s="35">
        <v>31.36702</v>
      </c>
      <c r="AH148" s="35">
        <v>135.63300000000001</v>
      </c>
      <c r="AI148" s="35"/>
      <c r="AJ148" s="35"/>
      <c r="AK148" s="35"/>
      <c r="AL148" s="35">
        <v>0</v>
      </c>
      <c r="AM148" s="35"/>
      <c r="AN148" s="35"/>
      <c r="AQ148" s="24">
        <f t="shared" si="11"/>
        <v>479.16473000000008</v>
      </c>
      <c r="AS148" s="34">
        <v>0</v>
      </c>
      <c r="AU148" s="20">
        <f t="shared" si="10"/>
        <v>479.16473000000008</v>
      </c>
      <c r="AW148" s="20"/>
    </row>
    <row r="149" spans="1:49" x14ac:dyDescent="0.25">
      <c r="A149" t="e">
        <f>VLOOKUP($B149,'Cushing Balance'!$C$2:$E$500,3,TRUE)</f>
        <v>#N/A</v>
      </c>
      <c r="B149" s="1">
        <v>40160</v>
      </c>
      <c r="C149" s="31"/>
      <c r="D149" s="8">
        <v>0</v>
      </c>
      <c r="E149" s="35">
        <v>128.58903999999998</v>
      </c>
      <c r="F149" s="35"/>
      <c r="G149" s="26">
        <v>41.25</v>
      </c>
      <c r="H149" s="35">
        <v>26.202999999999999</v>
      </c>
      <c r="I149" s="35">
        <v>0</v>
      </c>
      <c r="J149" s="26">
        <v>0</v>
      </c>
      <c r="K149" s="35">
        <v>0</v>
      </c>
      <c r="L149" s="35">
        <v>0</v>
      </c>
      <c r="M149" s="35">
        <v>264.34627</v>
      </c>
      <c r="N149" s="35">
        <v>0</v>
      </c>
      <c r="O149" s="35"/>
      <c r="P149" s="35"/>
      <c r="Q149" s="35"/>
      <c r="R149" s="35">
        <v>0</v>
      </c>
      <c r="S149" s="35"/>
      <c r="T149" s="35"/>
      <c r="V149" s="24">
        <f t="shared" si="8"/>
        <v>460.38830999999999</v>
      </c>
      <c r="Z149" s="20">
        <f t="shared" si="9"/>
        <v>460.38830999999999</v>
      </c>
      <c r="AB149" s="8">
        <v>105.50777000000001</v>
      </c>
      <c r="AC149" s="35">
        <v>0</v>
      </c>
      <c r="AD149" s="35"/>
      <c r="AE149" s="35">
        <v>0</v>
      </c>
      <c r="AF149" s="35">
        <v>191.70792</v>
      </c>
      <c r="AG149" s="35">
        <v>34.310130000000001</v>
      </c>
      <c r="AH149" s="35">
        <v>136.05010000000001</v>
      </c>
      <c r="AI149" s="35"/>
      <c r="AJ149" s="35"/>
      <c r="AK149" s="35"/>
      <c r="AL149" s="35">
        <v>0</v>
      </c>
      <c r="AM149" s="35"/>
      <c r="AN149" s="35"/>
      <c r="AQ149" s="24">
        <f t="shared" si="11"/>
        <v>467.57592</v>
      </c>
      <c r="AS149" s="34">
        <v>0</v>
      </c>
      <c r="AU149" s="20">
        <f t="shared" si="10"/>
        <v>467.57592</v>
      </c>
      <c r="AW149" s="20"/>
    </row>
    <row r="150" spans="1:49" x14ac:dyDescent="0.25">
      <c r="A150" t="e">
        <f>VLOOKUP($B150,'Cushing Balance'!$C$2:$E$500,3,TRUE)</f>
        <v>#N/A</v>
      </c>
      <c r="B150" s="1">
        <v>40161</v>
      </c>
      <c r="C150" s="31"/>
      <c r="D150" s="8">
        <v>0</v>
      </c>
      <c r="E150" s="35">
        <v>123.96688</v>
      </c>
      <c r="F150" s="35"/>
      <c r="G150" s="26">
        <v>41.25</v>
      </c>
      <c r="H150" s="35">
        <v>28.476130000000001</v>
      </c>
      <c r="I150" s="35">
        <v>0</v>
      </c>
      <c r="J150" s="26">
        <v>0</v>
      </c>
      <c r="K150" s="35">
        <v>0</v>
      </c>
      <c r="L150" s="35">
        <v>0</v>
      </c>
      <c r="M150" s="35">
        <v>261.45398</v>
      </c>
      <c r="N150" s="35">
        <v>0</v>
      </c>
      <c r="O150" s="35"/>
      <c r="P150" s="35"/>
      <c r="Q150" s="35"/>
      <c r="R150" s="35">
        <v>0</v>
      </c>
      <c r="S150" s="35"/>
      <c r="T150" s="35"/>
      <c r="V150" s="24">
        <f t="shared" si="8"/>
        <v>455.14699000000002</v>
      </c>
      <c r="Z150" s="20">
        <f t="shared" si="9"/>
        <v>455.14699000000002</v>
      </c>
      <c r="AB150" s="8">
        <v>105.97835000000001</v>
      </c>
      <c r="AC150" s="35">
        <v>0</v>
      </c>
      <c r="AD150" s="35"/>
      <c r="AE150" s="35">
        <v>0</v>
      </c>
      <c r="AF150" s="35">
        <v>182.24657999999999</v>
      </c>
      <c r="AG150" s="35">
        <v>34.262900000000002</v>
      </c>
      <c r="AH150" s="35">
        <v>110.73255999999999</v>
      </c>
      <c r="AI150" s="35"/>
      <c r="AJ150" s="35"/>
      <c r="AK150" s="35"/>
      <c r="AL150" s="35">
        <v>0</v>
      </c>
      <c r="AM150" s="35"/>
      <c r="AN150" s="35"/>
      <c r="AQ150" s="24">
        <f t="shared" si="11"/>
        <v>433.22038999999995</v>
      </c>
      <c r="AS150" s="34">
        <v>0</v>
      </c>
      <c r="AU150" s="20">
        <f t="shared" si="10"/>
        <v>433.22038999999995</v>
      </c>
      <c r="AW150" s="20"/>
    </row>
    <row r="151" spans="1:49" x14ac:dyDescent="0.25">
      <c r="A151" t="e">
        <f>VLOOKUP($B151,'Cushing Balance'!$C$2:$E$500,3,TRUE)</f>
        <v>#N/A</v>
      </c>
      <c r="B151" s="1">
        <v>40162</v>
      </c>
      <c r="C151" s="31"/>
      <c r="D151" s="8">
        <v>0</v>
      </c>
      <c r="E151" s="35">
        <v>122.50969000000001</v>
      </c>
      <c r="F151" s="35"/>
      <c r="G151" s="26">
        <v>41.25</v>
      </c>
      <c r="H151" s="35">
        <v>31.110289999999999</v>
      </c>
      <c r="I151" s="35">
        <v>0</v>
      </c>
      <c r="J151" s="26">
        <v>0</v>
      </c>
      <c r="K151" s="35">
        <v>0</v>
      </c>
      <c r="L151" s="35">
        <v>0</v>
      </c>
      <c r="M151" s="35">
        <v>269.87953999999996</v>
      </c>
      <c r="N151" s="35">
        <v>0</v>
      </c>
      <c r="O151" s="35"/>
      <c r="P151" s="35"/>
      <c r="Q151" s="35"/>
      <c r="R151" s="35">
        <v>0</v>
      </c>
      <c r="S151" s="35"/>
      <c r="T151" s="35"/>
      <c r="V151" s="24">
        <f t="shared" si="8"/>
        <v>464.74951999999996</v>
      </c>
      <c r="Z151" s="20">
        <f t="shared" si="9"/>
        <v>464.74951999999996</v>
      </c>
      <c r="AB151" s="8">
        <v>105.64138</v>
      </c>
      <c r="AC151" s="35">
        <v>0</v>
      </c>
      <c r="AD151" s="35"/>
      <c r="AE151" s="35">
        <v>0</v>
      </c>
      <c r="AF151" s="35">
        <v>189.50825</v>
      </c>
      <c r="AG151" s="35">
        <v>35.288580000000003</v>
      </c>
      <c r="AH151" s="35">
        <v>97.229330000000004</v>
      </c>
      <c r="AI151" s="35"/>
      <c r="AJ151" s="35"/>
      <c r="AK151" s="35"/>
      <c r="AL151" s="35">
        <v>0</v>
      </c>
      <c r="AM151" s="35"/>
      <c r="AN151" s="35"/>
      <c r="AQ151" s="24">
        <f t="shared" si="11"/>
        <v>427.66754000000003</v>
      </c>
      <c r="AS151" s="34">
        <v>0</v>
      </c>
      <c r="AU151" s="20">
        <f t="shared" si="10"/>
        <v>427.66754000000003</v>
      </c>
      <c r="AW151" s="20"/>
    </row>
    <row r="152" spans="1:49" x14ac:dyDescent="0.25">
      <c r="A152" t="e">
        <f>VLOOKUP($B152,'Cushing Balance'!$C$2:$E$500,3,TRUE)</f>
        <v>#N/A</v>
      </c>
      <c r="B152" s="1">
        <v>40163</v>
      </c>
      <c r="C152" s="31"/>
      <c r="D152" s="8">
        <v>0</v>
      </c>
      <c r="E152" s="35">
        <v>112.36223</v>
      </c>
      <c r="F152" s="35"/>
      <c r="G152" s="26">
        <v>41.25</v>
      </c>
      <c r="H152" s="35">
        <v>36.111830000000005</v>
      </c>
      <c r="I152" s="35">
        <v>0</v>
      </c>
      <c r="J152" s="26">
        <v>0</v>
      </c>
      <c r="K152" s="35">
        <v>0</v>
      </c>
      <c r="L152" s="35">
        <v>0</v>
      </c>
      <c r="M152" s="35">
        <v>298.49597999999997</v>
      </c>
      <c r="N152" s="35">
        <v>0</v>
      </c>
      <c r="O152" s="35"/>
      <c r="P152" s="35"/>
      <c r="Q152" s="35"/>
      <c r="R152" s="35">
        <v>0</v>
      </c>
      <c r="S152" s="35"/>
      <c r="T152" s="35"/>
      <c r="V152" s="24">
        <f t="shared" si="8"/>
        <v>488.22003999999998</v>
      </c>
      <c r="Z152" s="20">
        <f t="shared" si="9"/>
        <v>488.22003999999998</v>
      </c>
      <c r="AB152" s="8">
        <v>105.94655999999999</v>
      </c>
      <c r="AC152" s="35">
        <v>0</v>
      </c>
      <c r="AD152" s="35"/>
      <c r="AE152" s="35">
        <v>0</v>
      </c>
      <c r="AF152" s="35">
        <v>209.17729</v>
      </c>
      <c r="AG152" s="35">
        <v>14.30658</v>
      </c>
      <c r="AH152" s="35">
        <v>83.844979999999993</v>
      </c>
      <c r="AI152" s="35"/>
      <c r="AJ152" s="35"/>
      <c r="AK152" s="35"/>
      <c r="AL152" s="35">
        <v>0</v>
      </c>
      <c r="AM152" s="35"/>
      <c r="AN152" s="35"/>
      <c r="AQ152" s="24">
        <f t="shared" si="11"/>
        <v>413.27540999999997</v>
      </c>
      <c r="AS152" s="34">
        <v>0</v>
      </c>
      <c r="AU152" s="20">
        <f t="shared" si="10"/>
        <v>413.27540999999997</v>
      </c>
      <c r="AW152" s="20"/>
    </row>
    <row r="153" spans="1:49" x14ac:dyDescent="0.25">
      <c r="A153" t="e">
        <f>VLOOKUP($B153,'Cushing Balance'!$C$2:$E$500,3,TRUE)</f>
        <v>#N/A</v>
      </c>
      <c r="B153" s="1">
        <v>40164</v>
      </c>
      <c r="C153" s="31"/>
      <c r="D153" s="8">
        <v>0</v>
      </c>
      <c r="E153" s="35">
        <v>103.18205999999999</v>
      </c>
      <c r="F153" s="35"/>
      <c r="G153" s="26">
        <v>41.25</v>
      </c>
      <c r="H153" s="35">
        <v>35.478540000000002</v>
      </c>
      <c r="I153" s="35">
        <v>0</v>
      </c>
      <c r="J153" s="26">
        <v>0</v>
      </c>
      <c r="K153" s="35">
        <v>0</v>
      </c>
      <c r="L153" s="35">
        <v>0</v>
      </c>
      <c r="M153" s="35">
        <v>283.65359999999998</v>
      </c>
      <c r="N153" s="35">
        <v>0</v>
      </c>
      <c r="O153" s="35"/>
      <c r="P153" s="35"/>
      <c r="Q153" s="35"/>
      <c r="R153" s="35">
        <v>0</v>
      </c>
      <c r="S153" s="35"/>
      <c r="T153" s="35"/>
      <c r="V153" s="24">
        <f t="shared" si="8"/>
        <v>463.56419999999997</v>
      </c>
      <c r="Z153" s="20">
        <f t="shared" si="9"/>
        <v>463.56419999999997</v>
      </c>
      <c r="AB153" s="8">
        <v>106.20244</v>
      </c>
      <c r="AC153" s="35">
        <v>0</v>
      </c>
      <c r="AD153" s="35"/>
      <c r="AE153" s="35">
        <v>0</v>
      </c>
      <c r="AF153" s="35">
        <v>183.78598000000002</v>
      </c>
      <c r="AG153" s="35">
        <v>24.911770000000001</v>
      </c>
      <c r="AH153" s="35">
        <v>76.727130000000002</v>
      </c>
      <c r="AI153" s="35"/>
      <c r="AJ153" s="35"/>
      <c r="AK153" s="35"/>
      <c r="AL153" s="35">
        <v>0</v>
      </c>
      <c r="AM153" s="35"/>
      <c r="AN153" s="35"/>
      <c r="AQ153" s="24">
        <f t="shared" si="11"/>
        <v>391.62732</v>
      </c>
      <c r="AS153" s="34">
        <v>0</v>
      </c>
      <c r="AU153" s="20">
        <f t="shared" si="10"/>
        <v>391.62732</v>
      </c>
      <c r="AW153" s="20"/>
    </row>
    <row r="154" spans="1:49" x14ac:dyDescent="0.25">
      <c r="A154" t="e">
        <f>VLOOKUP($B154,'Cushing Balance'!$C$2:$E$500,3,TRUE)</f>
        <v>#N/A</v>
      </c>
      <c r="B154" s="1">
        <v>40165</v>
      </c>
      <c r="C154" s="31"/>
      <c r="D154" s="8">
        <v>0</v>
      </c>
      <c r="E154" s="35">
        <v>124.46606</v>
      </c>
      <c r="F154" s="35"/>
      <c r="G154" s="26">
        <v>41.25</v>
      </c>
      <c r="H154" s="35">
        <v>32.166980000000002</v>
      </c>
      <c r="I154" s="35">
        <v>0</v>
      </c>
      <c r="J154" s="26">
        <v>0</v>
      </c>
      <c r="K154" s="35">
        <v>0</v>
      </c>
      <c r="L154" s="35">
        <v>0</v>
      </c>
      <c r="M154" s="35">
        <v>258.85559999999998</v>
      </c>
      <c r="N154" s="35">
        <v>0</v>
      </c>
      <c r="O154" s="35"/>
      <c r="P154" s="35"/>
      <c r="Q154" s="35"/>
      <c r="R154" s="35">
        <v>0</v>
      </c>
      <c r="S154" s="35"/>
      <c r="T154" s="35"/>
      <c r="V154" s="24">
        <f t="shared" si="8"/>
        <v>456.73863999999998</v>
      </c>
      <c r="Z154" s="20">
        <f t="shared" si="9"/>
        <v>456.73863999999998</v>
      </c>
      <c r="AB154" s="8">
        <v>106.16664999999999</v>
      </c>
      <c r="AC154" s="35">
        <v>0</v>
      </c>
      <c r="AD154" s="35"/>
      <c r="AE154" s="35">
        <v>0</v>
      </c>
      <c r="AF154" s="35">
        <v>220.75067000000001</v>
      </c>
      <c r="AG154" s="35">
        <v>24.620249999999999</v>
      </c>
      <c r="AH154" s="35">
        <v>89.750880000000009</v>
      </c>
      <c r="AI154" s="35"/>
      <c r="AJ154" s="35"/>
      <c r="AK154" s="35"/>
      <c r="AL154" s="35">
        <v>0</v>
      </c>
      <c r="AM154" s="35"/>
      <c r="AN154" s="35"/>
      <c r="AQ154" s="24">
        <f t="shared" si="11"/>
        <v>441.28845000000001</v>
      </c>
      <c r="AS154" s="34">
        <v>0</v>
      </c>
      <c r="AU154" s="20">
        <f t="shared" si="10"/>
        <v>441.28845000000001</v>
      </c>
      <c r="AW154" s="20"/>
    </row>
    <row r="155" spans="1:49" x14ac:dyDescent="0.25">
      <c r="A155" t="e">
        <f>VLOOKUP($B155,'Cushing Balance'!$C$2:$E$500,3,TRUE)</f>
        <v>#N/A</v>
      </c>
      <c r="B155" s="1">
        <v>40166</v>
      </c>
      <c r="C155" s="31"/>
      <c r="D155" s="8">
        <v>0</v>
      </c>
      <c r="E155" s="35">
        <v>133.52439999999999</v>
      </c>
      <c r="F155" s="35"/>
      <c r="G155" s="26">
        <v>41.25</v>
      </c>
      <c r="H155" s="35">
        <v>29.58906</v>
      </c>
      <c r="I155" s="35">
        <v>0</v>
      </c>
      <c r="J155" s="26">
        <v>0</v>
      </c>
      <c r="K155" s="35">
        <v>0</v>
      </c>
      <c r="L155" s="35">
        <v>0</v>
      </c>
      <c r="M155" s="35">
        <v>219.45873</v>
      </c>
      <c r="N155" s="35">
        <v>0</v>
      </c>
      <c r="O155" s="35"/>
      <c r="P155" s="35"/>
      <c r="Q155" s="35"/>
      <c r="R155" s="35">
        <v>0</v>
      </c>
      <c r="S155" s="35"/>
      <c r="T155" s="35"/>
      <c r="V155" s="24">
        <f t="shared" si="8"/>
        <v>423.82218999999998</v>
      </c>
      <c r="Z155" s="20">
        <f t="shared" si="9"/>
        <v>423.82218999999998</v>
      </c>
      <c r="AB155" s="8">
        <v>106.20219</v>
      </c>
      <c r="AC155" s="35">
        <v>0</v>
      </c>
      <c r="AD155" s="35"/>
      <c r="AE155" s="35">
        <v>0</v>
      </c>
      <c r="AF155" s="35">
        <v>210.93135000000001</v>
      </c>
      <c r="AG155" s="35">
        <v>32.763190000000002</v>
      </c>
      <c r="AH155" s="35">
        <v>137.61881</v>
      </c>
      <c r="AI155" s="35"/>
      <c r="AJ155" s="35"/>
      <c r="AK155" s="35"/>
      <c r="AL155" s="35">
        <v>0</v>
      </c>
      <c r="AM155" s="35"/>
      <c r="AN155" s="35"/>
      <c r="AQ155" s="24">
        <f t="shared" si="11"/>
        <v>487.51554000000004</v>
      </c>
      <c r="AS155" s="34">
        <v>0</v>
      </c>
      <c r="AU155" s="20">
        <f t="shared" si="10"/>
        <v>487.51554000000004</v>
      </c>
      <c r="AW155" s="20"/>
    </row>
    <row r="156" spans="1:49" x14ac:dyDescent="0.25">
      <c r="A156" t="e">
        <f>VLOOKUP($B156,'Cushing Balance'!$C$2:$E$500,3,TRUE)</f>
        <v>#N/A</v>
      </c>
      <c r="B156" s="1">
        <v>40167</v>
      </c>
      <c r="C156" s="31"/>
      <c r="D156" s="8">
        <v>0</v>
      </c>
      <c r="E156" s="35">
        <v>127.50415</v>
      </c>
      <c r="F156" s="35"/>
      <c r="G156" s="26">
        <v>41.25</v>
      </c>
      <c r="H156" s="35">
        <v>29.024419999999999</v>
      </c>
      <c r="I156" s="35">
        <v>0</v>
      </c>
      <c r="J156" s="26">
        <v>0</v>
      </c>
      <c r="K156" s="35">
        <v>0</v>
      </c>
      <c r="L156" s="35">
        <v>0</v>
      </c>
      <c r="M156" s="35">
        <v>251.25700000000001</v>
      </c>
      <c r="N156" s="35">
        <v>0</v>
      </c>
      <c r="O156" s="35"/>
      <c r="P156" s="35"/>
      <c r="Q156" s="35"/>
      <c r="R156" s="35">
        <v>0</v>
      </c>
      <c r="S156" s="35"/>
      <c r="T156" s="35"/>
      <c r="V156" s="24">
        <f t="shared" si="8"/>
        <v>449.03557000000001</v>
      </c>
      <c r="Z156" s="20">
        <f t="shared" si="9"/>
        <v>449.03557000000001</v>
      </c>
      <c r="AB156" s="8">
        <v>105.68525</v>
      </c>
      <c r="AC156" s="35">
        <v>0</v>
      </c>
      <c r="AD156" s="35"/>
      <c r="AE156" s="35">
        <v>0</v>
      </c>
      <c r="AF156" s="35">
        <v>179.08567000000002</v>
      </c>
      <c r="AG156" s="35">
        <v>36.741480000000003</v>
      </c>
      <c r="AH156" s="35">
        <v>132.66970999999998</v>
      </c>
      <c r="AI156" s="35"/>
      <c r="AJ156" s="35"/>
      <c r="AK156" s="35"/>
      <c r="AL156" s="35">
        <v>0</v>
      </c>
      <c r="AM156" s="35"/>
      <c r="AN156" s="35"/>
      <c r="AQ156" s="24">
        <f t="shared" si="11"/>
        <v>454.18211000000008</v>
      </c>
      <c r="AS156" s="34">
        <v>0</v>
      </c>
      <c r="AU156" s="20">
        <f t="shared" si="10"/>
        <v>454.18211000000008</v>
      </c>
      <c r="AW156" s="20"/>
    </row>
    <row r="157" spans="1:49" x14ac:dyDescent="0.25">
      <c r="A157" t="e">
        <f>VLOOKUP($B157,'Cushing Balance'!$C$2:$E$500,3,TRUE)</f>
        <v>#N/A</v>
      </c>
      <c r="B157" s="1">
        <v>40168</v>
      </c>
      <c r="C157" s="31"/>
      <c r="D157" s="8">
        <v>0</v>
      </c>
      <c r="E157" s="35">
        <v>132.38607999999999</v>
      </c>
      <c r="F157" s="35"/>
      <c r="G157" s="26">
        <v>41.25</v>
      </c>
      <c r="H157" s="35">
        <v>30.215209999999999</v>
      </c>
      <c r="I157" s="35">
        <v>0</v>
      </c>
      <c r="J157" s="26">
        <v>0</v>
      </c>
      <c r="K157" s="35">
        <v>0</v>
      </c>
      <c r="L157" s="35">
        <v>0</v>
      </c>
      <c r="M157" s="35">
        <v>224.7029</v>
      </c>
      <c r="N157" s="35">
        <v>0</v>
      </c>
      <c r="O157" s="35"/>
      <c r="P157" s="35"/>
      <c r="Q157" s="35"/>
      <c r="R157" s="35">
        <v>0</v>
      </c>
      <c r="S157" s="35"/>
      <c r="T157" s="35"/>
      <c r="V157" s="24">
        <f t="shared" si="8"/>
        <v>428.55419000000001</v>
      </c>
      <c r="Z157" s="20">
        <f t="shared" si="9"/>
        <v>428.55419000000001</v>
      </c>
      <c r="AB157" s="8">
        <v>110.38608000000001</v>
      </c>
      <c r="AC157" s="35">
        <v>0</v>
      </c>
      <c r="AD157" s="35"/>
      <c r="AE157" s="35">
        <v>0</v>
      </c>
      <c r="AF157" s="35">
        <v>217.31673000000001</v>
      </c>
      <c r="AG157" s="35">
        <v>37.202669999999998</v>
      </c>
      <c r="AH157" s="35">
        <v>132.41428999999999</v>
      </c>
      <c r="AI157" s="35"/>
      <c r="AJ157" s="35"/>
      <c r="AK157" s="35"/>
      <c r="AL157" s="35">
        <v>0</v>
      </c>
      <c r="AM157" s="35"/>
      <c r="AN157" s="35"/>
      <c r="AQ157" s="24">
        <f t="shared" si="11"/>
        <v>497.31977000000001</v>
      </c>
      <c r="AS157" s="34">
        <v>0</v>
      </c>
      <c r="AU157" s="20">
        <f t="shared" si="10"/>
        <v>497.31977000000001</v>
      </c>
      <c r="AW157" s="20"/>
    </row>
    <row r="158" spans="1:49" x14ac:dyDescent="0.25">
      <c r="A158" t="e">
        <f>VLOOKUP($B158,'Cushing Balance'!$C$2:$E$500,3,TRUE)</f>
        <v>#N/A</v>
      </c>
      <c r="B158" s="1">
        <v>40169</v>
      </c>
      <c r="C158" s="31"/>
      <c r="D158" s="8">
        <v>0</v>
      </c>
      <c r="E158" s="35">
        <v>130.36469</v>
      </c>
      <c r="F158" s="35"/>
      <c r="G158" s="26">
        <v>41.25</v>
      </c>
      <c r="H158" s="35">
        <v>29.68571</v>
      </c>
      <c r="I158" s="35">
        <v>0</v>
      </c>
      <c r="J158" s="26">
        <v>0</v>
      </c>
      <c r="K158" s="35">
        <v>0</v>
      </c>
      <c r="L158" s="35">
        <v>0</v>
      </c>
      <c r="M158" s="35">
        <v>196.93392</v>
      </c>
      <c r="N158" s="35">
        <v>0</v>
      </c>
      <c r="O158" s="35"/>
      <c r="P158" s="35"/>
      <c r="Q158" s="35"/>
      <c r="R158" s="35">
        <v>0</v>
      </c>
      <c r="S158" s="35"/>
      <c r="T158" s="35"/>
      <c r="V158" s="24">
        <f t="shared" si="8"/>
        <v>398.23432000000003</v>
      </c>
      <c r="Z158" s="20">
        <f t="shared" si="9"/>
        <v>398.23432000000003</v>
      </c>
      <c r="AB158" s="8">
        <v>102.43492000000001</v>
      </c>
      <c r="AC158" s="35">
        <v>0</v>
      </c>
      <c r="AD158" s="35"/>
      <c r="AE158" s="35">
        <v>0</v>
      </c>
      <c r="AF158" s="35">
        <v>189.65201999999999</v>
      </c>
      <c r="AG158" s="35">
        <v>39.901420000000002</v>
      </c>
      <c r="AH158" s="35">
        <v>127.76778999999999</v>
      </c>
      <c r="AI158" s="35"/>
      <c r="AJ158" s="35"/>
      <c r="AK158" s="35"/>
      <c r="AL158" s="35">
        <v>0</v>
      </c>
      <c r="AM158" s="35"/>
      <c r="AN158" s="35"/>
      <c r="AQ158" s="24">
        <f t="shared" si="11"/>
        <v>459.75615000000005</v>
      </c>
      <c r="AS158" s="34">
        <v>0</v>
      </c>
      <c r="AU158" s="20">
        <f t="shared" si="10"/>
        <v>459.75615000000005</v>
      </c>
      <c r="AW158" s="20"/>
    </row>
    <row r="159" spans="1:49" x14ac:dyDescent="0.25">
      <c r="A159" t="e">
        <f>VLOOKUP($B159,'Cushing Balance'!$C$2:$E$500,3,TRUE)</f>
        <v>#N/A</v>
      </c>
      <c r="B159" s="1">
        <v>40170</v>
      </c>
      <c r="C159" s="31"/>
      <c r="D159" s="8">
        <v>0</v>
      </c>
      <c r="E159" s="35">
        <v>126.69669</v>
      </c>
      <c r="F159" s="35"/>
      <c r="G159" s="26">
        <v>41.25</v>
      </c>
      <c r="H159" s="35">
        <v>29.037330000000001</v>
      </c>
      <c r="I159" s="35">
        <v>0</v>
      </c>
      <c r="J159" s="26">
        <v>0</v>
      </c>
      <c r="K159" s="35">
        <v>0</v>
      </c>
      <c r="L159" s="35">
        <v>0</v>
      </c>
      <c r="M159" s="35">
        <v>199.38057999999998</v>
      </c>
      <c r="N159" s="35">
        <v>0</v>
      </c>
      <c r="O159" s="35"/>
      <c r="P159" s="35"/>
      <c r="Q159" s="35"/>
      <c r="R159" s="35">
        <v>0</v>
      </c>
      <c r="S159" s="35"/>
      <c r="T159" s="35"/>
      <c r="V159" s="24">
        <f t="shared" si="8"/>
        <v>396.3646</v>
      </c>
      <c r="Z159" s="20">
        <f t="shared" si="9"/>
        <v>396.3646</v>
      </c>
      <c r="AB159" s="8">
        <v>103.63819000000001</v>
      </c>
      <c r="AC159" s="35">
        <v>0</v>
      </c>
      <c r="AD159" s="35"/>
      <c r="AE159" s="35">
        <v>0</v>
      </c>
      <c r="AF159" s="35">
        <v>206.88367000000002</v>
      </c>
      <c r="AG159" s="35">
        <v>39.201250000000002</v>
      </c>
      <c r="AH159" s="35">
        <v>126.33141999999999</v>
      </c>
      <c r="AI159" s="35"/>
      <c r="AJ159" s="35"/>
      <c r="AK159" s="35"/>
      <c r="AL159" s="35">
        <v>0</v>
      </c>
      <c r="AM159" s="35"/>
      <c r="AN159" s="35"/>
      <c r="AQ159" s="24">
        <f t="shared" si="11"/>
        <v>476.05453000000006</v>
      </c>
      <c r="AS159" s="34">
        <v>0</v>
      </c>
      <c r="AU159" s="20">
        <f t="shared" si="10"/>
        <v>476.05453000000006</v>
      </c>
      <c r="AW159" s="20"/>
    </row>
    <row r="160" spans="1:49" x14ac:dyDescent="0.25">
      <c r="A160" t="e">
        <f>VLOOKUP($B160,'Cushing Balance'!$C$2:$E$500,3,TRUE)</f>
        <v>#N/A</v>
      </c>
      <c r="B160" s="1">
        <v>40171</v>
      </c>
      <c r="C160" s="31"/>
      <c r="D160" s="8">
        <v>0</v>
      </c>
      <c r="E160" s="35">
        <v>125.10250000000001</v>
      </c>
      <c r="F160" s="35"/>
      <c r="G160" s="26">
        <v>41.25</v>
      </c>
      <c r="H160" s="35">
        <v>30.467479999999998</v>
      </c>
      <c r="I160" s="35">
        <v>0</v>
      </c>
      <c r="J160" s="26">
        <v>0</v>
      </c>
      <c r="K160" s="35">
        <v>0</v>
      </c>
      <c r="L160" s="35">
        <v>0</v>
      </c>
      <c r="M160" s="35">
        <v>242.74106</v>
      </c>
      <c r="N160" s="35">
        <v>0</v>
      </c>
      <c r="O160" s="35"/>
      <c r="P160" s="35"/>
      <c r="Q160" s="35"/>
      <c r="R160" s="35">
        <v>0</v>
      </c>
      <c r="S160" s="35"/>
      <c r="T160" s="35"/>
      <c r="V160" s="24">
        <f t="shared" si="8"/>
        <v>439.56104000000005</v>
      </c>
      <c r="Z160" s="20">
        <f t="shared" si="9"/>
        <v>439.56104000000005</v>
      </c>
      <c r="AB160" s="8">
        <v>107.56153999999999</v>
      </c>
      <c r="AC160" s="35">
        <v>0</v>
      </c>
      <c r="AD160" s="35"/>
      <c r="AE160" s="35">
        <v>0</v>
      </c>
      <c r="AF160" s="35">
        <v>186.98367000000002</v>
      </c>
      <c r="AG160" s="35">
        <v>21.42896</v>
      </c>
      <c r="AH160" s="35">
        <v>134.76474999999999</v>
      </c>
      <c r="AI160" s="35"/>
      <c r="AJ160" s="35"/>
      <c r="AK160" s="35"/>
      <c r="AL160" s="35">
        <v>0</v>
      </c>
      <c r="AM160" s="35"/>
      <c r="AN160" s="35"/>
      <c r="AQ160" s="24">
        <f t="shared" si="11"/>
        <v>450.73892000000001</v>
      </c>
      <c r="AS160" s="34">
        <v>0</v>
      </c>
      <c r="AU160" s="20">
        <f t="shared" si="10"/>
        <v>450.73892000000001</v>
      </c>
      <c r="AW160" s="20"/>
    </row>
    <row r="161" spans="1:49" x14ac:dyDescent="0.25">
      <c r="A161" t="e">
        <f>VLOOKUP($B161,'Cushing Balance'!$C$2:$E$500,3,TRUE)</f>
        <v>#N/A</v>
      </c>
      <c r="B161" s="1">
        <v>40172</v>
      </c>
      <c r="C161" s="31"/>
      <c r="D161" s="8">
        <v>0</v>
      </c>
      <c r="E161" s="35">
        <v>133.63910000000001</v>
      </c>
      <c r="F161" s="35"/>
      <c r="G161" s="26">
        <v>41.25</v>
      </c>
      <c r="H161" s="35">
        <v>29.228270000000002</v>
      </c>
      <c r="I161" s="35">
        <v>0</v>
      </c>
      <c r="J161" s="26">
        <v>0</v>
      </c>
      <c r="K161" s="35">
        <v>0</v>
      </c>
      <c r="L161" s="35">
        <v>0</v>
      </c>
      <c r="M161" s="35">
        <v>197.02367000000001</v>
      </c>
      <c r="N161" s="35">
        <v>0</v>
      </c>
      <c r="O161" s="35"/>
      <c r="P161" s="35"/>
      <c r="Q161" s="35"/>
      <c r="R161" s="35">
        <v>0</v>
      </c>
      <c r="S161" s="35"/>
      <c r="T161" s="35"/>
      <c r="V161" s="24">
        <f t="shared" si="8"/>
        <v>401.14104000000003</v>
      </c>
      <c r="Z161" s="20">
        <f t="shared" si="9"/>
        <v>401.14104000000003</v>
      </c>
      <c r="AB161" s="8">
        <v>106.43917</v>
      </c>
      <c r="AC161" s="35">
        <v>0</v>
      </c>
      <c r="AD161" s="35"/>
      <c r="AE161" s="35">
        <v>0</v>
      </c>
      <c r="AF161" s="35">
        <v>186.35621</v>
      </c>
      <c r="AG161" s="35">
        <v>38.243519999999997</v>
      </c>
      <c r="AH161" s="35">
        <v>142.06623000000002</v>
      </c>
      <c r="AI161" s="35"/>
      <c r="AJ161" s="35"/>
      <c r="AK161" s="35"/>
      <c r="AL161" s="35">
        <v>0</v>
      </c>
      <c r="AM161" s="35"/>
      <c r="AN161" s="35"/>
      <c r="AQ161" s="24">
        <f t="shared" si="11"/>
        <v>473.10513000000003</v>
      </c>
      <c r="AS161" s="34">
        <v>0</v>
      </c>
      <c r="AU161" s="20">
        <f t="shared" si="10"/>
        <v>473.10513000000003</v>
      </c>
      <c r="AW161" s="20"/>
    </row>
    <row r="162" spans="1:49" x14ac:dyDescent="0.25">
      <c r="A162" t="e">
        <f>VLOOKUP($B162,'Cushing Balance'!$C$2:$E$500,3,TRUE)</f>
        <v>#N/A</v>
      </c>
      <c r="B162" s="1">
        <v>40173</v>
      </c>
      <c r="C162" s="31"/>
      <c r="D162" s="8">
        <v>0</v>
      </c>
      <c r="E162" s="35">
        <v>136.78023000000002</v>
      </c>
      <c r="F162" s="35"/>
      <c r="G162" s="26">
        <v>41.25</v>
      </c>
      <c r="H162" s="35">
        <v>29.976939999999999</v>
      </c>
      <c r="I162" s="35">
        <v>0</v>
      </c>
      <c r="J162" s="26">
        <v>0</v>
      </c>
      <c r="K162" s="35">
        <v>0</v>
      </c>
      <c r="L162" s="35">
        <v>0</v>
      </c>
      <c r="M162" s="35">
        <v>227.69668999999999</v>
      </c>
      <c r="N162" s="35">
        <v>0</v>
      </c>
      <c r="O162" s="35"/>
      <c r="P162" s="35"/>
      <c r="Q162" s="35"/>
      <c r="R162" s="35">
        <v>0</v>
      </c>
      <c r="S162" s="35"/>
      <c r="T162" s="35"/>
      <c r="V162" s="24">
        <f t="shared" si="8"/>
        <v>435.70386000000002</v>
      </c>
      <c r="Z162" s="20">
        <f t="shared" si="9"/>
        <v>435.70386000000002</v>
      </c>
      <c r="AB162" s="8">
        <v>105.99077</v>
      </c>
      <c r="AC162" s="35">
        <v>0</v>
      </c>
      <c r="AD162" s="35"/>
      <c r="AE162" s="35">
        <v>0</v>
      </c>
      <c r="AF162" s="35">
        <v>186.79132999999999</v>
      </c>
      <c r="AG162" s="35">
        <v>39.94144</v>
      </c>
      <c r="AH162" s="35">
        <v>139.91602</v>
      </c>
      <c r="AI162" s="35"/>
      <c r="AJ162" s="35"/>
      <c r="AK162" s="35"/>
      <c r="AL162" s="35">
        <v>0</v>
      </c>
      <c r="AM162" s="35"/>
      <c r="AN162" s="35"/>
      <c r="AQ162" s="24">
        <f t="shared" si="11"/>
        <v>472.63956000000002</v>
      </c>
      <c r="AS162" s="34">
        <v>0</v>
      </c>
      <c r="AU162" s="20">
        <f t="shared" si="10"/>
        <v>472.63956000000002</v>
      </c>
      <c r="AW162" s="20"/>
    </row>
    <row r="163" spans="1:49" x14ac:dyDescent="0.25">
      <c r="A163" t="e">
        <f>VLOOKUP($B163,'Cushing Balance'!$C$2:$E$500,3,TRUE)</f>
        <v>#N/A</v>
      </c>
      <c r="B163" s="1">
        <v>40174</v>
      </c>
      <c r="C163" s="31"/>
      <c r="D163" s="8">
        <v>0</v>
      </c>
      <c r="E163" s="35">
        <v>133.73201999999998</v>
      </c>
      <c r="F163" s="35"/>
      <c r="G163" s="26">
        <v>41.25</v>
      </c>
      <c r="H163" s="35">
        <v>30.077810000000003</v>
      </c>
      <c r="I163" s="35">
        <v>0</v>
      </c>
      <c r="J163" s="26">
        <v>0</v>
      </c>
      <c r="K163" s="35">
        <v>0</v>
      </c>
      <c r="L163" s="35">
        <v>0</v>
      </c>
      <c r="M163" s="35">
        <v>239.64420999999999</v>
      </c>
      <c r="N163" s="35">
        <v>0</v>
      </c>
      <c r="O163" s="35"/>
      <c r="P163" s="35"/>
      <c r="Q163" s="35"/>
      <c r="R163" s="35">
        <v>0</v>
      </c>
      <c r="S163" s="35"/>
      <c r="T163" s="35"/>
      <c r="V163" s="24">
        <f t="shared" si="8"/>
        <v>444.70403999999996</v>
      </c>
      <c r="Z163" s="20">
        <f t="shared" si="9"/>
        <v>444.70403999999996</v>
      </c>
      <c r="AB163" s="8">
        <v>105.8415</v>
      </c>
      <c r="AC163" s="35">
        <v>0</v>
      </c>
      <c r="AD163" s="35"/>
      <c r="AE163" s="35">
        <v>0</v>
      </c>
      <c r="AF163" s="35">
        <v>188.56848000000002</v>
      </c>
      <c r="AG163" s="35">
        <v>28.436439999999997</v>
      </c>
      <c r="AH163" s="35">
        <v>136.12664999999998</v>
      </c>
      <c r="AI163" s="35"/>
      <c r="AJ163" s="35"/>
      <c r="AK163" s="35"/>
      <c r="AL163" s="35">
        <v>0</v>
      </c>
      <c r="AM163" s="35"/>
      <c r="AN163" s="35"/>
      <c r="AQ163" s="24">
        <f t="shared" si="11"/>
        <v>458.97307000000001</v>
      </c>
      <c r="AS163" s="34">
        <v>0</v>
      </c>
      <c r="AU163" s="20">
        <f t="shared" si="10"/>
        <v>458.97307000000001</v>
      </c>
      <c r="AW163" s="20"/>
    </row>
    <row r="164" spans="1:49" x14ac:dyDescent="0.25">
      <c r="A164" t="e">
        <f>VLOOKUP($B164,'Cushing Balance'!$C$2:$E$500,3,TRUE)</f>
        <v>#N/A</v>
      </c>
      <c r="B164" s="1">
        <v>40175</v>
      </c>
      <c r="C164" s="31"/>
      <c r="D164" s="8">
        <v>0</v>
      </c>
      <c r="E164" s="35">
        <v>126.38603999999999</v>
      </c>
      <c r="F164" s="35"/>
      <c r="G164" s="26">
        <v>41.25</v>
      </c>
      <c r="H164" s="35">
        <v>29.521060000000002</v>
      </c>
      <c r="I164" s="35">
        <v>0</v>
      </c>
      <c r="J164" s="26">
        <v>0</v>
      </c>
      <c r="K164" s="35">
        <v>0</v>
      </c>
      <c r="L164" s="35">
        <v>0</v>
      </c>
      <c r="M164" s="35">
        <v>238.01335</v>
      </c>
      <c r="N164" s="35">
        <v>0</v>
      </c>
      <c r="O164" s="35"/>
      <c r="P164" s="35"/>
      <c r="Q164" s="35"/>
      <c r="R164" s="35">
        <v>0</v>
      </c>
      <c r="S164" s="35"/>
      <c r="T164" s="35"/>
      <c r="V164" s="24">
        <f t="shared" si="8"/>
        <v>435.17044999999996</v>
      </c>
      <c r="Z164" s="20">
        <f t="shared" si="9"/>
        <v>435.17044999999996</v>
      </c>
      <c r="AB164" s="8">
        <v>118.48127000000001</v>
      </c>
      <c r="AC164" s="35">
        <v>0</v>
      </c>
      <c r="AD164" s="35"/>
      <c r="AE164" s="35">
        <v>0</v>
      </c>
      <c r="AF164" s="35">
        <v>189.45971</v>
      </c>
      <c r="AG164" s="35">
        <v>25.110209999999999</v>
      </c>
      <c r="AH164" s="35">
        <v>133.32094000000001</v>
      </c>
      <c r="AI164" s="35"/>
      <c r="AJ164" s="35"/>
      <c r="AK164" s="35"/>
      <c r="AL164" s="35">
        <v>0</v>
      </c>
      <c r="AM164" s="35"/>
      <c r="AN164" s="35"/>
      <c r="AQ164" s="24">
        <f t="shared" si="11"/>
        <v>466.37213000000003</v>
      </c>
      <c r="AS164" s="34">
        <v>0</v>
      </c>
      <c r="AU164" s="20">
        <f t="shared" si="10"/>
        <v>466.37213000000003</v>
      </c>
      <c r="AW164" s="20"/>
    </row>
    <row r="165" spans="1:49" x14ac:dyDescent="0.25">
      <c r="A165" t="e">
        <f>VLOOKUP($B165,'Cushing Balance'!$C$2:$E$500,3,TRUE)</f>
        <v>#N/A</v>
      </c>
      <c r="B165" s="1">
        <v>40176</v>
      </c>
      <c r="C165" s="31"/>
      <c r="D165" s="8">
        <v>0</v>
      </c>
      <c r="E165" s="35">
        <v>121.18339999999999</v>
      </c>
      <c r="F165" s="35"/>
      <c r="G165" s="26">
        <v>41.25</v>
      </c>
      <c r="H165" s="35">
        <v>29.539210000000001</v>
      </c>
      <c r="I165" s="35">
        <v>0</v>
      </c>
      <c r="J165" s="26">
        <v>0</v>
      </c>
      <c r="K165" s="35">
        <v>0</v>
      </c>
      <c r="L165" s="35">
        <v>0</v>
      </c>
      <c r="M165" s="35">
        <v>212.17479</v>
      </c>
      <c r="N165" s="35">
        <v>0</v>
      </c>
      <c r="O165" s="35"/>
      <c r="P165" s="35"/>
      <c r="Q165" s="35"/>
      <c r="R165" s="35">
        <v>0</v>
      </c>
      <c r="S165" s="35"/>
      <c r="T165" s="35"/>
      <c r="V165" s="24">
        <f t="shared" si="8"/>
        <v>404.1474</v>
      </c>
      <c r="Z165" s="20">
        <f t="shared" si="9"/>
        <v>404.1474</v>
      </c>
      <c r="AB165" s="8">
        <v>105.36002000000001</v>
      </c>
      <c r="AC165" s="35">
        <v>0</v>
      </c>
      <c r="AD165" s="35"/>
      <c r="AE165" s="35">
        <v>0</v>
      </c>
      <c r="AF165" s="35">
        <v>181.73102</v>
      </c>
      <c r="AG165" s="35">
        <v>25.345459999999999</v>
      </c>
      <c r="AH165" s="35">
        <v>136.45354</v>
      </c>
      <c r="AI165" s="35"/>
      <c r="AJ165" s="35"/>
      <c r="AK165" s="35"/>
      <c r="AL165" s="35">
        <v>0</v>
      </c>
      <c r="AM165" s="35"/>
      <c r="AN165" s="35"/>
      <c r="AQ165" s="24">
        <f t="shared" si="11"/>
        <v>448.89004</v>
      </c>
      <c r="AS165" s="34">
        <v>0</v>
      </c>
      <c r="AU165" s="20">
        <f t="shared" si="10"/>
        <v>448.89004</v>
      </c>
      <c r="AW165" s="20"/>
    </row>
    <row r="166" spans="1:49" x14ac:dyDescent="0.25">
      <c r="A166" t="e">
        <f>VLOOKUP($B166,'Cushing Balance'!$C$2:$E$500,3,TRUE)</f>
        <v>#N/A</v>
      </c>
      <c r="B166" s="1">
        <v>40177</v>
      </c>
      <c r="C166" s="31"/>
      <c r="D166" s="8">
        <v>0</v>
      </c>
      <c r="E166" s="35">
        <v>110.76442</v>
      </c>
      <c r="F166" s="35"/>
      <c r="G166" s="26">
        <v>41.25</v>
      </c>
      <c r="H166" s="35">
        <v>28.633669999999999</v>
      </c>
      <c r="I166" s="35">
        <v>0</v>
      </c>
      <c r="J166" s="26">
        <v>0</v>
      </c>
      <c r="K166" s="35">
        <v>0</v>
      </c>
      <c r="L166" s="35">
        <v>0</v>
      </c>
      <c r="M166" s="35">
        <v>248.27920999999998</v>
      </c>
      <c r="N166" s="35">
        <v>0</v>
      </c>
      <c r="O166" s="35"/>
      <c r="P166" s="35"/>
      <c r="Q166" s="35"/>
      <c r="R166" s="35">
        <v>0</v>
      </c>
      <c r="S166" s="35"/>
      <c r="T166" s="35"/>
      <c r="V166" s="24">
        <f t="shared" si="8"/>
        <v>428.92729999999995</v>
      </c>
      <c r="Z166" s="20">
        <f t="shared" si="9"/>
        <v>428.92729999999995</v>
      </c>
      <c r="AB166" s="8">
        <v>103.12128999999999</v>
      </c>
      <c r="AC166" s="35">
        <v>0</v>
      </c>
      <c r="AD166" s="35"/>
      <c r="AE166" s="35">
        <v>0</v>
      </c>
      <c r="AF166" s="35">
        <v>172.53587999999999</v>
      </c>
      <c r="AG166" s="35">
        <v>25.29806</v>
      </c>
      <c r="AH166" s="35">
        <v>133.98882999999998</v>
      </c>
      <c r="AI166" s="35"/>
      <c r="AJ166" s="35"/>
      <c r="AK166" s="35"/>
      <c r="AL166" s="35">
        <v>0</v>
      </c>
      <c r="AM166" s="35"/>
      <c r="AN166" s="35"/>
      <c r="AQ166" s="24">
        <f t="shared" si="11"/>
        <v>434.94405999999992</v>
      </c>
      <c r="AS166" s="34">
        <v>0</v>
      </c>
      <c r="AU166" s="20">
        <f t="shared" si="10"/>
        <v>434.94405999999992</v>
      </c>
      <c r="AW166" s="20"/>
    </row>
    <row r="167" spans="1:49" x14ac:dyDescent="0.25">
      <c r="A167" t="e">
        <f>VLOOKUP($B167,'Cushing Balance'!$C$2:$E$500,3,TRUE)</f>
        <v>#N/A</v>
      </c>
      <c r="B167" s="1">
        <v>40178</v>
      </c>
      <c r="C167" s="31"/>
      <c r="D167" s="8">
        <v>0</v>
      </c>
      <c r="E167" s="35">
        <v>89.246189999999999</v>
      </c>
      <c r="F167" s="35"/>
      <c r="G167" s="26">
        <v>41.25</v>
      </c>
      <c r="H167" s="35">
        <v>29.729189999999999</v>
      </c>
      <c r="I167" s="35">
        <v>0</v>
      </c>
      <c r="J167" s="26">
        <v>0</v>
      </c>
      <c r="K167" s="35">
        <v>0</v>
      </c>
      <c r="L167" s="35">
        <v>0</v>
      </c>
      <c r="M167" s="35">
        <v>240.68510000000001</v>
      </c>
      <c r="N167" s="35">
        <v>0</v>
      </c>
      <c r="O167" s="35"/>
      <c r="P167" s="35"/>
      <c r="Q167" s="35"/>
      <c r="R167" s="35">
        <v>0</v>
      </c>
      <c r="S167" s="35"/>
      <c r="T167" s="35"/>
      <c r="V167" s="24">
        <f t="shared" si="8"/>
        <v>400.91048000000001</v>
      </c>
      <c r="Z167" s="20">
        <f t="shared" si="9"/>
        <v>400.91048000000001</v>
      </c>
      <c r="AB167" s="8">
        <v>105.29819000000001</v>
      </c>
      <c r="AC167" s="35">
        <v>0</v>
      </c>
      <c r="AD167" s="35"/>
      <c r="AE167" s="35">
        <v>0</v>
      </c>
      <c r="AF167" s="35">
        <v>182.12538000000001</v>
      </c>
      <c r="AG167" s="35">
        <v>25.421560000000003</v>
      </c>
      <c r="AH167" s="35">
        <v>129.49919</v>
      </c>
      <c r="AI167" s="35"/>
      <c r="AJ167" s="35"/>
      <c r="AK167" s="35"/>
      <c r="AL167" s="35">
        <v>0</v>
      </c>
      <c r="AM167" s="35"/>
      <c r="AN167" s="35"/>
      <c r="AQ167" s="24">
        <f t="shared" si="11"/>
        <v>442.34432000000004</v>
      </c>
      <c r="AS167" s="34">
        <v>0</v>
      </c>
      <c r="AU167" s="20">
        <f t="shared" si="10"/>
        <v>442.34432000000004</v>
      </c>
      <c r="AW167" s="20"/>
    </row>
    <row r="168" spans="1:49" x14ac:dyDescent="0.25">
      <c r="A168" t="e">
        <f>VLOOKUP($B168,'Cushing Balance'!$C$2:$E$500,3,TRUE)</f>
        <v>#N/A</v>
      </c>
      <c r="B168" s="1">
        <v>40179</v>
      </c>
      <c r="C168" s="31"/>
      <c r="D168" s="8">
        <v>0</v>
      </c>
      <c r="E168" s="35">
        <v>89.734210000000004</v>
      </c>
      <c r="F168" s="35"/>
      <c r="G168" s="26">
        <v>41.25</v>
      </c>
      <c r="H168" s="35">
        <v>29.279919999999997</v>
      </c>
      <c r="I168" s="35">
        <v>0</v>
      </c>
      <c r="J168" s="26">
        <v>0</v>
      </c>
      <c r="K168" s="35">
        <v>0</v>
      </c>
      <c r="L168" s="35">
        <v>0</v>
      </c>
      <c r="M168" s="35">
        <v>195.98717000000002</v>
      </c>
      <c r="N168" s="35">
        <v>0</v>
      </c>
      <c r="O168" s="35"/>
      <c r="P168" s="35"/>
      <c r="Q168" s="35"/>
      <c r="R168" s="35">
        <v>0</v>
      </c>
      <c r="S168" s="35"/>
      <c r="T168" s="35"/>
      <c r="V168" s="24">
        <f t="shared" si="8"/>
        <v>356.25130000000001</v>
      </c>
      <c r="X168" s="5">
        <v>304.13068680645165</v>
      </c>
      <c r="Z168" s="20">
        <f t="shared" si="9"/>
        <v>660.38198680645166</v>
      </c>
      <c r="AB168" s="8">
        <v>143.28217000000001</v>
      </c>
      <c r="AC168" s="35">
        <v>0</v>
      </c>
      <c r="AD168" s="35"/>
      <c r="AE168" s="35">
        <v>0</v>
      </c>
      <c r="AF168" s="35">
        <v>185.89670999999998</v>
      </c>
      <c r="AG168" s="35">
        <v>25.354689999999998</v>
      </c>
      <c r="AH168" s="35">
        <v>111.70217</v>
      </c>
      <c r="AI168" s="35"/>
      <c r="AJ168" s="35"/>
      <c r="AK168" s="35"/>
      <c r="AL168" s="35">
        <v>0</v>
      </c>
      <c r="AM168" s="35"/>
      <c r="AN168" s="35"/>
      <c r="AQ168" s="24">
        <f t="shared" si="11"/>
        <v>466.23573999999996</v>
      </c>
      <c r="AS168" s="34">
        <v>730.88099999999997</v>
      </c>
      <c r="AU168" s="20">
        <f t="shared" si="10"/>
        <v>1197.1167399999999</v>
      </c>
      <c r="AW168" s="20"/>
    </row>
    <row r="169" spans="1:49" x14ac:dyDescent="0.25">
      <c r="A169" t="str">
        <f>VLOOKUP($B169,'Cushing Balance'!$C$2:$E$500,3,TRUE)</f>
        <v>12010</v>
      </c>
      <c r="B169" s="1">
        <v>40180</v>
      </c>
      <c r="C169" s="31"/>
      <c r="D169" s="8">
        <v>0</v>
      </c>
      <c r="E169" s="35">
        <v>101.30179</v>
      </c>
      <c r="F169" s="35"/>
      <c r="G169" s="26">
        <v>41.25</v>
      </c>
      <c r="H169" s="35">
        <v>29.08756</v>
      </c>
      <c r="I169" s="35">
        <v>0</v>
      </c>
      <c r="J169" s="26">
        <v>0</v>
      </c>
      <c r="K169" s="35">
        <v>0</v>
      </c>
      <c r="L169" s="35">
        <v>0</v>
      </c>
      <c r="M169" s="35">
        <v>201.30948000000001</v>
      </c>
      <c r="N169" s="35">
        <v>0</v>
      </c>
      <c r="O169" s="35"/>
      <c r="P169" s="35"/>
      <c r="Q169" s="35"/>
      <c r="R169" s="35">
        <v>0</v>
      </c>
      <c r="S169" s="35"/>
      <c r="T169" s="35"/>
      <c r="V169" s="24">
        <f t="shared" si="8"/>
        <v>372.94882999999999</v>
      </c>
      <c r="X169" s="5">
        <v>304.13068680645165</v>
      </c>
      <c r="Z169" s="20">
        <f t="shared" si="9"/>
        <v>677.07951680645169</v>
      </c>
      <c r="AB169" s="8">
        <v>145.12837999999999</v>
      </c>
      <c r="AC169" s="35">
        <v>0</v>
      </c>
      <c r="AD169" s="35"/>
      <c r="AE169" s="35">
        <v>0</v>
      </c>
      <c r="AF169" s="35">
        <v>189.60926999999998</v>
      </c>
      <c r="AG169" s="35">
        <v>25.916520000000002</v>
      </c>
      <c r="AH169" s="35">
        <v>135.96057999999999</v>
      </c>
      <c r="AI169" s="35"/>
      <c r="AJ169" s="35"/>
      <c r="AK169" s="35"/>
      <c r="AL169" s="35">
        <v>0</v>
      </c>
      <c r="AM169" s="35"/>
      <c r="AN169" s="35"/>
      <c r="AQ169" s="24">
        <f t="shared" si="11"/>
        <v>496.61474999999996</v>
      </c>
      <c r="AS169" s="34">
        <v>730.88099999999997</v>
      </c>
      <c r="AU169" s="20">
        <f t="shared" si="10"/>
        <v>1227.49575</v>
      </c>
      <c r="AW169" s="20"/>
    </row>
    <row r="170" spans="1:49" x14ac:dyDescent="0.25">
      <c r="A170" t="str">
        <f>VLOOKUP($B170,'Cushing Balance'!$C$2:$E$500,3,TRUE)</f>
        <v>12010</v>
      </c>
      <c r="B170" s="1">
        <v>40181</v>
      </c>
      <c r="C170" s="31"/>
      <c r="D170" s="8">
        <v>0</v>
      </c>
      <c r="E170" s="35">
        <v>129.69283000000001</v>
      </c>
      <c r="F170" s="35"/>
      <c r="G170" s="26">
        <v>41.25</v>
      </c>
      <c r="H170" s="35">
        <v>29.38129</v>
      </c>
      <c r="I170" s="35">
        <v>0</v>
      </c>
      <c r="J170" s="26">
        <v>0</v>
      </c>
      <c r="K170" s="35">
        <v>0</v>
      </c>
      <c r="L170" s="35">
        <v>0</v>
      </c>
      <c r="M170" s="35">
        <v>190.46317000000002</v>
      </c>
      <c r="N170" s="35">
        <v>0</v>
      </c>
      <c r="O170" s="35"/>
      <c r="P170" s="35"/>
      <c r="Q170" s="35"/>
      <c r="R170" s="35">
        <v>0</v>
      </c>
      <c r="S170" s="35"/>
      <c r="T170" s="35"/>
      <c r="V170" s="24">
        <f t="shared" si="8"/>
        <v>390.78729000000004</v>
      </c>
      <c r="X170" s="5">
        <v>304.13068680645165</v>
      </c>
      <c r="Z170" s="20">
        <f t="shared" si="9"/>
        <v>694.91797680645163</v>
      </c>
      <c r="AB170" s="8">
        <v>146.76220999999998</v>
      </c>
      <c r="AC170" s="35">
        <v>0</v>
      </c>
      <c r="AD170" s="35"/>
      <c r="AE170" s="35">
        <v>0</v>
      </c>
      <c r="AF170" s="35">
        <v>208.58779000000001</v>
      </c>
      <c r="AG170" s="35">
        <v>25.666250000000002</v>
      </c>
      <c r="AH170" s="35">
        <v>135.36165</v>
      </c>
      <c r="AI170" s="35"/>
      <c r="AJ170" s="35"/>
      <c r="AK170" s="35"/>
      <c r="AL170" s="35">
        <v>0</v>
      </c>
      <c r="AM170" s="35"/>
      <c r="AN170" s="35"/>
      <c r="AQ170" s="24">
        <f t="shared" si="11"/>
        <v>516.37789999999995</v>
      </c>
      <c r="AS170" s="34">
        <v>730.88099999999997</v>
      </c>
      <c r="AU170" s="20">
        <f t="shared" si="10"/>
        <v>1247.2588999999998</v>
      </c>
      <c r="AW170" s="20"/>
    </row>
    <row r="171" spans="1:49" x14ac:dyDescent="0.25">
      <c r="A171" t="str">
        <f>VLOOKUP($B171,'Cushing Balance'!$C$2:$E$500,3,TRUE)</f>
        <v>12010</v>
      </c>
      <c r="B171" s="1">
        <v>40182</v>
      </c>
      <c r="C171" s="31"/>
      <c r="D171" s="8">
        <v>0</v>
      </c>
      <c r="E171" s="35">
        <v>122.63971000000001</v>
      </c>
      <c r="F171" s="35"/>
      <c r="G171" s="26">
        <v>41.25</v>
      </c>
      <c r="H171" s="35">
        <v>28.968130000000002</v>
      </c>
      <c r="I171" s="35">
        <v>0</v>
      </c>
      <c r="J171" s="26">
        <v>0</v>
      </c>
      <c r="K171" s="35">
        <v>0</v>
      </c>
      <c r="L171" s="35">
        <v>0</v>
      </c>
      <c r="M171" s="35">
        <v>199.44782999999998</v>
      </c>
      <c r="N171" s="35">
        <v>0</v>
      </c>
      <c r="O171" s="35"/>
      <c r="P171" s="35"/>
      <c r="Q171" s="35"/>
      <c r="R171" s="35">
        <v>0</v>
      </c>
      <c r="S171" s="35"/>
      <c r="T171" s="35"/>
      <c r="V171" s="24">
        <f t="shared" si="8"/>
        <v>392.30566999999996</v>
      </c>
      <c r="X171" s="5">
        <v>304.13068680645165</v>
      </c>
      <c r="Z171" s="20">
        <f t="shared" si="9"/>
        <v>696.43635680645161</v>
      </c>
      <c r="AB171" s="8">
        <v>135.37667000000002</v>
      </c>
      <c r="AC171" s="35">
        <v>0</v>
      </c>
      <c r="AD171" s="35"/>
      <c r="AE171" s="35">
        <v>0</v>
      </c>
      <c r="AF171" s="35">
        <v>210.52223000000001</v>
      </c>
      <c r="AG171" s="35">
        <v>25.545459999999999</v>
      </c>
      <c r="AH171" s="35">
        <v>137.98895999999999</v>
      </c>
      <c r="AI171" s="35"/>
      <c r="AJ171" s="35"/>
      <c r="AK171" s="35"/>
      <c r="AL171" s="35">
        <v>0</v>
      </c>
      <c r="AM171" s="35"/>
      <c r="AN171" s="35"/>
      <c r="AQ171" s="24">
        <f t="shared" ref="AQ171:AQ202" si="12">SUM(AB171:AO171)</f>
        <v>509.43331999999998</v>
      </c>
      <c r="AS171" s="34">
        <v>730.88099999999997</v>
      </c>
      <c r="AU171" s="20">
        <f t="shared" si="10"/>
        <v>1240.31432</v>
      </c>
      <c r="AW171" s="20"/>
    </row>
    <row r="172" spans="1:49" x14ac:dyDescent="0.25">
      <c r="A172" t="str">
        <f>VLOOKUP($B172,'Cushing Balance'!$C$2:$E$500,3,TRUE)</f>
        <v>12010</v>
      </c>
      <c r="B172" s="1">
        <v>40183</v>
      </c>
      <c r="C172" s="31"/>
      <c r="D172" s="8">
        <v>0</v>
      </c>
      <c r="E172" s="35">
        <v>97.191810000000004</v>
      </c>
      <c r="F172" s="35"/>
      <c r="G172" s="26">
        <v>41.25</v>
      </c>
      <c r="H172" s="35">
        <v>29.668710000000001</v>
      </c>
      <c r="I172" s="35">
        <v>0</v>
      </c>
      <c r="J172" s="26">
        <v>0</v>
      </c>
      <c r="K172" s="35">
        <v>0</v>
      </c>
      <c r="L172" s="35">
        <v>0</v>
      </c>
      <c r="M172" s="35">
        <v>220.51315</v>
      </c>
      <c r="N172" s="35">
        <v>0</v>
      </c>
      <c r="O172" s="35"/>
      <c r="P172" s="35"/>
      <c r="Q172" s="35"/>
      <c r="R172" s="35">
        <v>19.36111</v>
      </c>
      <c r="S172" s="35"/>
      <c r="T172" s="35"/>
      <c r="V172" s="24">
        <f t="shared" si="8"/>
        <v>407.98478</v>
      </c>
      <c r="X172" s="5">
        <v>304.13068680645165</v>
      </c>
      <c r="Z172" s="20">
        <f t="shared" si="9"/>
        <v>712.11546680645165</v>
      </c>
      <c r="AB172" s="8">
        <v>133.40179000000001</v>
      </c>
      <c r="AC172" s="35">
        <v>0</v>
      </c>
      <c r="AD172" s="35"/>
      <c r="AE172" s="35">
        <v>0</v>
      </c>
      <c r="AF172" s="35">
        <v>215.45292000000001</v>
      </c>
      <c r="AG172" s="35">
        <v>25.052</v>
      </c>
      <c r="AH172" s="35">
        <v>117.6365</v>
      </c>
      <c r="AI172" s="35"/>
      <c r="AJ172" s="35"/>
      <c r="AK172" s="35"/>
      <c r="AL172" s="35">
        <v>0</v>
      </c>
      <c r="AM172" s="35"/>
      <c r="AN172" s="35"/>
      <c r="AQ172" s="24">
        <f t="shared" si="12"/>
        <v>491.54321000000004</v>
      </c>
      <c r="AS172" s="34">
        <v>730.88099999999997</v>
      </c>
      <c r="AU172" s="20">
        <f t="shared" si="10"/>
        <v>1222.4242100000001</v>
      </c>
      <c r="AW172" s="20"/>
    </row>
    <row r="173" spans="1:49" x14ac:dyDescent="0.25">
      <c r="A173" t="str">
        <f>VLOOKUP($B173,'Cushing Balance'!$C$2:$E$500,3,TRUE)</f>
        <v>12010</v>
      </c>
      <c r="B173" s="1">
        <v>40184</v>
      </c>
      <c r="C173" s="31"/>
      <c r="D173" s="8">
        <v>0</v>
      </c>
      <c r="E173" s="35">
        <v>101.83198</v>
      </c>
      <c r="F173" s="35"/>
      <c r="G173" s="26">
        <v>41.25</v>
      </c>
      <c r="H173" s="35">
        <v>29.81344</v>
      </c>
      <c r="I173" s="35">
        <v>0</v>
      </c>
      <c r="J173" s="26">
        <v>0</v>
      </c>
      <c r="K173" s="35">
        <v>0</v>
      </c>
      <c r="L173" s="35">
        <v>0</v>
      </c>
      <c r="M173" s="35">
        <v>190.27085</v>
      </c>
      <c r="N173" s="35">
        <v>0</v>
      </c>
      <c r="O173" s="35"/>
      <c r="P173" s="35"/>
      <c r="Q173" s="35"/>
      <c r="R173" s="35">
        <v>20.89432</v>
      </c>
      <c r="S173" s="35"/>
      <c r="T173" s="35"/>
      <c r="V173" s="24">
        <f t="shared" si="8"/>
        <v>384.06058999999999</v>
      </c>
      <c r="X173" s="5">
        <v>304.13068680645165</v>
      </c>
      <c r="Z173" s="20">
        <f t="shared" si="9"/>
        <v>688.1912768064517</v>
      </c>
      <c r="AB173" s="8">
        <v>147.06571</v>
      </c>
      <c r="AC173" s="35">
        <v>0</v>
      </c>
      <c r="AD173" s="35"/>
      <c r="AE173" s="35">
        <v>0</v>
      </c>
      <c r="AF173" s="35">
        <v>227.01160000000002</v>
      </c>
      <c r="AG173" s="35">
        <v>24.671479999999999</v>
      </c>
      <c r="AH173" s="35">
        <v>131.20515</v>
      </c>
      <c r="AI173" s="35"/>
      <c r="AJ173" s="35"/>
      <c r="AK173" s="35"/>
      <c r="AL173" s="35">
        <v>0</v>
      </c>
      <c r="AM173" s="35"/>
      <c r="AN173" s="35"/>
      <c r="AQ173" s="24">
        <f t="shared" si="12"/>
        <v>529.95393999999999</v>
      </c>
      <c r="AS173" s="34">
        <v>730.88099999999997</v>
      </c>
      <c r="AU173" s="20">
        <f t="shared" si="10"/>
        <v>1260.83494</v>
      </c>
      <c r="AW173" s="20"/>
    </row>
    <row r="174" spans="1:49" x14ac:dyDescent="0.25">
      <c r="A174" t="str">
        <f>VLOOKUP($B174,'Cushing Balance'!$C$2:$E$500,3,TRUE)</f>
        <v>12010</v>
      </c>
      <c r="B174" s="1">
        <v>40185</v>
      </c>
      <c r="C174" s="31"/>
      <c r="D174" s="8">
        <v>0</v>
      </c>
      <c r="E174" s="35">
        <v>124.98110000000001</v>
      </c>
      <c r="F174" s="35"/>
      <c r="G174" s="26">
        <v>41.25</v>
      </c>
      <c r="H174" s="35">
        <v>28.930900000000001</v>
      </c>
      <c r="I174" s="35">
        <v>0</v>
      </c>
      <c r="J174" s="26">
        <v>0</v>
      </c>
      <c r="K174" s="35">
        <v>0</v>
      </c>
      <c r="L174" s="35">
        <v>0</v>
      </c>
      <c r="M174" s="35">
        <v>192.10910000000001</v>
      </c>
      <c r="N174" s="35">
        <v>0</v>
      </c>
      <c r="O174" s="35"/>
      <c r="P174" s="35"/>
      <c r="Q174" s="35"/>
      <c r="R174" s="35">
        <v>23.545830000000002</v>
      </c>
      <c r="S174" s="35"/>
      <c r="T174" s="35"/>
      <c r="V174" s="24">
        <f t="shared" si="8"/>
        <v>410.81693000000007</v>
      </c>
      <c r="X174" s="5">
        <v>304.13068680645165</v>
      </c>
      <c r="Z174" s="20">
        <f t="shared" si="9"/>
        <v>714.94761680645172</v>
      </c>
      <c r="AB174" s="8">
        <v>145.62508</v>
      </c>
      <c r="AC174" s="35">
        <v>0</v>
      </c>
      <c r="AD174" s="35"/>
      <c r="AE174" s="35">
        <v>0</v>
      </c>
      <c r="AF174" s="35">
        <v>221.89239999999998</v>
      </c>
      <c r="AG174" s="35">
        <v>25.075689999999998</v>
      </c>
      <c r="AH174" s="35">
        <v>142.37763000000001</v>
      </c>
      <c r="AI174" s="35"/>
      <c r="AJ174" s="35"/>
      <c r="AK174" s="35"/>
      <c r="AL174" s="35">
        <v>0</v>
      </c>
      <c r="AM174" s="35"/>
      <c r="AN174" s="35"/>
      <c r="AQ174" s="24">
        <f t="shared" si="12"/>
        <v>534.97080000000005</v>
      </c>
      <c r="AS174" s="34">
        <v>730.88099999999997</v>
      </c>
      <c r="AU174" s="20">
        <f t="shared" si="10"/>
        <v>1265.8517999999999</v>
      </c>
      <c r="AW174" s="20"/>
    </row>
    <row r="175" spans="1:49" x14ac:dyDescent="0.25">
      <c r="A175" t="str">
        <f>VLOOKUP($B175,'Cushing Balance'!$C$2:$E$500,3,TRUE)</f>
        <v>12010</v>
      </c>
      <c r="B175" s="1">
        <v>40186</v>
      </c>
      <c r="C175" s="31"/>
      <c r="D175" s="8">
        <v>0</v>
      </c>
      <c r="E175" s="35">
        <v>126.39979</v>
      </c>
      <c r="F175" s="35"/>
      <c r="G175" s="26">
        <v>41.25</v>
      </c>
      <c r="H175" s="35">
        <v>31.185479999999998</v>
      </c>
      <c r="I175" s="35">
        <v>0</v>
      </c>
      <c r="J175" s="26">
        <v>0</v>
      </c>
      <c r="K175" s="35">
        <v>0</v>
      </c>
      <c r="L175" s="35">
        <v>0</v>
      </c>
      <c r="M175" s="35">
        <v>217.46967000000001</v>
      </c>
      <c r="N175" s="35">
        <v>0</v>
      </c>
      <c r="O175" s="35"/>
      <c r="P175" s="35"/>
      <c r="Q175" s="35"/>
      <c r="R175" s="35">
        <v>28.376000000000001</v>
      </c>
      <c r="S175" s="35"/>
      <c r="T175" s="35"/>
      <c r="V175" s="24">
        <f t="shared" si="8"/>
        <v>444.68093999999996</v>
      </c>
      <c r="X175" s="5">
        <v>304.13068680645165</v>
      </c>
      <c r="Z175" s="20">
        <f t="shared" si="9"/>
        <v>748.81162680645161</v>
      </c>
      <c r="AB175" s="8">
        <v>143.76406</v>
      </c>
      <c r="AC175" s="35">
        <v>0</v>
      </c>
      <c r="AD175" s="35"/>
      <c r="AE175" s="35">
        <v>0</v>
      </c>
      <c r="AF175" s="35">
        <v>219.47300000000001</v>
      </c>
      <c r="AG175" s="35">
        <v>25.23752</v>
      </c>
      <c r="AH175" s="35">
        <v>142.17160000000001</v>
      </c>
      <c r="AI175" s="35"/>
      <c r="AJ175" s="35"/>
      <c r="AK175" s="35"/>
      <c r="AL175" s="35">
        <v>0</v>
      </c>
      <c r="AM175" s="35"/>
      <c r="AN175" s="35"/>
      <c r="AQ175" s="24">
        <f t="shared" si="12"/>
        <v>530.64618000000007</v>
      </c>
      <c r="AS175" s="34">
        <v>730.88099999999997</v>
      </c>
      <c r="AU175" s="20">
        <f t="shared" si="10"/>
        <v>1261.52718</v>
      </c>
      <c r="AW175" s="20"/>
    </row>
    <row r="176" spans="1:49" x14ac:dyDescent="0.25">
      <c r="A176" t="str">
        <f>VLOOKUP($B176,'Cushing Balance'!$C$2:$E$500,3,TRUE)</f>
        <v>22010</v>
      </c>
      <c r="B176" s="1">
        <v>40187</v>
      </c>
      <c r="C176" s="31"/>
      <c r="D176" s="8">
        <v>0</v>
      </c>
      <c r="E176" s="35">
        <v>122.39521000000001</v>
      </c>
      <c r="F176" s="35"/>
      <c r="G176" s="26">
        <v>41.25</v>
      </c>
      <c r="H176" s="35">
        <v>28.707540000000002</v>
      </c>
      <c r="I176" s="35">
        <v>0</v>
      </c>
      <c r="J176" s="26">
        <v>0</v>
      </c>
      <c r="K176" s="35">
        <v>0</v>
      </c>
      <c r="L176" s="35">
        <v>0</v>
      </c>
      <c r="M176" s="35">
        <v>216.50688</v>
      </c>
      <c r="N176" s="35">
        <v>0</v>
      </c>
      <c r="O176" s="35"/>
      <c r="P176" s="35"/>
      <c r="Q176" s="35"/>
      <c r="R176" s="35">
        <v>27.440570000000001</v>
      </c>
      <c r="S176" s="35"/>
      <c r="T176" s="35"/>
      <c r="V176" s="24">
        <f t="shared" si="8"/>
        <v>436.30020000000002</v>
      </c>
      <c r="X176" s="5">
        <v>304.13068680645165</v>
      </c>
      <c r="Z176" s="20">
        <f t="shared" si="9"/>
        <v>740.43088680645167</v>
      </c>
      <c r="AB176" s="8">
        <v>143.33317000000002</v>
      </c>
      <c r="AC176" s="35">
        <v>0</v>
      </c>
      <c r="AD176" s="35"/>
      <c r="AE176" s="35">
        <v>0</v>
      </c>
      <c r="AF176" s="35">
        <v>224.08106000000001</v>
      </c>
      <c r="AG176" s="35">
        <v>25.076460000000001</v>
      </c>
      <c r="AH176" s="35">
        <v>140.80334999999999</v>
      </c>
      <c r="AI176" s="35"/>
      <c r="AJ176" s="35"/>
      <c r="AK176" s="35"/>
      <c r="AL176" s="35">
        <v>0</v>
      </c>
      <c r="AM176" s="35"/>
      <c r="AN176" s="35"/>
      <c r="AQ176" s="24">
        <f t="shared" si="12"/>
        <v>533.29404</v>
      </c>
      <c r="AS176" s="34">
        <v>730.88099999999997</v>
      </c>
      <c r="AU176" s="20">
        <f t="shared" si="10"/>
        <v>1264.1750400000001</v>
      </c>
      <c r="AW176" s="20"/>
    </row>
    <row r="177" spans="1:49" x14ac:dyDescent="0.25">
      <c r="A177" t="str">
        <f>VLOOKUP($B177,'Cushing Balance'!$C$2:$E$500,3,TRUE)</f>
        <v>22010</v>
      </c>
      <c r="B177" s="1">
        <v>40188</v>
      </c>
      <c r="C177" s="31"/>
      <c r="D177" s="8">
        <v>0</v>
      </c>
      <c r="E177" s="35">
        <v>119.69223</v>
      </c>
      <c r="F177" s="35"/>
      <c r="G177" s="26">
        <v>41.25</v>
      </c>
      <c r="H177" s="35">
        <v>29.159080000000003</v>
      </c>
      <c r="I177" s="35">
        <v>0</v>
      </c>
      <c r="J177" s="26">
        <v>0</v>
      </c>
      <c r="K177" s="35">
        <v>0</v>
      </c>
      <c r="L177" s="35">
        <v>0</v>
      </c>
      <c r="M177" s="35">
        <v>140.46770999999998</v>
      </c>
      <c r="N177" s="35">
        <v>0</v>
      </c>
      <c r="O177" s="35"/>
      <c r="P177" s="35"/>
      <c r="Q177" s="35"/>
      <c r="R177" s="35">
        <v>18.408159999999999</v>
      </c>
      <c r="S177" s="35"/>
      <c r="T177" s="35"/>
      <c r="V177" s="24">
        <f t="shared" si="8"/>
        <v>348.97718000000003</v>
      </c>
      <c r="X177" s="5">
        <v>304.13068680645165</v>
      </c>
      <c r="Z177" s="20">
        <f t="shared" si="9"/>
        <v>653.10786680645174</v>
      </c>
      <c r="AB177" s="8">
        <v>135.99821</v>
      </c>
      <c r="AC177" s="35">
        <v>0</v>
      </c>
      <c r="AD177" s="35"/>
      <c r="AE177" s="35">
        <v>0</v>
      </c>
      <c r="AF177" s="35">
        <v>206.41804000000002</v>
      </c>
      <c r="AG177" s="35">
        <v>25.70598</v>
      </c>
      <c r="AH177" s="35">
        <v>141.17606000000001</v>
      </c>
      <c r="AI177" s="35"/>
      <c r="AJ177" s="35"/>
      <c r="AK177" s="35"/>
      <c r="AL177" s="35">
        <v>0</v>
      </c>
      <c r="AM177" s="35"/>
      <c r="AN177" s="35"/>
      <c r="AQ177" s="24">
        <f t="shared" si="12"/>
        <v>509.29829000000001</v>
      </c>
      <c r="AS177" s="34">
        <v>730.88099999999997</v>
      </c>
      <c r="AU177" s="20">
        <f t="shared" si="10"/>
        <v>1240.17929</v>
      </c>
      <c r="AW177" s="20"/>
    </row>
    <row r="178" spans="1:49" x14ac:dyDescent="0.25">
      <c r="A178" t="str">
        <f>VLOOKUP($B178,'Cushing Balance'!$C$2:$E$500,3,TRUE)</f>
        <v>22010</v>
      </c>
      <c r="B178" s="1">
        <v>40189</v>
      </c>
      <c r="C178" s="31"/>
      <c r="D178" s="8">
        <v>0</v>
      </c>
      <c r="E178" s="35">
        <v>112.60491999999999</v>
      </c>
      <c r="F178" s="35"/>
      <c r="G178" s="26">
        <v>41.25</v>
      </c>
      <c r="H178" s="35">
        <v>29.533939999999998</v>
      </c>
      <c r="I178" s="35">
        <v>0</v>
      </c>
      <c r="J178" s="26">
        <v>0</v>
      </c>
      <c r="K178" s="35">
        <v>0</v>
      </c>
      <c r="L178" s="35">
        <v>0</v>
      </c>
      <c r="M178" s="35">
        <v>224.70985000000002</v>
      </c>
      <c r="N178" s="35">
        <v>0</v>
      </c>
      <c r="O178" s="35"/>
      <c r="P178" s="35"/>
      <c r="Q178" s="35"/>
      <c r="R178" s="35">
        <v>11.061999999999999</v>
      </c>
      <c r="S178" s="35"/>
      <c r="T178" s="35"/>
      <c r="V178" s="24">
        <f t="shared" si="8"/>
        <v>419.16070999999999</v>
      </c>
      <c r="X178" s="5">
        <v>304.13068680645165</v>
      </c>
      <c r="Z178" s="20">
        <f t="shared" si="9"/>
        <v>723.29139680645164</v>
      </c>
      <c r="AB178" s="8">
        <v>132.70279000000002</v>
      </c>
      <c r="AC178" s="35">
        <v>0</v>
      </c>
      <c r="AD178" s="35"/>
      <c r="AE178" s="35">
        <v>0</v>
      </c>
      <c r="AF178" s="35">
        <v>216.32708</v>
      </c>
      <c r="AG178" s="35">
        <v>28.47373</v>
      </c>
      <c r="AH178" s="35">
        <v>134.02158</v>
      </c>
      <c r="AI178" s="35"/>
      <c r="AJ178" s="35"/>
      <c r="AK178" s="35"/>
      <c r="AL178" s="35">
        <v>0</v>
      </c>
      <c r="AM178" s="35"/>
      <c r="AN178" s="35"/>
      <c r="AQ178" s="24">
        <f t="shared" si="12"/>
        <v>511.52517999999998</v>
      </c>
      <c r="AS178" s="34">
        <v>730.88099999999997</v>
      </c>
      <c r="AU178" s="20">
        <f t="shared" si="10"/>
        <v>1242.4061799999999</v>
      </c>
      <c r="AW178" s="20"/>
    </row>
    <row r="179" spans="1:49" x14ac:dyDescent="0.25">
      <c r="A179" t="str">
        <f>VLOOKUP($B179,'Cushing Balance'!$C$2:$E$500,3,TRUE)</f>
        <v>22010</v>
      </c>
      <c r="B179" s="1">
        <v>40190</v>
      </c>
      <c r="C179" s="31"/>
      <c r="D179" s="8">
        <v>0</v>
      </c>
      <c r="E179" s="35">
        <v>100.41566999999999</v>
      </c>
      <c r="F179" s="35"/>
      <c r="G179" s="26">
        <v>41.25</v>
      </c>
      <c r="H179" s="35">
        <v>30.043130000000001</v>
      </c>
      <c r="I179" s="35">
        <v>0</v>
      </c>
      <c r="J179" s="26">
        <v>0</v>
      </c>
      <c r="K179" s="35">
        <v>0</v>
      </c>
      <c r="L179" s="35">
        <v>0</v>
      </c>
      <c r="M179" s="35">
        <v>184.28476999999998</v>
      </c>
      <c r="N179" s="35">
        <v>0</v>
      </c>
      <c r="O179" s="35"/>
      <c r="P179" s="35"/>
      <c r="Q179" s="35"/>
      <c r="R179" s="35">
        <v>14.324549999999999</v>
      </c>
      <c r="S179" s="35"/>
      <c r="T179" s="35"/>
      <c r="V179" s="24">
        <f t="shared" si="8"/>
        <v>370.31811999999996</v>
      </c>
      <c r="X179" s="5">
        <v>304.13068680645165</v>
      </c>
      <c r="Z179" s="20">
        <f t="shared" si="9"/>
        <v>674.44880680645156</v>
      </c>
      <c r="AB179" s="8">
        <v>140.73319000000001</v>
      </c>
      <c r="AC179" s="35">
        <v>0</v>
      </c>
      <c r="AD179" s="35"/>
      <c r="AE179" s="35">
        <v>0</v>
      </c>
      <c r="AF179" s="35">
        <v>193.5189</v>
      </c>
      <c r="AG179" s="35">
        <v>39.577400000000004</v>
      </c>
      <c r="AH179" s="35">
        <v>140.69738000000001</v>
      </c>
      <c r="AI179" s="35"/>
      <c r="AJ179" s="35"/>
      <c r="AK179" s="35"/>
      <c r="AL179" s="35">
        <v>0</v>
      </c>
      <c r="AM179" s="35"/>
      <c r="AN179" s="35"/>
      <c r="AQ179" s="24">
        <f t="shared" si="12"/>
        <v>514.52687000000003</v>
      </c>
      <c r="AS179" s="34">
        <v>730.88099999999997</v>
      </c>
      <c r="AU179" s="20">
        <f t="shared" si="10"/>
        <v>1245.40787</v>
      </c>
      <c r="AW179" s="20"/>
    </row>
    <row r="180" spans="1:49" x14ac:dyDescent="0.25">
      <c r="A180" t="str">
        <f>VLOOKUP($B180,'Cushing Balance'!$C$2:$E$500,3,TRUE)</f>
        <v>22010</v>
      </c>
      <c r="B180" s="1">
        <v>40191</v>
      </c>
      <c r="C180" s="31"/>
      <c r="D180" s="8">
        <v>0</v>
      </c>
      <c r="E180" s="35">
        <v>135.96779000000001</v>
      </c>
      <c r="F180" s="35"/>
      <c r="G180" s="26">
        <v>41.25</v>
      </c>
      <c r="H180" s="35">
        <v>31.149099999999997</v>
      </c>
      <c r="I180" s="35">
        <v>0</v>
      </c>
      <c r="J180" s="26">
        <v>0</v>
      </c>
      <c r="K180" s="35">
        <v>0</v>
      </c>
      <c r="L180" s="35">
        <v>0</v>
      </c>
      <c r="M180" s="35">
        <v>188.96180999999999</v>
      </c>
      <c r="N180" s="35">
        <v>0</v>
      </c>
      <c r="O180" s="35"/>
      <c r="P180" s="35"/>
      <c r="Q180" s="35"/>
      <c r="R180" s="35">
        <v>8.43431</v>
      </c>
      <c r="S180" s="35"/>
      <c r="T180" s="35"/>
      <c r="V180" s="24">
        <f t="shared" si="8"/>
        <v>405.76301000000001</v>
      </c>
      <c r="X180" s="5">
        <v>304.13068680645165</v>
      </c>
      <c r="Z180" s="20">
        <f t="shared" si="9"/>
        <v>709.89369680645166</v>
      </c>
      <c r="AB180" s="8">
        <v>146.57935000000001</v>
      </c>
      <c r="AC180" s="35">
        <v>0</v>
      </c>
      <c r="AD180" s="35"/>
      <c r="AE180" s="35">
        <v>0</v>
      </c>
      <c r="AF180" s="35">
        <v>197.07988</v>
      </c>
      <c r="AG180" s="35">
        <v>20.545169999999999</v>
      </c>
      <c r="AH180" s="35">
        <v>145.21471</v>
      </c>
      <c r="AI180" s="35"/>
      <c r="AJ180" s="35"/>
      <c r="AK180" s="35"/>
      <c r="AL180" s="35">
        <v>0</v>
      </c>
      <c r="AM180" s="35"/>
      <c r="AN180" s="35"/>
      <c r="AQ180" s="24">
        <f t="shared" si="12"/>
        <v>509.41910999999993</v>
      </c>
      <c r="AS180" s="34">
        <v>730.88099999999997</v>
      </c>
      <c r="AU180" s="20">
        <f t="shared" si="10"/>
        <v>1240.3001099999999</v>
      </c>
      <c r="AW180" s="20"/>
    </row>
    <row r="181" spans="1:49" x14ac:dyDescent="0.25">
      <c r="A181" t="str">
        <f>VLOOKUP($B181,'Cushing Balance'!$C$2:$E$500,3,TRUE)</f>
        <v>22010</v>
      </c>
      <c r="B181" s="1">
        <v>40192</v>
      </c>
      <c r="C181" s="31"/>
      <c r="D181" s="8">
        <v>0</v>
      </c>
      <c r="E181" s="35">
        <v>136.17238</v>
      </c>
      <c r="F181" s="35"/>
      <c r="G181" s="26">
        <v>41.25</v>
      </c>
      <c r="H181" s="35">
        <v>29.510459999999998</v>
      </c>
      <c r="I181" s="35">
        <v>0</v>
      </c>
      <c r="J181" s="26">
        <v>0</v>
      </c>
      <c r="K181" s="35">
        <v>0</v>
      </c>
      <c r="L181" s="35">
        <v>0</v>
      </c>
      <c r="M181" s="35">
        <v>211.18825000000001</v>
      </c>
      <c r="N181" s="35">
        <v>0</v>
      </c>
      <c r="O181" s="35"/>
      <c r="P181" s="35"/>
      <c r="Q181" s="35"/>
      <c r="R181" s="35">
        <v>12.39167</v>
      </c>
      <c r="S181" s="35"/>
      <c r="T181" s="35"/>
      <c r="V181" s="24">
        <f t="shared" si="8"/>
        <v>430.51275999999996</v>
      </c>
      <c r="X181" s="5">
        <v>304.13068680645165</v>
      </c>
      <c r="Z181" s="20">
        <f t="shared" si="9"/>
        <v>734.64344680645161</v>
      </c>
      <c r="AB181" s="8">
        <v>144.45246</v>
      </c>
      <c r="AC181" s="35">
        <v>0</v>
      </c>
      <c r="AD181" s="35"/>
      <c r="AE181" s="35">
        <v>0</v>
      </c>
      <c r="AF181" s="35">
        <v>200.12994</v>
      </c>
      <c r="AG181" s="35">
        <v>27.603480000000001</v>
      </c>
      <c r="AH181" s="35">
        <v>137.66944000000001</v>
      </c>
      <c r="AI181" s="35"/>
      <c r="AJ181" s="35"/>
      <c r="AK181" s="35"/>
      <c r="AL181" s="35">
        <v>0</v>
      </c>
      <c r="AM181" s="35"/>
      <c r="AN181" s="35"/>
      <c r="AQ181" s="24">
        <f t="shared" si="12"/>
        <v>509.85532000000001</v>
      </c>
      <c r="AS181" s="34">
        <v>730.88099999999997</v>
      </c>
      <c r="AU181" s="20">
        <f t="shared" si="10"/>
        <v>1240.73632</v>
      </c>
      <c r="AW181" s="20"/>
    </row>
    <row r="182" spans="1:49" x14ac:dyDescent="0.25">
      <c r="A182" t="str">
        <f>VLOOKUP($B182,'Cushing Balance'!$C$2:$E$500,3,TRUE)</f>
        <v>22010</v>
      </c>
      <c r="B182" s="1">
        <v>40193</v>
      </c>
      <c r="C182" s="31"/>
      <c r="D182" s="8">
        <v>0</v>
      </c>
      <c r="E182" s="35">
        <v>126.19265</v>
      </c>
      <c r="F182" s="35"/>
      <c r="G182" s="26">
        <v>41.25</v>
      </c>
      <c r="H182" s="35">
        <v>30.452249999999999</v>
      </c>
      <c r="I182" s="35">
        <v>0</v>
      </c>
      <c r="J182" s="26">
        <v>0</v>
      </c>
      <c r="K182" s="35">
        <v>0</v>
      </c>
      <c r="L182" s="35">
        <v>0</v>
      </c>
      <c r="M182" s="35">
        <v>189.16319000000001</v>
      </c>
      <c r="N182" s="35">
        <v>0</v>
      </c>
      <c r="O182" s="35"/>
      <c r="P182" s="35"/>
      <c r="Q182" s="35"/>
      <c r="R182" s="35">
        <v>9.6468799999999995</v>
      </c>
      <c r="S182" s="35"/>
      <c r="T182" s="35"/>
      <c r="V182" s="24">
        <f t="shared" si="8"/>
        <v>396.70497</v>
      </c>
      <c r="X182" s="5">
        <v>304.13068680645165</v>
      </c>
      <c r="Z182" s="20">
        <f t="shared" si="9"/>
        <v>700.83565680645165</v>
      </c>
      <c r="AB182" s="8">
        <v>133.31473</v>
      </c>
      <c r="AC182" s="35">
        <v>0</v>
      </c>
      <c r="AD182" s="35"/>
      <c r="AE182" s="35">
        <v>0</v>
      </c>
      <c r="AF182" s="35">
        <v>216.20498000000001</v>
      </c>
      <c r="AG182" s="35">
        <v>30.02638</v>
      </c>
      <c r="AH182" s="35">
        <v>142.60651999999999</v>
      </c>
      <c r="AI182" s="35"/>
      <c r="AJ182" s="35"/>
      <c r="AK182" s="35"/>
      <c r="AL182" s="35">
        <v>0</v>
      </c>
      <c r="AM182" s="35"/>
      <c r="AN182" s="35"/>
      <c r="AQ182" s="24">
        <f t="shared" si="12"/>
        <v>522.1526100000001</v>
      </c>
      <c r="AS182" s="34">
        <v>730.88099999999997</v>
      </c>
      <c r="AU182" s="20">
        <f t="shared" si="10"/>
        <v>1253.03361</v>
      </c>
      <c r="AW182" s="20"/>
    </row>
    <row r="183" spans="1:49" x14ac:dyDescent="0.25">
      <c r="A183" t="str">
        <f>VLOOKUP($B183,'Cushing Balance'!$C$2:$E$500,3,TRUE)</f>
        <v>32010</v>
      </c>
      <c r="B183" s="1">
        <v>40194</v>
      </c>
      <c r="C183" s="31"/>
      <c r="D183" s="8">
        <v>0</v>
      </c>
      <c r="E183" s="35">
        <v>78.478380000000001</v>
      </c>
      <c r="F183" s="35"/>
      <c r="G183" s="26">
        <v>41.25</v>
      </c>
      <c r="H183" s="35">
        <v>28.23827</v>
      </c>
      <c r="I183" s="35">
        <v>0</v>
      </c>
      <c r="J183" s="26">
        <v>0</v>
      </c>
      <c r="K183" s="35">
        <v>0</v>
      </c>
      <c r="L183" s="35">
        <v>0</v>
      </c>
      <c r="M183" s="35">
        <v>120.23783</v>
      </c>
      <c r="N183" s="35">
        <v>0</v>
      </c>
      <c r="O183" s="35"/>
      <c r="P183" s="35"/>
      <c r="Q183" s="35"/>
      <c r="R183" s="35">
        <v>18.146879999999999</v>
      </c>
      <c r="S183" s="35"/>
      <c r="T183" s="35"/>
      <c r="V183" s="24">
        <f t="shared" si="8"/>
        <v>286.35136</v>
      </c>
      <c r="X183" s="5">
        <v>304.13068680645165</v>
      </c>
      <c r="Z183" s="20">
        <f t="shared" si="9"/>
        <v>590.48204680645165</v>
      </c>
      <c r="AB183" s="8">
        <v>129.81267</v>
      </c>
      <c r="AC183" s="35">
        <v>0</v>
      </c>
      <c r="AD183" s="35"/>
      <c r="AE183" s="35">
        <v>0</v>
      </c>
      <c r="AF183" s="35">
        <v>203.95596</v>
      </c>
      <c r="AG183" s="35">
        <v>37.752330000000001</v>
      </c>
      <c r="AH183" s="35">
        <v>142.81307999999999</v>
      </c>
      <c r="AI183" s="35"/>
      <c r="AJ183" s="35"/>
      <c r="AK183" s="35"/>
      <c r="AL183" s="35">
        <v>0</v>
      </c>
      <c r="AM183" s="35"/>
      <c r="AN183" s="35"/>
      <c r="AQ183" s="24">
        <f t="shared" si="12"/>
        <v>514.33404000000007</v>
      </c>
      <c r="AS183" s="34">
        <v>730.88099999999997</v>
      </c>
      <c r="AU183" s="20">
        <f t="shared" si="10"/>
        <v>1245.21504</v>
      </c>
      <c r="AW183" s="20"/>
    </row>
    <row r="184" spans="1:49" x14ac:dyDescent="0.25">
      <c r="A184" t="str">
        <f>VLOOKUP($B184,'Cushing Balance'!$C$2:$E$500,3,TRUE)</f>
        <v>32010</v>
      </c>
      <c r="B184" s="1">
        <v>40195</v>
      </c>
      <c r="C184" s="31"/>
      <c r="D184" s="8">
        <v>0</v>
      </c>
      <c r="E184" s="35">
        <v>148.06923</v>
      </c>
      <c r="F184" s="35"/>
      <c r="G184" s="26">
        <v>41.25</v>
      </c>
      <c r="H184" s="35">
        <v>29.126150000000003</v>
      </c>
      <c r="I184" s="35">
        <v>0</v>
      </c>
      <c r="J184" s="26">
        <v>0</v>
      </c>
      <c r="K184" s="35">
        <v>0</v>
      </c>
      <c r="L184" s="35">
        <v>0</v>
      </c>
      <c r="M184" s="35">
        <v>127.13271</v>
      </c>
      <c r="N184" s="35">
        <v>0</v>
      </c>
      <c r="O184" s="35"/>
      <c r="P184" s="35"/>
      <c r="Q184" s="35"/>
      <c r="R184" s="35">
        <v>7.3214300000000003</v>
      </c>
      <c r="S184" s="35"/>
      <c r="T184" s="35"/>
      <c r="V184" s="24">
        <f t="shared" si="8"/>
        <v>352.89952</v>
      </c>
      <c r="X184" s="5">
        <v>304.13068680645165</v>
      </c>
      <c r="Z184" s="20">
        <f t="shared" si="9"/>
        <v>657.03020680645159</v>
      </c>
      <c r="AB184" s="8">
        <v>129.96608000000001</v>
      </c>
      <c r="AC184" s="35">
        <v>0</v>
      </c>
      <c r="AD184" s="35"/>
      <c r="AE184" s="35">
        <v>0</v>
      </c>
      <c r="AF184" s="35">
        <v>210.06318999999999</v>
      </c>
      <c r="AG184" s="35">
        <v>39.663330000000002</v>
      </c>
      <c r="AH184" s="35">
        <v>142.23232999999999</v>
      </c>
      <c r="AI184" s="35"/>
      <c r="AJ184" s="35"/>
      <c r="AK184" s="35"/>
      <c r="AL184" s="35">
        <v>0</v>
      </c>
      <c r="AM184" s="35"/>
      <c r="AN184" s="35"/>
      <c r="AQ184" s="24">
        <f t="shared" si="12"/>
        <v>521.9249299999999</v>
      </c>
      <c r="AS184" s="34">
        <v>730.88099999999997</v>
      </c>
      <c r="AU184" s="20">
        <f t="shared" si="10"/>
        <v>1252.80593</v>
      </c>
      <c r="AW184" s="20"/>
    </row>
    <row r="185" spans="1:49" x14ac:dyDescent="0.25">
      <c r="A185" t="str">
        <f>VLOOKUP($B185,'Cushing Balance'!$C$2:$E$500,3,TRUE)</f>
        <v>32010</v>
      </c>
      <c r="B185" s="1">
        <v>40196</v>
      </c>
      <c r="C185" s="31"/>
      <c r="D185" s="8">
        <v>0</v>
      </c>
      <c r="E185" s="35">
        <v>139.49814999999998</v>
      </c>
      <c r="F185" s="35"/>
      <c r="G185" s="26">
        <v>41.25</v>
      </c>
      <c r="H185" s="35">
        <v>29.146599999999999</v>
      </c>
      <c r="I185" s="35">
        <v>0</v>
      </c>
      <c r="J185" s="26">
        <v>0</v>
      </c>
      <c r="K185" s="35">
        <v>0</v>
      </c>
      <c r="L185" s="35">
        <v>0</v>
      </c>
      <c r="M185" s="35">
        <v>217.03019</v>
      </c>
      <c r="N185" s="35">
        <v>0</v>
      </c>
      <c r="O185" s="35"/>
      <c r="P185" s="35"/>
      <c r="Q185" s="35"/>
      <c r="R185" s="35">
        <v>7.8385400000000001</v>
      </c>
      <c r="S185" s="35"/>
      <c r="T185" s="35"/>
      <c r="V185" s="24">
        <f t="shared" si="8"/>
        <v>434.76348000000002</v>
      </c>
      <c r="X185" s="5">
        <v>304.13068680645165</v>
      </c>
      <c r="Z185" s="20">
        <f t="shared" si="9"/>
        <v>738.89416680645172</v>
      </c>
      <c r="AB185" s="8">
        <v>130.22217000000001</v>
      </c>
      <c r="AC185" s="35">
        <v>0</v>
      </c>
      <c r="AD185" s="35"/>
      <c r="AE185" s="35">
        <v>0</v>
      </c>
      <c r="AF185" s="35">
        <v>208.45694</v>
      </c>
      <c r="AG185" s="35">
        <v>39.177579999999999</v>
      </c>
      <c r="AH185" s="35">
        <v>141.54024999999999</v>
      </c>
      <c r="AI185" s="35"/>
      <c r="AJ185" s="35"/>
      <c r="AK185" s="35"/>
      <c r="AL185" s="35">
        <v>0</v>
      </c>
      <c r="AM185" s="35"/>
      <c r="AN185" s="35"/>
      <c r="AQ185" s="24">
        <f t="shared" si="12"/>
        <v>519.39693999999997</v>
      </c>
      <c r="AS185" s="34">
        <v>730.88099999999997</v>
      </c>
      <c r="AU185" s="20">
        <f t="shared" si="10"/>
        <v>1250.2779399999999</v>
      </c>
      <c r="AW185" s="20"/>
    </row>
    <row r="186" spans="1:49" x14ac:dyDescent="0.25">
      <c r="A186" t="str">
        <f>VLOOKUP($B186,'Cushing Balance'!$C$2:$E$500,3,TRUE)</f>
        <v>32010</v>
      </c>
      <c r="B186" s="1">
        <v>40197</v>
      </c>
      <c r="C186" s="31"/>
      <c r="D186" s="8">
        <v>0</v>
      </c>
      <c r="E186" s="35">
        <v>134.21351999999999</v>
      </c>
      <c r="F186" s="35"/>
      <c r="G186" s="26">
        <v>41.25</v>
      </c>
      <c r="H186" s="35">
        <v>28.658750000000001</v>
      </c>
      <c r="I186" s="35">
        <v>0</v>
      </c>
      <c r="J186" s="26">
        <v>0</v>
      </c>
      <c r="K186" s="35">
        <v>0</v>
      </c>
      <c r="L186" s="35">
        <v>0</v>
      </c>
      <c r="M186" s="35">
        <v>182.39756</v>
      </c>
      <c r="N186" s="35">
        <v>0</v>
      </c>
      <c r="O186" s="35"/>
      <c r="P186" s="35"/>
      <c r="Q186" s="35"/>
      <c r="R186" s="35">
        <v>6.17</v>
      </c>
      <c r="S186" s="35"/>
      <c r="T186" s="35"/>
      <c r="V186" s="24">
        <f t="shared" si="8"/>
        <v>392.68982999999997</v>
      </c>
      <c r="X186" s="5">
        <v>304.13068680645165</v>
      </c>
      <c r="Z186" s="20">
        <f t="shared" si="9"/>
        <v>696.82051680645168</v>
      </c>
      <c r="AB186" s="8">
        <v>130.16714999999999</v>
      </c>
      <c r="AC186" s="35">
        <v>0</v>
      </c>
      <c r="AD186" s="35"/>
      <c r="AE186" s="35">
        <v>0</v>
      </c>
      <c r="AF186" s="35">
        <v>145.80473000000001</v>
      </c>
      <c r="AG186" s="35">
        <v>36.971899999999998</v>
      </c>
      <c r="AH186" s="35">
        <v>142.51629</v>
      </c>
      <c r="AI186" s="35"/>
      <c r="AJ186" s="35"/>
      <c r="AK186" s="35"/>
      <c r="AL186" s="35">
        <v>0</v>
      </c>
      <c r="AM186" s="35"/>
      <c r="AN186" s="35"/>
      <c r="AQ186" s="24">
        <f t="shared" si="12"/>
        <v>455.46006999999997</v>
      </c>
      <c r="AS186" s="34">
        <v>730.88099999999997</v>
      </c>
      <c r="AU186" s="20">
        <f t="shared" si="10"/>
        <v>1186.3410699999999</v>
      </c>
      <c r="AW186" s="20"/>
    </row>
    <row r="187" spans="1:49" x14ac:dyDescent="0.25">
      <c r="A187" t="str">
        <f>VLOOKUP($B187,'Cushing Balance'!$C$2:$E$500,3,TRUE)</f>
        <v>32010</v>
      </c>
      <c r="B187" s="1">
        <v>40198</v>
      </c>
      <c r="C187" s="31"/>
      <c r="D187" s="8">
        <v>0</v>
      </c>
      <c r="E187" s="35">
        <v>146.37983</v>
      </c>
      <c r="F187" s="35"/>
      <c r="G187" s="26">
        <v>41.25</v>
      </c>
      <c r="H187" s="35">
        <v>30.039189999999998</v>
      </c>
      <c r="I187" s="35">
        <v>0</v>
      </c>
      <c r="J187" s="26">
        <v>0</v>
      </c>
      <c r="K187" s="35">
        <v>0</v>
      </c>
      <c r="L187" s="35">
        <v>0</v>
      </c>
      <c r="M187" s="35">
        <v>195.99664999999999</v>
      </c>
      <c r="N187" s="35">
        <v>0</v>
      </c>
      <c r="O187" s="35"/>
      <c r="P187" s="35"/>
      <c r="Q187" s="35"/>
      <c r="R187" s="35">
        <v>12.202</v>
      </c>
      <c r="S187" s="35"/>
      <c r="T187" s="35"/>
      <c r="V187" s="24">
        <f t="shared" si="8"/>
        <v>425.86766999999998</v>
      </c>
      <c r="X187" s="5">
        <v>304.13068680645165</v>
      </c>
      <c r="Z187" s="20">
        <f t="shared" si="9"/>
        <v>729.99835680645162</v>
      </c>
      <c r="AB187" s="8">
        <v>130.88763</v>
      </c>
      <c r="AC187" s="35">
        <v>0</v>
      </c>
      <c r="AD187" s="35"/>
      <c r="AE187" s="35">
        <v>0</v>
      </c>
      <c r="AF187" s="35">
        <v>129.76474999999999</v>
      </c>
      <c r="AG187" s="35">
        <v>29.946150000000003</v>
      </c>
      <c r="AH187" s="35">
        <v>138.44687999999999</v>
      </c>
      <c r="AI187" s="35"/>
      <c r="AJ187" s="35"/>
      <c r="AK187" s="35"/>
      <c r="AL187" s="35">
        <v>0</v>
      </c>
      <c r="AM187" s="35"/>
      <c r="AN187" s="35"/>
      <c r="AQ187" s="24">
        <f t="shared" si="12"/>
        <v>429.04540999999995</v>
      </c>
      <c r="AS187" s="34">
        <v>730.88099999999997</v>
      </c>
      <c r="AU187" s="20">
        <f t="shared" si="10"/>
        <v>1159.92641</v>
      </c>
      <c r="AW187" s="20"/>
    </row>
    <row r="188" spans="1:49" x14ac:dyDescent="0.25">
      <c r="A188" t="str">
        <f>VLOOKUP($B188,'Cushing Balance'!$C$2:$E$500,3,TRUE)</f>
        <v>32010</v>
      </c>
      <c r="B188" s="1">
        <v>40199</v>
      </c>
      <c r="C188" s="31"/>
      <c r="D188" s="8">
        <v>0</v>
      </c>
      <c r="E188" s="35">
        <v>145.10776999999999</v>
      </c>
      <c r="F188" s="35"/>
      <c r="G188" s="26">
        <v>41.25</v>
      </c>
      <c r="H188" s="35">
        <v>29.11675</v>
      </c>
      <c r="I188" s="35">
        <v>0</v>
      </c>
      <c r="J188" s="26">
        <v>0</v>
      </c>
      <c r="K188" s="35">
        <v>0</v>
      </c>
      <c r="L188" s="35">
        <v>0</v>
      </c>
      <c r="M188" s="35">
        <v>195.24170999999998</v>
      </c>
      <c r="N188" s="35">
        <v>0</v>
      </c>
      <c r="O188" s="35"/>
      <c r="P188" s="35"/>
      <c r="Q188" s="35"/>
      <c r="R188" s="35">
        <v>13.52647</v>
      </c>
      <c r="S188" s="35"/>
      <c r="T188" s="35"/>
      <c r="V188" s="24">
        <f t="shared" si="8"/>
        <v>424.24270000000001</v>
      </c>
      <c r="X188" s="5">
        <v>304.13068680645165</v>
      </c>
      <c r="Z188" s="20">
        <f t="shared" si="9"/>
        <v>728.37338680645166</v>
      </c>
      <c r="AB188" s="8">
        <v>130.79895999999999</v>
      </c>
      <c r="AC188" s="35">
        <v>0</v>
      </c>
      <c r="AD188" s="35"/>
      <c r="AE188" s="35">
        <v>0</v>
      </c>
      <c r="AF188" s="35">
        <v>149.51121000000001</v>
      </c>
      <c r="AG188" s="35">
        <v>36.445190000000004</v>
      </c>
      <c r="AH188" s="35">
        <v>144.70224999999999</v>
      </c>
      <c r="AI188" s="35"/>
      <c r="AJ188" s="35"/>
      <c r="AK188" s="35"/>
      <c r="AL188" s="35">
        <v>0</v>
      </c>
      <c r="AM188" s="35"/>
      <c r="AN188" s="35"/>
      <c r="AQ188" s="24">
        <f t="shared" si="12"/>
        <v>461.45760999999999</v>
      </c>
      <c r="AS188" s="34">
        <v>730.88099999999997</v>
      </c>
      <c r="AU188" s="20">
        <f t="shared" si="10"/>
        <v>1192.33861</v>
      </c>
      <c r="AW188" s="20"/>
    </row>
    <row r="189" spans="1:49" x14ac:dyDescent="0.25">
      <c r="A189" t="str">
        <f>VLOOKUP($B189,'Cushing Balance'!$C$2:$E$500,3,TRUE)</f>
        <v>32010</v>
      </c>
      <c r="B189" s="1">
        <v>40200</v>
      </c>
      <c r="C189" s="31"/>
      <c r="D189" s="8">
        <v>0</v>
      </c>
      <c r="E189" s="35">
        <v>145.09045999999998</v>
      </c>
      <c r="F189" s="35"/>
      <c r="G189" s="26">
        <v>41.25</v>
      </c>
      <c r="H189" s="35">
        <v>29.761290000000002</v>
      </c>
      <c r="I189" s="35">
        <v>0</v>
      </c>
      <c r="J189" s="26">
        <v>0</v>
      </c>
      <c r="K189" s="35">
        <v>0</v>
      </c>
      <c r="L189" s="35">
        <v>0</v>
      </c>
      <c r="M189" s="35">
        <v>164.11951999999999</v>
      </c>
      <c r="N189" s="35">
        <v>0</v>
      </c>
      <c r="O189" s="35"/>
      <c r="P189" s="35"/>
      <c r="Q189" s="35"/>
      <c r="R189" s="35">
        <v>12.97321</v>
      </c>
      <c r="S189" s="35"/>
      <c r="T189" s="35"/>
      <c r="V189" s="24">
        <f t="shared" si="8"/>
        <v>393.19448</v>
      </c>
      <c r="X189" s="5">
        <v>304.13068680645165</v>
      </c>
      <c r="Z189" s="20">
        <f t="shared" si="9"/>
        <v>697.32516680645165</v>
      </c>
      <c r="AB189" s="8">
        <v>130.64067</v>
      </c>
      <c r="AC189" s="35">
        <v>0</v>
      </c>
      <c r="AD189" s="35"/>
      <c r="AE189" s="35">
        <v>0</v>
      </c>
      <c r="AF189" s="35">
        <v>189.78092000000001</v>
      </c>
      <c r="AG189" s="35">
        <v>36.647349999999996</v>
      </c>
      <c r="AH189" s="35">
        <v>144.89992000000001</v>
      </c>
      <c r="AI189" s="35"/>
      <c r="AJ189" s="35"/>
      <c r="AK189" s="35"/>
      <c r="AL189" s="35">
        <v>0</v>
      </c>
      <c r="AM189" s="35"/>
      <c r="AN189" s="35"/>
      <c r="AQ189" s="24">
        <f t="shared" si="12"/>
        <v>501.96886000000006</v>
      </c>
      <c r="AS189" s="34">
        <v>730.88099999999997</v>
      </c>
      <c r="AU189" s="20">
        <f t="shared" si="10"/>
        <v>1232.84986</v>
      </c>
      <c r="AW189" s="20"/>
    </row>
    <row r="190" spans="1:49" x14ac:dyDescent="0.25">
      <c r="A190" t="str">
        <f>VLOOKUP($B190,'Cushing Balance'!$C$2:$E$500,3,TRUE)</f>
        <v>42010</v>
      </c>
      <c r="B190" s="1">
        <v>40201</v>
      </c>
      <c r="C190" s="31"/>
      <c r="D190" s="8">
        <v>0</v>
      </c>
      <c r="E190" s="35">
        <v>148.2474</v>
      </c>
      <c r="F190" s="35"/>
      <c r="G190" s="26">
        <v>41.25</v>
      </c>
      <c r="H190" s="35">
        <v>29.499269999999999</v>
      </c>
      <c r="I190" s="35">
        <v>0</v>
      </c>
      <c r="J190" s="26">
        <v>0</v>
      </c>
      <c r="K190" s="35">
        <v>0</v>
      </c>
      <c r="L190" s="35">
        <v>0</v>
      </c>
      <c r="M190" s="35">
        <v>181.185</v>
      </c>
      <c r="N190" s="35">
        <v>0</v>
      </c>
      <c r="O190" s="35"/>
      <c r="P190" s="35"/>
      <c r="Q190" s="35"/>
      <c r="R190" s="35">
        <v>11.28673</v>
      </c>
      <c r="S190" s="35"/>
      <c r="T190" s="35"/>
      <c r="V190" s="24">
        <f t="shared" si="8"/>
        <v>411.46839999999997</v>
      </c>
      <c r="X190" s="5">
        <v>304.13068680645165</v>
      </c>
      <c r="Z190" s="20">
        <f t="shared" si="9"/>
        <v>715.59908680645162</v>
      </c>
      <c r="AB190" s="8">
        <v>131.04383000000001</v>
      </c>
      <c r="AC190" s="35">
        <v>0</v>
      </c>
      <c r="AD190" s="35"/>
      <c r="AE190" s="35">
        <v>0</v>
      </c>
      <c r="AF190" s="35">
        <v>209.06823</v>
      </c>
      <c r="AG190" s="35">
        <v>36.519730000000003</v>
      </c>
      <c r="AH190" s="35">
        <v>143.10056</v>
      </c>
      <c r="AI190" s="35"/>
      <c r="AJ190" s="35"/>
      <c r="AK190" s="35"/>
      <c r="AL190" s="35">
        <v>0</v>
      </c>
      <c r="AM190" s="35"/>
      <c r="AN190" s="35"/>
      <c r="AQ190" s="24">
        <f t="shared" si="12"/>
        <v>519.73235</v>
      </c>
      <c r="AS190" s="34">
        <v>730.88099999999997</v>
      </c>
      <c r="AU190" s="20">
        <f t="shared" si="10"/>
        <v>1250.6133500000001</v>
      </c>
      <c r="AW190" s="20"/>
    </row>
    <row r="191" spans="1:49" x14ac:dyDescent="0.25">
      <c r="A191" t="str">
        <f>VLOOKUP($B191,'Cushing Balance'!$C$2:$E$500,3,TRUE)</f>
        <v>42010</v>
      </c>
      <c r="B191" s="1">
        <v>40202</v>
      </c>
      <c r="C191" s="31"/>
      <c r="D191" s="8">
        <v>0</v>
      </c>
      <c r="E191" s="35">
        <v>141.80324999999999</v>
      </c>
      <c r="F191" s="35"/>
      <c r="G191" s="26">
        <v>41.25</v>
      </c>
      <c r="H191" s="35">
        <v>29.54344</v>
      </c>
      <c r="I191" s="35">
        <v>0</v>
      </c>
      <c r="J191" s="26">
        <v>0</v>
      </c>
      <c r="K191" s="35">
        <v>0</v>
      </c>
      <c r="L191" s="35">
        <v>0</v>
      </c>
      <c r="M191" s="35">
        <v>174.16698000000002</v>
      </c>
      <c r="N191" s="35">
        <v>0</v>
      </c>
      <c r="O191" s="35"/>
      <c r="P191" s="35"/>
      <c r="Q191" s="35"/>
      <c r="R191" s="35">
        <v>12.377549999999999</v>
      </c>
      <c r="S191" s="35"/>
      <c r="T191" s="35"/>
      <c r="V191" s="24">
        <f t="shared" si="8"/>
        <v>399.14122000000003</v>
      </c>
      <c r="X191" s="5">
        <v>304.13068680645165</v>
      </c>
      <c r="Z191" s="20">
        <f t="shared" si="9"/>
        <v>703.27190680645163</v>
      </c>
      <c r="AB191" s="8">
        <v>141.05923000000001</v>
      </c>
      <c r="AC191" s="35">
        <v>0</v>
      </c>
      <c r="AD191" s="35"/>
      <c r="AE191" s="35">
        <v>0</v>
      </c>
      <c r="AF191" s="35">
        <v>198.12995999999998</v>
      </c>
      <c r="AG191" s="35">
        <v>36.46</v>
      </c>
      <c r="AH191" s="35">
        <v>146.54498000000001</v>
      </c>
      <c r="AI191" s="35"/>
      <c r="AJ191" s="35"/>
      <c r="AK191" s="35"/>
      <c r="AL191" s="35">
        <v>0</v>
      </c>
      <c r="AM191" s="35"/>
      <c r="AN191" s="35"/>
      <c r="AQ191" s="24">
        <f t="shared" si="12"/>
        <v>522.19416999999999</v>
      </c>
      <c r="AS191" s="34">
        <v>730.88099999999997</v>
      </c>
      <c r="AU191" s="20">
        <f t="shared" si="10"/>
        <v>1253.0751700000001</v>
      </c>
      <c r="AW191" s="20"/>
    </row>
    <row r="192" spans="1:49" x14ac:dyDescent="0.25">
      <c r="A192" t="str">
        <f>VLOOKUP($B192,'Cushing Balance'!$C$2:$E$500,3,TRUE)</f>
        <v>42010</v>
      </c>
      <c r="B192" s="1">
        <v>40203</v>
      </c>
      <c r="C192" s="31"/>
      <c r="D192" s="8">
        <v>0</v>
      </c>
      <c r="E192" s="35">
        <v>140.97068999999999</v>
      </c>
      <c r="F192" s="35"/>
      <c r="G192" s="26">
        <v>41.25</v>
      </c>
      <c r="H192" s="35">
        <v>32.959559999999996</v>
      </c>
      <c r="I192" s="35">
        <v>0</v>
      </c>
      <c r="J192" s="26">
        <v>0</v>
      </c>
      <c r="K192" s="35">
        <v>0</v>
      </c>
      <c r="L192" s="35">
        <v>0</v>
      </c>
      <c r="M192" s="35">
        <v>181.10485</v>
      </c>
      <c r="N192" s="35">
        <v>0</v>
      </c>
      <c r="O192" s="35"/>
      <c r="P192" s="35"/>
      <c r="Q192" s="35"/>
      <c r="R192" s="35">
        <v>14.747</v>
      </c>
      <c r="S192" s="35"/>
      <c r="T192" s="35"/>
      <c r="V192" s="24">
        <f t="shared" si="8"/>
        <v>411.03210000000001</v>
      </c>
      <c r="X192" s="5">
        <v>304.13068680645165</v>
      </c>
      <c r="Z192" s="20">
        <f t="shared" si="9"/>
        <v>715.16278680645166</v>
      </c>
      <c r="AB192" s="8">
        <v>132.82804000000002</v>
      </c>
      <c r="AC192" s="35">
        <v>0</v>
      </c>
      <c r="AD192" s="35"/>
      <c r="AE192" s="35">
        <v>0</v>
      </c>
      <c r="AF192" s="35">
        <v>212.48895999999999</v>
      </c>
      <c r="AG192" s="35">
        <v>39.893129999999999</v>
      </c>
      <c r="AH192" s="35">
        <v>149.36069000000001</v>
      </c>
      <c r="AI192" s="35"/>
      <c r="AJ192" s="35"/>
      <c r="AK192" s="35"/>
      <c r="AL192" s="35">
        <v>0</v>
      </c>
      <c r="AM192" s="35"/>
      <c r="AN192" s="35"/>
      <c r="AQ192" s="24">
        <f t="shared" si="12"/>
        <v>534.57082000000003</v>
      </c>
      <c r="AS192" s="34">
        <v>730.88099999999997</v>
      </c>
      <c r="AU192" s="20">
        <f t="shared" si="10"/>
        <v>1265.45182</v>
      </c>
      <c r="AW192" s="20"/>
    </row>
    <row r="193" spans="1:49" x14ac:dyDescent="0.25">
      <c r="A193" t="str">
        <f>VLOOKUP($B193,'Cushing Balance'!$C$2:$E$500,3,TRUE)</f>
        <v>42010</v>
      </c>
      <c r="B193" s="1">
        <v>40204</v>
      </c>
      <c r="C193" s="31"/>
      <c r="D193" s="8">
        <v>0</v>
      </c>
      <c r="E193" s="35">
        <v>148.47623000000002</v>
      </c>
      <c r="F193" s="35"/>
      <c r="G193" s="26">
        <v>41.25</v>
      </c>
      <c r="H193" s="35">
        <v>35.165900000000001</v>
      </c>
      <c r="I193" s="35">
        <v>0</v>
      </c>
      <c r="J193" s="26">
        <v>0</v>
      </c>
      <c r="K193" s="35">
        <v>0</v>
      </c>
      <c r="L193" s="35">
        <v>0</v>
      </c>
      <c r="M193" s="35">
        <v>180.83375000000001</v>
      </c>
      <c r="N193" s="35">
        <v>0</v>
      </c>
      <c r="O193" s="35"/>
      <c r="P193" s="35"/>
      <c r="Q193" s="35"/>
      <c r="R193" s="35">
        <v>13.95</v>
      </c>
      <c r="S193" s="35"/>
      <c r="T193" s="35"/>
      <c r="V193" s="24">
        <f t="shared" si="8"/>
        <v>419.67588000000001</v>
      </c>
      <c r="X193" s="5">
        <v>304.13068680645165</v>
      </c>
      <c r="Z193" s="20">
        <f t="shared" si="9"/>
        <v>723.80656680645166</v>
      </c>
      <c r="AB193" s="8">
        <v>130.89807999999999</v>
      </c>
      <c r="AC193" s="35">
        <v>0</v>
      </c>
      <c r="AD193" s="35"/>
      <c r="AE193" s="35">
        <v>0</v>
      </c>
      <c r="AF193" s="35">
        <v>208.02073000000001</v>
      </c>
      <c r="AG193" s="35">
        <v>39.401350000000001</v>
      </c>
      <c r="AH193" s="35">
        <v>142.02715000000001</v>
      </c>
      <c r="AI193" s="35"/>
      <c r="AJ193" s="35"/>
      <c r="AK193" s="35"/>
      <c r="AL193" s="35">
        <v>0</v>
      </c>
      <c r="AM193" s="35"/>
      <c r="AN193" s="35"/>
      <c r="AQ193" s="24">
        <f t="shared" si="12"/>
        <v>520.34730999999999</v>
      </c>
      <c r="AS193" s="34">
        <v>730.88099999999997</v>
      </c>
      <c r="AU193" s="20">
        <f t="shared" si="10"/>
        <v>1251.22831</v>
      </c>
      <c r="AW193" s="20"/>
    </row>
    <row r="194" spans="1:49" x14ac:dyDescent="0.25">
      <c r="A194" t="str">
        <f>VLOOKUP($B194,'Cushing Balance'!$C$2:$E$500,3,TRUE)</f>
        <v>42010</v>
      </c>
      <c r="B194" s="1">
        <v>40205</v>
      </c>
      <c r="C194" s="31"/>
      <c r="D194" s="8">
        <v>0</v>
      </c>
      <c r="E194" s="35">
        <v>148.74481</v>
      </c>
      <c r="F194" s="35"/>
      <c r="G194" s="26">
        <v>41.25</v>
      </c>
      <c r="H194" s="35">
        <v>33.130290000000002</v>
      </c>
      <c r="I194" s="35">
        <v>0</v>
      </c>
      <c r="J194" s="26">
        <v>0</v>
      </c>
      <c r="K194" s="35">
        <v>0</v>
      </c>
      <c r="L194" s="35">
        <v>0</v>
      </c>
      <c r="M194" s="35">
        <v>199.09773000000001</v>
      </c>
      <c r="N194" s="35">
        <v>0</v>
      </c>
      <c r="O194" s="35"/>
      <c r="P194" s="35"/>
      <c r="Q194" s="35"/>
      <c r="R194" s="35">
        <v>10.292450000000001</v>
      </c>
      <c r="S194" s="35"/>
      <c r="T194" s="35"/>
      <c r="V194" s="24">
        <f t="shared" si="8"/>
        <v>432.51528000000002</v>
      </c>
      <c r="X194" s="5">
        <v>304.13068680645165</v>
      </c>
      <c r="Z194" s="20">
        <f t="shared" si="9"/>
        <v>736.64596680645172</v>
      </c>
      <c r="AB194" s="8">
        <v>130.99077</v>
      </c>
      <c r="AC194" s="35">
        <v>0</v>
      </c>
      <c r="AD194" s="35"/>
      <c r="AE194" s="35">
        <v>0</v>
      </c>
      <c r="AF194" s="35">
        <v>211.12100000000001</v>
      </c>
      <c r="AG194" s="35">
        <v>34.332039999999999</v>
      </c>
      <c r="AH194" s="35">
        <v>140.07676999999998</v>
      </c>
      <c r="AI194" s="35"/>
      <c r="AJ194" s="35"/>
      <c r="AK194" s="35"/>
      <c r="AL194" s="35">
        <v>0</v>
      </c>
      <c r="AM194" s="35"/>
      <c r="AN194" s="35"/>
      <c r="AQ194" s="24">
        <f t="shared" si="12"/>
        <v>516.52058</v>
      </c>
      <c r="AS194" s="34">
        <v>730.88099999999997</v>
      </c>
      <c r="AU194" s="20">
        <f t="shared" si="10"/>
        <v>1247.40158</v>
      </c>
      <c r="AW194" s="20"/>
    </row>
    <row r="195" spans="1:49" x14ac:dyDescent="0.25">
      <c r="A195" t="str">
        <f>VLOOKUP($B195,'Cushing Balance'!$C$2:$E$500,3,TRUE)</f>
        <v>42010</v>
      </c>
      <c r="B195" s="1">
        <v>40206</v>
      </c>
      <c r="C195" s="31"/>
      <c r="D195" s="8">
        <v>0</v>
      </c>
      <c r="E195" s="35">
        <v>156.33198000000002</v>
      </c>
      <c r="F195" s="35"/>
      <c r="G195" s="26">
        <v>41.25</v>
      </c>
      <c r="H195" s="35">
        <v>29.072749999999999</v>
      </c>
      <c r="I195" s="35">
        <v>0</v>
      </c>
      <c r="J195" s="26">
        <v>0</v>
      </c>
      <c r="K195" s="35">
        <v>0</v>
      </c>
      <c r="L195" s="35">
        <v>0</v>
      </c>
      <c r="M195" s="35">
        <v>160.68969000000001</v>
      </c>
      <c r="N195" s="35">
        <v>0</v>
      </c>
      <c r="O195" s="35"/>
      <c r="P195" s="35"/>
      <c r="Q195" s="35"/>
      <c r="R195" s="35">
        <v>13.172549999999999</v>
      </c>
      <c r="S195" s="35"/>
      <c r="T195" s="35"/>
      <c r="V195" s="24">
        <f t="shared" si="8"/>
        <v>400.51697000000001</v>
      </c>
      <c r="X195" s="5">
        <v>304.13068680645165</v>
      </c>
      <c r="Z195" s="20">
        <f t="shared" si="9"/>
        <v>704.64765680645166</v>
      </c>
      <c r="AB195" s="8">
        <v>130.99</v>
      </c>
      <c r="AC195" s="35">
        <v>0</v>
      </c>
      <c r="AD195" s="35"/>
      <c r="AE195" s="35">
        <v>0</v>
      </c>
      <c r="AF195" s="35">
        <v>214.05806000000001</v>
      </c>
      <c r="AG195" s="35">
        <v>31.254810000000003</v>
      </c>
      <c r="AH195" s="35">
        <v>144.83429000000001</v>
      </c>
      <c r="AI195" s="35"/>
      <c r="AJ195" s="35"/>
      <c r="AK195" s="35"/>
      <c r="AL195" s="35">
        <v>0</v>
      </c>
      <c r="AM195" s="35"/>
      <c r="AN195" s="35"/>
      <c r="AQ195" s="24">
        <f t="shared" si="12"/>
        <v>521.13715999999999</v>
      </c>
      <c r="AS195" s="34">
        <v>730.88099999999997</v>
      </c>
      <c r="AU195" s="20">
        <f t="shared" si="10"/>
        <v>1252.0181600000001</v>
      </c>
      <c r="AW195" s="20"/>
    </row>
    <row r="196" spans="1:49" x14ac:dyDescent="0.25">
      <c r="A196" t="str">
        <f>VLOOKUP($B196,'Cushing Balance'!$C$2:$E$500,3,TRUE)</f>
        <v>42010</v>
      </c>
      <c r="B196" s="1">
        <v>40207</v>
      </c>
      <c r="C196" s="31"/>
      <c r="D196" s="8">
        <v>0</v>
      </c>
      <c r="E196" s="35">
        <v>141.88060000000002</v>
      </c>
      <c r="F196" s="35"/>
      <c r="G196" s="26">
        <v>41.25</v>
      </c>
      <c r="H196" s="35">
        <v>29.51502</v>
      </c>
      <c r="I196" s="35">
        <v>0</v>
      </c>
      <c r="J196" s="26">
        <v>0</v>
      </c>
      <c r="K196" s="35">
        <v>0</v>
      </c>
      <c r="L196" s="35">
        <v>0</v>
      </c>
      <c r="M196" s="35">
        <v>99.102580000000003</v>
      </c>
      <c r="N196" s="35">
        <v>0</v>
      </c>
      <c r="O196" s="35"/>
      <c r="P196" s="35"/>
      <c r="Q196" s="35"/>
      <c r="R196" s="35">
        <v>16.501999999999999</v>
      </c>
      <c r="S196" s="35"/>
      <c r="T196" s="35"/>
      <c r="V196" s="24">
        <f t="shared" si="8"/>
        <v>328.25020000000001</v>
      </c>
      <c r="X196" s="5">
        <v>304.13068680645165</v>
      </c>
      <c r="Z196" s="20">
        <f t="shared" si="9"/>
        <v>632.3808868064516</v>
      </c>
      <c r="AB196" s="8">
        <v>130.81179</v>
      </c>
      <c r="AC196" s="35">
        <v>0</v>
      </c>
      <c r="AD196" s="35"/>
      <c r="AE196" s="35">
        <v>0</v>
      </c>
      <c r="AF196" s="35">
        <v>225.95577</v>
      </c>
      <c r="AG196" s="35">
        <v>23.269400000000001</v>
      </c>
      <c r="AH196" s="35">
        <v>147.15402</v>
      </c>
      <c r="AI196" s="35"/>
      <c r="AJ196" s="35"/>
      <c r="AK196" s="35"/>
      <c r="AL196" s="35">
        <v>0</v>
      </c>
      <c r="AM196" s="35"/>
      <c r="AN196" s="35"/>
      <c r="AQ196" s="24">
        <f t="shared" si="12"/>
        <v>527.19098000000008</v>
      </c>
      <c r="AS196" s="34">
        <v>730.88099999999997</v>
      </c>
      <c r="AU196" s="20">
        <f t="shared" si="10"/>
        <v>1258.0719800000002</v>
      </c>
      <c r="AW196" s="20"/>
    </row>
    <row r="197" spans="1:49" x14ac:dyDescent="0.25">
      <c r="A197" t="str">
        <f>VLOOKUP($B197,'Cushing Balance'!$C$2:$E$500,3,TRUE)</f>
        <v>52010</v>
      </c>
      <c r="B197" s="1">
        <v>40208</v>
      </c>
      <c r="C197" s="31"/>
      <c r="D197" s="8">
        <v>0</v>
      </c>
      <c r="E197" s="35">
        <v>154.23143999999999</v>
      </c>
      <c r="F197" s="35"/>
      <c r="G197" s="26">
        <v>41.25</v>
      </c>
      <c r="H197" s="35">
        <v>29.239169999999998</v>
      </c>
      <c r="I197" s="35">
        <v>0</v>
      </c>
      <c r="J197" s="26">
        <v>0</v>
      </c>
      <c r="K197" s="35">
        <v>0</v>
      </c>
      <c r="L197" s="35">
        <v>0</v>
      </c>
      <c r="M197" s="35">
        <v>142.85151999999999</v>
      </c>
      <c r="N197" s="35">
        <v>0</v>
      </c>
      <c r="O197" s="35"/>
      <c r="P197" s="35"/>
      <c r="Q197" s="35"/>
      <c r="R197" s="35">
        <v>15.957270000000001</v>
      </c>
      <c r="S197" s="35"/>
      <c r="T197" s="35"/>
      <c r="V197" s="24">
        <f t="shared" si="8"/>
        <v>383.52940000000001</v>
      </c>
      <c r="X197" s="5">
        <v>304.13068680645165</v>
      </c>
      <c r="Z197" s="20">
        <f t="shared" si="9"/>
        <v>687.66008680645166</v>
      </c>
      <c r="AB197" s="8">
        <v>130.87267</v>
      </c>
      <c r="AC197" s="35">
        <v>0</v>
      </c>
      <c r="AD197" s="35"/>
      <c r="AE197" s="35">
        <v>0</v>
      </c>
      <c r="AF197" s="35">
        <v>214.08905999999999</v>
      </c>
      <c r="AG197" s="35">
        <v>23.16835</v>
      </c>
      <c r="AH197" s="35">
        <v>135.53985</v>
      </c>
      <c r="AI197" s="35"/>
      <c r="AJ197" s="35"/>
      <c r="AK197" s="35"/>
      <c r="AL197" s="35">
        <v>0</v>
      </c>
      <c r="AM197" s="35"/>
      <c r="AN197" s="35"/>
      <c r="AQ197" s="24">
        <f t="shared" si="12"/>
        <v>503.66992999999997</v>
      </c>
      <c r="AS197" s="34">
        <v>730.88099999999997</v>
      </c>
      <c r="AU197" s="20">
        <f t="shared" si="10"/>
        <v>1234.5509299999999</v>
      </c>
      <c r="AW197" s="20"/>
    </row>
    <row r="198" spans="1:49" x14ac:dyDescent="0.25">
      <c r="A198" t="str">
        <f>VLOOKUP($B198,'Cushing Balance'!$C$2:$E$500,3,TRUE)</f>
        <v>52010</v>
      </c>
      <c r="B198" s="1">
        <v>40209</v>
      </c>
      <c r="C198" s="31"/>
      <c r="D198" s="8">
        <v>0</v>
      </c>
      <c r="E198" s="35">
        <v>158.36375000000001</v>
      </c>
      <c r="F198" s="35"/>
      <c r="G198" s="26">
        <v>41.25</v>
      </c>
      <c r="H198" s="35">
        <v>29.930099999999999</v>
      </c>
      <c r="I198" s="35">
        <v>0</v>
      </c>
      <c r="J198" s="26">
        <v>0</v>
      </c>
      <c r="K198" s="35">
        <v>0</v>
      </c>
      <c r="L198" s="35">
        <v>0</v>
      </c>
      <c r="M198" s="35">
        <v>153.06921</v>
      </c>
      <c r="N198" s="35">
        <v>0</v>
      </c>
      <c r="O198" s="35"/>
      <c r="P198" s="35"/>
      <c r="Q198" s="35"/>
      <c r="R198" s="35">
        <v>14.790569999999999</v>
      </c>
      <c r="S198" s="35"/>
      <c r="T198" s="35"/>
      <c r="V198" s="24">
        <f t="shared" si="8"/>
        <v>397.40363000000002</v>
      </c>
      <c r="X198" s="5">
        <v>304.13068680645165</v>
      </c>
      <c r="Z198" s="20">
        <f t="shared" si="9"/>
        <v>701.53431680645167</v>
      </c>
      <c r="AB198" s="8">
        <v>130.77994000000001</v>
      </c>
      <c r="AC198" s="35">
        <v>0</v>
      </c>
      <c r="AD198" s="35"/>
      <c r="AE198" s="35">
        <v>0</v>
      </c>
      <c r="AF198" s="35">
        <v>216.47480999999999</v>
      </c>
      <c r="AG198" s="35">
        <v>24.76979</v>
      </c>
      <c r="AH198" s="35">
        <v>133.72014999999999</v>
      </c>
      <c r="AI198" s="35"/>
      <c r="AJ198" s="35"/>
      <c r="AK198" s="35"/>
      <c r="AL198" s="35">
        <v>0</v>
      </c>
      <c r="AM198" s="35"/>
      <c r="AN198" s="35"/>
      <c r="AQ198" s="24">
        <f t="shared" si="12"/>
        <v>505.74468999999999</v>
      </c>
      <c r="AS198" s="34">
        <v>730.88099999999997</v>
      </c>
      <c r="AU198" s="20">
        <f t="shared" si="10"/>
        <v>1236.6256899999998</v>
      </c>
      <c r="AW198" s="20"/>
    </row>
    <row r="199" spans="1:49" x14ac:dyDescent="0.25">
      <c r="A199" t="str">
        <f>VLOOKUP($B199,'Cushing Balance'!$C$2:$E$500,3,TRUE)</f>
        <v>52010</v>
      </c>
      <c r="B199" s="1">
        <v>40210</v>
      </c>
      <c r="C199" s="31"/>
      <c r="D199" s="8">
        <v>0</v>
      </c>
      <c r="E199" s="35">
        <v>123.80733000000001</v>
      </c>
      <c r="F199" s="35"/>
      <c r="G199" s="26">
        <v>41.25</v>
      </c>
      <c r="H199" s="35">
        <v>30.378169999999997</v>
      </c>
      <c r="I199" s="35">
        <v>0</v>
      </c>
      <c r="J199" s="26">
        <v>0</v>
      </c>
      <c r="K199" s="35">
        <v>0</v>
      </c>
      <c r="L199" s="35">
        <v>0</v>
      </c>
      <c r="M199" s="35">
        <v>146.55183</v>
      </c>
      <c r="N199" s="35">
        <v>0</v>
      </c>
      <c r="O199" s="35"/>
      <c r="P199" s="35"/>
      <c r="Q199" s="35"/>
      <c r="R199" s="35">
        <v>13.984</v>
      </c>
      <c r="S199" s="35"/>
      <c r="T199" s="35"/>
      <c r="V199" s="24">
        <f t="shared" si="8"/>
        <v>355.97132999999997</v>
      </c>
      <c r="X199" s="5">
        <v>327.27040267857149</v>
      </c>
      <c r="Z199" s="20">
        <f t="shared" si="9"/>
        <v>683.24173267857145</v>
      </c>
      <c r="AB199" s="8">
        <v>130.88921000000002</v>
      </c>
      <c r="AC199" s="35">
        <v>0</v>
      </c>
      <c r="AD199" s="35"/>
      <c r="AE199" s="35">
        <v>0</v>
      </c>
      <c r="AF199" s="35">
        <v>213.05707999999998</v>
      </c>
      <c r="AG199" s="35">
        <v>23.009889999999999</v>
      </c>
      <c r="AH199" s="35">
        <v>91.103880000000004</v>
      </c>
      <c r="AI199" s="35"/>
      <c r="AJ199" s="35"/>
      <c r="AK199" s="35"/>
      <c r="AL199" s="35">
        <v>0</v>
      </c>
      <c r="AM199" s="35"/>
      <c r="AN199" s="35"/>
      <c r="AQ199" s="24">
        <f t="shared" si="12"/>
        <v>458.06005999999996</v>
      </c>
      <c r="AS199" s="34">
        <v>727.53199999999993</v>
      </c>
      <c r="AU199" s="20">
        <f t="shared" si="10"/>
        <v>1185.5920599999999</v>
      </c>
      <c r="AW199" s="20"/>
    </row>
    <row r="200" spans="1:49" x14ac:dyDescent="0.25">
      <c r="A200" t="str">
        <f>VLOOKUP($B200,'Cushing Balance'!$C$2:$E$500,3,TRUE)</f>
        <v>52010</v>
      </c>
      <c r="B200" s="1">
        <v>40211</v>
      </c>
      <c r="C200" s="31"/>
      <c r="D200" s="8">
        <v>0</v>
      </c>
      <c r="E200" s="35">
        <v>116.23588000000001</v>
      </c>
      <c r="F200" s="35"/>
      <c r="G200" s="26">
        <v>41.25</v>
      </c>
      <c r="H200" s="35">
        <v>28.841099999999997</v>
      </c>
      <c r="I200" s="35">
        <v>0</v>
      </c>
      <c r="J200" s="26">
        <v>0</v>
      </c>
      <c r="K200" s="35">
        <v>0</v>
      </c>
      <c r="L200" s="35">
        <v>0</v>
      </c>
      <c r="M200" s="35">
        <v>179.89205999999999</v>
      </c>
      <c r="N200" s="35">
        <v>0</v>
      </c>
      <c r="O200" s="35"/>
      <c r="P200" s="35"/>
      <c r="Q200" s="35"/>
      <c r="R200" s="35">
        <v>12.11458</v>
      </c>
      <c r="S200" s="35"/>
      <c r="T200" s="35"/>
      <c r="V200" s="24">
        <f t="shared" si="8"/>
        <v>378.33361999999994</v>
      </c>
      <c r="X200" s="5">
        <v>327.27040267857149</v>
      </c>
      <c r="Z200" s="20">
        <f t="shared" si="9"/>
        <v>705.60402267857148</v>
      </c>
      <c r="AB200" s="8">
        <v>130.59275</v>
      </c>
      <c r="AC200" s="35">
        <v>0</v>
      </c>
      <c r="AD200" s="35"/>
      <c r="AE200" s="35">
        <v>0</v>
      </c>
      <c r="AF200" s="35">
        <v>181.18956</v>
      </c>
      <c r="AG200" s="35">
        <v>23.981400000000001</v>
      </c>
      <c r="AH200" s="35">
        <v>132.22065000000001</v>
      </c>
      <c r="AI200" s="35"/>
      <c r="AJ200" s="35"/>
      <c r="AK200" s="35"/>
      <c r="AL200" s="35">
        <v>0</v>
      </c>
      <c r="AM200" s="35"/>
      <c r="AN200" s="35"/>
      <c r="AQ200" s="24">
        <f t="shared" si="12"/>
        <v>467.98436000000004</v>
      </c>
      <c r="AS200" s="34">
        <v>727.53199999999993</v>
      </c>
      <c r="AU200" s="20">
        <f t="shared" si="10"/>
        <v>1195.5163600000001</v>
      </c>
      <c r="AW200" s="20"/>
    </row>
    <row r="201" spans="1:49" x14ac:dyDescent="0.25">
      <c r="A201" t="str">
        <f>VLOOKUP($B201,'Cushing Balance'!$C$2:$E$500,3,TRUE)</f>
        <v>52010</v>
      </c>
      <c r="B201" s="1">
        <v>40212</v>
      </c>
      <c r="C201" s="31"/>
      <c r="D201" s="8">
        <v>0</v>
      </c>
      <c r="E201" s="35">
        <v>126.053</v>
      </c>
      <c r="F201" s="35"/>
      <c r="G201" s="26">
        <v>41.25</v>
      </c>
      <c r="H201" s="35">
        <v>30.406330000000001</v>
      </c>
      <c r="I201" s="35">
        <v>0</v>
      </c>
      <c r="J201" s="26">
        <v>0</v>
      </c>
      <c r="K201" s="35">
        <v>0</v>
      </c>
      <c r="L201" s="35">
        <v>0</v>
      </c>
      <c r="M201" s="35">
        <v>164.24057999999999</v>
      </c>
      <c r="N201" s="35">
        <v>0</v>
      </c>
      <c r="O201" s="35"/>
      <c r="P201" s="35"/>
      <c r="Q201" s="35"/>
      <c r="R201" s="35">
        <v>16.43909</v>
      </c>
      <c r="S201" s="35"/>
      <c r="T201" s="35"/>
      <c r="V201" s="24">
        <f t="shared" si="8"/>
        <v>378.38900000000001</v>
      </c>
      <c r="X201" s="5">
        <v>327.27040267857149</v>
      </c>
      <c r="Z201" s="20">
        <f t="shared" si="9"/>
        <v>705.6594026785715</v>
      </c>
      <c r="AB201" s="8">
        <v>138.74648000000002</v>
      </c>
      <c r="AC201" s="35">
        <v>0</v>
      </c>
      <c r="AD201" s="35"/>
      <c r="AE201" s="35">
        <v>0</v>
      </c>
      <c r="AF201" s="35">
        <v>205.60938000000002</v>
      </c>
      <c r="AG201" s="35">
        <v>27.999400000000001</v>
      </c>
      <c r="AH201" s="35">
        <v>132.00073</v>
      </c>
      <c r="AI201" s="35"/>
      <c r="AJ201" s="35"/>
      <c r="AK201" s="35"/>
      <c r="AL201" s="35">
        <v>0</v>
      </c>
      <c r="AM201" s="35"/>
      <c r="AN201" s="35"/>
      <c r="AQ201" s="24">
        <f t="shared" si="12"/>
        <v>504.35599000000002</v>
      </c>
      <c r="AS201" s="34">
        <v>727.53199999999993</v>
      </c>
      <c r="AU201" s="20">
        <f t="shared" si="10"/>
        <v>1231.8879899999999</v>
      </c>
      <c r="AW201" s="20"/>
    </row>
    <row r="202" spans="1:49" x14ac:dyDescent="0.25">
      <c r="A202" t="str">
        <f>VLOOKUP($B202,'Cushing Balance'!$C$2:$E$500,3,TRUE)</f>
        <v>52010</v>
      </c>
      <c r="B202" s="1">
        <v>40213</v>
      </c>
      <c r="C202" s="31"/>
      <c r="D202" s="8">
        <v>0</v>
      </c>
      <c r="E202" s="35">
        <v>122.50846</v>
      </c>
      <c r="F202" s="35"/>
      <c r="G202" s="26">
        <v>41.25</v>
      </c>
      <c r="H202" s="35">
        <v>27.869330000000001</v>
      </c>
      <c r="I202" s="35">
        <v>0</v>
      </c>
      <c r="J202" s="26">
        <v>0</v>
      </c>
      <c r="K202" s="35">
        <v>0</v>
      </c>
      <c r="L202" s="35">
        <v>0</v>
      </c>
      <c r="M202" s="35">
        <v>174.85977</v>
      </c>
      <c r="N202" s="35">
        <v>0</v>
      </c>
      <c r="O202" s="35"/>
      <c r="P202" s="35"/>
      <c r="Q202" s="35"/>
      <c r="R202" s="35">
        <v>14.97593</v>
      </c>
      <c r="S202" s="35"/>
      <c r="T202" s="35"/>
      <c r="V202" s="24">
        <f t="shared" ref="V202:V265" si="13">SUM(D202:R202)</f>
        <v>381.46349000000004</v>
      </c>
      <c r="X202" s="5">
        <v>327.27040267857149</v>
      </c>
      <c r="Z202" s="20">
        <f t="shared" ref="Z202:Z265" si="14">X202+V202</f>
        <v>708.73389267857146</v>
      </c>
      <c r="AB202" s="8">
        <v>137.34279000000001</v>
      </c>
      <c r="AC202" s="35">
        <v>0</v>
      </c>
      <c r="AD202" s="35"/>
      <c r="AE202" s="35">
        <v>0</v>
      </c>
      <c r="AF202" s="35">
        <v>185.08243999999999</v>
      </c>
      <c r="AG202" s="35">
        <v>36.598879999999994</v>
      </c>
      <c r="AH202" s="35">
        <v>131.90655999999998</v>
      </c>
      <c r="AI202" s="35"/>
      <c r="AJ202" s="35"/>
      <c r="AK202" s="35"/>
      <c r="AL202" s="35">
        <v>0</v>
      </c>
      <c r="AM202" s="35"/>
      <c r="AN202" s="35"/>
      <c r="AQ202" s="24">
        <f t="shared" si="12"/>
        <v>490.93066999999996</v>
      </c>
      <c r="AS202" s="34">
        <v>727.53199999999993</v>
      </c>
      <c r="AU202" s="20">
        <f t="shared" ref="AU202:AU265" si="15">AS202+AQ202</f>
        <v>1218.4626699999999</v>
      </c>
      <c r="AW202" s="20"/>
    </row>
    <row r="203" spans="1:49" x14ac:dyDescent="0.25">
      <c r="A203" t="str">
        <f>VLOOKUP($B203,'Cushing Balance'!$C$2:$E$500,3,TRUE)</f>
        <v>52010</v>
      </c>
      <c r="B203" s="1">
        <v>40214</v>
      </c>
      <c r="C203" s="31"/>
      <c r="D203" s="8">
        <v>0</v>
      </c>
      <c r="E203" s="35">
        <v>13.915709999999999</v>
      </c>
      <c r="F203" s="35"/>
      <c r="G203" s="26">
        <v>41.25</v>
      </c>
      <c r="H203" s="35">
        <v>28.810650000000003</v>
      </c>
      <c r="I203" s="35">
        <v>0</v>
      </c>
      <c r="J203" s="26">
        <v>0</v>
      </c>
      <c r="K203" s="35">
        <v>0</v>
      </c>
      <c r="L203" s="35">
        <v>0</v>
      </c>
      <c r="M203" s="35">
        <v>171.90525</v>
      </c>
      <c r="N203" s="35">
        <v>0</v>
      </c>
      <c r="O203" s="35"/>
      <c r="P203" s="35"/>
      <c r="Q203" s="35"/>
      <c r="R203" s="35">
        <v>16.912749999999999</v>
      </c>
      <c r="S203" s="35"/>
      <c r="T203" s="35"/>
      <c r="V203" s="24">
        <f t="shared" si="13"/>
        <v>272.79435999999998</v>
      </c>
      <c r="X203" s="5">
        <v>327.27040267857149</v>
      </c>
      <c r="Z203" s="20">
        <f t="shared" si="14"/>
        <v>600.06476267857147</v>
      </c>
      <c r="AB203" s="8">
        <v>130.61535000000001</v>
      </c>
      <c r="AC203" s="35">
        <v>0</v>
      </c>
      <c r="AD203" s="35"/>
      <c r="AE203" s="35">
        <v>0</v>
      </c>
      <c r="AF203" s="35">
        <v>161.92251999999999</v>
      </c>
      <c r="AG203" s="35">
        <v>34.220690000000005</v>
      </c>
      <c r="AH203" s="35">
        <v>133.64985000000001</v>
      </c>
      <c r="AI203" s="35"/>
      <c r="AJ203" s="35"/>
      <c r="AK203" s="35"/>
      <c r="AL203" s="35">
        <v>0</v>
      </c>
      <c r="AM203" s="35"/>
      <c r="AN203" s="35"/>
      <c r="AQ203" s="24">
        <f t="shared" ref="AQ203:AQ266" si="16">SUM(AB203:AO203)</f>
        <v>460.40841</v>
      </c>
      <c r="AS203" s="34">
        <v>727.53199999999993</v>
      </c>
      <c r="AU203" s="20">
        <f t="shared" si="15"/>
        <v>1187.9404099999999</v>
      </c>
      <c r="AW203" s="20"/>
    </row>
    <row r="204" spans="1:49" x14ac:dyDescent="0.25">
      <c r="A204" t="str">
        <f>VLOOKUP($B204,'Cushing Balance'!$C$2:$E$500,3,TRUE)</f>
        <v>62010</v>
      </c>
      <c r="B204" s="1">
        <v>40215</v>
      </c>
      <c r="C204" s="31"/>
      <c r="D204" s="8">
        <v>0</v>
      </c>
      <c r="E204" s="35">
        <v>97.292079999999999</v>
      </c>
      <c r="F204" s="35"/>
      <c r="G204" s="26">
        <v>41.25</v>
      </c>
      <c r="H204" s="35">
        <v>29.990539999999999</v>
      </c>
      <c r="I204" s="35">
        <v>0</v>
      </c>
      <c r="J204" s="26">
        <v>0</v>
      </c>
      <c r="K204" s="35">
        <v>0</v>
      </c>
      <c r="L204" s="35">
        <v>0</v>
      </c>
      <c r="M204" s="35">
        <v>185.25373000000002</v>
      </c>
      <c r="N204" s="35">
        <v>0</v>
      </c>
      <c r="O204" s="35"/>
      <c r="P204" s="35"/>
      <c r="Q204" s="35"/>
      <c r="R204" s="35">
        <v>14.28125</v>
      </c>
      <c r="S204" s="35"/>
      <c r="T204" s="35"/>
      <c r="V204" s="24">
        <f t="shared" si="13"/>
        <v>368.06760000000003</v>
      </c>
      <c r="X204" s="5">
        <v>327.27040267857149</v>
      </c>
      <c r="Z204" s="20">
        <f t="shared" si="14"/>
        <v>695.33800267857146</v>
      </c>
      <c r="AB204" s="8">
        <v>134.02905999999999</v>
      </c>
      <c r="AC204" s="35">
        <v>0</v>
      </c>
      <c r="AD204" s="35"/>
      <c r="AE204" s="35">
        <v>0</v>
      </c>
      <c r="AF204" s="35">
        <v>175.04062999999999</v>
      </c>
      <c r="AG204" s="35">
        <v>35.605519999999999</v>
      </c>
      <c r="AH204" s="35">
        <v>135.31068999999999</v>
      </c>
      <c r="AI204" s="35"/>
      <c r="AJ204" s="35"/>
      <c r="AK204" s="35"/>
      <c r="AL204" s="35">
        <v>0</v>
      </c>
      <c r="AM204" s="35"/>
      <c r="AN204" s="35"/>
      <c r="AQ204" s="24">
        <f t="shared" si="16"/>
        <v>479.98590000000002</v>
      </c>
      <c r="AS204" s="34">
        <v>727.53199999999993</v>
      </c>
      <c r="AU204" s="20">
        <f t="shared" si="15"/>
        <v>1207.5178999999998</v>
      </c>
      <c r="AW204" s="20"/>
    </row>
    <row r="205" spans="1:49" x14ac:dyDescent="0.25">
      <c r="A205" t="str">
        <f>VLOOKUP($B205,'Cushing Balance'!$C$2:$E$500,3,TRUE)</f>
        <v>62010</v>
      </c>
      <c r="B205" s="1">
        <v>40216</v>
      </c>
      <c r="C205" s="31"/>
      <c r="D205" s="8">
        <v>0</v>
      </c>
      <c r="E205" s="35">
        <v>121.11317</v>
      </c>
      <c r="F205" s="35"/>
      <c r="G205" s="26">
        <v>41.25</v>
      </c>
      <c r="H205" s="35">
        <v>29.639810000000001</v>
      </c>
      <c r="I205" s="35">
        <v>0</v>
      </c>
      <c r="J205" s="26">
        <v>0</v>
      </c>
      <c r="K205" s="35">
        <v>0</v>
      </c>
      <c r="L205" s="35">
        <v>0</v>
      </c>
      <c r="M205" s="35">
        <v>183.79714999999999</v>
      </c>
      <c r="N205" s="35">
        <v>0</v>
      </c>
      <c r="O205" s="35"/>
      <c r="P205" s="35"/>
      <c r="Q205" s="35"/>
      <c r="R205" s="35">
        <v>12.484690000000001</v>
      </c>
      <c r="S205" s="35"/>
      <c r="T205" s="35"/>
      <c r="V205" s="24">
        <f t="shared" si="13"/>
        <v>388.28481999999997</v>
      </c>
      <c r="X205" s="5">
        <v>327.27040267857149</v>
      </c>
      <c r="Z205" s="20">
        <f t="shared" si="14"/>
        <v>715.55522267857145</v>
      </c>
      <c r="AB205" s="8">
        <v>148.91164999999998</v>
      </c>
      <c r="AC205" s="35">
        <v>0</v>
      </c>
      <c r="AD205" s="35"/>
      <c r="AE205" s="35">
        <v>0</v>
      </c>
      <c r="AF205" s="35">
        <v>175.09989999999999</v>
      </c>
      <c r="AG205" s="35">
        <v>36.842649999999999</v>
      </c>
      <c r="AH205" s="35">
        <v>137.70367000000002</v>
      </c>
      <c r="AI205" s="35"/>
      <c r="AJ205" s="35"/>
      <c r="AK205" s="35"/>
      <c r="AL205" s="35">
        <v>0</v>
      </c>
      <c r="AM205" s="35"/>
      <c r="AN205" s="35"/>
      <c r="AQ205" s="24">
        <f t="shared" si="16"/>
        <v>498.55786999999998</v>
      </c>
      <c r="AS205" s="34">
        <v>727.53199999999993</v>
      </c>
      <c r="AU205" s="20">
        <f t="shared" si="15"/>
        <v>1226.0898699999998</v>
      </c>
      <c r="AW205" s="20"/>
    </row>
    <row r="206" spans="1:49" x14ac:dyDescent="0.25">
      <c r="A206" t="str">
        <f>VLOOKUP($B206,'Cushing Balance'!$C$2:$E$500,3,TRUE)</f>
        <v>62010</v>
      </c>
      <c r="B206" s="1">
        <v>40217</v>
      </c>
      <c r="C206" s="31"/>
      <c r="D206" s="8">
        <v>0</v>
      </c>
      <c r="E206" s="35">
        <v>123.61098</v>
      </c>
      <c r="F206" s="35"/>
      <c r="G206" s="26">
        <v>41.25</v>
      </c>
      <c r="H206" s="35">
        <v>28.43788</v>
      </c>
      <c r="I206" s="35">
        <v>0</v>
      </c>
      <c r="J206" s="26">
        <v>0</v>
      </c>
      <c r="K206" s="35">
        <v>0</v>
      </c>
      <c r="L206" s="35">
        <v>0</v>
      </c>
      <c r="M206" s="35">
        <v>255.29080999999999</v>
      </c>
      <c r="N206" s="35">
        <v>0</v>
      </c>
      <c r="O206" s="35"/>
      <c r="P206" s="35"/>
      <c r="Q206" s="35"/>
      <c r="R206" s="35">
        <v>16.266670000000001</v>
      </c>
      <c r="S206" s="35"/>
      <c r="T206" s="35"/>
      <c r="V206" s="24">
        <f t="shared" si="13"/>
        <v>464.85633999999993</v>
      </c>
      <c r="X206" s="5">
        <v>327.27040267857149</v>
      </c>
      <c r="Z206" s="20">
        <f t="shared" si="14"/>
        <v>792.12674267857142</v>
      </c>
      <c r="AB206" s="8">
        <v>142.51750000000001</v>
      </c>
      <c r="AC206" s="35">
        <v>0</v>
      </c>
      <c r="AD206" s="35"/>
      <c r="AE206" s="35">
        <v>0</v>
      </c>
      <c r="AF206" s="35">
        <v>199.63863000000001</v>
      </c>
      <c r="AG206" s="35">
        <v>36.923790000000004</v>
      </c>
      <c r="AH206" s="35">
        <v>142.40914999999998</v>
      </c>
      <c r="AI206" s="35"/>
      <c r="AJ206" s="35"/>
      <c r="AK206" s="35"/>
      <c r="AL206" s="35">
        <v>0</v>
      </c>
      <c r="AM206" s="35"/>
      <c r="AN206" s="35"/>
      <c r="AQ206" s="24">
        <f t="shared" si="16"/>
        <v>521.48906999999997</v>
      </c>
      <c r="AS206" s="34">
        <v>727.53199999999993</v>
      </c>
      <c r="AU206" s="20">
        <f t="shared" si="15"/>
        <v>1249.0210699999998</v>
      </c>
      <c r="AW206" s="20"/>
    </row>
    <row r="207" spans="1:49" x14ac:dyDescent="0.25">
      <c r="A207" t="str">
        <f>VLOOKUP($B207,'Cushing Balance'!$C$2:$E$500,3,TRUE)</f>
        <v>62010</v>
      </c>
      <c r="B207" s="1">
        <v>40218</v>
      </c>
      <c r="C207" s="31"/>
      <c r="D207" s="8">
        <v>0</v>
      </c>
      <c r="E207" s="35">
        <v>137.65057999999999</v>
      </c>
      <c r="F207" s="35"/>
      <c r="G207" s="26">
        <v>41.25</v>
      </c>
      <c r="H207" s="35">
        <v>29.220580000000002</v>
      </c>
      <c r="I207" s="35">
        <v>0</v>
      </c>
      <c r="J207" s="26">
        <v>0</v>
      </c>
      <c r="K207" s="35">
        <v>0</v>
      </c>
      <c r="L207" s="35">
        <v>0</v>
      </c>
      <c r="M207" s="35">
        <v>249.26721000000001</v>
      </c>
      <c r="N207" s="35">
        <v>0</v>
      </c>
      <c r="O207" s="35"/>
      <c r="P207" s="35"/>
      <c r="Q207" s="35"/>
      <c r="R207" s="35">
        <v>25.47692</v>
      </c>
      <c r="S207" s="35"/>
      <c r="T207" s="35"/>
      <c r="V207" s="24">
        <f t="shared" si="13"/>
        <v>482.86529000000002</v>
      </c>
      <c r="X207" s="5">
        <v>327.27040267857149</v>
      </c>
      <c r="Z207" s="20">
        <f t="shared" si="14"/>
        <v>810.13569267857156</v>
      </c>
      <c r="AB207" s="8">
        <v>131.07264999999998</v>
      </c>
      <c r="AC207" s="35">
        <v>0</v>
      </c>
      <c r="AD207" s="35"/>
      <c r="AE207" s="35">
        <v>0</v>
      </c>
      <c r="AF207" s="35">
        <v>203.33270999999999</v>
      </c>
      <c r="AG207" s="35">
        <v>36.936599999999999</v>
      </c>
      <c r="AH207" s="35">
        <v>146.93</v>
      </c>
      <c r="AI207" s="35"/>
      <c r="AJ207" s="35"/>
      <c r="AK207" s="35"/>
      <c r="AL207" s="35">
        <v>0</v>
      </c>
      <c r="AM207" s="35"/>
      <c r="AN207" s="35"/>
      <c r="AQ207" s="24">
        <f t="shared" si="16"/>
        <v>518.27196000000004</v>
      </c>
      <c r="AS207" s="34">
        <v>727.53199999999993</v>
      </c>
      <c r="AU207" s="20">
        <f t="shared" si="15"/>
        <v>1245.80396</v>
      </c>
      <c r="AW207" s="20"/>
    </row>
    <row r="208" spans="1:49" x14ac:dyDescent="0.25">
      <c r="A208" t="str">
        <f>VLOOKUP($B208,'Cushing Balance'!$C$2:$E$500,3,TRUE)</f>
        <v>62010</v>
      </c>
      <c r="B208" s="1">
        <v>40219</v>
      </c>
      <c r="C208" s="31"/>
      <c r="D208" s="8">
        <v>0</v>
      </c>
      <c r="E208" s="35">
        <v>40.838230000000003</v>
      </c>
      <c r="F208" s="35"/>
      <c r="G208" s="26">
        <v>41.25</v>
      </c>
      <c r="H208" s="35">
        <v>28.423539999999999</v>
      </c>
      <c r="I208" s="35">
        <v>0</v>
      </c>
      <c r="J208" s="26">
        <v>0</v>
      </c>
      <c r="K208" s="35">
        <v>0</v>
      </c>
      <c r="L208" s="35">
        <v>0</v>
      </c>
      <c r="M208" s="35">
        <v>261.39875000000001</v>
      </c>
      <c r="N208" s="35">
        <v>0</v>
      </c>
      <c r="O208" s="35"/>
      <c r="P208" s="35"/>
      <c r="Q208" s="35"/>
      <c r="R208" s="35">
        <v>26.76557</v>
      </c>
      <c r="S208" s="35"/>
      <c r="T208" s="35"/>
      <c r="V208" s="24">
        <f t="shared" si="13"/>
        <v>398.67609000000004</v>
      </c>
      <c r="X208" s="5">
        <v>327.27040267857149</v>
      </c>
      <c r="Z208" s="20">
        <f t="shared" si="14"/>
        <v>725.94649267857153</v>
      </c>
      <c r="AB208" s="8">
        <v>130.83542</v>
      </c>
      <c r="AC208" s="35">
        <v>0</v>
      </c>
      <c r="AD208" s="35"/>
      <c r="AE208" s="35">
        <v>0</v>
      </c>
      <c r="AF208" s="35">
        <v>200.09676999999999</v>
      </c>
      <c r="AG208" s="35">
        <v>38.577309999999997</v>
      </c>
      <c r="AH208" s="35">
        <v>140.24677</v>
      </c>
      <c r="AI208" s="35"/>
      <c r="AJ208" s="35"/>
      <c r="AK208" s="35"/>
      <c r="AL208" s="35">
        <v>0</v>
      </c>
      <c r="AM208" s="35"/>
      <c r="AN208" s="35"/>
      <c r="AQ208" s="24">
        <f t="shared" si="16"/>
        <v>509.75626999999997</v>
      </c>
      <c r="AS208" s="34">
        <v>727.53199999999993</v>
      </c>
      <c r="AU208" s="20">
        <f t="shared" si="15"/>
        <v>1237.28827</v>
      </c>
      <c r="AW208" s="20"/>
    </row>
    <row r="209" spans="1:49" x14ac:dyDescent="0.25">
      <c r="A209" t="str">
        <f>VLOOKUP($B209,'Cushing Balance'!$C$2:$E$500,3,TRUE)</f>
        <v>62010</v>
      </c>
      <c r="B209" s="1">
        <v>40220</v>
      </c>
      <c r="C209" s="31"/>
      <c r="D209" s="8">
        <v>0</v>
      </c>
      <c r="E209" s="35">
        <v>17.605400000000003</v>
      </c>
      <c r="F209" s="35"/>
      <c r="G209" s="26">
        <v>41.25</v>
      </c>
      <c r="H209" s="35">
        <v>28.427</v>
      </c>
      <c r="I209" s="35">
        <v>0</v>
      </c>
      <c r="J209" s="26">
        <v>0</v>
      </c>
      <c r="K209" s="35">
        <v>0</v>
      </c>
      <c r="L209" s="35">
        <v>0</v>
      </c>
      <c r="M209" s="35">
        <v>253.53892000000002</v>
      </c>
      <c r="N209" s="35">
        <v>0</v>
      </c>
      <c r="O209" s="35"/>
      <c r="P209" s="35"/>
      <c r="Q209" s="35"/>
      <c r="R209" s="35">
        <v>19.55</v>
      </c>
      <c r="S209" s="35"/>
      <c r="T209" s="35"/>
      <c r="V209" s="24">
        <f t="shared" si="13"/>
        <v>360.37132000000003</v>
      </c>
      <c r="X209" s="5">
        <v>327.27040267857149</v>
      </c>
      <c r="Z209" s="20">
        <f t="shared" si="14"/>
        <v>687.64172267857157</v>
      </c>
      <c r="AB209" s="8">
        <v>130.93093999999999</v>
      </c>
      <c r="AC209" s="35">
        <v>0</v>
      </c>
      <c r="AD209" s="35"/>
      <c r="AE209" s="35">
        <v>0</v>
      </c>
      <c r="AF209" s="35">
        <v>219.65676999999999</v>
      </c>
      <c r="AG209" s="35">
        <v>39.802309999999999</v>
      </c>
      <c r="AH209" s="35">
        <v>126.25227000000001</v>
      </c>
      <c r="AI209" s="35"/>
      <c r="AJ209" s="35"/>
      <c r="AK209" s="35"/>
      <c r="AL209" s="35">
        <v>0</v>
      </c>
      <c r="AM209" s="35"/>
      <c r="AN209" s="35"/>
      <c r="AQ209" s="24">
        <f t="shared" si="16"/>
        <v>516.64229</v>
      </c>
      <c r="AS209" s="34">
        <v>727.53199999999993</v>
      </c>
      <c r="AU209" s="20">
        <f t="shared" si="15"/>
        <v>1244.1742899999999</v>
      </c>
      <c r="AW209" s="20"/>
    </row>
    <row r="210" spans="1:49" x14ac:dyDescent="0.25">
      <c r="A210" t="str">
        <f>VLOOKUP($B210,'Cushing Balance'!$C$2:$E$500,3,TRUE)</f>
        <v>62010</v>
      </c>
      <c r="B210" s="1">
        <v>40221</v>
      </c>
      <c r="C210" s="31"/>
      <c r="D210" s="8">
        <v>0</v>
      </c>
      <c r="E210" s="35">
        <v>15.59069</v>
      </c>
      <c r="F210" s="35"/>
      <c r="G210" s="26">
        <v>41.25</v>
      </c>
      <c r="H210" s="35">
        <v>30.542060000000003</v>
      </c>
      <c r="I210" s="35">
        <v>0</v>
      </c>
      <c r="J210" s="26">
        <v>0</v>
      </c>
      <c r="K210" s="35">
        <v>0</v>
      </c>
      <c r="L210" s="35">
        <v>0</v>
      </c>
      <c r="M210" s="35">
        <v>208.34225000000001</v>
      </c>
      <c r="N210" s="35">
        <v>0</v>
      </c>
      <c r="O210" s="35"/>
      <c r="P210" s="35"/>
      <c r="Q210" s="35"/>
      <c r="R210" s="35">
        <v>14.731999999999999</v>
      </c>
      <c r="S210" s="35"/>
      <c r="T210" s="35"/>
      <c r="V210" s="24">
        <f t="shared" si="13"/>
        <v>310.45699999999999</v>
      </c>
      <c r="X210" s="5">
        <v>327.27040267857149</v>
      </c>
      <c r="Z210" s="20">
        <f t="shared" si="14"/>
        <v>637.72740267857148</v>
      </c>
      <c r="AB210" s="8">
        <v>133.03844000000001</v>
      </c>
      <c r="AC210" s="35">
        <v>0</v>
      </c>
      <c r="AD210" s="35"/>
      <c r="AE210" s="35">
        <v>0</v>
      </c>
      <c r="AF210" s="35">
        <v>188.20201999999998</v>
      </c>
      <c r="AG210" s="35">
        <v>39.745170000000002</v>
      </c>
      <c r="AH210" s="35">
        <v>131.92474999999999</v>
      </c>
      <c r="AI210" s="35"/>
      <c r="AJ210" s="35"/>
      <c r="AK210" s="35"/>
      <c r="AL210" s="35">
        <v>0</v>
      </c>
      <c r="AM210" s="35"/>
      <c r="AN210" s="35"/>
      <c r="AQ210" s="24">
        <f t="shared" si="16"/>
        <v>492.91038000000003</v>
      </c>
      <c r="AS210" s="34">
        <v>727.53199999999993</v>
      </c>
      <c r="AU210" s="20">
        <f t="shared" si="15"/>
        <v>1220.44238</v>
      </c>
      <c r="AW210" s="20"/>
    </row>
    <row r="211" spans="1:49" x14ac:dyDescent="0.25">
      <c r="A211" t="str">
        <f>VLOOKUP($B211,'Cushing Balance'!$C$2:$E$500,3,TRUE)</f>
        <v>72010</v>
      </c>
      <c r="B211" s="1">
        <v>40222</v>
      </c>
      <c r="C211" s="31"/>
      <c r="D211" s="8">
        <v>0</v>
      </c>
      <c r="E211" s="35">
        <v>16.758560000000003</v>
      </c>
      <c r="F211" s="35"/>
      <c r="G211" s="26">
        <v>41.25</v>
      </c>
      <c r="H211" s="35">
        <v>28.09844</v>
      </c>
      <c r="I211" s="35">
        <v>0</v>
      </c>
      <c r="J211" s="26">
        <v>0</v>
      </c>
      <c r="K211" s="35">
        <v>0</v>
      </c>
      <c r="L211" s="35">
        <v>0</v>
      </c>
      <c r="M211" s="35">
        <v>276.62407999999999</v>
      </c>
      <c r="N211" s="35">
        <v>0</v>
      </c>
      <c r="O211" s="35"/>
      <c r="P211" s="35"/>
      <c r="Q211" s="35"/>
      <c r="R211" s="35">
        <v>12.05208</v>
      </c>
      <c r="S211" s="35"/>
      <c r="T211" s="35"/>
      <c r="V211" s="24">
        <f t="shared" si="13"/>
        <v>374.78316000000001</v>
      </c>
      <c r="X211" s="5">
        <v>327.27040267857149</v>
      </c>
      <c r="Z211" s="20">
        <f t="shared" si="14"/>
        <v>702.05356267857155</v>
      </c>
      <c r="AB211" s="8">
        <v>143.45385000000002</v>
      </c>
      <c r="AC211" s="35">
        <v>0</v>
      </c>
      <c r="AD211" s="35"/>
      <c r="AE211" s="35">
        <v>0</v>
      </c>
      <c r="AF211" s="35">
        <v>178.57342</v>
      </c>
      <c r="AG211" s="35">
        <v>36.95675</v>
      </c>
      <c r="AH211" s="35">
        <v>138.41198</v>
      </c>
      <c r="AI211" s="35"/>
      <c r="AJ211" s="35"/>
      <c r="AK211" s="35"/>
      <c r="AL211" s="35">
        <v>0</v>
      </c>
      <c r="AM211" s="35"/>
      <c r="AN211" s="35"/>
      <c r="AQ211" s="24">
        <f t="shared" si="16"/>
        <v>497.39600000000007</v>
      </c>
      <c r="AS211" s="34">
        <v>727.53199999999993</v>
      </c>
      <c r="AU211" s="20">
        <f t="shared" si="15"/>
        <v>1224.9279999999999</v>
      </c>
      <c r="AW211" s="20"/>
    </row>
    <row r="212" spans="1:49" x14ac:dyDescent="0.25">
      <c r="A212" t="str">
        <f>VLOOKUP($B212,'Cushing Balance'!$C$2:$E$500,3,TRUE)</f>
        <v>72010</v>
      </c>
      <c r="B212" s="1">
        <v>40223</v>
      </c>
      <c r="C212" s="31"/>
      <c r="D212" s="8">
        <v>0</v>
      </c>
      <c r="E212" s="35">
        <v>19.753019999999999</v>
      </c>
      <c r="F212" s="35"/>
      <c r="G212" s="26">
        <v>41.25</v>
      </c>
      <c r="H212" s="35">
        <v>27.564630000000001</v>
      </c>
      <c r="I212" s="35">
        <v>0</v>
      </c>
      <c r="J212" s="26">
        <v>0</v>
      </c>
      <c r="K212" s="35">
        <v>0</v>
      </c>
      <c r="L212" s="35">
        <v>0</v>
      </c>
      <c r="M212" s="35">
        <v>273.85340000000002</v>
      </c>
      <c r="N212" s="35">
        <v>0</v>
      </c>
      <c r="O212" s="35"/>
      <c r="P212" s="35"/>
      <c r="Q212" s="35"/>
      <c r="R212" s="35">
        <v>16.54167</v>
      </c>
      <c r="S212" s="35"/>
      <c r="T212" s="35"/>
      <c r="V212" s="24">
        <f t="shared" si="13"/>
        <v>378.96272000000005</v>
      </c>
      <c r="X212" s="5">
        <v>327.27040267857149</v>
      </c>
      <c r="Z212" s="20">
        <f t="shared" si="14"/>
        <v>706.23312267857159</v>
      </c>
      <c r="AB212" s="8">
        <v>133.66546</v>
      </c>
      <c r="AC212" s="35">
        <v>0</v>
      </c>
      <c r="AD212" s="35"/>
      <c r="AE212" s="35">
        <v>0</v>
      </c>
      <c r="AF212" s="35">
        <v>181.43826999999999</v>
      </c>
      <c r="AG212" s="35">
        <v>29.674250000000001</v>
      </c>
      <c r="AH212" s="35">
        <v>145.71673000000001</v>
      </c>
      <c r="AI212" s="35"/>
      <c r="AJ212" s="35"/>
      <c r="AK212" s="35"/>
      <c r="AL212" s="35">
        <v>0</v>
      </c>
      <c r="AM212" s="35"/>
      <c r="AN212" s="35"/>
      <c r="AQ212" s="24">
        <f t="shared" si="16"/>
        <v>490.49470999999994</v>
      </c>
      <c r="AS212" s="34">
        <v>727.53199999999993</v>
      </c>
      <c r="AU212" s="20">
        <f t="shared" si="15"/>
        <v>1218.0267099999999</v>
      </c>
      <c r="AW212" s="20"/>
    </row>
    <row r="213" spans="1:49" x14ac:dyDescent="0.25">
      <c r="A213" t="str">
        <f>VLOOKUP($B213,'Cushing Balance'!$C$2:$E$500,3,TRUE)</f>
        <v>72010</v>
      </c>
      <c r="B213" s="1">
        <v>40224</v>
      </c>
      <c r="C213" s="31"/>
      <c r="D213" s="8">
        <v>0</v>
      </c>
      <c r="E213" s="35">
        <v>84.736879999999999</v>
      </c>
      <c r="F213" s="35"/>
      <c r="G213" s="26">
        <v>41.25</v>
      </c>
      <c r="H213" s="35">
        <v>26.06381</v>
      </c>
      <c r="I213" s="35">
        <v>0</v>
      </c>
      <c r="J213" s="26">
        <v>0</v>
      </c>
      <c r="K213" s="35">
        <v>0</v>
      </c>
      <c r="L213" s="35">
        <v>0</v>
      </c>
      <c r="M213" s="35">
        <v>220.31551999999999</v>
      </c>
      <c r="N213" s="35">
        <v>0</v>
      </c>
      <c r="O213" s="35"/>
      <c r="P213" s="35"/>
      <c r="Q213" s="35"/>
      <c r="R213" s="35">
        <v>20.347270000000002</v>
      </c>
      <c r="S213" s="35"/>
      <c r="T213" s="35"/>
      <c r="V213" s="24">
        <f t="shared" si="13"/>
        <v>392.71348</v>
      </c>
      <c r="X213" s="5">
        <v>327.27040267857149</v>
      </c>
      <c r="Z213" s="20">
        <f t="shared" si="14"/>
        <v>719.98388267857149</v>
      </c>
      <c r="AB213" s="8">
        <v>131.01792</v>
      </c>
      <c r="AC213" s="35">
        <v>0</v>
      </c>
      <c r="AD213" s="35"/>
      <c r="AE213" s="35">
        <v>0</v>
      </c>
      <c r="AF213" s="35">
        <v>212.51246</v>
      </c>
      <c r="AG213" s="35">
        <v>37.899749999999997</v>
      </c>
      <c r="AH213" s="35">
        <v>149.18994000000001</v>
      </c>
      <c r="AI213" s="35"/>
      <c r="AJ213" s="35"/>
      <c r="AK213" s="35"/>
      <c r="AL213" s="35">
        <v>0</v>
      </c>
      <c r="AM213" s="35"/>
      <c r="AN213" s="35"/>
      <c r="AQ213" s="24">
        <f t="shared" si="16"/>
        <v>530.62007000000006</v>
      </c>
      <c r="AS213" s="34">
        <v>727.53199999999993</v>
      </c>
      <c r="AU213" s="20">
        <f t="shared" si="15"/>
        <v>1258.1520700000001</v>
      </c>
      <c r="AW213" s="20"/>
    </row>
    <row r="214" spans="1:49" x14ac:dyDescent="0.25">
      <c r="A214" t="str">
        <f>VLOOKUP($B214,'Cushing Balance'!$C$2:$E$500,3,TRUE)</f>
        <v>72010</v>
      </c>
      <c r="B214" s="1">
        <v>40225</v>
      </c>
      <c r="C214" s="31"/>
      <c r="D214" s="8">
        <v>0</v>
      </c>
      <c r="E214" s="35">
        <v>124.34325</v>
      </c>
      <c r="F214" s="35"/>
      <c r="G214" s="26">
        <v>41.25</v>
      </c>
      <c r="H214" s="35">
        <v>22.90165</v>
      </c>
      <c r="I214" s="35">
        <v>0</v>
      </c>
      <c r="J214" s="26">
        <v>0</v>
      </c>
      <c r="K214" s="35">
        <v>0</v>
      </c>
      <c r="L214" s="35">
        <v>0</v>
      </c>
      <c r="M214" s="35">
        <v>230.62892000000002</v>
      </c>
      <c r="N214" s="35">
        <v>0</v>
      </c>
      <c r="O214" s="35"/>
      <c r="P214" s="35"/>
      <c r="Q214" s="35"/>
      <c r="R214" s="35">
        <v>20.317540000000001</v>
      </c>
      <c r="S214" s="35"/>
      <c r="T214" s="35"/>
      <c r="V214" s="24">
        <f t="shared" si="13"/>
        <v>439.44136000000003</v>
      </c>
      <c r="X214" s="5">
        <v>327.27040267857149</v>
      </c>
      <c r="Z214" s="20">
        <f t="shared" si="14"/>
        <v>766.71176267857152</v>
      </c>
      <c r="AB214" s="8">
        <v>130.95740000000001</v>
      </c>
      <c r="AC214" s="35">
        <v>0</v>
      </c>
      <c r="AD214" s="35"/>
      <c r="AE214" s="35">
        <v>0</v>
      </c>
      <c r="AF214" s="35">
        <v>209.72800000000001</v>
      </c>
      <c r="AG214" s="35">
        <v>36.40381</v>
      </c>
      <c r="AH214" s="35">
        <v>145.23123000000001</v>
      </c>
      <c r="AI214" s="35"/>
      <c r="AJ214" s="35"/>
      <c r="AK214" s="35"/>
      <c r="AL214" s="35">
        <v>0</v>
      </c>
      <c r="AM214" s="35"/>
      <c r="AN214" s="35"/>
      <c r="AQ214" s="24">
        <f t="shared" si="16"/>
        <v>522.32044000000008</v>
      </c>
      <c r="AS214" s="34">
        <v>727.53199999999993</v>
      </c>
      <c r="AU214" s="20">
        <f t="shared" si="15"/>
        <v>1249.8524400000001</v>
      </c>
      <c r="AW214" s="20"/>
    </row>
    <row r="215" spans="1:49" x14ac:dyDescent="0.25">
      <c r="A215" t="str">
        <f>VLOOKUP($B215,'Cushing Balance'!$C$2:$E$500,3,TRUE)</f>
        <v>72010</v>
      </c>
      <c r="B215" s="1">
        <v>40226</v>
      </c>
      <c r="C215" s="31"/>
      <c r="D215" s="8">
        <v>0</v>
      </c>
      <c r="E215" s="35">
        <v>89.315100000000001</v>
      </c>
      <c r="F215" s="35"/>
      <c r="G215" s="26">
        <v>41.25</v>
      </c>
      <c r="H215" s="35">
        <v>23.725919999999999</v>
      </c>
      <c r="I215" s="35">
        <v>0</v>
      </c>
      <c r="J215" s="26">
        <v>0</v>
      </c>
      <c r="K215" s="35">
        <v>0</v>
      </c>
      <c r="L215" s="35">
        <v>0</v>
      </c>
      <c r="M215" s="35">
        <v>266.83049999999997</v>
      </c>
      <c r="N215" s="35">
        <v>0</v>
      </c>
      <c r="O215" s="35"/>
      <c r="P215" s="35"/>
      <c r="Q215" s="35"/>
      <c r="R215" s="35">
        <v>18.149090000000001</v>
      </c>
      <c r="S215" s="35"/>
      <c r="T215" s="35"/>
      <c r="V215" s="24">
        <f t="shared" si="13"/>
        <v>439.27060999999998</v>
      </c>
      <c r="X215" s="5">
        <v>327.27040267857149</v>
      </c>
      <c r="Z215" s="20">
        <f t="shared" si="14"/>
        <v>766.54101267857141</v>
      </c>
      <c r="AB215" s="8">
        <v>132.58525</v>
      </c>
      <c r="AC215" s="35">
        <v>0</v>
      </c>
      <c r="AD215" s="35"/>
      <c r="AE215" s="35">
        <v>0</v>
      </c>
      <c r="AF215" s="35">
        <v>195.54295999999999</v>
      </c>
      <c r="AG215" s="35">
        <v>39.782269999999997</v>
      </c>
      <c r="AH215" s="35">
        <v>140.2236</v>
      </c>
      <c r="AI215" s="35"/>
      <c r="AJ215" s="35"/>
      <c r="AK215" s="35"/>
      <c r="AL215" s="35">
        <v>0</v>
      </c>
      <c r="AM215" s="35"/>
      <c r="AN215" s="35"/>
      <c r="AQ215" s="24">
        <f t="shared" si="16"/>
        <v>508.13407999999993</v>
      </c>
      <c r="AS215" s="34">
        <v>727.53199999999993</v>
      </c>
      <c r="AU215" s="20">
        <f t="shared" si="15"/>
        <v>1235.66608</v>
      </c>
      <c r="AW215" s="20"/>
    </row>
    <row r="216" spans="1:49" x14ac:dyDescent="0.25">
      <c r="A216" t="str">
        <f>VLOOKUP($B216,'Cushing Balance'!$C$2:$E$500,3,TRUE)</f>
        <v>72010</v>
      </c>
      <c r="B216" s="1">
        <v>40227</v>
      </c>
      <c r="C216" s="31"/>
      <c r="D216" s="8">
        <v>0</v>
      </c>
      <c r="E216" s="35">
        <v>22.224019999999999</v>
      </c>
      <c r="F216" s="35"/>
      <c r="G216" s="26">
        <v>41.25</v>
      </c>
      <c r="H216" s="35">
        <v>26.039580000000001</v>
      </c>
      <c r="I216" s="35">
        <v>0</v>
      </c>
      <c r="J216" s="26">
        <v>0</v>
      </c>
      <c r="K216" s="35">
        <v>0</v>
      </c>
      <c r="L216" s="35">
        <v>0</v>
      </c>
      <c r="M216" s="35">
        <v>236.07056</v>
      </c>
      <c r="N216" s="35">
        <v>0</v>
      </c>
      <c r="O216" s="35"/>
      <c r="P216" s="35"/>
      <c r="Q216" s="35"/>
      <c r="R216" s="35">
        <v>17.015999999999998</v>
      </c>
      <c r="S216" s="35"/>
      <c r="T216" s="35"/>
      <c r="V216" s="24">
        <f t="shared" si="13"/>
        <v>342.60016000000002</v>
      </c>
      <c r="X216" s="5">
        <v>327.27040267857149</v>
      </c>
      <c r="Z216" s="20">
        <f t="shared" si="14"/>
        <v>669.87056267857156</v>
      </c>
      <c r="AB216" s="8">
        <v>135.76642000000001</v>
      </c>
      <c r="AC216" s="35">
        <v>0</v>
      </c>
      <c r="AD216" s="35"/>
      <c r="AE216" s="35">
        <v>0</v>
      </c>
      <c r="AF216" s="35">
        <v>210.32864999999998</v>
      </c>
      <c r="AG216" s="35">
        <v>36.776379999999996</v>
      </c>
      <c r="AH216" s="35">
        <v>132.43798000000001</v>
      </c>
      <c r="AI216" s="35"/>
      <c r="AJ216" s="35"/>
      <c r="AK216" s="35"/>
      <c r="AL216" s="35">
        <v>0</v>
      </c>
      <c r="AM216" s="35"/>
      <c r="AN216" s="35"/>
      <c r="AQ216" s="24">
        <f t="shared" si="16"/>
        <v>515.30943000000002</v>
      </c>
      <c r="AS216" s="34">
        <v>727.53199999999993</v>
      </c>
      <c r="AU216" s="20">
        <f t="shared" si="15"/>
        <v>1242.8414299999999</v>
      </c>
      <c r="AW216" s="20"/>
    </row>
    <row r="217" spans="1:49" x14ac:dyDescent="0.25">
      <c r="A217" t="str">
        <f>VLOOKUP($B217,'Cushing Balance'!$C$2:$E$500,3,TRUE)</f>
        <v>72010</v>
      </c>
      <c r="B217" s="1">
        <v>40228</v>
      </c>
      <c r="C217" s="31"/>
      <c r="D217" s="8">
        <v>0</v>
      </c>
      <c r="E217" s="35">
        <v>115.54949999999999</v>
      </c>
      <c r="F217" s="35"/>
      <c r="G217" s="26">
        <v>41.25</v>
      </c>
      <c r="H217" s="35">
        <v>23.997769999999999</v>
      </c>
      <c r="I217" s="35">
        <v>0</v>
      </c>
      <c r="J217" s="26">
        <v>0</v>
      </c>
      <c r="K217" s="35">
        <v>0</v>
      </c>
      <c r="L217" s="35">
        <v>0</v>
      </c>
      <c r="M217" s="35">
        <v>294.08852000000002</v>
      </c>
      <c r="N217" s="35">
        <v>0</v>
      </c>
      <c r="O217" s="35"/>
      <c r="P217" s="35"/>
      <c r="Q217" s="35"/>
      <c r="R217" s="35">
        <v>18.102490000000003</v>
      </c>
      <c r="S217" s="35"/>
      <c r="T217" s="35"/>
      <c r="V217" s="24">
        <f t="shared" si="13"/>
        <v>492.98828000000003</v>
      </c>
      <c r="X217" s="5">
        <v>327.27040267857149</v>
      </c>
      <c r="Z217" s="20">
        <f t="shared" si="14"/>
        <v>820.25868267857152</v>
      </c>
      <c r="AB217" s="8">
        <v>130.78255999999999</v>
      </c>
      <c r="AC217" s="35">
        <v>0</v>
      </c>
      <c r="AD217" s="35"/>
      <c r="AE217" s="35">
        <v>0</v>
      </c>
      <c r="AF217" s="35">
        <v>186.44654</v>
      </c>
      <c r="AG217" s="35">
        <v>36.917400000000001</v>
      </c>
      <c r="AH217" s="35">
        <v>132.63123000000002</v>
      </c>
      <c r="AI217" s="35"/>
      <c r="AJ217" s="35"/>
      <c r="AK217" s="35"/>
      <c r="AL217" s="35">
        <v>0</v>
      </c>
      <c r="AM217" s="35"/>
      <c r="AN217" s="35"/>
      <c r="AQ217" s="24">
        <f t="shared" si="16"/>
        <v>486.77773000000002</v>
      </c>
      <c r="AS217" s="34">
        <v>727.53199999999993</v>
      </c>
      <c r="AU217" s="20">
        <f t="shared" si="15"/>
        <v>1214.3097299999999</v>
      </c>
      <c r="AW217" s="20"/>
    </row>
    <row r="218" spans="1:49" x14ac:dyDescent="0.25">
      <c r="A218" t="str">
        <f>VLOOKUP($B218,'Cushing Balance'!$C$2:$E$500,3,TRUE)</f>
        <v>82010</v>
      </c>
      <c r="B218" s="1">
        <v>40229</v>
      </c>
      <c r="C218" s="31"/>
      <c r="D218" s="8">
        <v>0</v>
      </c>
      <c r="E218" s="35">
        <v>22.50394</v>
      </c>
      <c r="F218" s="35"/>
      <c r="G218" s="26">
        <v>41.25</v>
      </c>
      <c r="H218" s="35">
        <v>22.823880000000003</v>
      </c>
      <c r="I218" s="35">
        <v>0</v>
      </c>
      <c r="J218" s="26">
        <v>0</v>
      </c>
      <c r="K218" s="35">
        <v>0</v>
      </c>
      <c r="L218" s="35">
        <v>0</v>
      </c>
      <c r="M218" s="35">
        <v>261.20020999999997</v>
      </c>
      <c r="N218" s="35">
        <v>0</v>
      </c>
      <c r="O218" s="35"/>
      <c r="P218" s="35"/>
      <c r="Q218" s="35"/>
      <c r="R218" s="35">
        <v>10.56554</v>
      </c>
      <c r="S218" s="35"/>
      <c r="T218" s="35"/>
      <c r="V218" s="24">
        <f t="shared" si="13"/>
        <v>358.34356999999994</v>
      </c>
      <c r="X218" s="5">
        <v>327.27040267857149</v>
      </c>
      <c r="Z218" s="20">
        <f t="shared" si="14"/>
        <v>685.61397267857137</v>
      </c>
      <c r="AB218" s="8">
        <v>129.53554</v>
      </c>
      <c r="AC218" s="35">
        <v>0</v>
      </c>
      <c r="AD218" s="35"/>
      <c r="AE218" s="35">
        <v>0</v>
      </c>
      <c r="AF218" s="35">
        <v>152.44110000000001</v>
      </c>
      <c r="AG218" s="35">
        <v>37.822150000000001</v>
      </c>
      <c r="AH218" s="35">
        <v>136.55904000000001</v>
      </c>
      <c r="AI218" s="35"/>
      <c r="AJ218" s="35"/>
      <c r="AK218" s="35"/>
      <c r="AL218" s="35">
        <v>0</v>
      </c>
      <c r="AM218" s="35"/>
      <c r="AN218" s="35"/>
      <c r="AQ218" s="24">
        <f t="shared" si="16"/>
        <v>456.35783000000004</v>
      </c>
      <c r="AS218" s="34">
        <v>727.53199999999993</v>
      </c>
      <c r="AU218" s="20">
        <f t="shared" si="15"/>
        <v>1183.8898300000001</v>
      </c>
      <c r="AW218" s="20"/>
    </row>
    <row r="219" spans="1:49" x14ac:dyDescent="0.25">
      <c r="A219" t="str">
        <f>VLOOKUP($B219,'Cushing Balance'!$C$2:$E$500,3,TRUE)</f>
        <v>82010</v>
      </c>
      <c r="B219" s="1">
        <v>40230</v>
      </c>
      <c r="C219" s="31"/>
      <c r="D219" s="8">
        <v>0</v>
      </c>
      <c r="E219" s="35">
        <v>118.38471000000001</v>
      </c>
      <c r="F219" s="35"/>
      <c r="G219" s="26">
        <v>41.25</v>
      </c>
      <c r="H219" s="35">
        <v>25.058499999999999</v>
      </c>
      <c r="I219" s="35">
        <v>0</v>
      </c>
      <c r="J219" s="26">
        <v>0</v>
      </c>
      <c r="K219" s="35">
        <v>0</v>
      </c>
      <c r="L219" s="35">
        <v>0</v>
      </c>
      <c r="M219" s="35">
        <v>220.97444000000002</v>
      </c>
      <c r="N219" s="35">
        <v>0</v>
      </c>
      <c r="O219" s="35"/>
      <c r="P219" s="35"/>
      <c r="Q219" s="35"/>
      <c r="R219" s="35">
        <v>12.132520000000001</v>
      </c>
      <c r="S219" s="35"/>
      <c r="T219" s="35"/>
      <c r="V219" s="24">
        <f t="shared" si="13"/>
        <v>417.80017000000004</v>
      </c>
      <c r="X219" s="5">
        <v>327.27040267857149</v>
      </c>
      <c r="Z219" s="20">
        <f t="shared" si="14"/>
        <v>745.07057267857158</v>
      </c>
      <c r="AB219" s="8">
        <v>130.33544000000001</v>
      </c>
      <c r="AC219" s="35">
        <v>0</v>
      </c>
      <c r="AD219" s="35"/>
      <c r="AE219" s="35">
        <v>0</v>
      </c>
      <c r="AF219" s="35">
        <v>157.66173000000001</v>
      </c>
      <c r="AG219" s="35">
        <v>33.493940000000002</v>
      </c>
      <c r="AH219" s="35">
        <v>119.52978999999999</v>
      </c>
      <c r="AI219" s="35"/>
      <c r="AJ219" s="35"/>
      <c r="AK219" s="35"/>
      <c r="AL219" s="35">
        <v>0</v>
      </c>
      <c r="AM219" s="35"/>
      <c r="AN219" s="35"/>
      <c r="AQ219" s="24">
        <f t="shared" si="16"/>
        <v>441.02089999999998</v>
      </c>
      <c r="AS219" s="34">
        <v>727.53199999999993</v>
      </c>
      <c r="AU219" s="20">
        <f t="shared" si="15"/>
        <v>1168.5528999999999</v>
      </c>
      <c r="AW219" s="20"/>
    </row>
    <row r="220" spans="1:49" x14ac:dyDescent="0.25">
      <c r="A220" t="str">
        <f>VLOOKUP($B220,'Cushing Balance'!$C$2:$E$500,3,TRUE)</f>
        <v>82010</v>
      </c>
      <c r="B220" s="1">
        <v>40231</v>
      </c>
      <c r="C220" s="31"/>
      <c r="D220" s="8">
        <v>0</v>
      </c>
      <c r="E220" s="35">
        <v>134.80067000000003</v>
      </c>
      <c r="F220" s="35"/>
      <c r="G220" s="26">
        <v>41.25</v>
      </c>
      <c r="H220" s="35">
        <v>23.686400000000003</v>
      </c>
      <c r="I220" s="35">
        <v>0</v>
      </c>
      <c r="J220" s="26">
        <v>0</v>
      </c>
      <c r="K220" s="35">
        <v>0</v>
      </c>
      <c r="L220" s="35">
        <v>0</v>
      </c>
      <c r="M220" s="35">
        <v>301.48156</v>
      </c>
      <c r="N220" s="35">
        <v>0</v>
      </c>
      <c r="O220" s="35"/>
      <c r="P220" s="35"/>
      <c r="Q220" s="35"/>
      <c r="R220" s="35">
        <v>15.92258</v>
      </c>
      <c r="S220" s="35"/>
      <c r="T220" s="35"/>
      <c r="V220" s="24">
        <f t="shared" si="13"/>
        <v>517.14121</v>
      </c>
      <c r="X220" s="5">
        <v>327.27040267857149</v>
      </c>
      <c r="Z220" s="20">
        <f t="shared" si="14"/>
        <v>844.41161267857149</v>
      </c>
      <c r="AB220" s="8">
        <v>134.75692000000001</v>
      </c>
      <c r="AC220" s="35">
        <v>0</v>
      </c>
      <c r="AD220" s="35"/>
      <c r="AE220" s="35">
        <v>0</v>
      </c>
      <c r="AF220" s="35">
        <v>163.71269000000001</v>
      </c>
      <c r="AG220" s="35">
        <v>39.84375</v>
      </c>
      <c r="AH220" s="35">
        <v>91.91498</v>
      </c>
      <c r="AI220" s="35"/>
      <c r="AJ220" s="35"/>
      <c r="AK220" s="35"/>
      <c r="AL220" s="35">
        <v>0</v>
      </c>
      <c r="AM220" s="35"/>
      <c r="AN220" s="35"/>
      <c r="AQ220" s="24">
        <f t="shared" si="16"/>
        <v>430.22834</v>
      </c>
      <c r="AS220" s="34">
        <v>727.53199999999993</v>
      </c>
      <c r="AU220" s="20">
        <f t="shared" si="15"/>
        <v>1157.7603399999998</v>
      </c>
      <c r="AW220" s="20"/>
    </row>
    <row r="221" spans="1:49" x14ac:dyDescent="0.25">
      <c r="A221" t="str">
        <f>VLOOKUP($B221,'Cushing Balance'!$C$2:$E$500,3,TRUE)</f>
        <v>82010</v>
      </c>
      <c r="B221" s="1">
        <v>40232</v>
      </c>
      <c r="C221" s="31"/>
      <c r="D221" s="8">
        <v>0</v>
      </c>
      <c r="E221" s="35">
        <v>133.72601999999998</v>
      </c>
      <c r="F221" s="35"/>
      <c r="G221" s="26">
        <v>41.25</v>
      </c>
      <c r="H221" s="35">
        <v>25.442540000000001</v>
      </c>
      <c r="I221" s="35">
        <v>0</v>
      </c>
      <c r="J221" s="26">
        <v>0</v>
      </c>
      <c r="K221" s="35">
        <v>0</v>
      </c>
      <c r="L221" s="35">
        <v>0</v>
      </c>
      <c r="M221" s="35">
        <v>354.43799999999999</v>
      </c>
      <c r="N221" s="35">
        <v>0</v>
      </c>
      <c r="O221" s="35"/>
      <c r="P221" s="35"/>
      <c r="Q221" s="35"/>
      <c r="R221" s="35">
        <v>14.070540000000001</v>
      </c>
      <c r="S221" s="35"/>
      <c r="T221" s="35"/>
      <c r="V221" s="24">
        <f t="shared" si="13"/>
        <v>568.9271</v>
      </c>
      <c r="X221" s="5">
        <v>327.27040267857149</v>
      </c>
      <c r="Z221" s="20">
        <f t="shared" si="14"/>
        <v>896.19750267857148</v>
      </c>
      <c r="AB221" s="8">
        <v>136.56363000000002</v>
      </c>
      <c r="AC221" s="35">
        <v>0</v>
      </c>
      <c r="AD221" s="35"/>
      <c r="AE221" s="35">
        <v>0</v>
      </c>
      <c r="AF221" s="35">
        <v>181.18245999999999</v>
      </c>
      <c r="AG221" s="35">
        <v>39.779559999999996</v>
      </c>
      <c r="AH221" s="35">
        <v>75.036729999999991</v>
      </c>
      <c r="AI221" s="35"/>
      <c r="AJ221" s="35"/>
      <c r="AK221" s="35"/>
      <c r="AL221" s="35">
        <v>0</v>
      </c>
      <c r="AM221" s="35"/>
      <c r="AN221" s="35"/>
      <c r="AQ221" s="24">
        <f t="shared" si="16"/>
        <v>432.56237999999996</v>
      </c>
      <c r="AS221" s="34">
        <v>727.53199999999993</v>
      </c>
      <c r="AU221" s="20">
        <f t="shared" si="15"/>
        <v>1160.09438</v>
      </c>
      <c r="AW221" s="20"/>
    </row>
    <row r="222" spans="1:49" x14ac:dyDescent="0.25">
      <c r="A222" t="str">
        <f>VLOOKUP($B222,'Cushing Balance'!$C$2:$E$500,3,TRUE)</f>
        <v>82010</v>
      </c>
      <c r="B222" s="1">
        <v>40233</v>
      </c>
      <c r="C222" s="31"/>
      <c r="D222" s="8">
        <v>0</v>
      </c>
      <c r="E222" s="35">
        <v>130.13552000000001</v>
      </c>
      <c r="F222" s="35"/>
      <c r="G222" s="26">
        <v>41.25</v>
      </c>
      <c r="H222" s="35">
        <v>26.716380000000001</v>
      </c>
      <c r="I222" s="35">
        <v>0</v>
      </c>
      <c r="J222" s="26">
        <v>0</v>
      </c>
      <c r="K222" s="35">
        <v>0</v>
      </c>
      <c r="L222" s="35">
        <v>0</v>
      </c>
      <c r="M222" s="35">
        <v>318.53275000000002</v>
      </c>
      <c r="N222" s="35">
        <v>0</v>
      </c>
      <c r="O222" s="35"/>
      <c r="P222" s="35"/>
      <c r="Q222" s="35"/>
      <c r="R222" s="35">
        <v>20.314160000000001</v>
      </c>
      <c r="S222" s="35"/>
      <c r="T222" s="35"/>
      <c r="V222" s="24">
        <f t="shared" si="13"/>
        <v>536.94880999999998</v>
      </c>
      <c r="X222" s="5">
        <v>327.27040267857149</v>
      </c>
      <c r="Z222" s="20">
        <f t="shared" si="14"/>
        <v>864.21921267857147</v>
      </c>
      <c r="AB222" s="8">
        <v>130.83322999999999</v>
      </c>
      <c r="AC222" s="35">
        <v>0</v>
      </c>
      <c r="AD222" s="35"/>
      <c r="AE222" s="35">
        <v>0</v>
      </c>
      <c r="AF222" s="35">
        <v>161.02557999999999</v>
      </c>
      <c r="AG222" s="35">
        <v>37.776769999999999</v>
      </c>
      <c r="AH222" s="35">
        <v>92.99888</v>
      </c>
      <c r="AI222" s="35"/>
      <c r="AJ222" s="35"/>
      <c r="AK222" s="35"/>
      <c r="AL222" s="35">
        <v>0</v>
      </c>
      <c r="AM222" s="35"/>
      <c r="AN222" s="35"/>
      <c r="AQ222" s="24">
        <f t="shared" si="16"/>
        <v>422.63445999999993</v>
      </c>
      <c r="AS222" s="34">
        <v>727.53199999999993</v>
      </c>
      <c r="AU222" s="20">
        <f t="shared" si="15"/>
        <v>1150.1664599999999</v>
      </c>
      <c r="AW222" s="20"/>
    </row>
    <row r="223" spans="1:49" x14ac:dyDescent="0.25">
      <c r="A223" t="str">
        <f>VLOOKUP($B223,'Cushing Balance'!$C$2:$E$500,3,TRUE)</f>
        <v>82010</v>
      </c>
      <c r="B223" s="1">
        <v>40234</v>
      </c>
      <c r="C223" s="31"/>
      <c r="D223" s="8">
        <v>0</v>
      </c>
      <c r="E223" s="35">
        <v>74.308480000000003</v>
      </c>
      <c r="F223" s="35"/>
      <c r="G223" s="26">
        <v>41.25</v>
      </c>
      <c r="H223" s="35">
        <v>23.760750000000002</v>
      </c>
      <c r="I223" s="35">
        <v>0</v>
      </c>
      <c r="J223" s="26">
        <v>0</v>
      </c>
      <c r="K223" s="35">
        <v>0</v>
      </c>
      <c r="L223" s="35">
        <v>0</v>
      </c>
      <c r="M223" s="35">
        <v>354.75349999999997</v>
      </c>
      <c r="N223" s="35">
        <v>0</v>
      </c>
      <c r="O223" s="35"/>
      <c r="P223" s="35"/>
      <c r="Q223" s="35"/>
      <c r="R223" s="35">
        <v>23.918290000000002</v>
      </c>
      <c r="S223" s="35"/>
      <c r="T223" s="35"/>
      <c r="V223" s="24">
        <f t="shared" si="13"/>
        <v>517.99101999999993</v>
      </c>
      <c r="X223" s="5">
        <v>327.27040267857149</v>
      </c>
      <c r="Z223" s="20">
        <f t="shared" si="14"/>
        <v>845.26142267857142</v>
      </c>
      <c r="AB223" s="8">
        <v>133.80199999999999</v>
      </c>
      <c r="AC223" s="35">
        <v>0</v>
      </c>
      <c r="AD223" s="35"/>
      <c r="AE223" s="35">
        <v>0</v>
      </c>
      <c r="AF223" s="35">
        <v>165.80165</v>
      </c>
      <c r="AG223" s="35">
        <v>33.324539999999999</v>
      </c>
      <c r="AH223" s="35">
        <v>136.01844</v>
      </c>
      <c r="AI223" s="35"/>
      <c r="AJ223" s="35"/>
      <c r="AK223" s="35"/>
      <c r="AL223" s="35">
        <v>0</v>
      </c>
      <c r="AM223" s="35"/>
      <c r="AN223" s="35"/>
      <c r="AQ223" s="24">
        <f t="shared" si="16"/>
        <v>468.94663000000003</v>
      </c>
      <c r="AS223" s="34">
        <v>727.53199999999993</v>
      </c>
      <c r="AU223" s="20">
        <f t="shared" si="15"/>
        <v>1196.4786300000001</v>
      </c>
      <c r="AW223" s="20"/>
    </row>
    <row r="224" spans="1:49" x14ac:dyDescent="0.25">
      <c r="A224" t="str">
        <f>VLOOKUP($B224,'Cushing Balance'!$C$2:$E$500,3,TRUE)</f>
        <v>82010</v>
      </c>
      <c r="B224" s="1">
        <v>40235</v>
      </c>
      <c r="C224" s="31"/>
      <c r="D224" s="8">
        <v>0</v>
      </c>
      <c r="E224" s="35">
        <v>106.7736</v>
      </c>
      <c r="F224" s="35"/>
      <c r="G224" s="26">
        <v>41.25</v>
      </c>
      <c r="H224" s="35">
        <v>25.456379999999999</v>
      </c>
      <c r="I224" s="35">
        <v>0</v>
      </c>
      <c r="J224" s="26">
        <v>0</v>
      </c>
      <c r="K224" s="35">
        <v>0</v>
      </c>
      <c r="L224" s="35">
        <v>0</v>
      </c>
      <c r="M224" s="35">
        <v>326.93334999999996</v>
      </c>
      <c r="N224" s="35">
        <v>0</v>
      </c>
      <c r="O224" s="35"/>
      <c r="P224" s="35"/>
      <c r="Q224" s="35"/>
      <c r="R224" s="35">
        <v>8.5904199999999999</v>
      </c>
      <c r="S224" s="35"/>
      <c r="T224" s="35"/>
      <c r="V224" s="24">
        <f t="shared" si="13"/>
        <v>509.00374999999997</v>
      </c>
      <c r="X224" s="5">
        <v>327.27040267857149</v>
      </c>
      <c r="Z224" s="20">
        <f t="shared" si="14"/>
        <v>836.27415267857145</v>
      </c>
      <c r="AB224" s="8">
        <v>139.33163000000002</v>
      </c>
      <c r="AC224" s="35">
        <v>0</v>
      </c>
      <c r="AD224" s="35"/>
      <c r="AE224" s="35">
        <v>0</v>
      </c>
      <c r="AF224" s="35">
        <v>154.88484</v>
      </c>
      <c r="AG224" s="35">
        <v>35.860690000000005</v>
      </c>
      <c r="AH224" s="35">
        <v>134.75904</v>
      </c>
      <c r="AI224" s="35"/>
      <c r="AJ224" s="35"/>
      <c r="AK224" s="35"/>
      <c r="AL224" s="35">
        <v>0</v>
      </c>
      <c r="AM224" s="35"/>
      <c r="AN224" s="35"/>
      <c r="AQ224" s="24">
        <f t="shared" si="16"/>
        <v>464.83620000000008</v>
      </c>
      <c r="AS224" s="34">
        <v>727.53199999999993</v>
      </c>
      <c r="AU224" s="20">
        <f t="shared" si="15"/>
        <v>1192.3681999999999</v>
      </c>
      <c r="AW224" s="20"/>
    </row>
    <row r="225" spans="1:49" x14ac:dyDescent="0.25">
      <c r="A225" t="str">
        <f>VLOOKUP($B225,'Cushing Balance'!$C$2:$E$500,3,TRUE)</f>
        <v>92010</v>
      </c>
      <c r="B225" s="1">
        <v>40236</v>
      </c>
      <c r="C225" s="31"/>
      <c r="D225" s="8">
        <v>0</v>
      </c>
      <c r="E225" s="35">
        <v>115.78725</v>
      </c>
      <c r="F225" s="35"/>
      <c r="G225" s="26">
        <v>41.25</v>
      </c>
      <c r="H225" s="35">
        <v>22.534650000000003</v>
      </c>
      <c r="I225" s="35">
        <v>0</v>
      </c>
      <c r="J225" s="26">
        <v>0</v>
      </c>
      <c r="K225" s="35">
        <v>0</v>
      </c>
      <c r="L225" s="35">
        <v>0</v>
      </c>
      <c r="M225" s="35">
        <v>352.97257999999999</v>
      </c>
      <c r="N225" s="35">
        <v>0</v>
      </c>
      <c r="O225" s="35"/>
      <c r="P225" s="35"/>
      <c r="Q225" s="35"/>
      <c r="R225" s="35">
        <v>11.301350000000001</v>
      </c>
      <c r="S225" s="35"/>
      <c r="T225" s="35"/>
      <c r="V225" s="24">
        <f t="shared" si="13"/>
        <v>543.84582999999998</v>
      </c>
      <c r="X225" s="5">
        <v>327.27040267857149</v>
      </c>
      <c r="Z225" s="20">
        <f t="shared" si="14"/>
        <v>871.11623267857146</v>
      </c>
      <c r="AB225" s="8">
        <v>130.8509</v>
      </c>
      <c r="AC225" s="35">
        <v>0</v>
      </c>
      <c r="AD225" s="35"/>
      <c r="AE225" s="35">
        <v>0</v>
      </c>
      <c r="AF225" s="35">
        <v>153.16051999999999</v>
      </c>
      <c r="AG225" s="35">
        <v>25.04654</v>
      </c>
      <c r="AH225" s="35">
        <v>131.97207999999998</v>
      </c>
      <c r="AI225" s="35"/>
      <c r="AJ225" s="35"/>
      <c r="AK225" s="35"/>
      <c r="AL225" s="35">
        <v>0</v>
      </c>
      <c r="AM225" s="35"/>
      <c r="AN225" s="35"/>
      <c r="AQ225" s="24">
        <f t="shared" si="16"/>
        <v>441.03003999999999</v>
      </c>
      <c r="AS225" s="34">
        <v>727.53199999999993</v>
      </c>
      <c r="AU225" s="20">
        <f t="shared" si="15"/>
        <v>1168.5620399999998</v>
      </c>
      <c r="AW225" s="20"/>
    </row>
    <row r="226" spans="1:49" x14ac:dyDescent="0.25">
      <c r="A226" t="str">
        <f>VLOOKUP($B226,'Cushing Balance'!$C$2:$E$500,3,TRUE)</f>
        <v>92010</v>
      </c>
      <c r="B226" s="1">
        <v>40237</v>
      </c>
      <c r="C226" s="31"/>
      <c r="D226" s="8">
        <v>0</v>
      </c>
      <c r="E226" s="35">
        <v>44.7089</v>
      </c>
      <c r="F226" s="35"/>
      <c r="G226" s="26">
        <v>41.25</v>
      </c>
      <c r="H226" s="35">
        <v>23.467230000000001</v>
      </c>
      <c r="I226" s="35">
        <v>0</v>
      </c>
      <c r="J226" s="26">
        <v>0</v>
      </c>
      <c r="K226" s="35">
        <v>0</v>
      </c>
      <c r="L226" s="35">
        <v>0</v>
      </c>
      <c r="M226" s="35">
        <v>364.86077</v>
      </c>
      <c r="N226" s="35">
        <v>0</v>
      </c>
      <c r="O226" s="35"/>
      <c r="P226" s="35"/>
      <c r="Q226" s="35"/>
      <c r="R226" s="35">
        <v>17.00196</v>
      </c>
      <c r="S226" s="35"/>
      <c r="T226" s="35"/>
      <c r="V226" s="24">
        <f t="shared" si="13"/>
        <v>491.28886</v>
      </c>
      <c r="X226" s="5">
        <v>327.27040267857149</v>
      </c>
      <c r="Z226" s="20">
        <f t="shared" si="14"/>
        <v>818.55926267857149</v>
      </c>
      <c r="AB226" s="8">
        <v>130.93427</v>
      </c>
      <c r="AC226" s="35">
        <v>0</v>
      </c>
      <c r="AD226" s="35"/>
      <c r="AE226" s="35">
        <v>0</v>
      </c>
      <c r="AF226" s="35">
        <v>146.60814999999999</v>
      </c>
      <c r="AG226" s="35">
        <v>24.734080000000002</v>
      </c>
      <c r="AH226" s="35">
        <v>132.21048000000002</v>
      </c>
      <c r="AI226" s="35"/>
      <c r="AJ226" s="35"/>
      <c r="AK226" s="35"/>
      <c r="AL226" s="35">
        <v>0</v>
      </c>
      <c r="AM226" s="35"/>
      <c r="AN226" s="35"/>
      <c r="AQ226" s="24">
        <f t="shared" si="16"/>
        <v>434.48698000000002</v>
      </c>
      <c r="AS226" s="34">
        <v>727.53199999999993</v>
      </c>
      <c r="AU226" s="20">
        <f t="shared" si="15"/>
        <v>1162.0189799999998</v>
      </c>
      <c r="AW226" s="20"/>
    </row>
    <row r="227" spans="1:49" x14ac:dyDescent="0.25">
      <c r="A227" t="str">
        <f>VLOOKUP($B227,'Cushing Balance'!$C$2:$E$500,3,TRUE)</f>
        <v>92010</v>
      </c>
      <c r="B227" s="1">
        <v>40238</v>
      </c>
      <c r="C227" s="31"/>
      <c r="D227" s="8">
        <v>0</v>
      </c>
      <c r="E227" s="35">
        <v>58.79871</v>
      </c>
      <c r="F227" s="35"/>
      <c r="G227" s="26">
        <v>41.25</v>
      </c>
      <c r="H227" s="35">
        <v>23.80527</v>
      </c>
      <c r="I227" s="35">
        <v>0</v>
      </c>
      <c r="J227" s="26">
        <v>0</v>
      </c>
      <c r="K227" s="35">
        <v>0</v>
      </c>
      <c r="L227" s="35">
        <v>0</v>
      </c>
      <c r="M227" s="35">
        <v>279.22853999999995</v>
      </c>
      <c r="N227" s="35">
        <v>0</v>
      </c>
      <c r="O227" s="35"/>
      <c r="P227" s="35"/>
      <c r="Q227" s="35"/>
      <c r="R227" s="35">
        <v>7.0516300000000003</v>
      </c>
      <c r="S227" s="35"/>
      <c r="T227" s="35"/>
      <c r="V227" s="24">
        <f t="shared" si="13"/>
        <v>410.13414999999992</v>
      </c>
      <c r="X227" s="5">
        <v>344.18050883870967</v>
      </c>
      <c r="Z227" s="20">
        <f t="shared" si="14"/>
        <v>754.31465883870965</v>
      </c>
      <c r="AB227" s="8">
        <v>130.91817</v>
      </c>
      <c r="AC227" s="35">
        <v>0</v>
      </c>
      <c r="AD227" s="35"/>
      <c r="AE227" s="35">
        <v>0</v>
      </c>
      <c r="AF227" s="35">
        <v>138.39669000000001</v>
      </c>
      <c r="AG227" s="35">
        <v>25.28566</v>
      </c>
      <c r="AH227" s="35">
        <v>133.24883</v>
      </c>
      <c r="AI227" s="35"/>
      <c r="AJ227" s="35"/>
      <c r="AK227" s="35"/>
      <c r="AL227" s="35">
        <v>0</v>
      </c>
      <c r="AM227" s="35"/>
      <c r="AN227" s="35"/>
      <c r="AQ227" s="24">
        <f t="shared" si="16"/>
        <v>427.84935000000002</v>
      </c>
      <c r="AS227" s="34">
        <v>771.73199999999986</v>
      </c>
      <c r="AU227" s="20">
        <f t="shared" si="15"/>
        <v>1199.5813499999999</v>
      </c>
      <c r="AW227" s="20"/>
    </row>
    <row r="228" spans="1:49" x14ac:dyDescent="0.25">
      <c r="A228" t="str">
        <f>VLOOKUP($B228,'Cushing Balance'!$C$2:$E$500,3,TRUE)</f>
        <v>92010</v>
      </c>
      <c r="B228" s="1">
        <v>40239</v>
      </c>
      <c r="C228" s="31"/>
      <c r="D228" s="8">
        <v>0</v>
      </c>
      <c r="E228" s="35">
        <v>127.43260000000001</v>
      </c>
      <c r="F228" s="35"/>
      <c r="G228" s="26">
        <v>41.25</v>
      </c>
      <c r="H228" s="35">
        <v>23.01146</v>
      </c>
      <c r="I228" s="35">
        <v>0</v>
      </c>
      <c r="J228" s="26">
        <v>0</v>
      </c>
      <c r="K228" s="35">
        <v>0</v>
      </c>
      <c r="L228" s="35">
        <v>0</v>
      </c>
      <c r="M228" s="35">
        <v>354.72578999999996</v>
      </c>
      <c r="N228" s="35">
        <v>0</v>
      </c>
      <c r="O228" s="35"/>
      <c r="P228" s="35"/>
      <c r="Q228" s="35"/>
      <c r="R228" s="35">
        <v>3.8693899999999997</v>
      </c>
      <c r="S228" s="35"/>
      <c r="T228" s="35"/>
      <c r="V228" s="24">
        <f t="shared" si="13"/>
        <v>550.28923999999995</v>
      </c>
      <c r="X228" s="5">
        <v>344.18050883870967</v>
      </c>
      <c r="Z228" s="20">
        <f t="shared" si="14"/>
        <v>894.46974883870962</v>
      </c>
      <c r="AB228" s="8">
        <v>134.14635000000001</v>
      </c>
      <c r="AC228" s="35">
        <v>0</v>
      </c>
      <c r="AD228" s="35"/>
      <c r="AE228" s="35">
        <v>0</v>
      </c>
      <c r="AF228" s="35">
        <v>128.1174</v>
      </c>
      <c r="AG228" s="35">
        <v>25.084669999999999</v>
      </c>
      <c r="AH228" s="35">
        <v>133.53345999999999</v>
      </c>
      <c r="AI228" s="35"/>
      <c r="AJ228" s="35"/>
      <c r="AK228" s="35"/>
      <c r="AL228" s="35">
        <v>0</v>
      </c>
      <c r="AM228" s="35"/>
      <c r="AN228" s="35"/>
      <c r="AQ228" s="24">
        <f t="shared" si="16"/>
        <v>420.88188000000002</v>
      </c>
      <c r="AS228" s="34">
        <v>771.73199999999986</v>
      </c>
      <c r="AU228" s="20">
        <f t="shared" si="15"/>
        <v>1192.6138799999999</v>
      </c>
      <c r="AW228" s="20"/>
    </row>
    <row r="229" spans="1:49" x14ac:dyDescent="0.25">
      <c r="A229" t="str">
        <f>VLOOKUP($B229,'Cushing Balance'!$C$2:$E$500,3,TRUE)</f>
        <v>92010</v>
      </c>
      <c r="B229" s="1">
        <v>40240</v>
      </c>
      <c r="C229" s="31"/>
      <c r="D229" s="8">
        <v>0</v>
      </c>
      <c r="E229" s="35">
        <v>128.60478999999998</v>
      </c>
      <c r="F229" s="35"/>
      <c r="G229" s="26">
        <v>41.25</v>
      </c>
      <c r="H229" s="35">
        <v>26.80979</v>
      </c>
      <c r="I229" s="35">
        <v>0</v>
      </c>
      <c r="J229" s="26">
        <v>0</v>
      </c>
      <c r="K229" s="35">
        <v>0</v>
      </c>
      <c r="L229" s="35">
        <v>0</v>
      </c>
      <c r="M229" s="35">
        <v>280.66783000000004</v>
      </c>
      <c r="N229" s="35">
        <v>0</v>
      </c>
      <c r="O229" s="35"/>
      <c r="P229" s="35"/>
      <c r="Q229" s="35"/>
      <c r="R229" s="35">
        <v>10.343209999999999</v>
      </c>
      <c r="S229" s="35"/>
      <c r="T229" s="35"/>
      <c r="V229" s="24">
        <f t="shared" si="13"/>
        <v>487.67561999999998</v>
      </c>
      <c r="X229" s="5">
        <v>344.18050883870967</v>
      </c>
      <c r="Z229" s="20">
        <f t="shared" si="14"/>
        <v>831.85612883870965</v>
      </c>
      <c r="AB229" s="8">
        <v>130.91227000000001</v>
      </c>
      <c r="AC229" s="35">
        <v>0</v>
      </c>
      <c r="AD229" s="35"/>
      <c r="AE229" s="35">
        <v>0</v>
      </c>
      <c r="AF229" s="35">
        <v>144.49294</v>
      </c>
      <c r="AG229" s="35">
        <v>24.585650000000001</v>
      </c>
      <c r="AH229" s="35">
        <v>129.20898</v>
      </c>
      <c r="AI229" s="35"/>
      <c r="AJ229" s="35"/>
      <c r="AK229" s="35"/>
      <c r="AL229" s="35">
        <v>0</v>
      </c>
      <c r="AM229" s="35"/>
      <c r="AN229" s="35"/>
      <c r="AQ229" s="24">
        <f t="shared" si="16"/>
        <v>429.19983999999999</v>
      </c>
      <c r="AS229" s="34">
        <v>771.73199999999986</v>
      </c>
      <c r="AU229" s="20">
        <f t="shared" si="15"/>
        <v>1200.9318399999997</v>
      </c>
      <c r="AW229" s="20"/>
    </row>
    <row r="230" spans="1:49" x14ac:dyDescent="0.25">
      <c r="A230" t="str">
        <f>VLOOKUP($B230,'Cushing Balance'!$C$2:$E$500,3,TRUE)</f>
        <v>92010</v>
      </c>
      <c r="B230" s="1">
        <v>40241</v>
      </c>
      <c r="C230" s="31"/>
      <c r="D230" s="8">
        <v>0</v>
      </c>
      <c r="E230" s="35">
        <v>125.33023</v>
      </c>
      <c r="F230" s="35"/>
      <c r="G230" s="26">
        <v>41.25</v>
      </c>
      <c r="H230" s="35">
        <v>26.707080000000001</v>
      </c>
      <c r="I230" s="35">
        <v>0</v>
      </c>
      <c r="J230" s="26">
        <v>0</v>
      </c>
      <c r="K230" s="35">
        <v>0</v>
      </c>
      <c r="L230" s="35">
        <v>0</v>
      </c>
      <c r="M230" s="35">
        <v>355.52890000000002</v>
      </c>
      <c r="N230" s="35">
        <v>0</v>
      </c>
      <c r="O230" s="35"/>
      <c r="P230" s="35"/>
      <c r="Q230" s="35"/>
      <c r="R230" s="35">
        <v>21.584419999999998</v>
      </c>
      <c r="S230" s="35"/>
      <c r="T230" s="35"/>
      <c r="V230" s="24">
        <f t="shared" si="13"/>
        <v>570.40062999999998</v>
      </c>
      <c r="X230" s="5">
        <v>344.18050883870967</v>
      </c>
      <c r="Z230" s="20">
        <f t="shared" si="14"/>
        <v>914.58113883870965</v>
      </c>
      <c r="AB230" s="8">
        <v>141.70017000000001</v>
      </c>
      <c r="AC230" s="35">
        <v>0</v>
      </c>
      <c r="AD230" s="35"/>
      <c r="AE230" s="35">
        <v>0</v>
      </c>
      <c r="AF230" s="35">
        <v>139.25624999999999</v>
      </c>
      <c r="AG230" s="35">
        <v>24.569269999999999</v>
      </c>
      <c r="AH230" s="35">
        <v>133.19073999999998</v>
      </c>
      <c r="AI230" s="35"/>
      <c r="AJ230" s="35"/>
      <c r="AK230" s="35"/>
      <c r="AL230" s="35">
        <v>0</v>
      </c>
      <c r="AM230" s="35"/>
      <c r="AN230" s="35"/>
      <c r="AQ230" s="24">
        <f t="shared" si="16"/>
        <v>438.71642999999995</v>
      </c>
      <c r="AS230" s="34">
        <v>771.73199999999986</v>
      </c>
      <c r="AU230" s="20">
        <f t="shared" si="15"/>
        <v>1210.4484299999999</v>
      </c>
      <c r="AW230" s="20"/>
    </row>
    <row r="231" spans="1:49" x14ac:dyDescent="0.25">
      <c r="A231" t="str">
        <f>VLOOKUP($B231,'Cushing Balance'!$C$2:$E$500,3,TRUE)</f>
        <v>92010</v>
      </c>
      <c r="B231" s="1">
        <v>40242</v>
      </c>
      <c r="C231" s="31"/>
      <c r="D231" s="8">
        <v>0</v>
      </c>
      <c r="E231" s="35">
        <v>130.03578999999999</v>
      </c>
      <c r="F231" s="35"/>
      <c r="G231" s="26">
        <v>41.25</v>
      </c>
      <c r="H231" s="35">
        <v>25.884</v>
      </c>
      <c r="I231" s="35">
        <v>0</v>
      </c>
      <c r="J231" s="26">
        <v>0</v>
      </c>
      <c r="K231" s="35">
        <v>0</v>
      </c>
      <c r="L231" s="35">
        <v>0</v>
      </c>
      <c r="M231" s="35">
        <v>356.28757999999999</v>
      </c>
      <c r="N231" s="35">
        <v>0</v>
      </c>
      <c r="O231" s="35"/>
      <c r="P231" s="35"/>
      <c r="Q231" s="35"/>
      <c r="R231" s="35">
        <v>10.903280000000001</v>
      </c>
      <c r="S231" s="35"/>
      <c r="T231" s="35"/>
      <c r="V231" s="24">
        <f t="shared" si="13"/>
        <v>564.36064999999996</v>
      </c>
      <c r="X231" s="5">
        <v>344.18050883870967</v>
      </c>
      <c r="Z231" s="20">
        <f t="shared" si="14"/>
        <v>908.54115883870963</v>
      </c>
      <c r="AB231" s="8">
        <v>142.31495999999999</v>
      </c>
      <c r="AC231" s="35">
        <v>0</v>
      </c>
      <c r="AD231" s="35"/>
      <c r="AE231" s="35">
        <v>0</v>
      </c>
      <c r="AF231" s="35">
        <v>154.45104000000001</v>
      </c>
      <c r="AG231" s="35">
        <v>24.676650000000002</v>
      </c>
      <c r="AH231" s="35">
        <v>127.94796000000001</v>
      </c>
      <c r="AI231" s="35"/>
      <c r="AJ231" s="35"/>
      <c r="AK231" s="35"/>
      <c r="AL231" s="35">
        <v>0</v>
      </c>
      <c r="AM231" s="35"/>
      <c r="AN231" s="35"/>
      <c r="AQ231" s="24">
        <f t="shared" si="16"/>
        <v>449.39060999999998</v>
      </c>
      <c r="AS231" s="34">
        <v>771.73199999999986</v>
      </c>
      <c r="AU231" s="20">
        <f t="shared" si="15"/>
        <v>1221.1226099999999</v>
      </c>
      <c r="AW231" s="20"/>
    </row>
    <row r="232" spans="1:49" x14ac:dyDescent="0.25">
      <c r="A232" t="str">
        <f>VLOOKUP($B232,'Cushing Balance'!$C$2:$E$500,3,TRUE)</f>
        <v>102010</v>
      </c>
      <c r="B232" s="1">
        <v>40243</v>
      </c>
      <c r="C232" s="31"/>
      <c r="D232" s="8">
        <v>0</v>
      </c>
      <c r="E232" s="35">
        <v>73.250380000000007</v>
      </c>
      <c r="F232" s="35"/>
      <c r="G232" s="26">
        <v>41.25</v>
      </c>
      <c r="H232" s="35">
        <v>23.814040000000002</v>
      </c>
      <c r="I232" s="35">
        <v>0</v>
      </c>
      <c r="J232" s="26">
        <v>0</v>
      </c>
      <c r="K232" s="35">
        <v>0</v>
      </c>
      <c r="L232" s="35">
        <v>0</v>
      </c>
      <c r="M232" s="35">
        <v>354.22176999999999</v>
      </c>
      <c r="N232" s="35">
        <v>0</v>
      </c>
      <c r="O232" s="35"/>
      <c r="P232" s="35"/>
      <c r="Q232" s="35"/>
      <c r="R232" s="35">
        <v>7.3074200000000005</v>
      </c>
      <c r="S232" s="35"/>
      <c r="T232" s="35"/>
      <c r="V232" s="24">
        <f t="shared" si="13"/>
        <v>499.84361000000001</v>
      </c>
      <c r="X232" s="5">
        <v>344.18050883870967</v>
      </c>
      <c r="Z232" s="20">
        <f t="shared" si="14"/>
        <v>844.02411883870968</v>
      </c>
      <c r="AB232" s="8">
        <v>148.79355999999999</v>
      </c>
      <c r="AC232" s="35">
        <v>0</v>
      </c>
      <c r="AD232" s="35"/>
      <c r="AE232" s="35">
        <v>0</v>
      </c>
      <c r="AF232" s="35">
        <v>161.38713000000001</v>
      </c>
      <c r="AG232" s="35">
        <v>25.611879999999999</v>
      </c>
      <c r="AH232" s="35">
        <v>125.31341999999999</v>
      </c>
      <c r="AI232" s="35"/>
      <c r="AJ232" s="35"/>
      <c r="AK232" s="35"/>
      <c r="AL232" s="35">
        <v>0</v>
      </c>
      <c r="AM232" s="35"/>
      <c r="AN232" s="35"/>
      <c r="AQ232" s="24">
        <f t="shared" si="16"/>
        <v>461.10599000000002</v>
      </c>
      <c r="AS232" s="34">
        <v>771.73199999999986</v>
      </c>
      <c r="AU232" s="20">
        <f t="shared" si="15"/>
        <v>1232.83799</v>
      </c>
      <c r="AW232" s="20"/>
    </row>
    <row r="233" spans="1:49" x14ac:dyDescent="0.25">
      <c r="A233" t="str">
        <f>VLOOKUP($B233,'Cushing Balance'!$C$2:$E$500,3,TRUE)</f>
        <v>102010</v>
      </c>
      <c r="B233" s="1">
        <v>40244</v>
      </c>
      <c r="C233" s="31"/>
      <c r="D233" s="8">
        <v>0</v>
      </c>
      <c r="E233" s="35">
        <v>11.001059999999999</v>
      </c>
      <c r="F233" s="35"/>
      <c r="G233" s="26">
        <v>41.25</v>
      </c>
      <c r="H233" s="35">
        <v>23.32273</v>
      </c>
      <c r="I233" s="35">
        <v>0</v>
      </c>
      <c r="J233" s="26">
        <v>0</v>
      </c>
      <c r="K233" s="35">
        <v>0</v>
      </c>
      <c r="L233" s="35">
        <v>0</v>
      </c>
      <c r="M233" s="35">
        <v>335.10534999999999</v>
      </c>
      <c r="N233" s="35">
        <v>0</v>
      </c>
      <c r="O233" s="35"/>
      <c r="P233" s="35"/>
      <c r="Q233" s="35"/>
      <c r="R233" s="35">
        <v>10.38106</v>
      </c>
      <c r="S233" s="35"/>
      <c r="T233" s="35"/>
      <c r="V233" s="24">
        <f t="shared" si="13"/>
        <v>421.06019999999995</v>
      </c>
      <c r="X233" s="5">
        <v>344.18050883870967</v>
      </c>
      <c r="Z233" s="20">
        <f t="shared" si="14"/>
        <v>765.24070883870968</v>
      </c>
      <c r="AB233" s="8">
        <v>147.01570999999998</v>
      </c>
      <c r="AC233" s="35">
        <v>0</v>
      </c>
      <c r="AD233" s="35"/>
      <c r="AE233" s="35">
        <v>0</v>
      </c>
      <c r="AF233" s="35">
        <v>167.87520999999998</v>
      </c>
      <c r="AG233" s="35">
        <v>28.044520000000002</v>
      </c>
      <c r="AH233" s="35">
        <v>118.88603999999999</v>
      </c>
      <c r="AI233" s="35"/>
      <c r="AJ233" s="35"/>
      <c r="AK233" s="35"/>
      <c r="AL233" s="35">
        <v>0</v>
      </c>
      <c r="AM233" s="35"/>
      <c r="AN233" s="35"/>
      <c r="AQ233" s="24">
        <f t="shared" si="16"/>
        <v>461.82147999999989</v>
      </c>
      <c r="AS233" s="34">
        <v>771.73199999999986</v>
      </c>
      <c r="AU233" s="20">
        <f t="shared" si="15"/>
        <v>1233.5534799999998</v>
      </c>
      <c r="AW233" s="20"/>
    </row>
    <row r="234" spans="1:49" x14ac:dyDescent="0.25">
      <c r="A234" t="str">
        <f>VLOOKUP($B234,'Cushing Balance'!$C$2:$E$500,3,TRUE)</f>
        <v>102010</v>
      </c>
      <c r="B234" s="1">
        <v>40245</v>
      </c>
      <c r="C234" s="31"/>
      <c r="D234" s="8">
        <v>0</v>
      </c>
      <c r="E234" s="35">
        <v>81.018419999999992</v>
      </c>
      <c r="F234" s="35"/>
      <c r="G234" s="26">
        <v>41.25</v>
      </c>
      <c r="H234" s="35">
        <v>24.124959999999998</v>
      </c>
      <c r="I234" s="35">
        <v>0</v>
      </c>
      <c r="J234" s="26">
        <v>0</v>
      </c>
      <c r="K234" s="35">
        <v>0</v>
      </c>
      <c r="L234" s="35">
        <v>0</v>
      </c>
      <c r="M234" s="35">
        <v>294.21359999999999</v>
      </c>
      <c r="N234" s="35">
        <v>0</v>
      </c>
      <c r="O234" s="35"/>
      <c r="P234" s="35"/>
      <c r="Q234" s="35"/>
      <c r="R234" s="35">
        <v>17.617669999999997</v>
      </c>
      <c r="S234" s="35"/>
      <c r="T234" s="35"/>
      <c r="V234" s="24">
        <f t="shared" si="13"/>
        <v>458.22464999999994</v>
      </c>
      <c r="X234" s="5">
        <v>344.18050883870967</v>
      </c>
      <c r="Z234" s="20">
        <f t="shared" si="14"/>
        <v>802.40515883870967</v>
      </c>
      <c r="AB234" s="8">
        <v>150.27225000000001</v>
      </c>
      <c r="AC234" s="35">
        <v>0</v>
      </c>
      <c r="AD234" s="35"/>
      <c r="AE234" s="35">
        <v>0</v>
      </c>
      <c r="AF234" s="35">
        <v>167.00495999999998</v>
      </c>
      <c r="AG234" s="35">
        <v>27.416419999999999</v>
      </c>
      <c r="AH234" s="35">
        <v>119.10825</v>
      </c>
      <c r="AI234" s="35"/>
      <c r="AJ234" s="35"/>
      <c r="AK234" s="35"/>
      <c r="AL234" s="35">
        <v>0</v>
      </c>
      <c r="AM234" s="35"/>
      <c r="AN234" s="35"/>
      <c r="AQ234" s="24">
        <f t="shared" si="16"/>
        <v>463.80187999999998</v>
      </c>
      <c r="AS234" s="34">
        <v>771.73199999999986</v>
      </c>
      <c r="AU234" s="20">
        <f t="shared" si="15"/>
        <v>1235.53388</v>
      </c>
      <c r="AW234" s="20"/>
    </row>
    <row r="235" spans="1:49" x14ac:dyDescent="0.25">
      <c r="A235" t="str">
        <f>VLOOKUP($B235,'Cushing Balance'!$C$2:$E$500,3,TRUE)</f>
        <v>102010</v>
      </c>
      <c r="B235" s="1">
        <v>40246</v>
      </c>
      <c r="C235" s="31"/>
      <c r="D235" s="8">
        <v>0</v>
      </c>
      <c r="E235" s="35">
        <v>99.910499999999999</v>
      </c>
      <c r="F235" s="35"/>
      <c r="G235" s="26">
        <v>41.25</v>
      </c>
      <c r="H235" s="35">
        <v>23.987500000000001</v>
      </c>
      <c r="I235" s="35">
        <v>0</v>
      </c>
      <c r="J235" s="26">
        <v>0</v>
      </c>
      <c r="K235" s="35">
        <v>0</v>
      </c>
      <c r="L235" s="35">
        <v>0</v>
      </c>
      <c r="M235" s="35">
        <v>159.91727</v>
      </c>
      <c r="N235" s="35">
        <v>0</v>
      </c>
      <c r="O235" s="35"/>
      <c r="P235" s="35"/>
      <c r="Q235" s="35"/>
      <c r="R235" s="35">
        <v>28.64396</v>
      </c>
      <c r="S235" s="35"/>
      <c r="T235" s="35"/>
      <c r="V235" s="24">
        <f t="shared" si="13"/>
        <v>353.70923000000005</v>
      </c>
      <c r="X235" s="5">
        <v>344.18050883870967</v>
      </c>
      <c r="Z235" s="20">
        <f t="shared" si="14"/>
        <v>697.88973883870972</v>
      </c>
      <c r="AB235" s="8">
        <v>138.07448000000002</v>
      </c>
      <c r="AC235" s="35">
        <v>0</v>
      </c>
      <c r="AD235" s="35"/>
      <c r="AE235" s="35">
        <v>0</v>
      </c>
      <c r="AF235" s="35">
        <v>178.80667000000003</v>
      </c>
      <c r="AG235" s="35">
        <v>23.623080000000002</v>
      </c>
      <c r="AH235" s="35">
        <v>118.73925</v>
      </c>
      <c r="AI235" s="35"/>
      <c r="AJ235" s="35"/>
      <c r="AK235" s="35"/>
      <c r="AL235" s="35">
        <v>0</v>
      </c>
      <c r="AM235" s="35"/>
      <c r="AN235" s="35"/>
      <c r="AQ235" s="24">
        <f t="shared" si="16"/>
        <v>459.24348000000009</v>
      </c>
      <c r="AS235" s="34">
        <v>771.73199999999986</v>
      </c>
      <c r="AU235" s="20">
        <f t="shared" si="15"/>
        <v>1230.9754800000001</v>
      </c>
      <c r="AW235" s="20"/>
    </row>
    <row r="236" spans="1:49" x14ac:dyDescent="0.25">
      <c r="A236" t="str">
        <f>VLOOKUP($B236,'Cushing Balance'!$C$2:$E$500,3,TRUE)</f>
        <v>102010</v>
      </c>
      <c r="B236" s="1">
        <v>40247</v>
      </c>
      <c r="C236" s="31"/>
      <c r="D236" s="8">
        <v>0</v>
      </c>
      <c r="E236" s="35">
        <v>30.261419999999998</v>
      </c>
      <c r="F236" s="35"/>
      <c r="G236" s="26">
        <v>41.25</v>
      </c>
      <c r="H236" s="35">
        <v>23.53152</v>
      </c>
      <c r="I236" s="35">
        <v>0</v>
      </c>
      <c r="J236" s="26">
        <v>0</v>
      </c>
      <c r="K236" s="35">
        <v>0</v>
      </c>
      <c r="L236" s="35">
        <v>0</v>
      </c>
      <c r="M236" s="35">
        <v>202.25388000000001</v>
      </c>
      <c r="N236" s="35">
        <v>0</v>
      </c>
      <c r="O236" s="35"/>
      <c r="P236" s="35"/>
      <c r="Q236" s="35"/>
      <c r="R236" s="35">
        <v>21.985229999999998</v>
      </c>
      <c r="S236" s="35"/>
      <c r="T236" s="35"/>
      <c r="V236" s="24">
        <f t="shared" si="13"/>
        <v>319.28205000000003</v>
      </c>
      <c r="X236" s="5">
        <v>344.18050883870967</v>
      </c>
      <c r="Z236" s="20">
        <f t="shared" si="14"/>
        <v>663.4625588387097</v>
      </c>
      <c r="AB236" s="8">
        <v>131.59207999999998</v>
      </c>
      <c r="AC236" s="35">
        <v>0</v>
      </c>
      <c r="AD236" s="35"/>
      <c r="AE236" s="35">
        <v>0</v>
      </c>
      <c r="AF236" s="35">
        <v>191.38863000000001</v>
      </c>
      <c r="AG236" s="35">
        <v>23.698830000000001</v>
      </c>
      <c r="AH236" s="35">
        <v>121.83269</v>
      </c>
      <c r="AI236" s="35"/>
      <c r="AJ236" s="35"/>
      <c r="AK236" s="35"/>
      <c r="AL236" s="35">
        <v>0</v>
      </c>
      <c r="AM236" s="35"/>
      <c r="AN236" s="35"/>
      <c r="AQ236" s="24">
        <f t="shared" si="16"/>
        <v>468.51222999999999</v>
      </c>
      <c r="AS236" s="34">
        <v>771.73199999999986</v>
      </c>
      <c r="AU236" s="20">
        <f t="shared" si="15"/>
        <v>1240.2442299999998</v>
      </c>
      <c r="AW236" s="20"/>
    </row>
    <row r="237" spans="1:49" x14ac:dyDescent="0.25">
      <c r="A237" t="str">
        <f>VLOOKUP($B237,'Cushing Balance'!$C$2:$E$500,3,TRUE)</f>
        <v>102010</v>
      </c>
      <c r="B237" s="1">
        <v>40248</v>
      </c>
      <c r="C237" s="31"/>
      <c r="D237" s="8">
        <v>0</v>
      </c>
      <c r="E237" s="35">
        <v>50.332790000000003</v>
      </c>
      <c r="F237" s="35"/>
      <c r="G237" s="26">
        <v>41.25</v>
      </c>
      <c r="H237" s="35">
        <v>24.124500000000001</v>
      </c>
      <c r="I237" s="35">
        <v>0</v>
      </c>
      <c r="J237" s="26">
        <v>0</v>
      </c>
      <c r="K237" s="35">
        <v>0</v>
      </c>
      <c r="L237" s="35">
        <v>0</v>
      </c>
      <c r="M237" s="35">
        <v>322.48165</v>
      </c>
      <c r="N237" s="35">
        <v>0</v>
      </c>
      <c r="O237" s="35"/>
      <c r="P237" s="35"/>
      <c r="Q237" s="35"/>
      <c r="R237" s="35">
        <v>23.857810000000001</v>
      </c>
      <c r="S237" s="35"/>
      <c r="T237" s="35"/>
      <c r="V237" s="24">
        <f t="shared" si="13"/>
        <v>462.04674999999997</v>
      </c>
      <c r="X237" s="5">
        <v>344.18050883870967</v>
      </c>
      <c r="Z237" s="20">
        <f t="shared" si="14"/>
        <v>806.22725883870964</v>
      </c>
      <c r="AB237" s="8">
        <v>131.66159999999999</v>
      </c>
      <c r="AC237" s="35">
        <v>0</v>
      </c>
      <c r="AD237" s="35"/>
      <c r="AE237" s="35">
        <v>0</v>
      </c>
      <c r="AF237" s="35">
        <v>196.42026999999999</v>
      </c>
      <c r="AG237" s="35">
        <v>23.489169999999998</v>
      </c>
      <c r="AH237" s="35">
        <v>130.28793999999999</v>
      </c>
      <c r="AI237" s="35"/>
      <c r="AJ237" s="35"/>
      <c r="AK237" s="35"/>
      <c r="AL237" s="35">
        <v>0</v>
      </c>
      <c r="AM237" s="35"/>
      <c r="AN237" s="35"/>
      <c r="AQ237" s="24">
        <f t="shared" si="16"/>
        <v>481.85897999999997</v>
      </c>
      <c r="AS237" s="34">
        <v>771.73199999999986</v>
      </c>
      <c r="AU237" s="20">
        <f t="shared" si="15"/>
        <v>1253.5909799999999</v>
      </c>
      <c r="AW237" s="20"/>
    </row>
    <row r="238" spans="1:49" x14ac:dyDescent="0.25">
      <c r="A238" t="str">
        <f>VLOOKUP($B238,'Cushing Balance'!$C$2:$E$500,3,TRUE)</f>
        <v>102010</v>
      </c>
      <c r="B238" s="1">
        <v>40249</v>
      </c>
      <c r="C238" s="31"/>
      <c r="D238" s="8">
        <v>0</v>
      </c>
      <c r="E238" s="35">
        <v>85.202939999999998</v>
      </c>
      <c r="F238" s="35"/>
      <c r="G238" s="26">
        <v>41.25</v>
      </c>
      <c r="H238" s="35">
        <v>24.449380000000001</v>
      </c>
      <c r="I238" s="35">
        <v>0</v>
      </c>
      <c r="J238" s="26">
        <v>0</v>
      </c>
      <c r="K238" s="35">
        <v>0</v>
      </c>
      <c r="L238" s="35">
        <v>0</v>
      </c>
      <c r="M238" s="35">
        <v>336.87635</v>
      </c>
      <c r="N238" s="35">
        <v>0</v>
      </c>
      <c r="O238" s="35"/>
      <c r="P238" s="35"/>
      <c r="Q238" s="35"/>
      <c r="R238" s="35">
        <v>41.735289999999999</v>
      </c>
      <c r="S238" s="35"/>
      <c r="T238" s="35"/>
      <c r="V238" s="24">
        <f t="shared" si="13"/>
        <v>529.51396</v>
      </c>
      <c r="X238" s="5">
        <v>344.18050883870967</v>
      </c>
      <c r="Z238" s="20">
        <f t="shared" si="14"/>
        <v>873.69446883870967</v>
      </c>
      <c r="AB238" s="8">
        <v>136.83545999999998</v>
      </c>
      <c r="AC238" s="35">
        <v>0</v>
      </c>
      <c r="AD238" s="35"/>
      <c r="AE238" s="35">
        <v>0</v>
      </c>
      <c r="AF238" s="35">
        <v>194.05013</v>
      </c>
      <c r="AG238" s="35">
        <v>23.545080000000002</v>
      </c>
      <c r="AH238" s="35">
        <v>134.74238</v>
      </c>
      <c r="AI238" s="35"/>
      <c r="AJ238" s="35"/>
      <c r="AK238" s="35"/>
      <c r="AL238" s="35">
        <v>0</v>
      </c>
      <c r="AM238" s="35"/>
      <c r="AN238" s="35"/>
      <c r="AQ238" s="24">
        <f t="shared" si="16"/>
        <v>489.17304999999999</v>
      </c>
      <c r="AS238" s="34">
        <v>771.73199999999986</v>
      </c>
      <c r="AU238" s="20">
        <f t="shared" si="15"/>
        <v>1260.9050499999998</v>
      </c>
      <c r="AW238" s="20"/>
    </row>
    <row r="239" spans="1:49" x14ac:dyDescent="0.25">
      <c r="A239" t="str">
        <f>VLOOKUP($B239,'Cushing Balance'!$C$2:$E$500,3,TRUE)</f>
        <v>112010</v>
      </c>
      <c r="B239" s="1">
        <v>40250</v>
      </c>
      <c r="C239" s="31"/>
      <c r="D239" s="8">
        <v>0</v>
      </c>
      <c r="E239" s="35">
        <v>107.48313</v>
      </c>
      <c r="F239" s="35"/>
      <c r="G239" s="26">
        <v>41.25</v>
      </c>
      <c r="H239" s="35">
        <v>24.273479999999999</v>
      </c>
      <c r="I239" s="35">
        <v>0</v>
      </c>
      <c r="J239" s="26">
        <v>0</v>
      </c>
      <c r="K239" s="35">
        <v>0</v>
      </c>
      <c r="L239" s="35">
        <v>0</v>
      </c>
      <c r="M239" s="35">
        <v>311.49970999999999</v>
      </c>
      <c r="N239" s="35">
        <v>0</v>
      </c>
      <c r="O239" s="35"/>
      <c r="P239" s="35"/>
      <c r="Q239" s="35"/>
      <c r="R239" s="35">
        <v>6.90496</v>
      </c>
      <c r="S239" s="35"/>
      <c r="T239" s="35"/>
      <c r="V239" s="24">
        <f t="shared" si="13"/>
        <v>491.41128000000003</v>
      </c>
      <c r="X239" s="5">
        <v>344.18050883870967</v>
      </c>
      <c r="Z239" s="20">
        <f t="shared" si="14"/>
        <v>835.5917888387097</v>
      </c>
      <c r="AB239" s="8">
        <v>142.87942000000001</v>
      </c>
      <c r="AC239" s="35">
        <v>0</v>
      </c>
      <c r="AD239" s="35"/>
      <c r="AE239" s="35">
        <v>0</v>
      </c>
      <c r="AF239" s="35">
        <v>202.20473000000001</v>
      </c>
      <c r="AG239" s="35">
        <v>23.42361</v>
      </c>
      <c r="AH239" s="35">
        <v>135.89526999999998</v>
      </c>
      <c r="AI239" s="35"/>
      <c r="AJ239" s="35"/>
      <c r="AK239" s="35"/>
      <c r="AL239" s="35">
        <v>0</v>
      </c>
      <c r="AM239" s="35"/>
      <c r="AN239" s="35"/>
      <c r="AQ239" s="24">
        <f t="shared" si="16"/>
        <v>504.40303</v>
      </c>
      <c r="AS239" s="34">
        <v>771.73199999999986</v>
      </c>
      <c r="AU239" s="20">
        <f t="shared" si="15"/>
        <v>1276.1350299999999</v>
      </c>
      <c r="AW239" s="20"/>
    </row>
    <row r="240" spans="1:49" x14ac:dyDescent="0.25">
      <c r="A240" t="str">
        <f>VLOOKUP($B240,'Cushing Balance'!$C$2:$E$500,3,TRUE)</f>
        <v>112010</v>
      </c>
      <c r="B240" s="1">
        <v>40251</v>
      </c>
      <c r="C240" s="31"/>
      <c r="D240" s="8">
        <v>0</v>
      </c>
      <c r="E240" s="35">
        <v>113.80941</v>
      </c>
      <c r="F240" s="35"/>
      <c r="G240" s="26">
        <v>41.25</v>
      </c>
      <c r="H240" s="35">
        <v>23.884700000000002</v>
      </c>
      <c r="I240" s="35">
        <v>0</v>
      </c>
      <c r="J240" s="26">
        <v>0</v>
      </c>
      <c r="K240" s="35">
        <v>0</v>
      </c>
      <c r="L240" s="35">
        <v>0</v>
      </c>
      <c r="M240" s="35">
        <v>364.03059000000002</v>
      </c>
      <c r="N240" s="35">
        <v>0</v>
      </c>
      <c r="O240" s="35"/>
      <c r="P240" s="35"/>
      <c r="Q240" s="35"/>
      <c r="R240" s="35">
        <v>19.53565</v>
      </c>
      <c r="S240" s="35"/>
      <c r="T240" s="35"/>
      <c r="V240" s="24">
        <f t="shared" si="13"/>
        <v>562.51035000000002</v>
      </c>
      <c r="X240" s="5">
        <v>344.18050883870967</v>
      </c>
      <c r="Z240" s="20">
        <f t="shared" si="14"/>
        <v>906.69085883870969</v>
      </c>
      <c r="AB240" s="8">
        <v>147.18977999999998</v>
      </c>
      <c r="AC240" s="35">
        <v>0</v>
      </c>
      <c r="AD240" s="35"/>
      <c r="AE240" s="35">
        <v>0</v>
      </c>
      <c r="AF240" s="35">
        <v>201.29949999999999</v>
      </c>
      <c r="AG240" s="35">
        <v>23.366759999999999</v>
      </c>
      <c r="AH240" s="35">
        <v>136.74029999999999</v>
      </c>
      <c r="AI240" s="35"/>
      <c r="AJ240" s="35"/>
      <c r="AK240" s="35"/>
      <c r="AL240" s="35">
        <v>0</v>
      </c>
      <c r="AM240" s="35"/>
      <c r="AN240" s="35"/>
      <c r="AQ240" s="24">
        <f t="shared" si="16"/>
        <v>508.59634</v>
      </c>
      <c r="AS240" s="34">
        <v>771.73199999999986</v>
      </c>
      <c r="AU240" s="20">
        <f t="shared" si="15"/>
        <v>1280.3283399999998</v>
      </c>
      <c r="AW240" s="20"/>
    </row>
    <row r="241" spans="1:49" x14ac:dyDescent="0.25">
      <c r="A241" t="str">
        <f>VLOOKUP($B241,'Cushing Balance'!$C$2:$E$500,3,TRUE)</f>
        <v>112010</v>
      </c>
      <c r="B241" s="1">
        <v>40252</v>
      </c>
      <c r="C241" s="31"/>
      <c r="D241" s="8">
        <v>0</v>
      </c>
      <c r="E241" s="35">
        <v>111.60569</v>
      </c>
      <c r="F241" s="35"/>
      <c r="G241" s="26">
        <v>41.25</v>
      </c>
      <c r="H241" s="35">
        <v>24.364189999999997</v>
      </c>
      <c r="I241" s="35">
        <v>0</v>
      </c>
      <c r="J241" s="26">
        <v>0</v>
      </c>
      <c r="K241" s="35">
        <v>0</v>
      </c>
      <c r="L241" s="35">
        <v>0</v>
      </c>
      <c r="M241" s="35">
        <v>342.31695999999999</v>
      </c>
      <c r="N241" s="35">
        <v>0</v>
      </c>
      <c r="O241" s="35"/>
      <c r="P241" s="35"/>
      <c r="Q241" s="35"/>
      <c r="R241" s="35">
        <v>38.445039999999999</v>
      </c>
      <c r="S241" s="35"/>
      <c r="T241" s="35"/>
      <c r="V241" s="24">
        <f t="shared" si="13"/>
        <v>557.98187999999993</v>
      </c>
      <c r="X241" s="5">
        <v>344.18050883870967</v>
      </c>
      <c r="Z241" s="20">
        <f t="shared" si="14"/>
        <v>902.1623888387096</v>
      </c>
      <c r="AB241" s="8">
        <v>137.92376999999999</v>
      </c>
      <c r="AC241" s="35">
        <v>0</v>
      </c>
      <c r="AD241" s="35"/>
      <c r="AE241" s="35">
        <v>0</v>
      </c>
      <c r="AF241" s="35">
        <v>191.63629</v>
      </c>
      <c r="AG241" s="35">
        <v>23.215520000000001</v>
      </c>
      <c r="AH241" s="35">
        <v>132.96173000000002</v>
      </c>
      <c r="AI241" s="35"/>
      <c r="AJ241" s="35"/>
      <c r="AK241" s="35"/>
      <c r="AL241" s="35">
        <v>0</v>
      </c>
      <c r="AM241" s="35"/>
      <c r="AN241" s="35"/>
      <c r="AQ241" s="24">
        <f t="shared" si="16"/>
        <v>485.73731000000009</v>
      </c>
      <c r="AS241" s="34">
        <v>771.73199999999986</v>
      </c>
      <c r="AU241" s="20">
        <f t="shared" si="15"/>
        <v>1257.46931</v>
      </c>
      <c r="AW241" s="20"/>
    </row>
    <row r="242" spans="1:49" x14ac:dyDescent="0.25">
      <c r="A242" t="str">
        <f>VLOOKUP($B242,'Cushing Balance'!$C$2:$E$500,3,TRUE)</f>
        <v>112010</v>
      </c>
      <c r="B242" s="1">
        <v>40253</v>
      </c>
      <c r="C242" s="31"/>
      <c r="D242" s="8">
        <v>0</v>
      </c>
      <c r="E242" s="35">
        <v>50.028680000000001</v>
      </c>
      <c r="F242" s="35"/>
      <c r="G242" s="26">
        <v>41.25</v>
      </c>
      <c r="H242" s="35">
        <v>24.431470000000001</v>
      </c>
      <c r="I242" s="35">
        <v>0</v>
      </c>
      <c r="J242" s="26">
        <v>0</v>
      </c>
      <c r="K242" s="35">
        <v>0</v>
      </c>
      <c r="L242" s="35">
        <v>0</v>
      </c>
      <c r="M242" s="35">
        <v>333.4237</v>
      </c>
      <c r="N242" s="35">
        <v>0</v>
      </c>
      <c r="O242" s="35"/>
      <c r="P242" s="35"/>
      <c r="Q242" s="35"/>
      <c r="R242" s="35">
        <v>16.028169999999999</v>
      </c>
      <c r="S242" s="35"/>
      <c r="T242" s="35"/>
      <c r="V242" s="24">
        <f t="shared" si="13"/>
        <v>465.16201999999998</v>
      </c>
      <c r="X242" s="5">
        <v>344.18050883870967</v>
      </c>
      <c r="Z242" s="20">
        <f t="shared" si="14"/>
        <v>809.34252883870965</v>
      </c>
      <c r="AB242" s="8">
        <v>142.55094</v>
      </c>
      <c r="AC242" s="35">
        <v>0</v>
      </c>
      <c r="AD242" s="35"/>
      <c r="AE242" s="35">
        <v>0</v>
      </c>
      <c r="AF242" s="35">
        <v>171.93801999999999</v>
      </c>
      <c r="AG242" s="35">
        <v>23.335729999999998</v>
      </c>
      <c r="AH242" s="35">
        <v>88.283109999999994</v>
      </c>
      <c r="AI242" s="35"/>
      <c r="AJ242" s="35"/>
      <c r="AK242" s="35"/>
      <c r="AL242" s="35">
        <v>0</v>
      </c>
      <c r="AM242" s="35"/>
      <c r="AN242" s="35"/>
      <c r="AQ242" s="24">
        <f t="shared" si="16"/>
        <v>426.1078</v>
      </c>
      <c r="AS242" s="34">
        <v>771.73199999999986</v>
      </c>
      <c r="AU242" s="20">
        <f t="shared" si="15"/>
        <v>1197.8397999999997</v>
      </c>
      <c r="AW242" s="20"/>
    </row>
    <row r="243" spans="1:49" x14ac:dyDescent="0.25">
      <c r="A243" t="str">
        <f>VLOOKUP($B243,'Cushing Balance'!$C$2:$E$500,3,TRUE)</f>
        <v>112010</v>
      </c>
      <c r="B243" s="1">
        <v>40254</v>
      </c>
      <c r="C243" s="31"/>
      <c r="D243" s="8">
        <v>0</v>
      </c>
      <c r="E243" s="35">
        <v>132.88127</v>
      </c>
      <c r="F243" s="35"/>
      <c r="G243" s="26">
        <v>41.25</v>
      </c>
      <c r="H243" s="35">
        <v>24.357560000000003</v>
      </c>
      <c r="I243" s="35">
        <v>0</v>
      </c>
      <c r="J243" s="26">
        <v>0</v>
      </c>
      <c r="K243" s="35">
        <v>0</v>
      </c>
      <c r="L243" s="35">
        <v>0</v>
      </c>
      <c r="M243" s="35">
        <v>379.59755999999999</v>
      </c>
      <c r="N243" s="35">
        <v>0</v>
      </c>
      <c r="O243" s="35"/>
      <c r="P243" s="35"/>
      <c r="Q243" s="35"/>
      <c r="R243" s="35">
        <v>14.295309999999999</v>
      </c>
      <c r="S243" s="35"/>
      <c r="T243" s="35"/>
      <c r="V243" s="24">
        <f t="shared" si="13"/>
        <v>592.38169999999991</v>
      </c>
      <c r="X243" s="5">
        <v>344.18050883870967</v>
      </c>
      <c r="Z243" s="20">
        <f t="shared" si="14"/>
        <v>936.56220883870958</v>
      </c>
      <c r="AB243" s="8">
        <v>149.17789999999999</v>
      </c>
      <c r="AC243" s="35">
        <v>0</v>
      </c>
      <c r="AD243" s="35"/>
      <c r="AE243" s="35">
        <v>0</v>
      </c>
      <c r="AF243" s="35">
        <v>182.41056</v>
      </c>
      <c r="AG243" s="35">
        <v>11.443520000000001</v>
      </c>
      <c r="AH243" s="35">
        <v>81.354439999999997</v>
      </c>
      <c r="AI243" s="35"/>
      <c r="AJ243" s="35"/>
      <c r="AK243" s="35"/>
      <c r="AL243" s="35">
        <v>0</v>
      </c>
      <c r="AM243" s="35"/>
      <c r="AN243" s="35"/>
      <c r="AQ243" s="24">
        <f t="shared" si="16"/>
        <v>424.38641999999999</v>
      </c>
      <c r="AS243" s="34">
        <v>771.73199999999986</v>
      </c>
      <c r="AU243" s="20">
        <f t="shared" si="15"/>
        <v>1196.1184199999998</v>
      </c>
      <c r="AW243" s="20"/>
    </row>
    <row r="244" spans="1:49" x14ac:dyDescent="0.25">
      <c r="A244" t="str">
        <f>VLOOKUP($B244,'Cushing Balance'!$C$2:$E$500,3,TRUE)</f>
        <v>112010</v>
      </c>
      <c r="B244" s="1">
        <v>40255</v>
      </c>
      <c r="C244" s="31"/>
      <c r="D244" s="8">
        <v>0</v>
      </c>
      <c r="E244" s="35">
        <v>129.32888</v>
      </c>
      <c r="F244" s="35"/>
      <c r="G244" s="26">
        <v>41.25</v>
      </c>
      <c r="H244" s="35">
        <v>24.765189999999997</v>
      </c>
      <c r="I244" s="35">
        <v>0</v>
      </c>
      <c r="J244" s="26">
        <v>0</v>
      </c>
      <c r="K244" s="35">
        <v>0</v>
      </c>
      <c r="L244" s="35">
        <v>0</v>
      </c>
      <c r="M244" s="35">
        <v>352.54133000000002</v>
      </c>
      <c r="N244" s="35">
        <v>0</v>
      </c>
      <c r="O244" s="35"/>
      <c r="P244" s="35"/>
      <c r="Q244" s="35"/>
      <c r="R244" s="35">
        <v>24.422080000000001</v>
      </c>
      <c r="S244" s="35"/>
      <c r="T244" s="35"/>
      <c r="V244" s="24">
        <f t="shared" si="13"/>
        <v>572.30748000000006</v>
      </c>
      <c r="X244" s="5">
        <v>344.18050883870967</v>
      </c>
      <c r="Z244" s="20">
        <f t="shared" si="14"/>
        <v>916.48798883870973</v>
      </c>
      <c r="AB244" s="8">
        <v>146.62517000000003</v>
      </c>
      <c r="AC244" s="35">
        <v>0</v>
      </c>
      <c r="AD244" s="35"/>
      <c r="AE244" s="35">
        <v>0</v>
      </c>
      <c r="AF244" s="35">
        <v>200.66004000000001</v>
      </c>
      <c r="AG244" s="35">
        <v>23.20017</v>
      </c>
      <c r="AH244" s="35">
        <v>127.03844000000001</v>
      </c>
      <c r="AI244" s="35"/>
      <c r="AJ244" s="35"/>
      <c r="AK244" s="35"/>
      <c r="AL244" s="35">
        <v>0</v>
      </c>
      <c r="AM244" s="35"/>
      <c r="AN244" s="35"/>
      <c r="AQ244" s="24">
        <f t="shared" si="16"/>
        <v>497.52382</v>
      </c>
      <c r="AS244" s="34">
        <v>771.73199999999986</v>
      </c>
      <c r="AU244" s="20">
        <f t="shared" si="15"/>
        <v>1269.2558199999999</v>
      </c>
      <c r="AW244" s="20"/>
    </row>
    <row r="245" spans="1:49" x14ac:dyDescent="0.25">
      <c r="A245" t="str">
        <f>VLOOKUP($B245,'Cushing Balance'!$C$2:$E$500,3,TRUE)</f>
        <v>112010</v>
      </c>
      <c r="B245" s="1">
        <v>40256</v>
      </c>
      <c r="C245" s="31"/>
      <c r="D245" s="8">
        <v>0</v>
      </c>
      <c r="E245" s="35">
        <v>130.73069000000001</v>
      </c>
      <c r="F245" s="35"/>
      <c r="G245" s="26">
        <v>41.25</v>
      </c>
      <c r="H245" s="35">
        <v>24.951040000000003</v>
      </c>
      <c r="I245" s="35">
        <v>0</v>
      </c>
      <c r="J245" s="26">
        <v>0</v>
      </c>
      <c r="K245" s="35">
        <v>0</v>
      </c>
      <c r="L245" s="35">
        <v>0</v>
      </c>
      <c r="M245" s="35">
        <v>342.21647999999999</v>
      </c>
      <c r="N245" s="35">
        <v>0</v>
      </c>
      <c r="O245" s="35"/>
      <c r="P245" s="35"/>
      <c r="Q245" s="35"/>
      <c r="R245" s="35">
        <v>51.78481</v>
      </c>
      <c r="S245" s="35"/>
      <c r="T245" s="35"/>
      <c r="V245" s="24">
        <f t="shared" si="13"/>
        <v>590.93302000000006</v>
      </c>
      <c r="X245" s="5">
        <v>344.18050883870967</v>
      </c>
      <c r="Z245" s="20">
        <f t="shared" si="14"/>
        <v>935.11352883870973</v>
      </c>
      <c r="AB245" s="8">
        <v>138.45851999999999</v>
      </c>
      <c r="AC245" s="35">
        <v>0</v>
      </c>
      <c r="AD245" s="35"/>
      <c r="AE245" s="35">
        <v>0</v>
      </c>
      <c r="AF245" s="35">
        <v>193.45056</v>
      </c>
      <c r="AG245" s="35">
        <v>23.173729999999999</v>
      </c>
      <c r="AH245" s="35">
        <v>120.43638</v>
      </c>
      <c r="AI245" s="35"/>
      <c r="AJ245" s="35"/>
      <c r="AK245" s="35"/>
      <c r="AL245" s="35">
        <v>0</v>
      </c>
      <c r="AM245" s="35"/>
      <c r="AN245" s="35"/>
      <c r="AQ245" s="24">
        <f t="shared" si="16"/>
        <v>475.51918999999998</v>
      </c>
      <c r="AS245" s="34">
        <v>771.73199999999986</v>
      </c>
      <c r="AU245" s="20">
        <f t="shared" si="15"/>
        <v>1247.25119</v>
      </c>
      <c r="AW245" s="20"/>
    </row>
    <row r="246" spans="1:49" x14ac:dyDescent="0.25">
      <c r="A246" t="str">
        <f>VLOOKUP($B246,'Cushing Balance'!$C$2:$E$500,3,TRUE)</f>
        <v>122010</v>
      </c>
      <c r="B246" s="1">
        <v>40257</v>
      </c>
      <c r="C246" s="31"/>
      <c r="D246" s="8">
        <v>0</v>
      </c>
      <c r="E246" s="35">
        <v>96.065439999999995</v>
      </c>
      <c r="F246" s="35"/>
      <c r="G246" s="26">
        <v>41.25</v>
      </c>
      <c r="H246" s="35">
        <v>24.073060000000002</v>
      </c>
      <c r="I246" s="35">
        <v>0</v>
      </c>
      <c r="J246" s="26">
        <v>0</v>
      </c>
      <c r="K246" s="35">
        <v>0</v>
      </c>
      <c r="L246" s="35">
        <v>0</v>
      </c>
      <c r="M246" s="35">
        <v>361.33908000000002</v>
      </c>
      <c r="N246" s="35">
        <v>0</v>
      </c>
      <c r="O246" s="35"/>
      <c r="P246" s="35"/>
      <c r="Q246" s="35"/>
      <c r="R246" s="35">
        <v>8.4370799999999999</v>
      </c>
      <c r="S246" s="35"/>
      <c r="T246" s="35"/>
      <c r="V246" s="24">
        <f t="shared" si="13"/>
        <v>531.16466000000003</v>
      </c>
      <c r="X246" s="5">
        <v>344.18050883870967</v>
      </c>
      <c r="Z246" s="20">
        <f t="shared" si="14"/>
        <v>875.3451688387097</v>
      </c>
      <c r="AB246" s="8">
        <v>145.75801999999999</v>
      </c>
      <c r="AC246" s="35">
        <v>0</v>
      </c>
      <c r="AD246" s="35"/>
      <c r="AE246" s="35">
        <v>0</v>
      </c>
      <c r="AF246" s="35">
        <v>197.30165</v>
      </c>
      <c r="AG246" s="35">
        <v>23.293959999999998</v>
      </c>
      <c r="AH246" s="35">
        <v>128.18135000000001</v>
      </c>
      <c r="AI246" s="35"/>
      <c r="AJ246" s="35"/>
      <c r="AK246" s="35"/>
      <c r="AL246" s="35">
        <v>0</v>
      </c>
      <c r="AM246" s="35"/>
      <c r="AN246" s="35"/>
      <c r="AQ246" s="24">
        <f t="shared" si="16"/>
        <v>494.53497999999996</v>
      </c>
      <c r="AS246" s="34">
        <v>771.73199999999986</v>
      </c>
      <c r="AU246" s="20">
        <f t="shared" si="15"/>
        <v>1266.2669799999999</v>
      </c>
      <c r="AW246" s="20"/>
    </row>
    <row r="247" spans="1:49" x14ac:dyDescent="0.25">
      <c r="A247" t="str">
        <f>VLOOKUP($B247,'Cushing Balance'!$C$2:$E$500,3,TRUE)</f>
        <v>122010</v>
      </c>
      <c r="B247" s="1">
        <v>40258</v>
      </c>
      <c r="C247" s="31"/>
      <c r="D247" s="8">
        <v>0</v>
      </c>
      <c r="E247" s="35">
        <v>40.464269999999999</v>
      </c>
      <c r="F247" s="35"/>
      <c r="G247" s="26">
        <v>41.25</v>
      </c>
      <c r="H247" s="35">
        <v>24.228960000000001</v>
      </c>
      <c r="I247" s="35">
        <v>0</v>
      </c>
      <c r="J247" s="26">
        <v>0</v>
      </c>
      <c r="K247" s="35">
        <v>0</v>
      </c>
      <c r="L247" s="35">
        <v>0</v>
      </c>
      <c r="M247" s="35">
        <v>338.93558000000002</v>
      </c>
      <c r="N247" s="35">
        <v>0</v>
      </c>
      <c r="O247" s="35"/>
      <c r="P247" s="35"/>
      <c r="Q247" s="35"/>
      <c r="R247" s="35">
        <v>7.2843800000000005</v>
      </c>
      <c r="S247" s="35"/>
      <c r="T247" s="35"/>
      <c r="V247" s="24">
        <f t="shared" si="13"/>
        <v>452.16319000000004</v>
      </c>
      <c r="X247" s="5">
        <v>344.18050883870967</v>
      </c>
      <c r="Z247" s="20">
        <f t="shared" si="14"/>
        <v>796.34369883870977</v>
      </c>
      <c r="AB247" s="8">
        <v>150.02495999999999</v>
      </c>
      <c r="AC247" s="35">
        <v>0</v>
      </c>
      <c r="AD247" s="35"/>
      <c r="AE247" s="35">
        <v>0</v>
      </c>
      <c r="AF247" s="35">
        <v>211.67788000000002</v>
      </c>
      <c r="AG247" s="35">
        <v>23.343880000000002</v>
      </c>
      <c r="AH247" s="35">
        <v>129.26981000000001</v>
      </c>
      <c r="AI247" s="35"/>
      <c r="AJ247" s="35"/>
      <c r="AK247" s="35"/>
      <c r="AL247" s="35">
        <v>0</v>
      </c>
      <c r="AM247" s="35"/>
      <c r="AN247" s="35"/>
      <c r="AQ247" s="24">
        <f t="shared" si="16"/>
        <v>514.31653000000006</v>
      </c>
      <c r="AS247" s="34">
        <v>771.73199999999986</v>
      </c>
      <c r="AU247" s="20">
        <f t="shared" si="15"/>
        <v>1286.04853</v>
      </c>
      <c r="AW247" s="20"/>
    </row>
    <row r="248" spans="1:49" x14ac:dyDescent="0.25">
      <c r="A248" t="str">
        <f>VLOOKUP($B248,'Cushing Balance'!$C$2:$E$500,3,TRUE)</f>
        <v>122010</v>
      </c>
      <c r="B248" s="1">
        <v>40259</v>
      </c>
      <c r="C248" s="31"/>
      <c r="D248" s="8">
        <v>0</v>
      </c>
      <c r="E248" s="35">
        <v>47.348769999999995</v>
      </c>
      <c r="F248" s="35"/>
      <c r="G248" s="26">
        <v>41.25</v>
      </c>
      <c r="H248" s="35">
        <v>23.760580000000001</v>
      </c>
      <c r="I248" s="35">
        <v>0</v>
      </c>
      <c r="J248" s="26">
        <v>0</v>
      </c>
      <c r="K248" s="35">
        <v>0</v>
      </c>
      <c r="L248" s="35">
        <v>0</v>
      </c>
      <c r="M248" s="35">
        <v>373.07877000000002</v>
      </c>
      <c r="N248" s="35">
        <v>0</v>
      </c>
      <c r="O248" s="35"/>
      <c r="P248" s="35"/>
      <c r="Q248" s="35"/>
      <c r="R248" s="35">
        <v>32.085149999999999</v>
      </c>
      <c r="S248" s="35"/>
      <c r="T248" s="35"/>
      <c r="V248" s="24">
        <f t="shared" si="13"/>
        <v>517.52327000000002</v>
      </c>
      <c r="X248" s="5">
        <v>344.18050883870967</v>
      </c>
      <c r="Z248" s="20">
        <f t="shared" si="14"/>
        <v>861.7037788387097</v>
      </c>
      <c r="AB248" s="8">
        <v>149.96807999999999</v>
      </c>
      <c r="AC248" s="35">
        <v>0</v>
      </c>
      <c r="AD248" s="35"/>
      <c r="AE248" s="35">
        <v>0</v>
      </c>
      <c r="AF248" s="35">
        <v>191.41532999999998</v>
      </c>
      <c r="AG248" s="35">
        <v>23.91685</v>
      </c>
      <c r="AH248" s="35">
        <v>124.25004</v>
      </c>
      <c r="AI248" s="35"/>
      <c r="AJ248" s="35"/>
      <c r="AK248" s="35"/>
      <c r="AL248" s="35">
        <v>0</v>
      </c>
      <c r="AM248" s="35"/>
      <c r="AN248" s="35"/>
      <c r="AQ248" s="24">
        <f t="shared" si="16"/>
        <v>489.55029999999999</v>
      </c>
      <c r="AS248" s="34">
        <v>771.73199999999986</v>
      </c>
      <c r="AU248" s="20">
        <f t="shared" si="15"/>
        <v>1261.2822999999999</v>
      </c>
      <c r="AW248" s="20"/>
    </row>
    <row r="249" spans="1:49" x14ac:dyDescent="0.25">
      <c r="A249" t="str">
        <f>VLOOKUP($B249,'Cushing Balance'!$C$2:$E$500,3,TRUE)</f>
        <v>122010</v>
      </c>
      <c r="B249" s="1">
        <v>40260</v>
      </c>
      <c r="C249" s="31"/>
      <c r="D249" s="8">
        <v>0</v>
      </c>
      <c r="E249" s="35">
        <v>146.67160000000001</v>
      </c>
      <c r="F249" s="35"/>
      <c r="G249" s="26">
        <v>41.25</v>
      </c>
      <c r="H249" s="35">
        <v>24.941330000000001</v>
      </c>
      <c r="I249" s="35">
        <v>0</v>
      </c>
      <c r="J249" s="26">
        <v>0</v>
      </c>
      <c r="K249" s="35">
        <v>0</v>
      </c>
      <c r="L249" s="35">
        <v>0</v>
      </c>
      <c r="M249" s="35">
        <v>356.10178999999999</v>
      </c>
      <c r="N249" s="35">
        <v>0</v>
      </c>
      <c r="O249" s="35"/>
      <c r="P249" s="35"/>
      <c r="Q249" s="35"/>
      <c r="R249" s="35">
        <v>46.2196</v>
      </c>
      <c r="S249" s="35"/>
      <c r="T249" s="35"/>
      <c r="V249" s="24">
        <f t="shared" si="13"/>
        <v>615.18431999999996</v>
      </c>
      <c r="X249" s="5">
        <v>344.18050883870967</v>
      </c>
      <c r="Z249" s="20">
        <f t="shared" si="14"/>
        <v>959.36482883870963</v>
      </c>
      <c r="AB249" s="8">
        <v>135.31440000000001</v>
      </c>
      <c r="AC249" s="35">
        <v>0</v>
      </c>
      <c r="AD249" s="35"/>
      <c r="AE249" s="35">
        <v>0</v>
      </c>
      <c r="AF249" s="35">
        <v>178.18979000000002</v>
      </c>
      <c r="AG249" s="35">
        <v>27.621189999999999</v>
      </c>
      <c r="AH249" s="35">
        <v>128.34877</v>
      </c>
      <c r="AI249" s="35"/>
      <c r="AJ249" s="35"/>
      <c r="AK249" s="35"/>
      <c r="AL249" s="35">
        <v>0</v>
      </c>
      <c r="AM249" s="35"/>
      <c r="AN249" s="35"/>
      <c r="AQ249" s="24">
        <f t="shared" si="16"/>
        <v>469.47415000000001</v>
      </c>
      <c r="AS249" s="34">
        <v>771.73199999999986</v>
      </c>
      <c r="AU249" s="20">
        <f t="shared" si="15"/>
        <v>1241.20615</v>
      </c>
      <c r="AW249" s="20"/>
    </row>
    <row r="250" spans="1:49" x14ac:dyDescent="0.25">
      <c r="A250" t="str">
        <f>VLOOKUP($B250,'Cushing Balance'!$C$2:$E$500,3,TRUE)</f>
        <v>122010</v>
      </c>
      <c r="B250" s="1">
        <v>40261</v>
      </c>
      <c r="C250" s="31"/>
      <c r="D250" s="8">
        <v>0</v>
      </c>
      <c r="E250" s="35">
        <v>150.19601999999998</v>
      </c>
      <c r="F250" s="35"/>
      <c r="G250" s="26">
        <v>41.25</v>
      </c>
      <c r="H250" s="35">
        <v>24.9376</v>
      </c>
      <c r="I250" s="35">
        <v>0</v>
      </c>
      <c r="J250" s="26">
        <v>0</v>
      </c>
      <c r="K250" s="35">
        <v>0</v>
      </c>
      <c r="L250" s="35">
        <v>0</v>
      </c>
      <c r="M250" s="35">
        <v>359.19127000000003</v>
      </c>
      <c r="N250" s="35">
        <v>0</v>
      </c>
      <c r="O250" s="35"/>
      <c r="P250" s="35"/>
      <c r="Q250" s="35"/>
      <c r="R250" s="35">
        <v>14.70402</v>
      </c>
      <c r="S250" s="35"/>
      <c r="T250" s="35"/>
      <c r="V250" s="24">
        <f t="shared" si="13"/>
        <v>590.27891</v>
      </c>
      <c r="X250" s="5">
        <v>344.18050883870967</v>
      </c>
      <c r="Z250" s="20">
        <f t="shared" si="14"/>
        <v>934.45941883870967</v>
      </c>
      <c r="AB250" s="8">
        <v>131.08473000000001</v>
      </c>
      <c r="AC250" s="35">
        <v>0</v>
      </c>
      <c r="AD250" s="35"/>
      <c r="AE250" s="35">
        <v>0</v>
      </c>
      <c r="AF250" s="35">
        <v>180.59544</v>
      </c>
      <c r="AG250" s="35">
        <v>23.478960000000001</v>
      </c>
      <c r="AH250" s="35">
        <v>120.98867</v>
      </c>
      <c r="AI250" s="35"/>
      <c r="AJ250" s="35"/>
      <c r="AK250" s="35"/>
      <c r="AL250" s="35">
        <v>0</v>
      </c>
      <c r="AM250" s="35"/>
      <c r="AN250" s="35"/>
      <c r="AQ250" s="24">
        <f t="shared" si="16"/>
        <v>456.14780000000002</v>
      </c>
      <c r="AS250" s="34">
        <v>771.73199999999986</v>
      </c>
      <c r="AU250" s="20">
        <f t="shared" si="15"/>
        <v>1227.8797999999999</v>
      </c>
      <c r="AW250" s="20"/>
    </row>
    <row r="251" spans="1:49" x14ac:dyDescent="0.25">
      <c r="A251" t="str">
        <f>VLOOKUP($B251,'Cushing Balance'!$C$2:$E$500,3,TRUE)</f>
        <v>122010</v>
      </c>
      <c r="B251" s="1">
        <v>40262</v>
      </c>
      <c r="C251" s="31"/>
      <c r="D251" s="8">
        <v>0</v>
      </c>
      <c r="E251" s="35">
        <v>157.4289</v>
      </c>
      <c r="F251" s="35"/>
      <c r="G251" s="26">
        <v>41.25</v>
      </c>
      <c r="H251" s="35">
        <v>24.105630000000001</v>
      </c>
      <c r="I251" s="35">
        <v>0</v>
      </c>
      <c r="J251" s="26">
        <v>0</v>
      </c>
      <c r="K251" s="35">
        <v>0</v>
      </c>
      <c r="L251" s="35">
        <v>0</v>
      </c>
      <c r="M251" s="35">
        <v>382.84108000000003</v>
      </c>
      <c r="N251" s="35">
        <v>0</v>
      </c>
      <c r="O251" s="35"/>
      <c r="P251" s="35"/>
      <c r="Q251" s="35"/>
      <c r="R251" s="35">
        <v>42.317</v>
      </c>
      <c r="S251" s="35"/>
      <c r="T251" s="35"/>
      <c r="V251" s="24">
        <f t="shared" si="13"/>
        <v>647.94261000000006</v>
      </c>
      <c r="X251" s="5">
        <v>344.18050883870967</v>
      </c>
      <c r="Z251" s="20">
        <f t="shared" si="14"/>
        <v>992.12311883870973</v>
      </c>
      <c r="AB251" s="8">
        <v>132.3476</v>
      </c>
      <c r="AC251" s="35">
        <v>0</v>
      </c>
      <c r="AD251" s="35"/>
      <c r="AE251" s="35">
        <v>0</v>
      </c>
      <c r="AF251" s="35">
        <v>189.31858</v>
      </c>
      <c r="AG251" s="35">
        <v>33.922539999999998</v>
      </c>
      <c r="AH251" s="35">
        <v>129.53560000000002</v>
      </c>
      <c r="AI251" s="35"/>
      <c r="AJ251" s="35"/>
      <c r="AK251" s="35"/>
      <c r="AL251" s="35">
        <v>0</v>
      </c>
      <c r="AM251" s="35"/>
      <c r="AN251" s="35"/>
      <c r="AQ251" s="24">
        <f t="shared" si="16"/>
        <v>485.12432000000001</v>
      </c>
      <c r="AS251" s="34">
        <v>771.73199999999986</v>
      </c>
      <c r="AU251" s="20">
        <f t="shared" si="15"/>
        <v>1256.8563199999999</v>
      </c>
      <c r="AW251" s="20"/>
    </row>
    <row r="252" spans="1:49" x14ac:dyDescent="0.25">
      <c r="A252" t="str">
        <f>VLOOKUP($B252,'Cushing Balance'!$C$2:$E$500,3,TRUE)</f>
        <v>122010</v>
      </c>
      <c r="B252" s="1">
        <v>40263</v>
      </c>
      <c r="C252" s="31"/>
      <c r="D252" s="8">
        <v>0</v>
      </c>
      <c r="E252" s="35">
        <v>159.77289999999999</v>
      </c>
      <c r="F252" s="35"/>
      <c r="G252" s="26">
        <v>41.25</v>
      </c>
      <c r="H252" s="35">
        <v>23.572900000000001</v>
      </c>
      <c r="I252" s="35">
        <v>0</v>
      </c>
      <c r="J252" s="26">
        <v>0</v>
      </c>
      <c r="K252" s="35">
        <v>0</v>
      </c>
      <c r="L252" s="35">
        <v>0</v>
      </c>
      <c r="M252" s="35">
        <v>337.69971000000004</v>
      </c>
      <c r="N252" s="35">
        <v>0</v>
      </c>
      <c r="O252" s="35"/>
      <c r="P252" s="35"/>
      <c r="Q252" s="35"/>
      <c r="R252" s="35">
        <v>28.413730000000001</v>
      </c>
      <c r="S252" s="35"/>
      <c r="T252" s="35"/>
      <c r="V252" s="24">
        <f t="shared" si="13"/>
        <v>590.70924000000002</v>
      </c>
      <c r="X252" s="5">
        <v>344.18050883870967</v>
      </c>
      <c r="Z252" s="20">
        <f t="shared" si="14"/>
        <v>934.88974883870969</v>
      </c>
      <c r="AB252" s="8">
        <v>147.89301999999998</v>
      </c>
      <c r="AC252" s="35">
        <v>0</v>
      </c>
      <c r="AD252" s="35"/>
      <c r="AE252" s="35">
        <v>0</v>
      </c>
      <c r="AF252" s="35">
        <v>186.09979000000001</v>
      </c>
      <c r="AG252" s="35">
        <v>33.691480000000006</v>
      </c>
      <c r="AH252" s="35">
        <v>126.77289999999999</v>
      </c>
      <c r="AI252" s="35"/>
      <c r="AJ252" s="35"/>
      <c r="AK252" s="35"/>
      <c r="AL252" s="35">
        <v>0</v>
      </c>
      <c r="AM252" s="35"/>
      <c r="AN252" s="35"/>
      <c r="AQ252" s="24">
        <f t="shared" si="16"/>
        <v>494.45718999999997</v>
      </c>
      <c r="AS252" s="34">
        <v>771.73199999999986</v>
      </c>
      <c r="AU252" s="20">
        <f t="shared" si="15"/>
        <v>1266.1891899999998</v>
      </c>
      <c r="AW252" s="20"/>
    </row>
    <row r="253" spans="1:49" x14ac:dyDescent="0.25">
      <c r="A253" t="str">
        <f>VLOOKUP($B253,'Cushing Balance'!$C$2:$E$500,3,TRUE)</f>
        <v>132010</v>
      </c>
      <c r="B253" s="1">
        <v>40264</v>
      </c>
      <c r="C253" s="31"/>
      <c r="D253" s="8">
        <v>0</v>
      </c>
      <c r="E253" s="35">
        <v>163.41752</v>
      </c>
      <c r="F253" s="35"/>
      <c r="G253" s="26">
        <v>41.25</v>
      </c>
      <c r="H253" s="35">
        <v>23.553849999999997</v>
      </c>
      <c r="I253" s="35">
        <v>0</v>
      </c>
      <c r="J253" s="26">
        <v>0</v>
      </c>
      <c r="K253" s="35">
        <v>0</v>
      </c>
      <c r="L253" s="35">
        <v>0</v>
      </c>
      <c r="M253" s="35">
        <v>350.76294000000001</v>
      </c>
      <c r="N253" s="35">
        <v>0</v>
      </c>
      <c r="O253" s="35"/>
      <c r="P253" s="35"/>
      <c r="Q253" s="35"/>
      <c r="R253" s="35">
        <v>9.9951299999999996</v>
      </c>
      <c r="S253" s="35"/>
      <c r="T253" s="35"/>
      <c r="V253" s="24">
        <f t="shared" si="13"/>
        <v>588.97944000000007</v>
      </c>
      <c r="X253" s="5">
        <v>344.18050883870967</v>
      </c>
      <c r="Z253" s="20">
        <f t="shared" si="14"/>
        <v>933.15994883870974</v>
      </c>
      <c r="AB253" s="8">
        <v>150.79602</v>
      </c>
      <c r="AC253" s="35">
        <v>0</v>
      </c>
      <c r="AD253" s="35"/>
      <c r="AE253" s="35">
        <v>0</v>
      </c>
      <c r="AF253" s="35">
        <v>185.80824999999999</v>
      </c>
      <c r="AG253" s="35">
        <v>24.856849999999998</v>
      </c>
      <c r="AH253" s="35">
        <v>129.81825000000001</v>
      </c>
      <c r="AI253" s="35"/>
      <c r="AJ253" s="35"/>
      <c r="AK253" s="35"/>
      <c r="AL253" s="35">
        <v>0</v>
      </c>
      <c r="AM253" s="35"/>
      <c r="AN253" s="35"/>
      <c r="AQ253" s="24">
        <f t="shared" si="16"/>
        <v>491.27936999999997</v>
      </c>
      <c r="AS253" s="34">
        <v>771.73199999999986</v>
      </c>
      <c r="AU253" s="20">
        <f t="shared" si="15"/>
        <v>1263.0113699999997</v>
      </c>
      <c r="AW253" s="20"/>
    </row>
    <row r="254" spans="1:49" x14ac:dyDescent="0.25">
      <c r="A254" t="str">
        <f>VLOOKUP($B254,'Cushing Balance'!$C$2:$E$500,3,TRUE)</f>
        <v>132010</v>
      </c>
      <c r="B254" s="1">
        <v>40265</v>
      </c>
      <c r="C254" s="31"/>
      <c r="D254" s="8">
        <v>0</v>
      </c>
      <c r="E254" s="35">
        <v>162.41079000000002</v>
      </c>
      <c r="F254" s="35"/>
      <c r="G254" s="26">
        <v>41.25</v>
      </c>
      <c r="H254" s="35">
        <v>23.378040000000002</v>
      </c>
      <c r="I254" s="35">
        <v>0</v>
      </c>
      <c r="J254" s="26">
        <v>0</v>
      </c>
      <c r="K254" s="35">
        <v>0</v>
      </c>
      <c r="L254" s="35">
        <v>0</v>
      </c>
      <c r="M254" s="35">
        <v>338.51321000000002</v>
      </c>
      <c r="N254" s="35">
        <v>0</v>
      </c>
      <c r="O254" s="35"/>
      <c r="P254" s="35"/>
      <c r="Q254" s="35"/>
      <c r="R254" s="35">
        <v>8.2721499999999999</v>
      </c>
      <c r="S254" s="35"/>
      <c r="T254" s="35"/>
      <c r="V254" s="24">
        <f t="shared" si="13"/>
        <v>573.82419000000004</v>
      </c>
      <c r="X254" s="5">
        <v>344.18050883870967</v>
      </c>
      <c r="Z254" s="20">
        <f t="shared" si="14"/>
        <v>918.00469883870971</v>
      </c>
      <c r="AB254" s="8">
        <v>145.24144000000001</v>
      </c>
      <c r="AC254" s="35">
        <v>0</v>
      </c>
      <c r="AD254" s="35"/>
      <c r="AE254" s="35">
        <v>0</v>
      </c>
      <c r="AF254" s="35">
        <v>182.16929000000002</v>
      </c>
      <c r="AG254" s="35">
        <v>24.536919999999999</v>
      </c>
      <c r="AH254" s="35">
        <v>131.81969000000001</v>
      </c>
      <c r="AI254" s="35"/>
      <c r="AJ254" s="35"/>
      <c r="AK254" s="35"/>
      <c r="AL254" s="35">
        <v>0</v>
      </c>
      <c r="AM254" s="35"/>
      <c r="AN254" s="35"/>
      <c r="AQ254" s="24">
        <f t="shared" si="16"/>
        <v>483.7673400000001</v>
      </c>
      <c r="AS254" s="34">
        <v>771.73199999999986</v>
      </c>
      <c r="AU254" s="20">
        <f t="shared" si="15"/>
        <v>1255.4993399999998</v>
      </c>
      <c r="AW254" s="20"/>
    </row>
    <row r="255" spans="1:49" x14ac:dyDescent="0.25">
      <c r="A255" t="str">
        <f>VLOOKUP($B255,'Cushing Balance'!$C$2:$E$500,3,TRUE)</f>
        <v>132010</v>
      </c>
      <c r="B255" s="1">
        <v>40266</v>
      </c>
      <c r="C255" s="31"/>
      <c r="D255" s="8">
        <v>0</v>
      </c>
      <c r="E255" s="35">
        <v>158.71431000000001</v>
      </c>
      <c r="F255" s="35"/>
      <c r="G255" s="26">
        <v>41.25</v>
      </c>
      <c r="H255" s="35">
        <v>23.972999999999999</v>
      </c>
      <c r="I255" s="35">
        <v>0</v>
      </c>
      <c r="J255" s="26">
        <v>0</v>
      </c>
      <c r="K255" s="35">
        <v>0</v>
      </c>
      <c r="L255" s="35">
        <v>0</v>
      </c>
      <c r="M255" s="35">
        <v>348.42940000000004</v>
      </c>
      <c r="N255" s="35">
        <v>0</v>
      </c>
      <c r="O255" s="35"/>
      <c r="P255" s="35"/>
      <c r="Q255" s="35"/>
      <c r="R255" s="35">
        <v>24.196960000000001</v>
      </c>
      <c r="S255" s="35"/>
      <c r="T255" s="35"/>
      <c r="V255" s="24">
        <f t="shared" si="13"/>
        <v>596.56367</v>
      </c>
      <c r="X255" s="5">
        <v>344.18050883870967</v>
      </c>
      <c r="Z255" s="20">
        <f t="shared" si="14"/>
        <v>940.74417883870967</v>
      </c>
      <c r="AB255" s="8">
        <v>136.88509999999999</v>
      </c>
      <c r="AC255" s="35">
        <v>0</v>
      </c>
      <c r="AD255" s="35"/>
      <c r="AE255" s="35">
        <v>0</v>
      </c>
      <c r="AF255" s="35">
        <v>174.29564999999999</v>
      </c>
      <c r="AG255" s="35">
        <v>24.802479999999999</v>
      </c>
      <c r="AH255" s="35">
        <v>119.37308</v>
      </c>
      <c r="AI255" s="35"/>
      <c r="AJ255" s="35"/>
      <c r="AK255" s="35"/>
      <c r="AL255" s="35">
        <v>0</v>
      </c>
      <c r="AM255" s="35"/>
      <c r="AN255" s="35"/>
      <c r="AQ255" s="24">
        <f t="shared" si="16"/>
        <v>455.35631000000001</v>
      </c>
      <c r="AS255" s="34">
        <v>771.73199999999986</v>
      </c>
      <c r="AU255" s="20">
        <f t="shared" si="15"/>
        <v>1227.0883099999999</v>
      </c>
      <c r="AW255" s="20"/>
    </row>
    <row r="256" spans="1:49" x14ac:dyDescent="0.25">
      <c r="A256" t="str">
        <f>VLOOKUP($B256,'Cushing Balance'!$C$2:$E$500,3,TRUE)</f>
        <v>132010</v>
      </c>
      <c r="B256" s="1">
        <v>40267</v>
      </c>
      <c r="C256" s="31"/>
      <c r="D256" s="8">
        <v>0</v>
      </c>
      <c r="E256" s="35">
        <v>157.26981000000001</v>
      </c>
      <c r="F256" s="35"/>
      <c r="G256" s="26">
        <v>41.25</v>
      </c>
      <c r="H256" s="35">
        <v>25.185849999999999</v>
      </c>
      <c r="I256" s="35">
        <v>0</v>
      </c>
      <c r="J256" s="26">
        <v>0</v>
      </c>
      <c r="K256" s="35">
        <v>0</v>
      </c>
      <c r="L256" s="35">
        <v>0</v>
      </c>
      <c r="M256" s="35">
        <v>346.50441999999998</v>
      </c>
      <c r="N256" s="35">
        <v>0</v>
      </c>
      <c r="O256" s="35"/>
      <c r="P256" s="35"/>
      <c r="Q256" s="35"/>
      <c r="R256" s="35">
        <v>53.321539999999999</v>
      </c>
      <c r="S256" s="35"/>
      <c r="T256" s="35"/>
      <c r="V256" s="24">
        <f t="shared" si="13"/>
        <v>623.53161999999998</v>
      </c>
      <c r="X256" s="5">
        <v>344.18050883870967</v>
      </c>
      <c r="Z256" s="20">
        <f t="shared" si="14"/>
        <v>967.71212883870965</v>
      </c>
      <c r="AB256" s="8">
        <v>146.91848000000002</v>
      </c>
      <c r="AC256" s="35">
        <v>0</v>
      </c>
      <c r="AD256" s="35"/>
      <c r="AE256" s="35">
        <v>0</v>
      </c>
      <c r="AF256" s="35">
        <v>191.238</v>
      </c>
      <c r="AG256" s="35">
        <v>24.339020000000001</v>
      </c>
      <c r="AH256" s="35">
        <v>114.6155</v>
      </c>
      <c r="AI256" s="35"/>
      <c r="AJ256" s="35"/>
      <c r="AK256" s="35"/>
      <c r="AL256" s="35">
        <v>0</v>
      </c>
      <c r="AM256" s="35"/>
      <c r="AN256" s="35"/>
      <c r="AQ256" s="24">
        <f t="shared" si="16"/>
        <v>477.11099999999999</v>
      </c>
      <c r="AS256" s="34">
        <v>771.73199999999986</v>
      </c>
      <c r="AU256" s="20">
        <f t="shared" si="15"/>
        <v>1248.8429999999998</v>
      </c>
      <c r="AW256" s="20"/>
    </row>
    <row r="257" spans="1:49" x14ac:dyDescent="0.25">
      <c r="A257" t="str">
        <f>VLOOKUP($B257,'Cushing Balance'!$C$2:$E$500,3,TRUE)</f>
        <v>132010</v>
      </c>
      <c r="B257" s="1">
        <v>40268</v>
      </c>
      <c r="C257" s="31"/>
      <c r="D257" s="8">
        <v>0</v>
      </c>
      <c r="E257" s="35">
        <v>164.83456000000001</v>
      </c>
      <c r="F257" s="35"/>
      <c r="G257" s="26">
        <v>41.25</v>
      </c>
      <c r="H257" s="35">
        <v>25.009790000000002</v>
      </c>
      <c r="I257" s="35">
        <v>0</v>
      </c>
      <c r="J257" s="26">
        <v>0</v>
      </c>
      <c r="K257" s="35">
        <v>0</v>
      </c>
      <c r="L257" s="35">
        <v>0</v>
      </c>
      <c r="M257" s="35">
        <v>327.39602000000002</v>
      </c>
      <c r="N257" s="35">
        <v>0</v>
      </c>
      <c r="O257" s="35"/>
      <c r="P257" s="35"/>
      <c r="Q257" s="35"/>
      <c r="R257" s="35">
        <v>26.32123</v>
      </c>
      <c r="S257" s="35"/>
      <c r="T257" s="35"/>
      <c r="V257" s="24">
        <f t="shared" si="13"/>
        <v>584.8116</v>
      </c>
      <c r="X257" s="5">
        <v>344.18050883870967</v>
      </c>
      <c r="Z257" s="20">
        <f t="shared" si="14"/>
        <v>928.99210883870967</v>
      </c>
      <c r="AB257" s="8">
        <v>143.97156000000001</v>
      </c>
      <c r="AC257" s="35">
        <v>0</v>
      </c>
      <c r="AD257" s="35"/>
      <c r="AE257" s="35">
        <v>0</v>
      </c>
      <c r="AF257" s="35">
        <v>104.86744</v>
      </c>
      <c r="AG257" s="35">
        <v>0</v>
      </c>
      <c r="AH257" s="35">
        <v>115.18915</v>
      </c>
      <c r="AI257" s="35"/>
      <c r="AJ257" s="35"/>
      <c r="AK257" s="35"/>
      <c r="AL257" s="35">
        <v>0</v>
      </c>
      <c r="AM257" s="35"/>
      <c r="AN257" s="35"/>
      <c r="AQ257" s="24">
        <f t="shared" si="16"/>
        <v>364.02814999999998</v>
      </c>
      <c r="AS257" s="34">
        <v>771.73199999999986</v>
      </c>
      <c r="AU257" s="20">
        <f t="shared" si="15"/>
        <v>1135.7601499999998</v>
      </c>
      <c r="AW257" s="20"/>
    </row>
    <row r="258" spans="1:49" x14ac:dyDescent="0.25">
      <c r="A258" t="str">
        <f>VLOOKUP($B258,'Cushing Balance'!$C$2:$E$500,3,TRUE)</f>
        <v>132010</v>
      </c>
      <c r="B258" s="1">
        <v>40269</v>
      </c>
      <c r="C258" s="31"/>
      <c r="D258" s="8">
        <v>0</v>
      </c>
      <c r="E258" s="35">
        <v>162.94967000000003</v>
      </c>
      <c r="F258" s="35"/>
      <c r="G258" s="26">
        <v>41.25</v>
      </c>
      <c r="H258" s="35">
        <v>24.893849999999997</v>
      </c>
      <c r="I258" s="35">
        <v>0</v>
      </c>
      <c r="J258" s="26">
        <v>0</v>
      </c>
      <c r="K258" s="35">
        <v>0</v>
      </c>
      <c r="L258" s="35">
        <v>0</v>
      </c>
      <c r="M258" s="35">
        <v>316.41147999999998</v>
      </c>
      <c r="N258" s="35">
        <v>0</v>
      </c>
      <c r="O258" s="35"/>
      <c r="P258" s="35"/>
      <c r="Q258" s="35"/>
      <c r="R258" s="35">
        <v>40.529150000000001</v>
      </c>
      <c r="S258" s="35"/>
      <c r="T258" s="35"/>
      <c r="V258" s="24">
        <f t="shared" si="13"/>
        <v>586.03414999999995</v>
      </c>
      <c r="X258" s="5">
        <v>354.77317586666663</v>
      </c>
      <c r="Z258" s="20">
        <f t="shared" si="14"/>
        <v>940.80732586666659</v>
      </c>
      <c r="AB258" s="8">
        <v>130.95908</v>
      </c>
      <c r="AC258" s="35">
        <v>0</v>
      </c>
      <c r="AD258" s="35"/>
      <c r="AE258" s="35">
        <v>0</v>
      </c>
      <c r="AF258" s="35">
        <v>152.37701999999999</v>
      </c>
      <c r="AG258" s="35">
        <v>9.8965499999999995</v>
      </c>
      <c r="AH258" s="35">
        <v>112.69731</v>
      </c>
      <c r="AI258" s="35"/>
      <c r="AJ258" s="35"/>
      <c r="AK258" s="35"/>
      <c r="AL258" s="35">
        <v>0</v>
      </c>
      <c r="AM258" s="35"/>
      <c r="AN258" s="35"/>
      <c r="AQ258" s="24">
        <f t="shared" si="16"/>
        <v>405.92995999999999</v>
      </c>
      <c r="AS258" s="34">
        <v>788.97</v>
      </c>
      <c r="AU258" s="20">
        <f t="shared" si="15"/>
        <v>1194.89996</v>
      </c>
      <c r="AW258" s="20"/>
    </row>
    <row r="259" spans="1:49" x14ac:dyDescent="0.25">
      <c r="A259" t="str">
        <f>VLOOKUP($B259,'Cushing Balance'!$C$2:$E$500,3,TRUE)</f>
        <v>132010</v>
      </c>
      <c r="B259" s="1">
        <v>40270</v>
      </c>
      <c r="C259" s="31"/>
      <c r="D259" s="8">
        <v>0</v>
      </c>
      <c r="E259" s="35">
        <v>158.7681</v>
      </c>
      <c r="F259" s="35"/>
      <c r="G259" s="26">
        <v>41.25</v>
      </c>
      <c r="H259" s="35">
        <v>24.12313</v>
      </c>
      <c r="I259" s="35">
        <v>0</v>
      </c>
      <c r="J259" s="26">
        <v>0</v>
      </c>
      <c r="K259" s="35">
        <v>0</v>
      </c>
      <c r="L259" s="35">
        <v>0</v>
      </c>
      <c r="M259" s="35">
        <v>378.06169</v>
      </c>
      <c r="N259" s="35">
        <v>0</v>
      </c>
      <c r="O259" s="35"/>
      <c r="P259" s="35"/>
      <c r="Q259" s="35"/>
      <c r="R259" s="35">
        <v>36.290939999999999</v>
      </c>
      <c r="S259" s="35"/>
      <c r="T259" s="35"/>
      <c r="V259" s="24">
        <f t="shared" si="13"/>
        <v>638.49385999999993</v>
      </c>
      <c r="X259" s="5">
        <v>354.77317586666663</v>
      </c>
      <c r="Z259" s="20">
        <f t="shared" si="14"/>
        <v>993.26703586666656</v>
      </c>
      <c r="AB259" s="8">
        <v>131.06630999999999</v>
      </c>
      <c r="AC259" s="35">
        <v>0</v>
      </c>
      <c r="AD259" s="35"/>
      <c r="AE259" s="35">
        <v>0</v>
      </c>
      <c r="AF259" s="35">
        <v>174.60717000000002</v>
      </c>
      <c r="AG259" s="35">
        <v>20.459099999999999</v>
      </c>
      <c r="AH259" s="35">
        <v>116.99302</v>
      </c>
      <c r="AI259" s="35"/>
      <c r="AJ259" s="35"/>
      <c r="AK259" s="35"/>
      <c r="AL259" s="35">
        <v>0</v>
      </c>
      <c r="AM259" s="35"/>
      <c r="AN259" s="35"/>
      <c r="AQ259" s="24">
        <f t="shared" si="16"/>
        <v>443.12560000000002</v>
      </c>
      <c r="AS259" s="34">
        <v>788.97</v>
      </c>
      <c r="AU259" s="20">
        <f t="shared" si="15"/>
        <v>1232.0956000000001</v>
      </c>
      <c r="AW259" s="20"/>
    </row>
    <row r="260" spans="1:49" x14ac:dyDescent="0.25">
      <c r="A260" t="str">
        <f>VLOOKUP($B260,'Cushing Balance'!$C$2:$E$500,3,TRUE)</f>
        <v>142010</v>
      </c>
      <c r="B260" s="1">
        <v>40271</v>
      </c>
      <c r="C260" s="31"/>
      <c r="D260" s="8">
        <v>0</v>
      </c>
      <c r="E260" s="35">
        <v>158.70364999999998</v>
      </c>
      <c r="F260" s="35"/>
      <c r="G260" s="26">
        <v>41.25</v>
      </c>
      <c r="H260" s="35">
        <v>22.741669999999999</v>
      </c>
      <c r="I260" s="35">
        <v>0</v>
      </c>
      <c r="J260" s="26">
        <v>0</v>
      </c>
      <c r="K260" s="35">
        <v>0</v>
      </c>
      <c r="L260" s="35">
        <v>0</v>
      </c>
      <c r="M260" s="35">
        <v>348.93473</v>
      </c>
      <c r="N260" s="35">
        <v>0</v>
      </c>
      <c r="O260" s="35"/>
      <c r="P260" s="35"/>
      <c r="Q260" s="35"/>
      <c r="R260" s="35">
        <v>41.518920000000001</v>
      </c>
      <c r="S260" s="35"/>
      <c r="T260" s="35"/>
      <c r="V260" s="24">
        <f t="shared" si="13"/>
        <v>613.14896999999996</v>
      </c>
      <c r="X260" s="5">
        <v>354.77317586666663</v>
      </c>
      <c r="Z260" s="20">
        <f t="shared" si="14"/>
        <v>967.9221458666666</v>
      </c>
      <c r="AB260" s="8">
        <v>146.62669</v>
      </c>
      <c r="AC260" s="35">
        <v>0</v>
      </c>
      <c r="AD260" s="35"/>
      <c r="AE260" s="35">
        <v>0</v>
      </c>
      <c r="AF260" s="35">
        <v>175.00773000000001</v>
      </c>
      <c r="AG260" s="35">
        <v>23.32104</v>
      </c>
      <c r="AH260" s="35">
        <v>117.46796000000001</v>
      </c>
      <c r="AI260" s="35"/>
      <c r="AJ260" s="35"/>
      <c r="AK260" s="35"/>
      <c r="AL260" s="35">
        <v>0</v>
      </c>
      <c r="AM260" s="35"/>
      <c r="AN260" s="35"/>
      <c r="AQ260" s="24">
        <f t="shared" si="16"/>
        <v>462.42341999999996</v>
      </c>
      <c r="AS260" s="34">
        <v>788.97</v>
      </c>
      <c r="AU260" s="20">
        <f t="shared" si="15"/>
        <v>1251.3934199999999</v>
      </c>
      <c r="AW260" s="20"/>
    </row>
    <row r="261" spans="1:49" x14ac:dyDescent="0.25">
      <c r="A261" t="str">
        <f>VLOOKUP($B261,'Cushing Balance'!$C$2:$E$500,3,TRUE)</f>
        <v>142010</v>
      </c>
      <c r="B261" s="1">
        <v>40272</v>
      </c>
      <c r="C261" s="31"/>
      <c r="D261" s="8">
        <v>0</v>
      </c>
      <c r="E261" s="35">
        <v>149.79042000000001</v>
      </c>
      <c r="F261" s="35"/>
      <c r="G261" s="26">
        <v>41.25</v>
      </c>
      <c r="H261" s="35">
        <v>24.922060000000002</v>
      </c>
      <c r="I261" s="35">
        <v>0</v>
      </c>
      <c r="J261" s="26">
        <v>0</v>
      </c>
      <c r="K261" s="35">
        <v>0</v>
      </c>
      <c r="L261" s="35">
        <v>0</v>
      </c>
      <c r="M261" s="35">
        <v>369.97757999999999</v>
      </c>
      <c r="N261" s="35">
        <v>0</v>
      </c>
      <c r="O261" s="35"/>
      <c r="P261" s="35"/>
      <c r="Q261" s="35"/>
      <c r="R261" s="35">
        <v>2.9210199999999999</v>
      </c>
      <c r="S261" s="35"/>
      <c r="T261" s="35"/>
      <c r="V261" s="24">
        <f t="shared" si="13"/>
        <v>588.86108000000002</v>
      </c>
      <c r="X261" s="5">
        <v>354.77317586666663</v>
      </c>
      <c r="Z261" s="20">
        <f t="shared" si="14"/>
        <v>943.63425586666665</v>
      </c>
      <c r="AB261" s="8">
        <v>150.79993999999999</v>
      </c>
      <c r="AC261" s="35">
        <v>0</v>
      </c>
      <c r="AD261" s="35"/>
      <c r="AE261" s="35">
        <v>0</v>
      </c>
      <c r="AF261" s="35">
        <v>175.97901999999999</v>
      </c>
      <c r="AG261" s="35">
        <v>23.155900000000003</v>
      </c>
      <c r="AH261" s="35">
        <v>111.43265</v>
      </c>
      <c r="AI261" s="35"/>
      <c r="AJ261" s="35"/>
      <c r="AK261" s="35"/>
      <c r="AL261" s="35">
        <v>0</v>
      </c>
      <c r="AM261" s="35"/>
      <c r="AN261" s="35"/>
      <c r="AQ261" s="24">
        <f t="shared" si="16"/>
        <v>461.36750999999992</v>
      </c>
      <c r="AS261" s="34">
        <v>788.97</v>
      </c>
      <c r="AU261" s="20">
        <f t="shared" si="15"/>
        <v>1250.3375099999998</v>
      </c>
      <c r="AW261" s="20"/>
    </row>
    <row r="262" spans="1:49" x14ac:dyDescent="0.25">
      <c r="A262" t="str">
        <f>VLOOKUP($B262,'Cushing Balance'!$C$2:$E$500,3,TRUE)</f>
        <v>142010</v>
      </c>
      <c r="B262" s="1">
        <v>40273</v>
      </c>
      <c r="C262" s="31"/>
      <c r="D262" s="8">
        <v>0</v>
      </c>
      <c r="E262" s="35">
        <v>107.89775</v>
      </c>
      <c r="F262" s="35"/>
      <c r="G262" s="26">
        <v>41.25</v>
      </c>
      <c r="H262" s="35">
        <v>23.496400000000001</v>
      </c>
      <c r="I262" s="35">
        <v>0</v>
      </c>
      <c r="J262" s="26">
        <v>0</v>
      </c>
      <c r="K262" s="35">
        <v>0</v>
      </c>
      <c r="L262" s="35">
        <v>0</v>
      </c>
      <c r="M262" s="35">
        <v>365.00867</v>
      </c>
      <c r="N262" s="35">
        <v>0</v>
      </c>
      <c r="O262" s="35"/>
      <c r="P262" s="35"/>
      <c r="Q262" s="35"/>
      <c r="R262" s="35">
        <v>60.287480000000002</v>
      </c>
      <c r="S262" s="35"/>
      <c r="T262" s="35"/>
      <c r="V262" s="24">
        <f t="shared" si="13"/>
        <v>597.94029999999998</v>
      </c>
      <c r="X262" s="5">
        <v>354.77317586666663</v>
      </c>
      <c r="Z262" s="20">
        <f t="shared" si="14"/>
        <v>952.71347586666661</v>
      </c>
      <c r="AB262" s="8">
        <v>150.72004000000001</v>
      </c>
      <c r="AC262" s="35">
        <v>0</v>
      </c>
      <c r="AD262" s="35"/>
      <c r="AE262" s="35">
        <v>0</v>
      </c>
      <c r="AF262" s="35">
        <v>181.76705999999999</v>
      </c>
      <c r="AG262" s="35">
        <v>23.948810000000002</v>
      </c>
      <c r="AH262" s="35">
        <v>117.28098</v>
      </c>
      <c r="AI262" s="35"/>
      <c r="AJ262" s="35"/>
      <c r="AK262" s="35"/>
      <c r="AL262" s="35">
        <v>0</v>
      </c>
      <c r="AM262" s="35"/>
      <c r="AN262" s="35"/>
      <c r="AQ262" s="24">
        <f t="shared" si="16"/>
        <v>473.71688999999998</v>
      </c>
      <c r="AS262" s="34">
        <v>788.97</v>
      </c>
      <c r="AU262" s="20">
        <f t="shared" si="15"/>
        <v>1262.6868899999999</v>
      </c>
      <c r="AW262" s="20"/>
    </row>
    <row r="263" spans="1:49" x14ac:dyDescent="0.25">
      <c r="A263" t="str">
        <f>VLOOKUP($B263,'Cushing Balance'!$C$2:$E$500,3,TRUE)</f>
        <v>142010</v>
      </c>
      <c r="B263" s="1">
        <v>40274</v>
      </c>
      <c r="C263" s="31"/>
      <c r="D263" s="8">
        <v>0</v>
      </c>
      <c r="E263" s="35">
        <v>119.28091999999999</v>
      </c>
      <c r="F263" s="35"/>
      <c r="G263" s="26">
        <v>41.25</v>
      </c>
      <c r="H263" s="35">
        <v>24.150539999999999</v>
      </c>
      <c r="I263" s="35">
        <v>0</v>
      </c>
      <c r="J263" s="26">
        <v>0</v>
      </c>
      <c r="K263" s="35">
        <v>0</v>
      </c>
      <c r="L263" s="35">
        <v>0</v>
      </c>
      <c r="M263" s="35">
        <v>370.48090000000002</v>
      </c>
      <c r="N263" s="35">
        <v>0</v>
      </c>
      <c r="O263" s="35"/>
      <c r="P263" s="35"/>
      <c r="Q263" s="35"/>
      <c r="R263" s="35">
        <v>13.40171</v>
      </c>
      <c r="S263" s="35"/>
      <c r="T263" s="35"/>
      <c r="V263" s="24">
        <f t="shared" si="13"/>
        <v>568.56407000000002</v>
      </c>
      <c r="X263" s="5">
        <v>354.77317586666663</v>
      </c>
      <c r="Z263" s="20">
        <f t="shared" si="14"/>
        <v>923.33724586666665</v>
      </c>
      <c r="AB263" s="8">
        <v>132.11788000000001</v>
      </c>
      <c r="AC263" s="35">
        <v>0</v>
      </c>
      <c r="AD263" s="35"/>
      <c r="AE263" s="35">
        <v>0</v>
      </c>
      <c r="AF263" s="35">
        <v>174.82444000000001</v>
      </c>
      <c r="AG263" s="35">
        <v>23.067580000000003</v>
      </c>
      <c r="AH263" s="35">
        <v>46.102789999999999</v>
      </c>
      <c r="AI263" s="35"/>
      <c r="AJ263" s="35"/>
      <c r="AK263" s="35"/>
      <c r="AL263" s="35">
        <v>0</v>
      </c>
      <c r="AM263" s="35"/>
      <c r="AN263" s="35"/>
      <c r="AQ263" s="24">
        <f t="shared" si="16"/>
        <v>376.11269000000004</v>
      </c>
      <c r="AS263" s="34">
        <v>788.97</v>
      </c>
      <c r="AU263" s="20">
        <f t="shared" si="15"/>
        <v>1165.0826900000002</v>
      </c>
      <c r="AW263" s="20"/>
    </row>
    <row r="264" spans="1:49" x14ac:dyDescent="0.25">
      <c r="A264" t="str">
        <f>VLOOKUP($B264,'Cushing Balance'!$C$2:$E$500,3,TRUE)</f>
        <v>142010</v>
      </c>
      <c r="B264" s="1">
        <v>40275</v>
      </c>
      <c r="C264" s="31"/>
      <c r="D264" s="8">
        <v>0</v>
      </c>
      <c r="E264" s="35">
        <v>146.19992000000002</v>
      </c>
      <c r="F264" s="35"/>
      <c r="G264" s="26">
        <v>41.25</v>
      </c>
      <c r="H264" s="35">
        <v>24.141999999999999</v>
      </c>
      <c r="I264" s="35">
        <v>0</v>
      </c>
      <c r="J264" s="26">
        <v>0</v>
      </c>
      <c r="K264" s="35">
        <v>0</v>
      </c>
      <c r="L264" s="35">
        <v>0</v>
      </c>
      <c r="M264" s="35">
        <v>280.30753999999996</v>
      </c>
      <c r="N264" s="35">
        <v>0</v>
      </c>
      <c r="O264" s="35"/>
      <c r="P264" s="35"/>
      <c r="Q264" s="35"/>
      <c r="R264" s="35">
        <v>3.7454000000000001</v>
      </c>
      <c r="S264" s="35"/>
      <c r="T264" s="35"/>
      <c r="V264" s="24">
        <f t="shared" si="13"/>
        <v>495.64485999999999</v>
      </c>
      <c r="X264" s="5">
        <v>354.77317586666663</v>
      </c>
      <c r="Z264" s="20">
        <f t="shared" si="14"/>
        <v>850.41803586666663</v>
      </c>
      <c r="AB264" s="8">
        <v>131.14664999999999</v>
      </c>
      <c r="AC264" s="35">
        <v>0</v>
      </c>
      <c r="AD264" s="35"/>
      <c r="AE264" s="35">
        <v>0</v>
      </c>
      <c r="AF264" s="35">
        <v>181.61951999999999</v>
      </c>
      <c r="AG264" s="35">
        <v>23.113040000000002</v>
      </c>
      <c r="AH264" s="35">
        <v>30.175270000000001</v>
      </c>
      <c r="AI264" s="35"/>
      <c r="AJ264" s="35"/>
      <c r="AK264" s="35"/>
      <c r="AL264" s="35">
        <v>0</v>
      </c>
      <c r="AM264" s="35"/>
      <c r="AN264" s="35"/>
      <c r="AQ264" s="24">
        <f t="shared" si="16"/>
        <v>366.05448000000001</v>
      </c>
      <c r="AS264" s="34">
        <v>788.97</v>
      </c>
      <c r="AU264" s="20">
        <f t="shared" si="15"/>
        <v>1155.02448</v>
      </c>
      <c r="AW264" s="20"/>
    </row>
    <row r="265" spans="1:49" x14ac:dyDescent="0.25">
      <c r="A265" t="str">
        <f>VLOOKUP($B265,'Cushing Balance'!$C$2:$E$500,3,TRUE)</f>
        <v>142010</v>
      </c>
      <c r="B265" s="1">
        <v>40276</v>
      </c>
      <c r="C265" s="31"/>
      <c r="D265" s="8">
        <v>0</v>
      </c>
      <c r="E265" s="35">
        <v>161.86870999999999</v>
      </c>
      <c r="F265" s="35"/>
      <c r="G265" s="26">
        <v>41.25</v>
      </c>
      <c r="H265" s="35">
        <v>24.582039999999999</v>
      </c>
      <c r="I265" s="35">
        <v>0</v>
      </c>
      <c r="J265" s="26">
        <v>0</v>
      </c>
      <c r="K265" s="35">
        <v>0</v>
      </c>
      <c r="L265" s="35">
        <v>0</v>
      </c>
      <c r="M265" s="35">
        <v>368.66619000000003</v>
      </c>
      <c r="N265" s="35">
        <v>0</v>
      </c>
      <c r="O265" s="35"/>
      <c r="P265" s="35"/>
      <c r="Q265" s="35"/>
      <c r="R265" s="35">
        <v>51.971559999999997</v>
      </c>
      <c r="S265" s="35"/>
      <c r="T265" s="35"/>
      <c r="V265" s="24">
        <f t="shared" si="13"/>
        <v>648.33849999999995</v>
      </c>
      <c r="X265" s="5">
        <v>354.77317586666663</v>
      </c>
      <c r="Z265" s="20">
        <f t="shared" si="14"/>
        <v>1003.1116758666666</v>
      </c>
      <c r="AB265" s="8">
        <v>144.09220999999999</v>
      </c>
      <c r="AC265" s="35">
        <v>0</v>
      </c>
      <c r="AD265" s="35"/>
      <c r="AE265" s="35">
        <v>0</v>
      </c>
      <c r="AF265" s="35">
        <v>180.94748000000001</v>
      </c>
      <c r="AG265" s="35">
        <v>20.893689999999999</v>
      </c>
      <c r="AH265" s="35">
        <v>108.82829</v>
      </c>
      <c r="AI265" s="35"/>
      <c r="AJ265" s="35"/>
      <c r="AK265" s="35"/>
      <c r="AL265" s="35">
        <v>0</v>
      </c>
      <c r="AM265" s="35"/>
      <c r="AN265" s="35"/>
      <c r="AQ265" s="24">
        <f t="shared" si="16"/>
        <v>454.76166999999998</v>
      </c>
      <c r="AS265" s="34">
        <v>788.97</v>
      </c>
      <c r="AU265" s="20">
        <f t="shared" si="15"/>
        <v>1243.7316700000001</v>
      </c>
      <c r="AW265" s="20"/>
    </row>
    <row r="266" spans="1:49" x14ac:dyDescent="0.25">
      <c r="A266" t="str">
        <f>VLOOKUP($B266,'Cushing Balance'!$C$2:$E$500,3,TRUE)</f>
        <v>142010</v>
      </c>
      <c r="B266" s="1">
        <v>40277</v>
      </c>
      <c r="C266" s="31"/>
      <c r="D266" s="8">
        <v>0</v>
      </c>
      <c r="E266" s="35">
        <v>150.87181000000001</v>
      </c>
      <c r="F266" s="35"/>
      <c r="G266" s="26">
        <v>41.25</v>
      </c>
      <c r="H266" s="35">
        <v>24.829810000000002</v>
      </c>
      <c r="I266" s="35">
        <v>0</v>
      </c>
      <c r="J266" s="26">
        <v>0</v>
      </c>
      <c r="K266" s="35">
        <v>0</v>
      </c>
      <c r="L266" s="35">
        <v>0</v>
      </c>
      <c r="M266" s="35">
        <v>358.27274999999997</v>
      </c>
      <c r="N266" s="35">
        <v>0</v>
      </c>
      <c r="O266" s="35"/>
      <c r="P266" s="35"/>
      <c r="Q266" s="35"/>
      <c r="R266" s="35">
        <v>17.06185</v>
      </c>
      <c r="S266" s="35"/>
      <c r="T266" s="35"/>
      <c r="V266" s="24">
        <f t="shared" ref="V266:V329" si="17">SUM(D266:R266)</f>
        <v>592.28622000000007</v>
      </c>
      <c r="X266" s="5">
        <v>354.77317586666663</v>
      </c>
      <c r="Z266" s="20">
        <f t="shared" ref="Z266:Z329" si="18">X266+V266</f>
        <v>947.0593958666667</v>
      </c>
      <c r="AB266" s="8">
        <v>149.46376999999998</v>
      </c>
      <c r="AC266" s="35">
        <v>0</v>
      </c>
      <c r="AD266" s="35"/>
      <c r="AE266" s="35">
        <v>0</v>
      </c>
      <c r="AF266" s="35">
        <v>174.24029000000002</v>
      </c>
      <c r="AG266" s="35">
        <v>23.759540000000001</v>
      </c>
      <c r="AH266" s="35">
        <v>110.96344000000001</v>
      </c>
      <c r="AI266" s="35"/>
      <c r="AJ266" s="35"/>
      <c r="AK266" s="35"/>
      <c r="AL266" s="35">
        <v>0</v>
      </c>
      <c r="AM266" s="35"/>
      <c r="AN266" s="35"/>
      <c r="AQ266" s="24">
        <f t="shared" si="16"/>
        <v>458.42704000000003</v>
      </c>
      <c r="AS266" s="34">
        <v>788.97</v>
      </c>
      <c r="AU266" s="20">
        <f t="shared" ref="AU266:AU329" si="19">AS266+AQ266</f>
        <v>1247.3970400000001</v>
      </c>
      <c r="AW266" s="20"/>
    </row>
    <row r="267" spans="1:49" x14ac:dyDescent="0.25">
      <c r="A267" t="str">
        <f>VLOOKUP($B267,'Cushing Balance'!$C$2:$E$500,3,TRUE)</f>
        <v>152010</v>
      </c>
      <c r="B267" s="1">
        <v>40278</v>
      </c>
      <c r="C267" s="31"/>
      <c r="D267" s="8">
        <v>0</v>
      </c>
      <c r="E267" s="35">
        <v>159.55582999999999</v>
      </c>
      <c r="F267" s="35"/>
      <c r="G267" s="26">
        <v>41.25</v>
      </c>
      <c r="H267" s="35">
        <v>24.599130000000002</v>
      </c>
      <c r="I267" s="35">
        <v>0</v>
      </c>
      <c r="J267" s="26">
        <v>0</v>
      </c>
      <c r="K267" s="35">
        <v>0</v>
      </c>
      <c r="L267" s="35">
        <v>0</v>
      </c>
      <c r="M267" s="35">
        <v>344.15969000000001</v>
      </c>
      <c r="N267" s="35">
        <v>0</v>
      </c>
      <c r="O267" s="35"/>
      <c r="P267" s="35"/>
      <c r="Q267" s="35"/>
      <c r="R267" s="35">
        <v>3.48448</v>
      </c>
      <c r="S267" s="35"/>
      <c r="T267" s="35"/>
      <c r="V267" s="24">
        <f t="shared" si="17"/>
        <v>573.04912999999999</v>
      </c>
      <c r="X267" s="5">
        <v>354.77317586666663</v>
      </c>
      <c r="Z267" s="20">
        <f t="shared" si="18"/>
        <v>927.82230586666662</v>
      </c>
      <c r="AB267" s="8">
        <v>148.51782999999998</v>
      </c>
      <c r="AC267" s="35">
        <v>0</v>
      </c>
      <c r="AD267" s="35"/>
      <c r="AE267" s="35">
        <v>0</v>
      </c>
      <c r="AF267" s="35">
        <v>167.04882999999998</v>
      </c>
      <c r="AG267" s="35">
        <v>24.170830000000002</v>
      </c>
      <c r="AH267" s="35">
        <v>114.7229</v>
      </c>
      <c r="AI267" s="35"/>
      <c r="AJ267" s="35"/>
      <c r="AK267" s="35"/>
      <c r="AL267" s="35">
        <v>0</v>
      </c>
      <c r="AM267" s="35"/>
      <c r="AN267" s="35"/>
      <c r="AQ267" s="24">
        <f t="shared" ref="AQ267:AQ330" si="20">SUM(AB267:AO267)</f>
        <v>454.46038999999996</v>
      </c>
      <c r="AS267" s="34">
        <v>788.97</v>
      </c>
      <c r="AU267" s="20">
        <f t="shared" si="19"/>
        <v>1243.43039</v>
      </c>
      <c r="AW267" s="20"/>
    </row>
    <row r="268" spans="1:49" x14ac:dyDescent="0.25">
      <c r="A268" t="str">
        <f>VLOOKUP($B268,'Cushing Balance'!$C$2:$E$500,3,TRUE)</f>
        <v>152010</v>
      </c>
      <c r="B268" s="1">
        <v>40279</v>
      </c>
      <c r="C268" s="31"/>
      <c r="D268" s="8">
        <v>0</v>
      </c>
      <c r="E268" s="35">
        <v>163.80192000000002</v>
      </c>
      <c r="F268" s="35"/>
      <c r="G268" s="26">
        <v>41.25</v>
      </c>
      <c r="H268" s="35">
        <v>23.50196</v>
      </c>
      <c r="I268" s="35">
        <v>0</v>
      </c>
      <c r="J268" s="26">
        <v>0</v>
      </c>
      <c r="K268" s="35">
        <v>0</v>
      </c>
      <c r="L268" s="35">
        <v>0</v>
      </c>
      <c r="M268" s="35">
        <v>372.99403999999998</v>
      </c>
      <c r="N268" s="35">
        <v>0</v>
      </c>
      <c r="O268" s="35"/>
      <c r="P268" s="35"/>
      <c r="Q268" s="35"/>
      <c r="R268" s="35">
        <v>3.07002</v>
      </c>
      <c r="S268" s="35"/>
      <c r="T268" s="35"/>
      <c r="V268" s="24">
        <f t="shared" si="17"/>
        <v>604.61793999999998</v>
      </c>
      <c r="X268" s="5">
        <v>354.77317586666663</v>
      </c>
      <c r="Z268" s="20">
        <f t="shared" si="18"/>
        <v>959.39111586666661</v>
      </c>
      <c r="AB268" s="8">
        <v>143.45689999999999</v>
      </c>
      <c r="AC268" s="35">
        <v>0</v>
      </c>
      <c r="AD268" s="35"/>
      <c r="AE268" s="35">
        <v>0</v>
      </c>
      <c r="AF268" s="35">
        <v>169.43880999999999</v>
      </c>
      <c r="AG268" s="35">
        <v>24.251830000000002</v>
      </c>
      <c r="AH268" s="35">
        <v>114.70929</v>
      </c>
      <c r="AI268" s="35"/>
      <c r="AJ268" s="35"/>
      <c r="AK268" s="35"/>
      <c r="AL268" s="35">
        <v>0</v>
      </c>
      <c r="AM268" s="35"/>
      <c r="AN268" s="35"/>
      <c r="AQ268" s="24">
        <f t="shared" si="20"/>
        <v>451.85683</v>
      </c>
      <c r="AS268" s="34">
        <v>788.97</v>
      </c>
      <c r="AU268" s="20">
        <f t="shared" si="19"/>
        <v>1240.82683</v>
      </c>
      <c r="AW268" s="20"/>
    </row>
    <row r="269" spans="1:49" x14ac:dyDescent="0.25">
      <c r="A269" t="str">
        <f>VLOOKUP($B269,'Cushing Balance'!$C$2:$E$500,3,TRUE)</f>
        <v>152010</v>
      </c>
      <c r="B269" s="1">
        <v>40280</v>
      </c>
      <c r="C269" s="31"/>
      <c r="D269" s="8">
        <v>0</v>
      </c>
      <c r="E269" s="35">
        <v>154.92356000000001</v>
      </c>
      <c r="F269" s="35"/>
      <c r="G269" s="26">
        <v>41.25</v>
      </c>
      <c r="H269" s="35">
        <v>23.56579</v>
      </c>
      <c r="I269" s="35">
        <v>0</v>
      </c>
      <c r="J269" s="26">
        <v>0</v>
      </c>
      <c r="K269" s="35">
        <v>0</v>
      </c>
      <c r="L269" s="35">
        <v>0</v>
      </c>
      <c r="M269" s="35">
        <v>340.08996000000002</v>
      </c>
      <c r="N269" s="35">
        <v>0</v>
      </c>
      <c r="O269" s="35"/>
      <c r="P269" s="35"/>
      <c r="Q269" s="35"/>
      <c r="R269" s="35">
        <v>55.36354</v>
      </c>
      <c r="S269" s="35"/>
      <c r="T269" s="35"/>
      <c r="V269" s="24">
        <f t="shared" si="17"/>
        <v>615.19285000000013</v>
      </c>
      <c r="X269" s="5">
        <v>354.77317586666663</v>
      </c>
      <c r="Z269" s="20">
        <f t="shared" si="18"/>
        <v>969.96602586666677</v>
      </c>
      <c r="AB269" s="8">
        <v>141.56642000000002</v>
      </c>
      <c r="AC269" s="35">
        <v>0</v>
      </c>
      <c r="AD269" s="35"/>
      <c r="AE269" s="35">
        <v>0</v>
      </c>
      <c r="AF269" s="35">
        <v>177.66050000000001</v>
      </c>
      <c r="AG269" s="35">
        <v>24.238150000000001</v>
      </c>
      <c r="AH269" s="35">
        <v>123.86624999999999</v>
      </c>
      <c r="AI269" s="35"/>
      <c r="AJ269" s="35"/>
      <c r="AK269" s="35"/>
      <c r="AL269" s="35">
        <v>0</v>
      </c>
      <c r="AM269" s="35"/>
      <c r="AN269" s="35"/>
      <c r="AQ269" s="24">
        <f t="shared" si="20"/>
        <v>467.33132000000006</v>
      </c>
      <c r="AS269" s="34">
        <v>788.97</v>
      </c>
      <c r="AU269" s="20">
        <f t="shared" si="19"/>
        <v>1256.30132</v>
      </c>
      <c r="AW269" s="20"/>
    </row>
    <row r="270" spans="1:49" x14ac:dyDescent="0.25">
      <c r="A270" t="str">
        <f>VLOOKUP($B270,'Cushing Balance'!$C$2:$E$500,3,TRUE)</f>
        <v>152010</v>
      </c>
      <c r="B270" s="1">
        <v>40281</v>
      </c>
      <c r="C270" s="31"/>
      <c r="D270" s="8">
        <v>0</v>
      </c>
      <c r="E270" s="35">
        <v>111.53004</v>
      </c>
      <c r="F270" s="35"/>
      <c r="G270" s="26">
        <v>41.25</v>
      </c>
      <c r="H270" s="35">
        <v>24.300879999999999</v>
      </c>
      <c r="I270" s="35">
        <v>0</v>
      </c>
      <c r="J270" s="26">
        <v>0</v>
      </c>
      <c r="K270" s="35">
        <v>0</v>
      </c>
      <c r="L270" s="35">
        <v>0</v>
      </c>
      <c r="M270" s="35">
        <v>372.74730999999997</v>
      </c>
      <c r="N270" s="35">
        <v>0</v>
      </c>
      <c r="O270" s="35"/>
      <c r="P270" s="35"/>
      <c r="Q270" s="35"/>
      <c r="R270" s="35">
        <v>17.84008</v>
      </c>
      <c r="S270" s="35"/>
      <c r="T270" s="35"/>
      <c r="V270" s="24">
        <f t="shared" si="17"/>
        <v>567.66831000000002</v>
      </c>
      <c r="X270" s="5">
        <v>354.77317586666663</v>
      </c>
      <c r="Z270" s="20">
        <f t="shared" si="18"/>
        <v>922.44148586666665</v>
      </c>
      <c r="AB270" s="8">
        <v>144.40950000000001</v>
      </c>
      <c r="AC270" s="35">
        <v>0</v>
      </c>
      <c r="AD270" s="35"/>
      <c r="AE270" s="35">
        <v>0</v>
      </c>
      <c r="AF270" s="35">
        <v>188.25095999999999</v>
      </c>
      <c r="AG270" s="35">
        <v>20.084499999999998</v>
      </c>
      <c r="AH270" s="35">
        <v>118.39275000000001</v>
      </c>
      <c r="AI270" s="35"/>
      <c r="AJ270" s="35"/>
      <c r="AK270" s="35"/>
      <c r="AL270" s="35">
        <v>0</v>
      </c>
      <c r="AM270" s="35"/>
      <c r="AN270" s="35"/>
      <c r="AQ270" s="24">
        <f t="shared" si="20"/>
        <v>471.13770999999997</v>
      </c>
      <c r="AS270" s="34">
        <v>788.97</v>
      </c>
      <c r="AU270" s="20">
        <f t="shared" si="19"/>
        <v>1260.10771</v>
      </c>
      <c r="AW270" s="20"/>
    </row>
    <row r="271" spans="1:49" x14ac:dyDescent="0.25">
      <c r="A271" t="str">
        <f>VLOOKUP($B271,'Cushing Balance'!$C$2:$E$500,3,TRUE)</f>
        <v>152010</v>
      </c>
      <c r="B271" s="1">
        <v>40282</v>
      </c>
      <c r="C271" s="31"/>
      <c r="D271" s="8">
        <v>0</v>
      </c>
      <c r="E271" s="35">
        <v>133.43626999999998</v>
      </c>
      <c r="F271" s="35"/>
      <c r="G271" s="26">
        <v>41.25</v>
      </c>
      <c r="H271" s="35">
        <v>24.768060000000002</v>
      </c>
      <c r="I271" s="35">
        <v>0</v>
      </c>
      <c r="J271" s="26">
        <v>0</v>
      </c>
      <c r="K271" s="35">
        <v>0</v>
      </c>
      <c r="L271" s="35">
        <v>0</v>
      </c>
      <c r="M271" s="35">
        <v>326.26600000000002</v>
      </c>
      <c r="N271" s="35">
        <v>0</v>
      </c>
      <c r="O271" s="35"/>
      <c r="P271" s="35"/>
      <c r="Q271" s="35"/>
      <c r="R271" s="35">
        <v>4.0771699999999997</v>
      </c>
      <c r="S271" s="35"/>
      <c r="T271" s="35"/>
      <c r="V271" s="24">
        <f t="shared" si="17"/>
        <v>529.79750000000001</v>
      </c>
      <c r="X271" s="5">
        <v>354.77317586666663</v>
      </c>
      <c r="Z271" s="20">
        <f t="shared" si="18"/>
        <v>884.57067586666665</v>
      </c>
      <c r="AB271" s="8">
        <v>143.22926999999999</v>
      </c>
      <c r="AC271" s="35">
        <v>0</v>
      </c>
      <c r="AD271" s="35"/>
      <c r="AE271" s="35">
        <v>0</v>
      </c>
      <c r="AF271" s="35">
        <v>197.39824999999999</v>
      </c>
      <c r="AG271" s="35">
        <v>10.715999999999999</v>
      </c>
      <c r="AH271" s="35">
        <v>110.91727</v>
      </c>
      <c r="AI271" s="35"/>
      <c r="AJ271" s="35"/>
      <c r="AK271" s="35"/>
      <c r="AL271" s="35">
        <v>0</v>
      </c>
      <c r="AM271" s="35"/>
      <c r="AN271" s="35"/>
      <c r="AQ271" s="24">
        <f t="shared" si="20"/>
        <v>462.26079000000004</v>
      </c>
      <c r="AS271" s="34">
        <v>788.97</v>
      </c>
      <c r="AU271" s="20">
        <f t="shared" si="19"/>
        <v>1251.2307900000001</v>
      </c>
      <c r="AW271" s="20"/>
    </row>
    <row r="272" spans="1:49" x14ac:dyDescent="0.25">
      <c r="A272" t="str">
        <f>VLOOKUP($B272,'Cushing Balance'!$C$2:$E$500,3,TRUE)</f>
        <v>152010</v>
      </c>
      <c r="B272" s="1">
        <v>40283</v>
      </c>
      <c r="C272" s="31"/>
      <c r="D272" s="8">
        <v>0</v>
      </c>
      <c r="E272" s="35">
        <v>148.21677</v>
      </c>
      <c r="F272" s="35"/>
      <c r="G272" s="26">
        <v>41.25</v>
      </c>
      <c r="H272" s="35">
        <v>23.755130000000001</v>
      </c>
      <c r="I272" s="35">
        <v>0</v>
      </c>
      <c r="J272" s="26">
        <v>0</v>
      </c>
      <c r="K272" s="35">
        <v>0</v>
      </c>
      <c r="L272" s="35">
        <v>0</v>
      </c>
      <c r="M272" s="35">
        <v>367.13866999999999</v>
      </c>
      <c r="N272" s="35">
        <v>0</v>
      </c>
      <c r="O272" s="35"/>
      <c r="P272" s="35"/>
      <c r="Q272" s="35"/>
      <c r="R272" s="35">
        <v>4.0406500000000003</v>
      </c>
      <c r="S272" s="35"/>
      <c r="T272" s="35"/>
      <c r="V272" s="24">
        <f t="shared" si="17"/>
        <v>584.40122000000008</v>
      </c>
      <c r="X272" s="5">
        <v>354.77317586666663</v>
      </c>
      <c r="Z272" s="20">
        <f t="shared" si="18"/>
        <v>939.17439586666671</v>
      </c>
      <c r="AB272" s="8">
        <v>130.93475000000001</v>
      </c>
      <c r="AC272" s="35">
        <v>0</v>
      </c>
      <c r="AD272" s="35"/>
      <c r="AE272" s="35">
        <v>0</v>
      </c>
      <c r="AF272" s="35">
        <v>169.92089999999999</v>
      </c>
      <c r="AG272" s="35">
        <v>5.6389399999999998</v>
      </c>
      <c r="AH272" s="35">
        <v>37.420519999999996</v>
      </c>
      <c r="AI272" s="35"/>
      <c r="AJ272" s="35"/>
      <c r="AK272" s="35"/>
      <c r="AL272" s="35">
        <v>0</v>
      </c>
      <c r="AM272" s="35"/>
      <c r="AN272" s="35"/>
      <c r="AQ272" s="24">
        <f t="shared" si="20"/>
        <v>343.91510999999997</v>
      </c>
      <c r="AS272" s="34">
        <v>788.97</v>
      </c>
      <c r="AU272" s="20">
        <f t="shared" si="19"/>
        <v>1132.8851099999999</v>
      </c>
      <c r="AW272" s="20"/>
    </row>
    <row r="273" spans="1:49" x14ac:dyDescent="0.25">
      <c r="A273" t="str">
        <f>VLOOKUP($B273,'Cushing Balance'!$C$2:$E$500,3,TRUE)</f>
        <v>152010</v>
      </c>
      <c r="B273" s="1">
        <v>40284</v>
      </c>
      <c r="C273" s="31"/>
      <c r="D273" s="8">
        <v>0</v>
      </c>
      <c r="E273" s="35">
        <v>148.11202</v>
      </c>
      <c r="F273" s="35"/>
      <c r="G273" s="26">
        <v>41.25</v>
      </c>
      <c r="H273" s="35">
        <v>24.095419999999997</v>
      </c>
      <c r="I273" s="35">
        <v>0</v>
      </c>
      <c r="J273" s="26">
        <v>0</v>
      </c>
      <c r="K273" s="35">
        <v>0</v>
      </c>
      <c r="L273" s="35">
        <v>0</v>
      </c>
      <c r="M273" s="35">
        <v>325.59163000000001</v>
      </c>
      <c r="N273" s="35">
        <v>0</v>
      </c>
      <c r="O273" s="35"/>
      <c r="P273" s="35"/>
      <c r="Q273" s="35"/>
      <c r="R273" s="35">
        <v>71.323479999999989</v>
      </c>
      <c r="S273" s="35"/>
      <c r="T273" s="35"/>
      <c r="V273" s="24">
        <f t="shared" si="17"/>
        <v>610.37255000000005</v>
      </c>
      <c r="X273" s="5">
        <v>354.77317586666663</v>
      </c>
      <c r="Z273" s="20">
        <f t="shared" si="18"/>
        <v>965.14572586666668</v>
      </c>
      <c r="AB273" s="8">
        <v>140.59519</v>
      </c>
      <c r="AC273" s="35">
        <v>0</v>
      </c>
      <c r="AD273" s="35"/>
      <c r="AE273" s="35">
        <v>0</v>
      </c>
      <c r="AF273" s="35">
        <v>208.92975000000001</v>
      </c>
      <c r="AG273" s="35">
        <v>5.8818999999999999</v>
      </c>
      <c r="AH273" s="35">
        <v>90.775999999999996</v>
      </c>
      <c r="AI273" s="35"/>
      <c r="AJ273" s="35"/>
      <c r="AK273" s="35"/>
      <c r="AL273" s="35">
        <v>0</v>
      </c>
      <c r="AM273" s="35"/>
      <c r="AN273" s="35"/>
      <c r="AQ273" s="24">
        <f t="shared" si="20"/>
        <v>446.18284</v>
      </c>
      <c r="AS273" s="34">
        <v>788.97</v>
      </c>
      <c r="AU273" s="20">
        <f t="shared" si="19"/>
        <v>1235.15284</v>
      </c>
      <c r="AW273" s="20"/>
    </row>
    <row r="274" spans="1:49" x14ac:dyDescent="0.25">
      <c r="A274" t="str">
        <f>VLOOKUP($B274,'Cushing Balance'!$C$2:$E$500,3,TRUE)</f>
        <v>162010</v>
      </c>
      <c r="B274" s="1">
        <v>40285</v>
      </c>
      <c r="C274" s="31"/>
      <c r="D274" s="8">
        <v>0</v>
      </c>
      <c r="E274" s="35">
        <v>149.02533</v>
      </c>
      <c r="F274" s="35"/>
      <c r="G274" s="26">
        <v>41.25</v>
      </c>
      <c r="H274" s="35">
        <v>23.794349999999998</v>
      </c>
      <c r="I274" s="35">
        <v>0</v>
      </c>
      <c r="J274" s="26">
        <v>0</v>
      </c>
      <c r="K274" s="35">
        <v>0</v>
      </c>
      <c r="L274" s="35">
        <v>0</v>
      </c>
      <c r="M274" s="35">
        <v>327.49508000000003</v>
      </c>
      <c r="N274" s="35">
        <v>0</v>
      </c>
      <c r="O274" s="35"/>
      <c r="P274" s="35"/>
      <c r="Q274" s="35"/>
      <c r="R274" s="35">
        <v>2.41533</v>
      </c>
      <c r="S274" s="35"/>
      <c r="T274" s="35"/>
      <c r="V274" s="24">
        <f t="shared" si="17"/>
        <v>543.98009000000002</v>
      </c>
      <c r="X274" s="5">
        <v>354.77317586666663</v>
      </c>
      <c r="Z274" s="20">
        <f t="shared" si="18"/>
        <v>898.75326586666665</v>
      </c>
      <c r="AB274" s="8">
        <v>150.3956</v>
      </c>
      <c r="AC274" s="35">
        <v>0</v>
      </c>
      <c r="AD274" s="35"/>
      <c r="AE274" s="35">
        <v>0</v>
      </c>
      <c r="AF274" s="35">
        <v>210.19729000000001</v>
      </c>
      <c r="AG274" s="35">
        <v>24.455349999999999</v>
      </c>
      <c r="AH274" s="35">
        <v>114.35214999999999</v>
      </c>
      <c r="AI274" s="35"/>
      <c r="AJ274" s="35"/>
      <c r="AK274" s="35"/>
      <c r="AL274" s="35">
        <v>0</v>
      </c>
      <c r="AM274" s="35"/>
      <c r="AN274" s="35"/>
      <c r="AQ274" s="24">
        <f t="shared" si="20"/>
        <v>499.40039000000002</v>
      </c>
      <c r="AS274" s="34">
        <v>788.97</v>
      </c>
      <c r="AU274" s="20">
        <f t="shared" si="19"/>
        <v>1288.37039</v>
      </c>
      <c r="AW274" s="20"/>
    </row>
    <row r="275" spans="1:49" x14ac:dyDescent="0.25">
      <c r="A275" t="str">
        <f>VLOOKUP($B275,'Cushing Balance'!$C$2:$E$500,3,TRUE)</f>
        <v>162010</v>
      </c>
      <c r="B275" s="1">
        <v>40286</v>
      </c>
      <c r="C275" s="31"/>
      <c r="D275" s="8">
        <v>0</v>
      </c>
      <c r="E275" s="35">
        <v>158.49870999999999</v>
      </c>
      <c r="F275" s="35"/>
      <c r="G275" s="26">
        <v>41.25</v>
      </c>
      <c r="H275" s="35">
        <v>23.351710000000001</v>
      </c>
      <c r="I275" s="35">
        <v>0</v>
      </c>
      <c r="J275" s="26">
        <v>0</v>
      </c>
      <c r="K275" s="35">
        <v>0</v>
      </c>
      <c r="L275" s="35">
        <v>0</v>
      </c>
      <c r="M275" s="35">
        <v>313.47881000000001</v>
      </c>
      <c r="N275" s="35">
        <v>0</v>
      </c>
      <c r="O275" s="35"/>
      <c r="P275" s="35"/>
      <c r="Q275" s="35"/>
      <c r="R275" s="35">
        <v>2.3124400000000001</v>
      </c>
      <c r="S275" s="35"/>
      <c r="T275" s="35"/>
      <c r="V275" s="24">
        <f t="shared" si="17"/>
        <v>538.89167000000009</v>
      </c>
      <c r="X275" s="5">
        <v>354.77317586666663</v>
      </c>
      <c r="Z275" s="20">
        <f t="shared" si="18"/>
        <v>893.66484586666672</v>
      </c>
      <c r="AB275" s="8">
        <v>149.55488</v>
      </c>
      <c r="AC275" s="35">
        <v>0</v>
      </c>
      <c r="AD275" s="35"/>
      <c r="AE275" s="35">
        <v>0</v>
      </c>
      <c r="AF275" s="35">
        <v>212.74093999999999</v>
      </c>
      <c r="AG275" s="35">
        <v>24.488</v>
      </c>
      <c r="AH275" s="35">
        <v>113.33167</v>
      </c>
      <c r="AI275" s="35"/>
      <c r="AJ275" s="35"/>
      <c r="AK275" s="35"/>
      <c r="AL275" s="35">
        <v>0</v>
      </c>
      <c r="AM275" s="35"/>
      <c r="AN275" s="35"/>
      <c r="AQ275" s="24">
        <f t="shared" si="20"/>
        <v>500.11549000000002</v>
      </c>
      <c r="AS275" s="34">
        <v>788.97</v>
      </c>
      <c r="AU275" s="20">
        <f t="shared" si="19"/>
        <v>1289.0854899999999</v>
      </c>
      <c r="AW275" s="20"/>
    </row>
    <row r="276" spans="1:49" x14ac:dyDescent="0.25">
      <c r="A276" t="str">
        <f>VLOOKUP($B276,'Cushing Balance'!$C$2:$E$500,3,TRUE)</f>
        <v>162010</v>
      </c>
      <c r="B276" s="1">
        <v>40287</v>
      </c>
      <c r="C276" s="31"/>
      <c r="D276" s="8">
        <v>0</v>
      </c>
      <c r="E276" s="35">
        <v>157.80669</v>
      </c>
      <c r="F276" s="35"/>
      <c r="G276" s="26">
        <v>41.25</v>
      </c>
      <c r="H276" s="35">
        <v>23.819310000000002</v>
      </c>
      <c r="I276" s="35">
        <v>0</v>
      </c>
      <c r="J276" s="26">
        <v>0</v>
      </c>
      <c r="K276" s="35">
        <v>0</v>
      </c>
      <c r="L276" s="35">
        <v>0</v>
      </c>
      <c r="M276" s="35">
        <v>333.64979</v>
      </c>
      <c r="N276" s="35">
        <v>0</v>
      </c>
      <c r="O276" s="35"/>
      <c r="P276" s="35"/>
      <c r="Q276" s="35"/>
      <c r="R276" s="35">
        <v>3.91377</v>
      </c>
      <c r="S276" s="35"/>
      <c r="T276" s="35"/>
      <c r="V276" s="24">
        <f t="shared" si="17"/>
        <v>560.43956000000003</v>
      </c>
      <c r="X276" s="5">
        <v>354.77317586666663</v>
      </c>
      <c r="Z276" s="20">
        <f t="shared" si="18"/>
        <v>915.21273586666666</v>
      </c>
      <c r="AB276" s="8">
        <v>150.48285000000001</v>
      </c>
      <c r="AC276" s="35">
        <v>0</v>
      </c>
      <c r="AD276" s="35"/>
      <c r="AE276" s="35">
        <v>0</v>
      </c>
      <c r="AF276" s="35">
        <v>218.1816</v>
      </c>
      <c r="AG276" s="35">
        <v>7.6713100000000001</v>
      </c>
      <c r="AH276" s="35">
        <v>107.66722999999999</v>
      </c>
      <c r="AI276" s="35"/>
      <c r="AJ276" s="35"/>
      <c r="AK276" s="35"/>
      <c r="AL276" s="35">
        <v>0</v>
      </c>
      <c r="AM276" s="35"/>
      <c r="AN276" s="35"/>
      <c r="AQ276" s="24">
        <f t="shared" si="20"/>
        <v>484.00298999999995</v>
      </c>
      <c r="AS276" s="34">
        <v>788.97</v>
      </c>
      <c r="AU276" s="20">
        <f t="shared" si="19"/>
        <v>1272.97299</v>
      </c>
      <c r="AW276" s="20"/>
    </row>
    <row r="277" spans="1:49" x14ac:dyDescent="0.25">
      <c r="A277" t="str">
        <f>VLOOKUP($B277,'Cushing Balance'!$C$2:$E$500,3,TRUE)</f>
        <v>162010</v>
      </c>
      <c r="B277" s="1">
        <v>40288</v>
      </c>
      <c r="C277" s="31"/>
      <c r="D277" s="8">
        <v>0</v>
      </c>
      <c r="E277" s="35">
        <v>179.55158</v>
      </c>
      <c r="F277" s="35"/>
      <c r="G277" s="26">
        <v>41.25</v>
      </c>
      <c r="H277" s="35">
        <v>23.605650000000001</v>
      </c>
      <c r="I277" s="35">
        <v>0</v>
      </c>
      <c r="J277" s="26">
        <v>0</v>
      </c>
      <c r="K277" s="35">
        <v>0</v>
      </c>
      <c r="L277" s="35">
        <v>0</v>
      </c>
      <c r="M277" s="35">
        <v>346.32496000000003</v>
      </c>
      <c r="N277" s="35">
        <v>0</v>
      </c>
      <c r="O277" s="35"/>
      <c r="P277" s="35"/>
      <c r="Q277" s="35"/>
      <c r="R277" s="35">
        <v>65.884500000000003</v>
      </c>
      <c r="S277" s="35"/>
      <c r="T277" s="35"/>
      <c r="V277" s="24">
        <f t="shared" si="17"/>
        <v>656.61669000000006</v>
      </c>
      <c r="X277" s="5">
        <v>354.77317586666663</v>
      </c>
      <c r="Z277" s="20">
        <f t="shared" si="18"/>
        <v>1011.3898658666667</v>
      </c>
      <c r="AB277" s="8">
        <v>150.71232999999998</v>
      </c>
      <c r="AC277" s="35">
        <v>0</v>
      </c>
      <c r="AD277" s="35"/>
      <c r="AE277" s="35">
        <v>0</v>
      </c>
      <c r="AF277" s="35">
        <v>207.82982999999999</v>
      </c>
      <c r="AG277" s="35">
        <v>6.7638500000000006</v>
      </c>
      <c r="AH277" s="35">
        <v>31.366419999999998</v>
      </c>
      <c r="AI277" s="35"/>
      <c r="AJ277" s="35"/>
      <c r="AK277" s="35"/>
      <c r="AL277" s="35">
        <v>0</v>
      </c>
      <c r="AM277" s="35"/>
      <c r="AN277" s="35"/>
      <c r="AQ277" s="24">
        <f t="shared" si="20"/>
        <v>396.67242999999996</v>
      </c>
      <c r="AS277" s="34">
        <v>788.97</v>
      </c>
      <c r="AU277" s="20">
        <f t="shared" si="19"/>
        <v>1185.6424299999999</v>
      </c>
      <c r="AW277" s="20"/>
    </row>
    <row r="278" spans="1:49" x14ac:dyDescent="0.25">
      <c r="A278" t="str">
        <f>VLOOKUP($B278,'Cushing Balance'!$C$2:$E$500,3,TRUE)</f>
        <v>162010</v>
      </c>
      <c r="B278" s="1">
        <v>40289</v>
      </c>
      <c r="C278" s="31"/>
      <c r="D278" s="8">
        <v>0</v>
      </c>
      <c r="E278" s="35">
        <v>189.56125</v>
      </c>
      <c r="F278" s="35"/>
      <c r="G278" s="26">
        <v>41.25</v>
      </c>
      <c r="H278" s="35">
        <v>23.43027</v>
      </c>
      <c r="I278" s="35">
        <v>0</v>
      </c>
      <c r="J278" s="26">
        <v>0</v>
      </c>
      <c r="K278" s="35">
        <v>0</v>
      </c>
      <c r="L278" s="35">
        <v>0</v>
      </c>
      <c r="M278" s="35">
        <v>327.51377000000002</v>
      </c>
      <c r="N278" s="35">
        <v>0</v>
      </c>
      <c r="O278" s="35"/>
      <c r="P278" s="35"/>
      <c r="Q278" s="35"/>
      <c r="R278" s="35">
        <v>5.2153499999999999</v>
      </c>
      <c r="S278" s="35"/>
      <c r="T278" s="35"/>
      <c r="V278" s="24">
        <f t="shared" si="17"/>
        <v>586.97064</v>
      </c>
      <c r="X278" s="5">
        <v>354.77317586666663</v>
      </c>
      <c r="Z278" s="20">
        <f t="shared" si="18"/>
        <v>941.74381586666664</v>
      </c>
      <c r="AB278" s="8">
        <v>135.11780999999999</v>
      </c>
      <c r="AC278" s="35">
        <v>0</v>
      </c>
      <c r="AD278" s="35"/>
      <c r="AE278" s="35">
        <v>0</v>
      </c>
      <c r="AF278" s="35">
        <v>188.47635</v>
      </c>
      <c r="AG278" s="35">
        <v>22.974460000000001</v>
      </c>
      <c r="AH278" s="35">
        <v>77.622630000000001</v>
      </c>
      <c r="AI278" s="35"/>
      <c r="AJ278" s="35"/>
      <c r="AK278" s="35"/>
      <c r="AL278" s="35">
        <v>0</v>
      </c>
      <c r="AM278" s="35"/>
      <c r="AN278" s="35"/>
      <c r="AQ278" s="24">
        <f t="shared" si="20"/>
        <v>424.19125000000003</v>
      </c>
      <c r="AS278" s="34">
        <v>788.97</v>
      </c>
      <c r="AU278" s="20">
        <f t="shared" si="19"/>
        <v>1213.1612500000001</v>
      </c>
      <c r="AW278" s="20"/>
    </row>
    <row r="279" spans="1:49" x14ac:dyDescent="0.25">
      <c r="A279" t="str">
        <f>VLOOKUP($B279,'Cushing Balance'!$C$2:$E$500,3,TRUE)</f>
        <v>162010</v>
      </c>
      <c r="B279" s="1">
        <v>40290</v>
      </c>
      <c r="C279" s="31"/>
      <c r="D279" s="8">
        <v>0</v>
      </c>
      <c r="E279" s="35">
        <v>184.73662999999999</v>
      </c>
      <c r="F279" s="35"/>
      <c r="G279" s="26">
        <v>41.25</v>
      </c>
      <c r="H279" s="35">
        <v>23.46406</v>
      </c>
      <c r="I279" s="35">
        <v>0</v>
      </c>
      <c r="J279" s="26">
        <v>0</v>
      </c>
      <c r="K279" s="35">
        <v>0</v>
      </c>
      <c r="L279" s="35">
        <v>0</v>
      </c>
      <c r="M279" s="35">
        <v>327.46416999999997</v>
      </c>
      <c r="N279" s="35">
        <v>0</v>
      </c>
      <c r="O279" s="35"/>
      <c r="P279" s="35"/>
      <c r="Q279" s="35"/>
      <c r="R279" s="35">
        <v>3.10467</v>
      </c>
      <c r="S279" s="35"/>
      <c r="T279" s="35"/>
      <c r="V279" s="24">
        <f t="shared" si="17"/>
        <v>580.01953000000003</v>
      </c>
      <c r="X279" s="5">
        <v>354.77317586666663</v>
      </c>
      <c r="Z279" s="20">
        <f t="shared" si="18"/>
        <v>934.79270586666667</v>
      </c>
      <c r="AB279" s="8">
        <v>131.37744000000001</v>
      </c>
      <c r="AC279" s="35">
        <v>0</v>
      </c>
      <c r="AD279" s="35"/>
      <c r="AE279" s="35">
        <v>0</v>
      </c>
      <c r="AF279" s="35">
        <v>183.89273</v>
      </c>
      <c r="AG279" s="35">
        <v>23.452330000000003</v>
      </c>
      <c r="AH279" s="35">
        <v>91.226770000000002</v>
      </c>
      <c r="AI279" s="35"/>
      <c r="AJ279" s="35"/>
      <c r="AK279" s="35"/>
      <c r="AL279" s="35">
        <v>0</v>
      </c>
      <c r="AM279" s="35"/>
      <c r="AN279" s="35"/>
      <c r="AQ279" s="24">
        <f t="shared" si="20"/>
        <v>429.94927000000001</v>
      </c>
      <c r="AS279" s="34">
        <v>788.97</v>
      </c>
      <c r="AU279" s="20">
        <f t="shared" si="19"/>
        <v>1218.9192700000001</v>
      </c>
      <c r="AW279" s="20"/>
    </row>
    <row r="280" spans="1:49" x14ac:dyDescent="0.25">
      <c r="A280" t="str">
        <f>VLOOKUP($B280,'Cushing Balance'!$C$2:$E$500,3,TRUE)</f>
        <v>162010</v>
      </c>
      <c r="B280" s="1">
        <v>40291</v>
      </c>
      <c r="C280" s="31"/>
      <c r="D280" s="8">
        <v>0</v>
      </c>
      <c r="E280" s="35">
        <v>177.26838000000001</v>
      </c>
      <c r="F280" s="35"/>
      <c r="G280" s="26">
        <v>41.25</v>
      </c>
      <c r="H280" s="35">
        <v>23.471060000000001</v>
      </c>
      <c r="I280" s="35">
        <v>0</v>
      </c>
      <c r="J280" s="26">
        <v>0</v>
      </c>
      <c r="K280" s="35">
        <v>0</v>
      </c>
      <c r="L280" s="35">
        <v>0</v>
      </c>
      <c r="M280" s="35">
        <v>310.92702000000003</v>
      </c>
      <c r="N280" s="35">
        <v>0</v>
      </c>
      <c r="O280" s="35"/>
      <c r="P280" s="35"/>
      <c r="Q280" s="35"/>
      <c r="R280" s="35">
        <v>40.104690000000005</v>
      </c>
      <c r="S280" s="35"/>
      <c r="T280" s="35"/>
      <c r="V280" s="24">
        <f t="shared" si="17"/>
        <v>593.02115000000003</v>
      </c>
      <c r="X280" s="5">
        <v>354.77317586666663</v>
      </c>
      <c r="Z280" s="20">
        <f t="shared" si="18"/>
        <v>947.79432586666667</v>
      </c>
      <c r="AB280" s="8">
        <v>131.26751000000002</v>
      </c>
      <c r="AC280" s="35">
        <v>0</v>
      </c>
      <c r="AD280" s="35"/>
      <c r="AE280" s="35">
        <v>0</v>
      </c>
      <c r="AF280" s="35">
        <v>193.32584</v>
      </c>
      <c r="AG280" s="35">
        <v>15.867940000000001</v>
      </c>
      <c r="AH280" s="35">
        <v>115.52042</v>
      </c>
      <c r="AI280" s="35"/>
      <c r="AJ280" s="35"/>
      <c r="AK280" s="35"/>
      <c r="AL280" s="35">
        <v>0</v>
      </c>
      <c r="AM280" s="35"/>
      <c r="AN280" s="35"/>
      <c r="AQ280" s="24">
        <f t="shared" si="20"/>
        <v>455.98170999999996</v>
      </c>
      <c r="AS280" s="34">
        <v>788.97</v>
      </c>
      <c r="AU280" s="20">
        <f t="shared" si="19"/>
        <v>1244.95171</v>
      </c>
      <c r="AW280" s="20"/>
    </row>
    <row r="281" spans="1:49" x14ac:dyDescent="0.25">
      <c r="A281" t="str">
        <f>VLOOKUP($B281,'Cushing Balance'!$C$2:$E$500,3,TRUE)</f>
        <v>172010</v>
      </c>
      <c r="B281" s="1">
        <v>40292</v>
      </c>
      <c r="C281" s="31"/>
      <c r="D281" s="8">
        <v>0</v>
      </c>
      <c r="E281" s="35">
        <v>185.7276</v>
      </c>
      <c r="F281" s="35"/>
      <c r="G281" s="26">
        <v>41.25</v>
      </c>
      <c r="H281" s="35">
        <v>22.881400000000003</v>
      </c>
      <c r="I281" s="35">
        <v>0</v>
      </c>
      <c r="J281" s="26">
        <v>0</v>
      </c>
      <c r="K281" s="35">
        <v>0</v>
      </c>
      <c r="L281" s="35">
        <v>0</v>
      </c>
      <c r="M281" s="35">
        <v>336.42822999999999</v>
      </c>
      <c r="N281" s="35">
        <v>0</v>
      </c>
      <c r="O281" s="35"/>
      <c r="P281" s="35"/>
      <c r="Q281" s="35"/>
      <c r="R281" s="35">
        <v>83.33138000000001</v>
      </c>
      <c r="S281" s="35"/>
      <c r="T281" s="35"/>
      <c r="V281" s="24">
        <f t="shared" si="17"/>
        <v>669.61860999999999</v>
      </c>
      <c r="X281" s="5">
        <v>354.77317586666663</v>
      </c>
      <c r="Z281" s="20">
        <f t="shared" si="18"/>
        <v>1024.3917858666666</v>
      </c>
      <c r="AB281" s="8">
        <v>151.73464999999999</v>
      </c>
      <c r="AC281" s="35">
        <v>0</v>
      </c>
      <c r="AD281" s="35"/>
      <c r="AE281" s="35">
        <v>0</v>
      </c>
      <c r="AF281" s="35">
        <v>200.22623000000002</v>
      </c>
      <c r="AG281" s="35">
        <v>23.947500000000002</v>
      </c>
      <c r="AH281" s="35">
        <v>112.27760000000001</v>
      </c>
      <c r="AI281" s="35"/>
      <c r="AJ281" s="35"/>
      <c r="AK281" s="35"/>
      <c r="AL281" s="35">
        <v>0</v>
      </c>
      <c r="AM281" s="35"/>
      <c r="AN281" s="35"/>
      <c r="AQ281" s="24">
        <f t="shared" si="20"/>
        <v>488.18597999999997</v>
      </c>
      <c r="AS281" s="34">
        <v>788.97</v>
      </c>
      <c r="AU281" s="20">
        <f t="shared" si="19"/>
        <v>1277.15598</v>
      </c>
      <c r="AW281" s="20"/>
    </row>
    <row r="282" spans="1:49" x14ac:dyDescent="0.25">
      <c r="A282" t="str">
        <f>VLOOKUP($B282,'Cushing Balance'!$C$2:$E$500,3,TRUE)</f>
        <v>172010</v>
      </c>
      <c r="B282" s="1">
        <v>40293</v>
      </c>
      <c r="C282" s="31"/>
      <c r="D282" s="8">
        <v>0</v>
      </c>
      <c r="E282" s="35">
        <v>186.86194</v>
      </c>
      <c r="F282" s="35"/>
      <c r="G282" s="26">
        <v>41.25</v>
      </c>
      <c r="H282" s="35">
        <v>22.928249999999998</v>
      </c>
      <c r="I282" s="35">
        <v>0</v>
      </c>
      <c r="J282" s="26">
        <v>0</v>
      </c>
      <c r="K282" s="35">
        <v>0</v>
      </c>
      <c r="L282" s="35">
        <v>0</v>
      </c>
      <c r="M282" s="35">
        <v>347.94916999999998</v>
      </c>
      <c r="N282" s="35">
        <v>0</v>
      </c>
      <c r="O282" s="35"/>
      <c r="P282" s="35"/>
      <c r="Q282" s="35"/>
      <c r="R282" s="35">
        <v>7.20573</v>
      </c>
      <c r="S282" s="35"/>
      <c r="T282" s="35"/>
      <c r="V282" s="24">
        <f t="shared" si="17"/>
        <v>606.19509000000005</v>
      </c>
      <c r="X282" s="5">
        <v>354.77317586666663</v>
      </c>
      <c r="Z282" s="20">
        <f t="shared" si="18"/>
        <v>960.96826586666668</v>
      </c>
      <c r="AB282" s="8">
        <v>151.12</v>
      </c>
      <c r="AC282" s="35">
        <v>0</v>
      </c>
      <c r="AD282" s="35"/>
      <c r="AE282" s="35">
        <v>0</v>
      </c>
      <c r="AF282" s="35">
        <v>183.02135000000001</v>
      </c>
      <c r="AG282" s="35">
        <v>23.8064</v>
      </c>
      <c r="AH282" s="35">
        <v>115.49172999999999</v>
      </c>
      <c r="AI282" s="35"/>
      <c r="AJ282" s="35"/>
      <c r="AK282" s="35"/>
      <c r="AL282" s="35">
        <v>0</v>
      </c>
      <c r="AM282" s="35"/>
      <c r="AN282" s="35"/>
      <c r="AQ282" s="24">
        <f t="shared" si="20"/>
        <v>473.43948</v>
      </c>
      <c r="AS282" s="34">
        <v>788.97</v>
      </c>
      <c r="AU282" s="20">
        <f t="shared" si="19"/>
        <v>1262.40948</v>
      </c>
      <c r="AW282" s="20"/>
    </row>
    <row r="283" spans="1:49" x14ac:dyDescent="0.25">
      <c r="A283" t="str">
        <f>VLOOKUP($B283,'Cushing Balance'!$C$2:$E$500,3,TRUE)</f>
        <v>172010</v>
      </c>
      <c r="B283" s="1">
        <v>40294</v>
      </c>
      <c r="C283" s="31"/>
      <c r="D283" s="8">
        <v>0</v>
      </c>
      <c r="E283" s="35">
        <v>186.58154000000002</v>
      </c>
      <c r="F283" s="35"/>
      <c r="G283" s="26">
        <v>41.25</v>
      </c>
      <c r="H283" s="35">
        <v>22.434669999999997</v>
      </c>
      <c r="I283" s="35">
        <v>0</v>
      </c>
      <c r="J283" s="26">
        <v>0</v>
      </c>
      <c r="K283" s="35">
        <v>0</v>
      </c>
      <c r="L283" s="35">
        <v>0</v>
      </c>
      <c r="M283" s="35">
        <v>317.15368999999998</v>
      </c>
      <c r="N283" s="35">
        <v>0</v>
      </c>
      <c r="O283" s="35"/>
      <c r="P283" s="35"/>
      <c r="Q283" s="35"/>
      <c r="R283" s="35">
        <v>47.167879999999997</v>
      </c>
      <c r="S283" s="35"/>
      <c r="T283" s="35"/>
      <c r="V283" s="24">
        <f t="shared" si="17"/>
        <v>614.58777999999995</v>
      </c>
      <c r="X283" s="5">
        <v>354.77317586666663</v>
      </c>
      <c r="Z283" s="20">
        <f t="shared" si="18"/>
        <v>969.36095586666659</v>
      </c>
      <c r="AB283" s="8">
        <v>151.13669000000002</v>
      </c>
      <c r="AC283" s="35">
        <v>0</v>
      </c>
      <c r="AD283" s="35"/>
      <c r="AE283" s="35">
        <v>0</v>
      </c>
      <c r="AF283" s="35">
        <v>190.81082999999998</v>
      </c>
      <c r="AG283" s="35">
        <v>23.758099999999999</v>
      </c>
      <c r="AH283" s="35">
        <v>101.23778999999999</v>
      </c>
      <c r="AI283" s="35"/>
      <c r="AJ283" s="35"/>
      <c r="AK283" s="35"/>
      <c r="AL283" s="35">
        <v>0</v>
      </c>
      <c r="AM283" s="35"/>
      <c r="AN283" s="35"/>
      <c r="AQ283" s="24">
        <f t="shared" si="20"/>
        <v>466.94340999999997</v>
      </c>
      <c r="AS283" s="34">
        <v>788.97</v>
      </c>
      <c r="AU283" s="20">
        <f t="shared" si="19"/>
        <v>1255.9134100000001</v>
      </c>
      <c r="AW283" s="20"/>
    </row>
    <row r="284" spans="1:49" x14ac:dyDescent="0.25">
      <c r="A284" t="str">
        <f>VLOOKUP($B284,'Cushing Balance'!$C$2:$E$500,3,TRUE)</f>
        <v>172010</v>
      </c>
      <c r="B284" s="1">
        <v>40295</v>
      </c>
      <c r="C284" s="31"/>
      <c r="D284" s="8">
        <v>0</v>
      </c>
      <c r="E284" s="35">
        <v>188.98598000000001</v>
      </c>
      <c r="F284" s="35"/>
      <c r="G284" s="26">
        <v>41.25</v>
      </c>
      <c r="H284" s="35">
        <v>23.273599999999998</v>
      </c>
      <c r="I284" s="35">
        <v>0</v>
      </c>
      <c r="J284" s="26">
        <v>0</v>
      </c>
      <c r="K284" s="35">
        <v>0</v>
      </c>
      <c r="L284" s="35">
        <v>0</v>
      </c>
      <c r="M284" s="35">
        <v>333.95188000000002</v>
      </c>
      <c r="N284" s="35">
        <v>0</v>
      </c>
      <c r="O284" s="35"/>
      <c r="P284" s="35"/>
      <c r="Q284" s="35"/>
      <c r="R284" s="35">
        <v>26.602049999999998</v>
      </c>
      <c r="S284" s="35"/>
      <c r="T284" s="35"/>
      <c r="V284" s="24">
        <f t="shared" si="17"/>
        <v>614.06350999999995</v>
      </c>
      <c r="X284" s="5">
        <v>354.77317586666663</v>
      </c>
      <c r="Z284" s="20">
        <f t="shared" si="18"/>
        <v>968.83668586666658</v>
      </c>
      <c r="AB284" s="8">
        <v>144.97826999999998</v>
      </c>
      <c r="AC284" s="35">
        <v>0</v>
      </c>
      <c r="AD284" s="35"/>
      <c r="AE284" s="35">
        <v>0</v>
      </c>
      <c r="AF284" s="35">
        <v>185.24348999999998</v>
      </c>
      <c r="AG284" s="35">
        <v>23.748169999999998</v>
      </c>
      <c r="AH284" s="35">
        <v>101.19525</v>
      </c>
      <c r="AI284" s="35"/>
      <c r="AJ284" s="35"/>
      <c r="AK284" s="35"/>
      <c r="AL284" s="35">
        <v>0</v>
      </c>
      <c r="AM284" s="35"/>
      <c r="AN284" s="35"/>
      <c r="AQ284" s="24">
        <f t="shared" si="20"/>
        <v>455.16517999999996</v>
      </c>
      <c r="AS284" s="34">
        <v>788.97</v>
      </c>
      <c r="AU284" s="20">
        <f t="shared" si="19"/>
        <v>1244.13518</v>
      </c>
      <c r="AW284" s="20"/>
    </row>
    <row r="285" spans="1:49" x14ac:dyDescent="0.25">
      <c r="A285" t="str">
        <f>VLOOKUP($B285,'Cushing Balance'!$C$2:$E$500,3,TRUE)</f>
        <v>172010</v>
      </c>
      <c r="B285" s="1">
        <v>40296</v>
      </c>
      <c r="C285" s="31"/>
      <c r="D285" s="8">
        <v>0</v>
      </c>
      <c r="E285" s="35">
        <v>185.70769000000001</v>
      </c>
      <c r="F285" s="35"/>
      <c r="G285" s="26">
        <v>41.25</v>
      </c>
      <c r="H285" s="35">
        <v>23.73631</v>
      </c>
      <c r="I285" s="35">
        <v>0</v>
      </c>
      <c r="J285" s="26">
        <v>0</v>
      </c>
      <c r="K285" s="35">
        <v>0</v>
      </c>
      <c r="L285" s="35">
        <v>0</v>
      </c>
      <c r="M285" s="35">
        <v>322.54025000000001</v>
      </c>
      <c r="N285" s="35">
        <v>0</v>
      </c>
      <c r="O285" s="35"/>
      <c r="P285" s="35"/>
      <c r="Q285" s="35"/>
      <c r="R285" s="35">
        <v>3.9662800000000002</v>
      </c>
      <c r="S285" s="35"/>
      <c r="T285" s="35"/>
      <c r="V285" s="24">
        <f t="shared" si="17"/>
        <v>577.20052999999996</v>
      </c>
      <c r="X285" s="5">
        <v>354.77317586666663</v>
      </c>
      <c r="Z285" s="20">
        <f t="shared" si="18"/>
        <v>931.97370586666659</v>
      </c>
      <c r="AB285" s="8">
        <v>133.67992000000001</v>
      </c>
      <c r="AC285" s="35">
        <v>0</v>
      </c>
      <c r="AD285" s="35"/>
      <c r="AE285" s="35">
        <v>0</v>
      </c>
      <c r="AF285" s="35">
        <v>184.72708</v>
      </c>
      <c r="AG285" s="35">
        <v>24.48706</v>
      </c>
      <c r="AH285" s="35">
        <v>73.183149999999998</v>
      </c>
      <c r="AI285" s="35"/>
      <c r="AJ285" s="35"/>
      <c r="AK285" s="35"/>
      <c r="AL285" s="35">
        <v>0</v>
      </c>
      <c r="AM285" s="35"/>
      <c r="AN285" s="35"/>
      <c r="AQ285" s="24">
        <f t="shared" si="20"/>
        <v>416.07721000000004</v>
      </c>
      <c r="AS285" s="34">
        <v>788.97</v>
      </c>
      <c r="AU285" s="20">
        <f t="shared" si="19"/>
        <v>1205.0472100000002</v>
      </c>
      <c r="AW285" s="20"/>
    </row>
    <row r="286" spans="1:49" x14ac:dyDescent="0.25">
      <c r="A286" t="str">
        <f>VLOOKUP($B286,'Cushing Balance'!$C$2:$E$500,3,TRUE)</f>
        <v>172010</v>
      </c>
      <c r="B286" s="1">
        <v>40297</v>
      </c>
      <c r="C286" s="31"/>
      <c r="D286" s="8">
        <v>0</v>
      </c>
      <c r="E286" s="35">
        <v>176.79904000000002</v>
      </c>
      <c r="F286" s="35"/>
      <c r="G286" s="26">
        <v>41.25</v>
      </c>
      <c r="H286" s="35">
        <v>25.134919999999997</v>
      </c>
      <c r="I286" s="35">
        <v>0</v>
      </c>
      <c r="J286" s="26">
        <v>0</v>
      </c>
      <c r="K286" s="35">
        <v>0</v>
      </c>
      <c r="L286" s="35">
        <v>0</v>
      </c>
      <c r="M286" s="35">
        <v>315.71921000000003</v>
      </c>
      <c r="N286" s="35">
        <v>0</v>
      </c>
      <c r="O286" s="35"/>
      <c r="P286" s="35"/>
      <c r="Q286" s="35"/>
      <c r="R286" s="35">
        <v>4.4262100000000002</v>
      </c>
      <c r="S286" s="35"/>
      <c r="T286" s="35"/>
      <c r="V286" s="24">
        <f t="shared" si="17"/>
        <v>563.32938000000001</v>
      </c>
      <c r="X286" s="5">
        <v>354.77317586666663</v>
      </c>
      <c r="Z286" s="20">
        <f t="shared" si="18"/>
        <v>918.10255586666665</v>
      </c>
      <c r="AB286" s="8">
        <v>142.15251999999998</v>
      </c>
      <c r="AC286" s="35">
        <v>0</v>
      </c>
      <c r="AD286" s="35"/>
      <c r="AE286" s="35">
        <v>0</v>
      </c>
      <c r="AF286" s="35">
        <v>192.87229000000002</v>
      </c>
      <c r="AG286" s="35">
        <v>24.382580000000001</v>
      </c>
      <c r="AH286" s="35">
        <v>73.191919999999996</v>
      </c>
      <c r="AI286" s="35"/>
      <c r="AJ286" s="35"/>
      <c r="AK286" s="35"/>
      <c r="AL286" s="35">
        <v>0</v>
      </c>
      <c r="AM286" s="35"/>
      <c r="AN286" s="35"/>
      <c r="AQ286" s="24">
        <f t="shared" si="20"/>
        <v>432.59931</v>
      </c>
      <c r="AS286" s="34">
        <v>788.97</v>
      </c>
      <c r="AU286" s="20">
        <f t="shared" si="19"/>
        <v>1221.5693100000001</v>
      </c>
      <c r="AW286" s="20"/>
    </row>
    <row r="287" spans="1:49" x14ac:dyDescent="0.25">
      <c r="A287" t="str">
        <f>VLOOKUP($B287,'Cushing Balance'!$C$2:$E$500,3,TRUE)</f>
        <v>172010</v>
      </c>
      <c r="B287" s="1">
        <v>40298</v>
      </c>
      <c r="C287" s="31"/>
      <c r="D287" s="8">
        <v>0</v>
      </c>
      <c r="E287" s="35">
        <v>178.65356</v>
      </c>
      <c r="F287" s="35"/>
      <c r="G287" s="26">
        <v>41.25</v>
      </c>
      <c r="H287" s="35">
        <v>22.140540000000001</v>
      </c>
      <c r="I287" s="35">
        <v>0</v>
      </c>
      <c r="J287" s="26">
        <v>0</v>
      </c>
      <c r="K287" s="35">
        <v>0</v>
      </c>
      <c r="L287" s="35">
        <v>0</v>
      </c>
      <c r="M287" s="35">
        <v>322.03008</v>
      </c>
      <c r="N287" s="35">
        <v>0</v>
      </c>
      <c r="O287" s="35"/>
      <c r="P287" s="35"/>
      <c r="Q287" s="35"/>
      <c r="R287" s="35">
        <v>4.7804200000000003</v>
      </c>
      <c r="S287" s="35"/>
      <c r="T287" s="35"/>
      <c r="V287" s="24">
        <f t="shared" si="17"/>
        <v>568.85460000000012</v>
      </c>
      <c r="X287" s="5">
        <v>354.77317586666663</v>
      </c>
      <c r="Z287" s="20">
        <f t="shared" si="18"/>
        <v>923.62777586666675</v>
      </c>
      <c r="AB287" s="8">
        <v>140.74394000000001</v>
      </c>
      <c r="AC287" s="35">
        <v>0</v>
      </c>
      <c r="AD287" s="35"/>
      <c r="AE287" s="35">
        <v>0</v>
      </c>
      <c r="AF287" s="35">
        <v>185.79623000000001</v>
      </c>
      <c r="AG287" s="35">
        <v>24.308229999999998</v>
      </c>
      <c r="AH287" s="35">
        <v>74.483039999999988</v>
      </c>
      <c r="AI287" s="35"/>
      <c r="AJ287" s="35"/>
      <c r="AK287" s="35"/>
      <c r="AL287" s="35">
        <v>0</v>
      </c>
      <c r="AM287" s="35"/>
      <c r="AN287" s="35"/>
      <c r="AQ287" s="24">
        <f t="shared" si="20"/>
        <v>425.33143999999993</v>
      </c>
      <c r="AS287" s="34">
        <v>788.97</v>
      </c>
      <c r="AU287" s="20">
        <f t="shared" si="19"/>
        <v>1214.30144</v>
      </c>
      <c r="AW287" s="20"/>
    </row>
    <row r="288" spans="1:49" x14ac:dyDescent="0.25">
      <c r="A288" t="str">
        <f>VLOOKUP($B288,'Cushing Balance'!$C$2:$E$500,3,TRUE)</f>
        <v>182010</v>
      </c>
      <c r="B288" s="1">
        <v>40299</v>
      </c>
      <c r="C288" s="31"/>
      <c r="D288" s="8">
        <v>0</v>
      </c>
      <c r="E288" s="35">
        <v>182.47698</v>
      </c>
      <c r="F288" s="35"/>
      <c r="G288" s="26">
        <v>41.25</v>
      </c>
      <c r="H288" s="35">
        <v>23.488189999999999</v>
      </c>
      <c r="I288" s="35">
        <v>0</v>
      </c>
      <c r="J288" s="26">
        <v>0</v>
      </c>
      <c r="K288" s="35">
        <v>0</v>
      </c>
      <c r="L288" s="35">
        <v>0</v>
      </c>
      <c r="M288" s="35">
        <v>293.82959999999997</v>
      </c>
      <c r="N288" s="35">
        <v>0</v>
      </c>
      <c r="O288" s="35"/>
      <c r="P288" s="35"/>
      <c r="Q288" s="35"/>
      <c r="R288" s="35">
        <v>55.770580000000002</v>
      </c>
      <c r="S288" s="35"/>
      <c r="T288" s="35"/>
      <c r="V288" s="24">
        <f t="shared" si="17"/>
        <v>596.81534999999997</v>
      </c>
      <c r="X288" s="5">
        <v>338.03556606451627</v>
      </c>
      <c r="Z288" s="20">
        <f t="shared" si="18"/>
        <v>934.85091606451624</v>
      </c>
      <c r="AB288" s="8">
        <v>147.65799999999999</v>
      </c>
      <c r="AC288" s="35">
        <v>0</v>
      </c>
      <c r="AD288" s="35"/>
      <c r="AE288" s="35">
        <v>0</v>
      </c>
      <c r="AF288" s="35">
        <v>193.08169000000001</v>
      </c>
      <c r="AG288" s="35">
        <v>24.023700000000002</v>
      </c>
      <c r="AH288" s="35">
        <v>74.171189999999996</v>
      </c>
      <c r="AI288" s="35"/>
      <c r="AJ288" s="35"/>
      <c r="AK288" s="35"/>
      <c r="AL288" s="35">
        <v>0</v>
      </c>
      <c r="AM288" s="35"/>
      <c r="AN288" s="35"/>
      <c r="AQ288" s="24">
        <f t="shared" si="20"/>
        <v>438.93457999999998</v>
      </c>
      <c r="AS288" s="34">
        <v>795.03900000000021</v>
      </c>
      <c r="AU288" s="20">
        <f t="shared" si="19"/>
        <v>1233.9735800000003</v>
      </c>
      <c r="AW288" s="20"/>
    </row>
    <row r="289" spans="1:49" x14ac:dyDescent="0.25">
      <c r="A289" t="str">
        <f>VLOOKUP($B289,'Cushing Balance'!$C$2:$E$500,3,TRUE)</f>
        <v>182010</v>
      </c>
      <c r="B289" s="1">
        <v>40300</v>
      </c>
      <c r="C289" s="31"/>
      <c r="D289" s="8">
        <v>0</v>
      </c>
      <c r="E289" s="35">
        <v>169.53423000000001</v>
      </c>
      <c r="F289" s="35"/>
      <c r="G289" s="26">
        <v>41.25</v>
      </c>
      <c r="H289" s="35">
        <v>23.742099999999997</v>
      </c>
      <c r="I289" s="35">
        <v>0</v>
      </c>
      <c r="J289" s="26">
        <v>0</v>
      </c>
      <c r="K289" s="35">
        <v>0</v>
      </c>
      <c r="L289" s="35">
        <v>0</v>
      </c>
      <c r="M289" s="35">
        <v>312.94349999999997</v>
      </c>
      <c r="N289" s="35">
        <v>0</v>
      </c>
      <c r="O289" s="35"/>
      <c r="P289" s="35"/>
      <c r="Q289" s="35"/>
      <c r="R289" s="35">
        <v>11.30871</v>
      </c>
      <c r="S289" s="35"/>
      <c r="T289" s="35"/>
      <c r="V289" s="24">
        <f t="shared" si="17"/>
        <v>558.77854000000002</v>
      </c>
      <c r="X289" s="5">
        <v>338.03556606451627</v>
      </c>
      <c r="Z289" s="20">
        <f t="shared" si="18"/>
        <v>896.8141060645163</v>
      </c>
      <c r="AB289" s="8">
        <v>144.90106</v>
      </c>
      <c r="AC289" s="35">
        <v>0</v>
      </c>
      <c r="AD289" s="35"/>
      <c r="AE289" s="35">
        <v>0</v>
      </c>
      <c r="AF289" s="35">
        <v>189.83504000000002</v>
      </c>
      <c r="AG289" s="35">
        <v>24.272919999999999</v>
      </c>
      <c r="AH289" s="35">
        <v>74.787630000000007</v>
      </c>
      <c r="AI289" s="35"/>
      <c r="AJ289" s="35"/>
      <c r="AK289" s="35"/>
      <c r="AL289" s="35">
        <v>0</v>
      </c>
      <c r="AM289" s="35"/>
      <c r="AN289" s="35"/>
      <c r="AQ289" s="24">
        <f t="shared" si="20"/>
        <v>433.79665</v>
      </c>
      <c r="AS289" s="34">
        <v>795.03900000000021</v>
      </c>
      <c r="AU289" s="20">
        <f t="shared" si="19"/>
        <v>1228.8356500000002</v>
      </c>
      <c r="AW289" s="20"/>
    </row>
    <row r="290" spans="1:49" x14ac:dyDescent="0.25">
      <c r="A290" t="str">
        <f>VLOOKUP($B290,'Cushing Balance'!$C$2:$E$500,3,TRUE)</f>
        <v>182010</v>
      </c>
      <c r="B290" s="1">
        <v>40301</v>
      </c>
      <c r="C290" s="31"/>
      <c r="D290" s="8">
        <v>0</v>
      </c>
      <c r="E290" s="35">
        <v>182.84801999999999</v>
      </c>
      <c r="F290" s="35"/>
      <c r="G290" s="26">
        <v>41.25</v>
      </c>
      <c r="H290" s="35">
        <v>23.674349999999997</v>
      </c>
      <c r="I290" s="35">
        <v>0</v>
      </c>
      <c r="J290" s="26">
        <v>0</v>
      </c>
      <c r="K290" s="35">
        <v>0</v>
      </c>
      <c r="L290" s="35">
        <v>0</v>
      </c>
      <c r="M290" s="35">
        <v>298.74218999999999</v>
      </c>
      <c r="N290" s="35">
        <v>0</v>
      </c>
      <c r="O290" s="35"/>
      <c r="P290" s="35"/>
      <c r="Q290" s="35"/>
      <c r="R290" s="35">
        <v>5.5195299999999996</v>
      </c>
      <c r="S290" s="35"/>
      <c r="T290" s="35"/>
      <c r="V290" s="24">
        <f t="shared" si="17"/>
        <v>552.03408999999999</v>
      </c>
      <c r="X290" s="5">
        <v>338.03556606451627</v>
      </c>
      <c r="Z290" s="20">
        <f t="shared" si="18"/>
        <v>890.06965606451627</v>
      </c>
      <c r="AB290" s="8">
        <v>131.11080999999999</v>
      </c>
      <c r="AC290" s="35">
        <v>0</v>
      </c>
      <c r="AD290" s="35"/>
      <c r="AE290" s="35">
        <v>0</v>
      </c>
      <c r="AF290" s="35">
        <v>215.71362999999999</v>
      </c>
      <c r="AG290" s="35">
        <v>24.63063</v>
      </c>
      <c r="AH290" s="35">
        <v>92.544039999999995</v>
      </c>
      <c r="AI290" s="35"/>
      <c r="AJ290" s="35"/>
      <c r="AK290" s="35"/>
      <c r="AL290" s="35">
        <v>0</v>
      </c>
      <c r="AM290" s="35"/>
      <c r="AN290" s="35"/>
      <c r="AQ290" s="24">
        <f t="shared" si="20"/>
        <v>463.99910999999997</v>
      </c>
      <c r="AS290" s="34">
        <v>795.03900000000021</v>
      </c>
      <c r="AU290" s="20">
        <f t="shared" si="19"/>
        <v>1259.0381100000002</v>
      </c>
      <c r="AW290" s="20"/>
    </row>
    <row r="291" spans="1:49" x14ac:dyDescent="0.25">
      <c r="A291" t="str">
        <f>VLOOKUP($B291,'Cushing Balance'!$C$2:$E$500,3,TRUE)</f>
        <v>182010</v>
      </c>
      <c r="B291" s="1">
        <v>40302</v>
      </c>
      <c r="C291" s="31"/>
      <c r="D291" s="8">
        <v>0</v>
      </c>
      <c r="E291" s="35">
        <v>183.11238</v>
      </c>
      <c r="F291" s="35"/>
      <c r="G291" s="26">
        <v>41.25</v>
      </c>
      <c r="H291" s="35">
        <v>23.418939999999999</v>
      </c>
      <c r="I291" s="35">
        <v>0</v>
      </c>
      <c r="J291" s="26">
        <v>0</v>
      </c>
      <c r="K291" s="35">
        <v>0</v>
      </c>
      <c r="L291" s="35">
        <v>0</v>
      </c>
      <c r="M291" s="35">
        <v>315.85924999999997</v>
      </c>
      <c r="N291" s="35">
        <v>0</v>
      </c>
      <c r="O291" s="35"/>
      <c r="P291" s="35"/>
      <c r="Q291" s="35"/>
      <c r="R291" s="35">
        <v>48.992640000000002</v>
      </c>
      <c r="S291" s="35"/>
      <c r="T291" s="35"/>
      <c r="V291" s="24">
        <f t="shared" si="17"/>
        <v>612.63321000000008</v>
      </c>
      <c r="X291" s="5">
        <v>338.03556606451627</v>
      </c>
      <c r="Z291" s="20">
        <f t="shared" si="18"/>
        <v>950.66877606451635</v>
      </c>
      <c r="AB291" s="8">
        <v>130.5224</v>
      </c>
      <c r="AC291" s="35">
        <v>0</v>
      </c>
      <c r="AD291" s="35"/>
      <c r="AE291" s="35">
        <v>0</v>
      </c>
      <c r="AF291" s="35">
        <v>224.64824999999999</v>
      </c>
      <c r="AG291" s="35">
        <v>25.117849999999997</v>
      </c>
      <c r="AH291" s="35">
        <v>96.851230000000001</v>
      </c>
      <c r="AI291" s="35"/>
      <c r="AJ291" s="35"/>
      <c r="AK291" s="35"/>
      <c r="AL291" s="35">
        <v>0</v>
      </c>
      <c r="AM291" s="35"/>
      <c r="AN291" s="35"/>
      <c r="AQ291" s="24">
        <f t="shared" si="20"/>
        <v>477.13972999999999</v>
      </c>
      <c r="AS291" s="34">
        <v>795.03900000000021</v>
      </c>
      <c r="AU291" s="20">
        <f t="shared" si="19"/>
        <v>1272.1787300000001</v>
      </c>
      <c r="AW291" s="20"/>
    </row>
    <row r="292" spans="1:49" x14ac:dyDescent="0.25">
      <c r="A292" t="str">
        <f>VLOOKUP($B292,'Cushing Balance'!$C$2:$E$500,3,TRUE)</f>
        <v>182010</v>
      </c>
      <c r="B292" s="1">
        <v>40303</v>
      </c>
      <c r="C292" s="31"/>
      <c r="D292" s="8">
        <v>0</v>
      </c>
      <c r="E292" s="35">
        <v>163.38825</v>
      </c>
      <c r="F292" s="35"/>
      <c r="G292" s="26">
        <v>41.25</v>
      </c>
      <c r="H292" s="35">
        <v>22.78519</v>
      </c>
      <c r="I292" s="35">
        <v>0</v>
      </c>
      <c r="J292" s="26">
        <v>0</v>
      </c>
      <c r="K292" s="35">
        <v>0</v>
      </c>
      <c r="L292" s="35">
        <v>0</v>
      </c>
      <c r="M292" s="35">
        <v>298.48102</v>
      </c>
      <c r="N292" s="35">
        <v>0</v>
      </c>
      <c r="O292" s="35"/>
      <c r="P292" s="35"/>
      <c r="Q292" s="35"/>
      <c r="R292" s="35">
        <v>4.8158799999999999</v>
      </c>
      <c r="S292" s="35"/>
      <c r="T292" s="35"/>
      <c r="V292" s="24">
        <f t="shared" si="17"/>
        <v>530.72033999999996</v>
      </c>
      <c r="X292" s="5">
        <v>338.03556606451627</v>
      </c>
      <c r="Z292" s="20">
        <f t="shared" si="18"/>
        <v>868.75590606451624</v>
      </c>
      <c r="AB292" s="8">
        <v>130.88869</v>
      </c>
      <c r="AC292" s="35">
        <v>0</v>
      </c>
      <c r="AD292" s="35"/>
      <c r="AE292" s="35">
        <v>0</v>
      </c>
      <c r="AF292" s="35">
        <v>147.01577</v>
      </c>
      <c r="AG292" s="35">
        <v>25.582879999999999</v>
      </c>
      <c r="AH292" s="35">
        <v>110.80071000000001</v>
      </c>
      <c r="AI292" s="35"/>
      <c r="AJ292" s="35"/>
      <c r="AK292" s="35"/>
      <c r="AL292" s="35">
        <v>0</v>
      </c>
      <c r="AM292" s="35"/>
      <c r="AN292" s="35"/>
      <c r="AQ292" s="24">
        <f t="shared" si="20"/>
        <v>414.28805</v>
      </c>
      <c r="AS292" s="34">
        <v>795.03900000000021</v>
      </c>
      <c r="AU292" s="20">
        <f t="shared" si="19"/>
        <v>1209.3270500000003</v>
      </c>
      <c r="AW292" s="20"/>
    </row>
    <row r="293" spans="1:49" x14ac:dyDescent="0.25">
      <c r="A293" t="str">
        <f>VLOOKUP($B293,'Cushing Balance'!$C$2:$E$500,3,TRUE)</f>
        <v>182010</v>
      </c>
      <c r="B293" s="1">
        <v>40304</v>
      </c>
      <c r="C293" s="31"/>
      <c r="D293" s="8">
        <v>0</v>
      </c>
      <c r="E293" s="35">
        <v>171.90942000000001</v>
      </c>
      <c r="F293" s="35"/>
      <c r="G293" s="26">
        <v>41.25</v>
      </c>
      <c r="H293" s="35">
        <v>23.948830000000001</v>
      </c>
      <c r="I293" s="35">
        <v>0</v>
      </c>
      <c r="J293" s="26">
        <v>0</v>
      </c>
      <c r="K293" s="35">
        <v>0</v>
      </c>
      <c r="L293" s="35">
        <v>0</v>
      </c>
      <c r="M293" s="35">
        <v>300.66883000000001</v>
      </c>
      <c r="N293" s="35">
        <v>0</v>
      </c>
      <c r="O293" s="35"/>
      <c r="P293" s="35"/>
      <c r="Q293" s="35"/>
      <c r="R293" s="35">
        <v>4.5306499999999996</v>
      </c>
      <c r="S293" s="35"/>
      <c r="T293" s="35"/>
      <c r="V293" s="24">
        <f t="shared" si="17"/>
        <v>542.30773000000011</v>
      </c>
      <c r="X293" s="5">
        <v>338.03556606451627</v>
      </c>
      <c r="Z293" s="20">
        <f t="shared" si="18"/>
        <v>880.34329606451638</v>
      </c>
      <c r="AB293" s="8">
        <v>131.19264999999999</v>
      </c>
      <c r="AC293" s="35">
        <v>0</v>
      </c>
      <c r="AD293" s="35"/>
      <c r="AE293" s="35">
        <v>0</v>
      </c>
      <c r="AF293" s="35">
        <v>196.55160000000001</v>
      </c>
      <c r="AG293" s="35">
        <v>25.776330000000002</v>
      </c>
      <c r="AH293" s="35">
        <v>106.50427000000001</v>
      </c>
      <c r="AI293" s="35"/>
      <c r="AJ293" s="35"/>
      <c r="AK293" s="35"/>
      <c r="AL293" s="35">
        <v>0</v>
      </c>
      <c r="AM293" s="35"/>
      <c r="AN293" s="35"/>
      <c r="AQ293" s="24">
        <f t="shared" si="20"/>
        <v>460.02485000000001</v>
      </c>
      <c r="AS293" s="34">
        <v>795.03900000000021</v>
      </c>
      <c r="AU293" s="20">
        <f t="shared" si="19"/>
        <v>1255.0638500000002</v>
      </c>
      <c r="AW293" s="20"/>
    </row>
    <row r="294" spans="1:49" x14ac:dyDescent="0.25">
      <c r="A294" t="str">
        <f>VLOOKUP($B294,'Cushing Balance'!$C$2:$E$500,3,TRUE)</f>
        <v>182010</v>
      </c>
      <c r="B294" s="1">
        <v>40305</v>
      </c>
      <c r="C294" s="31"/>
      <c r="D294" s="8">
        <v>0</v>
      </c>
      <c r="E294" s="35">
        <v>172.00257999999999</v>
      </c>
      <c r="F294" s="35"/>
      <c r="G294" s="26">
        <v>41.25</v>
      </c>
      <c r="H294" s="35">
        <v>23.648130000000002</v>
      </c>
      <c r="I294" s="35">
        <v>0</v>
      </c>
      <c r="J294" s="26">
        <v>0</v>
      </c>
      <c r="K294" s="35">
        <v>0</v>
      </c>
      <c r="L294" s="35">
        <v>0</v>
      </c>
      <c r="M294" s="35">
        <v>309.90381000000002</v>
      </c>
      <c r="N294" s="35">
        <v>0</v>
      </c>
      <c r="O294" s="35"/>
      <c r="P294" s="35"/>
      <c r="Q294" s="35"/>
      <c r="R294" s="35">
        <v>52.553449999999998</v>
      </c>
      <c r="S294" s="35"/>
      <c r="T294" s="35"/>
      <c r="V294" s="24">
        <f t="shared" si="17"/>
        <v>599.35797000000002</v>
      </c>
      <c r="X294" s="5">
        <v>338.03556606451627</v>
      </c>
      <c r="Z294" s="20">
        <f t="shared" si="18"/>
        <v>937.3935360645163</v>
      </c>
      <c r="AB294" s="8">
        <v>131.02444</v>
      </c>
      <c r="AC294" s="35">
        <v>0</v>
      </c>
      <c r="AD294" s="35"/>
      <c r="AE294" s="35">
        <v>0</v>
      </c>
      <c r="AF294" s="35">
        <v>218.09192000000002</v>
      </c>
      <c r="AG294" s="35">
        <v>24.78725</v>
      </c>
      <c r="AH294" s="35">
        <v>108.72283</v>
      </c>
      <c r="AI294" s="35"/>
      <c r="AJ294" s="35"/>
      <c r="AK294" s="35"/>
      <c r="AL294" s="35">
        <v>0</v>
      </c>
      <c r="AM294" s="35"/>
      <c r="AN294" s="35"/>
      <c r="AQ294" s="24">
        <f t="shared" si="20"/>
        <v>482.62643999999995</v>
      </c>
      <c r="AS294" s="34">
        <v>795.03900000000021</v>
      </c>
      <c r="AU294" s="20">
        <f t="shared" si="19"/>
        <v>1277.6654400000002</v>
      </c>
      <c r="AW294" s="20"/>
    </row>
    <row r="295" spans="1:49" x14ac:dyDescent="0.25">
      <c r="A295" t="str">
        <f>VLOOKUP($B295,'Cushing Balance'!$C$2:$E$500,3,TRUE)</f>
        <v>192010</v>
      </c>
      <c r="B295" s="1">
        <v>40306</v>
      </c>
      <c r="C295" s="31"/>
      <c r="D295" s="8">
        <v>0</v>
      </c>
      <c r="E295" s="35">
        <v>175.78135</v>
      </c>
      <c r="F295" s="35"/>
      <c r="G295" s="26">
        <v>41.25</v>
      </c>
      <c r="H295" s="35">
        <v>23.296439999999997</v>
      </c>
      <c r="I295" s="35">
        <v>0</v>
      </c>
      <c r="J295" s="26">
        <v>0</v>
      </c>
      <c r="K295" s="35">
        <v>0</v>
      </c>
      <c r="L295" s="35">
        <v>0</v>
      </c>
      <c r="M295" s="35">
        <v>297.34497999999996</v>
      </c>
      <c r="N295" s="35">
        <v>0</v>
      </c>
      <c r="O295" s="35"/>
      <c r="P295" s="35"/>
      <c r="Q295" s="35"/>
      <c r="R295" s="35">
        <v>35.362940000000002</v>
      </c>
      <c r="S295" s="35"/>
      <c r="T295" s="35"/>
      <c r="V295" s="24">
        <f t="shared" si="17"/>
        <v>573.03570999999988</v>
      </c>
      <c r="X295" s="5">
        <v>338.03556606451627</v>
      </c>
      <c r="Z295" s="20">
        <f t="shared" si="18"/>
        <v>911.07127606451616</v>
      </c>
      <c r="AB295" s="8">
        <v>149.59130999999999</v>
      </c>
      <c r="AC295" s="35">
        <v>0</v>
      </c>
      <c r="AD295" s="35"/>
      <c r="AE295" s="35">
        <v>0</v>
      </c>
      <c r="AF295" s="35">
        <v>210.34014999999999</v>
      </c>
      <c r="AG295" s="35">
        <v>24.657810000000001</v>
      </c>
      <c r="AH295" s="35">
        <v>114.04488000000001</v>
      </c>
      <c r="AI295" s="35"/>
      <c r="AJ295" s="35"/>
      <c r="AK295" s="35"/>
      <c r="AL295" s="35">
        <v>0</v>
      </c>
      <c r="AM295" s="35"/>
      <c r="AN295" s="35"/>
      <c r="AQ295" s="24">
        <f t="shared" si="20"/>
        <v>498.63414999999998</v>
      </c>
      <c r="AS295" s="34">
        <v>795.03900000000021</v>
      </c>
      <c r="AU295" s="20">
        <f t="shared" si="19"/>
        <v>1293.6731500000001</v>
      </c>
      <c r="AW295" s="20"/>
    </row>
    <row r="296" spans="1:49" x14ac:dyDescent="0.25">
      <c r="A296" t="str">
        <f>VLOOKUP($B296,'Cushing Balance'!$C$2:$E$500,3,TRUE)</f>
        <v>192010</v>
      </c>
      <c r="B296" s="1">
        <v>40307</v>
      </c>
      <c r="C296" s="31"/>
      <c r="D296" s="8">
        <v>0</v>
      </c>
      <c r="E296" s="35">
        <v>176.41624999999999</v>
      </c>
      <c r="F296" s="35"/>
      <c r="G296" s="26">
        <v>41.25</v>
      </c>
      <c r="H296" s="35">
        <v>23.76529</v>
      </c>
      <c r="I296" s="35">
        <v>0</v>
      </c>
      <c r="J296" s="26">
        <v>0</v>
      </c>
      <c r="K296" s="35">
        <v>0</v>
      </c>
      <c r="L296" s="35">
        <v>0</v>
      </c>
      <c r="M296" s="35">
        <v>312.48765000000003</v>
      </c>
      <c r="N296" s="35">
        <v>0</v>
      </c>
      <c r="O296" s="35"/>
      <c r="P296" s="35"/>
      <c r="Q296" s="35"/>
      <c r="R296" s="35">
        <v>24.25948</v>
      </c>
      <c r="S296" s="35"/>
      <c r="T296" s="35"/>
      <c r="V296" s="24">
        <f t="shared" si="17"/>
        <v>578.17867000000012</v>
      </c>
      <c r="X296" s="5">
        <v>338.03556606451627</v>
      </c>
      <c r="Z296" s="20">
        <f t="shared" si="18"/>
        <v>916.2142360645164</v>
      </c>
      <c r="AB296" s="8">
        <v>143.16464999999999</v>
      </c>
      <c r="AC296" s="35">
        <v>0</v>
      </c>
      <c r="AD296" s="35"/>
      <c r="AE296" s="35">
        <v>0</v>
      </c>
      <c r="AF296" s="35">
        <v>200.1249</v>
      </c>
      <c r="AG296" s="35">
        <v>24.718520000000002</v>
      </c>
      <c r="AH296" s="35">
        <v>112.81228999999999</v>
      </c>
      <c r="AI296" s="35"/>
      <c r="AJ296" s="35"/>
      <c r="AK296" s="35"/>
      <c r="AL296" s="35">
        <v>0</v>
      </c>
      <c r="AM296" s="35"/>
      <c r="AN296" s="35"/>
      <c r="AQ296" s="24">
        <f t="shared" si="20"/>
        <v>480.82035999999994</v>
      </c>
      <c r="AS296" s="34">
        <v>795.03900000000021</v>
      </c>
      <c r="AU296" s="20">
        <f t="shared" si="19"/>
        <v>1275.8593600000002</v>
      </c>
      <c r="AW296" s="20"/>
    </row>
    <row r="297" spans="1:49" x14ac:dyDescent="0.25">
      <c r="A297" t="str">
        <f>VLOOKUP($B297,'Cushing Balance'!$C$2:$E$500,3,TRUE)</f>
        <v>192010</v>
      </c>
      <c r="B297" s="1">
        <v>40308</v>
      </c>
      <c r="C297" s="31"/>
      <c r="D297" s="8">
        <v>0</v>
      </c>
      <c r="E297" s="35">
        <v>170.04129</v>
      </c>
      <c r="F297" s="35"/>
      <c r="G297" s="26">
        <v>41.25</v>
      </c>
      <c r="H297" s="35">
        <v>22.898580000000003</v>
      </c>
      <c r="I297" s="35">
        <v>0</v>
      </c>
      <c r="J297" s="26">
        <v>0</v>
      </c>
      <c r="K297" s="35">
        <v>0</v>
      </c>
      <c r="L297" s="35">
        <v>0</v>
      </c>
      <c r="M297" s="35">
        <v>312.21396000000004</v>
      </c>
      <c r="N297" s="35">
        <v>0</v>
      </c>
      <c r="O297" s="35"/>
      <c r="P297" s="35"/>
      <c r="Q297" s="35"/>
      <c r="R297" s="35">
        <v>41.534570000000002</v>
      </c>
      <c r="S297" s="35"/>
      <c r="T297" s="35"/>
      <c r="V297" s="24">
        <f t="shared" si="17"/>
        <v>587.93840000000012</v>
      </c>
      <c r="X297" s="5">
        <v>338.03556606451627</v>
      </c>
      <c r="Z297" s="20">
        <f t="shared" si="18"/>
        <v>925.97396606451639</v>
      </c>
      <c r="AB297" s="8">
        <v>130.04295999999999</v>
      </c>
      <c r="AC297" s="35">
        <v>0</v>
      </c>
      <c r="AD297" s="35"/>
      <c r="AE297" s="35">
        <v>0</v>
      </c>
      <c r="AF297" s="35">
        <v>191.85298</v>
      </c>
      <c r="AG297" s="35">
        <v>24.987939999999998</v>
      </c>
      <c r="AH297" s="35">
        <v>114.63092</v>
      </c>
      <c r="AI297" s="35"/>
      <c r="AJ297" s="35"/>
      <c r="AK297" s="35"/>
      <c r="AL297" s="35">
        <v>0</v>
      </c>
      <c r="AM297" s="35"/>
      <c r="AN297" s="35"/>
      <c r="AQ297" s="24">
        <f t="shared" si="20"/>
        <v>461.51479999999998</v>
      </c>
      <c r="AS297" s="34">
        <v>795.03900000000021</v>
      </c>
      <c r="AU297" s="20">
        <f t="shared" si="19"/>
        <v>1256.5538000000001</v>
      </c>
      <c r="AW297" s="20"/>
    </row>
    <row r="298" spans="1:49" x14ac:dyDescent="0.25">
      <c r="A298" t="str">
        <f>VLOOKUP($B298,'Cushing Balance'!$C$2:$E$500,3,TRUE)</f>
        <v>192010</v>
      </c>
      <c r="B298" s="1">
        <v>40309</v>
      </c>
      <c r="C298" s="31"/>
      <c r="D298" s="8">
        <v>0</v>
      </c>
      <c r="E298" s="35">
        <v>160.46767000000003</v>
      </c>
      <c r="F298" s="35"/>
      <c r="G298" s="26">
        <v>41.25</v>
      </c>
      <c r="H298" s="35">
        <v>22.026580000000003</v>
      </c>
      <c r="I298" s="35">
        <v>0</v>
      </c>
      <c r="J298" s="26">
        <v>0</v>
      </c>
      <c r="K298" s="35">
        <v>0</v>
      </c>
      <c r="L298" s="35">
        <v>0</v>
      </c>
      <c r="M298" s="35">
        <v>313.14366999999999</v>
      </c>
      <c r="N298" s="35">
        <v>0</v>
      </c>
      <c r="O298" s="35"/>
      <c r="P298" s="35"/>
      <c r="Q298" s="35"/>
      <c r="R298" s="35">
        <v>59.297599999999996</v>
      </c>
      <c r="S298" s="35"/>
      <c r="T298" s="35"/>
      <c r="V298" s="24">
        <f t="shared" si="17"/>
        <v>596.18552</v>
      </c>
      <c r="X298" s="5">
        <v>338.03556606451627</v>
      </c>
      <c r="Z298" s="20">
        <f t="shared" si="18"/>
        <v>934.22108606451627</v>
      </c>
      <c r="AB298" s="8">
        <v>139.85554000000002</v>
      </c>
      <c r="AC298" s="35">
        <v>0</v>
      </c>
      <c r="AD298" s="35"/>
      <c r="AE298" s="35">
        <v>0</v>
      </c>
      <c r="AF298" s="35">
        <v>194.56448</v>
      </c>
      <c r="AG298" s="35">
        <v>24.553900000000002</v>
      </c>
      <c r="AH298" s="35">
        <v>111.72594000000001</v>
      </c>
      <c r="AI298" s="35"/>
      <c r="AJ298" s="35"/>
      <c r="AK298" s="35"/>
      <c r="AL298" s="35">
        <v>0</v>
      </c>
      <c r="AM298" s="35"/>
      <c r="AN298" s="35"/>
      <c r="AQ298" s="24">
        <f t="shared" si="20"/>
        <v>470.69986000000006</v>
      </c>
      <c r="AS298" s="34">
        <v>795.03900000000021</v>
      </c>
      <c r="AU298" s="20">
        <f t="shared" si="19"/>
        <v>1265.7388600000004</v>
      </c>
      <c r="AW298" s="20"/>
    </row>
    <row r="299" spans="1:49" x14ac:dyDescent="0.25">
      <c r="A299" t="str">
        <f>VLOOKUP($B299,'Cushing Balance'!$C$2:$E$500,3,TRUE)</f>
        <v>192010</v>
      </c>
      <c r="B299" s="1">
        <v>40310</v>
      </c>
      <c r="C299" s="31"/>
      <c r="D299" s="8">
        <v>0</v>
      </c>
      <c r="E299" s="35">
        <v>158.68475000000001</v>
      </c>
      <c r="F299" s="35"/>
      <c r="G299" s="26">
        <v>41.25</v>
      </c>
      <c r="H299" s="35">
        <v>22.144400000000001</v>
      </c>
      <c r="I299" s="35">
        <v>0</v>
      </c>
      <c r="J299" s="26">
        <v>0</v>
      </c>
      <c r="K299" s="35">
        <v>0</v>
      </c>
      <c r="L299" s="35">
        <v>0</v>
      </c>
      <c r="M299" s="35">
        <v>298.57983000000002</v>
      </c>
      <c r="N299" s="35">
        <v>0</v>
      </c>
      <c r="O299" s="35"/>
      <c r="P299" s="35"/>
      <c r="Q299" s="35"/>
      <c r="R299" s="35">
        <v>8.71692</v>
      </c>
      <c r="S299" s="35"/>
      <c r="T299" s="35"/>
      <c r="V299" s="24">
        <f t="shared" si="17"/>
        <v>529.3759</v>
      </c>
      <c r="X299" s="5">
        <v>338.03556606451627</v>
      </c>
      <c r="Z299" s="20">
        <f t="shared" si="18"/>
        <v>867.41146606451628</v>
      </c>
      <c r="AB299" s="8">
        <v>148.11313000000001</v>
      </c>
      <c r="AC299" s="35">
        <v>0</v>
      </c>
      <c r="AD299" s="35"/>
      <c r="AE299" s="35">
        <v>0</v>
      </c>
      <c r="AF299" s="35">
        <v>186.74677</v>
      </c>
      <c r="AG299" s="35">
        <v>25.73827</v>
      </c>
      <c r="AH299" s="35">
        <v>114.54463</v>
      </c>
      <c r="AI299" s="35"/>
      <c r="AJ299" s="35"/>
      <c r="AK299" s="35"/>
      <c r="AL299" s="35">
        <v>0</v>
      </c>
      <c r="AM299" s="35"/>
      <c r="AN299" s="35"/>
      <c r="AQ299" s="24">
        <f t="shared" si="20"/>
        <v>475.14280000000002</v>
      </c>
      <c r="AS299" s="34">
        <v>795.03900000000021</v>
      </c>
      <c r="AU299" s="20">
        <f t="shared" si="19"/>
        <v>1270.1818000000003</v>
      </c>
      <c r="AW299" s="20"/>
    </row>
    <row r="300" spans="1:49" x14ac:dyDescent="0.25">
      <c r="A300" t="str">
        <f>VLOOKUP($B300,'Cushing Balance'!$C$2:$E$500,3,TRUE)</f>
        <v>192010</v>
      </c>
      <c r="B300" s="1">
        <v>40311</v>
      </c>
      <c r="C300" s="31"/>
      <c r="D300" s="8">
        <v>0</v>
      </c>
      <c r="E300" s="35">
        <v>178.47480999999999</v>
      </c>
      <c r="F300" s="35"/>
      <c r="G300" s="26">
        <v>41.25</v>
      </c>
      <c r="H300" s="35">
        <v>24.448560000000001</v>
      </c>
      <c r="I300" s="35">
        <v>0</v>
      </c>
      <c r="J300" s="26">
        <v>0</v>
      </c>
      <c r="K300" s="35">
        <v>0</v>
      </c>
      <c r="L300" s="35">
        <v>0</v>
      </c>
      <c r="M300" s="35">
        <v>302.21229</v>
      </c>
      <c r="N300" s="35">
        <v>0</v>
      </c>
      <c r="O300" s="35"/>
      <c r="P300" s="35"/>
      <c r="Q300" s="35"/>
      <c r="R300" s="35">
        <v>2.9382700000000002</v>
      </c>
      <c r="S300" s="35"/>
      <c r="T300" s="35"/>
      <c r="V300" s="24">
        <f t="shared" si="17"/>
        <v>549.3239299999999</v>
      </c>
      <c r="X300" s="5">
        <v>338.03556606451627</v>
      </c>
      <c r="Z300" s="20">
        <f t="shared" si="18"/>
        <v>887.35949606451618</v>
      </c>
      <c r="AB300" s="8">
        <v>130.43852000000001</v>
      </c>
      <c r="AC300" s="35">
        <v>0</v>
      </c>
      <c r="AD300" s="35"/>
      <c r="AE300" s="35">
        <v>0</v>
      </c>
      <c r="AF300" s="35">
        <v>191.0566</v>
      </c>
      <c r="AG300" s="35">
        <v>24.748830000000002</v>
      </c>
      <c r="AH300" s="35">
        <v>99.031899999999993</v>
      </c>
      <c r="AI300" s="35"/>
      <c r="AJ300" s="35"/>
      <c r="AK300" s="35"/>
      <c r="AL300" s="35">
        <v>0</v>
      </c>
      <c r="AM300" s="35"/>
      <c r="AN300" s="35"/>
      <c r="AQ300" s="24">
        <f t="shared" si="20"/>
        <v>445.27585000000005</v>
      </c>
      <c r="AS300" s="34">
        <v>795.03900000000021</v>
      </c>
      <c r="AU300" s="20">
        <f t="shared" si="19"/>
        <v>1240.3148500000002</v>
      </c>
      <c r="AW300" s="20"/>
    </row>
    <row r="301" spans="1:49" x14ac:dyDescent="0.25">
      <c r="A301" t="str">
        <f>VLOOKUP($B301,'Cushing Balance'!$C$2:$E$500,3,TRUE)</f>
        <v>192010</v>
      </c>
      <c r="B301" s="1">
        <v>40312</v>
      </c>
      <c r="C301" s="31"/>
      <c r="D301" s="8">
        <v>0</v>
      </c>
      <c r="E301" s="35">
        <v>170.98904000000002</v>
      </c>
      <c r="F301" s="35"/>
      <c r="G301" s="26">
        <v>41.25</v>
      </c>
      <c r="H301" s="35">
        <v>21.84835</v>
      </c>
      <c r="I301" s="35">
        <v>0</v>
      </c>
      <c r="J301" s="26">
        <v>0</v>
      </c>
      <c r="K301" s="35">
        <v>0</v>
      </c>
      <c r="L301" s="35">
        <v>0</v>
      </c>
      <c r="M301" s="35">
        <v>300.83671000000004</v>
      </c>
      <c r="N301" s="35">
        <v>0</v>
      </c>
      <c r="O301" s="35"/>
      <c r="P301" s="35"/>
      <c r="Q301" s="35"/>
      <c r="R301" s="35">
        <v>14.530379999999999</v>
      </c>
      <c r="S301" s="35"/>
      <c r="T301" s="35"/>
      <c r="V301" s="24">
        <f t="shared" si="17"/>
        <v>549.4544800000001</v>
      </c>
      <c r="X301" s="5">
        <v>338.03556606451627</v>
      </c>
      <c r="Z301" s="20">
        <f t="shared" si="18"/>
        <v>887.49004606451638</v>
      </c>
      <c r="AB301" s="8">
        <v>130.69977</v>
      </c>
      <c r="AC301" s="35">
        <v>0</v>
      </c>
      <c r="AD301" s="35"/>
      <c r="AE301" s="35">
        <v>0</v>
      </c>
      <c r="AF301" s="35">
        <v>192.24473</v>
      </c>
      <c r="AG301" s="35">
        <v>24.83877</v>
      </c>
      <c r="AH301" s="35">
        <v>114.80688000000001</v>
      </c>
      <c r="AI301" s="35"/>
      <c r="AJ301" s="35"/>
      <c r="AK301" s="35"/>
      <c r="AL301" s="35">
        <v>0</v>
      </c>
      <c r="AM301" s="35"/>
      <c r="AN301" s="35"/>
      <c r="AQ301" s="24">
        <f t="shared" si="20"/>
        <v>462.59014999999999</v>
      </c>
      <c r="AS301" s="34">
        <v>795.03900000000021</v>
      </c>
      <c r="AU301" s="20">
        <f t="shared" si="19"/>
        <v>1257.6291500000002</v>
      </c>
      <c r="AW301" s="20"/>
    </row>
    <row r="302" spans="1:49" x14ac:dyDescent="0.25">
      <c r="A302" t="str">
        <f>VLOOKUP($B302,'Cushing Balance'!$C$2:$E$500,3,TRUE)</f>
        <v>202010</v>
      </c>
      <c r="B302" s="1">
        <v>40313</v>
      </c>
      <c r="C302" s="31"/>
      <c r="D302" s="8">
        <v>0</v>
      </c>
      <c r="E302" s="35">
        <v>182.68045999999998</v>
      </c>
      <c r="F302" s="35"/>
      <c r="G302" s="26">
        <v>41.25</v>
      </c>
      <c r="H302" s="35">
        <v>22.2486</v>
      </c>
      <c r="I302" s="35">
        <v>0</v>
      </c>
      <c r="J302" s="26">
        <v>0</v>
      </c>
      <c r="K302" s="35">
        <v>0</v>
      </c>
      <c r="L302" s="35">
        <v>0</v>
      </c>
      <c r="M302" s="35">
        <v>279.35480999999999</v>
      </c>
      <c r="N302" s="35">
        <v>0</v>
      </c>
      <c r="O302" s="35"/>
      <c r="P302" s="35"/>
      <c r="Q302" s="35"/>
      <c r="R302" s="35">
        <v>51.175539999999998</v>
      </c>
      <c r="S302" s="35"/>
      <c r="T302" s="35"/>
      <c r="V302" s="24">
        <f t="shared" si="17"/>
        <v>576.70940999999993</v>
      </c>
      <c r="X302" s="5">
        <v>338.03556606451627</v>
      </c>
      <c r="Z302" s="20">
        <f t="shared" si="18"/>
        <v>914.74497606451621</v>
      </c>
      <c r="AB302" s="8">
        <v>130.64308</v>
      </c>
      <c r="AC302" s="35">
        <v>0</v>
      </c>
      <c r="AD302" s="35"/>
      <c r="AE302" s="35">
        <v>0</v>
      </c>
      <c r="AF302" s="35">
        <v>201.10057999999998</v>
      </c>
      <c r="AG302" s="35">
        <v>24.614419999999999</v>
      </c>
      <c r="AH302" s="35">
        <v>114.8115</v>
      </c>
      <c r="AI302" s="35"/>
      <c r="AJ302" s="35"/>
      <c r="AK302" s="35"/>
      <c r="AL302" s="35">
        <v>0</v>
      </c>
      <c r="AM302" s="35"/>
      <c r="AN302" s="35"/>
      <c r="AQ302" s="24">
        <f t="shared" si="20"/>
        <v>471.16958</v>
      </c>
      <c r="AS302" s="34">
        <v>795.03900000000021</v>
      </c>
      <c r="AU302" s="20">
        <f t="shared" si="19"/>
        <v>1266.2085800000002</v>
      </c>
      <c r="AW302" s="20"/>
    </row>
    <row r="303" spans="1:49" x14ac:dyDescent="0.25">
      <c r="A303" t="str">
        <f>VLOOKUP($B303,'Cushing Balance'!$C$2:$E$500,3,TRUE)</f>
        <v>202010</v>
      </c>
      <c r="B303" s="1">
        <v>40314</v>
      </c>
      <c r="C303" s="31"/>
      <c r="D303" s="8">
        <v>0</v>
      </c>
      <c r="E303" s="35">
        <v>169.50757999999999</v>
      </c>
      <c r="F303" s="35"/>
      <c r="G303" s="26">
        <v>41.25</v>
      </c>
      <c r="H303" s="35">
        <v>22.991599999999998</v>
      </c>
      <c r="I303" s="35">
        <v>0</v>
      </c>
      <c r="J303" s="26">
        <v>0</v>
      </c>
      <c r="K303" s="35">
        <v>0</v>
      </c>
      <c r="L303" s="35">
        <v>0</v>
      </c>
      <c r="M303" s="35">
        <v>293.14479</v>
      </c>
      <c r="N303" s="35">
        <v>0</v>
      </c>
      <c r="O303" s="35"/>
      <c r="P303" s="35"/>
      <c r="Q303" s="35"/>
      <c r="R303" s="35">
        <v>2.6749999999999998</v>
      </c>
      <c r="S303" s="35"/>
      <c r="T303" s="35"/>
      <c r="V303" s="24">
        <f t="shared" si="17"/>
        <v>529.56896999999992</v>
      </c>
      <c r="X303" s="5">
        <v>338.03556606451627</v>
      </c>
      <c r="Z303" s="20">
        <f t="shared" si="18"/>
        <v>867.6045360645162</v>
      </c>
      <c r="AB303" s="8">
        <v>130.32692</v>
      </c>
      <c r="AC303" s="35">
        <v>0</v>
      </c>
      <c r="AD303" s="35"/>
      <c r="AE303" s="35">
        <v>0</v>
      </c>
      <c r="AF303" s="35">
        <v>218.80096</v>
      </c>
      <c r="AG303" s="35">
        <v>24.345880000000001</v>
      </c>
      <c r="AH303" s="35">
        <v>114.17578999999999</v>
      </c>
      <c r="AI303" s="35"/>
      <c r="AJ303" s="35"/>
      <c r="AK303" s="35"/>
      <c r="AL303" s="35">
        <v>0</v>
      </c>
      <c r="AM303" s="35"/>
      <c r="AN303" s="35"/>
      <c r="AQ303" s="24">
        <f t="shared" si="20"/>
        <v>487.64955000000003</v>
      </c>
      <c r="AS303" s="34">
        <v>795.03900000000021</v>
      </c>
      <c r="AU303" s="20">
        <f t="shared" si="19"/>
        <v>1282.6885500000003</v>
      </c>
      <c r="AW303" s="20"/>
    </row>
    <row r="304" spans="1:49" x14ac:dyDescent="0.25">
      <c r="A304" t="str">
        <f>VLOOKUP($B304,'Cushing Balance'!$C$2:$E$500,3,TRUE)</f>
        <v>202010</v>
      </c>
      <c r="B304" s="1">
        <v>40315</v>
      </c>
      <c r="C304" s="31"/>
      <c r="D304" s="8">
        <v>0</v>
      </c>
      <c r="E304" s="35">
        <v>153.83070999999998</v>
      </c>
      <c r="F304" s="35"/>
      <c r="G304" s="26">
        <v>41.25</v>
      </c>
      <c r="H304" s="35">
        <v>22.613419999999998</v>
      </c>
      <c r="I304" s="35">
        <v>0</v>
      </c>
      <c r="J304" s="26">
        <v>0</v>
      </c>
      <c r="K304" s="35">
        <v>0</v>
      </c>
      <c r="L304" s="35">
        <v>0</v>
      </c>
      <c r="M304" s="35">
        <v>282.64065000000005</v>
      </c>
      <c r="N304" s="35">
        <v>0</v>
      </c>
      <c r="O304" s="35"/>
      <c r="P304" s="35"/>
      <c r="Q304" s="35"/>
      <c r="R304" s="35">
        <v>39.539850000000001</v>
      </c>
      <c r="S304" s="35"/>
      <c r="T304" s="35"/>
      <c r="V304" s="24">
        <f t="shared" si="17"/>
        <v>539.87463000000002</v>
      </c>
      <c r="X304" s="5">
        <v>338.03556606451627</v>
      </c>
      <c r="Z304" s="20">
        <f t="shared" si="18"/>
        <v>877.9101960645163</v>
      </c>
      <c r="AB304" s="8">
        <v>137.48878999999999</v>
      </c>
      <c r="AC304" s="35">
        <v>0</v>
      </c>
      <c r="AD304" s="35"/>
      <c r="AE304" s="35">
        <v>0</v>
      </c>
      <c r="AF304" s="35">
        <v>211.45570999999998</v>
      </c>
      <c r="AG304" s="35">
        <v>24.629960000000001</v>
      </c>
      <c r="AH304" s="35">
        <v>114.59317</v>
      </c>
      <c r="AI304" s="35"/>
      <c r="AJ304" s="35"/>
      <c r="AK304" s="35"/>
      <c r="AL304" s="35">
        <v>0</v>
      </c>
      <c r="AM304" s="35"/>
      <c r="AN304" s="35"/>
      <c r="AQ304" s="24">
        <f t="shared" si="20"/>
        <v>488.16762999999992</v>
      </c>
      <c r="AS304" s="34">
        <v>795.03900000000021</v>
      </c>
      <c r="AU304" s="20">
        <f t="shared" si="19"/>
        <v>1283.2066300000001</v>
      </c>
      <c r="AW304" s="20"/>
    </row>
    <row r="305" spans="1:49" x14ac:dyDescent="0.25">
      <c r="A305" t="str">
        <f>VLOOKUP($B305,'Cushing Balance'!$C$2:$E$500,3,TRUE)</f>
        <v>202010</v>
      </c>
      <c r="B305" s="1">
        <v>40316</v>
      </c>
      <c r="C305" s="31"/>
      <c r="D305" s="8">
        <v>0</v>
      </c>
      <c r="E305" s="35">
        <v>169.92268999999999</v>
      </c>
      <c r="F305" s="35"/>
      <c r="G305" s="26">
        <v>41.25</v>
      </c>
      <c r="H305" s="35">
        <v>22.6599</v>
      </c>
      <c r="I305" s="35">
        <v>0</v>
      </c>
      <c r="J305" s="26">
        <v>0</v>
      </c>
      <c r="K305" s="35">
        <v>0</v>
      </c>
      <c r="L305" s="35">
        <v>0</v>
      </c>
      <c r="M305" s="35">
        <v>278.73827</v>
      </c>
      <c r="N305" s="35">
        <v>0</v>
      </c>
      <c r="O305" s="35"/>
      <c r="P305" s="35"/>
      <c r="Q305" s="35"/>
      <c r="R305" s="35">
        <v>27.202290000000001</v>
      </c>
      <c r="S305" s="35"/>
      <c r="T305" s="35"/>
      <c r="V305" s="24">
        <f t="shared" si="17"/>
        <v>539.77314999999999</v>
      </c>
      <c r="X305" s="5">
        <v>338.03556606451627</v>
      </c>
      <c r="Z305" s="20">
        <f t="shared" si="18"/>
        <v>877.80871606451626</v>
      </c>
      <c r="AB305" s="8">
        <v>130.71348</v>
      </c>
      <c r="AC305" s="35">
        <v>0</v>
      </c>
      <c r="AD305" s="35"/>
      <c r="AE305" s="35">
        <v>0</v>
      </c>
      <c r="AF305" s="35">
        <v>190.58500000000001</v>
      </c>
      <c r="AG305" s="35">
        <v>24.81288</v>
      </c>
      <c r="AH305" s="35">
        <v>111.10598</v>
      </c>
      <c r="AI305" s="35"/>
      <c r="AJ305" s="35"/>
      <c r="AK305" s="35"/>
      <c r="AL305" s="35">
        <v>0</v>
      </c>
      <c r="AM305" s="35"/>
      <c r="AN305" s="35"/>
      <c r="AQ305" s="24">
        <f t="shared" si="20"/>
        <v>457.21734000000004</v>
      </c>
      <c r="AS305" s="34">
        <v>795.03900000000021</v>
      </c>
      <c r="AU305" s="20">
        <f t="shared" si="19"/>
        <v>1252.2563400000004</v>
      </c>
      <c r="AW305" s="20"/>
    </row>
    <row r="306" spans="1:49" x14ac:dyDescent="0.25">
      <c r="A306" t="str">
        <f>VLOOKUP($B306,'Cushing Balance'!$C$2:$E$500,3,TRUE)</f>
        <v>202010</v>
      </c>
      <c r="B306" s="1">
        <v>40317</v>
      </c>
      <c r="C306" s="31"/>
      <c r="D306" s="8">
        <v>0</v>
      </c>
      <c r="E306" s="35">
        <v>179.86467000000002</v>
      </c>
      <c r="F306" s="35"/>
      <c r="G306" s="26">
        <v>41.25</v>
      </c>
      <c r="H306" s="35">
        <v>23.835229999999999</v>
      </c>
      <c r="I306" s="35">
        <v>0</v>
      </c>
      <c r="J306" s="26">
        <v>0</v>
      </c>
      <c r="K306" s="35">
        <v>45.622510000000005</v>
      </c>
      <c r="L306" s="35">
        <v>0</v>
      </c>
      <c r="M306" s="35">
        <v>280.23671000000002</v>
      </c>
      <c r="N306" s="35">
        <v>0</v>
      </c>
      <c r="O306" s="35"/>
      <c r="P306" s="35"/>
      <c r="Q306" s="35"/>
      <c r="R306" s="35">
        <v>63.738900000000001</v>
      </c>
      <c r="S306" s="35"/>
      <c r="T306" s="35"/>
      <c r="V306" s="24">
        <f t="shared" si="17"/>
        <v>634.54801999999995</v>
      </c>
      <c r="X306" s="5">
        <v>338.03556606451627</v>
      </c>
      <c r="Z306" s="20">
        <f t="shared" si="18"/>
        <v>972.58358606451623</v>
      </c>
      <c r="AB306" s="8">
        <v>129.90633</v>
      </c>
      <c r="AC306" s="35">
        <v>0</v>
      </c>
      <c r="AD306" s="35"/>
      <c r="AE306" s="35">
        <v>0</v>
      </c>
      <c r="AF306" s="35">
        <v>197.55973</v>
      </c>
      <c r="AG306" s="35">
        <v>25.000040000000002</v>
      </c>
      <c r="AH306" s="35">
        <v>112.36031</v>
      </c>
      <c r="AI306" s="35"/>
      <c r="AJ306" s="35"/>
      <c r="AK306" s="35"/>
      <c r="AL306" s="35">
        <v>0</v>
      </c>
      <c r="AM306" s="35"/>
      <c r="AN306" s="35"/>
      <c r="AQ306" s="24">
        <f t="shared" si="20"/>
        <v>464.82641000000001</v>
      </c>
      <c r="AS306" s="34">
        <v>795.03900000000021</v>
      </c>
      <c r="AU306" s="20">
        <f t="shared" si="19"/>
        <v>1259.8654100000003</v>
      </c>
      <c r="AW306" s="20"/>
    </row>
    <row r="307" spans="1:49" x14ac:dyDescent="0.25">
      <c r="A307" t="str">
        <f>VLOOKUP($B307,'Cushing Balance'!$C$2:$E$500,3,TRUE)</f>
        <v>202010</v>
      </c>
      <c r="B307" s="1">
        <v>40318</v>
      </c>
      <c r="C307" s="31"/>
      <c r="D307" s="8">
        <v>0</v>
      </c>
      <c r="E307" s="35">
        <v>173.94198</v>
      </c>
      <c r="F307" s="35"/>
      <c r="G307" s="26">
        <v>41.25</v>
      </c>
      <c r="H307" s="35">
        <v>21.915330000000001</v>
      </c>
      <c r="I307" s="35">
        <v>0</v>
      </c>
      <c r="J307" s="26">
        <v>0</v>
      </c>
      <c r="K307" s="35">
        <v>48.369900000000001</v>
      </c>
      <c r="L307" s="35">
        <v>0</v>
      </c>
      <c r="M307" s="35">
        <v>284.42559999999997</v>
      </c>
      <c r="N307" s="35">
        <v>0</v>
      </c>
      <c r="O307" s="35"/>
      <c r="P307" s="35"/>
      <c r="Q307" s="35"/>
      <c r="R307" s="35">
        <v>2.9329000000000001</v>
      </c>
      <c r="S307" s="35"/>
      <c r="T307" s="35"/>
      <c r="V307" s="24">
        <f t="shared" si="17"/>
        <v>572.83571000000006</v>
      </c>
      <c r="X307" s="5">
        <v>338.03556606451627</v>
      </c>
      <c r="Z307" s="20">
        <f t="shared" si="18"/>
        <v>910.87127606451634</v>
      </c>
      <c r="AB307" s="8">
        <v>130.30752000000001</v>
      </c>
      <c r="AC307" s="35">
        <v>0</v>
      </c>
      <c r="AD307" s="35"/>
      <c r="AE307" s="35">
        <v>0</v>
      </c>
      <c r="AF307" s="35">
        <v>210.79498000000001</v>
      </c>
      <c r="AG307" s="35">
        <v>24.939080000000001</v>
      </c>
      <c r="AH307" s="35">
        <v>114.30364999999999</v>
      </c>
      <c r="AI307" s="35"/>
      <c r="AJ307" s="35"/>
      <c r="AK307" s="35"/>
      <c r="AL307" s="35">
        <v>0</v>
      </c>
      <c r="AM307" s="35"/>
      <c r="AN307" s="35"/>
      <c r="AQ307" s="24">
        <f t="shared" si="20"/>
        <v>480.34523000000002</v>
      </c>
      <c r="AS307" s="34">
        <v>795.03900000000021</v>
      </c>
      <c r="AU307" s="20">
        <f t="shared" si="19"/>
        <v>1275.3842300000001</v>
      </c>
      <c r="AW307" s="20"/>
    </row>
    <row r="308" spans="1:49" x14ac:dyDescent="0.25">
      <c r="A308" t="str">
        <f>VLOOKUP($B308,'Cushing Balance'!$C$2:$E$500,3,TRUE)</f>
        <v>202010</v>
      </c>
      <c r="B308" s="1">
        <v>40319</v>
      </c>
      <c r="C308" s="31"/>
      <c r="D308" s="8">
        <v>0</v>
      </c>
      <c r="E308" s="35">
        <v>179.88285000000002</v>
      </c>
      <c r="F308" s="35"/>
      <c r="G308" s="26">
        <v>41.25</v>
      </c>
      <c r="H308" s="35">
        <v>24.236459999999997</v>
      </c>
      <c r="I308" s="35">
        <v>0</v>
      </c>
      <c r="J308" s="26">
        <v>0</v>
      </c>
      <c r="K308" s="35">
        <v>38.076080000000005</v>
      </c>
      <c r="L308" s="35">
        <v>0</v>
      </c>
      <c r="M308" s="35">
        <v>305.65078999999997</v>
      </c>
      <c r="N308" s="35">
        <v>0</v>
      </c>
      <c r="O308" s="35"/>
      <c r="P308" s="35"/>
      <c r="Q308" s="35"/>
      <c r="R308" s="35">
        <v>3.4854400000000001</v>
      </c>
      <c r="S308" s="35"/>
      <c r="T308" s="35"/>
      <c r="V308" s="24">
        <f t="shared" si="17"/>
        <v>592.58162000000004</v>
      </c>
      <c r="X308" s="5">
        <v>338.03556606451627</v>
      </c>
      <c r="Z308" s="20">
        <f t="shared" si="18"/>
        <v>930.61718606451632</v>
      </c>
      <c r="AB308" s="8">
        <v>130.51838000000001</v>
      </c>
      <c r="AC308" s="35">
        <v>0</v>
      </c>
      <c r="AD308" s="35"/>
      <c r="AE308" s="35">
        <v>0</v>
      </c>
      <c r="AF308" s="35">
        <v>198.50119000000001</v>
      </c>
      <c r="AG308" s="35">
        <v>24.75421</v>
      </c>
      <c r="AH308" s="35">
        <v>107.86753999999999</v>
      </c>
      <c r="AI308" s="35"/>
      <c r="AJ308" s="35"/>
      <c r="AK308" s="35"/>
      <c r="AL308" s="35">
        <v>0</v>
      </c>
      <c r="AM308" s="35"/>
      <c r="AN308" s="35"/>
      <c r="AQ308" s="24">
        <f t="shared" si="20"/>
        <v>461.64132000000006</v>
      </c>
      <c r="AS308" s="34">
        <v>795.03900000000021</v>
      </c>
      <c r="AU308" s="20">
        <f t="shared" si="19"/>
        <v>1256.6803200000004</v>
      </c>
      <c r="AW308" s="20"/>
    </row>
    <row r="309" spans="1:49" x14ac:dyDescent="0.25">
      <c r="A309" t="str">
        <f>VLOOKUP($B309,'Cushing Balance'!$C$2:$E$500,3,TRUE)</f>
        <v>212010</v>
      </c>
      <c r="B309" s="1">
        <v>40320</v>
      </c>
      <c r="C309" s="31"/>
      <c r="D309" s="8">
        <v>0</v>
      </c>
      <c r="E309" s="35">
        <v>176.53774999999999</v>
      </c>
      <c r="F309" s="35"/>
      <c r="G309" s="26">
        <v>41.25</v>
      </c>
      <c r="H309" s="35">
        <v>23.71829</v>
      </c>
      <c r="I309" s="35">
        <v>0</v>
      </c>
      <c r="J309" s="26">
        <v>0</v>
      </c>
      <c r="K309" s="35">
        <v>45.066040000000001</v>
      </c>
      <c r="L309" s="35">
        <v>0</v>
      </c>
      <c r="M309" s="35">
        <v>287.28421000000003</v>
      </c>
      <c r="N309" s="35">
        <v>0</v>
      </c>
      <c r="O309" s="35"/>
      <c r="P309" s="35"/>
      <c r="Q309" s="35"/>
      <c r="R309" s="35">
        <v>33.624480000000005</v>
      </c>
      <c r="S309" s="35"/>
      <c r="T309" s="35"/>
      <c r="V309" s="24">
        <f t="shared" si="17"/>
        <v>607.48076999999989</v>
      </c>
      <c r="X309" s="5">
        <v>338.03556606451627</v>
      </c>
      <c r="Z309" s="20">
        <f t="shared" si="18"/>
        <v>945.51633606451617</v>
      </c>
      <c r="AB309" s="8">
        <v>130.75632999999999</v>
      </c>
      <c r="AC309" s="35">
        <v>0</v>
      </c>
      <c r="AD309" s="35"/>
      <c r="AE309" s="35">
        <v>0</v>
      </c>
      <c r="AF309" s="35">
        <v>192.23251999999999</v>
      </c>
      <c r="AG309" s="35">
        <v>24.799919999999997</v>
      </c>
      <c r="AH309" s="35">
        <v>118.07319</v>
      </c>
      <c r="AI309" s="35"/>
      <c r="AJ309" s="35"/>
      <c r="AK309" s="35"/>
      <c r="AL309" s="35">
        <v>0</v>
      </c>
      <c r="AM309" s="35"/>
      <c r="AN309" s="35"/>
      <c r="AQ309" s="24">
        <f t="shared" si="20"/>
        <v>465.86195999999995</v>
      </c>
      <c r="AS309" s="34">
        <v>795.03900000000021</v>
      </c>
      <c r="AU309" s="20">
        <f t="shared" si="19"/>
        <v>1260.9009600000002</v>
      </c>
      <c r="AW309" s="20"/>
    </row>
    <row r="310" spans="1:49" x14ac:dyDescent="0.25">
      <c r="A310" t="str">
        <f>VLOOKUP($B310,'Cushing Balance'!$C$2:$E$500,3,TRUE)</f>
        <v>212010</v>
      </c>
      <c r="B310" s="1">
        <v>40321</v>
      </c>
      <c r="C310" s="31"/>
      <c r="D310" s="8">
        <v>0</v>
      </c>
      <c r="E310" s="35">
        <v>177.13935000000001</v>
      </c>
      <c r="F310" s="35"/>
      <c r="G310" s="26">
        <v>41.25</v>
      </c>
      <c r="H310" s="35">
        <v>24.563980000000001</v>
      </c>
      <c r="I310" s="35">
        <v>0</v>
      </c>
      <c r="J310" s="26">
        <v>0</v>
      </c>
      <c r="K310" s="35">
        <v>49.920139999999996</v>
      </c>
      <c r="L310" s="35">
        <v>0</v>
      </c>
      <c r="M310" s="35">
        <v>293.9975</v>
      </c>
      <c r="N310" s="35">
        <v>0</v>
      </c>
      <c r="O310" s="35"/>
      <c r="P310" s="35"/>
      <c r="Q310" s="35"/>
      <c r="R310" s="35">
        <v>33.377849999999995</v>
      </c>
      <c r="S310" s="35"/>
      <c r="T310" s="35"/>
      <c r="V310" s="24">
        <f t="shared" si="17"/>
        <v>620.24881999999991</v>
      </c>
      <c r="X310" s="5">
        <v>338.03556606451627</v>
      </c>
      <c r="Z310" s="20">
        <f t="shared" si="18"/>
        <v>958.28438606451618</v>
      </c>
      <c r="AB310" s="8">
        <v>132.13335000000001</v>
      </c>
      <c r="AC310" s="35">
        <v>0</v>
      </c>
      <c r="AD310" s="35"/>
      <c r="AE310" s="35">
        <v>0</v>
      </c>
      <c r="AF310" s="35">
        <v>183.36949999999999</v>
      </c>
      <c r="AG310" s="35">
        <v>24.842580000000002</v>
      </c>
      <c r="AH310" s="35">
        <v>118.85985000000001</v>
      </c>
      <c r="AI310" s="35"/>
      <c r="AJ310" s="35"/>
      <c r="AK310" s="35"/>
      <c r="AL310" s="35">
        <v>0</v>
      </c>
      <c r="AM310" s="35"/>
      <c r="AN310" s="35"/>
      <c r="AQ310" s="24">
        <f t="shared" si="20"/>
        <v>459.20527999999996</v>
      </c>
      <c r="AS310" s="34">
        <v>795.03900000000021</v>
      </c>
      <c r="AU310" s="20">
        <f t="shared" si="19"/>
        <v>1254.2442800000001</v>
      </c>
      <c r="AW310" s="20"/>
    </row>
    <row r="311" spans="1:49" x14ac:dyDescent="0.25">
      <c r="A311" t="str">
        <f>VLOOKUP($B311,'Cushing Balance'!$C$2:$E$500,3,TRUE)</f>
        <v>212010</v>
      </c>
      <c r="B311" s="1">
        <v>40322</v>
      </c>
      <c r="C311" s="31"/>
      <c r="D311" s="8">
        <v>0</v>
      </c>
      <c r="E311" s="35">
        <v>180.81774999999999</v>
      </c>
      <c r="F311" s="35"/>
      <c r="G311" s="26">
        <v>41.25</v>
      </c>
      <c r="H311" s="35">
        <v>25.327400000000001</v>
      </c>
      <c r="I311" s="35">
        <v>0</v>
      </c>
      <c r="J311" s="26">
        <v>0</v>
      </c>
      <c r="K311" s="35">
        <v>37.106790000000004</v>
      </c>
      <c r="L311" s="35">
        <v>0</v>
      </c>
      <c r="M311" s="35">
        <v>308.82857999999999</v>
      </c>
      <c r="N311" s="35">
        <v>0</v>
      </c>
      <c r="O311" s="35"/>
      <c r="P311" s="35"/>
      <c r="Q311" s="35"/>
      <c r="R311" s="35">
        <v>2.73706</v>
      </c>
      <c r="S311" s="35"/>
      <c r="T311" s="35"/>
      <c r="V311" s="24">
        <f t="shared" si="17"/>
        <v>596.06758000000002</v>
      </c>
      <c r="X311" s="5">
        <v>338.03556606451627</v>
      </c>
      <c r="Z311" s="20">
        <f t="shared" si="18"/>
        <v>934.1031460645163</v>
      </c>
      <c r="AB311" s="8">
        <v>131.79904000000002</v>
      </c>
      <c r="AC311" s="35">
        <v>0</v>
      </c>
      <c r="AD311" s="35"/>
      <c r="AE311" s="35">
        <v>0</v>
      </c>
      <c r="AF311" s="35">
        <v>181.85065</v>
      </c>
      <c r="AG311" s="35">
        <v>24.692040000000002</v>
      </c>
      <c r="AH311" s="35">
        <v>74.10069</v>
      </c>
      <c r="AI311" s="35"/>
      <c r="AJ311" s="35"/>
      <c r="AK311" s="35"/>
      <c r="AL311" s="35">
        <v>0</v>
      </c>
      <c r="AM311" s="35"/>
      <c r="AN311" s="35"/>
      <c r="AQ311" s="24">
        <f t="shared" si="20"/>
        <v>412.44242000000003</v>
      </c>
      <c r="AS311" s="34">
        <v>795.03900000000021</v>
      </c>
      <c r="AU311" s="20">
        <f t="shared" si="19"/>
        <v>1207.4814200000003</v>
      </c>
      <c r="AW311" s="20"/>
    </row>
    <row r="312" spans="1:49" x14ac:dyDescent="0.25">
      <c r="A312" t="str">
        <f>VLOOKUP($B312,'Cushing Balance'!$C$2:$E$500,3,TRUE)</f>
        <v>212010</v>
      </c>
      <c r="B312" s="1">
        <v>40323</v>
      </c>
      <c r="C312" s="31"/>
      <c r="D312" s="8">
        <v>0</v>
      </c>
      <c r="E312" s="35">
        <v>174.58023</v>
      </c>
      <c r="F312" s="35"/>
      <c r="G312" s="26">
        <v>41.25</v>
      </c>
      <c r="H312" s="35">
        <v>23.872250000000001</v>
      </c>
      <c r="I312" s="35">
        <v>0</v>
      </c>
      <c r="J312" s="26">
        <v>0</v>
      </c>
      <c r="K312" s="35">
        <v>35.84196</v>
      </c>
      <c r="L312" s="35">
        <v>0</v>
      </c>
      <c r="M312" s="35">
        <v>294.2106</v>
      </c>
      <c r="N312" s="35">
        <v>0</v>
      </c>
      <c r="O312" s="35"/>
      <c r="P312" s="35"/>
      <c r="Q312" s="35"/>
      <c r="R312" s="35">
        <v>39.907499999999999</v>
      </c>
      <c r="S312" s="35"/>
      <c r="T312" s="35"/>
      <c r="V312" s="24">
        <f t="shared" si="17"/>
        <v>609.66254000000004</v>
      </c>
      <c r="X312" s="5">
        <v>338.03556606451627</v>
      </c>
      <c r="Z312" s="20">
        <f t="shared" si="18"/>
        <v>947.69810606451631</v>
      </c>
      <c r="AB312" s="8">
        <v>131.93148000000002</v>
      </c>
      <c r="AC312" s="35">
        <v>0</v>
      </c>
      <c r="AD312" s="35"/>
      <c r="AE312" s="35">
        <v>0</v>
      </c>
      <c r="AF312" s="35">
        <v>200.98901999999998</v>
      </c>
      <c r="AG312" s="35">
        <v>20.48565</v>
      </c>
      <c r="AH312" s="35">
        <v>39.24933</v>
      </c>
      <c r="AI312" s="35"/>
      <c r="AJ312" s="35"/>
      <c r="AK312" s="35"/>
      <c r="AL312" s="35">
        <v>0</v>
      </c>
      <c r="AM312" s="35"/>
      <c r="AN312" s="35"/>
      <c r="AQ312" s="24">
        <f t="shared" si="20"/>
        <v>392.65548000000001</v>
      </c>
      <c r="AS312" s="34">
        <v>795.03900000000021</v>
      </c>
      <c r="AU312" s="20">
        <f t="shared" si="19"/>
        <v>1187.6944800000001</v>
      </c>
      <c r="AW312" s="20"/>
    </row>
    <row r="313" spans="1:49" x14ac:dyDescent="0.25">
      <c r="A313" t="str">
        <f>VLOOKUP($B313,'Cushing Balance'!$C$2:$E$500,3,TRUE)</f>
        <v>212010</v>
      </c>
      <c r="B313" s="1">
        <v>40324</v>
      </c>
      <c r="C313" s="31"/>
      <c r="D313" s="8">
        <v>0</v>
      </c>
      <c r="E313" s="35">
        <v>182.43552</v>
      </c>
      <c r="F313" s="35"/>
      <c r="G313" s="26">
        <v>41.25</v>
      </c>
      <c r="H313" s="35">
        <v>23.87567</v>
      </c>
      <c r="I313" s="35">
        <v>0</v>
      </c>
      <c r="J313" s="26">
        <v>0</v>
      </c>
      <c r="K313" s="35">
        <v>36.530730000000005</v>
      </c>
      <c r="L313" s="35">
        <v>0</v>
      </c>
      <c r="M313" s="35">
        <v>300.79750000000001</v>
      </c>
      <c r="N313" s="35">
        <v>0</v>
      </c>
      <c r="O313" s="35"/>
      <c r="P313" s="35"/>
      <c r="Q313" s="35"/>
      <c r="R313" s="35">
        <v>29.20102</v>
      </c>
      <c r="S313" s="35"/>
      <c r="T313" s="35"/>
      <c r="V313" s="24">
        <f t="shared" si="17"/>
        <v>614.09043999999994</v>
      </c>
      <c r="X313" s="5">
        <v>338.03556606451627</v>
      </c>
      <c r="Z313" s="20">
        <f t="shared" si="18"/>
        <v>952.12600606451622</v>
      </c>
      <c r="AB313" s="8">
        <v>130.24148</v>
      </c>
      <c r="AC313" s="35">
        <v>0</v>
      </c>
      <c r="AD313" s="35"/>
      <c r="AE313" s="35">
        <v>0</v>
      </c>
      <c r="AF313" s="35">
        <v>190.02010000000001</v>
      </c>
      <c r="AG313" s="35">
        <v>24.555330000000001</v>
      </c>
      <c r="AH313" s="35">
        <v>38.17944</v>
      </c>
      <c r="AI313" s="35"/>
      <c r="AJ313" s="35"/>
      <c r="AK313" s="35"/>
      <c r="AL313" s="35">
        <v>0</v>
      </c>
      <c r="AM313" s="35"/>
      <c r="AN313" s="35"/>
      <c r="AQ313" s="24">
        <f t="shared" si="20"/>
        <v>382.99635000000001</v>
      </c>
      <c r="AS313" s="34">
        <v>795.03900000000021</v>
      </c>
      <c r="AU313" s="20">
        <f t="shared" si="19"/>
        <v>1178.0353500000001</v>
      </c>
      <c r="AW313" s="20"/>
    </row>
    <row r="314" spans="1:49" x14ac:dyDescent="0.25">
      <c r="A314" t="str">
        <f>VLOOKUP($B314,'Cushing Balance'!$C$2:$E$500,3,TRUE)</f>
        <v>212010</v>
      </c>
      <c r="B314" s="1">
        <v>40325</v>
      </c>
      <c r="C314" s="31"/>
      <c r="D314" s="8">
        <v>0</v>
      </c>
      <c r="E314" s="35">
        <v>169.91535000000002</v>
      </c>
      <c r="F314" s="35"/>
      <c r="G314" s="26">
        <v>41.25</v>
      </c>
      <c r="H314" s="35">
        <v>23.54138</v>
      </c>
      <c r="I314" s="35">
        <v>0</v>
      </c>
      <c r="J314" s="26">
        <v>0</v>
      </c>
      <c r="K314" s="35">
        <v>38.606940000000002</v>
      </c>
      <c r="L314" s="35">
        <v>0</v>
      </c>
      <c r="M314" s="35">
        <v>311.41771</v>
      </c>
      <c r="N314" s="35">
        <v>0</v>
      </c>
      <c r="O314" s="35"/>
      <c r="P314" s="35"/>
      <c r="Q314" s="35"/>
      <c r="R314" s="35">
        <v>4.4668299999999999</v>
      </c>
      <c r="S314" s="35"/>
      <c r="T314" s="35"/>
      <c r="V314" s="24">
        <f t="shared" si="17"/>
        <v>589.1982099999999</v>
      </c>
      <c r="X314" s="5">
        <v>338.03556606451627</v>
      </c>
      <c r="Z314" s="20">
        <f t="shared" si="18"/>
        <v>927.23377606451618</v>
      </c>
      <c r="AB314" s="8">
        <v>129.98500000000001</v>
      </c>
      <c r="AC314" s="35">
        <v>0</v>
      </c>
      <c r="AD314" s="35"/>
      <c r="AE314" s="35">
        <v>0</v>
      </c>
      <c r="AF314" s="35">
        <v>185.41538</v>
      </c>
      <c r="AG314" s="35">
        <v>24.410349999999998</v>
      </c>
      <c r="AH314" s="35">
        <v>51.746790000000004</v>
      </c>
      <c r="AI314" s="35"/>
      <c r="AJ314" s="35"/>
      <c r="AK314" s="35"/>
      <c r="AL314" s="35">
        <v>0</v>
      </c>
      <c r="AM314" s="35"/>
      <c r="AN314" s="35"/>
      <c r="AQ314" s="24">
        <f t="shared" si="20"/>
        <v>391.55752000000007</v>
      </c>
      <c r="AS314" s="34">
        <v>795.03900000000021</v>
      </c>
      <c r="AU314" s="20">
        <f t="shared" si="19"/>
        <v>1186.5965200000003</v>
      </c>
      <c r="AW314" s="20"/>
    </row>
    <row r="315" spans="1:49" x14ac:dyDescent="0.25">
      <c r="A315" t="str">
        <f>VLOOKUP($B315,'Cushing Balance'!$C$2:$E$500,3,TRUE)</f>
        <v>212010</v>
      </c>
      <c r="B315" s="1">
        <v>40326</v>
      </c>
      <c r="C315" s="31"/>
      <c r="D315" s="8">
        <v>0</v>
      </c>
      <c r="E315" s="35">
        <v>173.27831</v>
      </c>
      <c r="F315" s="35"/>
      <c r="G315" s="26">
        <v>41.25</v>
      </c>
      <c r="H315" s="35">
        <v>23.85313</v>
      </c>
      <c r="I315" s="35">
        <v>0</v>
      </c>
      <c r="J315" s="26">
        <v>0</v>
      </c>
      <c r="K315" s="35">
        <v>39.329920000000001</v>
      </c>
      <c r="L315" s="35">
        <v>0</v>
      </c>
      <c r="M315" s="35">
        <v>297.03341999999998</v>
      </c>
      <c r="N315" s="35">
        <v>0</v>
      </c>
      <c r="O315" s="35"/>
      <c r="P315" s="35"/>
      <c r="Q315" s="35"/>
      <c r="R315" s="35">
        <v>55.824190000000002</v>
      </c>
      <c r="S315" s="35"/>
      <c r="T315" s="35"/>
      <c r="V315" s="24">
        <f t="shared" si="17"/>
        <v>630.56897000000004</v>
      </c>
      <c r="X315" s="5">
        <v>338.03556606451627</v>
      </c>
      <c r="Z315" s="20">
        <f t="shared" si="18"/>
        <v>968.60453606451631</v>
      </c>
      <c r="AB315" s="8">
        <v>130.25235000000001</v>
      </c>
      <c r="AC315" s="35">
        <v>0</v>
      </c>
      <c r="AD315" s="35"/>
      <c r="AE315" s="35">
        <v>0</v>
      </c>
      <c r="AF315" s="35">
        <v>211.54795999999999</v>
      </c>
      <c r="AG315" s="35">
        <v>24.338480000000001</v>
      </c>
      <c r="AH315" s="35">
        <v>80.003479999999996</v>
      </c>
      <c r="AI315" s="35"/>
      <c r="AJ315" s="35"/>
      <c r="AK315" s="35"/>
      <c r="AL315" s="35">
        <v>0</v>
      </c>
      <c r="AM315" s="35"/>
      <c r="AN315" s="35"/>
      <c r="AQ315" s="24">
        <f t="shared" si="20"/>
        <v>446.14226999999994</v>
      </c>
      <c r="AS315" s="34">
        <v>795.03900000000021</v>
      </c>
      <c r="AU315" s="20">
        <f t="shared" si="19"/>
        <v>1241.18127</v>
      </c>
      <c r="AW315" s="20"/>
    </row>
    <row r="316" spans="1:49" x14ac:dyDescent="0.25">
      <c r="A316" t="str">
        <f>VLOOKUP($B316,'Cushing Balance'!$C$2:$E$500,3,TRUE)</f>
        <v>222010</v>
      </c>
      <c r="B316" s="1">
        <v>40327</v>
      </c>
      <c r="C316" s="31"/>
      <c r="D316" s="8">
        <v>0</v>
      </c>
      <c r="E316" s="35">
        <v>180.74289999999999</v>
      </c>
      <c r="F316" s="35"/>
      <c r="G316" s="26">
        <v>41.25</v>
      </c>
      <c r="H316" s="35">
        <v>24.64113</v>
      </c>
      <c r="I316" s="35">
        <v>0</v>
      </c>
      <c r="J316" s="26">
        <v>0</v>
      </c>
      <c r="K316" s="35">
        <v>45.579709999999999</v>
      </c>
      <c r="L316" s="35">
        <v>0</v>
      </c>
      <c r="M316" s="35">
        <v>295.35759999999999</v>
      </c>
      <c r="N316" s="35">
        <v>0</v>
      </c>
      <c r="O316" s="35"/>
      <c r="P316" s="35"/>
      <c r="Q316" s="35"/>
      <c r="R316" s="35">
        <v>19.10106</v>
      </c>
      <c r="S316" s="35"/>
      <c r="T316" s="35"/>
      <c r="V316" s="24">
        <f t="shared" si="17"/>
        <v>606.67239999999993</v>
      </c>
      <c r="X316" s="5">
        <v>338.03556606451627</v>
      </c>
      <c r="Z316" s="20">
        <f t="shared" si="18"/>
        <v>944.7079660645162</v>
      </c>
      <c r="AB316" s="8">
        <v>130.13759999999999</v>
      </c>
      <c r="AC316" s="35">
        <v>0</v>
      </c>
      <c r="AD316" s="35"/>
      <c r="AE316" s="35">
        <v>0</v>
      </c>
      <c r="AF316" s="35">
        <v>210.97144</v>
      </c>
      <c r="AG316" s="35">
        <v>32.299150000000004</v>
      </c>
      <c r="AH316" s="35">
        <v>116.28700000000001</v>
      </c>
      <c r="AI316" s="35"/>
      <c r="AJ316" s="35"/>
      <c r="AK316" s="35"/>
      <c r="AL316" s="35">
        <v>0</v>
      </c>
      <c r="AM316" s="35"/>
      <c r="AN316" s="35"/>
      <c r="AQ316" s="24">
        <f t="shared" si="20"/>
        <v>489.69519000000003</v>
      </c>
      <c r="AS316" s="34">
        <v>795.03900000000021</v>
      </c>
      <c r="AU316" s="20">
        <f t="shared" si="19"/>
        <v>1284.7341900000001</v>
      </c>
      <c r="AW316" s="20"/>
    </row>
    <row r="317" spans="1:49" x14ac:dyDescent="0.25">
      <c r="A317" t="str">
        <f>VLOOKUP($B317,'Cushing Balance'!$C$2:$E$500,3,TRUE)</f>
        <v>222010</v>
      </c>
      <c r="B317" s="1">
        <v>40328</v>
      </c>
      <c r="C317" s="31"/>
      <c r="D317" s="8">
        <v>0</v>
      </c>
      <c r="E317" s="35">
        <v>179.31969000000001</v>
      </c>
      <c r="F317" s="35"/>
      <c r="G317" s="26">
        <v>41.25</v>
      </c>
      <c r="H317" s="35">
        <v>24.477630000000001</v>
      </c>
      <c r="I317" s="35">
        <v>0</v>
      </c>
      <c r="J317" s="26">
        <v>0</v>
      </c>
      <c r="K317" s="35">
        <v>52.055349999999997</v>
      </c>
      <c r="L317" s="35">
        <v>0</v>
      </c>
      <c r="M317" s="35">
        <v>319.10356000000002</v>
      </c>
      <c r="N317" s="35">
        <v>0</v>
      </c>
      <c r="O317" s="35"/>
      <c r="P317" s="35"/>
      <c r="Q317" s="35"/>
      <c r="R317" s="35">
        <v>57.12433</v>
      </c>
      <c r="S317" s="35"/>
      <c r="T317" s="35"/>
      <c r="V317" s="24">
        <f t="shared" si="17"/>
        <v>673.33055999999999</v>
      </c>
      <c r="X317" s="5">
        <v>338.03556606451627</v>
      </c>
      <c r="Z317" s="20">
        <f t="shared" si="18"/>
        <v>1011.3661260645163</v>
      </c>
      <c r="AB317" s="8">
        <v>130.09</v>
      </c>
      <c r="AC317" s="35">
        <v>0</v>
      </c>
      <c r="AD317" s="35"/>
      <c r="AE317" s="35">
        <v>0</v>
      </c>
      <c r="AF317" s="35">
        <v>193.64917000000003</v>
      </c>
      <c r="AG317" s="35">
        <v>37.82394</v>
      </c>
      <c r="AH317" s="35">
        <v>117.98158000000001</v>
      </c>
      <c r="AI317" s="35"/>
      <c r="AJ317" s="35"/>
      <c r="AK317" s="35"/>
      <c r="AL317" s="35">
        <v>0</v>
      </c>
      <c r="AM317" s="35"/>
      <c r="AN317" s="35"/>
      <c r="AQ317" s="24">
        <f t="shared" si="20"/>
        <v>479.54469000000006</v>
      </c>
      <c r="AS317" s="34">
        <v>795.03900000000021</v>
      </c>
      <c r="AU317" s="20">
        <f t="shared" si="19"/>
        <v>1274.5836900000004</v>
      </c>
      <c r="AW317" s="20"/>
    </row>
    <row r="318" spans="1:49" x14ac:dyDescent="0.25">
      <c r="A318" t="str">
        <f>VLOOKUP($B318,'Cushing Balance'!$C$2:$E$500,3,TRUE)</f>
        <v>222010</v>
      </c>
      <c r="B318" s="1">
        <v>40329</v>
      </c>
      <c r="C318" s="31"/>
      <c r="D318" s="8">
        <v>0</v>
      </c>
      <c r="E318" s="35">
        <v>171.23367000000002</v>
      </c>
      <c r="F318" s="35"/>
      <c r="G318" s="26">
        <v>41.25</v>
      </c>
      <c r="H318" s="35">
        <v>23.76417</v>
      </c>
      <c r="I318" s="35">
        <v>0</v>
      </c>
      <c r="J318" s="26">
        <v>0</v>
      </c>
      <c r="K318" s="35">
        <v>52.936330000000005</v>
      </c>
      <c r="L318" s="35">
        <v>0</v>
      </c>
      <c r="M318" s="35">
        <v>287.54866999999996</v>
      </c>
      <c r="N318" s="35">
        <v>0</v>
      </c>
      <c r="O318" s="35"/>
      <c r="P318" s="35"/>
      <c r="Q318" s="35"/>
      <c r="R318" s="35">
        <v>3.7658299999999998</v>
      </c>
      <c r="S318" s="35"/>
      <c r="T318" s="35"/>
      <c r="V318" s="24">
        <f t="shared" si="17"/>
        <v>580.49867000000006</v>
      </c>
      <c r="X318" s="5">
        <v>338.03556606451627</v>
      </c>
      <c r="Z318" s="20">
        <f t="shared" si="18"/>
        <v>918.53423606451634</v>
      </c>
      <c r="AB318" s="8">
        <v>130.29033000000001</v>
      </c>
      <c r="AC318" s="35">
        <v>0</v>
      </c>
      <c r="AD318" s="35"/>
      <c r="AE318" s="35">
        <v>0</v>
      </c>
      <c r="AF318" s="35">
        <v>204.17985000000002</v>
      </c>
      <c r="AG318" s="35">
        <v>30.248650000000001</v>
      </c>
      <c r="AH318" s="35">
        <v>106.15966999999999</v>
      </c>
      <c r="AI318" s="35"/>
      <c r="AJ318" s="35"/>
      <c r="AK318" s="35"/>
      <c r="AL318" s="35">
        <v>0</v>
      </c>
      <c r="AM318" s="35"/>
      <c r="AN318" s="35"/>
      <c r="AQ318" s="24">
        <f t="shared" si="20"/>
        <v>470.87850000000003</v>
      </c>
      <c r="AS318" s="34">
        <v>795.03900000000021</v>
      </c>
      <c r="AU318" s="20">
        <f t="shared" si="19"/>
        <v>1265.9175000000002</v>
      </c>
      <c r="AW318" s="20"/>
    </row>
    <row r="319" spans="1:49" x14ac:dyDescent="0.25">
      <c r="A319" t="str">
        <f>VLOOKUP($B319,'Cushing Balance'!$C$2:$E$500,3,TRUE)</f>
        <v>222010</v>
      </c>
      <c r="B319" s="1">
        <v>40330</v>
      </c>
      <c r="C319" s="31"/>
      <c r="D319" s="8">
        <v>0</v>
      </c>
      <c r="E319" s="35">
        <v>165.98882999999998</v>
      </c>
      <c r="F319" s="35"/>
      <c r="G319" s="26">
        <v>41.25</v>
      </c>
      <c r="H319" s="35">
        <v>24.496919999999999</v>
      </c>
      <c r="I319" s="35">
        <v>0</v>
      </c>
      <c r="J319" s="26">
        <v>0</v>
      </c>
      <c r="K319" s="35">
        <v>52.111919999999998</v>
      </c>
      <c r="L319" s="35">
        <v>0</v>
      </c>
      <c r="M319" s="35">
        <v>299.54177000000004</v>
      </c>
      <c r="N319" s="35">
        <v>0</v>
      </c>
      <c r="O319" s="35"/>
      <c r="P319" s="35"/>
      <c r="Q319" s="35"/>
      <c r="R319" s="35">
        <v>25.86373</v>
      </c>
      <c r="S319" s="35"/>
      <c r="T319" s="35"/>
      <c r="V319" s="24">
        <f t="shared" si="17"/>
        <v>609.25317000000007</v>
      </c>
      <c r="X319" s="5">
        <v>346.75767499999984</v>
      </c>
      <c r="Z319" s="20">
        <f t="shared" si="18"/>
        <v>956.0108449999999</v>
      </c>
      <c r="AB319" s="8">
        <v>130.29235</v>
      </c>
      <c r="AC319" s="35">
        <v>0</v>
      </c>
      <c r="AD319" s="35"/>
      <c r="AE319" s="35">
        <v>0</v>
      </c>
      <c r="AF319" s="35">
        <v>196.54551999999998</v>
      </c>
      <c r="AG319" s="35">
        <v>37.806400000000004</v>
      </c>
      <c r="AH319" s="35">
        <v>121.80548</v>
      </c>
      <c r="AI319" s="35"/>
      <c r="AJ319" s="35"/>
      <c r="AK319" s="35"/>
      <c r="AL319" s="35">
        <v>0</v>
      </c>
      <c r="AM319" s="35"/>
      <c r="AN319" s="35"/>
      <c r="AQ319" s="24">
        <f t="shared" si="20"/>
        <v>486.44974999999994</v>
      </c>
      <c r="AS319" s="34">
        <v>818.44800000000009</v>
      </c>
      <c r="AU319" s="20">
        <f t="shared" si="19"/>
        <v>1304.8977500000001</v>
      </c>
      <c r="AW319" s="20"/>
    </row>
    <row r="320" spans="1:49" x14ac:dyDescent="0.25">
      <c r="A320" t="str">
        <f>VLOOKUP($B320,'Cushing Balance'!$C$2:$E$500,3,TRUE)</f>
        <v>222010</v>
      </c>
      <c r="B320" s="1">
        <v>40331</v>
      </c>
      <c r="C320" s="31"/>
      <c r="D320" s="8">
        <v>0</v>
      </c>
      <c r="E320" s="35">
        <v>173.51801999999998</v>
      </c>
      <c r="F320" s="35"/>
      <c r="G320" s="26">
        <v>41.25</v>
      </c>
      <c r="H320" s="35">
        <v>23.80265</v>
      </c>
      <c r="I320" s="35">
        <v>0</v>
      </c>
      <c r="J320" s="26">
        <v>0</v>
      </c>
      <c r="K320" s="35">
        <v>52.512819999999998</v>
      </c>
      <c r="L320" s="35">
        <v>0</v>
      </c>
      <c r="M320" s="35">
        <v>307.1764</v>
      </c>
      <c r="N320" s="35">
        <v>0</v>
      </c>
      <c r="O320" s="35"/>
      <c r="P320" s="35"/>
      <c r="Q320" s="35"/>
      <c r="R320" s="35">
        <v>61.803309999999996</v>
      </c>
      <c r="S320" s="35"/>
      <c r="T320" s="35"/>
      <c r="V320" s="24">
        <f t="shared" si="17"/>
        <v>660.06320000000005</v>
      </c>
      <c r="X320" s="5">
        <v>346.75767499999984</v>
      </c>
      <c r="Z320" s="20">
        <f t="shared" si="18"/>
        <v>1006.8208749999999</v>
      </c>
      <c r="AB320" s="8">
        <v>130.89129</v>
      </c>
      <c r="AC320" s="35">
        <v>0</v>
      </c>
      <c r="AD320" s="35"/>
      <c r="AE320" s="35">
        <v>0</v>
      </c>
      <c r="AF320" s="35">
        <v>190.74639999999999</v>
      </c>
      <c r="AG320" s="35">
        <v>34.408190000000005</v>
      </c>
      <c r="AH320" s="35">
        <v>120.82913000000001</v>
      </c>
      <c r="AI320" s="35"/>
      <c r="AJ320" s="35"/>
      <c r="AK320" s="35"/>
      <c r="AL320" s="35">
        <v>0</v>
      </c>
      <c r="AM320" s="35"/>
      <c r="AN320" s="35"/>
      <c r="AQ320" s="24">
        <f t="shared" si="20"/>
        <v>476.87501000000003</v>
      </c>
      <c r="AS320" s="34">
        <v>818.44800000000009</v>
      </c>
      <c r="AU320" s="20">
        <f t="shared" si="19"/>
        <v>1295.3230100000001</v>
      </c>
      <c r="AW320" s="20"/>
    </row>
    <row r="321" spans="1:49" x14ac:dyDescent="0.25">
      <c r="A321" t="str">
        <f>VLOOKUP($B321,'Cushing Balance'!$C$2:$E$500,3,TRUE)</f>
        <v>222010</v>
      </c>
      <c r="B321" s="1">
        <v>40332</v>
      </c>
      <c r="C321" s="31"/>
      <c r="D321" s="8">
        <v>0</v>
      </c>
      <c r="E321" s="35">
        <v>173.66082999999998</v>
      </c>
      <c r="F321" s="35"/>
      <c r="G321" s="26">
        <v>41.25</v>
      </c>
      <c r="H321" s="35">
        <v>23.818960000000001</v>
      </c>
      <c r="I321" s="35">
        <v>0</v>
      </c>
      <c r="J321" s="26">
        <v>0</v>
      </c>
      <c r="K321" s="35">
        <v>51.52431</v>
      </c>
      <c r="L321" s="35">
        <v>0</v>
      </c>
      <c r="M321" s="35">
        <v>304.471</v>
      </c>
      <c r="N321" s="35">
        <v>0</v>
      </c>
      <c r="O321" s="35"/>
      <c r="P321" s="35"/>
      <c r="Q321" s="35"/>
      <c r="R321" s="35">
        <v>47.039439999999999</v>
      </c>
      <c r="S321" s="35"/>
      <c r="T321" s="35"/>
      <c r="V321" s="24">
        <f t="shared" si="17"/>
        <v>641.76454000000001</v>
      </c>
      <c r="X321" s="5">
        <v>346.75767499999984</v>
      </c>
      <c r="Z321" s="20">
        <f t="shared" si="18"/>
        <v>988.52221499999985</v>
      </c>
      <c r="AB321" s="8">
        <v>141.21001999999999</v>
      </c>
      <c r="AC321" s="35">
        <v>0</v>
      </c>
      <c r="AD321" s="35"/>
      <c r="AE321" s="35">
        <v>0</v>
      </c>
      <c r="AF321" s="35">
        <v>142.61425</v>
      </c>
      <c r="AG321" s="35">
        <v>34.178879999999999</v>
      </c>
      <c r="AH321" s="35">
        <v>118.61208000000001</v>
      </c>
      <c r="AI321" s="35"/>
      <c r="AJ321" s="35"/>
      <c r="AK321" s="35"/>
      <c r="AL321" s="35">
        <v>0</v>
      </c>
      <c r="AM321" s="35"/>
      <c r="AN321" s="35"/>
      <c r="AQ321" s="24">
        <f t="shared" si="20"/>
        <v>436.61522999999994</v>
      </c>
      <c r="AS321" s="34">
        <v>818.44800000000009</v>
      </c>
      <c r="AU321" s="20">
        <f t="shared" si="19"/>
        <v>1255.06323</v>
      </c>
      <c r="AW321" s="20"/>
    </row>
    <row r="322" spans="1:49" x14ac:dyDescent="0.25">
      <c r="A322" t="str">
        <f>VLOOKUP($B322,'Cushing Balance'!$C$2:$E$500,3,TRUE)</f>
        <v>222010</v>
      </c>
      <c r="B322" s="1">
        <v>40333</v>
      </c>
      <c r="C322" s="31"/>
      <c r="D322" s="8">
        <v>0</v>
      </c>
      <c r="E322" s="35">
        <v>169.24955</v>
      </c>
      <c r="F322" s="35"/>
      <c r="G322" s="26">
        <v>41.25</v>
      </c>
      <c r="H322" s="35">
        <v>24.75515</v>
      </c>
      <c r="I322" s="35">
        <v>0</v>
      </c>
      <c r="J322" s="26">
        <v>0</v>
      </c>
      <c r="K322" s="35">
        <v>53.158580000000001</v>
      </c>
      <c r="L322" s="35">
        <v>0</v>
      </c>
      <c r="M322" s="35">
        <v>311.90894000000003</v>
      </c>
      <c r="N322" s="35">
        <v>0</v>
      </c>
      <c r="O322" s="35"/>
      <c r="P322" s="35"/>
      <c r="Q322" s="35"/>
      <c r="R322" s="35">
        <v>61.754379999999998</v>
      </c>
      <c r="S322" s="35"/>
      <c r="T322" s="35"/>
      <c r="V322" s="24">
        <f t="shared" si="17"/>
        <v>662.07659999999998</v>
      </c>
      <c r="X322" s="5">
        <v>346.75767499999984</v>
      </c>
      <c r="Z322" s="20">
        <f t="shared" si="18"/>
        <v>1008.8342749999998</v>
      </c>
      <c r="AB322" s="8">
        <v>153.04894000000002</v>
      </c>
      <c r="AC322" s="35">
        <v>0</v>
      </c>
      <c r="AD322" s="35"/>
      <c r="AE322" s="35">
        <v>0</v>
      </c>
      <c r="AF322" s="35">
        <v>186.47193999999999</v>
      </c>
      <c r="AG322" s="35">
        <v>25.83398</v>
      </c>
      <c r="AH322" s="35">
        <v>114.33591</v>
      </c>
      <c r="AI322" s="35"/>
      <c r="AJ322" s="35"/>
      <c r="AK322" s="35"/>
      <c r="AL322" s="35">
        <v>0</v>
      </c>
      <c r="AM322" s="35"/>
      <c r="AN322" s="35"/>
      <c r="AQ322" s="24">
        <f t="shared" si="20"/>
        <v>479.69077000000004</v>
      </c>
      <c r="AS322" s="34">
        <v>818.44800000000009</v>
      </c>
      <c r="AU322" s="20">
        <f t="shared" si="19"/>
        <v>1298.13877</v>
      </c>
      <c r="AW322" s="20"/>
    </row>
    <row r="323" spans="1:49" x14ac:dyDescent="0.25">
      <c r="A323" t="str">
        <f>VLOOKUP($B323,'Cushing Balance'!$C$2:$E$500,3,TRUE)</f>
        <v>232010</v>
      </c>
      <c r="B323" s="1">
        <v>40334</v>
      </c>
      <c r="C323" s="31"/>
      <c r="D323" s="8">
        <v>0</v>
      </c>
      <c r="E323" s="35">
        <v>178.8151</v>
      </c>
      <c r="F323" s="35"/>
      <c r="G323" s="26">
        <v>41.25</v>
      </c>
      <c r="H323" s="35">
        <v>25.152729999999998</v>
      </c>
      <c r="I323" s="35">
        <v>0</v>
      </c>
      <c r="J323" s="26">
        <v>0</v>
      </c>
      <c r="K323" s="35">
        <v>53.829519999999995</v>
      </c>
      <c r="L323" s="35">
        <v>0</v>
      </c>
      <c r="M323" s="35">
        <v>311.99646000000001</v>
      </c>
      <c r="N323" s="35">
        <v>0</v>
      </c>
      <c r="O323" s="35"/>
      <c r="P323" s="35"/>
      <c r="Q323" s="35"/>
      <c r="R323" s="35">
        <v>6.9858500000000001</v>
      </c>
      <c r="S323" s="35"/>
      <c r="T323" s="35"/>
      <c r="V323" s="24">
        <f t="shared" si="17"/>
        <v>618.02966000000004</v>
      </c>
      <c r="X323" s="5">
        <v>346.75767499999984</v>
      </c>
      <c r="Z323" s="20">
        <f t="shared" si="18"/>
        <v>964.78733499999987</v>
      </c>
      <c r="AB323" s="8">
        <v>134.12554</v>
      </c>
      <c r="AC323" s="35">
        <v>0</v>
      </c>
      <c r="AD323" s="35"/>
      <c r="AE323" s="35">
        <v>0</v>
      </c>
      <c r="AF323" s="35">
        <v>194.12106</v>
      </c>
      <c r="AG323" s="35">
        <v>23.627459999999999</v>
      </c>
      <c r="AH323" s="35">
        <v>119.50091999999999</v>
      </c>
      <c r="AI323" s="35"/>
      <c r="AJ323" s="35"/>
      <c r="AK323" s="35"/>
      <c r="AL323" s="35">
        <v>0</v>
      </c>
      <c r="AM323" s="35"/>
      <c r="AN323" s="35"/>
      <c r="AQ323" s="24">
        <f t="shared" si="20"/>
        <v>471.37497999999999</v>
      </c>
      <c r="AS323" s="34">
        <v>818.44800000000009</v>
      </c>
      <c r="AU323" s="20">
        <f t="shared" si="19"/>
        <v>1289.8229800000001</v>
      </c>
      <c r="AW323" s="20"/>
    </row>
    <row r="324" spans="1:49" x14ac:dyDescent="0.25">
      <c r="A324" t="str">
        <f>VLOOKUP($B324,'Cushing Balance'!$C$2:$E$500,3,TRUE)</f>
        <v>232010</v>
      </c>
      <c r="B324" s="1">
        <v>40335</v>
      </c>
      <c r="C324" s="31"/>
      <c r="D324" s="8">
        <v>0</v>
      </c>
      <c r="E324" s="35">
        <v>170.17231000000001</v>
      </c>
      <c r="F324" s="35"/>
      <c r="G324" s="26">
        <v>41.25</v>
      </c>
      <c r="H324" s="35">
        <v>26.203099999999999</v>
      </c>
      <c r="I324" s="35">
        <v>0</v>
      </c>
      <c r="J324" s="26">
        <v>0</v>
      </c>
      <c r="K324" s="35">
        <v>53.663330000000002</v>
      </c>
      <c r="L324" s="35">
        <v>0</v>
      </c>
      <c r="M324" s="35">
        <v>313.09255999999999</v>
      </c>
      <c r="N324" s="35">
        <v>0</v>
      </c>
      <c r="O324" s="35"/>
      <c r="P324" s="35"/>
      <c r="Q324" s="35"/>
      <c r="R324" s="35">
        <v>63.763440000000003</v>
      </c>
      <c r="S324" s="35"/>
      <c r="T324" s="35"/>
      <c r="V324" s="24">
        <f t="shared" si="17"/>
        <v>668.14473999999996</v>
      </c>
      <c r="X324" s="5">
        <v>346.75767499999984</v>
      </c>
      <c r="Z324" s="20">
        <f t="shared" si="18"/>
        <v>1014.9024149999998</v>
      </c>
      <c r="AB324" s="8">
        <v>134.63788</v>
      </c>
      <c r="AC324" s="35">
        <v>0</v>
      </c>
      <c r="AD324" s="35"/>
      <c r="AE324" s="35">
        <v>0</v>
      </c>
      <c r="AF324" s="35">
        <v>211.10544000000002</v>
      </c>
      <c r="AG324" s="35">
        <v>23.599080000000001</v>
      </c>
      <c r="AH324" s="35">
        <v>116.48902000000001</v>
      </c>
      <c r="AI324" s="35"/>
      <c r="AJ324" s="35"/>
      <c r="AK324" s="35"/>
      <c r="AL324" s="35">
        <v>0</v>
      </c>
      <c r="AM324" s="35"/>
      <c r="AN324" s="35"/>
      <c r="AQ324" s="24">
        <f t="shared" si="20"/>
        <v>485.83142000000009</v>
      </c>
      <c r="AS324" s="34">
        <v>818.44800000000009</v>
      </c>
      <c r="AU324" s="20">
        <f t="shared" si="19"/>
        <v>1304.2794200000003</v>
      </c>
      <c r="AW324" s="20"/>
    </row>
    <row r="325" spans="1:49" x14ac:dyDescent="0.25">
      <c r="A325" t="str">
        <f>VLOOKUP($B325,'Cushing Balance'!$C$2:$E$500,3,TRUE)</f>
        <v>232010</v>
      </c>
      <c r="B325" s="1">
        <v>40336</v>
      </c>
      <c r="C325" s="31"/>
      <c r="D325" s="8">
        <v>0</v>
      </c>
      <c r="E325" s="35">
        <v>166.09654</v>
      </c>
      <c r="F325" s="35"/>
      <c r="G325" s="26">
        <v>41.25</v>
      </c>
      <c r="H325" s="35">
        <v>23.602169999999997</v>
      </c>
      <c r="I325" s="35">
        <v>0</v>
      </c>
      <c r="J325" s="26">
        <v>0</v>
      </c>
      <c r="K325" s="35">
        <v>54.624470000000002</v>
      </c>
      <c r="L325" s="35">
        <v>0</v>
      </c>
      <c r="M325" s="35">
        <v>311.52679000000001</v>
      </c>
      <c r="N325" s="35">
        <v>0</v>
      </c>
      <c r="O325" s="35"/>
      <c r="P325" s="35"/>
      <c r="Q325" s="35"/>
      <c r="R325" s="35">
        <v>4.3828999999999994</v>
      </c>
      <c r="S325" s="35"/>
      <c r="T325" s="35"/>
      <c r="V325" s="24">
        <f t="shared" si="17"/>
        <v>601.48286999999993</v>
      </c>
      <c r="X325" s="5">
        <v>346.75767499999984</v>
      </c>
      <c r="Z325" s="20">
        <f t="shared" si="18"/>
        <v>948.24054499999977</v>
      </c>
      <c r="AB325" s="8">
        <v>133.76267000000001</v>
      </c>
      <c r="AC325" s="35">
        <v>0</v>
      </c>
      <c r="AD325" s="35"/>
      <c r="AE325" s="35">
        <v>0</v>
      </c>
      <c r="AF325" s="35">
        <v>209.29223000000002</v>
      </c>
      <c r="AG325" s="35">
        <v>23.565669999999997</v>
      </c>
      <c r="AH325" s="35">
        <v>114.40877</v>
      </c>
      <c r="AI325" s="35"/>
      <c r="AJ325" s="35"/>
      <c r="AK325" s="35"/>
      <c r="AL325" s="35">
        <v>0</v>
      </c>
      <c r="AM325" s="35"/>
      <c r="AN325" s="35"/>
      <c r="AQ325" s="24">
        <f t="shared" si="20"/>
        <v>481.02934000000005</v>
      </c>
      <c r="AS325" s="34">
        <v>818.44800000000009</v>
      </c>
      <c r="AU325" s="20">
        <f t="shared" si="19"/>
        <v>1299.4773400000001</v>
      </c>
      <c r="AW325" s="20"/>
    </row>
    <row r="326" spans="1:49" x14ac:dyDescent="0.25">
      <c r="A326" t="str">
        <f>VLOOKUP($B326,'Cushing Balance'!$C$2:$E$500,3,TRUE)</f>
        <v>232010</v>
      </c>
      <c r="B326" s="1">
        <v>40337</v>
      </c>
      <c r="C326" s="31"/>
      <c r="D326" s="8">
        <v>0</v>
      </c>
      <c r="E326" s="35">
        <v>164.15029000000001</v>
      </c>
      <c r="F326" s="35"/>
      <c r="G326" s="26">
        <v>41.25</v>
      </c>
      <c r="H326" s="35">
        <v>24.553229999999999</v>
      </c>
      <c r="I326" s="35">
        <v>0</v>
      </c>
      <c r="J326" s="26">
        <v>0</v>
      </c>
      <c r="K326" s="35">
        <v>53.323900000000002</v>
      </c>
      <c r="L326" s="35">
        <v>0</v>
      </c>
      <c r="M326" s="35">
        <v>317.12427000000002</v>
      </c>
      <c r="N326" s="35">
        <v>0</v>
      </c>
      <c r="O326" s="35"/>
      <c r="P326" s="35"/>
      <c r="Q326" s="35"/>
      <c r="R326" s="35">
        <v>3.55654</v>
      </c>
      <c r="S326" s="35"/>
      <c r="T326" s="35"/>
      <c r="V326" s="24">
        <f t="shared" si="17"/>
        <v>603.95823000000007</v>
      </c>
      <c r="X326" s="5">
        <v>346.75767499999984</v>
      </c>
      <c r="Z326" s="20">
        <f t="shared" si="18"/>
        <v>950.71590499999991</v>
      </c>
      <c r="AB326" s="8">
        <v>129.89021</v>
      </c>
      <c r="AC326" s="35">
        <v>0</v>
      </c>
      <c r="AD326" s="35"/>
      <c r="AE326" s="35">
        <v>0</v>
      </c>
      <c r="AF326" s="35">
        <v>194.78440000000001</v>
      </c>
      <c r="AG326" s="35">
        <v>23.13325</v>
      </c>
      <c r="AH326" s="35">
        <v>93.874520000000004</v>
      </c>
      <c r="AI326" s="35"/>
      <c r="AJ326" s="35"/>
      <c r="AK326" s="35"/>
      <c r="AL326" s="35">
        <v>0</v>
      </c>
      <c r="AM326" s="35"/>
      <c r="AN326" s="35"/>
      <c r="AQ326" s="24">
        <f t="shared" si="20"/>
        <v>441.68238000000002</v>
      </c>
      <c r="AS326" s="34">
        <v>818.44800000000009</v>
      </c>
      <c r="AU326" s="20">
        <f t="shared" si="19"/>
        <v>1260.1303800000001</v>
      </c>
      <c r="AW326" s="20"/>
    </row>
    <row r="327" spans="1:49" x14ac:dyDescent="0.25">
      <c r="A327" t="str">
        <f>VLOOKUP($B327,'Cushing Balance'!$C$2:$E$500,3,TRUE)</f>
        <v>232010</v>
      </c>
      <c r="B327" s="1">
        <v>40338</v>
      </c>
      <c r="C327" s="31"/>
      <c r="D327" s="8">
        <v>0</v>
      </c>
      <c r="E327" s="35">
        <v>166.62498000000002</v>
      </c>
      <c r="F327" s="35"/>
      <c r="G327" s="26">
        <v>41.25</v>
      </c>
      <c r="H327" s="35">
        <v>23.79813</v>
      </c>
      <c r="I327" s="35">
        <v>0</v>
      </c>
      <c r="J327" s="26">
        <v>0</v>
      </c>
      <c r="K327" s="35">
        <v>53.037179999999999</v>
      </c>
      <c r="L327" s="35">
        <v>0</v>
      </c>
      <c r="M327" s="35">
        <v>296.16874999999999</v>
      </c>
      <c r="N327" s="35">
        <v>0</v>
      </c>
      <c r="O327" s="35"/>
      <c r="P327" s="35"/>
      <c r="Q327" s="35"/>
      <c r="R327" s="35">
        <v>4.5280200000000006</v>
      </c>
      <c r="S327" s="35"/>
      <c r="T327" s="35"/>
      <c r="V327" s="24">
        <f t="shared" si="17"/>
        <v>585.40706</v>
      </c>
      <c r="X327" s="5">
        <v>346.75767499999984</v>
      </c>
      <c r="Z327" s="20">
        <f t="shared" si="18"/>
        <v>932.16473499999984</v>
      </c>
      <c r="AB327" s="8">
        <v>129.8244</v>
      </c>
      <c r="AC327" s="35">
        <v>0</v>
      </c>
      <c r="AD327" s="35"/>
      <c r="AE327" s="35">
        <v>0</v>
      </c>
      <c r="AF327" s="35">
        <v>208.77590000000001</v>
      </c>
      <c r="AG327" s="35">
        <v>17.930250000000001</v>
      </c>
      <c r="AH327" s="35">
        <v>49.27908</v>
      </c>
      <c r="AI327" s="35"/>
      <c r="AJ327" s="35"/>
      <c r="AK327" s="35"/>
      <c r="AL327" s="35">
        <v>0</v>
      </c>
      <c r="AM327" s="35"/>
      <c r="AN327" s="35"/>
      <c r="AQ327" s="24">
        <f t="shared" si="20"/>
        <v>405.80963000000003</v>
      </c>
      <c r="AS327" s="34">
        <v>818.44800000000009</v>
      </c>
      <c r="AU327" s="20">
        <f t="shared" si="19"/>
        <v>1224.2576300000001</v>
      </c>
      <c r="AW327" s="20"/>
    </row>
    <row r="328" spans="1:49" x14ac:dyDescent="0.25">
      <c r="A328" t="str">
        <f>VLOOKUP($B328,'Cushing Balance'!$C$2:$E$500,3,TRUE)</f>
        <v>232010</v>
      </c>
      <c r="B328" s="1">
        <v>40339</v>
      </c>
      <c r="C328" s="31"/>
      <c r="D328" s="8">
        <v>0</v>
      </c>
      <c r="E328" s="35">
        <v>163.91252</v>
      </c>
      <c r="F328" s="35"/>
      <c r="G328" s="26">
        <v>41.25</v>
      </c>
      <c r="H328" s="35">
        <v>25.18683</v>
      </c>
      <c r="I328" s="35">
        <v>0</v>
      </c>
      <c r="J328" s="26">
        <v>0</v>
      </c>
      <c r="K328" s="35">
        <v>49.319879999999998</v>
      </c>
      <c r="L328" s="35">
        <v>0</v>
      </c>
      <c r="M328" s="35">
        <v>287.98808000000002</v>
      </c>
      <c r="N328" s="35">
        <v>0</v>
      </c>
      <c r="O328" s="35"/>
      <c r="P328" s="35"/>
      <c r="Q328" s="35"/>
      <c r="R328" s="35">
        <v>57.229309999999998</v>
      </c>
      <c r="S328" s="35"/>
      <c r="T328" s="35"/>
      <c r="V328" s="24">
        <f t="shared" si="17"/>
        <v>624.88661999999999</v>
      </c>
      <c r="X328" s="5">
        <v>346.75767499999984</v>
      </c>
      <c r="Z328" s="20">
        <f t="shared" si="18"/>
        <v>971.64429499999983</v>
      </c>
      <c r="AB328" s="8">
        <v>134.84617</v>
      </c>
      <c r="AC328" s="35">
        <v>0</v>
      </c>
      <c r="AD328" s="35"/>
      <c r="AE328" s="35">
        <v>0</v>
      </c>
      <c r="AF328" s="35">
        <v>205.92601999999999</v>
      </c>
      <c r="AG328" s="35">
        <v>16.063770000000002</v>
      </c>
      <c r="AH328" s="35">
        <v>82.751829999999998</v>
      </c>
      <c r="AI328" s="35"/>
      <c r="AJ328" s="35"/>
      <c r="AK328" s="35"/>
      <c r="AL328" s="35">
        <v>0</v>
      </c>
      <c r="AM328" s="35"/>
      <c r="AN328" s="35"/>
      <c r="AQ328" s="24">
        <f t="shared" si="20"/>
        <v>439.58778999999998</v>
      </c>
      <c r="AS328" s="34">
        <v>818.44800000000009</v>
      </c>
      <c r="AU328" s="20">
        <f t="shared" si="19"/>
        <v>1258.0357900000001</v>
      </c>
      <c r="AW328" s="20"/>
    </row>
    <row r="329" spans="1:49" x14ac:dyDescent="0.25">
      <c r="A329" t="str">
        <f>VLOOKUP($B329,'Cushing Balance'!$C$2:$E$500,3,TRUE)</f>
        <v>232010</v>
      </c>
      <c r="B329" s="1">
        <v>40340</v>
      </c>
      <c r="C329" s="31"/>
      <c r="D329" s="8">
        <v>0</v>
      </c>
      <c r="E329" s="35">
        <v>158.0224</v>
      </c>
      <c r="F329" s="35"/>
      <c r="G329" s="26">
        <v>41.25</v>
      </c>
      <c r="H329" s="35">
        <v>26.380080000000003</v>
      </c>
      <c r="I329" s="35">
        <v>0</v>
      </c>
      <c r="J329" s="26">
        <v>0</v>
      </c>
      <c r="K329" s="35">
        <v>40.483359999999998</v>
      </c>
      <c r="L329" s="35">
        <v>0</v>
      </c>
      <c r="M329" s="35">
        <v>296.20933000000002</v>
      </c>
      <c r="N329" s="35">
        <v>0</v>
      </c>
      <c r="O329" s="35"/>
      <c r="P329" s="35"/>
      <c r="Q329" s="35"/>
      <c r="R329" s="35">
        <v>4.8400200000000009</v>
      </c>
      <c r="S329" s="35"/>
      <c r="T329" s="35"/>
      <c r="V329" s="24">
        <f t="shared" si="17"/>
        <v>567.18519000000003</v>
      </c>
      <c r="X329" s="5">
        <v>346.75767499999984</v>
      </c>
      <c r="Z329" s="20">
        <f t="shared" si="18"/>
        <v>913.94286499999987</v>
      </c>
      <c r="AB329" s="8">
        <v>152.91255999999998</v>
      </c>
      <c r="AC329" s="35">
        <v>0</v>
      </c>
      <c r="AD329" s="35"/>
      <c r="AE329" s="35">
        <v>0</v>
      </c>
      <c r="AF329" s="35">
        <v>211.16654</v>
      </c>
      <c r="AG329" s="35">
        <v>17.161080000000002</v>
      </c>
      <c r="AH329" s="35">
        <v>87.880459999999999</v>
      </c>
      <c r="AI329" s="35"/>
      <c r="AJ329" s="35"/>
      <c r="AK329" s="35"/>
      <c r="AL329" s="35">
        <v>0</v>
      </c>
      <c r="AM329" s="35"/>
      <c r="AN329" s="35"/>
      <c r="AQ329" s="24">
        <f t="shared" si="20"/>
        <v>469.12063999999998</v>
      </c>
      <c r="AS329" s="34">
        <v>818.44800000000009</v>
      </c>
      <c r="AU329" s="20">
        <f t="shared" si="19"/>
        <v>1287.56864</v>
      </c>
      <c r="AW329" s="20"/>
    </row>
    <row r="330" spans="1:49" x14ac:dyDescent="0.25">
      <c r="A330" t="str">
        <f>VLOOKUP($B330,'Cushing Balance'!$C$2:$E$500,3,TRUE)</f>
        <v>242010</v>
      </c>
      <c r="B330" s="1">
        <v>40341</v>
      </c>
      <c r="C330" s="31"/>
      <c r="D330" s="8">
        <v>0</v>
      </c>
      <c r="E330" s="35">
        <v>166.33077</v>
      </c>
      <c r="F330" s="35"/>
      <c r="G330" s="26">
        <v>41.25</v>
      </c>
      <c r="H330" s="35">
        <v>29.028599999999997</v>
      </c>
      <c r="I330" s="35">
        <v>0</v>
      </c>
      <c r="J330" s="26">
        <v>0</v>
      </c>
      <c r="K330" s="35">
        <v>49.181710000000002</v>
      </c>
      <c r="L330" s="35">
        <v>0</v>
      </c>
      <c r="M330" s="35">
        <v>306.42619000000002</v>
      </c>
      <c r="N330" s="35">
        <v>0</v>
      </c>
      <c r="O330" s="35"/>
      <c r="P330" s="35"/>
      <c r="Q330" s="35"/>
      <c r="R330" s="35">
        <v>59.975000000000001</v>
      </c>
      <c r="S330" s="35"/>
      <c r="T330" s="35"/>
      <c r="V330" s="24">
        <f t="shared" ref="V330:V393" si="21">SUM(D330:R330)</f>
        <v>652.19227000000012</v>
      </c>
      <c r="X330" s="5">
        <v>346.75767499999984</v>
      </c>
      <c r="Z330" s="20">
        <f t="shared" ref="Z330:Z393" si="22">X330+V330</f>
        <v>998.94994499999996</v>
      </c>
      <c r="AB330" s="8">
        <v>153.08593999999999</v>
      </c>
      <c r="AC330" s="35">
        <v>0</v>
      </c>
      <c r="AD330" s="35"/>
      <c r="AE330" s="35">
        <v>0</v>
      </c>
      <c r="AF330" s="35">
        <v>205.92231000000001</v>
      </c>
      <c r="AG330" s="35">
        <v>22.52571</v>
      </c>
      <c r="AH330" s="35">
        <v>70.417649999999995</v>
      </c>
      <c r="AI330" s="35"/>
      <c r="AJ330" s="35"/>
      <c r="AK330" s="35"/>
      <c r="AL330" s="35">
        <v>0</v>
      </c>
      <c r="AM330" s="35"/>
      <c r="AN330" s="35"/>
      <c r="AQ330" s="24">
        <f t="shared" si="20"/>
        <v>451.95160999999996</v>
      </c>
      <c r="AS330" s="34">
        <v>818.44800000000009</v>
      </c>
      <c r="AU330" s="20">
        <f t="shared" ref="AU330:AU393" si="23">AS330+AQ330</f>
        <v>1270.3996099999999</v>
      </c>
      <c r="AW330" s="20"/>
    </row>
    <row r="331" spans="1:49" x14ac:dyDescent="0.25">
      <c r="A331" t="str">
        <f>VLOOKUP($B331,'Cushing Balance'!$C$2:$E$500,3,TRUE)</f>
        <v>242010</v>
      </c>
      <c r="B331" s="1">
        <v>40342</v>
      </c>
      <c r="C331" s="31"/>
      <c r="D331" s="8">
        <v>0</v>
      </c>
      <c r="E331" s="35">
        <v>160.95785000000001</v>
      </c>
      <c r="F331" s="35"/>
      <c r="G331" s="26">
        <v>41.25</v>
      </c>
      <c r="H331" s="35">
        <v>25.926419999999997</v>
      </c>
      <c r="I331" s="35">
        <v>0</v>
      </c>
      <c r="J331" s="26">
        <v>0</v>
      </c>
      <c r="K331" s="35">
        <v>49.893329999999999</v>
      </c>
      <c r="L331" s="35">
        <v>0</v>
      </c>
      <c r="M331" s="35">
        <v>319.68400000000003</v>
      </c>
      <c r="N331" s="35">
        <v>0</v>
      </c>
      <c r="O331" s="35"/>
      <c r="P331" s="35"/>
      <c r="Q331" s="35"/>
      <c r="R331" s="35">
        <v>34.852150000000002</v>
      </c>
      <c r="S331" s="35"/>
      <c r="T331" s="35"/>
      <c r="V331" s="24">
        <f t="shared" si="21"/>
        <v>632.56375000000014</v>
      </c>
      <c r="X331" s="5">
        <v>346.75767499999984</v>
      </c>
      <c r="Z331" s="20">
        <f t="shared" si="22"/>
        <v>979.32142499999998</v>
      </c>
      <c r="AB331" s="8">
        <v>151.67655999999999</v>
      </c>
      <c r="AC331" s="35">
        <v>0</v>
      </c>
      <c r="AD331" s="35"/>
      <c r="AE331" s="35">
        <v>0</v>
      </c>
      <c r="AF331" s="35">
        <v>207.62357999999998</v>
      </c>
      <c r="AG331" s="35">
        <v>18.969290000000001</v>
      </c>
      <c r="AH331" s="35">
        <v>73.508769999999998</v>
      </c>
      <c r="AI331" s="35"/>
      <c r="AJ331" s="35"/>
      <c r="AK331" s="35"/>
      <c r="AL331" s="35">
        <v>0</v>
      </c>
      <c r="AM331" s="35"/>
      <c r="AN331" s="35"/>
      <c r="AQ331" s="24">
        <f t="shared" ref="AQ331:AQ394" si="24">SUM(AB331:AO331)</f>
        <v>451.77819999999997</v>
      </c>
      <c r="AS331" s="34">
        <v>818.44800000000009</v>
      </c>
      <c r="AU331" s="20">
        <f t="shared" si="23"/>
        <v>1270.2262000000001</v>
      </c>
      <c r="AW331" s="20"/>
    </row>
    <row r="332" spans="1:49" x14ac:dyDescent="0.25">
      <c r="A332" t="str">
        <f>VLOOKUP($B332,'Cushing Balance'!$C$2:$E$500,3,TRUE)</f>
        <v>242010</v>
      </c>
      <c r="B332" s="1">
        <v>40343</v>
      </c>
      <c r="C332" s="31"/>
      <c r="D332" s="8">
        <v>0</v>
      </c>
      <c r="E332" s="35">
        <v>142.46554</v>
      </c>
      <c r="F332" s="35"/>
      <c r="G332" s="26">
        <v>41.25</v>
      </c>
      <c r="H332" s="35">
        <v>23.71219</v>
      </c>
      <c r="I332" s="35">
        <v>0</v>
      </c>
      <c r="J332" s="26">
        <v>0</v>
      </c>
      <c r="K332" s="35">
        <v>38.187849999999997</v>
      </c>
      <c r="L332" s="35">
        <v>0</v>
      </c>
      <c r="M332" s="35">
        <v>288.12625000000003</v>
      </c>
      <c r="N332" s="35">
        <v>0</v>
      </c>
      <c r="O332" s="35"/>
      <c r="P332" s="35"/>
      <c r="Q332" s="35"/>
      <c r="R332" s="35">
        <v>33.440330000000003</v>
      </c>
      <c r="S332" s="35"/>
      <c r="T332" s="35"/>
      <c r="V332" s="24">
        <f t="shared" si="21"/>
        <v>567.18216000000007</v>
      </c>
      <c r="X332" s="5">
        <v>346.75767499999984</v>
      </c>
      <c r="Z332" s="20">
        <f t="shared" si="22"/>
        <v>913.9398349999999</v>
      </c>
      <c r="AB332" s="8">
        <v>144.43863000000002</v>
      </c>
      <c r="AC332" s="35">
        <v>0</v>
      </c>
      <c r="AD332" s="35"/>
      <c r="AE332" s="35">
        <v>0</v>
      </c>
      <c r="AF332" s="35">
        <v>205.86992000000001</v>
      </c>
      <c r="AG332" s="35">
        <v>16.397669999999998</v>
      </c>
      <c r="AH332" s="35">
        <v>83.233149999999995</v>
      </c>
      <c r="AI332" s="35"/>
      <c r="AJ332" s="35"/>
      <c r="AK332" s="35"/>
      <c r="AL332" s="35">
        <v>0</v>
      </c>
      <c r="AM332" s="35"/>
      <c r="AN332" s="35"/>
      <c r="AQ332" s="24">
        <f t="shared" si="24"/>
        <v>449.93937000000005</v>
      </c>
      <c r="AS332" s="34">
        <v>818.44800000000009</v>
      </c>
      <c r="AU332" s="20">
        <f t="shared" si="23"/>
        <v>1268.3873700000001</v>
      </c>
      <c r="AW332" s="20"/>
    </row>
    <row r="333" spans="1:49" x14ac:dyDescent="0.25">
      <c r="A333" t="str">
        <f>VLOOKUP($B333,'Cushing Balance'!$C$2:$E$500,3,TRUE)</f>
        <v>242010</v>
      </c>
      <c r="B333" s="1">
        <v>40344</v>
      </c>
      <c r="C333" s="31"/>
      <c r="D333" s="8">
        <v>0</v>
      </c>
      <c r="E333" s="35">
        <v>143.86007999999998</v>
      </c>
      <c r="F333" s="35"/>
      <c r="G333" s="26">
        <v>41.25</v>
      </c>
      <c r="H333" s="35">
        <v>24.867270000000001</v>
      </c>
      <c r="I333" s="35">
        <v>0</v>
      </c>
      <c r="J333" s="26">
        <v>0</v>
      </c>
      <c r="K333" s="35">
        <v>38.429310000000001</v>
      </c>
      <c r="L333" s="35">
        <v>0</v>
      </c>
      <c r="M333" s="35">
        <v>292.51031</v>
      </c>
      <c r="N333" s="35">
        <v>0</v>
      </c>
      <c r="O333" s="35"/>
      <c r="P333" s="35"/>
      <c r="Q333" s="35"/>
      <c r="R333" s="35">
        <v>4.5553299999999997</v>
      </c>
      <c r="S333" s="35"/>
      <c r="T333" s="35"/>
      <c r="V333" s="24">
        <f t="shared" si="21"/>
        <v>545.47230000000002</v>
      </c>
      <c r="X333" s="5">
        <v>346.75767499999984</v>
      </c>
      <c r="Z333" s="20">
        <f t="shared" si="22"/>
        <v>892.22997499999985</v>
      </c>
      <c r="AB333" s="8">
        <v>142.82875000000001</v>
      </c>
      <c r="AC333" s="35">
        <v>0</v>
      </c>
      <c r="AD333" s="35"/>
      <c r="AE333" s="35">
        <v>0</v>
      </c>
      <c r="AF333" s="35">
        <v>204.5676</v>
      </c>
      <c r="AG333" s="35">
        <v>14.962</v>
      </c>
      <c r="AH333" s="35">
        <v>114.94719000000001</v>
      </c>
      <c r="AI333" s="35"/>
      <c r="AJ333" s="35"/>
      <c r="AK333" s="35"/>
      <c r="AL333" s="35">
        <v>0</v>
      </c>
      <c r="AM333" s="35"/>
      <c r="AN333" s="35"/>
      <c r="AQ333" s="24">
        <f t="shared" si="24"/>
        <v>477.30553999999995</v>
      </c>
      <c r="AS333" s="34">
        <v>818.44800000000009</v>
      </c>
      <c r="AU333" s="20">
        <f t="shared" si="23"/>
        <v>1295.7535400000002</v>
      </c>
      <c r="AW333" s="20"/>
    </row>
    <row r="334" spans="1:49" x14ac:dyDescent="0.25">
      <c r="A334" t="str">
        <f>VLOOKUP($B334,'Cushing Balance'!$C$2:$E$500,3,TRUE)</f>
        <v>242010</v>
      </c>
      <c r="B334" s="1">
        <v>40345</v>
      </c>
      <c r="C334" s="31"/>
      <c r="D334" s="8">
        <v>0</v>
      </c>
      <c r="E334" s="35">
        <v>166.83204000000001</v>
      </c>
      <c r="F334" s="35"/>
      <c r="G334" s="26">
        <v>41.25</v>
      </c>
      <c r="H334" s="35">
        <v>24.121310000000001</v>
      </c>
      <c r="I334" s="35">
        <v>0</v>
      </c>
      <c r="J334" s="26">
        <v>0</v>
      </c>
      <c r="K334" s="35">
        <v>40.145000000000003</v>
      </c>
      <c r="L334" s="35">
        <v>0</v>
      </c>
      <c r="M334" s="35">
        <v>282.10071000000005</v>
      </c>
      <c r="N334" s="35">
        <v>0</v>
      </c>
      <c r="O334" s="35"/>
      <c r="P334" s="35"/>
      <c r="Q334" s="35"/>
      <c r="R334" s="35">
        <v>4.30152</v>
      </c>
      <c r="S334" s="35"/>
      <c r="T334" s="35"/>
      <c r="V334" s="24">
        <f t="shared" si="21"/>
        <v>558.75058000000001</v>
      </c>
      <c r="X334" s="5">
        <v>346.75767499999984</v>
      </c>
      <c r="Z334" s="20">
        <f t="shared" si="22"/>
        <v>905.50825499999985</v>
      </c>
      <c r="AB334" s="8">
        <v>130.15902</v>
      </c>
      <c r="AC334" s="35">
        <v>0</v>
      </c>
      <c r="AD334" s="35"/>
      <c r="AE334" s="35">
        <v>0</v>
      </c>
      <c r="AF334" s="35">
        <v>205.97955999999999</v>
      </c>
      <c r="AG334" s="35">
        <v>15.511649999999999</v>
      </c>
      <c r="AH334" s="35">
        <v>118.05919</v>
      </c>
      <c r="AI334" s="35"/>
      <c r="AJ334" s="35"/>
      <c r="AK334" s="35"/>
      <c r="AL334" s="35">
        <v>0</v>
      </c>
      <c r="AM334" s="35"/>
      <c r="AN334" s="35"/>
      <c r="AQ334" s="24">
        <f t="shared" si="24"/>
        <v>469.70941999999997</v>
      </c>
      <c r="AS334" s="34">
        <v>818.44800000000009</v>
      </c>
      <c r="AU334" s="20">
        <f t="shared" si="23"/>
        <v>1288.15742</v>
      </c>
      <c r="AW334" s="20"/>
    </row>
    <row r="335" spans="1:49" x14ac:dyDescent="0.25">
      <c r="A335" t="str">
        <f>VLOOKUP($B335,'Cushing Balance'!$C$2:$E$500,3,TRUE)</f>
        <v>242010</v>
      </c>
      <c r="B335" s="1">
        <v>40346</v>
      </c>
      <c r="C335" s="31"/>
      <c r="D335" s="8">
        <v>0</v>
      </c>
      <c r="E335" s="35">
        <v>168.24682999999999</v>
      </c>
      <c r="F335" s="35"/>
      <c r="G335" s="26">
        <v>41.25</v>
      </c>
      <c r="H335" s="35">
        <v>26.582039999999999</v>
      </c>
      <c r="I335" s="35">
        <v>0</v>
      </c>
      <c r="J335" s="26">
        <v>0</v>
      </c>
      <c r="K335" s="35">
        <v>40.472290000000001</v>
      </c>
      <c r="L335" s="35">
        <v>0</v>
      </c>
      <c r="M335" s="35">
        <v>277.20168999999999</v>
      </c>
      <c r="N335" s="35">
        <v>0</v>
      </c>
      <c r="O335" s="35"/>
      <c r="P335" s="35"/>
      <c r="Q335" s="35"/>
      <c r="R335" s="35">
        <v>67.000059999999991</v>
      </c>
      <c r="S335" s="35"/>
      <c r="T335" s="35"/>
      <c r="V335" s="24">
        <f t="shared" si="21"/>
        <v>620.75290999999993</v>
      </c>
      <c r="X335" s="5">
        <v>346.75767499999984</v>
      </c>
      <c r="Z335" s="20">
        <f t="shared" si="22"/>
        <v>967.51058499999976</v>
      </c>
      <c r="AB335" s="8">
        <v>130.37799999999999</v>
      </c>
      <c r="AC335" s="35">
        <v>0</v>
      </c>
      <c r="AD335" s="35"/>
      <c r="AE335" s="35">
        <v>0</v>
      </c>
      <c r="AF335" s="35">
        <v>212.20479</v>
      </c>
      <c r="AG335" s="35">
        <v>16.07996</v>
      </c>
      <c r="AH335" s="35">
        <v>63.395309999999995</v>
      </c>
      <c r="AI335" s="35"/>
      <c r="AJ335" s="35"/>
      <c r="AK335" s="35"/>
      <c r="AL335" s="35">
        <v>0</v>
      </c>
      <c r="AM335" s="35"/>
      <c r="AN335" s="35"/>
      <c r="AQ335" s="24">
        <f t="shared" si="24"/>
        <v>422.05805999999995</v>
      </c>
      <c r="AS335" s="34">
        <v>818.44800000000009</v>
      </c>
      <c r="AU335" s="20">
        <f t="shared" si="23"/>
        <v>1240.5060600000002</v>
      </c>
      <c r="AW335" s="20"/>
    </row>
    <row r="336" spans="1:49" x14ac:dyDescent="0.25">
      <c r="A336" t="str">
        <f>VLOOKUP($B336,'Cushing Balance'!$C$2:$E$500,3,TRUE)</f>
        <v>242010</v>
      </c>
      <c r="B336" s="1">
        <v>40347</v>
      </c>
      <c r="C336" s="31"/>
      <c r="D336" s="8">
        <v>0</v>
      </c>
      <c r="E336" s="35">
        <v>168.90452999999999</v>
      </c>
      <c r="F336" s="35"/>
      <c r="G336" s="26">
        <v>41.25</v>
      </c>
      <c r="H336" s="35">
        <v>28.829159999999998</v>
      </c>
      <c r="I336" s="35">
        <v>0</v>
      </c>
      <c r="J336" s="26">
        <v>0</v>
      </c>
      <c r="K336" s="35">
        <v>41.519160000000007</v>
      </c>
      <c r="L336" s="35">
        <v>0</v>
      </c>
      <c r="M336" s="35">
        <v>274.23511999999999</v>
      </c>
      <c r="N336" s="35">
        <v>0</v>
      </c>
      <c r="O336" s="35"/>
      <c r="P336" s="35"/>
      <c r="Q336" s="35"/>
      <c r="R336" s="35">
        <v>53.809559999999998</v>
      </c>
      <c r="S336" s="35"/>
      <c r="T336" s="35"/>
      <c r="V336" s="24">
        <f t="shared" si="21"/>
        <v>608.54753000000005</v>
      </c>
      <c r="X336" s="5">
        <v>346.75767499999984</v>
      </c>
      <c r="Z336" s="20">
        <f t="shared" si="22"/>
        <v>955.30520499999989</v>
      </c>
      <c r="AB336" s="8">
        <v>130.70444000000001</v>
      </c>
      <c r="AC336" s="35">
        <v>0</v>
      </c>
      <c r="AD336" s="35"/>
      <c r="AE336" s="35">
        <v>0</v>
      </c>
      <c r="AF336" s="35">
        <v>214.2174</v>
      </c>
      <c r="AG336" s="35">
        <v>15.572979999999999</v>
      </c>
      <c r="AH336" s="35">
        <v>69.255420000000001</v>
      </c>
      <c r="AI336" s="35"/>
      <c r="AJ336" s="35"/>
      <c r="AK336" s="35"/>
      <c r="AL336" s="35">
        <v>0</v>
      </c>
      <c r="AM336" s="35"/>
      <c r="AN336" s="35"/>
      <c r="AQ336" s="24">
        <f t="shared" si="24"/>
        <v>429.75023999999996</v>
      </c>
      <c r="AS336" s="34">
        <v>818.44800000000009</v>
      </c>
      <c r="AU336" s="20">
        <f t="shared" si="23"/>
        <v>1248.1982400000002</v>
      </c>
      <c r="AW336" s="20"/>
    </row>
    <row r="337" spans="1:49" x14ac:dyDescent="0.25">
      <c r="A337" t="str">
        <f>VLOOKUP($B337,'Cushing Balance'!$C$2:$E$500,3,TRUE)</f>
        <v>252010</v>
      </c>
      <c r="B337" s="1">
        <v>40348</v>
      </c>
      <c r="C337" s="31"/>
      <c r="D337" s="8">
        <v>0</v>
      </c>
      <c r="E337" s="35">
        <v>166.32982999999999</v>
      </c>
      <c r="F337" s="35"/>
      <c r="G337" s="26">
        <v>41.25</v>
      </c>
      <c r="H337" s="35">
        <v>30.123080000000002</v>
      </c>
      <c r="I337" s="35">
        <v>0</v>
      </c>
      <c r="J337" s="26">
        <v>0</v>
      </c>
      <c r="K337" s="35">
        <v>41.11983</v>
      </c>
      <c r="L337" s="35">
        <v>0</v>
      </c>
      <c r="M337" s="35">
        <v>308.86021</v>
      </c>
      <c r="N337" s="35">
        <v>0</v>
      </c>
      <c r="O337" s="35"/>
      <c r="P337" s="35"/>
      <c r="Q337" s="35"/>
      <c r="R337" s="35">
        <v>69.901939999999996</v>
      </c>
      <c r="S337" s="35"/>
      <c r="T337" s="35"/>
      <c r="V337" s="24">
        <f t="shared" si="21"/>
        <v>657.58488999999986</v>
      </c>
      <c r="X337" s="5">
        <v>346.75767499999984</v>
      </c>
      <c r="Z337" s="20">
        <f t="shared" si="22"/>
        <v>1004.3425649999997</v>
      </c>
      <c r="AB337" s="8">
        <v>130.13830999999999</v>
      </c>
      <c r="AC337" s="35">
        <v>0</v>
      </c>
      <c r="AD337" s="35"/>
      <c r="AE337" s="35">
        <v>0</v>
      </c>
      <c r="AF337" s="35">
        <v>210.75955999999999</v>
      </c>
      <c r="AG337" s="35">
        <v>15.413709999999998</v>
      </c>
      <c r="AH337" s="35">
        <v>71.499380000000002</v>
      </c>
      <c r="AI337" s="35"/>
      <c r="AJ337" s="35"/>
      <c r="AK337" s="35"/>
      <c r="AL337" s="35">
        <v>0</v>
      </c>
      <c r="AM337" s="35"/>
      <c r="AN337" s="35"/>
      <c r="AQ337" s="24">
        <f t="shared" si="24"/>
        <v>427.81096000000002</v>
      </c>
      <c r="AS337" s="34">
        <v>818.44800000000009</v>
      </c>
      <c r="AU337" s="20">
        <f t="shared" si="23"/>
        <v>1246.2589600000001</v>
      </c>
      <c r="AW337" s="20"/>
    </row>
    <row r="338" spans="1:49" x14ac:dyDescent="0.25">
      <c r="A338" t="str">
        <f>VLOOKUP($B338,'Cushing Balance'!$C$2:$E$500,3,TRUE)</f>
        <v>252010</v>
      </c>
      <c r="B338" s="1">
        <v>40349</v>
      </c>
      <c r="C338" s="31"/>
      <c r="D338" s="8">
        <v>0</v>
      </c>
      <c r="E338" s="35">
        <v>169.34342000000001</v>
      </c>
      <c r="F338" s="35"/>
      <c r="G338" s="26">
        <v>41.25</v>
      </c>
      <c r="H338" s="35">
        <v>28.95177</v>
      </c>
      <c r="I338" s="35">
        <v>0</v>
      </c>
      <c r="J338" s="26">
        <v>0</v>
      </c>
      <c r="K338" s="35">
        <v>43.961460000000002</v>
      </c>
      <c r="L338" s="35">
        <v>0</v>
      </c>
      <c r="M338" s="35">
        <v>286.51246000000003</v>
      </c>
      <c r="N338" s="35">
        <v>0</v>
      </c>
      <c r="O338" s="35"/>
      <c r="P338" s="35"/>
      <c r="Q338" s="35"/>
      <c r="R338" s="35">
        <v>3.2777500000000002</v>
      </c>
      <c r="S338" s="35"/>
      <c r="T338" s="35"/>
      <c r="V338" s="24">
        <f t="shared" si="21"/>
        <v>573.29686000000004</v>
      </c>
      <c r="X338" s="5">
        <v>346.75767499999984</v>
      </c>
      <c r="Z338" s="20">
        <f t="shared" si="22"/>
        <v>920.05453499999987</v>
      </c>
      <c r="AB338" s="8">
        <v>134.83542</v>
      </c>
      <c r="AC338" s="35">
        <v>0</v>
      </c>
      <c r="AD338" s="35"/>
      <c r="AE338" s="35">
        <v>0</v>
      </c>
      <c r="AF338" s="35">
        <v>179.98393999999999</v>
      </c>
      <c r="AG338" s="35">
        <v>14.674809999999999</v>
      </c>
      <c r="AH338" s="35">
        <v>73.188039999999987</v>
      </c>
      <c r="AI338" s="35"/>
      <c r="AJ338" s="35"/>
      <c r="AK338" s="35"/>
      <c r="AL338" s="35">
        <v>0</v>
      </c>
      <c r="AM338" s="35"/>
      <c r="AN338" s="35"/>
      <c r="AQ338" s="24">
        <f t="shared" si="24"/>
        <v>402.68220999999994</v>
      </c>
      <c r="AS338" s="34">
        <v>818.44800000000009</v>
      </c>
      <c r="AU338" s="20">
        <f t="shared" si="23"/>
        <v>1221.13021</v>
      </c>
      <c r="AW338" s="20"/>
    </row>
    <row r="339" spans="1:49" x14ac:dyDescent="0.25">
      <c r="A339" t="str">
        <f>VLOOKUP($B339,'Cushing Balance'!$C$2:$E$500,3,TRUE)</f>
        <v>252010</v>
      </c>
      <c r="B339" s="1">
        <v>40350</v>
      </c>
      <c r="C339" s="31"/>
      <c r="D339" s="8">
        <v>0</v>
      </c>
      <c r="E339" s="35">
        <v>156.07367000000002</v>
      </c>
      <c r="F339" s="35"/>
      <c r="G339" s="26">
        <v>41.25</v>
      </c>
      <c r="H339" s="35">
        <v>29.34102</v>
      </c>
      <c r="I339" s="35">
        <v>0</v>
      </c>
      <c r="J339" s="26">
        <v>0</v>
      </c>
      <c r="K339" s="35">
        <v>42.909230000000001</v>
      </c>
      <c r="L339" s="35">
        <v>0</v>
      </c>
      <c r="M339" s="35">
        <v>285.68592000000001</v>
      </c>
      <c r="N339" s="35">
        <v>0</v>
      </c>
      <c r="O339" s="35"/>
      <c r="P339" s="35"/>
      <c r="Q339" s="35"/>
      <c r="R339" s="35">
        <v>23.511130000000001</v>
      </c>
      <c r="S339" s="35"/>
      <c r="T339" s="35"/>
      <c r="V339" s="24">
        <f t="shared" si="21"/>
        <v>578.77096999999992</v>
      </c>
      <c r="X339" s="5">
        <v>346.75767499999984</v>
      </c>
      <c r="Z339" s="20">
        <f t="shared" si="22"/>
        <v>925.52864499999976</v>
      </c>
      <c r="AB339" s="8">
        <v>130.14222999999998</v>
      </c>
      <c r="AC339" s="35">
        <v>0</v>
      </c>
      <c r="AD339" s="35"/>
      <c r="AE339" s="35">
        <v>0</v>
      </c>
      <c r="AF339" s="35">
        <v>191.13489999999999</v>
      </c>
      <c r="AG339" s="35">
        <v>15.110850000000001</v>
      </c>
      <c r="AH339" s="35">
        <v>76.960999999999999</v>
      </c>
      <c r="AI339" s="35"/>
      <c r="AJ339" s="35"/>
      <c r="AK339" s="35"/>
      <c r="AL339" s="35">
        <v>0</v>
      </c>
      <c r="AM339" s="35"/>
      <c r="AN339" s="35"/>
      <c r="AQ339" s="24">
        <f t="shared" si="24"/>
        <v>413.34897999999998</v>
      </c>
      <c r="AS339" s="34">
        <v>818.44800000000009</v>
      </c>
      <c r="AU339" s="20">
        <f t="shared" si="23"/>
        <v>1231.7969800000001</v>
      </c>
      <c r="AW339" s="20"/>
    </row>
    <row r="340" spans="1:49" x14ac:dyDescent="0.25">
      <c r="A340" t="str">
        <f>VLOOKUP($B340,'Cushing Balance'!$C$2:$E$500,3,TRUE)</f>
        <v>252010</v>
      </c>
      <c r="B340" s="1">
        <v>40351</v>
      </c>
      <c r="C340" s="31"/>
      <c r="D340" s="8">
        <v>0</v>
      </c>
      <c r="E340" s="35">
        <v>146.05682999999999</v>
      </c>
      <c r="F340" s="35"/>
      <c r="G340" s="26">
        <v>41.25</v>
      </c>
      <c r="H340" s="35">
        <v>30.23423</v>
      </c>
      <c r="I340" s="35">
        <v>0</v>
      </c>
      <c r="J340" s="26">
        <v>0</v>
      </c>
      <c r="K340" s="35">
        <v>46.474460000000001</v>
      </c>
      <c r="L340" s="35">
        <v>0</v>
      </c>
      <c r="M340" s="35">
        <v>285.15228999999999</v>
      </c>
      <c r="N340" s="35">
        <v>0</v>
      </c>
      <c r="O340" s="35"/>
      <c r="P340" s="35"/>
      <c r="Q340" s="35"/>
      <c r="R340" s="35">
        <v>45.819940000000003</v>
      </c>
      <c r="S340" s="35"/>
      <c r="T340" s="35"/>
      <c r="V340" s="24">
        <f t="shared" si="21"/>
        <v>594.98774999999989</v>
      </c>
      <c r="X340" s="5">
        <v>346.75767499999984</v>
      </c>
      <c r="Z340" s="20">
        <f t="shared" si="22"/>
        <v>941.74542499999973</v>
      </c>
      <c r="AB340" s="8">
        <v>130.30794</v>
      </c>
      <c r="AC340" s="35">
        <v>0</v>
      </c>
      <c r="AD340" s="35"/>
      <c r="AE340" s="35">
        <v>0</v>
      </c>
      <c r="AF340" s="35">
        <v>202.62870999999998</v>
      </c>
      <c r="AG340" s="35">
        <v>14.747479999999999</v>
      </c>
      <c r="AH340" s="35">
        <v>79.111170000000001</v>
      </c>
      <c r="AI340" s="35"/>
      <c r="AJ340" s="35"/>
      <c r="AK340" s="35"/>
      <c r="AL340" s="35">
        <v>0</v>
      </c>
      <c r="AM340" s="35"/>
      <c r="AN340" s="35"/>
      <c r="AQ340" s="24">
        <f t="shared" si="24"/>
        <v>426.7953</v>
      </c>
      <c r="AS340" s="34">
        <v>818.44800000000009</v>
      </c>
      <c r="AU340" s="20">
        <f t="shared" si="23"/>
        <v>1245.2433000000001</v>
      </c>
      <c r="AW340" s="20"/>
    </row>
    <row r="341" spans="1:49" x14ac:dyDescent="0.25">
      <c r="A341" t="str">
        <f>VLOOKUP($B341,'Cushing Balance'!$C$2:$E$500,3,TRUE)</f>
        <v>252010</v>
      </c>
      <c r="B341" s="1">
        <v>40352</v>
      </c>
      <c r="C341" s="31"/>
      <c r="D341" s="8">
        <v>0</v>
      </c>
      <c r="E341" s="35">
        <v>139.34976999999998</v>
      </c>
      <c r="F341" s="35"/>
      <c r="G341" s="26">
        <v>41.25</v>
      </c>
      <c r="H341" s="35">
        <v>28.668939999999999</v>
      </c>
      <c r="I341" s="35">
        <v>0</v>
      </c>
      <c r="J341" s="26">
        <v>0</v>
      </c>
      <c r="K341" s="35">
        <v>50.437460000000002</v>
      </c>
      <c r="L341" s="35">
        <v>0</v>
      </c>
      <c r="M341" s="35">
        <v>299.78692000000001</v>
      </c>
      <c r="N341" s="35">
        <v>0</v>
      </c>
      <c r="O341" s="35"/>
      <c r="P341" s="35"/>
      <c r="Q341" s="35"/>
      <c r="R341" s="35">
        <v>4.6446000000000005</v>
      </c>
      <c r="S341" s="35"/>
      <c r="T341" s="35"/>
      <c r="V341" s="24">
        <f t="shared" si="21"/>
        <v>564.13768999999991</v>
      </c>
      <c r="X341" s="5">
        <v>346.75767499999984</v>
      </c>
      <c r="Z341" s="20">
        <f t="shared" si="22"/>
        <v>910.89536499999974</v>
      </c>
      <c r="AB341" s="8">
        <v>130.18188000000001</v>
      </c>
      <c r="AC341" s="35">
        <v>0</v>
      </c>
      <c r="AD341" s="35"/>
      <c r="AE341" s="35">
        <v>0</v>
      </c>
      <c r="AF341" s="35">
        <v>201.39702</v>
      </c>
      <c r="AG341" s="35">
        <v>14.79698</v>
      </c>
      <c r="AH341" s="35">
        <v>86.495329999999996</v>
      </c>
      <c r="AI341" s="35"/>
      <c r="AJ341" s="35"/>
      <c r="AK341" s="35"/>
      <c r="AL341" s="35">
        <v>0</v>
      </c>
      <c r="AM341" s="35"/>
      <c r="AN341" s="35"/>
      <c r="AQ341" s="24">
        <f t="shared" si="24"/>
        <v>432.87121000000002</v>
      </c>
      <c r="AS341" s="34">
        <v>818.44800000000009</v>
      </c>
      <c r="AU341" s="20">
        <f t="shared" si="23"/>
        <v>1251.3192100000001</v>
      </c>
      <c r="AW341" s="20"/>
    </row>
    <row r="342" spans="1:49" x14ac:dyDescent="0.25">
      <c r="A342" t="str">
        <f>VLOOKUP($B342,'Cushing Balance'!$C$2:$E$500,3,TRUE)</f>
        <v>252010</v>
      </c>
      <c r="B342" s="1">
        <v>40353</v>
      </c>
      <c r="C342" s="31"/>
      <c r="D342" s="8">
        <v>0</v>
      </c>
      <c r="E342" s="35">
        <v>144.41498000000001</v>
      </c>
      <c r="F342" s="35"/>
      <c r="G342" s="26">
        <v>41.25</v>
      </c>
      <c r="H342" s="35">
        <v>27.370709999999999</v>
      </c>
      <c r="I342" s="35">
        <v>0</v>
      </c>
      <c r="J342" s="26">
        <v>0</v>
      </c>
      <c r="K342" s="35">
        <v>46.390830000000001</v>
      </c>
      <c r="L342" s="35">
        <v>0</v>
      </c>
      <c r="M342" s="35">
        <v>290.62683000000004</v>
      </c>
      <c r="N342" s="35">
        <v>0</v>
      </c>
      <c r="O342" s="35"/>
      <c r="P342" s="35"/>
      <c r="Q342" s="35"/>
      <c r="R342" s="35">
        <v>4.7435</v>
      </c>
      <c r="S342" s="35"/>
      <c r="T342" s="35"/>
      <c r="V342" s="24">
        <f t="shared" si="21"/>
        <v>554.79685000000018</v>
      </c>
      <c r="X342" s="5">
        <v>346.75767499999984</v>
      </c>
      <c r="Z342" s="20">
        <f t="shared" si="22"/>
        <v>901.55452500000001</v>
      </c>
      <c r="AB342" s="8">
        <v>130.32041999999998</v>
      </c>
      <c r="AC342" s="35">
        <v>0</v>
      </c>
      <c r="AD342" s="35"/>
      <c r="AE342" s="35">
        <v>0</v>
      </c>
      <c r="AF342" s="35">
        <v>200.12321</v>
      </c>
      <c r="AG342" s="35">
        <v>14.50892</v>
      </c>
      <c r="AH342" s="35">
        <v>84.324100000000001</v>
      </c>
      <c r="AI342" s="35"/>
      <c r="AJ342" s="35"/>
      <c r="AK342" s="35"/>
      <c r="AL342" s="35">
        <v>0</v>
      </c>
      <c r="AM342" s="35"/>
      <c r="AN342" s="35"/>
      <c r="AQ342" s="24">
        <f t="shared" si="24"/>
        <v>429.27664999999996</v>
      </c>
      <c r="AS342" s="34">
        <v>818.44800000000009</v>
      </c>
      <c r="AU342" s="20">
        <f t="shared" si="23"/>
        <v>1247.7246500000001</v>
      </c>
      <c r="AW342" s="20"/>
    </row>
    <row r="343" spans="1:49" x14ac:dyDescent="0.25">
      <c r="A343" t="str">
        <f>VLOOKUP($B343,'Cushing Balance'!$C$2:$E$500,3,TRUE)</f>
        <v>252010</v>
      </c>
      <c r="B343" s="1">
        <v>40354</v>
      </c>
      <c r="C343" s="31"/>
      <c r="D343" s="8">
        <v>0</v>
      </c>
      <c r="E343" s="35">
        <v>149.67954</v>
      </c>
      <c r="F343" s="35"/>
      <c r="G343" s="26">
        <v>41.25</v>
      </c>
      <c r="H343" s="35">
        <v>28.22813</v>
      </c>
      <c r="I343" s="35">
        <v>0</v>
      </c>
      <c r="J343" s="26">
        <v>0</v>
      </c>
      <c r="K343" s="35">
        <v>50.740670000000001</v>
      </c>
      <c r="L343" s="35">
        <v>0</v>
      </c>
      <c r="M343" s="35">
        <v>262.50828999999999</v>
      </c>
      <c r="N343" s="35">
        <v>0</v>
      </c>
      <c r="O343" s="35"/>
      <c r="P343" s="35"/>
      <c r="Q343" s="35"/>
      <c r="R343" s="35">
        <v>58.775460000000002</v>
      </c>
      <c r="S343" s="35"/>
      <c r="T343" s="35"/>
      <c r="V343" s="24">
        <f t="shared" si="21"/>
        <v>591.1820899999999</v>
      </c>
      <c r="X343" s="5">
        <v>346.75767499999984</v>
      </c>
      <c r="Z343" s="20">
        <f t="shared" si="22"/>
        <v>937.93976499999974</v>
      </c>
      <c r="AB343" s="8">
        <v>130.45939999999999</v>
      </c>
      <c r="AC343" s="35">
        <v>0</v>
      </c>
      <c r="AD343" s="35"/>
      <c r="AE343" s="35">
        <v>0</v>
      </c>
      <c r="AF343" s="35">
        <v>197.37245999999999</v>
      </c>
      <c r="AG343" s="35">
        <v>18.236330000000002</v>
      </c>
      <c r="AH343" s="35">
        <v>92.180460000000011</v>
      </c>
      <c r="AI343" s="35"/>
      <c r="AJ343" s="35"/>
      <c r="AK343" s="35"/>
      <c r="AL343" s="35">
        <v>0</v>
      </c>
      <c r="AM343" s="35"/>
      <c r="AN343" s="35"/>
      <c r="AQ343" s="24">
        <f t="shared" si="24"/>
        <v>438.24865</v>
      </c>
      <c r="AS343" s="34">
        <v>818.44800000000009</v>
      </c>
      <c r="AU343" s="20">
        <f t="shared" si="23"/>
        <v>1256.6966500000001</v>
      </c>
      <c r="AW343" s="20"/>
    </row>
    <row r="344" spans="1:49" x14ac:dyDescent="0.25">
      <c r="A344" t="str">
        <f>VLOOKUP($B344,'Cushing Balance'!$C$2:$E$500,3,TRUE)</f>
        <v>262010</v>
      </c>
      <c r="B344" s="1">
        <v>40355</v>
      </c>
      <c r="C344" s="31"/>
      <c r="D344" s="8">
        <v>0</v>
      </c>
      <c r="E344" s="35">
        <v>155.31656000000001</v>
      </c>
      <c r="F344" s="35"/>
      <c r="G344" s="26">
        <v>41.25</v>
      </c>
      <c r="H344" s="35">
        <v>26.818459999999998</v>
      </c>
      <c r="I344" s="35">
        <v>0</v>
      </c>
      <c r="J344" s="26">
        <v>0</v>
      </c>
      <c r="K344" s="35">
        <v>56.126750000000001</v>
      </c>
      <c r="L344" s="35">
        <v>0</v>
      </c>
      <c r="M344" s="35">
        <v>182.15481</v>
      </c>
      <c r="N344" s="35">
        <v>0</v>
      </c>
      <c r="O344" s="35"/>
      <c r="P344" s="35"/>
      <c r="Q344" s="35"/>
      <c r="R344" s="35">
        <v>11.85106</v>
      </c>
      <c r="S344" s="35"/>
      <c r="T344" s="35"/>
      <c r="V344" s="24">
        <f t="shared" si="21"/>
        <v>473.51764000000003</v>
      </c>
      <c r="X344" s="5">
        <v>346.75767499999984</v>
      </c>
      <c r="Z344" s="20">
        <f t="shared" si="22"/>
        <v>820.27531499999986</v>
      </c>
      <c r="AB344" s="8">
        <v>130.10915</v>
      </c>
      <c r="AC344" s="35">
        <v>0</v>
      </c>
      <c r="AD344" s="35"/>
      <c r="AE344" s="35">
        <v>0</v>
      </c>
      <c r="AF344" s="35">
        <v>197.05883</v>
      </c>
      <c r="AG344" s="35">
        <v>22.225519999999999</v>
      </c>
      <c r="AH344" s="35">
        <v>117.91242</v>
      </c>
      <c r="AI344" s="35"/>
      <c r="AJ344" s="35"/>
      <c r="AK344" s="35"/>
      <c r="AL344" s="35">
        <v>0</v>
      </c>
      <c r="AM344" s="35"/>
      <c r="AN344" s="35"/>
      <c r="AQ344" s="24">
        <f t="shared" si="24"/>
        <v>467.30592000000001</v>
      </c>
      <c r="AS344" s="34">
        <v>818.44800000000009</v>
      </c>
      <c r="AU344" s="20">
        <f t="shared" si="23"/>
        <v>1285.7539200000001</v>
      </c>
      <c r="AW344" s="20"/>
    </row>
    <row r="345" spans="1:49" x14ac:dyDescent="0.25">
      <c r="A345" t="str">
        <f>VLOOKUP($B345,'Cushing Balance'!$C$2:$E$500,3,TRUE)</f>
        <v>262010</v>
      </c>
      <c r="B345" s="1">
        <v>40356</v>
      </c>
      <c r="C345" s="31"/>
      <c r="D345" s="8">
        <v>0</v>
      </c>
      <c r="E345" s="35">
        <v>135.41394</v>
      </c>
      <c r="F345" s="35"/>
      <c r="G345" s="26">
        <v>41.25</v>
      </c>
      <c r="H345" s="35">
        <v>26.585249999999998</v>
      </c>
      <c r="I345" s="35">
        <v>0</v>
      </c>
      <c r="J345" s="26">
        <v>0</v>
      </c>
      <c r="K345" s="35">
        <v>58.101559999999999</v>
      </c>
      <c r="L345" s="35">
        <v>0</v>
      </c>
      <c r="M345" s="35">
        <v>299.78449999999998</v>
      </c>
      <c r="N345" s="35">
        <v>0</v>
      </c>
      <c r="O345" s="35"/>
      <c r="P345" s="35"/>
      <c r="Q345" s="35"/>
      <c r="R345" s="35">
        <v>5.5784399999999996</v>
      </c>
      <c r="S345" s="35"/>
      <c r="T345" s="35"/>
      <c r="V345" s="24">
        <f t="shared" si="21"/>
        <v>566.71369000000004</v>
      </c>
      <c r="X345" s="5">
        <v>346.75767499999984</v>
      </c>
      <c r="Z345" s="20">
        <f t="shared" si="22"/>
        <v>913.47136499999988</v>
      </c>
      <c r="AB345" s="8">
        <v>130.37721000000002</v>
      </c>
      <c r="AC345" s="35">
        <v>0</v>
      </c>
      <c r="AD345" s="35"/>
      <c r="AE345" s="35">
        <v>0</v>
      </c>
      <c r="AF345" s="35">
        <v>209.72543999999999</v>
      </c>
      <c r="AG345" s="35">
        <v>22.182209999999998</v>
      </c>
      <c r="AH345" s="35">
        <v>80.962210000000013</v>
      </c>
      <c r="AI345" s="35"/>
      <c r="AJ345" s="35"/>
      <c r="AK345" s="35"/>
      <c r="AL345" s="35">
        <v>0</v>
      </c>
      <c r="AM345" s="35"/>
      <c r="AN345" s="35"/>
      <c r="AQ345" s="24">
        <f t="shared" si="24"/>
        <v>443.24707000000006</v>
      </c>
      <c r="AS345" s="34">
        <v>818.44800000000009</v>
      </c>
      <c r="AU345" s="20">
        <f t="shared" si="23"/>
        <v>1261.6950700000002</v>
      </c>
      <c r="AW345" s="20"/>
    </row>
    <row r="346" spans="1:49" x14ac:dyDescent="0.25">
      <c r="A346" t="str">
        <f>VLOOKUP($B346,'Cushing Balance'!$C$2:$E$500,3,TRUE)</f>
        <v>262010</v>
      </c>
      <c r="B346" s="1">
        <v>40357</v>
      </c>
      <c r="C346" s="31"/>
      <c r="D346" s="8">
        <v>0</v>
      </c>
      <c r="E346" s="35">
        <v>143.21924999999999</v>
      </c>
      <c r="F346" s="35"/>
      <c r="G346" s="26">
        <v>41.25</v>
      </c>
      <c r="H346" s="35">
        <v>26.090060000000001</v>
      </c>
      <c r="I346" s="35">
        <v>0</v>
      </c>
      <c r="J346" s="26">
        <v>0</v>
      </c>
      <c r="K346" s="35">
        <v>43.949690000000004</v>
      </c>
      <c r="L346" s="35">
        <v>0</v>
      </c>
      <c r="M346" s="35">
        <v>270.59313000000003</v>
      </c>
      <c r="N346" s="35">
        <v>0</v>
      </c>
      <c r="O346" s="35"/>
      <c r="P346" s="35"/>
      <c r="Q346" s="35"/>
      <c r="R346" s="35">
        <v>6.20085</v>
      </c>
      <c r="S346" s="35"/>
      <c r="T346" s="35"/>
      <c r="V346" s="24">
        <f t="shared" si="21"/>
        <v>531.30297999999993</v>
      </c>
      <c r="X346" s="5">
        <v>346.75767499999984</v>
      </c>
      <c r="Z346" s="20">
        <f t="shared" si="22"/>
        <v>878.06065499999977</v>
      </c>
      <c r="AB346" s="8">
        <v>130.10773</v>
      </c>
      <c r="AC346" s="35">
        <v>0</v>
      </c>
      <c r="AD346" s="35"/>
      <c r="AE346" s="35">
        <v>0</v>
      </c>
      <c r="AF346" s="35">
        <v>193.66125</v>
      </c>
      <c r="AG346" s="35">
        <v>22.084499999999998</v>
      </c>
      <c r="AH346" s="35">
        <v>80.490210000000005</v>
      </c>
      <c r="AI346" s="35"/>
      <c r="AJ346" s="35"/>
      <c r="AK346" s="35"/>
      <c r="AL346" s="35">
        <v>0</v>
      </c>
      <c r="AM346" s="35"/>
      <c r="AN346" s="35"/>
      <c r="AQ346" s="24">
        <f t="shared" si="24"/>
        <v>426.34368999999998</v>
      </c>
      <c r="AS346" s="34">
        <v>818.44800000000009</v>
      </c>
      <c r="AU346" s="20">
        <f t="shared" si="23"/>
        <v>1244.79169</v>
      </c>
      <c r="AW346" s="20"/>
    </row>
    <row r="347" spans="1:49" x14ac:dyDescent="0.25">
      <c r="A347" t="str">
        <f>VLOOKUP($B347,'Cushing Balance'!$C$2:$E$500,3,TRUE)</f>
        <v>262010</v>
      </c>
      <c r="B347" s="1">
        <v>40358</v>
      </c>
      <c r="C347" s="31"/>
      <c r="D347" s="8">
        <v>0</v>
      </c>
      <c r="E347" s="35">
        <v>159.49780999999999</v>
      </c>
      <c r="F347" s="35"/>
      <c r="G347" s="26">
        <v>41.25</v>
      </c>
      <c r="H347" s="35">
        <v>24.401769999999999</v>
      </c>
      <c r="I347" s="35">
        <v>0</v>
      </c>
      <c r="J347" s="26">
        <v>0</v>
      </c>
      <c r="K347" s="35">
        <v>45.565309999999997</v>
      </c>
      <c r="L347" s="35">
        <v>0</v>
      </c>
      <c r="M347" s="35">
        <v>264.81228999999996</v>
      </c>
      <c r="N347" s="35">
        <v>0</v>
      </c>
      <c r="O347" s="35"/>
      <c r="P347" s="35"/>
      <c r="Q347" s="35"/>
      <c r="R347" s="35">
        <v>5.40733</v>
      </c>
      <c r="S347" s="35"/>
      <c r="T347" s="35"/>
      <c r="V347" s="24">
        <f t="shared" si="21"/>
        <v>540.93450999999993</v>
      </c>
      <c r="X347" s="5">
        <v>346.75767499999984</v>
      </c>
      <c r="Z347" s="20">
        <f t="shared" si="22"/>
        <v>887.69218499999977</v>
      </c>
      <c r="AB347" s="8">
        <v>130.21467000000001</v>
      </c>
      <c r="AC347" s="35">
        <v>0</v>
      </c>
      <c r="AD347" s="35"/>
      <c r="AE347" s="35">
        <v>0</v>
      </c>
      <c r="AF347" s="35">
        <v>189.51625000000001</v>
      </c>
      <c r="AG347" s="35">
        <v>22.025650000000002</v>
      </c>
      <c r="AH347" s="35">
        <v>99.781899999999993</v>
      </c>
      <c r="AI347" s="35"/>
      <c r="AJ347" s="35"/>
      <c r="AK347" s="35"/>
      <c r="AL347" s="35">
        <v>0</v>
      </c>
      <c r="AM347" s="35"/>
      <c r="AN347" s="35"/>
      <c r="AQ347" s="24">
        <f t="shared" si="24"/>
        <v>441.53847000000002</v>
      </c>
      <c r="AS347" s="34">
        <v>818.44800000000009</v>
      </c>
      <c r="AU347" s="20">
        <f t="shared" si="23"/>
        <v>1259.9864700000001</v>
      </c>
      <c r="AW347" s="20"/>
    </row>
    <row r="348" spans="1:49" x14ac:dyDescent="0.25">
      <c r="A348" t="str">
        <f>VLOOKUP($B348,'Cushing Balance'!$C$2:$E$500,3,TRUE)</f>
        <v>262010</v>
      </c>
      <c r="B348" s="1">
        <v>40359</v>
      </c>
      <c r="C348" s="31"/>
      <c r="D348" s="8">
        <v>0</v>
      </c>
      <c r="E348" s="35">
        <v>156.23501999999999</v>
      </c>
      <c r="F348" s="35"/>
      <c r="G348" s="26">
        <v>41.25</v>
      </c>
      <c r="H348" s="35">
        <v>25.120999999999999</v>
      </c>
      <c r="I348" s="35">
        <v>0</v>
      </c>
      <c r="J348" s="26">
        <v>0</v>
      </c>
      <c r="K348" s="35">
        <v>45.316600000000001</v>
      </c>
      <c r="L348" s="35">
        <v>0</v>
      </c>
      <c r="M348" s="35">
        <v>293.07</v>
      </c>
      <c r="N348" s="35">
        <v>0</v>
      </c>
      <c r="O348" s="35"/>
      <c r="P348" s="35"/>
      <c r="Q348" s="35"/>
      <c r="R348" s="35">
        <v>20.25863</v>
      </c>
      <c r="S348" s="35"/>
      <c r="T348" s="35"/>
      <c r="V348" s="24">
        <f t="shared" si="21"/>
        <v>581.25125000000003</v>
      </c>
      <c r="X348" s="5">
        <v>346.75767499999984</v>
      </c>
      <c r="Z348" s="20">
        <f t="shared" si="22"/>
        <v>928.00892499999986</v>
      </c>
      <c r="AB348" s="8">
        <v>130.06378999999998</v>
      </c>
      <c r="AC348" s="35">
        <v>0</v>
      </c>
      <c r="AD348" s="35"/>
      <c r="AE348" s="35">
        <v>0</v>
      </c>
      <c r="AF348" s="35">
        <v>191.77596</v>
      </c>
      <c r="AG348" s="35">
        <v>26.915290000000002</v>
      </c>
      <c r="AH348" s="35">
        <v>79.172690000000003</v>
      </c>
      <c r="AI348" s="35"/>
      <c r="AJ348" s="35"/>
      <c r="AK348" s="35"/>
      <c r="AL348" s="35">
        <v>0</v>
      </c>
      <c r="AM348" s="35"/>
      <c r="AN348" s="35"/>
      <c r="AQ348" s="24">
        <f t="shared" si="24"/>
        <v>427.92773</v>
      </c>
      <c r="AS348" s="34">
        <v>818.44800000000009</v>
      </c>
      <c r="AU348" s="20">
        <f t="shared" si="23"/>
        <v>1246.3757300000002</v>
      </c>
      <c r="AW348" s="20"/>
    </row>
    <row r="349" spans="1:49" x14ac:dyDescent="0.25">
      <c r="A349" t="str">
        <f>VLOOKUP($B349,'Cushing Balance'!$C$2:$E$500,3,TRUE)</f>
        <v>262010</v>
      </c>
      <c r="B349" s="1">
        <v>40360</v>
      </c>
      <c r="C349" s="31"/>
      <c r="D349" s="8">
        <v>0</v>
      </c>
      <c r="E349" s="35">
        <v>153.56138000000001</v>
      </c>
      <c r="F349" s="35"/>
      <c r="G349" s="26">
        <v>41.25</v>
      </c>
      <c r="H349" s="35">
        <v>25.532400000000003</v>
      </c>
      <c r="I349" s="35">
        <v>0</v>
      </c>
      <c r="J349" s="26">
        <v>0</v>
      </c>
      <c r="K349" s="35">
        <v>43.125730000000004</v>
      </c>
      <c r="L349" s="35">
        <v>0</v>
      </c>
      <c r="M349" s="35">
        <v>290.08330999999998</v>
      </c>
      <c r="N349" s="35">
        <v>0</v>
      </c>
      <c r="O349" s="35"/>
      <c r="P349" s="35"/>
      <c r="Q349" s="35"/>
      <c r="R349" s="35">
        <v>34.570209999999996</v>
      </c>
      <c r="S349" s="35"/>
      <c r="T349" s="35"/>
      <c r="V349" s="24">
        <f t="shared" si="21"/>
        <v>588.12302999999997</v>
      </c>
      <c r="X349" s="5">
        <v>356.93349945161287</v>
      </c>
      <c r="Z349" s="20">
        <f t="shared" si="22"/>
        <v>945.05652945161285</v>
      </c>
      <c r="AB349" s="8">
        <v>130.17699999999999</v>
      </c>
      <c r="AC349" s="35">
        <v>0</v>
      </c>
      <c r="AD349" s="35"/>
      <c r="AE349" s="35">
        <v>0</v>
      </c>
      <c r="AF349" s="35">
        <v>203.76485</v>
      </c>
      <c r="AG349" s="35">
        <v>25.454720000000002</v>
      </c>
      <c r="AH349" s="35">
        <v>78.773420000000002</v>
      </c>
      <c r="AI349" s="35"/>
      <c r="AJ349" s="35"/>
      <c r="AK349" s="35"/>
      <c r="AL349" s="35">
        <v>0</v>
      </c>
      <c r="AM349" s="35"/>
      <c r="AN349" s="35"/>
      <c r="AQ349" s="24">
        <f t="shared" si="24"/>
        <v>438.16998999999998</v>
      </c>
      <c r="AS349" s="34">
        <v>791.57099999999991</v>
      </c>
      <c r="AU349" s="20">
        <f t="shared" si="23"/>
        <v>1229.7409899999998</v>
      </c>
      <c r="AW349" s="20"/>
    </row>
    <row r="350" spans="1:49" x14ac:dyDescent="0.25">
      <c r="A350" t="str">
        <f>VLOOKUP($B350,'Cushing Balance'!$C$2:$E$500,3,TRUE)</f>
        <v>262010</v>
      </c>
      <c r="B350" s="1">
        <v>40361</v>
      </c>
      <c r="C350" s="31"/>
      <c r="D350" s="8">
        <v>0</v>
      </c>
      <c r="E350" s="35">
        <v>138.49873000000002</v>
      </c>
      <c r="F350" s="35"/>
      <c r="G350" s="26">
        <v>41.25</v>
      </c>
      <c r="H350" s="35">
        <v>24.6281</v>
      </c>
      <c r="I350" s="35">
        <v>0</v>
      </c>
      <c r="J350" s="26">
        <v>0</v>
      </c>
      <c r="K350" s="35">
        <v>38.124290000000002</v>
      </c>
      <c r="L350" s="35">
        <v>0</v>
      </c>
      <c r="M350" s="35">
        <v>294.04174999999998</v>
      </c>
      <c r="N350" s="35">
        <v>0</v>
      </c>
      <c r="O350" s="35"/>
      <c r="P350" s="35"/>
      <c r="Q350" s="35"/>
      <c r="R350" s="35">
        <v>5.9748799999999997</v>
      </c>
      <c r="S350" s="35"/>
      <c r="T350" s="35"/>
      <c r="V350" s="24">
        <f t="shared" si="21"/>
        <v>542.51774999999998</v>
      </c>
      <c r="X350" s="5">
        <v>356.93349945161287</v>
      </c>
      <c r="Z350" s="20">
        <f t="shared" si="22"/>
        <v>899.45124945161285</v>
      </c>
      <c r="AB350" s="8">
        <v>129.92735000000002</v>
      </c>
      <c r="AC350" s="35">
        <v>0</v>
      </c>
      <c r="AD350" s="35"/>
      <c r="AE350" s="35">
        <v>0</v>
      </c>
      <c r="AF350" s="35">
        <v>196.42042000000001</v>
      </c>
      <c r="AG350" s="35">
        <v>32.498480000000001</v>
      </c>
      <c r="AH350" s="35">
        <v>88.662229999999994</v>
      </c>
      <c r="AI350" s="35"/>
      <c r="AJ350" s="35"/>
      <c r="AK350" s="35"/>
      <c r="AL350" s="35">
        <v>0</v>
      </c>
      <c r="AM350" s="35"/>
      <c r="AN350" s="35"/>
      <c r="AQ350" s="24">
        <f t="shared" si="24"/>
        <v>447.50848000000008</v>
      </c>
      <c r="AS350" s="34">
        <v>791.57099999999991</v>
      </c>
      <c r="AU350" s="20">
        <f t="shared" si="23"/>
        <v>1239.0794799999999</v>
      </c>
      <c r="AW350" s="20"/>
    </row>
    <row r="351" spans="1:49" x14ac:dyDescent="0.25">
      <c r="A351" t="str">
        <f>VLOOKUP($B351,'Cushing Balance'!$C$2:$E$500,3,TRUE)</f>
        <v>272010</v>
      </c>
      <c r="B351" s="1">
        <v>40362</v>
      </c>
      <c r="C351" s="31"/>
      <c r="D351" s="8">
        <v>0</v>
      </c>
      <c r="E351" s="35">
        <v>132.56763000000001</v>
      </c>
      <c r="F351" s="35"/>
      <c r="G351" s="26">
        <v>41.25</v>
      </c>
      <c r="H351" s="35">
        <v>24.056330000000003</v>
      </c>
      <c r="I351" s="35">
        <v>0</v>
      </c>
      <c r="J351" s="26">
        <v>0</v>
      </c>
      <c r="K351" s="35">
        <v>38.373919999999998</v>
      </c>
      <c r="L351" s="35">
        <v>0</v>
      </c>
      <c r="M351" s="35">
        <v>297.73258000000004</v>
      </c>
      <c r="N351" s="35">
        <v>0</v>
      </c>
      <c r="O351" s="35"/>
      <c r="P351" s="35"/>
      <c r="Q351" s="35"/>
      <c r="R351" s="35">
        <v>5.6786000000000003</v>
      </c>
      <c r="S351" s="35"/>
      <c r="T351" s="35"/>
      <c r="V351" s="24">
        <f t="shared" si="21"/>
        <v>539.65905999999995</v>
      </c>
      <c r="X351" s="5">
        <v>356.93349945161287</v>
      </c>
      <c r="Z351" s="20">
        <f t="shared" si="22"/>
        <v>896.59255945161283</v>
      </c>
      <c r="AB351" s="8">
        <v>129.16431</v>
      </c>
      <c r="AC351" s="35">
        <v>0</v>
      </c>
      <c r="AD351" s="35"/>
      <c r="AE351" s="35">
        <v>0</v>
      </c>
      <c r="AF351" s="35">
        <v>204.67285000000001</v>
      </c>
      <c r="AG351" s="35">
        <v>35.651249999999997</v>
      </c>
      <c r="AH351" s="35">
        <v>117.55352000000001</v>
      </c>
      <c r="AI351" s="35"/>
      <c r="AJ351" s="35"/>
      <c r="AK351" s="35"/>
      <c r="AL351" s="35">
        <v>0</v>
      </c>
      <c r="AM351" s="35"/>
      <c r="AN351" s="35"/>
      <c r="AQ351" s="24">
        <f t="shared" si="24"/>
        <v>487.04193000000004</v>
      </c>
      <c r="AS351" s="34">
        <v>791.57099999999991</v>
      </c>
      <c r="AU351" s="20">
        <f t="shared" si="23"/>
        <v>1278.61293</v>
      </c>
      <c r="AW351" s="20"/>
    </row>
    <row r="352" spans="1:49" x14ac:dyDescent="0.25">
      <c r="A352" t="str">
        <f>VLOOKUP($B352,'Cushing Balance'!$C$2:$E$500,3,TRUE)</f>
        <v>272010</v>
      </c>
      <c r="B352" s="1">
        <v>40363</v>
      </c>
      <c r="C352" s="31"/>
      <c r="D352" s="8">
        <v>0</v>
      </c>
      <c r="E352" s="35">
        <v>149.07954000000001</v>
      </c>
      <c r="F352" s="35"/>
      <c r="G352" s="26">
        <v>41.25</v>
      </c>
      <c r="H352" s="35">
        <v>24.421959999999999</v>
      </c>
      <c r="I352" s="35">
        <v>0</v>
      </c>
      <c r="J352" s="26">
        <v>0</v>
      </c>
      <c r="K352" s="35">
        <v>45.342330000000004</v>
      </c>
      <c r="L352" s="35">
        <v>0</v>
      </c>
      <c r="M352" s="35">
        <v>303.88074999999998</v>
      </c>
      <c r="N352" s="35">
        <v>0</v>
      </c>
      <c r="O352" s="35"/>
      <c r="P352" s="35"/>
      <c r="Q352" s="35"/>
      <c r="R352" s="35">
        <v>5.7226300000000005</v>
      </c>
      <c r="S352" s="35"/>
      <c r="T352" s="35"/>
      <c r="V352" s="24">
        <f t="shared" si="21"/>
        <v>569.69721000000004</v>
      </c>
      <c r="X352" s="5">
        <v>356.93349945161287</v>
      </c>
      <c r="Z352" s="20">
        <f t="shared" si="22"/>
        <v>926.63070945161292</v>
      </c>
      <c r="AB352" s="8">
        <v>129.77369000000002</v>
      </c>
      <c r="AC352" s="35">
        <v>0</v>
      </c>
      <c r="AD352" s="35"/>
      <c r="AE352" s="35">
        <v>0</v>
      </c>
      <c r="AF352" s="35">
        <v>204.06944000000001</v>
      </c>
      <c r="AG352" s="35">
        <v>35.850809999999996</v>
      </c>
      <c r="AH352" s="35">
        <v>117.65746</v>
      </c>
      <c r="AI352" s="35"/>
      <c r="AJ352" s="35"/>
      <c r="AK352" s="35"/>
      <c r="AL352" s="35">
        <v>0</v>
      </c>
      <c r="AM352" s="35"/>
      <c r="AN352" s="35"/>
      <c r="AQ352" s="24">
        <f t="shared" si="24"/>
        <v>487.35140000000001</v>
      </c>
      <c r="AS352" s="34">
        <v>791.57099999999991</v>
      </c>
      <c r="AU352" s="20">
        <f t="shared" si="23"/>
        <v>1278.9223999999999</v>
      </c>
      <c r="AW352" s="20"/>
    </row>
    <row r="353" spans="1:49" x14ac:dyDescent="0.25">
      <c r="A353" t="str">
        <f>VLOOKUP($B353,'Cushing Balance'!$C$2:$E$500,3,TRUE)</f>
        <v>272010</v>
      </c>
      <c r="B353" s="1">
        <v>40364</v>
      </c>
      <c r="C353" s="31"/>
      <c r="D353" s="8">
        <v>0</v>
      </c>
      <c r="E353" s="35">
        <v>153.81462999999999</v>
      </c>
      <c r="F353" s="35"/>
      <c r="G353" s="26">
        <v>41.25</v>
      </c>
      <c r="H353" s="35">
        <v>24.010939999999998</v>
      </c>
      <c r="I353" s="35">
        <v>0</v>
      </c>
      <c r="J353" s="26">
        <v>0</v>
      </c>
      <c r="K353" s="35">
        <v>56.662480000000002</v>
      </c>
      <c r="L353" s="35">
        <v>0</v>
      </c>
      <c r="M353" s="35">
        <v>313.50234999999998</v>
      </c>
      <c r="N353" s="35">
        <v>0</v>
      </c>
      <c r="O353" s="35"/>
      <c r="P353" s="35"/>
      <c r="Q353" s="35"/>
      <c r="R353" s="35">
        <v>4.6223100000000006</v>
      </c>
      <c r="S353" s="35"/>
      <c r="T353" s="35"/>
      <c r="V353" s="24">
        <f t="shared" si="21"/>
        <v>593.86270999999988</v>
      </c>
      <c r="X353" s="5">
        <v>356.93349945161287</v>
      </c>
      <c r="Z353" s="20">
        <f t="shared" si="22"/>
        <v>950.79620945161275</v>
      </c>
      <c r="AB353" s="8">
        <v>129.44352000000001</v>
      </c>
      <c r="AC353" s="35">
        <v>0</v>
      </c>
      <c r="AD353" s="35"/>
      <c r="AE353" s="35">
        <v>0</v>
      </c>
      <c r="AF353" s="35">
        <v>208.86439999999999</v>
      </c>
      <c r="AG353" s="35">
        <v>26.684630000000002</v>
      </c>
      <c r="AH353" s="35">
        <v>117.69944</v>
      </c>
      <c r="AI353" s="35"/>
      <c r="AJ353" s="35"/>
      <c r="AK353" s="35"/>
      <c r="AL353" s="35">
        <v>0</v>
      </c>
      <c r="AM353" s="35"/>
      <c r="AN353" s="35"/>
      <c r="AQ353" s="24">
        <f t="shared" si="24"/>
        <v>482.69198999999998</v>
      </c>
      <c r="AS353" s="34">
        <v>791.57099999999991</v>
      </c>
      <c r="AU353" s="20">
        <f t="shared" si="23"/>
        <v>1274.2629899999999</v>
      </c>
      <c r="AW353" s="20"/>
    </row>
    <row r="354" spans="1:49" x14ac:dyDescent="0.25">
      <c r="A354" t="str">
        <f>VLOOKUP($B354,'Cushing Balance'!$C$2:$E$500,3,TRUE)</f>
        <v>272010</v>
      </c>
      <c r="B354" s="1">
        <v>40365</v>
      </c>
      <c r="C354" s="31"/>
      <c r="D354" s="8">
        <v>0</v>
      </c>
      <c r="E354" s="35">
        <v>166.71569</v>
      </c>
      <c r="F354" s="35"/>
      <c r="G354" s="26">
        <v>41.25</v>
      </c>
      <c r="H354" s="35">
        <v>23.832900000000002</v>
      </c>
      <c r="I354" s="35">
        <v>0</v>
      </c>
      <c r="J354" s="26">
        <v>0</v>
      </c>
      <c r="K354" s="35">
        <v>59.754249999999999</v>
      </c>
      <c r="L354" s="35">
        <v>0</v>
      </c>
      <c r="M354" s="35">
        <v>302.97846000000004</v>
      </c>
      <c r="N354" s="35">
        <v>0</v>
      </c>
      <c r="O354" s="35"/>
      <c r="P354" s="35"/>
      <c r="Q354" s="35"/>
      <c r="R354" s="35">
        <v>5.3502700000000001</v>
      </c>
      <c r="S354" s="35"/>
      <c r="T354" s="35"/>
      <c r="V354" s="24">
        <f t="shared" si="21"/>
        <v>599.88157000000012</v>
      </c>
      <c r="X354" s="5">
        <v>356.93349945161287</v>
      </c>
      <c r="Z354" s="20">
        <f t="shared" si="22"/>
        <v>956.815069451613</v>
      </c>
      <c r="AB354" s="8">
        <v>129.53296</v>
      </c>
      <c r="AC354" s="35">
        <v>0</v>
      </c>
      <c r="AD354" s="35"/>
      <c r="AE354" s="35">
        <v>0</v>
      </c>
      <c r="AF354" s="35">
        <v>202.98124999999999</v>
      </c>
      <c r="AG354" s="35">
        <v>23.578849999999999</v>
      </c>
      <c r="AH354" s="35">
        <v>114.06413000000001</v>
      </c>
      <c r="AI354" s="35"/>
      <c r="AJ354" s="35"/>
      <c r="AK354" s="35"/>
      <c r="AL354" s="35">
        <v>0</v>
      </c>
      <c r="AM354" s="35"/>
      <c r="AN354" s="35"/>
      <c r="AQ354" s="24">
        <f t="shared" si="24"/>
        <v>470.15719000000001</v>
      </c>
      <c r="AS354" s="34">
        <v>791.57099999999991</v>
      </c>
      <c r="AU354" s="20">
        <f t="shared" si="23"/>
        <v>1261.7281899999998</v>
      </c>
      <c r="AW354" s="20"/>
    </row>
    <row r="355" spans="1:49" x14ac:dyDescent="0.25">
      <c r="A355" t="str">
        <f>VLOOKUP($B355,'Cushing Balance'!$C$2:$E$500,3,TRUE)</f>
        <v>272010</v>
      </c>
      <c r="B355" s="1">
        <v>40366</v>
      </c>
      <c r="C355" s="31"/>
      <c r="D355" s="8">
        <v>0</v>
      </c>
      <c r="E355" s="35">
        <v>165.65006</v>
      </c>
      <c r="F355" s="35"/>
      <c r="G355" s="26">
        <v>41.25</v>
      </c>
      <c r="H355" s="35">
        <v>23.540710000000001</v>
      </c>
      <c r="I355" s="35">
        <v>0</v>
      </c>
      <c r="J355" s="26">
        <v>0</v>
      </c>
      <c r="K355" s="35">
        <v>63.085850000000001</v>
      </c>
      <c r="L355" s="35">
        <v>0</v>
      </c>
      <c r="M355" s="35">
        <v>304.73334999999997</v>
      </c>
      <c r="N355" s="35">
        <v>0</v>
      </c>
      <c r="O355" s="35"/>
      <c r="P355" s="35"/>
      <c r="Q355" s="35"/>
      <c r="R355" s="35">
        <v>5.5111000000000008</v>
      </c>
      <c r="S355" s="35"/>
      <c r="T355" s="35"/>
      <c r="V355" s="24">
        <f t="shared" si="21"/>
        <v>603.77107000000001</v>
      </c>
      <c r="X355" s="5">
        <v>356.93349945161287</v>
      </c>
      <c r="Z355" s="20">
        <f t="shared" si="22"/>
        <v>960.70456945161288</v>
      </c>
      <c r="AB355" s="8">
        <v>129.65683000000001</v>
      </c>
      <c r="AC355" s="35">
        <v>0</v>
      </c>
      <c r="AD355" s="35"/>
      <c r="AE355" s="35">
        <v>0</v>
      </c>
      <c r="AF355" s="35">
        <v>198.41157999999999</v>
      </c>
      <c r="AG355" s="35">
        <v>22.091459999999998</v>
      </c>
      <c r="AH355" s="35">
        <v>112.01805999999999</v>
      </c>
      <c r="AI355" s="35"/>
      <c r="AJ355" s="35"/>
      <c r="AK355" s="35"/>
      <c r="AL355" s="35">
        <v>0</v>
      </c>
      <c r="AM355" s="35"/>
      <c r="AN355" s="35"/>
      <c r="AQ355" s="24">
        <f t="shared" si="24"/>
        <v>462.17792999999995</v>
      </c>
      <c r="AS355" s="34">
        <v>791.57099999999991</v>
      </c>
      <c r="AU355" s="20">
        <f t="shared" si="23"/>
        <v>1253.7489299999997</v>
      </c>
      <c r="AW355" s="20"/>
    </row>
    <row r="356" spans="1:49" x14ac:dyDescent="0.25">
      <c r="A356" t="str">
        <f>VLOOKUP($B356,'Cushing Balance'!$C$2:$E$500,3,TRUE)</f>
        <v>272010</v>
      </c>
      <c r="B356" s="1">
        <v>40367</v>
      </c>
      <c r="C356" s="31"/>
      <c r="D356" s="8">
        <v>0</v>
      </c>
      <c r="E356" s="35">
        <v>168.03538</v>
      </c>
      <c r="F356" s="35"/>
      <c r="G356" s="26">
        <v>41.25</v>
      </c>
      <c r="H356" s="35">
        <v>23.51998</v>
      </c>
      <c r="I356" s="35">
        <v>0</v>
      </c>
      <c r="J356" s="26">
        <v>0</v>
      </c>
      <c r="K356" s="35">
        <v>63.068980000000003</v>
      </c>
      <c r="L356" s="35">
        <v>0</v>
      </c>
      <c r="M356" s="35">
        <v>278.18827000000005</v>
      </c>
      <c r="N356" s="35">
        <v>0</v>
      </c>
      <c r="O356" s="35"/>
      <c r="P356" s="35"/>
      <c r="Q356" s="35"/>
      <c r="R356" s="35">
        <v>7.4141499999999994</v>
      </c>
      <c r="S356" s="35"/>
      <c r="T356" s="35"/>
      <c r="V356" s="24">
        <f t="shared" si="21"/>
        <v>581.47676000000001</v>
      </c>
      <c r="X356" s="5">
        <v>356.93349945161287</v>
      </c>
      <c r="Z356" s="20">
        <f t="shared" si="22"/>
        <v>938.41025945161289</v>
      </c>
      <c r="AB356" s="8">
        <v>130.52535</v>
      </c>
      <c r="AC356" s="35">
        <v>0</v>
      </c>
      <c r="AD356" s="35"/>
      <c r="AE356" s="35">
        <v>0</v>
      </c>
      <c r="AF356" s="35">
        <v>204.21135000000001</v>
      </c>
      <c r="AG356" s="35">
        <v>18.955669999999998</v>
      </c>
      <c r="AH356" s="35">
        <v>48.400849999999998</v>
      </c>
      <c r="AI356" s="35"/>
      <c r="AJ356" s="35"/>
      <c r="AK356" s="35"/>
      <c r="AL356" s="35">
        <v>0</v>
      </c>
      <c r="AM356" s="35"/>
      <c r="AN356" s="35"/>
      <c r="AQ356" s="24">
        <f t="shared" si="24"/>
        <v>402.09322000000003</v>
      </c>
      <c r="AS356" s="34">
        <v>791.57099999999991</v>
      </c>
      <c r="AU356" s="20">
        <f t="shared" si="23"/>
        <v>1193.6642199999999</v>
      </c>
      <c r="AW356" s="20"/>
    </row>
    <row r="357" spans="1:49" x14ac:dyDescent="0.25">
      <c r="A357" t="str">
        <f>VLOOKUP($B357,'Cushing Balance'!$C$2:$E$500,3,TRUE)</f>
        <v>272010</v>
      </c>
      <c r="B357" s="1">
        <v>40368</v>
      </c>
      <c r="C357" s="31"/>
      <c r="D357" s="8">
        <v>0</v>
      </c>
      <c r="E357" s="35">
        <v>152.44181</v>
      </c>
      <c r="F357" s="35"/>
      <c r="G357" s="26">
        <v>41.25</v>
      </c>
      <c r="H357" s="35">
        <v>23.83371</v>
      </c>
      <c r="I357" s="35">
        <v>0</v>
      </c>
      <c r="J357" s="26">
        <v>0</v>
      </c>
      <c r="K357" s="35">
        <v>62.314019999999999</v>
      </c>
      <c r="L357" s="35">
        <v>0</v>
      </c>
      <c r="M357" s="35">
        <v>281.04178999999999</v>
      </c>
      <c r="N357" s="35">
        <v>0</v>
      </c>
      <c r="O357" s="35"/>
      <c r="P357" s="35"/>
      <c r="Q357" s="35"/>
      <c r="R357" s="35">
        <v>53.639749999999999</v>
      </c>
      <c r="S357" s="35"/>
      <c r="T357" s="35"/>
      <c r="V357" s="24">
        <f t="shared" si="21"/>
        <v>614.52107999999998</v>
      </c>
      <c r="X357" s="5">
        <v>356.93349945161287</v>
      </c>
      <c r="Z357" s="20">
        <f t="shared" si="22"/>
        <v>971.45457945161286</v>
      </c>
      <c r="AB357" s="8">
        <v>130.09766999999999</v>
      </c>
      <c r="AC357" s="35">
        <v>0</v>
      </c>
      <c r="AD357" s="35"/>
      <c r="AE357" s="35">
        <v>0</v>
      </c>
      <c r="AF357" s="35">
        <v>188.36696000000001</v>
      </c>
      <c r="AG357" s="35">
        <v>20.344939999999998</v>
      </c>
      <c r="AH357" s="35">
        <v>104.54630999999999</v>
      </c>
      <c r="AI357" s="35"/>
      <c r="AJ357" s="35"/>
      <c r="AK357" s="35"/>
      <c r="AL357" s="35">
        <v>0</v>
      </c>
      <c r="AM357" s="35"/>
      <c r="AN357" s="35"/>
      <c r="AQ357" s="24">
        <f t="shared" si="24"/>
        <v>443.35588000000001</v>
      </c>
      <c r="AS357" s="34">
        <v>791.57099999999991</v>
      </c>
      <c r="AU357" s="20">
        <f t="shared" si="23"/>
        <v>1234.92688</v>
      </c>
      <c r="AW357" s="20"/>
    </row>
    <row r="358" spans="1:49" x14ac:dyDescent="0.25">
      <c r="A358" t="str">
        <f>VLOOKUP($B358,'Cushing Balance'!$C$2:$E$500,3,TRUE)</f>
        <v>282010</v>
      </c>
      <c r="B358" s="1">
        <v>40369</v>
      </c>
      <c r="C358" s="31"/>
      <c r="D358" s="8">
        <v>0</v>
      </c>
      <c r="E358" s="35">
        <v>162.90106</v>
      </c>
      <c r="F358" s="35"/>
      <c r="G358" s="26">
        <v>41.25</v>
      </c>
      <c r="H358" s="35">
        <v>24.770289999999999</v>
      </c>
      <c r="I358" s="35">
        <v>0</v>
      </c>
      <c r="J358" s="26">
        <v>0</v>
      </c>
      <c r="K358" s="35">
        <v>54.101440000000004</v>
      </c>
      <c r="L358" s="35">
        <v>0</v>
      </c>
      <c r="M358" s="35">
        <v>288.45224999999999</v>
      </c>
      <c r="N358" s="35">
        <v>0</v>
      </c>
      <c r="O358" s="35"/>
      <c r="P358" s="35"/>
      <c r="Q358" s="35"/>
      <c r="R358" s="35">
        <v>60.534690000000005</v>
      </c>
      <c r="S358" s="35"/>
      <c r="T358" s="35"/>
      <c r="V358" s="24">
        <f t="shared" si="21"/>
        <v>632.00972999999999</v>
      </c>
      <c r="X358" s="5">
        <v>356.93349945161287</v>
      </c>
      <c r="Z358" s="20">
        <f t="shared" si="22"/>
        <v>988.94322945161286</v>
      </c>
      <c r="AB358" s="8">
        <v>130.50594000000001</v>
      </c>
      <c r="AC358" s="35">
        <v>0</v>
      </c>
      <c r="AD358" s="35"/>
      <c r="AE358" s="35">
        <v>0</v>
      </c>
      <c r="AF358" s="35">
        <v>214.90758</v>
      </c>
      <c r="AG358" s="35">
        <v>22.334790000000002</v>
      </c>
      <c r="AH358" s="35">
        <v>115.55604</v>
      </c>
      <c r="AI358" s="35"/>
      <c r="AJ358" s="35"/>
      <c r="AK358" s="35"/>
      <c r="AL358" s="35">
        <v>0</v>
      </c>
      <c r="AM358" s="35"/>
      <c r="AN358" s="35"/>
      <c r="AQ358" s="24">
        <f t="shared" si="24"/>
        <v>483.30435</v>
      </c>
      <c r="AS358" s="34">
        <v>791.57099999999991</v>
      </c>
      <c r="AU358" s="20">
        <f t="shared" si="23"/>
        <v>1274.8753499999998</v>
      </c>
      <c r="AW358" s="20"/>
    </row>
    <row r="359" spans="1:49" x14ac:dyDescent="0.25">
      <c r="A359" t="str">
        <f>VLOOKUP($B359,'Cushing Balance'!$C$2:$E$500,3,TRUE)</f>
        <v>282010</v>
      </c>
      <c r="B359" s="1">
        <v>40370</v>
      </c>
      <c r="C359" s="31"/>
      <c r="D359" s="8">
        <v>0</v>
      </c>
      <c r="E359" s="35">
        <v>174.46495999999999</v>
      </c>
      <c r="F359" s="35"/>
      <c r="G359" s="26">
        <v>41.25</v>
      </c>
      <c r="H359" s="35">
        <v>26.10023</v>
      </c>
      <c r="I359" s="35">
        <v>0</v>
      </c>
      <c r="J359" s="26">
        <v>0</v>
      </c>
      <c r="K359" s="35">
        <v>54.128059999999998</v>
      </c>
      <c r="L359" s="35">
        <v>0</v>
      </c>
      <c r="M359" s="35">
        <v>312.64281</v>
      </c>
      <c r="N359" s="35">
        <v>0</v>
      </c>
      <c r="O359" s="35"/>
      <c r="P359" s="35"/>
      <c r="Q359" s="35"/>
      <c r="R359" s="35">
        <v>20.482939999999999</v>
      </c>
      <c r="S359" s="35"/>
      <c r="T359" s="35"/>
      <c r="V359" s="24">
        <f t="shared" si="21"/>
        <v>629.06899999999996</v>
      </c>
      <c r="X359" s="5">
        <v>356.93349945161287</v>
      </c>
      <c r="Z359" s="20">
        <f t="shared" si="22"/>
        <v>986.00249945161283</v>
      </c>
      <c r="AB359" s="8">
        <v>130.19113000000002</v>
      </c>
      <c r="AC359" s="35">
        <v>0</v>
      </c>
      <c r="AD359" s="35"/>
      <c r="AE359" s="35">
        <v>0</v>
      </c>
      <c r="AF359" s="35">
        <v>188.70804000000001</v>
      </c>
      <c r="AG359" s="35">
        <v>16.006830000000001</v>
      </c>
      <c r="AH359" s="35">
        <v>109.90802000000001</v>
      </c>
      <c r="AI359" s="35"/>
      <c r="AJ359" s="35"/>
      <c r="AK359" s="35"/>
      <c r="AL359" s="35">
        <v>0</v>
      </c>
      <c r="AM359" s="35"/>
      <c r="AN359" s="35"/>
      <c r="AQ359" s="24">
        <f t="shared" si="24"/>
        <v>444.81402000000003</v>
      </c>
      <c r="AS359" s="34">
        <v>791.57099999999991</v>
      </c>
      <c r="AU359" s="20">
        <f t="shared" si="23"/>
        <v>1236.3850199999999</v>
      </c>
      <c r="AW359" s="20"/>
    </row>
    <row r="360" spans="1:49" x14ac:dyDescent="0.25">
      <c r="A360" t="str">
        <f>VLOOKUP($B360,'Cushing Balance'!$C$2:$E$500,3,TRUE)</f>
        <v>282010</v>
      </c>
      <c r="B360" s="1">
        <v>40371</v>
      </c>
      <c r="C360" s="31"/>
      <c r="D360" s="8">
        <v>0</v>
      </c>
      <c r="E360" s="35">
        <v>165.19226999999998</v>
      </c>
      <c r="F360" s="35"/>
      <c r="G360" s="26">
        <v>41.25</v>
      </c>
      <c r="H360" s="35">
        <v>25.518189999999997</v>
      </c>
      <c r="I360" s="35">
        <v>0</v>
      </c>
      <c r="J360" s="26">
        <v>0</v>
      </c>
      <c r="K360" s="35">
        <v>58.705959999999997</v>
      </c>
      <c r="L360" s="35">
        <v>0</v>
      </c>
      <c r="M360" s="35">
        <v>306.22778999999997</v>
      </c>
      <c r="N360" s="35">
        <v>0</v>
      </c>
      <c r="O360" s="35"/>
      <c r="P360" s="35"/>
      <c r="Q360" s="35"/>
      <c r="R360" s="35">
        <v>49.245350000000002</v>
      </c>
      <c r="S360" s="35"/>
      <c r="T360" s="35"/>
      <c r="V360" s="24">
        <f t="shared" si="21"/>
        <v>646.13955999999996</v>
      </c>
      <c r="X360" s="5">
        <v>356.93349945161287</v>
      </c>
      <c r="Z360" s="20">
        <f t="shared" si="22"/>
        <v>1003.0730594516128</v>
      </c>
      <c r="AB360" s="8">
        <v>130.33723000000001</v>
      </c>
      <c r="AC360" s="35">
        <v>0</v>
      </c>
      <c r="AD360" s="35"/>
      <c r="AE360" s="35">
        <v>0</v>
      </c>
      <c r="AF360" s="35">
        <v>198.13437999999999</v>
      </c>
      <c r="AG360" s="35">
        <v>15.113100000000001</v>
      </c>
      <c r="AH360" s="35">
        <v>117.12591999999999</v>
      </c>
      <c r="AI360" s="35"/>
      <c r="AJ360" s="35"/>
      <c r="AK360" s="35"/>
      <c r="AL360" s="35">
        <v>0</v>
      </c>
      <c r="AM360" s="35"/>
      <c r="AN360" s="35"/>
      <c r="AQ360" s="24">
        <f t="shared" si="24"/>
        <v>460.71062999999998</v>
      </c>
      <c r="AS360" s="34">
        <v>791.57099999999991</v>
      </c>
      <c r="AU360" s="20">
        <f t="shared" si="23"/>
        <v>1252.28163</v>
      </c>
      <c r="AW360" s="20"/>
    </row>
    <row r="361" spans="1:49" x14ac:dyDescent="0.25">
      <c r="A361" t="str">
        <f>VLOOKUP($B361,'Cushing Balance'!$C$2:$E$500,3,TRUE)</f>
        <v>282010</v>
      </c>
      <c r="B361" s="1">
        <v>40372</v>
      </c>
      <c r="C361" s="31"/>
      <c r="D361" s="8">
        <v>0</v>
      </c>
      <c r="E361" s="35">
        <v>161.09023000000002</v>
      </c>
      <c r="F361" s="35"/>
      <c r="G361" s="26">
        <v>41.25</v>
      </c>
      <c r="H361" s="35">
        <v>25.527169999999998</v>
      </c>
      <c r="I361" s="35">
        <v>0</v>
      </c>
      <c r="J361" s="26">
        <v>0</v>
      </c>
      <c r="K361" s="35">
        <v>56.13635</v>
      </c>
      <c r="L361" s="35">
        <v>0</v>
      </c>
      <c r="M361" s="35">
        <v>346.97581000000002</v>
      </c>
      <c r="N361" s="35">
        <v>0</v>
      </c>
      <c r="O361" s="35"/>
      <c r="P361" s="35"/>
      <c r="Q361" s="35"/>
      <c r="R361" s="35">
        <v>20.95402</v>
      </c>
      <c r="S361" s="35"/>
      <c r="T361" s="35"/>
      <c r="V361" s="24">
        <f t="shared" si="21"/>
        <v>651.93358000000001</v>
      </c>
      <c r="X361" s="5">
        <v>356.93349945161287</v>
      </c>
      <c r="Z361" s="20">
        <f t="shared" si="22"/>
        <v>1008.8670794516129</v>
      </c>
      <c r="AB361" s="8">
        <v>130.53784999999999</v>
      </c>
      <c r="AC361" s="35">
        <v>0</v>
      </c>
      <c r="AD361" s="35"/>
      <c r="AE361" s="35">
        <v>0</v>
      </c>
      <c r="AF361" s="35">
        <v>134.47188</v>
      </c>
      <c r="AG361" s="35">
        <v>21.059650000000001</v>
      </c>
      <c r="AH361" s="35">
        <v>118.29377000000001</v>
      </c>
      <c r="AI361" s="35"/>
      <c r="AJ361" s="35"/>
      <c r="AK361" s="35"/>
      <c r="AL361" s="35">
        <v>0</v>
      </c>
      <c r="AM361" s="35"/>
      <c r="AN361" s="35"/>
      <c r="AQ361" s="24">
        <f t="shared" si="24"/>
        <v>404.36314999999996</v>
      </c>
      <c r="AS361" s="34">
        <v>791.57099999999991</v>
      </c>
      <c r="AU361" s="20">
        <f t="shared" si="23"/>
        <v>1195.9341499999998</v>
      </c>
      <c r="AW361" s="20"/>
    </row>
    <row r="362" spans="1:49" x14ac:dyDescent="0.25">
      <c r="A362" t="str">
        <f>VLOOKUP($B362,'Cushing Balance'!$C$2:$E$500,3,TRUE)</f>
        <v>282010</v>
      </c>
      <c r="B362" s="1">
        <v>40373</v>
      </c>
      <c r="C362" s="31"/>
      <c r="D362" s="8">
        <v>0</v>
      </c>
      <c r="E362" s="35">
        <v>170.13713000000001</v>
      </c>
      <c r="F362" s="35"/>
      <c r="G362" s="26">
        <v>41.25</v>
      </c>
      <c r="H362" s="35">
        <v>26.303669999999997</v>
      </c>
      <c r="I362" s="35">
        <v>0</v>
      </c>
      <c r="J362" s="26">
        <v>0</v>
      </c>
      <c r="K362" s="35">
        <v>48.448900000000002</v>
      </c>
      <c r="L362" s="35">
        <v>0</v>
      </c>
      <c r="M362" s="35">
        <v>314.35508000000004</v>
      </c>
      <c r="N362" s="35">
        <v>0</v>
      </c>
      <c r="O362" s="35"/>
      <c r="P362" s="35"/>
      <c r="Q362" s="35"/>
      <c r="R362" s="35">
        <v>7.3863100000000008</v>
      </c>
      <c r="S362" s="35"/>
      <c r="T362" s="35"/>
      <c r="V362" s="24">
        <f t="shared" si="21"/>
        <v>607.88108999999997</v>
      </c>
      <c r="X362" s="5">
        <v>356.93349945161287</v>
      </c>
      <c r="Z362" s="20">
        <f t="shared" si="22"/>
        <v>964.81458945161285</v>
      </c>
      <c r="AB362" s="8">
        <v>130.31874999999999</v>
      </c>
      <c r="AC362" s="35">
        <v>0</v>
      </c>
      <c r="AD362" s="35"/>
      <c r="AE362" s="35">
        <v>0</v>
      </c>
      <c r="AF362" s="35">
        <v>206.97396000000001</v>
      </c>
      <c r="AG362" s="35">
        <v>23.072130000000001</v>
      </c>
      <c r="AH362" s="35">
        <v>125.00477000000001</v>
      </c>
      <c r="AI362" s="35"/>
      <c r="AJ362" s="35"/>
      <c r="AK362" s="35"/>
      <c r="AL362" s="35">
        <v>0</v>
      </c>
      <c r="AM362" s="35"/>
      <c r="AN362" s="35"/>
      <c r="AQ362" s="24">
        <f t="shared" si="24"/>
        <v>485.36961000000002</v>
      </c>
      <c r="AS362" s="34">
        <v>791.57099999999991</v>
      </c>
      <c r="AU362" s="20">
        <f t="shared" si="23"/>
        <v>1276.9406099999999</v>
      </c>
      <c r="AW362" s="20"/>
    </row>
    <row r="363" spans="1:49" x14ac:dyDescent="0.25">
      <c r="A363" t="str">
        <f>VLOOKUP($B363,'Cushing Balance'!$C$2:$E$500,3,TRUE)</f>
        <v>282010</v>
      </c>
      <c r="B363" s="1">
        <v>40374</v>
      </c>
      <c r="C363" s="31"/>
      <c r="D363" s="8">
        <v>0</v>
      </c>
      <c r="E363" s="35">
        <v>174.87029000000001</v>
      </c>
      <c r="F363" s="35"/>
      <c r="G363" s="26">
        <v>41.25</v>
      </c>
      <c r="H363" s="35">
        <v>25.46152</v>
      </c>
      <c r="I363" s="35">
        <v>0</v>
      </c>
      <c r="J363" s="26">
        <v>0</v>
      </c>
      <c r="K363" s="35">
        <v>63.460250000000002</v>
      </c>
      <c r="L363" s="35">
        <v>0</v>
      </c>
      <c r="M363" s="35">
        <v>340.04241999999999</v>
      </c>
      <c r="N363" s="35">
        <v>0</v>
      </c>
      <c r="O363" s="35"/>
      <c r="P363" s="35"/>
      <c r="Q363" s="35"/>
      <c r="R363" s="35">
        <v>6.3467900000000004</v>
      </c>
      <c r="S363" s="35"/>
      <c r="T363" s="35"/>
      <c r="V363" s="24">
        <f t="shared" si="21"/>
        <v>651.43127000000004</v>
      </c>
      <c r="X363" s="5">
        <v>356.93349945161287</v>
      </c>
      <c r="Z363" s="20">
        <f t="shared" si="22"/>
        <v>1008.3647694516129</v>
      </c>
      <c r="AB363" s="8">
        <v>130.03063</v>
      </c>
      <c r="AC363" s="35">
        <v>0</v>
      </c>
      <c r="AD363" s="35"/>
      <c r="AE363" s="35">
        <v>0</v>
      </c>
      <c r="AF363" s="35">
        <v>211.90758</v>
      </c>
      <c r="AG363" s="35">
        <v>23.192439999999998</v>
      </c>
      <c r="AH363" s="35">
        <v>104.87802000000001</v>
      </c>
      <c r="AI363" s="35"/>
      <c r="AJ363" s="35"/>
      <c r="AK363" s="35"/>
      <c r="AL363" s="35">
        <v>0</v>
      </c>
      <c r="AM363" s="35"/>
      <c r="AN363" s="35"/>
      <c r="AQ363" s="24">
        <f t="shared" si="24"/>
        <v>470.00867</v>
      </c>
      <c r="AS363" s="34">
        <v>791.57099999999991</v>
      </c>
      <c r="AU363" s="20">
        <f t="shared" si="23"/>
        <v>1261.5796699999999</v>
      </c>
      <c r="AW363" s="20"/>
    </row>
    <row r="364" spans="1:49" x14ac:dyDescent="0.25">
      <c r="A364" t="str">
        <f>VLOOKUP($B364,'Cushing Balance'!$C$2:$E$500,3,TRUE)</f>
        <v>282010</v>
      </c>
      <c r="B364" s="1">
        <v>40375</v>
      </c>
      <c r="C364" s="31"/>
      <c r="D364" s="8">
        <v>0</v>
      </c>
      <c r="E364" s="35">
        <v>173.37848000000002</v>
      </c>
      <c r="F364" s="35"/>
      <c r="G364" s="26">
        <v>41.25</v>
      </c>
      <c r="H364" s="35">
        <v>25.051939999999998</v>
      </c>
      <c r="I364" s="35">
        <v>0</v>
      </c>
      <c r="J364" s="26">
        <v>0</v>
      </c>
      <c r="K364" s="35">
        <v>66.378559999999993</v>
      </c>
      <c r="L364" s="35">
        <v>0</v>
      </c>
      <c r="M364" s="35">
        <v>314.87477000000001</v>
      </c>
      <c r="N364" s="35">
        <v>0</v>
      </c>
      <c r="O364" s="35"/>
      <c r="P364" s="35"/>
      <c r="Q364" s="35"/>
      <c r="R364" s="35">
        <v>6.1181700000000001</v>
      </c>
      <c r="S364" s="35"/>
      <c r="T364" s="35"/>
      <c r="V364" s="24">
        <f t="shared" si="21"/>
        <v>627.05192</v>
      </c>
      <c r="X364" s="5">
        <v>356.93349945161287</v>
      </c>
      <c r="Z364" s="20">
        <f t="shared" si="22"/>
        <v>983.98541945161287</v>
      </c>
      <c r="AB364" s="8">
        <v>130.17185000000001</v>
      </c>
      <c r="AC364" s="35">
        <v>0</v>
      </c>
      <c r="AD364" s="35"/>
      <c r="AE364" s="35">
        <v>0</v>
      </c>
      <c r="AF364" s="35">
        <v>186.71420999999998</v>
      </c>
      <c r="AG364" s="35">
        <v>22.921310000000002</v>
      </c>
      <c r="AH364" s="35">
        <v>122.86060000000001</v>
      </c>
      <c r="AI364" s="35"/>
      <c r="AJ364" s="35"/>
      <c r="AK364" s="35"/>
      <c r="AL364" s="35">
        <v>0</v>
      </c>
      <c r="AM364" s="35"/>
      <c r="AN364" s="35"/>
      <c r="AQ364" s="24">
        <f t="shared" si="24"/>
        <v>462.66796999999997</v>
      </c>
      <c r="AS364" s="34">
        <v>791.57099999999991</v>
      </c>
      <c r="AU364" s="20">
        <f t="shared" si="23"/>
        <v>1254.2389699999999</v>
      </c>
      <c r="AW364" s="20"/>
    </row>
    <row r="365" spans="1:49" x14ac:dyDescent="0.25">
      <c r="A365" t="str">
        <f>VLOOKUP($B365,'Cushing Balance'!$C$2:$E$500,3,TRUE)</f>
        <v>292010</v>
      </c>
      <c r="B365" s="1">
        <v>40376</v>
      </c>
      <c r="C365" s="31"/>
      <c r="D365" s="8">
        <v>0</v>
      </c>
      <c r="E365" s="35">
        <v>176.47812999999999</v>
      </c>
      <c r="F365" s="35"/>
      <c r="G365" s="26">
        <v>41.25</v>
      </c>
      <c r="H365" s="35">
        <v>25.934900000000003</v>
      </c>
      <c r="I365" s="35">
        <v>0</v>
      </c>
      <c r="J365" s="26">
        <v>0</v>
      </c>
      <c r="K365" s="35">
        <v>52.991</v>
      </c>
      <c r="L365" s="35">
        <v>0</v>
      </c>
      <c r="M365" s="35">
        <v>325.51803999999998</v>
      </c>
      <c r="N365" s="35">
        <v>0</v>
      </c>
      <c r="O365" s="35"/>
      <c r="P365" s="35"/>
      <c r="Q365" s="35"/>
      <c r="R365" s="35">
        <v>15.94896</v>
      </c>
      <c r="S365" s="35"/>
      <c r="T365" s="35"/>
      <c r="V365" s="24">
        <f t="shared" si="21"/>
        <v>638.12103000000002</v>
      </c>
      <c r="X365" s="5">
        <v>356.93349945161287</v>
      </c>
      <c r="Z365" s="20">
        <f t="shared" si="22"/>
        <v>995.05452945161289</v>
      </c>
      <c r="AB365" s="8">
        <v>130.28032999999999</v>
      </c>
      <c r="AC365" s="35">
        <v>0</v>
      </c>
      <c r="AD365" s="35"/>
      <c r="AE365" s="35">
        <v>0</v>
      </c>
      <c r="AF365" s="35">
        <v>165.66562999999999</v>
      </c>
      <c r="AG365" s="35">
        <v>19.530290000000001</v>
      </c>
      <c r="AH365" s="35">
        <v>123.89341999999999</v>
      </c>
      <c r="AI365" s="35"/>
      <c r="AJ365" s="35"/>
      <c r="AK365" s="35"/>
      <c r="AL365" s="35">
        <v>0</v>
      </c>
      <c r="AM365" s="35"/>
      <c r="AN365" s="35"/>
      <c r="AQ365" s="24">
        <f t="shared" si="24"/>
        <v>439.36966999999999</v>
      </c>
      <c r="AS365" s="34">
        <v>791.57099999999991</v>
      </c>
      <c r="AU365" s="20">
        <f t="shared" si="23"/>
        <v>1230.94067</v>
      </c>
      <c r="AW365" s="20"/>
    </row>
    <row r="366" spans="1:49" x14ac:dyDescent="0.25">
      <c r="A366" t="str">
        <f>VLOOKUP($B366,'Cushing Balance'!$C$2:$E$500,3,TRUE)</f>
        <v>292010</v>
      </c>
      <c r="B366" s="1">
        <v>40377</v>
      </c>
      <c r="C366" s="31"/>
      <c r="D366" s="8">
        <v>0</v>
      </c>
      <c r="E366" s="35">
        <v>168.39114999999998</v>
      </c>
      <c r="F366" s="35"/>
      <c r="G366" s="26">
        <v>41.25</v>
      </c>
      <c r="H366" s="35">
        <v>25.71256</v>
      </c>
      <c r="I366" s="35">
        <v>0</v>
      </c>
      <c r="J366" s="26">
        <v>0</v>
      </c>
      <c r="K366" s="35">
        <v>54.868169999999999</v>
      </c>
      <c r="L366" s="35">
        <v>0</v>
      </c>
      <c r="M366" s="35">
        <v>328.16166999999996</v>
      </c>
      <c r="N366" s="35">
        <v>0</v>
      </c>
      <c r="O366" s="35"/>
      <c r="P366" s="35"/>
      <c r="Q366" s="35"/>
      <c r="R366" s="35">
        <v>47.681899999999999</v>
      </c>
      <c r="S366" s="35"/>
      <c r="T366" s="35"/>
      <c r="V366" s="24">
        <f t="shared" si="21"/>
        <v>666.06545000000006</v>
      </c>
      <c r="X366" s="5">
        <v>356.93349945161287</v>
      </c>
      <c r="Z366" s="20">
        <f t="shared" si="22"/>
        <v>1022.9989494516129</v>
      </c>
      <c r="AB366" s="8">
        <v>130.26844</v>
      </c>
      <c r="AC366" s="35">
        <v>0</v>
      </c>
      <c r="AD366" s="35"/>
      <c r="AE366" s="35">
        <v>0</v>
      </c>
      <c r="AF366" s="35">
        <v>183.73933</v>
      </c>
      <c r="AG366" s="35">
        <v>20.83783</v>
      </c>
      <c r="AH366" s="35">
        <v>123.47525</v>
      </c>
      <c r="AI366" s="35"/>
      <c r="AJ366" s="35"/>
      <c r="AK366" s="35"/>
      <c r="AL366" s="35">
        <v>0</v>
      </c>
      <c r="AM366" s="35"/>
      <c r="AN366" s="35"/>
      <c r="AQ366" s="24">
        <f t="shared" si="24"/>
        <v>458.32085000000001</v>
      </c>
      <c r="AS366" s="34">
        <v>791.57099999999991</v>
      </c>
      <c r="AU366" s="20">
        <f t="shared" si="23"/>
        <v>1249.89185</v>
      </c>
      <c r="AW366" s="20"/>
    </row>
    <row r="367" spans="1:49" x14ac:dyDescent="0.25">
      <c r="A367" t="str">
        <f>VLOOKUP($B367,'Cushing Balance'!$C$2:$E$500,3,TRUE)</f>
        <v>292010</v>
      </c>
      <c r="B367" s="1">
        <v>40378</v>
      </c>
      <c r="C367" s="31"/>
      <c r="D367" s="8">
        <v>0</v>
      </c>
      <c r="E367" s="35">
        <v>151.80471</v>
      </c>
      <c r="F367" s="35"/>
      <c r="G367" s="26">
        <v>41.25</v>
      </c>
      <c r="H367" s="35">
        <v>25.436790000000002</v>
      </c>
      <c r="I367" s="35">
        <v>0</v>
      </c>
      <c r="J367" s="26">
        <v>0</v>
      </c>
      <c r="K367" s="35">
        <v>55.858309999999996</v>
      </c>
      <c r="L367" s="35">
        <v>0</v>
      </c>
      <c r="M367" s="35">
        <v>327.04227000000003</v>
      </c>
      <c r="N367" s="35">
        <v>0</v>
      </c>
      <c r="O367" s="35"/>
      <c r="P367" s="35"/>
      <c r="Q367" s="35"/>
      <c r="R367" s="35">
        <v>44.461880000000001</v>
      </c>
      <c r="S367" s="35"/>
      <c r="T367" s="35"/>
      <c r="V367" s="24">
        <f t="shared" si="21"/>
        <v>645.85396000000003</v>
      </c>
      <c r="X367" s="5">
        <v>356.93349945161287</v>
      </c>
      <c r="Z367" s="20">
        <f t="shared" si="22"/>
        <v>1002.7874594516129</v>
      </c>
      <c r="AB367" s="8">
        <v>130.24606</v>
      </c>
      <c r="AC367" s="35">
        <v>0</v>
      </c>
      <c r="AD367" s="35"/>
      <c r="AE367" s="35">
        <v>0</v>
      </c>
      <c r="AF367" s="35">
        <v>185.29813000000001</v>
      </c>
      <c r="AG367" s="35">
        <v>19.072749999999999</v>
      </c>
      <c r="AH367" s="35">
        <v>125.90389999999999</v>
      </c>
      <c r="AI367" s="35"/>
      <c r="AJ367" s="35"/>
      <c r="AK367" s="35"/>
      <c r="AL367" s="35">
        <v>0</v>
      </c>
      <c r="AM367" s="35"/>
      <c r="AN367" s="35"/>
      <c r="AQ367" s="24">
        <f t="shared" si="24"/>
        <v>460.52084000000002</v>
      </c>
      <c r="AS367" s="34">
        <v>791.57099999999991</v>
      </c>
      <c r="AU367" s="20">
        <f t="shared" si="23"/>
        <v>1252.09184</v>
      </c>
      <c r="AW367" s="20"/>
    </row>
    <row r="368" spans="1:49" x14ac:dyDescent="0.25">
      <c r="A368" t="str">
        <f>VLOOKUP($B368,'Cushing Balance'!$C$2:$E$500,3,TRUE)</f>
        <v>292010</v>
      </c>
      <c r="B368" s="1">
        <v>40379</v>
      </c>
      <c r="C368" s="31"/>
      <c r="D368" s="8">
        <v>0</v>
      </c>
      <c r="E368" s="35">
        <v>155.89376999999999</v>
      </c>
      <c r="F368" s="35"/>
      <c r="G368" s="26">
        <v>41.25</v>
      </c>
      <c r="H368" s="35">
        <v>24.471080000000001</v>
      </c>
      <c r="I368" s="35">
        <v>0</v>
      </c>
      <c r="J368" s="26">
        <v>0</v>
      </c>
      <c r="K368" s="35">
        <v>52.617980000000003</v>
      </c>
      <c r="L368" s="35">
        <v>0</v>
      </c>
      <c r="M368" s="35">
        <v>322.65255999999999</v>
      </c>
      <c r="N368" s="35">
        <v>0</v>
      </c>
      <c r="O368" s="35"/>
      <c r="P368" s="35"/>
      <c r="Q368" s="35"/>
      <c r="R368" s="35">
        <v>38.145809999999997</v>
      </c>
      <c r="S368" s="35"/>
      <c r="T368" s="35"/>
      <c r="V368" s="24">
        <f t="shared" si="21"/>
        <v>635.0311999999999</v>
      </c>
      <c r="X368" s="5">
        <v>356.93349945161287</v>
      </c>
      <c r="Z368" s="20">
        <f t="shared" si="22"/>
        <v>991.96469945161277</v>
      </c>
      <c r="AB368" s="8">
        <v>130.54900000000001</v>
      </c>
      <c r="AC368" s="35">
        <v>0</v>
      </c>
      <c r="AD368" s="35"/>
      <c r="AE368" s="35">
        <v>0</v>
      </c>
      <c r="AF368" s="35">
        <v>193.73329000000001</v>
      </c>
      <c r="AG368" s="35">
        <v>18.061900000000001</v>
      </c>
      <c r="AH368" s="35">
        <v>124.39719000000001</v>
      </c>
      <c r="AI368" s="35"/>
      <c r="AJ368" s="35"/>
      <c r="AK368" s="35"/>
      <c r="AL368" s="35">
        <v>0</v>
      </c>
      <c r="AM368" s="35"/>
      <c r="AN368" s="35"/>
      <c r="AQ368" s="24">
        <f t="shared" si="24"/>
        <v>466.74137999999999</v>
      </c>
      <c r="AS368" s="34">
        <v>791.57099999999991</v>
      </c>
      <c r="AU368" s="20">
        <f t="shared" si="23"/>
        <v>1258.3123799999998</v>
      </c>
      <c r="AW368" s="20"/>
    </row>
    <row r="369" spans="1:49" x14ac:dyDescent="0.25">
      <c r="A369" t="str">
        <f>VLOOKUP($B369,'Cushing Balance'!$C$2:$E$500,3,TRUE)</f>
        <v>292010</v>
      </c>
      <c r="B369" s="1">
        <v>40380</v>
      </c>
      <c r="C369" s="31"/>
      <c r="D369" s="8">
        <v>0</v>
      </c>
      <c r="E369" s="35">
        <v>154.58063000000001</v>
      </c>
      <c r="F369" s="35"/>
      <c r="G369" s="26">
        <v>41.25</v>
      </c>
      <c r="H369" s="35">
        <v>25.823060000000002</v>
      </c>
      <c r="I369" s="35">
        <v>0</v>
      </c>
      <c r="J369" s="26">
        <v>0</v>
      </c>
      <c r="K369" s="35">
        <v>58.262190000000004</v>
      </c>
      <c r="L369" s="35">
        <v>0</v>
      </c>
      <c r="M369" s="35">
        <v>314.77433000000002</v>
      </c>
      <c r="N369" s="35">
        <v>0</v>
      </c>
      <c r="O369" s="35"/>
      <c r="P369" s="35"/>
      <c r="Q369" s="35"/>
      <c r="R369" s="35">
        <v>29.84619</v>
      </c>
      <c r="S369" s="35"/>
      <c r="T369" s="35"/>
      <c r="V369" s="24">
        <f t="shared" si="21"/>
        <v>624.53639999999996</v>
      </c>
      <c r="X369" s="5">
        <v>356.93349945161287</v>
      </c>
      <c r="Z369" s="20">
        <f t="shared" si="22"/>
        <v>981.46989945161283</v>
      </c>
      <c r="AB369" s="8">
        <v>130.45227</v>
      </c>
      <c r="AC369" s="35">
        <v>0</v>
      </c>
      <c r="AD369" s="35"/>
      <c r="AE369" s="35">
        <v>0</v>
      </c>
      <c r="AF369" s="35">
        <v>193.74798000000001</v>
      </c>
      <c r="AG369" s="35">
        <v>22.344169999999998</v>
      </c>
      <c r="AH369" s="35">
        <v>132.07617000000002</v>
      </c>
      <c r="AI369" s="35"/>
      <c r="AJ369" s="35"/>
      <c r="AK369" s="35"/>
      <c r="AL369" s="35">
        <v>0</v>
      </c>
      <c r="AM369" s="35"/>
      <c r="AN369" s="35"/>
      <c r="AQ369" s="24">
        <f t="shared" si="24"/>
        <v>478.62058999999999</v>
      </c>
      <c r="AS369" s="34">
        <v>791.57099999999991</v>
      </c>
      <c r="AU369" s="20">
        <f t="shared" si="23"/>
        <v>1270.1915899999999</v>
      </c>
      <c r="AW369" s="20"/>
    </row>
    <row r="370" spans="1:49" x14ac:dyDescent="0.25">
      <c r="A370" t="str">
        <f>VLOOKUP($B370,'Cushing Balance'!$C$2:$E$500,3,TRUE)</f>
        <v>292010</v>
      </c>
      <c r="B370" s="1">
        <v>40381</v>
      </c>
      <c r="C370" s="31"/>
      <c r="D370" s="8">
        <v>0</v>
      </c>
      <c r="E370" s="35">
        <v>153.08713</v>
      </c>
      <c r="F370" s="35"/>
      <c r="G370" s="26">
        <v>41.25</v>
      </c>
      <c r="H370" s="35">
        <v>26.185189999999999</v>
      </c>
      <c r="I370" s="35">
        <v>0</v>
      </c>
      <c r="J370" s="26">
        <v>0</v>
      </c>
      <c r="K370" s="35">
        <v>64.065830000000005</v>
      </c>
      <c r="L370" s="35">
        <v>0</v>
      </c>
      <c r="M370" s="35">
        <v>323.54548</v>
      </c>
      <c r="N370" s="35">
        <v>0</v>
      </c>
      <c r="O370" s="35"/>
      <c r="P370" s="35"/>
      <c r="Q370" s="35"/>
      <c r="R370" s="35">
        <v>6.0179399999999994</v>
      </c>
      <c r="S370" s="35"/>
      <c r="T370" s="35"/>
      <c r="V370" s="24">
        <f t="shared" si="21"/>
        <v>614.15156999999999</v>
      </c>
      <c r="X370" s="5">
        <v>356.93349945161287</v>
      </c>
      <c r="Z370" s="20">
        <f t="shared" si="22"/>
        <v>971.08506945161287</v>
      </c>
      <c r="AB370" s="8">
        <v>130.42582999999999</v>
      </c>
      <c r="AC370" s="35">
        <v>0</v>
      </c>
      <c r="AD370" s="35"/>
      <c r="AE370" s="35">
        <v>0</v>
      </c>
      <c r="AF370" s="35">
        <v>201.64080999999999</v>
      </c>
      <c r="AG370" s="35">
        <v>31.013169999999999</v>
      </c>
      <c r="AH370" s="35">
        <v>132.58699999999999</v>
      </c>
      <c r="AI370" s="35"/>
      <c r="AJ370" s="35"/>
      <c r="AK370" s="35"/>
      <c r="AL370" s="35">
        <v>0</v>
      </c>
      <c r="AM370" s="35"/>
      <c r="AN370" s="35"/>
      <c r="AQ370" s="24">
        <f t="shared" si="24"/>
        <v>495.66681</v>
      </c>
      <c r="AS370" s="34">
        <v>791.57099999999991</v>
      </c>
      <c r="AU370" s="20">
        <f t="shared" si="23"/>
        <v>1287.2378099999999</v>
      </c>
      <c r="AW370" s="20"/>
    </row>
    <row r="371" spans="1:49" x14ac:dyDescent="0.25">
      <c r="A371" t="str">
        <f>VLOOKUP($B371,'Cushing Balance'!$C$2:$E$500,3,TRUE)</f>
        <v>292010</v>
      </c>
      <c r="B371" s="1">
        <v>40382</v>
      </c>
      <c r="C371" s="31"/>
      <c r="D371" s="8">
        <v>0</v>
      </c>
      <c r="E371" s="35">
        <v>154.37482999999997</v>
      </c>
      <c r="F371" s="35"/>
      <c r="G371" s="26">
        <v>41.25</v>
      </c>
      <c r="H371" s="35">
        <v>26.268129999999999</v>
      </c>
      <c r="I371" s="35">
        <v>0</v>
      </c>
      <c r="J371" s="26">
        <v>0</v>
      </c>
      <c r="K371" s="35">
        <v>62.96217</v>
      </c>
      <c r="L371" s="35">
        <v>0</v>
      </c>
      <c r="M371" s="35">
        <v>341.32953999999995</v>
      </c>
      <c r="N371" s="35">
        <v>0</v>
      </c>
      <c r="O371" s="35"/>
      <c r="P371" s="35"/>
      <c r="Q371" s="35"/>
      <c r="R371" s="35">
        <v>6.8179799999999995</v>
      </c>
      <c r="S371" s="35"/>
      <c r="T371" s="35"/>
      <c r="V371" s="24">
        <f t="shared" si="21"/>
        <v>633.0026499999999</v>
      </c>
      <c r="X371" s="5">
        <v>356.93349945161287</v>
      </c>
      <c r="Z371" s="20">
        <f t="shared" si="22"/>
        <v>989.93614945161278</v>
      </c>
      <c r="AB371" s="8">
        <v>130.88573</v>
      </c>
      <c r="AC371" s="35">
        <v>0</v>
      </c>
      <c r="AD371" s="35"/>
      <c r="AE371" s="35">
        <v>0</v>
      </c>
      <c r="AF371" s="35">
        <v>197.45330999999999</v>
      </c>
      <c r="AG371" s="35">
        <v>17.956209999999999</v>
      </c>
      <c r="AH371" s="35">
        <v>138.70663000000002</v>
      </c>
      <c r="AI371" s="35"/>
      <c r="AJ371" s="35"/>
      <c r="AK371" s="35"/>
      <c r="AL371" s="35">
        <v>0</v>
      </c>
      <c r="AM371" s="35"/>
      <c r="AN371" s="35"/>
      <c r="AQ371" s="24">
        <f t="shared" si="24"/>
        <v>485.00187999999997</v>
      </c>
      <c r="AS371" s="34">
        <v>791.57099999999991</v>
      </c>
      <c r="AU371" s="20">
        <f t="shared" si="23"/>
        <v>1276.5728799999999</v>
      </c>
      <c r="AW371" s="20"/>
    </row>
    <row r="372" spans="1:49" x14ac:dyDescent="0.25">
      <c r="A372" t="str">
        <f>VLOOKUP($B372,'Cushing Balance'!$C$2:$E$500,3,TRUE)</f>
        <v>302010</v>
      </c>
      <c r="B372" s="1">
        <v>40383</v>
      </c>
      <c r="C372" s="31"/>
      <c r="D372" s="8">
        <v>0</v>
      </c>
      <c r="E372" s="35">
        <v>151.50810000000001</v>
      </c>
      <c r="F372" s="35"/>
      <c r="G372" s="26">
        <v>41.25</v>
      </c>
      <c r="H372" s="35">
        <v>24.99146</v>
      </c>
      <c r="I372" s="35">
        <v>0</v>
      </c>
      <c r="J372" s="26">
        <v>0</v>
      </c>
      <c r="K372" s="35">
        <v>61.041350000000001</v>
      </c>
      <c r="L372" s="35">
        <v>0</v>
      </c>
      <c r="M372" s="35">
        <v>334.76288</v>
      </c>
      <c r="N372" s="35">
        <v>0</v>
      </c>
      <c r="O372" s="35"/>
      <c r="P372" s="35"/>
      <c r="Q372" s="35"/>
      <c r="R372" s="35">
        <v>4.6636499999999996</v>
      </c>
      <c r="S372" s="35"/>
      <c r="T372" s="35"/>
      <c r="V372" s="24">
        <f t="shared" si="21"/>
        <v>618.2174399999999</v>
      </c>
      <c r="X372" s="5">
        <v>356.93349945161287</v>
      </c>
      <c r="Z372" s="20">
        <f t="shared" si="22"/>
        <v>975.15093945161277</v>
      </c>
      <c r="AB372" s="8">
        <v>130.26877000000002</v>
      </c>
      <c r="AC372" s="35">
        <v>0</v>
      </c>
      <c r="AD372" s="35"/>
      <c r="AE372" s="35">
        <v>0</v>
      </c>
      <c r="AF372" s="35">
        <v>214.31298000000001</v>
      </c>
      <c r="AG372" s="35">
        <v>15.223270000000001</v>
      </c>
      <c r="AH372" s="35">
        <v>138.66998000000001</v>
      </c>
      <c r="AI372" s="35"/>
      <c r="AJ372" s="35"/>
      <c r="AK372" s="35"/>
      <c r="AL372" s="35">
        <v>0</v>
      </c>
      <c r="AM372" s="35"/>
      <c r="AN372" s="35"/>
      <c r="AQ372" s="24">
        <f t="shared" si="24"/>
        <v>498.47500000000008</v>
      </c>
      <c r="AS372" s="34">
        <v>791.57099999999991</v>
      </c>
      <c r="AU372" s="20">
        <f t="shared" si="23"/>
        <v>1290.046</v>
      </c>
      <c r="AW372" s="20"/>
    </row>
    <row r="373" spans="1:49" x14ac:dyDescent="0.25">
      <c r="A373" t="str">
        <f>VLOOKUP($B373,'Cushing Balance'!$C$2:$E$500,3,TRUE)</f>
        <v>302010</v>
      </c>
      <c r="B373" s="1">
        <v>40384</v>
      </c>
      <c r="C373" s="31"/>
      <c r="D373" s="8">
        <v>0</v>
      </c>
      <c r="E373" s="35">
        <v>156.97396000000001</v>
      </c>
      <c r="F373" s="35"/>
      <c r="G373" s="26">
        <v>41.25</v>
      </c>
      <c r="H373" s="35">
        <v>24.848330000000001</v>
      </c>
      <c r="I373" s="35">
        <v>0</v>
      </c>
      <c r="J373" s="26">
        <v>0</v>
      </c>
      <c r="K373" s="35">
        <v>61.134169999999997</v>
      </c>
      <c r="L373" s="35">
        <v>0</v>
      </c>
      <c r="M373" s="35">
        <v>318.65565000000004</v>
      </c>
      <c r="N373" s="35">
        <v>0</v>
      </c>
      <c r="O373" s="35"/>
      <c r="P373" s="35"/>
      <c r="Q373" s="35"/>
      <c r="R373" s="35">
        <v>4.4351000000000003</v>
      </c>
      <c r="S373" s="35"/>
      <c r="T373" s="35"/>
      <c r="V373" s="24">
        <f t="shared" si="21"/>
        <v>607.29721000000006</v>
      </c>
      <c r="X373" s="5">
        <v>356.93349945161287</v>
      </c>
      <c r="Z373" s="20">
        <f t="shared" si="22"/>
        <v>964.23070945161294</v>
      </c>
      <c r="AB373" s="8">
        <v>129.97272999999998</v>
      </c>
      <c r="AC373" s="35">
        <v>0</v>
      </c>
      <c r="AD373" s="35"/>
      <c r="AE373" s="35">
        <v>0</v>
      </c>
      <c r="AF373" s="35">
        <v>209.29679000000002</v>
      </c>
      <c r="AG373" s="35">
        <v>26.060099999999998</v>
      </c>
      <c r="AH373" s="35">
        <v>128.61588</v>
      </c>
      <c r="AI373" s="35"/>
      <c r="AJ373" s="35"/>
      <c r="AK373" s="35"/>
      <c r="AL373" s="35">
        <v>0</v>
      </c>
      <c r="AM373" s="35"/>
      <c r="AN373" s="35"/>
      <c r="AQ373" s="24">
        <f t="shared" si="24"/>
        <v>493.94549999999998</v>
      </c>
      <c r="AS373" s="34">
        <v>791.57099999999991</v>
      </c>
      <c r="AU373" s="20">
        <f t="shared" si="23"/>
        <v>1285.5165</v>
      </c>
      <c r="AW373" s="20"/>
    </row>
    <row r="374" spans="1:49" x14ac:dyDescent="0.25">
      <c r="A374" t="str">
        <f>VLOOKUP($B374,'Cushing Balance'!$C$2:$E$500,3,TRUE)</f>
        <v>302010</v>
      </c>
      <c r="B374" s="1">
        <v>40385</v>
      </c>
      <c r="C374" s="31"/>
      <c r="D374" s="8">
        <v>0</v>
      </c>
      <c r="E374" s="35">
        <v>158.72173000000001</v>
      </c>
      <c r="F374" s="35"/>
      <c r="G374" s="26">
        <v>41.25</v>
      </c>
      <c r="H374" s="35">
        <v>24.122520000000002</v>
      </c>
      <c r="I374" s="35">
        <v>0</v>
      </c>
      <c r="J374" s="26">
        <v>0</v>
      </c>
      <c r="K374" s="35">
        <v>58.116480000000003</v>
      </c>
      <c r="L374" s="35">
        <v>0</v>
      </c>
      <c r="M374" s="35">
        <v>332.12721000000005</v>
      </c>
      <c r="N374" s="35">
        <v>0</v>
      </c>
      <c r="O374" s="35"/>
      <c r="P374" s="35"/>
      <c r="Q374" s="35"/>
      <c r="R374" s="35">
        <v>66.594940000000008</v>
      </c>
      <c r="S374" s="35"/>
      <c r="T374" s="35"/>
      <c r="V374" s="24">
        <f t="shared" si="21"/>
        <v>680.93288000000007</v>
      </c>
      <c r="X374" s="5">
        <v>356.93349945161287</v>
      </c>
      <c r="Z374" s="20">
        <f t="shared" si="22"/>
        <v>1037.8663794516128</v>
      </c>
      <c r="AB374" s="8">
        <v>130.09632999999999</v>
      </c>
      <c r="AC374" s="35">
        <v>0</v>
      </c>
      <c r="AD374" s="35"/>
      <c r="AE374" s="35">
        <v>0</v>
      </c>
      <c r="AF374" s="35">
        <v>205.49688</v>
      </c>
      <c r="AG374" s="35">
        <v>35.423250000000003</v>
      </c>
      <c r="AH374" s="35">
        <v>130.55538000000001</v>
      </c>
      <c r="AI374" s="35"/>
      <c r="AJ374" s="35"/>
      <c r="AK374" s="35"/>
      <c r="AL374" s="35">
        <v>0</v>
      </c>
      <c r="AM374" s="35"/>
      <c r="AN374" s="35"/>
      <c r="AQ374" s="24">
        <f t="shared" si="24"/>
        <v>501.57184000000001</v>
      </c>
      <c r="AS374" s="34">
        <v>791.57099999999991</v>
      </c>
      <c r="AU374" s="20">
        <f t="shared" si="23"/>
        <v>1293.14284</v>
      </c>
      <c r="AW374" s="20"/>
    </row>
    <row r="375" spans="1:49" x14ac:dyDescent="0.25">
      <c r="A375" t="str">
        <f>VLOOKUP($B375,'Cushing Balance'!$C$2:$E$500,3,TRUE)</f>
        <v>302010</v>
      </c>
      <c r="B375" s="1">
        <v>40386</v>
      </c>
      <c r="C375" s="31"/>
      <c r="D375" s="8">
        <v>0</v>
      </c>
      <c r="E375" s="35">
        <v>170.45510000000002</v>
      </c>
      <c r="F375" s="35"/>
      <c r="G375" s="26">
        <v>41.25</v>
      </c>
      <c r="H375" s="35">
        <v>26.26304</v>
      </c>
      <c r="I375" s="35">
        <v>0</v>
      </c>
      <c r="J375" s="26">
        <v>0</v>
      </c>
      <c r="K375" s="35">
        <v>51.289209999999997</v>
      </c>
      <c r="L375" s="35">
        <v>0</v>
      </c>
      <c r="M375" s="35">
        <v>319.02797999999996</v>
      </c>
      <c r="N375" s="35">
        <v>0</v>
      </c>
      <c r="O375" s="35"/>
      <c r="P375" s="35"/>
      <c r="Q375" s="35"/>
      <c r="R375" s="35">
        <v>34.759039999999999</v>
      </c>
      <c r="S375" s="35"/>
      <c r="T375" s="35"/>
      <c r="V375" s="24">
        <f t="shared" si="21"/>
        <v>643.04436999999996</v>
      </c>
      <c r="X375" s="5">
        <v>356.93349945161287</v>
      </c>
      <c r="Z375" s="20">
        <f t="shared" si="22"/>
        <v>999.97786945161283</v>
      </c>
      <c r="AB375" s="8">
        <v>130.19041999999999</v>
      </c>
      <c r="AC375" s="35">
        <v>0</v>
      </c>
      <c r="AD375" s="35"/>
      <c r="AE375" s="35">
        <v>0</v>
      </c>
      <c r="AF375" s="35">
        <v>200.04859999999999</v>
      </c>
      <c r="AG375" s="35">
        <v>35.767249999999997</v>
      </c>
      <c r="AH375" s="35">
        <v>86.237130000000008</v>
      </c>
      <c r="AI375" s="35"/>
      <c r="AJ375" s="35"/>
      <c r="AK375" s="35"/>
      <c r="AL375" s="35">
        <v>0</v>
      </c>
      <c r="AM375" s="35"/>
      <c r="AN375" s="35"/>
      <c r="AQ375" s="24">
        <f t="shared" si="24"/>
        <v>452.24339999999995</v>
      </c>
      <c r="AS375" s="34">
        <v>791.57099999999991</v>
      </c>
      <c r="AU375" s="20">
        <f t="shared" si="23"/>
        <v>1243.8143999999998</v>
      </c>
      <c r="AW375" s="20"/>
    </row>
    <row r="376" spans="1:49" x14ac:dyDescent="0.25">
      <c r="A376" t="str">
        <f>VLOOKUP($B376,'Cushing Balance'!$C$2:$E$500,3,TRUE)</f>
        <v>302010</v>
      </c>
      <c r="B376" s="1">
        <v>40387</v>
      </c>
      <c r="C376" s="31"/>
      <c r="D376" s="8">
        <v>0</v>
      </c>
      <c r="E376" s="35">
        <v>174.49329</v>
      </c>
      <c r="F376" s="35"/>
      <c r="G376" s="26">
        <v>41.25</v>
      </c>
      <c r="H376" s="35">
        <v>24.596790000000002</v>
      </c>
      <c r="I376" s="35">
        <v>0</v>
      </c>
      <c r="J376" s="26">
        <v>0</v>
      </c>
      <c r="K376" s="35">
        <v>51.456960000000002</v>
      </c>
      <c r="L376" s="35">
        <v>0</v>
      </c>
      <c r="M376" s="35">
        <v>321.18619000000001</v>
      </c>
      <c r="N376" s="35">
        <v>0</v>
      </c>
      <c r="O376" s="35"/>
      <c r="P376" s="35"/>
      <c r="Q376" s="35"/>
      <c r="R376" s="35">
        <v>12.645670000000001</v>
      </c>
      <c r="S376" s="35"/>
      <c r="T376" s="35"/>
      <c r="V376" s="24">
        <f t="shared" si="21"/>
        <v>625.62890000000004</v>
      </c>
      <c r="X376" s="5">
        <v>356.93349945161287</v>
      </c>
      <c r="Z376" s="20">
        <f t="shared" si="22"/>
        <v>982.56239945161292</v>
      </c>
      <c r="AB376" s="8">
        <v>130.17241999999999</v>
      </c>
      <c r="AC376" s="35">
        <v>0</v>
      </c>
      <c r="AD376" s="35"/>
      <c r="AE376" s="35">
        <v>0</v>
      </c>
      <c r="AF376" s="35">
        <v>196.67474999999999</v>
      </c>
      <c r="AG376" s="35">
        <v>27.173629999999999</v>
      </c>
      <c r="AH376" s="35">
        <v>60.077559999999998</v>
      </c>
      <c r="AI376" s="35"/>
      <c r="AJ376" s="35"/>
      <c r="AK376" s="35"/>
      <c r="AL376" s="35">
        <v>0</v>
      </c>
      <c r="AM376" s="35"/>
      <c r="AN376" s="35"/>
      <c r="AQ376" s="24">
        <f t="shared" si="24"/>
        <v>414.09836000000001</v>
      </c>
      <c r="AS376" s="34">
        <v>791.57099999999991</v>
      </c>
      <c r="AU376" s="20">
        <f t="shared" si="23"/>
        <v>1205.6693599999999</v>
      </c>
      <c r="AW376" s="20"/>
    </row>
    <row r="377" spans="1:49" x14ac:dyDescent="0.25">
      <c r="A377" t="str">
        <f>VLOOKUP($B377,'Cushing Balance'!$C$2:$E$500,3,TRUE)</f>
        <v>302010</v>
      </c>
      <c r="B377" s="1">
        <v>40388</v>
      </c>
      <c r="C377" s="31"/>
      <c r="D377" s="8">
        <v>0</v>
      </c>
      <c r="E377" s="35">
        <v>168.68985000000001</v>
      </c>
      <c r="F377" s="35"/>
      <c r="G377" s="26">
        <v>41.25</v>
      </c>
      <c r="H377" s="35">
        <v>25.144599999999997</v>
      </c>
      <c r="I377" s="35">
        <v>0</v>
      </c>
      <c r="J377" s="26">
        <v>0</v>
      </c>
      <c r="K377" s="35">
        <v>60.224269999999997</v>
      </c>
      <c r="L377" s="35">
        <v>0</v>
      </c>
      <c r="M377" s="35">
        <v>339.74094000000002</v>
      </c>
      <c r="N377" s="35">
        <v>0</v>
      </c>
      <c r="O377" s="35"/>
      <c r="P377" s="35"/>
      <c r="Q377" s="35"/>
      <c r="R377" s="35">
        <v>6.2298999999999998</v>
      </c>
      <c r="S377" s="35"/>
      <c r="T377" s="35"/>
      <c r="V377" s="24">
        <f t="shared" si="21"/>
        <v>641.27956000000006</v>
      </c>
      <c r="X377" s="5">
        <v>356.93349945161287</v>
      </c>
      <c r="Z377" s="20">
        <f t="shared" si="22"/>
        <v>998.21305945161293</v>
      </c>
      <c r="AB377" s="8">
        <v>130.26292000000001</v>
      </c>
      <c r="AC377" s="35">
        <v>0</v>
      </c>
      <c r="AD377" s="35"/>
      <c r="AE377" s="35">
        <v>0</v>
      </c>
      <c r="AF377" s="35">
        <v>202.69601999999998</v>
      </c>
      <c r="AG377" s="35">
        <v>21.990729999999999</v>
      </c>
      <c r="AH377" s="35">
        <v>106.58838</v>
      </c>
      <c r="AI377" s="35"/>
      <c r="AJ377" s="35"/>
      <c r="AK377" s="35"/>
      <c r="AL377" s="35">
        <v>0</v>
      </c>
      <c r="AM377" s="35"/>
      <c r="AN377" s="35"/>
      <c r="AQ377" s="24">
        <f t="shared" si="24"/>
        <v>461.53805</v>
      </c>
      <c r="AS377" s="34">
        <v>791.57099999999991</v>
      </c>
      <c r="AU377" s="20">
        <f t="shared" si="23"/>
        <v>1253.10905</v>
      </c>
      <c r="AW377" s="20"/>
    </row>
    <row r="378" spans="1:49" x14ac:dyDescent="0.25">
      <c r="A378" t="str">
        <f>VLOOKUP($B378,'Cushing Balance'!$C$2:$E$500,3,TRUE)</f>
        <v>302010</v>
      </c>
      <c r="B378" s="1">
        <v>40389</v>
      </c>
      <c r="C378" s="31"/>
      <c r="D378" s="8">
        <v>0</v>
      </c>
      <c r="E378" s="35">
        <v>164.04842000000002</v>
      </c>
      <c r="F378" s="35"/>
      <c r="G378" s="26">
        <v>41.25</v>
      </c>
      <c r="H378" s="35">
        <v>25.706349999999997</v>
      </c>
      <c r="I378" s="35">
        <v>0</v>
      </c>
      <c r="J378" s="26">
        <v>0</v>
      </c>
      <c r="K378" s="35">
        <v>62.64546</v>
      </c>
      <c r="L378" s="35">
        <v>0</v>
      </c>
      <c r="M378" s="35">
        <v>348.65449999999998</v>
      </c>
      <c r="N378" s="35">
        <v>0</v>
      </c>
      <c r="O378" s="35"/>
      <c r="P378" s="35"/>
      <c r="Q378" s="35"/>
      <c r="R378" s="35">
        <v>6.6810600000000004</v>
      </c>
      <c r="S378" s="35"/>
      <c r="T378" s="35"/>
      <c r="V378" s="24">
        <f t="shared" si="21"/>
        <v>648.98579000000007</v>
      </c>
      <c r="X378" s="5">
        <v>356.93349945161287</v>
      </c>
      <c r="Z378" s="20">
        <f t="shared" si="22"/>
        <v>1005.9192894516129</v>
      </c>
      <c r="AB378" s="8">
        <v>130.49808000000002</v>
      </c>
      <c r="AC378" s="35">
        <v>0</v>
      </c>
      <c r="AD378" s="35"/>
      <c r="AE378" s="35">
        <v>0</v>
      </c>
      <c r="AF378" s="35">
        <v>172.65163000000001</v>
      </c>
      <c r="AG378" s="35">
        <v>22.15269</v>
      </c>
      <c r="AH378" s="35">
        <v>130.20339999999999</v>
      </c>
      <c r="AI378" s="35"/>
      <c r="AJ378" s="35"/>
      <c r="AK378" s="35"/>
      <c r="AL378" s="35">
        <v>0</v>
      </c>
      <c r="AM378" s="35"/>
      <c r="AN378" s="35"/>
      <c r="AQ378" s="24">
        <f t="shared" si="24"/>
        <v>455.50580000000002</v>
      </c>
      <c r="AS378" s="34">
        <v>791.57099999999991</v>
      </c>
      <c r="AU378" s="20">
        <f t="shared" si="23"/>
        <v>1247.0767999999998</v>
      </c>
      <c r="AW378" s="20"/>
    </row>
    <row r="379" spans="1:49" x14ac:dyDescent="0.25">
      <c r="A379" t="str">
        <f>VLOOKUP($B379,'Cushing Balance'!$C$2:$E$500,3,TRUE)</f>
        <v>312010</v>
      </c>
      <c r="B379" s="1">
        <v>40390</v>
      </c>
      <c r="C379" s="31"/>
      <c r="D379" s="8">
        <v>0</v>
      </c>
      <c r="E379" s="35">
        <v>155.22296</v>
      </c>
      <c r="F379" s="35"/>
      <c r="G379" s="26">
        <v>41.25</v>
      </c>
      <c r="H379" s="35">
        <v>26.535689999999999</v>
      </c>
      <c r="I379" s="35">
        <v>0</v>
      </c>
      <c r="J379" s="26">
        <v>0</v>
      </c>
      <c r="K379" s="35">
        <v>54.470769999999995</v>
      </c>
      <c r="L379" s="35">
        <v>0</v>
      </c>
      <c r="M379" s="35">
        <v>331.87121000000002</v>
      </c>
      <c r="N379" s="35">
        <v>0</v>
      </c>
      <c r="O379" s="35"/>
      <c r="P379" s="35"/>
      <c r="Q379" s="35"/>
      <c r="R379" s="35">
        <v>4.4227700000000008</v>
      </c>
      <c r="S379" s="35"/>
      <c r="T379" s="35"/>
      <c r="V379" s="24">
        <f t="shared" si="21"/>
        <v>613.77340000000004</v>
      </c>
      <c r="X379" s="5">
        <v>356.93349945161287</v>
      </c>
      <c r="Z379" s="20">
        <f t="shared" si="22"/>
        <v>970.70689945161291</v>
      </c>
      <c r="AB379" s="8">
        <v>130.54217</v>
      </c>
      <c r="AC379" s="35">
        <v>0</v>
      </c>
      <c r="AD379" s="35"/>
      <c r="AE379" s="35">
        <v>0</v>
      </c>
      <c r="AF379" s="35">
        <v>178.54390000000001</v>
      </c>
      <c r="AG379" s="35">
        <v>22.347150000000003</v>
      </c>
      <c r="AH379" s="35">
        <v>131.26467000000002</v>
      </c>
      <c r="AI379" s="35"/>
      <c r="AJ379" s="35"/>
      <c r="AK379" s="35"/>
      <c r="AL379" s="35">
        <v>0</v>
      </c>
      <c r="AM379" s="35"/>
      <c r="AN379" s="35"/>
      <c r="AQ379" s="24">
        <f t="shared" si="24"/>
        <v>462.69789000000003</v>
      </c>
      <c r="AS379" s="34">
        <v>791.57099999999991</v>
      </c>
      <c r="AU379" s="20">
        <f t="shared" si="23"/>
        <v>1254.2688899999998</v>
      </c>
      <c r="AW379" s="20"/>
    </row>
    <row r="380" spans="1:49" x14ac:dyDescent="0.25">
      <c r="A380" t="str">
        <f>VLOOKUP($B380,'Cushing Balance'!$C$2:$E$500,3,TRUE)</f>
        <v>312010</v>
      </c>
      <c r="B380" s="1">
        <v>40391</v>
      </c>
      <c r="C380" s="31"/>
      <c r="D380" s="8">
        <v>0</v>
      </c>
      <c r="E380" s="35">
        <v>156.64404000000002</v>
      </c>
      <c r="F380" s="35"/>
      <c r="G380" s="26">
        <v>41.25</v>
      </c>
      <c r="H380" s="35">
        <v>25.524560000000001</v>
      </c>
      <c r="I380" s="35">
        <v>0</v>
      </c>
      <c r="J380" s="26">
        <v>0</v>
      </c>
      <c r="K380" s="35">
        <v>60.535170000000001</v>
      </c>
      <c r="L380" s="35">
        <v>0</v>
      </c>
      <c r="M380" s="35">
        <v>331.90083000000004</v>
      </c>
      <c r="N380" s="35">
        <v>0</v>
      </c>
      <c r="O380" s="35"/>
      <c r="P380" s="35"/>
      <c r="Q380" s="35"/>
      <c r="R380" s="35">
        <v>9.4638099999999987</v>
      </c>
      <c r="S380" s="35"/>
      <c r="T380" s="35"/>
      <c r="V380" s="24">
        <f t="shared" si="21"/>
        <v>625.31841000000009</v>
      </c>
      <c r="X380" s="5">
        <v>359.38749200000007</v>
      </c>
      <c r="Z380" s="20">
        <f t="shared" si="22"/>
        <v>984.70590200000015</v>
      </c>
      <c r="AB380" s="8">
        <v>130.14664999999999</v>
      </c>
      <c r="AC380" s="35">
        <v>0</v>
      </c>
      <c r="AD380" s="35"/>
      <c r="AE380" s="35">
        <v>0</v>
      </c>
      <c r="AF380" s="35">
        <v>177.28964999999999</v>
      </c>
      <c r="AG380" s="35">
        <v>22.220130000000001</v>
      </c>
      <c r="AH380" s="35">
        <v>126.73085</v>
      </c>
      <c r="AI380" s="35"/>
      <c r="AJ380" s="35"/>
      <c r="AK380" s="35"/>
      <c r="AL380" s="35">
        <v>0</v>
      </c>
      <c r="AM380" s="35"/>
      <c r="AN380" s="35"/>
      <c r="AQ380" s="24">
        <f t="shared" si="24"/>
        <v>456.38727999999992</v>
      </c>
      <c r="AS380" s="34">
        <v>818.44800000000009</v>
      </c>
      <c r="AU380" s="20">
        <f t="shared" si="23"/>
        <v>1274.83528</v>
      </c>
      <c r="AW380" s="20"/>
    </row>
    <row r="381" spans="1:49" x14ac:dyDescent="0.25">
      <c r="A381" t="str">
        <f>VLOOKUP($B381,'Cushing Balance'!$C$2:$E$500,3,TRUE)</f>
        <v>312010</v>
      </c>
      <c r="B381" s="1">
        <v>40392</v>
      </c>
      <c r="C381" s="31"/>
      <c r="D381" s="8">
        <v>0</v>
      </c>
      <c r="E381" s="35">
        <v>156.80423000000002</v>
      </c>
      <c r="F381" s="35"/>
      <c r="G381" s="26">
        <v>41.25</v>
      </c>
      <c r="H381" s="35">
        <v>26.457270000000001</v>
      </c>
      <c r="I381" s="35">
        <v>0</v>
      </c>
      <c r="J381" s="26">
        <v>0</v>
      </c>
      <c r="K381" s="35">
        <v>60.788580000000003</v>
      </c>
      <c r="L381" s="35">
        <v>0</v>
      </c>
      <c r="M381" s="35">
        <v>357.47894000000002</v>
      </c>
      <c r="N381" s="35">
        <v>0</v>
      </c>
      <c r="O381" s="35"/>
      <c r="P381" s="35"/>
      <c r="Q381" s="35"/>
      <c r="R381" s="35">
        <v>19.956849999999999</v>
      </c>
      <c r="S381" s="35"/>
      <c r="T381" s="35"/>
      <c r="V381" s="24">
        <f t="shared" si="21"/>
        <v>662.73587000000009</v>
      </c>
      <c r="X381" s="5">
        <v>359.38749200000007</v>
      </c>
      <c r="Z381" s="20">
        <f t="shared" si="22"/>
        <v>1022.1233620000002</v>
      </c>
      <c r="AB381" s="8">
        <v>130.09835000000001</v>
      </c>
      <c r="AC381" s="35">
        <v>0</v>
      </c>
      <c r="AD381" s="35"/>
      <c r="AE381" s="35">
        <v>0</v>
      </c>
      <c r="AF381" s="35">
        <v>177.18450000000001</v>
      </c>
      <c r="AG381" s="35">
        <v>22.114169999999998</v>
      </c>
      <c r="AH381" s="35">
        <v>134.82632999999998</v>
      </c>
      <c r="AI381" s="35"/>
      <c r="AJ381" s="35"/>
      <c r="AK381" s="35"/>
      <c r="AL381" s="35">
        <v>0</v>
      </c>
      <c r="AM381" s="35"/>
      <c r="AN381" s="35"/>
      <c r="AQ381" s="24">
        <f t="shared" si="24"/>
        <v>464.22335000000004</v>
      </c>
      <c r="AS381" s="34">
        <v>818.44800000000009</v>
      </c>
      <c r="AU381" s="20">
        <f t="shared" si="23"/>
        <v>1282.6713500000001</v>
      </c>
      <c r="AW381" s="20"/>
    </row>
    <row r="382" spans="1:49" x14ac:dyDescent="0.25">
      <c r="A382" t="str">
        <f>VLOOKUP($B382,'Cushing Balance'!$C$2:$E$500,3,TRUE)</f>
        <v>312010</v>
      </c>
      <c r="B382" s="1">
        <v>40393</v>
      </c>
      <c r="C382" s="31"/>
      <c r="D382" s="8">
        <v>0</v>
      </c>
      <c r="E382" s="35">
        <v>157.24880999999999</v>
      </c>
      <c r="F382" s="35"/>
      <c r="G382" s="26">
        <v>41.25</v>
      </c>
      <c r="H382" s="35">
        <v>25.394919999999999</v>
      </c>
      <c r="I382" s="35">
        <v>0</v>
      </c>
      <c r="J382" s="26">
        <v>0</v>
      </c>
      <c r="K382" s="35">
        <v>54.788400000000003</v>
      </c>
      <c r="L382" s="35">
        <v>0</v>
      </c>
      <c r="M382" s="35">
        <v>307.54363000000001</v>
      </c>
      <c r="N382" s="35">
        <v>0</v>
      </c>
      <c r="O382" s="35"/>
      <c r="P382" s="35"/>
      <c r="Q382" s="35"/>
      <c r="R382" s="35">
        <v>6.5653300000000003</v>
      </c>
      <c r="S382" s="35"/>
      <c r="T382" s="35"/>
      <c r="V382" s="24">
        <f t="shared" si="21"/>
        <v>592.79109000000005</v>
      </c>
      <c r="X382" s="5">
        <v>359.38749200000007</v>
      </c>
      <c r="Z382" s="20">
        <f t="shared" si="22"/>
        <v>952.17858200000012</v>
      </c>
      <c r="AB382" s="8">
        <v>130.53964999999999</v>
      </c>
      <c r="AC382" s="35">
        <v>0</v>
      </c>
      <c r="AD382" s="35"/>
      <c r="AE382" s="35">
        <v>0</v>
      </c>
      <c r="AF382" s="35">
        <v>157.16377</v>
      </c>
      <c r="AG382" s="35">
        <v>22.664830000000002</v>
      </c>
      <c r="AH382" s="35">
        <v>137.56154000000001</v>
      </c>
      <c r="AI382" s="35"/>
      <c r="AJ382" s="35"/>
      <c r="AK382" s="35"/>
      <c r="AL382" s="35">
        <v>0</v>
      </c>
      <c r="AM382" s="35"/>
      <c r="AN382" s="35"/>
      <c r="AQ382" s="24">
        <f t="shared" si="24"/>
        <v>447.92979000000003</v>
      </c>
      <c r="AS382" s="34">
        <v>818.44800000000009</v>
      </c>
      <c r="AU382" s="20">
        <f t="shared" si="23"/>
        <v>1266.37779</v>
      </c>
      <c r="AW382" s="20"/>
    </row>
    <row r="383" spans="1:49" x14ac:dyDescent="0.25">
      <c r="A383" t="str">
        <f>VLOOKUP($B383,'Cushing Balance'!$C$2:$E$500,3,TRUE)</f>
        <v>312010</v>
      </c>
      <c r="B383" s="1">
        <v>40394</v>
      </c>
      <c r="C383" s="31"/>
      <c r="D383" s="8">
        <v>0</v>
      </c>
      <c r="E383" s="35">
        <v>156.91898</v>
      </c>
      <c r="F383" s="35"/>
      <c r="G383" s="26">
        <v>41.25</v>
      </c>
      <c r="H383" s="35">
        <v>26.063939999999999</v>
      </c>
      <c r="I383" s="35">
        <v>0</v>
      </c>
      <c r="J383" s="26">
        <v>0</v>
      </c>
      <c r="K383" s="35">
        <v>64.501710000000003</v>
      </c>
      <c r="L383" s="35">
        <v>0</v>
      </c>
      <c r="M383" s="35">
        <v>351.36849999999998</v>
      </c>
      <c r="N383" s="35">
        <v>0</v>
      </c>
      <c r="O383" s="35"/>
      <c r="P383" s="35"/>
      <c r="Q383" s="35"/>
      <c r="R383" s="35">
        <v>62.504919999999998</v>
      </c>
      <c r="S383" s="35"/>
      <c r="T383" s="35"/>
      <c r="V383" s="24">
        <f t="shared" si="21"/>
        <v>702.60804999999993</v>
      </c>
      <c r="X383" s="5">
        <v>359.38749200000007</v>
      </c>
      <c r="Z383" s="20">
        <f t="shared" si="22"/>
        <v>1061.9955420000001</v>
      </c>
      <c r="AB383" s="8">
        <v>130.32369</v>
      </c>
      <c r="AC383" s="35">
        <v>0</v>
      </c>
      <c r="AD383" s="35"/>
      <c r="AE383" s="35">
        <v>0</v>
      </c>
      <c r="AF383" s="35">
        <v>176.31831</v>
      </c>
      <c r="AG383" s="35">
        <v>23.222249999999999</v>
      </c>
      <c r="AH383" s="35">
        <v>137.61819</v>
      </c>
      <c r="AI383" s="35"/>
      <c r="AJ383" s="35"/>
      <c r="AK383" s="35"/>
      <c r="AL383" s="35">
        <v>0</v>
      </c>
      <c r="AM383" s="35"/>
      <c r="AN383" s="35"/>
      <c r="AQ383" s="24">
        <f t="shared" si="24"/>
        <v>467.48244</v>
      </c>
      <c r="AS383" s="34">
        <v>818.44800000000009</v>
      </c>
      <c r="AU383" s="20">
        <f t="shared" si="23"/>
        <v>1285.9304400000001</v>
      </c>
      <c r="AW383" s="20"/>
    </row>
    <row r="384" spans="1:49" x14ac:dyDescent="0.25">
      <c r="A384" t="str">
        <f>VLOOKUP($B384,'Cushing Balance'!$C$2:$E$500,3,TRUE)</f>
        <v>312010</v>
      </c>
      <c r="B384" s="1">
        <v>40395</v>
      </c>
      <c r="C384" s="31"/>
      <c r="D384" s="8">
        <v>0</v>
      </c>
      <c r="E384" s="35">
        <v>157.00235000000001</v>
      </c>
      <c r="F384" s="35"/>
      <c r="G384" s="26">
        <v>41.25</v>
      </c>
      <c r="H384" s="35">
        <v>23.846709999999998</v>
      </c>
      <c r="I384" s="35">
        <v>0</v>
      </c>
      <c r="J384" s="26">
        <v>0</v>
      </c>
      <c r="K384" s="35">
        <v>55.295540000000003</v>
      </c>
      <c r="L384" s="35">
        <v>0</v>
      </c>
      <c r="M384" s="35">
        <v>369.48015000000004</v>
      </c>
      <c r="N384" s="35">
        <v>0</v>
      </c>
      <c r="O384" s="35"/>
      <c r="P384" s="35"/>
      <c r="Q384" s="35"/>
      <c r="R384" s="35">
        <v>20.66892</v>
      </c>
      <c r="S384" s="35"/>
      <c r="T384" s="35"/>
      <c r="V384" s="24">
        <f t="shared" si="21"/>
        <v>667.54367000000002</v>
      </c>
      <c r="X384" s="5">
        <v>359.38749200000007</v>
      </c>
      <c r="Z384" s="20">
        <f t="shared" si="22"/>
        <v>1026.9311620000001</v>
      </c>
      <c r="AB384" s="8">
        <v>130.07089999999999</v>
      </c>
      <c r="AC384" s="35">
        <v>0</v>
      </c>
      <c r="AD384" s="35"/>
      <c r="AE384" s="35">
        <v>0</v>
      </c>
      <c r="AF384" s="35">
        <v>203.81823</v>
      </c>
      <c r="AG384" s="35">
        <v>17.20054</v>
      </c>
      <c r="AH384" s="35">
        <v>130.88526999999999</v>
      </c>
      <c r="AI384" s="35"/>
      <c r="AJ384" s="35"/>
      <c r="AK384" s="35"/>
      <c r="AL384" s="35">
        <v>0</v>
      </c>
      <c r="AM384" s="35"/>
      <c r="AN384" s="35"/>
      <c r="AQ384" s="24">
        <f t="shared" si="24"/>
        <v>481.97494</v>
      </c>
      <c r="AS384" s="34">
        <v>818.44800000000009</v>
      </c>
      <c r="AU384" s="20">
        <f t="shared" si="23"/>
        <v>1300.4229400000002</v>
      </c>
      <c r="AW384" s="20"/>
    </row>
    <row r="385" spans="1:49" x14ac:dyDescent="0.25">
      <c r="A385" t="str">
        <f>VLOOKUP($B385,'Cushing Balance'!$C$2:$E$500,3,TRUE)</f>
        <v>312010</v>
      </c>
      <c r="B385" s="1">
        <v>40396</v>
      </c>
      <c r="C385" s="31"/>
      <c r="D385" s="8">
        <v>0</v>
      </c>
      <c r="E385" s="35">
        <v>157.23026999999999</v>
      </c>
      <c r="F385" s="35"/>
      <c r="G385" s="26">
        <v>41.25</v>
      </c>
      <c r="H385" s="35">
        <v>25.40146</v>
      </c>
      <c r="I385" s="35">
        <v>0</v>
      </c>
      <c r="J385" s="26">
        <v>0</v>
      </c>
      <c r="K385" s="35">
        <v>53.543939999999999</v>
      </c>
      <c r="L385" s="35">
        <v>0</v>
      </c>
      <c r="M385" s="35">
        <v>335.34606000000002</v>
      </c>
      <c r="N385" s="35">
        <v>0</v>
      </c>
      <c r="O385" s="35"/>
      <c r="P385" s="35"/>
      <c r="Q385" s="35"/>
      <c r="R385" s="35">
        <v>6.9549599999999998</v>
      </c>
      <c r="S385" s="35"/>
      <c r="T385" s="35"/>
      <c r="V385" s="24">
        <f t="shared" si="21"/>
        <v>619.72669000000008</v>
      </c>
      <c r="X385" s="5">
        <v>359.38749200000007</v>
      </c>
      <c r="Z385" s="20">
        <f t="shared" si="22"/>
        <v>979.11418200000014</v>
      </c>
      <c r="AB385" s="8">
        <v>130.10738000000001</v>
      </c>
      <c r="AC385" s="35">
        <v>0</v>
      </c>
      <c r="AD385" s="35"/>
      <c r="AE385" s="35">
        <v>0</v>
      </c>
      <c r="AF385" s="35">
        <v>227.8039</v>
      </c>
      <c r="AG385" s="35">
        <v>15.521379999999999</v>
      </c>
      <c r="AH385" s="35">
        <v>130.01156</v>
      </c>
      <c r="AI385" s="35"/>
      <c r="AJ385" s="35"/>
      <c r="AK385" s="35"/>
      <c r="AL385" s="35">
        <v>0</v>
      </c>
      <c r="AM385" s="35"/>
      <c r="AN385" s="35"/>
      <c r="AQ385" s="24">
        <f t="shared" si="24"/>
        <v>503.44422000000009</v>
      </c>
      <c r="AS385" s="34">
        <v>818.44800000000009</v>
      </c>
      <c r="AU385" s="20">
        <f t="shared" si="23"/>
        <v>1321.8922200000002</v>
      </c>
      <c r="AW385" s="20"/>
    </row>
    <row r="386" spans="1:49" x14ac:dyDescent="0.25">
      <c r="A386" t="str">
        <f>VLOOKUP($B386,'Cushing Balance'!$C$2:$E$500,3,TRUE)</f>
        <v>322010</v>
      </c>
      <c r="B386" s="1">
        <v>40397</v>
      </c>
      <c r="C386" s="31"/>
      <c r="D386" s="8">
        <v>0</v>
      </c>
      <c r="E386" s="35">
        <v>157.38067000000001</v>
      </c>
      <c r="F386" s="35"/>
      <c r="G386" s="26">
        <v>41.25</v>
      </c>
      <c r="H386" s="35">
        <v>24.02394</v>
      </c>
      <c r="I386" s="35">
        <v>0</v>
      </c>
      <c r="J386" s="26">
        <v>0</v>
      </c>
      <c r="K386" s="35">
        <v>62.928230000000006</v>
      </c>
      <c r="L386" s="35">
        <v>0</v>
      </c>
      <c r="M386" s="35">
        <v>354.12958000000003</v>
      </c>
      <c r="N386" s="35">
        <v>0</v>
      </c>
      <c r="O386" s="35"/>
      <c r="P386" s="35"/>
      <c r="Q386" s="35"/>
      <c r="R386" s="35">
        <v>4.2276899999999999</v>
      </c>
      <c r="S386" s="35"/>
      <c r="T386" s="35"/>
      <c r="V386" s="24">
        <f t="shared" si="21"/>
        <v>643.94011000000012</v>
      </c>
      <c r="X386" s="5">
        <v>359.38749200000007</v>
      </c>
      <c r="Z386" s="20">
        <f t="shared" si="22"/>
        <v>1003.3276020000002</v>
      </c>
      <c r="AB386" s="8">
        <v>130.17975000000001</v>
      </c>
      <c r="AC386" s="35">
        <v>0</v>
      </c>
      <c r="AD386" s="35"/>
      <c r="AE386" s="35">
        <v>0</v>
      </c>
      <c r="AF386" s="35">
        <v>210.30125000000001</v>
      </c>
      <c r="AG386" s="35">
        <v>15.290479999999999</v>
      </c>
      <c r="AH386" s="35">
        <v>135.48488</v>
      </c>
      <c r="AI386" s="35"/>
      <c r="AJ386" s="35"/>
      <c r="AK386" s="35"/>
      <c r="AL386" s="35">
        <v>0</v>
      </c>
      <c r="AM386" s="35"/>
      <c r="AN386" s="35"/>
      <c r="AQ386" s="24">
        <f t="shared" si="24"/>
        <v>491.25635999999997</v>
      </c>
      <c r="AS386" s="34">
        <v>818.44800000000009</v>
      </c>
      <c r="AU386" s="20">
        <f t="shared" si="23"/>
        <v>1309.7043600000002</v>
      </c>
      <c r="AW386" s="20"/>
    </row>
    <row r="387" spans="1:49" x14ac:dyDescent="0.25">
      <c r="A387" t="str">
        <f>VLOOKUP($B387,'Cushing Balance'!$C$2:$E$500,3,TRUE)</f>
        <v>322010</v>
      </c>
      <c r="B387" s="1">
        <v>40398</v>
      </c>
      <c r="C387" s="31"/>
      <c r="D387" s="8">
        <v>0</v>
      </c>
      <c r="E387" s="35">
        <v>153.02552</v>
      </c>
      <c r="F387" s="35"/>
      <c r="G387" s="26">
        <v>41.25</v>
      </c>
      <c r="H387" s="35">
        <v>26.703939999999999</v>
      </c>
      <c r="I387" s="35">
        <v>0</v>
      </c>
      <c r="J387" s="26">
        <v>0</v>
      </c>
      <c r="K387" s="35">
        <v>63.218000000000004</v>
      </c>
      <c r="L387" s="35">
        <v>0</v>
      </c>
      <c r="M387" s="35">
        <v>348.04553999999996</v>
      </c>
      <c r="N387" s="35">
        <v>0</v>
      </c>
      <c r="O387" s="35"/>
      <c r="P387" s="35"/>
      <c r="Q387" s="35"/>
      <c r="R387" s="35">
        <v>2.8419400000000001</v>
      </c>
      <c r="S387" s="35"/>
      <c r="T387" s="35"/>
      <c r="V387" s="24">
        <f t="shared" si="21"/>
        <v>635.08493999999996</v>
      </c>
      <c r="X387" s="5">
        <v>359.38749200000007</v>
      </c>
      <c r="Z387" s="20">
        <f t="shared" si="22"/>
        <v>994.47243200000003</v>
      </c>
      <c r="AB387" s="8">
        <v>130.36527000000001</v>
      </c>
      <c r="AC387" s="35">
        <v>0</v>
      </c>
      <c r="AD387" s="35"/>
      <c r="AE387" s="35">
        <v>0</v>
      </c>
      <c r="AF387" s="35">
        <v>225.62263000000002</v>
      </c>
      <c r="AG387" s="35">
        <v>15.35713</v>
      </c>
      <c r="AH387" s="35">
        <v>134.24164999999999</v>
      </c>
      <c r="AI387" s="35"/>
      <c r="AJ387" s="35"/>
      <c r="AK387" s="35"/>
      <c r="AL387" s="35">
        <v>0</v>
      </c>
      <c r="AM387" s="35"/>
      <c r="AN387" s="35"/>
      <c r="AQ387" s="24">
        <f t="shared" si="24"/>
        <v>505.58668</v>
      </c>
      <c r="AS387" s="34">
        <v>818.44800000000009</v>
      </c>
      <c r="AU387" s="20">
        <f t="shared" si="23"/>
        <v>1324.0346800000002</v>
      </c>
      <c r="AW387" s="20"/>
    </row>
    <row r="388" spans="1:49" x14ac:dyDescent="0.25">
      <c r="A388" t="str">
        <f>VLOOKUP($B388,'Cushing Balance'!$C$2:$E$500,3,TRUE)</f>
        <v>322010</v>
      </c>
      <c r="B388" s="1">
        <v>40399</v>
      </c>
      <c r="C388" s="31"/>
      <c r="D388" s="8">
        <v>0</v>
      </c>
      <c r="E388" s="35">
        <v>153.29923000000002</v>
      </c>
      <c r="F388" s="35"/>
      <c r="G388" s="26">
        <v>41.25</v>
      </c>
      <c r="H388" s="35">
        <v>24.97906</v>
      </c>
      <c r="I388" s="35">
        <v>0</v>
      </c>
      <c r="J388" s="26">
        <v>0</v>
      </c>
      <c r="K388" s="35">
        <v>63.261540000000004</v>
      </c>
      <c r="L388" s="35">
        <v>0</v>
      </c>
      <c r="M388" s="35">
        <v>330.22397999999998</v>
      </c>
      <c r="N388" s="35">
        <v>0</v>
      </c>
      <c r="O388" s="35"/>
      <c r="P388" s="35"/>
      <c r="Q388" s="35"/>
      <c r="R388" s="35">
        <v>5.8352299999999993</v>
      </c>
      <c r="S388" s="35"/>
      <c r="T388" s="35"/>
      <c r="V388" s="24">
        <f t="shared" si="21"/>
        <v>618.84904000000006</v>
      </c>
      <c r="X388" s="5">
        <v>359.38749200000007</v>
      </c>
      <c r="Z388" s="20">
        <f t="shared" si="22"/>
        <v>978.23653200000012</v>
      </c>
      <c r="AB388" s="8">
        <v>130.53206</v>
      </c>
      <c r="AC388" s="35">
        <v>0</v>
      </c>
      <c r="AD388" s="35"/>
      <c r="AE388" s="35">
        <v>0</v>
      </c>
      <c r="AF388" s="35">
        <v>219.94345999999999</v>
      </c>
      <c r="AG388" s="35">
        <v>21.057459999999999</v>
      </c>
      <c r="AH388" s="35">
        <v>138.51537999999999</v>
      </c>
      <c r="AI388" s="35"/>
      <c r="AJ388" s="35"/>
      <c r="AK388" s="35"/>
      <c r="AL388" s="35">
        <v>0</v>
      </c>
      <c r="AM388" s="35"/>
      <c r="AN388" s="35"/>
      <c r="AQ388" s="24">
        <f t="shared" si="24"/>
        <v>510.04835999999995</v>
      </c>
      <c r="AS388" s="34">
        <v>818.44800000000009</v>
      </c>
      <c r="AU388" s="20">
        <f t="shared" si="23"/>
        <v>1328.4963600000001</v>
      </c>
      <c r="AW388" s="20"/>
    </row>
    <row r="389" spans="1:49" x14ac:dyDescent="0.25">
      <c r="A389" t="str">
        <f>VLOOKUP($B389,'Cushing Balance'!$C$2:$E$500,3,TRUE)</f>
        <v>322010</v>
      </c>
      <c r="B389" s="1">
        <v>40400</v>
      </c>
      <c r="C389" s="31"/>
      <c r="D389" s="8">
        <v>0</v>
      </c>
      <c r="E389" s="35">
        <v>149.98134999999999</v>
      </c>
      <c r="F389" s="35"/>
      <c r="G389" s="26">
        <v>41.25</v>
      </c>
      <c r="H389" s="35">
        <v>26.397669999999998</v>
      </c>
      <c r="I389" s="35">
        <v>0</v>
      </c>
      <c r="J389" s="26">
        <v>0</v>
      </c>
      <c r="K389" s="35">
        <v>55.257150000000003</v>
      </c>
      <c r="L389" s="35">
        <v>0</v>
      </c>
      <c r="M389" s="35">
        <v>366.72803999999996</v>
      </c>
      <c r="N389" s="35">
        <v>0</v>
      </c>
      <c r="O389" s="35"/>
      <c r="P389" s="35"/>
      <c r="Q389" s="35"/>
      <c r="R389" s="35">
        <v>42.896850000000001</v>
      </c>
      <c r="S389" s="35"/>
      <c r="T389" s="35"/>
      <c r="V389" s="24">
        <f t="shared" si="21"/>
        <v>682.51105999999993</v>
      </c>
      <c r="X389" s="5">
        <v>359.38749200000007</v>
      </c>
      <c r="Z389" s="20">
        <f t="shared" si="22"/>
        <v>1041.8985520000001</v>
      </c>
      <c r="AB389" s="8">
        <v>130.51835</v>
      </c>
      <c r="AC389" s="35">
        <v>0</v>
      </c>
      <c r="AD389" s="35"/>
      <c r="AE389" s="35">
        <v>0</v>
      </c>
      <c r="AF389" s="35">
        <v>215.82501999999999</v>
      </c>
      <c r="AG389" s="35">
        <v>21.937099999999997</v>
      </c>
      <c r="AH389" s="35">
        <v>139.63665</v>
      </c>
      <c r="AI389" s="35"/>
      <c r="AJ389" s="35"/>
      <c r="AK389" s="35"/>
      <c r="AL389" s="35">
        <v>0</v>
      </c>
      <c r="AM389" s="35"/>
      <c r="AN389" s="35"/>
      <c r="AQ389" s="24">
        <f t="shared" si="24"/>
        <v>507.91711999999995</v>
      </c>
      <c r="AS389" s="34">
        <v>818.44800000000009</v>
      </c>
      <c r="AU389" s="20">
        <f t="shared" si="23"/>
        <v>1326.3651199999999</v>
      </c>
      <c r="AW389" s="20"/>
    </row>
    <row r="390" spans="1:49" x14ac:dyDescent="0.25">
      <c r="A390" t="str">
        <f>VLOOKUP($B390,'Cushing Balance'!$C$2:$E$500,3,TRUE)</f>
        <v>322010</v>
      </c>
      <c r="B390" s="1">
        <v>40401</v>
      </c>
      <c r="C390" s="31"/>
      <c r="D390" s="8">
        <v>0</v>
      </c>
      <c r="E390" s="35">
        <v>150.88621000000001</v>
      </c>
      <c r="F390" s="35"/>
      <c r="G390" s="26">
        <v>41.25</v>
      </c>
      <c r="H390" s="35">
        <v>25.25977</v>
      </c>
      <c r="I390" s="35">
        <v>0</v>
      </c>
      <c r="J390" s="26">
        <v>0</v>
      </c>
      <c r="K390" s="35">
        <v>52.534190000000002</v>
      </c>
      <c r="L390" s="35">
        <v>0</v>
      </c>
      <c r="M390" s="35">
        <v>368.86965000000004</v>
      </c>
      <c r="N390" s="35">
        <v>0</v>
      </c>
      <c r="O390" s="35"/>
      <c r="P390" s="35"/>
      <c r="Q390" s="35"/>
      <c r="R390" s="35">
        <v>60.551670000000001</v>
      </c>
      <c r="S390" s="35"/>
      <c r="T390" s="35"/>
      <c r="V390" s="24">
        <f t="shared" si="21"/>
        <v>699.35149000000001</v>
      </c>
      <c r="X390" s="5">
        <v>359.38749200000007</v>
      </c>
      <c r="Z390" s="20">
        <f t="shared" si="22"/>
        <v>1058.7389820000001</v>
      </c>
      <c r="AB390" s="8">
        <v>130.72355999999999</v>
      </c>
      <c r="AC390" s="35">
        <v>0</v>
      </c>
      <c r="AD390" s="35"/>
      <c r="AE390" s="35">
        <v>0</v>
      </c>
      <c r="AF390" s="35">
        <v>96.924250000000001</v>
      </c>
      <c r="AG390" s="35">
        <v>22.022130000000001</v>
      </c>
      <c r="AH390" s="35">
        <v>137.75992000000002</v>
      </c>
      <c r="AI390" s="35"/>
      <c r="AJ390" s="35"/>
      <c r="AK390" s="35"/>
      <c r="AL390" s="35">
        <v>0</v>
      </c>
      <c r="AM390" s="35"/>
      <c r="AN390" s="35"/>
      <c r="AQ390" s="24">
        <f t="shared" si="24"/>
        <v>387.42986000000002</v>
      </c>
      <c r="AS390" s="34">
        <v>818.44800000000009</v>
      </c>
      <c r="AU390" s="20">
        <f t="shared" si="23"/>
        <v>1205.8778600000001</v>
      </c>
      <c r="AW390" s="20"/>
    </row>
    <row r="391" spans="1:49" x14ac:dyDescent="0.25">
      <c r="A391" t="str">
        <f>VLOOKUP($B391,'Cushing Balance'!$C$2:$E$500,3,TRUE)</f>
        <v>322010</v>
      </c>
      <c r="B391" s="1">
        <v>40402</v>
      </c>
      <c r="C391" s="31"/>
      <c r="D391" s="8">
        <v>0</v>
      </c>
      <c r="E391" s="35">
        <v>157.01844</v>
      </c>
      <c r="F391" s="35"/>
      <c r="G391" s="26">
        <v>41.25</v>
      </c>
      <c r="H391" s="35">
        <v>24.599330000000002</v>
      </c>
      <c r="I391" s="35">
        <v>0</v>
      </c>
      <c r="J391" s="26">
        <v>0</v>
      </c>
      <c r="K391" s="35">
        <v>50.736559999999997</v>
      </c>
      <c r="L391" s="35">
        <v>0</v>
      </c>
      <c r="M391" s="35">
        <v>358.52553999999998</v>
      </c>
      <c r="N391" s="35">
        <v>0</v>
      </c>
      <c r="O391" s="35"/>
      <c r="P391" s="35"/>
      <c r="Q391" s="35"/>
      <c r="R391" s="35">
        <v>75.167630000000003</v>
      </c>
      <c r="S391" s="35"/>
      <c r="T391" s="35"/>
      <c r="V391" s="24">
        <f t="shared" si="21"/>
        <v>707.29750000000001</v>
      </c>
      <c r="X391" s="5">
        <v>359.38749200000007</v>
      </c>
      <c r="Z391" s="20">
        <f t="shared" si="22"/>
        <v>1066.684992</v>
      </c>
      <c r="AB391" s="8">
        <v>129.38795999999999</v>
      </c>
      <c r="AC391" s="35">
        <v>0</v>
      </c>
      <c r="AD391" s="35"/>
      <c r="AE391" s="35">
        <v>0</v>
      </c>
      <c r="AF391" s="35">
        <v>218.10023000000001</v>
      </c>
      <c r="AG391" s="35">
        <v>22.00938</v>
      </c>
      <c r="AH391" s="35">
        <v>139.58674999999999</v>
      </c>
      <c r="AI391" s="35"/>
      <c r="AJ391" s="35"/>
      <c r="AK391" s="35"/>
      <c r="AL391" s="35">
        <v>0</v>
      </c>
      <c r="AM391" s="35"/>
      <c r="AN391" s="35"/>
      <c r="AQ391" s="24">
        <f t="shared" si="24"/>
        <v>509.08432000000005</v>
      </c>
      <c r="AS391" s="34">
        <v>818.44800000000009</v>
      </c>
      <c r="AU391" s="20">
        <f t="shared" si="23"/>
        <v>1327.5323200000003</v>
      </c>
      <c r="AW391" s="20"/>
    </row>
    <row r="392" spans="1:49" x14ac:dyDescent="0.25">
      <c r="A392" t="str">
        <f>VLOOKUP($B392,'Cushing Balance'!$C$2:$E$500,3,TRUE)</f>
        <v>322010</v>
      </c>
      <c r="B392" s="1">
        <v>40403</v>
      </c>
      <c r="C392" s="31"/>
      <c r="D392" s="8">
        <v>0</v>
      </c>
      <c r="E392" s="35">
        <v>156.10923</v>
      </c>
      <c r="F392" s="35"/>
      <c r="G392" s="26">
        <v>41.25</v>
      </c>
      <c r="H392" s="35">
        <v>24.736080000000001</v>
      </c>
      <c r="I392" s="35">
        <v>0</v>
      </c>
      <c r="J392" s="26">
        <v>0</v>
      </c>
      <c r="K392" s="35">
        <v>57.631169999999997</v>
      </c>
      <c r="L392" s="35">
        <v>0</v>
      </c>
      <c r="M392" s="35">
        <v>360.25953999999996</v>
      </c>
      <c r="N392" s="35">
        <v>0</v>
      </c>
      <c r="O392" s="35"/>
      <c r="P392" s="35"/>
      <c r="Q392" s="35"/>
      <c r="R392" s="35">
        <v>31.039249999999999</v>
      </c>
      <c r="S392" s="35"/>
      <c r="T392" s="35"/>
      <c r="V392" s="24">
        <f t="shared" si="21"/>
        <v>671.02526999999998</v>
      </c>
      <c r="X392" s="5">
        <v>359.38749200000007</v>
      </c>
      <c r="Z392" s="20">
        <f t="shared" si="22"/>
        <v>1030.4127619999999</v>
      </c>
      <c r="AB392" s="8">
        <v>129.92102</v>
      </c>
      <c r="AC392" s="35">
        <v>0</v>
      </c>
      <c r="AD392" s="35"/>
      <c r="AE392" s="35">
        <v>0</v>
      </c>
      <c r="AF392" s="35">
        <v>216.53004000000001</v>
      </c>
      <c r="AG392" s="35">
        <v>19.53744</v>
      </c>
      <c r="AH392" s="35">
        <v>141.21973</v>
      </c>
      <c r="AI392" s="35"/>
      <c r="AJ392" s="35"/>
      <c r="AK392" s="35"/>
      <c r="AL392" s="35">
        <v>0</v>
      </c>
      <c r="AM392" s="35"/>
      <c r="AN392" s="35"/>
      <c r="AQ392" s="24">
        <f t="shared" si="24"/>
        <v>507.20822999999996</v>
      </c>
      <c r="AS392" s="34">
        <v>818.44800000000009</v>
      </c>
      <c r="AU392" s="20">
        <f t="shared" si="23"/>
        <v>1325.6562300000001</v>
      </c>
      <c r="AW392" s="20"/>
    </row>
    <row r="393" spans="1:49" x14ac:dyDescent="0.25">
      <c r="A393" t="str">
        <f>VLOOKUP($B393,'Cushing Balance'!$C$2:$E$500,3,TRUE)</f>
        <v>332010</v>
      </c>
      <c r="B393" s="1">
        <v>40404</v>
      </c>
      <c r="C393" s="31"/>
      <c r="D393" s="8">
        <v>0</v>
      </c>
      <c r="E393" s="35">
        <v>153.58923000000001</v>
      </c>
      <c r="F393" s="35"/>
      <c r="G393" s="26">
        <v>41.25</v>
      </c>
      <c r="H393" s="35">
        <v>28.445880000000002</v>
      </c>
      <c r="I393" s="35">
        <v>0</v>
      </c>
      <c r="J393" s="26">
        <v>0</v>
      </c>
      <c r="K393" s="35">
        <v>64.334130000000002</v>
      </c>
      <c r="L393" s="35">
        <v>0</v>
      </c>
      <c r="M393" s="35">
        <v>355.72953999999999</v>
      </c>
      <c r="N393" s="35">
        <v>0</v>
      </c>
      <c r="O393" s="35"/>
      <c r="P393" s="35"/>
      <c r="Q393" s="35"/>
      <c r="R393" s="35">
        <v>1.85931</v>
      </c>
      <c r="S393" s="35"/>
      <c r="T393" s="35"/>
      <c r="V393" s="24">
        <f t="shared" si="21"/>
        <v>645.20809000000008</v>
      </c>
      <c r="X393" s="5">
        <v>359.38749200000007</v>
      </c>
      <c r="Z393" s="20">
        <f t="shared" si="22"/>
        <v>1004.5955820000001</v>
      </c>
      <c r="AB393" s="8">
        <v>130.2664</v>
      </c>
      <c r="AC393" s="35">
        <v>0</v>
      </c>
      <c r="AD393" s="35"/>
      <c r="AE393" s="35">
        <v>0</v>
      </c>
      <c r="AF393" s="35">
        <v>223.96770999999998</v>
      </c>
      <c r="AG393" s="35">
        <v>16.67615</v>
      </c>
      <c r="AH393" s="35">
        <v>136.45981</v>
      </c>
      <c r="AI393" s="35"/>
      <c r="AJ393" s="35"/>
      <c r="AK393" s="35"/>
      <c r="AL393" s="35">
        <v>0</v>
      </c>
      <c r="AM393" s="35"/>
      <c r="AN393" s="35"/>
      <c r="AQ393" s="24">
        <f t="shared" si="24"/>
        <v>507.37007</v>
      </c>
      <c r="AS393" s="34">
        <v>818.44800000000009</v>
      </c>
      <c r="AU393" s="20">
        <f t="shared" si="23"/>
        <v>1325.81807</v>
      </c>
      <c r="AW393" s="20"/>
    </row>
    <row r="394" spans="1:49" x14ac:dyDescent="0.25">
      <c r="A394" t="str">
        <f>VLOOKUP($B394,'Cushing Balance'!$C$2:$E$500,3,TRUE)</f>
        <v>332010</v>
      </c>
      <c r="B394" s="1">
        <v>40405</v>
      </c>
      <c r="C394" s="31"/>
      <c r="D394" s="8">
        <v>0</v>
      </c>
      <c r="E394" s="35">
        <v>144.40523000000002</v>
      </c>
      <c r="F394" s="35"/>
      <c r="G394" s="26">
        <v>41.25</v>
      </c>
      <c r="H394" s="35">
        <v>24.31213</v>
      </c>
      <c r="I394" s="35">
        <v>0</v>
      </c>
      <c r="J394" s="26">
        <v>0</v>
      </c>
      <c r="K394" s="35">
        <v>59.790939999999999</v>
      </c>
      <c r="L394" s="35">
        <v>0</v>
      </c>
      <c r="M394" s="35">
        <v>318.00241999999997</v>
      </c>
      <c r="N394" s="35">
        <v>0</v>
      </c>
      <c r="O394" s="35"/>
      <c r="P394" s="35"/>
      <c r="Q394" s="35"/>
      <c r="R394" s="35">
        <v>3.3405800000000001</v>
      </c>
      <c r="S394" s="35"/>
      <c r="T394" s="35"/>
      <c r="V394" s="24">
        <f t="shared" ref="V394:V457" si="25">SUM(D394:R394)</f>
        <v>591.10130000000004</v>
      </c>
      <c r="X394" s="5">
        <v>359.38749200000007</v>
      </c>
      <c r="Z394" s="20">
        <f t="shared" ref="Z394:Z457" si="26">X394+V394</f>
        <v>950.4887920000001</v>
      </c>
      <c r="AB394" s="8">
        <v>128.97972999999999</v>
      </c>
      <c r="AC394" s="35">
        <v>0</v>
      </c>
      <c r="AD394" s="35"/>
      <c r="AE394" s="35">
        <v>0</v>
      </c>
      <c r="AF394" s="35">
        <v>213.06568999999999</v>
      </c>
      <c r="AG394" s="35">
        <v>32.51379</v>
      </c>
      <c r="AH394" s="35">
        <v>135.73379</v>
      </c>
      <c r="AI394" s="35"/>
      <c r="AJ394" s="35"/>
      <c r="AK394" s="35"/>
      <c r="AL394" s="35">
        <v>0</v>
      </c>
      <c r="AM394" s="35"/>
      <c r="AN394" s="35"/>
      <c r="AQ394" s="24">
        <f t="shared" si="24"/>
        <v>510.29300000000001</v>
      </c>
      <c r="AS394" s="34">
        <v>818.44800000000009</v>
      </c>
      <c r="AU394" s="20">
        <f t="shared" ref="AU394:AU457" si="27">AS394+AQ394</f>
        <v>1328.741</v>
      </c>
      <c r="AW394" s="20"/>
    </row>
    <row r="395" spans="1:49" x14ac:dyDescent="0.25">
      <c r="A395" t="str">
        <f>VLOOKUP($B395,'Cushing Balance'!$C$2:$E$500,3,TRUE)</f>
        <v>332010</v>
      </c>
      <c r="B395" s="1">
        <v>40406</v>
      </c>
      <c r="C395" s="31"/>
      <c r="D395" s="8">
        <v>0</v>
      </c>
      <c r="E395" s="35">
        <v>152.73423</v>
      </c>
      <c r="F395" s="35"/>
      <c r="G395" s="26">
        <v>41.25</v>
      </c>
      <c r="H395" s="35">
        <v>24.484270000000002</v>
      </c>
      <c r="I395" s="35">
        <v>0</v>
      </c>
      <c r="J395" s="26">
        <v>0</v>
      </c>
      <c r="K395" s="35">
        <v>48.435809999999996</v>
      </c>
      <c r="L395" s="35">
        <v>0</v>
      </c>
      <c r="M395" s="35">
        <v>352.91113000000001</v>
      </c>
      <c r="N395" s="35">
        <v>0</v>
      </c>
      <c r="O395" s="35"/>
      <c r="P395" s="35"/>
      <c r="Q395" s="35"/>
      <c r="R395" s="35">
        <v>68.94417</v>
      </c>
      <c r="S395" s="35"/>
      <c r="T395" s="35"/>
      <c r="V395" s="24">
        <f t="shared" si="25"/>
        <v>688.75961000000007</v>
      </c>
      <c r="X395" s="5">
        <v>359.38749200000007</v>
      </c>
      <c r="Z395" s="20">
        <f t="shared" si="26"/>
        <v>1048.1471020000001</v>
      </c>
      <c r="AB395" s="8">
        <v>139.95412999999999</v>
      </c>
      <c r="AC395" s="35">
        <v>0</v>
      </c>
      <c r="AD395" s="35"/>
      <c r="AE395" s="35">
        <v>0</v>
      </c>
      <c r="AF395" s="35">
        <v>216.79573000000002</v>
      </c>
      <c r="AG395" s="35">
        <v>23.382380000000001</v>
      </c>
      <c r="AH395" s="35">
        <v>131.10989999999998</v>
      </c>
      <c r="AI395" s="35"/>
      <c r="AJ395" s="35"/>
      <c r="AK395" s="35"/>
      <c r="AL395" s="35">
        <v>0</v>
      </c>
      <c r="AM395" s="35"/>
      <c r="AN395" s="35"/>
      <c r="AQ395" s="24">
        <f t="shared" ref="AQ395:AQ458" si="28">SUM(AB395:AO395)</f>
        <v>511.24214000000001</v>
      </c>
      <c r="AS395" s="34">
        <v>818.44800000000009</v>
      </c>
      <c r="AU395" s="20">
        <f t="shared" si="27"/>
        <v>1329.6901400000002</v>
      </c>
      <c r="AW395" s="20"/>
    </row>
    <row r="396" spans="1:49" x14ac:dyDescent="0.25">
      <c r="A396" t="str">
        <f>VLOOKUP($B396,'Cushing Balance'!$C$2:$E$500,3,TRUE)</f>
        <v>332010</v>
      </c>
      <c r="B396" s="1">
        <v>40407</v>
      </c>
      <c r="C396" s="31"/>
      <c r="D396" s="8">
        <v>0</v>
      </c>
      <c r="E396" s="35">
        <v>152.363</v>
      </c>
      <c r="F396" s="35"/>
      <c r="G396" s="26">
        <v>41.25</v>
      </c>
      <c r="H396" s="35">
        <v>24.112939999999998</v>
      </c>
      <c r="I396" s="35">
        <v>0</v>
      </c>
      <c r="J396" s="26">
        <v>0</v>
      </c>
      <c r="K396" s="35">
        <v>49.582230000000003</v>
      </c>
      <c r="L396" s="35">
        <v>0</v>
      </c>
      <c r="M396" s="35">
        <v>322.16753999999997</v>
      </c>
      <c r="N396" s="35">
        <v>0</v>
      </c>
      <c r="O396" s="35"/>
      <c r="P396" s="35"/>
      <c r="Q396" s="35"/>
      <c r="R396" s="35">
        <v>37.498170000000002</v>
      </c>
      <c r="S396" s="35"/>
      <c r="T396" s="35"/>
      <c r="V396" s="24">
        <f t="shared" si="25"/>
        <v>626.97387999999989</v>
      </c>
      <c r="X396" s="5">
        <v>359.38749200000007</v>
      </c>
      <c r="Z396" s="20">
        <f t="shared" si="26"/>
        <v>986.36137199999996</v>
      </c>
      <c r="AB396" s="8">
        <v>143.28504000000001</v>
      </c>
      <c r="AC396" s="35">
        <v>0</v>
      </c>
      <c r="AD396" s="35"/>
      <c r="AE396" s="35">
        <v>0</v>
      </c>
      <c r="AF396" s="35">
        <v>210.0915</v>
      </c>
      <c r="AG396" s="35">
        <v>22.650790000000001</v>
      </c>
      <c r="AH396" s="35">
        <v>109.73427000000001</v>
      </c>
      <c r="AI396" s="35"/>
      <c r="AJ396" s="35"/>
      <c r="AK396" s="35"/>
      <c r="AL396" s="35">
        <v>0</v>
      </c>
      <c r="AM396" s="35"/>
      <c r="AN396" s="35"/>
      <c r="AQ396" s="24">
        <f t="shared" si="28"/>
        <v>485.76160000000004</v>
      </c>
      <c r="AS396" s="34">
        <v>818.44800000000009</v>
      </c>
      <c r="AU396" s="20">
        <f t="shared" si="27"/>
        <v>1304.2096000000001</v>
      </c>
      <c r="AW396" s="20"/>
    </row>
    <row r="397" spans="1:49" x14ac:dyDescent="0.25">
      <c r="A397" t="str">
        <f>VLOOKUP($B397,'Cushing Balance'!$C$2:$E$500,3,TRUE)</f>
        <v>332010</v>
      </c>
      <c r="B397" s="1">
        <v>40408</v>
      </c>
      <c r="C397" s="31"/>
      <c r="D397" s="8">
        <v>0</v>
      </c>
      <c r="E397" s="35">
        <v>156.00630999999998</v>
      </c>
      <c r="F397" s="35"/>
      <c r="G397" s="26">
        <v>41.25</v>
      </c>
      <c r="H397" s="35">
        <v>23.712689999999998</v>
      </c>
      <c r="I397" s="35">
        <v>0</v>
      </c>
      <c r="J397" s="26">
        <v>0</v>
      </c>
      <c r="K397" s="35">
        <v>58.860959999999999</v>
      </c>
      <c r="L397" s="35">
        <v>0</v>
      </c>
      <c r="M397" s="35">
        <v>330.41222999999997</v>
      </c>
      <c r="N397" s="35">
        <v>0</v>
      </c>
      <c r="O397" s="35"/>
      <c r="P397" s="35"/>
      <c r="Q397" s="35"/>
      <c r="R397" s="35">
        <v>62.226480000000002</v>
      </c>
      <c r="S397" s="35"/>
      <c r="T397" s="35"/>
      <c r="V397" s="24">
        <f t="shared" si="25"/>
        <v>672.46866999999997</v>
      </c>
      <c r="X397" s="5">
        <v>359.38749200000007</v>
      </c>
      <c r="Z397" s="20">
        <f t="shared" si="26"/>
        <v>1031.856162</v>
      </c>
      <c r="AB397" s="8">
        <v>143.41489999999999</v>
      </c>
      <c r="AC397" s="35">
        <v>0</v>
      </c>
      <c r="AD397" s="35"/>
      <c r="AE397" s="35">
        <v>0</v>
      </c>
      <c r="AF397" s="35">
        <v>207.51065</v>
      </c>
      <c r="AG397" s="35">
        <v>21.477709999999998</v>
      </c>
      <c r="AH397" s="35">
        <v>126.53297999999999</v>
      </c>
      <c r="AI397" s="35"/>
      <c r="AJ397" s="35"/>
      <c r="AK397" s="35"/>
      <c r="AL397" s="35">
        <v>0</v>
      </c>
      <c r="AM397" s="35"/>
      <c r="AN397" s="35"/>
      <c r="AQ397" s="24">
        <f t="shared" si="28"/>
        <v>498.93624</v>
      </c>
      <c r="AS397" s="34">
        <v>818.44800000000009</v>
      </c>
      <c r="AU397" s="20">
        <f t="shared" si="27"/>
        <v>1317.3842400000001</v>
      </c>
      <c r="AW397" s="20"/>
    </row>
    <row r="398" spans="1:49" x14ac:dyDescent="0.25">
      <c r="A398" t="str">
        <f>VLOOKUP($B398,'Cushing Balance'!$C$2:$E$500,3,TRUE)</f>
        <v>332010</v>
      </c>
      <c r="B398" s="1">
        <v>40409</v>
      </c>
      <c r="C398" s="31"/>
      <c r="D398" s="8">
        <v>0</v>
      </c>
      <c r="E398" s="35">
        <v>154.53008</v>
      </c>
      <c r="F398" s="35"/>
      <c r="G398" s="26">
        <v>41.25</v>
      </c>
      <c r="H398" s="35">
        <v>23.733709999999999</v>
      </c>
      <c r="I398" s="35">
        <v>0</v>
      </c>
      <c r="J398" s="26">
        <v>0</v>
      </c>
      <c r="K398" s="35">
        <v>63.654170000000001</v>
      </c>
      <c r="L398" s="35">
        <v>0</v>
      </c>
      <c r="M398" s="35">
        <v>352.05783000000002</v>
      </c>
      <c r="N398" s="35">
        <v>0</v>
      </c>
      <c r="O398" s="35"/>
      <c r="P398" s="35"/>
      <c r="Q398" s="35"/>
      <c r="R398" s="35">
        <v>52.143879999999996</v>
      </c>
      <c r="S398" s="35"/>
      <c r="T398" s="35"/>
      <c r="V398" s="24">
        <f t="shared" si="25"/>
        <v>687.36966999999993</v>
      </c>
      <c r="X398" s="5">
        <v>359.38749200000007</v>
      </c>
      <c r="Z398" s="20">
        <f t="shared" si="26"/>
        <v>1046.7571619999999</v>
      </c>
      <c r="AB398" s="8">
        <v>132.07089999999999</v>
      </c>
      <c r="AC398" s="35">
        <v>0</v>
      </c>
      <c r="AD398" s="35"/>
      <c r="AE398" s="35">
        <v>0</v>
      </c>
      <c r="AF398" s="35">
        <v>203.96576999999999</v>
      </c>
      <c r="AG398" s="35">
        <v>23.842020000000002</v>
      </c>
      <c r="AH398" s="35">
        <v>135.12623000000002</v>
      </c>
      <c r="AI398" s="35"/>
      <c r="AJ398" s="35"/>
      <c r="AK398" s="35"/>
      <c r="AL398" s="35">
        <v>0</v>
      </c>
      <c r="AM398" s="35"/>
      <c r="AN398" s="35"/>
      <c r="AQ398" s="24">
        <f t="shared" si="28"/>
        <v>495.00491999999997</v>
      </c>
      <c r="AS398" s="34">
        <v>818.44800000000009</v>
      </c>
      <c r="AU398" s="20">
        <f t="shared" si="27"/>
        <v>1313.4529200000002</v>
      </c>
      <c r="AW398" s="20"/>
    </row>
    <row r="399" spans="1:49" x14ac:dyDescent="0.25">
      <c r="A399" t="str">
        <f>VLOOKUP($B399,'Cushing Balance'!$C$2:$E$500,3,TRUE)</f>
        <v>332010</v>
      </c>
      <c r="B399" s="1">
        <v>40410</v>
      </c>
      <c r="C399" s="31"/>
      <c r="D399" s="8">
        <v>0</v>
      </c>
      <c r="E399" s="35">
        <v>133.72398000000001</v>
      </c>
      <c r="F399" s="35"/>
      <c r="G399" s="26">
        <v>41.25</v>
      </c>
      <c r="H399" s="35">
        <v>25.460080000000001</v>
      </c>
      <c r="I399" s="35">
        <v>0</v>
      </c>
      <c r="J399" s="26">
        <v>0</v>
      </c>
      <c r="K399" s="35">
        <v>55.618230000000004</v>
      </c>
      <c r="L399" s="35">
        <v>0</v>
      </c>
      <c r="M399" s="35">
        <v>332.70471000000003</v>
      </c>
      <c r="N399" s="35">
        <v>0</v>
      </c>
      <c r="O399" s="35"/>
      <c r="P399" s="35"/>
      <c r="Q399" s="35"/>
      <c r="R399" s="35">
        <v>72.725960000000001</v>
      </c>
      <c r="S399" s="35"/>
      <c r="T399" s="35"/>
      <c r="V399" s="24">
        <f t="shared" si="25"/>
        <v>661.48296000000005</v>
      </c>
      <c r="X399" s="5">
        <v>359.38749200000007</v>
      </c>
      <c r="Z399" s="20">
        <f t="shared" si="26"/>
        <v>1020.8704520000001</v>
      </c>
      <c r="AB399" s="8">
        <v>143.49019000000001</v>
      </c>
      <c r="AC399" s="35">
        <v>0</v>
      </c>
      <c r="AD399" s="35"/>
      <c r="AE399" s="35">
        <v>0</v>
      </c>
      <c r="AF399" s="35">
        <v>207.52221</v>
      </c>
      <c r="AG399" s="35">
        <v>22.013000000000002</v>
      </c>
      <c r="AH399" s="35">
        <v>123.4256</v>
      </c>
      <c r="AI399" s="35"/>
      <c r="AJ399" s="35"/>
      <c r="AK399" s="35"/>
      <c r="AL399" s="35">
        <v>0</v>
      </c>
      <c r="AM399" s="35"/>
      <c r="AN399" s="35"/>
      <c r="AQ399" s="24">
        <f t="shared" si="28"/>
        <v>496.45100000000002</v>
      </c>
      <c r="AS399" s="34">
        <v>818.44800000000009</v>
      </c>
      <c r="AU399" s="20">
        <f t="shared" si="27"/>
        <v>1314.8990000000001</v>
      </c>
      <c r="AW399" s="20"/>
    </row>
    <row r="400" spans="1:49" x14ac:dyDescent="0.25">
      <c r="A400" t="str">
        <f>VLOOKUP($B400,'Cushing Balance'!$C$2:$E$500,3,TRUE)</f>
        <v>342010</v>
      </c>
      <c r="B400" s="1">
        <v>40411</v>
      </c>
      <c r="C400" s="31"/>
      <c r="D400" s="8">
        <v>0</v>
      </c>
      <c r="E400" s="35">
        <v>126.32392</v>
      </c>
      <c r="F400" s="35"/>
      <c r="G400" s="26">
        <v>41.25</v>
      </c>
      <c r="H400" s="35">
        <v>28.840169999999997</v>
      </c>
      <c r="I400" s="35">
        <v>0</v>
      </c>
      <c r="J400" s="26">
        <v>0</v>
      </c>
      <c r="K400" s="35">
        <v>52.198599999999999</v>
      </c>
      <c r="L400" s="35">
        <v>0</v>
      </c>
      <c r="M400" s="35">
        <v>340.39996000000002</v>
      </c>
      <c r="N400" s="35">
        <v>0</v>
      </c>
      <c r="O400" s="35"/>
      <c r="P400" s="35"/>
      <c r="Q400" s="35"/>
      <c r="R400" s="35">
        <v>43.562750000000001</v>
      </c>
      <c r="S400" s="35"/>
      <c r="T400" s="35"/>
      <c r="V400" s="24">
        <f t="shared" si="25"/>
        <v>632.57540000000006</v>
      </c>
      <c r="X400" s="5">
        <v>359.38749200000007</v>
      </c>
      <c r="Z400" s="20">
        <f t="shared" si="26"/>
        <v>991.96289200000012</v>
      </c>
      <c r="AB400" s="8">
        <v>134.69182999999998</v>
      </c>
      <c r="AC400" s="35">
        <v>0</v>
      </c>
      <c r="AD400" s="35"/>
      <c r="AE400" s="35">
        <v>0</v>
      </c>
      <c r="AF400" s="35">
        <v>215.27873000000002</v>
      </c>
      <c r="AG400" s="35">
        <v>24.663919999999997</v>
      </c>
      <c r="AH400" s="35">
        <v>134.97217000000001</v>
      </c>
      <c r="AI400" s="35"/>
      <c r="AJ400" s="35"/>
      <c r="AK400" s="35"/>
      <c r="AL400" s="35">
        <v>0</v>
      </c>
      <c r="AM400" s="35"/>
      <c r="AN400" s="35"/>
      <c r="AQ400" s="24">
        <f t="shared" si="28"/>
        <v>509.60665</v>
      </c>
      <c r="AS400" s="34">
        <v>818.44800000000009</v>
      </c>
      <c r="AU400" s="20">
        <f t="shared" si="27"/>
        <v>1328.05465</v>
      </c>
      <c r="AW400" s="20"/>
    </row>
    <row r="401" spans="1:49" x14ac:dyDescent="0.25">
      <c r="A401" t="str">
        <f>VLOOKUP($B401,'Cushing Balance'!$C$2:$E$500,3,TRUE)</f>
        <v>342010</v>
      </c>
      <c r="B401" s="1">
        <v>40412</v>
      </c>
      <c r="C401" s="31"/>
      <c r="D401" s="8">
        <v>0</v>
      </c>
      <c r="E401" s="35">
        <v>152.65642000000003</v>
      </c>
      <c r="F401" s="35"/>
      <c r="G401" s="26">
        <v>41.25</v>
      </c>
      <c r="H401" s="35">
        <v>27.874919999999999</v>
      </c>
      <c r="I401" s="35">
        <v>0</v>
      </c>
      <c r="J401" s="26">
        <v>0</v>
      </c>
      <c r="K401" s="35">
        <v>52.668519999999994</v>
      </c>
      <c r="L401" s="35">
        <v>0</v>
      </c>
      <c r="M401" s="35">
        <v>350.03172999999998</v>
      </c>
      <c r="N401" s="35">
        <v>0</v>
      </c>
      <c r="O401" s="35"/>
      <c r="P401" s="35"/>
      <c r="Q401" s="35"/>
      <c r="R401" s="35">
        <v>2.5670199999999999</v>
      </c>
      <c r="S401" s="35"/>
      <c r="T401" s="35"/>
      <c r="V401" s="24">
        <f t="shared" si="25"/>
        <v>627.04860999999994</v>
      </c>
      <c r="X401" s="5">
        <v>359.38749200000007</v>
      </c>
      <c r="Z401" s="20">
        <f t="shared" si="26"/>
        <v>986.43610200000001</v>
      </c>
      <c r="AB401" s="8">
        <v>131.55001999999999</v>
      </c>
      <c r="AC401" s="35">
        <v>0</v>
      </c>
      <c r="AD401" s="35"/>
      <c r="AE401" s="35">
        <v>0</v>
      </c>
      <c r="AF401" s="35">
        <v>218.63974999999999</v>
      </c>
      <c r="AG401" s="35">
        <v>30.859270000000002</v>
      </c>
      <c r="AH401" s="35">
        <v>128.06204</v>
      </c>
      <c r="AI401" s="35"/>
      <c r="AJ401" s="35"/>
      <c r="AK401" s="35"/>
      <c r="AL401" s="35">
        <v>0</v>
      </c>
      <c r="AM401" s="35"/>
      <c r="AN401" s="35"/>
      <c r="AQ401" s="24">
        <f t="shared" si="28"/>
        <v>509.1110799999999</v>
      </c>
      <c r="AS401" s="34">
        <v>818.44800000000009</v>
      </c>
      <c r="AU401" s="20">
        <f t="shared" si="27"/>
        <v>1327.55908</v>
      </c>
      <c r="AW401" s="20"/>
    </row>
    <row r="402" spans="1:49" x14ac:dyDescent="0.25">
      <c r="A402" t="str">
        <f>VLOOKUP($B402,'Cushing Balance'!$C$2:$E$500,3,TRUE)</f>
        <v>342010</v>
      </c>
      <c r="B402" s="1">
        <v>40413</v>
      </c>
      <c r="C402" s="31"/>
      <c r="D402" s="8">
        <v>0</v>
      </c>
      <c r="E402" s="35">
        <v>152.26901999999998</v>
      </c>
      <c r="F402" s="35"/>
      <c r="G402" s="26">
        <v>41.25</v>
      </c>
      <c r="H402" s="35">
        <v>29.118310000000001</v>
      </c>
      <c r="I402" s="35">
        <v>0</v>
      </c>
      <c r="J402" s="26">
        <v>0</v>
      </c>
      <c r="K402" s="35">
        <v>57.37229</v>
      </c>
      <c r="L402" s="35">
        <v>0</v>
      </c>
      <c r="M402" s="35">
        <v>356.45413000000002</v>
      </c>
      <c r="N402" s="35">
        <v>0</v>
      </c>
      <c r="O402" s="35"/>
      <c r="P402" s="35"/>
      <c r="Q402" s="35"/>
      <c r="R402" s="35">
        <v>70.22063</v>
      </c>
      <c r="S402" s="35"/>
      <c r="T402" s="35"/>
      <c r="V402" s="24">
        <f t="shared" si="25"/>
        <v>706.68438000000003</v>
      </c>
      <c r="X402" s="5">
        <v>359.38749200000007</v>
      </c>
      <c r="Z402" s="20">
        <f t="shared" si="26"/>
        <v>1066.071872</v>
      </c>
      <c r="AB402" s="8">
        <v>131.03652</v>
      </c>
      <c r="AC402" s="35">
        <v>0</v>
      </c>
      <c r="AD402" s="35"/>
      <c r="AE402" s="35">
        <v>0</v>
      </c>
      <c r="AF402" s="35">
        <v>219.82075</v>
      </c>
      <c r="AG402" s="35">
        <v>30.00806</v>
      </c>
      <c r="AH402" s="35">
        <v>129.67027000000002</v>
      </c>
      <c r="AI402" s="35"/>
      <c r="AJ402" s="35"/>
      <c r="AK402" s="35"/>
      <c r="AL402" s="35">
        <v>0</v>
      </c>
      <c r="AM402" s="35"/>
      <c r="AN402" s="35"/>
      <c r="AQ402" s="24">
        <f t="shared" si="28"/>
        <v>510.53559999999999</v>
      </c>
      <c r="AS402" s="34">
        <v>818.44800000000009</v>
      </c>
      <c r="AU402" s="20">
        <f t="shared" si="27"/>
        <v>1328.9836</v>
      </c>
      <c r="AW402" s="20"/>
    </row>
    <row r="403" spans="1:49" x14ac:dyDescent="0.25">
      <c r="A403" t="str">
        <f>VLOOKUP($B403,'Cushing Balance'!$C$2:$E$500,3,TRUE)</f>
        <v>342010</v>
      </c>
      <c r="B403" s="1">
        <v>40414</v>
      </c>
      <c r="C403" s="31"/>
      <c r="D403" s="8">
        <v>0</v>
      </c>
      <c r="E403" s="35">
        <v>151.42426999999998</v>
      </c>
      <c r="F403" s="35"/>
      <c r="G403" s="26">
        <v>41.25</v>
      </c>
      <c r="H403" s="35">
        <v>28.65044</v>
      </c>
      <c r="I403" s="35">
        <v>0</v>
      </c>
      <c r="J403" s="26">
        <v>0</v>
      </c>
      <c r="K403" s="35">
        <v>48.225379999999994</v>
      </c>
      <c r="L403" s="35">
        <v>0</v>
      </c>
      <c r="M403" s="35">
        <v>329.01170999999999</v>
      </c>
      <c r="N403" s="35">
        <v>0</v>
      </c>
      <c r="O403" s="35"/>
      <c r="P403" s="35"/>
      <c r="Q403" s="35"/>
      <c r="R403" s="35">
        <v>16.986459999999997</v>
      </c>
      <c r="S403" s="35"/>
      <c r="T403" s="35"/>
      <c r="V403" s="24">
        <f t="shared" si="25"/>
        <v>615.54825999999991</v>
      </c>
      <c r="X403" s="5">
        <v>359.38749200000007</v>
      </c>
      <c r="Z403" s="20">
        <f t="shared" si="26"/>
        <v>974.93575199999998</v>
      </c>
      <c r="AB403" s="8">
        <v>131.24921000000001</v>
      </c>
      <c r="AC403" s="35">
        <v>0</v>
      </c>
      <c r="AD403" s="35"/>
      <c r="AE403" s="35">
        <v>0</v>
      </c>
      <c r="AF403" s="35">
        <v>182.20056</v>
      </c>
      <c r="AG403" s="35">
        <v>30.424630000000001</v>
      </c>
      <c r="AH403" s="35">
        <v>131.87404000000001</v>
      </c>
      <c r="AI403" s="35"/>
      <c r="AJ403" s="35"/>
      <c r="AK403" s="35"/>
      <c r="AL403" s="35">
        <v>0</v>
      </c>
      <c r="AM403" s="35"/>
      <c r="AN403" s="35"/>
      <c r="AQ403" s="24">
        <f t="shared" si="28"/>
        <v>475.74843999999996</v>
      </c>
      <c r="AS403" s="34">
        <v>818.44800000000009</v>
      </c>
      <c r="AU403" s="20">
        <f t="shared" si="27"/>
        <v>1294.1964400000002</v>
      </c>
      <c r="AW403" s="20"/>
    </row>
    <row r="404" spans="1:49" x14ac:dyDescent="0.25">
      <c r="A404" t="str">
        <f>VLOOKUP($B404,'Cushing Balance'!$C$2:$E$500,3,TRUE)</f>
        <v>342010</v>
      </c>
      <c r="B404" s="1">
        <v>40415</v>
      </c>
      <c r="C404" s="31"/>
      <c r="D404" s="8">
        <v>0</v>
      </c>
      <c r="E404" s="35">
        <v>156.71110000000002</v>
      </c>
      <c r="F404" s="35"/>
      <c r="G404" s="26">
        <v>41.25</v>
      </c>
      <c r="H404" s="35">
        <v>32.554790000000004</v>
      </c>
      <c r="I404" s="35">
        <v>0</v>
      </c>
      <c r="J404" s="26">
        <v>0</v>
      </c>
      <c r="K404" s="35">
        <v>42.369519999999994</v>
      </c>
      <c r="L404" s="35">
        <v>0</v>
      </c>
      <c r="M404" s="35">
        <v>340.66816999999998</v>
      </c>
      <c r="N404" s="35">
        <v>0</v>
      </c>
      <c r="O404" s="35"/>
      <c r="P404" s="35"/>
      <c r="Q404" s="35"/>
      <c r="R404" s="35">
        <v>42.733290000000004</v>
      </c>
      <c r="S404" s="35"/>
      <c r="T404" s="35"/>
      <c r="V404" s="24">
        <f t="shared" si="25"/>
        <v>656.28687000000002</v>
      </c>
      <c r="X404" s="5">
        <v>359.38749200000007</v>
      </c>
      <c r="Z404" s="20">
        <f t="shared" si="26"/>
        <v>1015.6743620000001</v>
      </c>
      <c r="AB404" s="8">
        <v>131.48006000000001</v>
      </c>
      <c r="AC404" s="35">
        <v>0</v>
      </c>
      <c r="AD404" s="35"/>
      <c r="AE404" s="35">
        <v>0</v>
      </c>
      <c r="AF404" s="35">
        <v>197.07279</v>
      </c>
      <c r="AG404" s="35">
        <v>34.770940000000003</v>
      </c>
      <c r="AH404" s="35">
        <v>135.23248000000001</v>
      </c>
      <c r="AI404" s="35"/>
      <c r="AJ404" s="35"/>
      <c r="AK404" s="35"/>
      <c r="AL404" s="35">
        <v>0</v>
      </c>
      <c r="AM404" s="35"/>
      <c r="AN404" s="35"/>
      <c r="AQ404" s="24">
        <f t="shared" si="28"/>
        <v>498.55627000000004</v>
      </c>
      <c r="AS404" s="34">
        <v>818.44800000000009</v>
      </c>
      <c r="AU404" s="20">
        <f t="shared" si="27"/>
        <v>1317.0042700000001</v>
      </c>
      <c r="AW404" s="20"/>
    </row>
    <row r="405" spans="1:49" x14ac:dyDescent="0.25">
      <c r="A405" t="str">
        <f>VLOOKUP($B405,'Cushing Balance'!$C$2:$E$500,3,TRUE)</f>
        <v>342010</v>
      </c>
      <c r="B405" s="1">
        <v>40416</v>
      </c>
      <c r="C405" s="31"/>
      <c r="D405" s="8">
        <v>0</v>
      </c>
      <c r="E405" s="35">
        <v>168.62617</v>
      </c>
      <c r="F405" s="35"/>
      <c r="G405" s="26">
        <v>41.25</v>
      </c>
      <c r="H405" s="35">
        <v>32.396169999999998</v>
      </c>
      <c r="I405" s="35">
        <v>0</v>
      </c>
      <c r="J405" s="26">
        <v>0</v>
      </c>
      <c r="K405" s="35">
        <v>59.126690000000004</v>
      </c>
      <c r="L405" s="35">
        <v>0</v>
      </c>
      <c r="M405" s="35">
        <v>326.02965</v>
      </c>
      <c r="N405" s="35">
        <v>0</v>
      </c>
      <c r="O405" s="35"/>
      <c r="P405" s="35"/>
      <c r="Q405" s="35"/>
      <c r="R405" s="35">
        <v>34.548099999999998</v>
      </c>
      <c r="S405" s="35"/>
      <c r="T405" s="35"/>
      <c r="V405" s="24">
        <f t="shared" si="25"/>
        <v>661.97677999999996</v>
      </c>
      <c r="X405" s="5">
        <v>359.38749200000007</v>
      </c>
      <c r="Z405" s="20">
        <f t="shared" si="26"/>
        <v>1021.364272</v>
      </c>
      <c r="AB405" s="8">
        <v>131.30967000000001</v>
      </c>
      <c r="AC405" s="35">
        <v>0</v>
      </c>
      <c r="AD405" s="35"/>
      <c r="AE405" s="35">
        <v>0</v>
      </c>
      <c r="AF405" s="35">
        <v>205.81904</v>
      </c>
      <c r="AG405" s="35">
        <v>26.41506</v>
      </c>
      <c r="AH405" s="35">
        <v>139.04301999999998</v>
      </c>
      <c r="AI405" s="35"/>
      <c r="AJ405" s="35"/>
      <c r="AK405" s="35"/>
      <c r="AL405" s="35">
        <v>0</v>
      </c>
      <c r="AM405" s="35"/>
      <c r="AN405" s="35"/>
      <c r="AQ405" s="24">
        <f t="shared" si="28"/>
        <v>502.58678999999995</v>
      </c>
      <c r="AS405" s="34">
        <v>818.44800000000009</v>
      </c>
      <c r="AU405" s="20">
        <f t="shared" si="27"/>
        <v>1321.0347900000002</v>
      </c>
      <c r="AW405" s="20"/>
    </row>
    <row r="406" spans="1:49" x14ac:dyDescent="0.25">
      <c r="A406" t="str">
        <f>VLOOKUP($B406,'Cushing Balance'!$C$2:$E$500,3,TRUE)</f>
        <v>342010</v>
      </c>
      <c r="B406" s="1">
        <v>40417</v>
      </c>
      <c r="C406" s="31"/>
      <c r="D406" s="8">
        <v>0</v>
      </c>
      <c r="E406" s="35">
        <v>168.45248000000001</v>
      </c>
      <c r="F406" s="35"/>
      <c r="G406" s="26">
        <v>41.25</v>
      </c>
      <c r="H406" s="35">
        <v>32.137250000000002</v>
      </c>
      <c r="I406" s="35">
        <v>0</v>
      </c>
      <c r="J406" s="26">
        <v>0</v>
      </c>
      <c r="K406" s="35">
        <v>64.631919999999994</v>
      </c>
      <c r="L406" s="35">
        <v>0</v>
      </c>
      <c r="M406" s="35">
        <v>306.89542</v>
      </c>
      <c r="N406" s="35">
        <v>0</v>
      </c>
      <c r="O406" s="35"/>
      <c r="P406" s="35"/>
      <c r="Q406" s="35"/>
      <c r="R406" s="35">
        <v>38.744980000000005</v>
      </c>
      <c r="S406" s="35"/>
      <c r="T406" s="35"/>
      <c r="V406" s="24">
        <f t="shared" si="25"/>
        <v>652.11205000000007</v>
      </c>
      <c r="X406" s="5">
        <v>359.38749200000007</v>
      </c>
      <c r="Z406" s="20">
        <f t="shared" si="26"/>
        <v>1011.4995420000001</v>
      </c>
      <c r="AB406" s="8">
        <v>131.24809999999999</v>
      </c>
      <c r="AC406" s="35">
        <v>0</v>
      </c>
      <c r="AD406" s="35"/>
      <c r="AE406" s="35">
        <v>0</v>
      </c>
      <c r="AF406" s="35">
        <v>221.35629</v>
      </c>
      <c r="AG406" s="35">
        <v>34.659349999999996</v>
      </c>
      <c r="AH406" s="35">
        <v>136.44450000000001</v>
      </c>
      <c r="AI406" s="35"/>
      <c r="AJ406" s="35"/>
      <c r="AK406" s="35"/>
      <c r="AL406" s="35">
        <v>0</v>
      </c>
      <c r="AM406" s="35"/>
      <c r="AN406" s="35"/>
      <c r="AQ406" s="24">
        <f t="shared" si="28"/>
        <v>523.70823999999993</v>
      </c>
      <c r="AS406" s="34">
        <v>818.44800000000009</v>
      </c>
      <c r="AU406" s="20">
        <f t="shared" si="27"/>
        <v>1342.15624</v>
      </c>
      <c r="AW406" s="20"/>
    </row>
    <row r="407" spans="1:49" x14ac:dyDescent="0.25">
      <c r="A407" t="str">
        <f>VLOOKUP($B407,'Cushing Balance'!$C$2:$E$500,3,TRUE)</f>
        <v>352010</v>
      </c>
      <c r="B407" s="1">
        <v>40418</v>
      </c>
      <c r="C407" s="31"/>
      <c r="D407" s="8">
        <v>0</v>
      </c>
      <c r="E407" s="35">
        <v>164.88798</v>
      </c>
      <c r="F407" s="35"/>
      <c r="G407" s="26">
        <v>41.25</v>
      </c>
      <c r="H407" s="35">
        <v>33.448709999999998</v>
      </c>
      <c r="I407" s="35">
        <v>0</v>
      </c>
      <c r="J407" s="26">
        <v>0</v>
      </c>
      <c r="K407" s="35">
        <v>56.351849999999999</v>
      </c>
      <c r="L407" s="35">
        <v>0</v>
      </c>
      <c r="M407" s="35">
        <v>330.77621000000005</v>
      </c>
      <c r="N407" s="35">
        <v>0</v>
      </c>
      <c r="O407" s="35"/>
      <c r="P407" s="35"/>
      <c r="Q407" s="35"/>
      <c r="R407" s="35">
        <v>38.474040000000002</v>
      </c>
      <c r="S407" s="35"/>
      <c r="T407" s="35"/>
      <c r="V407" s="24">
        <f t="shared" si="25"/>
        <v>665.18879000000015</v>
      </c>
      <c r="X407" s="5">
        <v>359.38749200000007</v>
      </c>
      <c r="Z407" s="20">
        <f t="shared" si="26"/>
        <v>1024.5762820000002</v>
      </c>
      <c r="AB407" s="8">
        <v>131.66252</v>
      </c>
      <c r="AC407" s="35">
        <v>0</v>
      </c>
      <c r="AD407" s="35"/>
      <c r="AE407" s="35">
        <v>0</v>
      </c>
      <c r="AF407" s="35">
        <v>219.9871</v>
      </c>
      <c r="AG407" s="35">
        <v>34.501899999999999</v>
      </c>
      <c r="AH407" s="35">
        <v>140.04573000000002</v>
      </c>
      <c r="AI407" s="35"/>
      <c r="AJ407" s="35"/>
      <c r="AK407" s="35"/>
      <c r="AL407" s="35">
        <v>0</v>
      </c>
      <c r="AM407" s="35"/>
      <c r="AN407" s="35"/>
      <c r="AQ407" s="24">
        <f t="shared" si="28"/>
        <v>526.19725000000005</v>
      </c>
      <c r="AS407" s="34">
        <v>818.44800000000009</v>
      </c>
      <c r="AU407" s="20">
        <f t="shared" si="27"/>
        <v>1344.64525</v>
      </c>
      <c r="AW407" s="20"/>
    </row>
    <row r="408" spans="1:49" x14ac:dyDescent="0.25">
      <c r="A408" t="str">
        <f>VLOOKUP($B408,'Cushing Balance'!$C$2:$E$500,3,TRUE)</f>
        <v>352010</v>
      </c>
      <c r="B408" s="1">
        <v>40419</v>
      </c>
      <c r="C408" s="31"/>
      <c r="D408" s="8">
        <v>0</v>
      </c>
      <c r="E408" s="35">
        <v>170.90935000000002</v>
      </c>
      <c r="F408" s="35"/>
      <c r="G408" s="26">
        <v>41.25</v>
      </c>
      <c r="H408" s="35">
        <v>32.769309999999997</v>
      </c>
      <c r="I408" s="35">
        <v>0</v>
      </c>
      <c r="J408" s="26">
        <v>0</v>
      </c>
      <c r="K408" s="35">
        <v>49.569019999999995</v>
      </c>
      <c r="L408" s="35">
        <v>0</v>
      </c>
      <c r="M408" s="35">
        <v>339.88440000000003</v>
      </c>
      <c r="N408" s="35">
        <v>0</v>
      </c>
      <c r="O408" s="35"/>
      <c r="P408" s="35"/>
      <c r="Q408" s="35"/>
      <c r="R408" s="35">
        <v>35.879629999999999</v>
      </c>
      <c r="S408" s="35"/>
      <c r="T408" s="35"/>
      <c r="V408" s="24">
        <f t="shared" si="25"/>
        <v>670.26171000000011</v>
      </c>
      <c r="X408" s="5">
        <v>359.38749200000007</v>
      </c>
      <c r="Z408" s="20">
        <f t="shared" si="26"/>
        <v>1029.6492020000001</v>
      </c>
      <c r="AB408" s="8">
        <v>131.19049999999999</v>
      </c>
      <c r="AC408" s="35">
        <v>0</v>
      </c>
      <c r="AD408" s="35"/>
      <c r="AE408" s="35">
        <v>0</v>
      </c>
      <c r="AF408" s="35">
        <v>219.31344000000001</v>
      </c>
      <c r="AG408" s="35">
        <v>33.9634</v>
      </c>
      <c r="AH408" s="35">
        <v>145.39698000000001</v>
      </c>
      <c r="AI408" s="35"/>
      <c r="AJ408" s="35"/>
      <c r="AK408" s="35"/>
      <c r="AL408" s="35">
        <v>0</v>
      </c>
      <c r="AM408" s="35"/>
      <c r="AN408" s="35"/>
      <c r="AQ408" s="24">
        <f t="shared" si="28"/>
        <v>529.86432000000002</v>
      </c>
      <c r="AS408" s="34">
        <v>818.44800000000009</v>
      </c>
      <c r="AU408" s="20">
        <f t="shared" si="27"/>
        <v>1348.31232</v>
      </c>
      <c r="AW408" s="20"/>
    </row>
    <row r="409" spans="1:49" x14ac:dyDescent="0.25">
      <c r="A409" t="str">
        <f>VLOOKUP($B409,'Cushing Balance'!$C$2:$E$500,3,TRUE)</f>
        <v>352010</v>
      </c>
      <c r="B409" s="1">
        <v>40420</v>
      </c>
      <c r="C409" s="31"/>
      <c r="D409" s="8">
        <v>0</v>
      </c>
      <c r="E409" s="35">
        <v>171.47388000000001</v>
      </c>
      <c r="F409" s="35"/>
      <c r="G409" s="26">
        <v>41.25</v>
      </c>
      <c r="H409" s="35">
        <v>30.525749999999999</v>
      </c>
      <c r="I409" s="35">
        <v>0</v>
      </c>
      <c r="J409" s="26">
        <v>0</v>
      </c>
      <c r="K409" s="35">
        <v>51.135769999999994</v>
      </c>
      <c r="L409" s="35">
        <v>0</v>
      </c>
      <c r="M409" s="35">
        <v>339.04265000000004</v>
      </c>
      <c r="N409" s="35">
        <v>0</v>
      </c>
      <c r="O409" s="35"/>
      <c r="P409" s="35"/>
      <c r="Q409" s="35"/>
      <c r="R409" s="35">
        <v>36.315580000000004</v>
      </c>
      <c r="S409" s="35"/>
      <c r="T409" s="35"/>
      <c r="V409" s="24">
        <f t="shared" si="25"/>
        <v>669.74362999999994</v>
      </c>
      <c r="X409" s="5">
        <v>359.38749200000007</v>
      </c>
      <c r="Z409" s="20">
        <f t="shared" si="26"/>
        <v>1029.131122</v>
      </c>
      <c r="AB409" s="8">
        <v>131.73021</v>
      </c>
      <c r="AC409" s="35">
        <v>0</v>
      </c>
      <c r="AD409" s="35"/>
      <c r="AE409" s="35">
        <v>0</v>
      </c>
      <c r="AF409" s="35">
        <v>213.11881</v>
      </c>
      <c r="AG409" s="35">
        <v>22.060130000000001</v>
      </c>
      <c r="AH409" s="35">
        <v>128.85773</v>
      </c>
      <c r="AI409" s="35"/>
      <c r="AJ409" s="35"/>
      <c r="AK409" s="35"/>
      <c r="AL409" s="35">
        <v>0</v>
      </c>
      <c r="AM409" s="35"/>
      <c r="AN409" s="35"/>
      <c r="AQ409" s="24">
        <f t="shared" si="28"/>
        <v>495.76688000000001</v>
      </c>
      <c r="AS409" s="34">
        <v>818.44800000000009</v>
      </c>
      <c r="AU409" s="20">
        <f t="shared" si="27"/>
        <v>1314.21488</v>
      </c>
      <c r="AW409" s="20"/>
    </row>
    <row r="410" spans="1:49" x14ac:dyDescent="0.25">
      <c r="A410" t="str">
        <f>VLOOKUP($B410,'Cushing Balance'!$C$2:$E$500,3,TRUE)</f>
        <v>352010</v>
      </c>
      <c r="B410" s="1">
        <v>40421</v>
      </c>
      <c r="C410" s="31"/>
      <c r="D410" s="8">
        <v>0</v>
      </c>
      <c r="E410" s="35">
        <v>169.86658</v>
      </c>
      <c r="F410" s="35"/>
      <c r="G410" s="26">
        <v>41.25</v>
      </c>
      <c r="H410" s="35">
        <v>29.956669999999999</v>
      </c>
      <c r="I410" s="35">
        <v>0</v>
      </c>
      <c r="J410" s="26">
        <v>0</v>
      </c>
      <c r="K410" s="35">
        <v>52.773600000000002</v>
      </c>
      <c r="L410" s="35">
        <v>0</v>
      </c>
      <c r="M410" s="35">
        <v>292.31488000000002</v>
      </c>
      <c r="N410" s="35">
        <v>0</v>
      </c>
      <c r="O410" s="35"/>
      <c r="P410" s="35"/>
      <c r="Q410" s="35"/>
      <c r="R410" s="35">
        <v>1.38273</v>
      </c>
      <c r="S410" s="35"/>
      <c r="T410" s="35"/>
      <c r="V410" s="24">
        <f t="shared" si="25"/>
        <v>587.54446000000007</v>
      </c>
      <c r="X410" s="5">
        <v>359.38749200000007</v>
      </c>
      <c r="Z410" s="20">
        <f t="shared" si="26"/>
        <v>946.93195200000014</v>
      </c>
      <c r="AB410" s="8">
        <v>131.47608</v>
      </c>
      <c r="AC410" s="35">
        <v>0</v>
      </c>
      <c r="AD410" s="35"/>
      <c r="AE410" s="35">
        <v>0</v>
      </c>
      <c r="AF410" s="35">
        <v>225.39913000000001</v>
      </c>
      <c r="AG410" s="35">
        <v>22.709019999999999</v>
      </c>
      <c r="AH410" s="35">
        <v>124.17727000000001</v>
      </c>
      <c r="AI410" s="35"/>
      <c r="AJ410" s="35"/>
      <c r="AK410" s="35"/>
      <c r="AL410" s="35">
        <v>0</v>
      </c>
      <c r="AM410" s="35"/>
      <c r="AN410" s="35"/>
      <c r="AQ410" s="24">
        <f t="shared" si="28"/>
        <v>503.76150000000007</v>
      </c>
      <c r="AS410" s="34">
        <v>818.44800000000009</v>
      </c>
      <c r="AU410" s="20">
        <f t="shared" si="27"/>
        <v>1322.2095000000002</v>
      </c>
      <c r="AW410" s="20"/>
    </row>
    <row r="411" spans="1:49" x14ac:dyDescent="0.25">
      <c r="A411" t="str">
        <f>VLOOKUP($B411,'Cushing Balance'!$C$2:$E$500,3,TRUE)</f>
        <v>352010</v>
      </c>
      <c r="B411" s="1">
        <v>40422</v>
      </c>
      <c r="C411" s="31"/>
      <c r="D411" s="8">
        <v>0</v>
      </c>
      <c r="E411" s="35">
        <v>163.04307999999997</v>
      </c>
      <c r="F411" s="35"/>
      <c r="G411" s="26">
        <v>41.25</v>
      </c>
      <c r="H411" s="35">
        <v>30.204349999999998</v>
      </c>
      <c r="I411" s="35">
        <v>0</v>
      </c>
      <c r="J411" s="26">
        <v>0</v>
      </c>
      <c r="K411" s="35">
        <v>46.804940000000002</v>
      </c>
      <c r="L411" s="35">
        <v>0</v>
      </c>
      <c r="M411" s="35">
        <v>260.51379000000003</v>
      </c>
      <c r="N411" s="35">
        <v>0</v>
      </c>
      <c r="O411" s="35"/>
      <c r="P411" s="35"/>
      <c r="Q411" s="35"/>
      <c r="R411" s="35">
        <v>53.42615</v>
      </c>
      <c r="S411" s="35"/>
      <c r="T411" s="35"/>
      <c r="V411" s="24">
        <f t="shared" si="25"/>
        <v>595.24231000000009</v>
      </c>
      <c r="X411" s="5">
        <v>360.33606773333332</v>
      </c>
      <c r="Z411" s="20">
        <f t="shared" si="26"/>
        <v>955.57837773333335</v>
      </c>
      <c r="AB411" s="8">
        <v>131.441</v>
      </c>
      <c r="AC411" s="35">
        <v>0</v>
      </c>
      <c r="AD411" s="35"/>
      <c r="AE411" s="35">
        <v>0</v>
      </c>
      <c r="AF411" s="35">
        <v>184.71951999999999</v>
      </c>
      <c r="AG411" s="35">
        <v>21.284939999999999</v>
      </c>
      <c r="AH411" s="35">
        <v>100.67925</v>
      </c>
      <c r="AI411" s="35"/>
      <c r="AJ411" s="35"/>
      <c r="AK411" s="35"/>
      <c r="AL411" s="35">
        <v>0</v>
      </c>
      <c r="AM411" s="35"/>
      <c r="AN411" s="35"/>
      <c r="AQ411" s="24">
        <f t="shared" si="28"/>
        <v>438.12471000000005</v>
      </c>
      <c r="AS411" s="34">
        <v>834.49600000000009</v>
      </c>
      <c r="AU411" s="20">
        <f t="shared" si="27"/>
        <v>1272.6207100000001</v>
      </c>
      <c r="AW411" s="20"/>
    </row>
    <row r="412" spans="1:49" x14ac:dyDescent="0.25">
      <c r="A412" t="str">
        <f>VLOOKUP($B412,'Cushing Balance'!$C$2:$E$500,3,TRUE)</f>
        <v>352010</v>
      </c>
      <c r="B412" s="1">
        <v>40423</v>
      </c>
      <c r="C412" s="31"/>
      <c r="D412" s="8">
        <v>0</v>
      </c>
      <c r="E412" s="35">
        <v>170.32489999999999</v>
      </c>
      <c r="F412" s="35"/>
      <c r="G412" s="26">
        <v>41.25</v>
      </c>
      <c r="H412" s="35">
        <v>28.787830000000003</v>
      </c>
      <c r="I412" s="35">
        <v>0</v>
      </c>
      <c r="J412" s="26">
        <v>0</v>
      </c>
      <c r="K412" s="35">
        <v>60.753999999999998</v>
      </c>
      <c r="L412" s="35">
        <v>0</v>
      </c>
      <c r="M412" s="35">
        <v>257.62073000000004</v>
      </c>
      <c r="N412" s="35">
        <v>0</v>
      </c>
      <c r="O412" s="35"/>
      <c r="P412" s="35"/>
      <c r="Q412" s="35"/>
      <c r="R412" s="35">
        <v>66.882329999999996</v>
      </c>
      <c r="S412" s="35"/>
      <c r="T412" s="35"/>
      <c r="V412" s="24">
        <f t="shared" si="25"/>
        <v>625.61979000000008</v>
      </c>
      <c r="X412" s="5">
        <v>360.33606773333332</v>
      </c>
      <c r="Z412" s="20">
        <f t="shared" si="26"/>
        <v>985.95585773333346</v>
      </c>
      <c r="AB412" s="8">
        <v>130.84828999999999</v>
      </c>
      <c r="AC412" s="35">
        <v>0</v>
      </c>
      <c r="AD412" s="35"/>
      <c r="AE412" s="35">
        <v>0</v>
      </c>
      <c r="AF412" s="35">
        <v>170.56969000000001</v>
      </c>
      <c r="AG412" s="35">
        <v>22.486999999999998</v>
      </c>
      <c r="AH412" s="35">
        <v>134.28685000000002</v>
      </c>
      <c r="AI412" s="35"/>
      <c r="AJ412" s="35"/>
      <c r="AK412" s="35"/>
      <c r="AL412" s="35">
        <v>0</v>
      </c>
      <c r="AM412" s="35"/>
      <c r="AN412" s="35"/>
      <c r="AQ412" s="24">
        <f t="shared" si="28"/>
        <v>458.19183000000004</v>
      </c>
      <c r="AS412" s="34">
        <v>834.49600000000009</v>
      </c>
      <c r="AU412" s="20">
        <f t="shared" si="27"/>
        <v>1292.6878300000001</v>
      </c>
      <c r="AW412" s="20"/>
    </row>
    <row r="413" spans="1:49" x14ac:dyDescent="0.25">
      <c r="A413" t="str">
        <f>VLOOKUP($B413,'Cushing Balance'!$C$2:$E$500,3,TRUE)</f>
        <v>352010</v>
      </c>
      <c r="B413" s="1">
        <v>40424</v>
      </c>
      <c r="C413" s="31"/>
      <c r="D413" s="8">
        <v>0</v>
      </c>
      <c r="E413" s="35">
        <v>168.88607999999999</v>
      </c>
      <c r="F413" s="35"/>
      <c r="G413" s="26">
        <v>41.25</v>
      </c>
      <c r="H413" s="35">
        <v>29.14246</v>
      </c>
      <c r="I413" s="35">
        <v>0</v>
      </c>
      <c r="J413" s="26">
        <v>0</v>
      </c>
      <c r="K413" s="35">
        <v>61.993310000000001</v>
      </c>
      <c r="L413" s="35">
        <v>0</v>
      </c>
      <c r="M413" s="35">
        <v>346.64004</v>
      </c>
      <c r="N413" s="35">
        <v>0</v>
      </c>
      <c r="O413" s="35"/>
      <c r="P413" s="35"/>
      <c r="Q413" s="35"/>
      <c r="R413" s="35">
        <v>70.085899999999995</v>
      </c>
      <c r="S413" s="35"/>
      <c r="T413" s="35"/>
      <c r="V413" s="24">
        <f t="shared" si="25"/>
        <v>717.99779000000001</v>
      </c>
      <c r="X413" s="5">
        <v>360.33606773333332</v>
      </c>
      <c r="Z413" s="20">
        <f t="shared" si="26"/>
        <v>1078.3338577333334</v>
      </c>
      <c r="AB413" s="8">
        <v>131.27513000000002</v>
      </c>
      <c r="AC413" s="35">
        <v>0</v>
      </c>
      <c r="AD413" s="35"/>
      <c r="AE413" s="35">
        <v>0</v>
      </c>
      <c r="AF413" s="35">
        <v>180.18463</v>
      </c>
      <c r="AG413" s="35">
        <v>23.312750000000001</v>
      </c>
      <c r="AH413" s="35">
        <v>125.64188</v>
      </c>
      <c r="AI413" s="35"/>
      <c r="AJ413" s="35"/>
      <c r="AK413" s="35"/>
      <c r="AL413" s="35">
        <v>0</v>
      </c>
      <c r="AM413" s="35"/>
      <c r="AN413" s="35"/>
      <c r="AQ413" s="24">
        <f t="shared" si="28"/>
        <v>460.41439000000003</v>
      </c>
      <c r="AS413" s="34">
        <v>834.49600000000009</v>
      </c>
      <c r="AU413" s="20">
        <f t="shared" si="27"/>
        <v>1294.91039</v>
      </c>
      <c r="AW413" s="20"/>
    </row>
    <row r="414" spans="1:49" x14ac:dyDescent="0.25">
      <c r="A414" t="str">
        <f>VLOOKUP($B414,'Cushing Balance'!$C$2:$E$500,3,TRUE)</f>
        <v>362010</v>
      </c>
      <c r="B414" s="1">
        <v>40425</v>
      </c>
      <c r="C414" s="31"/>
      <c r="D414" s="8">
        <v>0</v>
      </c>
      <c r="E414" s="35">
        <v>158.79017000000002</v>
      </c>
      <c r="F414" s="35"/>
      <c r="G414" s="26">
        <v>41.25</v>
      </c>
      <c r="H414" s="35">
        <v>27.169439999999998</v>
      </c>
      <c r="I414" s="35">
        <v>0</v>
      </c>
      <c r="J414" s="26">
        <v>0</v>
      </c>
      <c r="K414" s="35">
        <v>62.04683</v>
      </c>
      <c r="L414" s="35">
        <v>0</v>
      </c>
      <c r="M414" s="35">
        <v>347.03949999999998</v>
      </c>
      <c r="N414" s="35">
        <v>0</v>
      </c>
      <c r="O414" s="35"/>
      <c r="P414" s="35"/>
      <c r="Q414" s="35"/>
      <c r="R414" s="35">
        <v>42.733730000000001</v>
      </c>
      <c r="S414" s="35"/>
      <c r="T414" s="35"/>
      <c r="V414" s="24">
        <f t="shared" si="25"/>
        <v>679.02967000000001</v>
      </c>
      <c r="X414" s="5">
        <v>360.33606773333332</v>
      </c>
      <c r="Z414" s="20">
        <f t="shared" si="26"/>
        <v>1039.3657377333334</v>
      </c>
      <c r="AB414" s="8">
        <v>131.30226999999999</v>
      </c>
      <c r="AC414" s="35">
        <v>0</v>
      </c>
      <c r="AD414" s="35"/>
      <c r="AE414" s="35">
        <v>0</v>
      </c>
      <c r="AF414" s="35">
        <v>167.18495999999999</v>
      </c>
      <c r="AG414" s="35">
        <v>25.78192</v>
      </c>
      <c r="AH414" s="35">
        <v>128.10741999999999</v>
      </c>
      <c r="AI414" s="35"/>
      <c r="AJ414" s="35"/>
      <c r="AK414" s="35"/>
      <c r="AL414" s="35">
        <v>0</v>
      </c>
      <c r="AM414" s="35"/>
      <c r="AN414" s="35"/>
      <c r="AQ414" s="24">
        <f t="shared" si="28"/>
        <v>452.37656999999996</v>
      </c>
      <c r="AS414" s="34">
        <v>834.49600000000009</v>
      </c>
      <c r="AU414" s="20">
        <f t="shared" si="27"/>
        <v>1286.87257</v>
      </c>
      <c r="AW414" s="20"/>
    </row>
    <row r="415" spans="1:49" x14ac:dyDescent="0.25">
      <c r="A415" t="str">
        <f>VLOOKUP($B415,'Cushing Balance'!$C$2:$E$500,3,TRUE)</f>
        <v>362010</v>
      </c>
      <c r="B415" s="1">
        <v>40426</v>
      </c>
      <c r="C415" s="31"/>
      <c r="D415" s="8">
        <v>0</v>
      </c>
      <c r="E415" s="35">
        <v>167.6849</v>
      </c>
      <c r="F415" s="35"/>
      <c r="G415" s="26">
        <v>41.25</v>
      </c>
      <c r="H415" s="35">
        <v>30.457529999999998</v>
      </c>
      <c r="I415" s="35">
        <v>0</v>
      </c>
      <c r="J415" s="26">
        <v>0</v>
      </c>
      <c r="K415" s="35">
        <v>63.337629999999997</v>
      </c>
      <c r="L415" s="35">
        <v>0</v>
      </c>
      <c r="M415" s="35">
        <v>349.49579</v>
      </c>
      <c r="N415" s="35">
        <v>0</v>
      </c>
      <c r="O415" s="35"/>
      <c r="P415" s="35"/>
      <c r="Q415" s="35"/>
      <c r="R415" s="35">
        <v>7.1746000000000008</v>
      </c>
      <c r="S415" s="35"/>
      <c r="T415" s="35"/>
      <c r="V415" s="24">
        <f t="shared" si="25"/>
        <v>659.40045000000009</v>
      </c>
      <c r="X415" s="5">
        <v>360.33606773333332</v>
      </c>
      <c r="Z415" s="20">
        <f t="shared" si="26"/>
        <v>1019.7365177333334</v>
      </c>
      <c r="AB415" s="8">
        <v>131.61088000000001</v>
      </c>
      <c r="AC415" s="35">
        <v>0</v>
      </c>
      <c r="AD415" s="35"/>
      <c r="AE415" s="35">
        <v>0</v>
      </c>
      <c r="AF415" s="35">
        <v>167.10043999999999</v>
      </c>
      <c r="AG415" s="35">
        <v>35.357099999999996</v>
      </c>
      <c r="AH415" s="35">
        <v>128.63355999999999</v>
      </c>
      <c r="AI415" s="35"/>
      <c r="AJ415" s="35"/>
      <c r="AK415" s="35"/>
      <c r="AL415" s="35">
        <v>0</v>
      </c>
      <c r="AM415" s="35"/>
      <c r="AN415" s="35"/>
      <c r="AQ415" s="24">
        <f t="shared" si="28"/>
        <v>462.70197999999999</v>
      </c>
      <c r="AS415" s="34">
        <v>834.49600000000009</v>
      </c>
      <c r="AU415" s="20">
        <f t="shared" si="27"/>
        <v>1297.1979800000001</v>
      </c>
      <c r="AW415" s="20"/>
    </row>
    <row r="416" spans="1:49" x14ac:dyDescent="0.25">
      <c r="A416" t="str">
        <f>VLOOKUP($B416,'Cushing Balance'!$C$2:$E$500,3,TRUE)</f>
        <v>362010</v>
      </c>
      <c r="B416" s="1">
        <v>40427</v>
      </c>
      <c r="C416" s="31"/>
      <c r="D416" s="8">
        <v>0</v>
      </c>
      <c r="E416" s="35">
        <v>173.49914999999999</v>
      </c>
      <c r="F416" s="35"/>
      <c r="G416" s="26">
        <v>41.25</v>
      </c>
      <c r="H416" s="35">
        <v>26.83727</v>
      </c>
      <c r="I416" s="35">
        <v>0</v>
      </c>
      <c r="J416" s="26">
        <v>0</v>
      </c>
      <c r="K416" s="35">
        <v>56.35671</v>
      </c>
      <c r="L416" s="35">
        <v>0</v>
      </c>
      <c r="M416" s="35">
        <v>334.65866999999997</v>
      </c>
      <c r="N416" s="35">
        <v>0</v>
      </c>
      <c r="O416" s="35"/>
      <c r="P416" s="35"/>
      <c r="Q416" s="35"/>
      <c r="R416" s="35">
        <v>73.125100000000003</v>
      </c>
      <c r="S416" s="35"/>
      <c r="T416" s="35"/>
      <c r="V416" s="24">
        <f t="shared" si="25"/>
        <v>705.72689999999989</v>
      </c>
      <c r="X416" s="5">
        <v>360.33606773333332</v>
      </c>
      <c r="Z416" s="20">
        <f t="shared" si="26"/>
        <v>1066.0629677333332</v>
      </c>
      <c r="AB416" s="8">
        <v>131.95596</v>
      </c>
      <c r="AC416" s="35">
        <v>0</v>
      </c>
      <c r="AD416" s="35"/>
      <c r="AE416" s="35">
        <v>0</v>
      </c>
      <c r="AF416" s="35">
        <v>182.23905999999999</v>
      </c>
      <c r="AG416" s="35">
        <v>23.581250000000001</v>
      </c>
      <c r="AH416" s="35">
        <v>135.01057999999998</v>
      </c>
      <c r="AI416" s="35"/>
      <c r="AJ416" s="35"/>
      <c r="AK416" s="35"/>
      <c r="AL416" s="35">
        <v>0</v>
      </c>
      <c r="AM416" s="35"/>
      <c r="AN416" s="35"/>
      <c r="AQ416" s="24">
        <f t="shared" si="28"/>
        <v>472.78684999999996</v>
      </c>
      <c r="AS416" s="34">
        <v>834.49600000000009</v>
      </c>
      <c r="AU416" s="20">
        <f t="shared" si="27"/>
        <v>1307.2828500000001</v>
      </c>
      <c r="AW416" s="20"/>
    </row>
    <row r="417" spans="1:49" x14ac:dyDescent="0.25">
      <c r="A417" t="str">
        <f>VLOOKUP($B417,'Cushing Balance'!$C$2:$E$500,3,TRUE)</f>
        <v>362010</v>
      </c>
      <c r="B417" s="1">
        <v>40428</v>
      </c>
      <c r="C417" s="31"/>
      <c r="D417" s="8">
        <v>0</v>
      </c>
      <c r="E417" s="35">
        <v>159.28567000000001</v>
      </c>
      <c r="F417" s="35"/>
      <c r="G417" s="26">
        <v>41.25</v>
      </c>
      <c r="H417" s="35">
        <v>28.1585</v>
      </c>
      <c r="I417" s="35">
        <v>0</v>
      </c>
      <c r="J417" s="26">
        <v>0</v>
      </c>
      <c r="K417" s="35">
        <v>57.931249999999999</v>
      </c>
      <c r="L417" s="35">
        <v>0</v>
      </c>
      <c r="M417" s="35">
        <v>345.13994000000002</v>
      </c>
      <c r="N417" s="35">
        <v>0</v>
      </c>
      <c r="O417" s="35"/>
      <c r="P417" s="35"/>
      <c r="Q417" s="35"/>
      <c r="R417" s="35">
        <v>0.59805999999999993</v>
      </c>
      <c r="S417" s="35"/>
      <c r="T417" s="35"/>
      <c r="V417" s="24">
        <f t="shared" si="25"/>
        <v>632.36342000000013</v>
      </c>
      <c r="X417" s="5">
        <v>360.33606773333332</v>
      </c>
      <c r="Z417" s="20">
        <f t="shared" si="26"/>
        <v>992.6994877333334</v>
      </c>
      <c r="AB417" s="8">
        <v>133.02729000000002</v>
      </c>
      <c r="AC417" s="35">
        <v>0</v>
      </c>
      <c r="AD417" s="35"/>
      <c r="AE417" s="35">
        <v>0</v>
      </c>
      <c r="AF417" s="35">
        <v>206.55432999999999</v>
      </c>
      <c r="AG417" s="35">
        <v>23.47644</v>
      </c>
      <c r="AH417" s="35">
        <v>121.55177</v>
      </c>
      <c r="AI417" s="35"/>
      <c r="AJ417" s="35"/>
      <c r="AK417" s="35"/>
      <c r="AL417" s="35">
        <v>0</v>
      </c>
      <c r="AM417" s="35"/>
      <c r="AN417" s="35"/>
      <c r="AQ417" s="24">
        <f t="shared" si="28"/>
        <v>484.6098300000001</v>
      </c>
      <c r="AS417" s="34">
        <v>834.49600000000009</v>
      </c>
      <c r="AU417" s="20">
        <f t="shared" si="27"/>
        <v>1319.1058300000002</v>
      </c>
      <c r="AW417" s="20"/>
    </row>
    <row r="418" spans="1:49" x14ac:dyDescent="0.25">
      <c r="A418" t="str">
        <f>VLOOKUP($B418,'Cushing Balance'!$C$2:$E$500,3,TRUE)</f>
        <v>362010</v>
      </c>
      <c r="B418" s="1">
        <v>40429</v>
      </c>
      <c r="C418" s="31"/>
      <c r="D418" s="8">
        <v>0</v>
      </c>
      <c r="E418" s="35">
        <v>176.73320999999999</v>
      </c>
      <c r="F418" s="35"/>
      <c r="G418" s="26">
        <v>41.25</v>
      </c>
      <c r="H418" s="35">
        <v>27.327000000000002</v>
      </c>
      <c r="I418" s="35">
        <v>0</v>
      </c>
      <c r="J418" s="26">
        <v>0</v>
      </c>
      <c r="K418" s="35">
        <v>63.117710000000002</v>
      </c>
      <c r="L418" s="35">
        <v>0</v>
      </c>
      <c r="M418" s="35">
        <v>332.80316999999997</v>
      </c>
      <c r="N418" s="35">
        <v>0</v>
      </c>
      <c r="O418" s="35"/>
      <c r="P418" s="35"/>
      <c r="Q418" s="35"/>
      <c r="R418" s="35">
        <v>10.258979999999999</v>
      </c>
      <c r="S418" s="35"/>
      <c r="T418" s="35"/>
      <c r="V418" s="24">
        <f t="shared" si="25"/>
        <v>651.49006999999995</v>
      </c>
      <c r="X418" s="5">
        <v>360.33606773333332</v>
      </c>
      <c r="Z418" s="20">
        <f t="shared" si="26"/>
        <v>1011.8261377333333</v>
      </c>
      <c r="AB418" s="8">
        <v>149.51702</v>
      </c>
      <c r="AC418" s="35">
        <v>0</v>
      </c>
      <c r="AD418" s="35"/>
      <c r="AE418" s="35">
        <v>0</v>
      </c>
      <c r="AF418" s="35">
        <v>73.607600000000005</v>
      </c>
      <c r="AG418" s="35">
        <v>23.508880000000001</v>
      </c>
      <c r="AH418" s="35">
        <v>120.9905</v>
      </c>
      <c r="AI418" s="35"/>
      <c r="AJ418" s="35"/>
      <c r="AK418" s="35"/>
      <c r="AL418" s="35">
        <v>0</v>
      </c>
      <c r="AM418" s="35"/>
      <c r="AN418" s="35"/>
      <c r="AQ418" s="24">
        <f t="shared" si="28"/>
        <v>367.62400000000002</v>
      </c>
      <c r="AS418" s="34">
        <v>834.49600000000009</v>
      </c>
      <c r="AU418" s="20">
        <f t="shared" si="27"/>
        <v>1202.1200000000001</v>
      </c>
      <c r="AW418" s="20"/>
    </row>
    <row r="419" spans="1:49" x14ac:dyDescent="0.25">
      <c r="A419" t="str">
        <f>VLOOKUP($B419,'Cushing Balance'!$C$2:$E$500,3,TRUE)</f>
        <v>362010</v>
      </c>
      <c r="B419" s="1">
        <v>40430</v>
      </c>
      <c r="C419" s="31"/>
      <c r="D419" s="8">
        <v>0</v>
      </c>
      <c r="E419" s="35">
        <v>173.04264999999998</v>
      </c>
      <c r="F419" s="35"/>
      <c r="G419" s="26">
        <v>41.25</v>
      </c>
      <c r="H419" s="35">
        <v>23.6189</v>
      </c>
      <c r="I419" s="35">
        <v>0</v>
      </c>
      <c r="J419" s="26">
        <v>0</v>
      </c>
      <c r="K419" s="35">
        <v>62.58135</v>
      </c>
      <c r="L419" s="35">
        <v>0</v>
      </c>
      <c r="M419" s="35">
        <v>317.83997999999997</v>
      </c>
      <c r="N419" s="35">
        <v>0</v>
      </c>
      <c r="O419" s="35"/>
      <c r="P419" s="35"/>
      <c r="Q419" s="35"/>
      <c r="R419" s="35">
        <v>67.808329999999998</v>
      </c>
      <c r="S419" s="35"/>
      <c r="T419" s="35"/>
      <c r="V419" s="24">
        <f t="shared" si="25"/>
        <v>686.14120999999989</v>
      </c>
      <c r="X419" s="5">
        <v>360.33606773333332</v>
      </c>
      <c r="Z419" s="20">
        <f t="shared" si="26"/>
        <v>1046.4772777333333</v>
      </c>
      <c r="AB419" s="8">
        <v>134.40434999999999</v>
      </c>
      <c r="AC419" s="35">
        <v>0</v>
      </c>
      <c r="AD419" s="35"/>
      <c r="AE419" s="35">
        <v>0</v>
      </c>
      <c r="AF419" s="35">
        <v>68.1785</v>
      </c>
      <c r="AG419" s="35">
        <v>22.73348</v>
      </c>
      <c r="AH419" s="35">
        <v>71.099940000000004</v>
      </c>
      <c r="AI419" s="35"/>
      <c r="AJ419" s="35"/>
      <c r="AK419" s="35"/>
      <c r="AL419" s="35">
        <v>0</v>
      </c>
      <c r="AM419" s="35"/>
      <c r="AN419" s="35"/>
      <c r="AQ419" s="24">
        <f t="shared" si="28"/>
        <v>296.41627</v>
      </c>
      <c r="AS419" s="34">
        <v>834.49600000000009</v>
      </c>
      <c r="AU419" s="20">
        <f t="shared" si="27"/>
        <v>1130.91227</v>
      </c>
      <c r="AW419" s="20"/>
    </row>
    <row r="420" spans="1:49" x14ac:dyDescent="0.25">
      <c r="A420" t="str">
        <f>VLOOKUP($B420,'Cushing Balance'!$C$2:$E$500,3,TRUE)</f>
        <v>362010</v>
      </c>
      <c r="B420" s="1">
        <v>40431</v>
      </c>
      <c r="C420" s="31"/>
      <c r="D420" s="8">
        <v>0</v>
      </c>
      <c r="E420" s="35">
        <v>165.5744</v>
      </c>
      <c r="F420" s="35"/>
      <c r="G420" s="26">
        <v>41.25</v>
      </c>
      <c r="H420" s="35">
        <v>22.778669999999998</v>
      </c>
      <c r="I420" s="35">
        <v>0</v>
      </c>
      <c r="J420" s="26">
        <v>0</v>
      </c>
      <c r="K420" s="35">
        <v>60.607669999999999</v>
      </c>
      <c r="L420" s="35">
        <v>0</v>
      </c>
      <c r="M420" s="35">
        <v>338.15683000000001</v>
      </c>
      <c r="N420" s="35">
        <v>0</v>
      </c>
      <c r="O420" s="35"/>
      <c r="P420" s="35"/>
      <c r="Q420" s="35"/>
      <c r="R420" s="35">
        <v>57.81306</v>
      </c>
      <c r="S420" s="35"/>
      <c r="T420" s="35"/>
      <c r="V420" s="24">
        <f t="shared" si="25"/>
        <v>686.18062999999995</v>
      </c>
      <c r="X420" s="5">
        <v>360.33606773333332</v>
      </c>
      <c r="Z420" s="20">
        <f t="shared" si="26"/>
        <v>1046.5166977333333</v>
      </c>
      <c r="AB420" s="8">
        <v>141.15177</v>
      </c>
      <c r="AC420" s="35">
        <v>0</v>
      </c>
      <c r="AD420" s="35"/>
      <c r="AE420" s="35">
        <v>0</v>
      </c>
      <c r="AF420" s="35">
        <v>213.26121000000001</v>
      </c>
      <c r="AG420" s="35">
        <v>23.245519999999999</v>
      </c>
      <c r="AH420" s="35">
        <v>74.866420000000005</v>
      </c>
      <c r="AI420" s="35"/>
      <c r="AJ420" s="35"/>
      <c r="AK420" s="35"/>
      <c r="AL420" s="35">
        <v>0</v>
      </c>
      <c r="AM420" s="35"/>
      <c r="AN420" s="35"/>
      <c r="AQ420" s="24">
        <f t="shared" si="28"/>
        <v>452.52492000000001</v>
      </c>
      <c r="AS420" s="34">
        <v>834.49600000000009</v>
      </c>
      <c r="AU420" s="20">
        <f t="shared" si="27"/>
        <v>1287.0209200000002</v>
      </c>
      <c r="AW420" s="20"/>
    </row>
    <row r="421" spans="1:49" x14ac:dyDescent="0.25">
      <c r="A421" t="str">
        <f>VLOOKUP($B421,'Cushing Balance'!$C$2:$E$500,3,TRUE)</f>
        <v>372010</v>
      </c>
      <c r="B421" s="1">
        <v>40432</v>
      </c>
      <c r="C421" s="31"/>
      <c r="D421" s="8">
        <v>0</v>
      </c>
      <c r="E421" s="35">
        <v>156.08954</v>
      </c>
      <c r="F421" s="35"/>
      <c r="G421" s="26">
        <v>41.25</v>
      </c>
      <c r="H421" s="35">
        <v>23.0335</v>
      </c>
      <c r="I421" s="35">
        <v>0</v>
      </c>
      <c r="J421" s="26">
        <v>0</v>
      </c>
      <c r="K421" s="35">
        <v>60.928539999999998</v>
      </c>
      <c r="L421" s="35">
        <v>0</v>
      </c>
      <c r="M421" s="35">
        <v>337.19200000000001</v>
      </c>
      <c r="N421" s="35">
        <v>0</v>
      </c>
      <c r="O421" s="35"/>
      <c r="P421" s="35"/>
      <c r="Q421" s="35"/>
      <c r="R421" s="35">
        <v>19.650980000000001</v>
      </c>
      <c r="S421" s="35"/>
      <c r="T421" s="35"/>
      <c r="V421" s="24">
        <f t="shared" si="25"/>
        <v>638.14456000000007</v>
      </c>
      <c r="X421" s="5">
        <v>360.33606773333332</v>
      </c>
      <c r="Z421" s="20">
        <f t="shared" si="26"/>
        <v>998.48062773333345</v>
      </c>
      <c r="AB421" s="8">
        <v>149.78788</v>
      </c>
      <c r="AC421" s="35">
        <v>0</v>
      </c>
      <c r="AD421" s="35"/>
      <c r="AE421" s="35">
        <v>0</v>
      </c>
      <c r="AF421" s="35">
        <v>211.78052</v>
      </c>
      <c r="AG421" s="35">
        <v>23.507810000000003</v>
      </c>
      <c r="AH421" s="35">
        <v>116.44064999999999</v>
      </c>
      <c r="AI421" s="35"/>
      <c r="AJ421" s="35"/>
      <c r="AK421" s="35"/>
      <c r="AL421" s="35">
        <v>0</v>
      </c>
      <c r="AM421" s="35"/>
      <c r="AN421" s="35"/>
      <c r="AQ421" s="24">
        <f t="shared" si="28"/>
        <v>501.51686000000001</v>
      </c>
      <c r="AS421" s="34">
        <v>834.49600000000009</v>
      </c>
      <c r="AU421" s="20">
        <f t="shared" si="27"/>
        <v>1336.01286</v>
      </c>
      <c r="AW421" s="20"/>
    </row>
    <row r="422" spans="1:49" x14ac:dyDescent="0.25">
      <c r="A422" t="str">
        <f>VLOOKUP($B422,'Cushing Balance'!$C$2:$E$500,3,TRUE)</f>
        <v>372010</v>
      </c>
      <c r="B422" s="1">
        <v>40433</v>
      </c>
      <c r="C422" s="31"/>
      <c r="D422" s="8">
        <v>0</v>
      </c>
      <c r="E422" s="35">
        <v>157.37873000000002</v>
      </c>
      <c r="F422" s="35"/>
      <c r="G422" s="26">
        <v>41.25</v>
      </c>
      <c r="H422" s="35">
        <v>23.837060000000001</v>
      </c>
      <c r="I422" s="35">
        <v>0</v>
      </c>
      <c r="J422" s="26">
        <v>0</v>
      </c>
      <c r="K422" s="35">
        <v>60.714829999999999</v>
      </c>
      <c r="L422" s="35">
        <v>0</v>
      </c>
      <c r="M422" s="35">
        <v>310.23846000000003</v>
      </c>
      <c r="N422" s="35">
        <v>0</v>
      </c>
      <c r="O422" s="35"/>
      <c r="P422" s="35"/>
      <c r="Q422" s="35"/>
      <c r="R422" s="35">
        <v>74.061170000000004</v>
      </c>
      <c r="S422" s="35"/>
      <c r="T422" s="35"/>
      <c r="V422" s="24">
        <f t="shared" si="25"/>
        <v>667.48025000000007</v>
      </c>
      <c r="X422" s="5">
        <v>360.33606773333332</v>
      </c>
      <c r="Z422" s="20">
        <f t="shared" si="26"/>
        <v>1027.8163177333333</v>
      </c>
      <c r="AB422" s="8">
        <v>133.86385000000001</v>
      </c>
      <c r="AC422" s="35">
        <v>0</v>
      </c>
      <c r="AD422" s="35"/>
      <c r="AE422" s="35">
        <v>0</v>
      </c>
      <c r="AF422" s="35">
        <v>206.48198000000002</v>
      </c>
      <c r="AG422" s="35">
        <v>28.969060000000002</v>
      </c>
      <c r="AH422" s="35">
        <v>117.5856</v>
      </c>
      <c r="AI422" s="35"/>
      <c r="AJ422" s="35"/>
      <c r="AK422" s="35"/>
      <c r="AL422" s="35">
        <v>0</v>
      </c>
      <c r="AM422" s="35"/>
      <c r="AN422" s="35"/>
      <c r="AQ422" s="24">
        <f t="shared" si="28"/>
        <v>486.90049000000005</v>
      </c>
      <c r="AS422" s="34">
        <v>834.49600000000009</v>
      </c>
      <c r="AU422" s="20">
        <f t="shared" si="27"/>
        <v>1321.3964900000001</v>
      </c>
      <c r="AW422" s="20"/>
    </row>
    <row r="423" spans="1:49" x14ac:dyDescent="0.25">
      <c r="A423" t="str">
        <f>VLOOKUP($B423,'Cushing Balance'!$C$2:$E$500,3,TRUE)</f>
        <v>372010</v>
      </c>
      <c r="B423" s="1">
        <v>40434</v>
      </c>
      <c r="C423" s="31"/>
      <c r="D423" s="8">
        <v>0</v>
      </c>
      <c r="E423" s="35">
        <v>164.19013000000001</v>
      </c>
      <c r="F423" s="35"/>
      <c r="G423" s="26">
        <v>41.25</v>
      </c>
      <c r="H423" s="35">
        <v>25.95665</v>
      </c>
      <c r="I423" s="35">
        <v>0</v>
      </c>
      <c r="J423" s="26">
        <v>0</v>
      </c>
      <c r="K423" s="35">
        <v>61.396920000000001</v>
      </c>
      <c r="L423" s="35">
        <v>0</v>
      </c>
      <c r="M423" s="35">
        <v>329.39433000000002</v>
      </c>
      <c r="N423" s="35">
        <v>0</v>
      </c>
      <c r="O423" s="35"/>
      <c r="P423" s="35"/>
      <c r="Q423" s="35"/>
      <c r="R423" s="35">
        <v>66.471190000000007</v>
      </c>
      <c r="S423" s="35"/>
      <c r="T423" s="35"/>
      <c r="V423" s="24">
        <f t="shared" si="25"/>
        <v>688.65922</v>
      </c>
      <c r="X423" s="5">
        <v>360.33606773333332</v>
      </c>
      <c r="Z423" s="20">
        <f t="shared" si="26"/>
        <v>1048.9952877333333</v>
      </c>
      <c r="AB423" s="8">
        <v>131.03692000000001</v>
      </c>
      <c r="AC423" s="35">
        <v>0</v>
      </c>
      <c r="AD423" s="35"/>
      <c r="AE423" s="35">
        <v>0</v>
      </c>
      <c r="AF423" s="35">
        <v>217.37642000000002</v>
      </c>
      <c r="AG423" s="35">
        <v>23.209599999999998</v>
      </c>
      <c r="AH423" s="35">
        <v>80.750479999999996</v>
      </c>
      <c r="AI423" s="35"/>
      <c r="AJ423" s="35"/>
      <c r="AK423" s="35"/>
      <c r="AL423" s="35">
        <v>0</v>
      </c>
      <c r="AM423" s="35"/>
      <c r="AN423" s="35"/>
      <c r="AQ423" s="24">
        <f t="shared" si="28"/>
        <v>452.37342000000007</v>
      </c>
      <c r="AS423" s="34">
        <v>834.49600000000009</v>
      </c>
      <c r="AU423" s="20">
        <f t="shared" si="27"/>
        <v>1286.8694200000002</v>
      </c>
      <c r="AW423" s="20"/>
    </row>
    <row r="424" spans="1:49" x14ac:dyDescent="0.25">
      <c r="A424" t="str">
        <f>VLOOKUP($B424,'Cushing Balance'!$C$2:$E$500,3,TRUE)</f>
        <v>372010</v>
      </c>
      <c r="B424" s="1">
        <v>40435</v>
      </c>
      <c r="C424" s="31"/>
      <c r="D424" s="8">
        <v>0</v>
      </c>
      <c r="E424" s="35">
        <v>166.52218999999999</v>
      </c>
      <c r="F424" s="35"/>
      <c r="G424" s="26">
        <v>41.25</v>
      </c>
      <c r="H424" s="35">
        <v>28.918770000000002</v>
      </c>
      <c r="I424" s="35">
        <v>0</v>
      </c>
      <c r="J424" s="26">
        <v>0</v>
      </c>
      <c r="K424" s="35">
        <v>54.877019999999995</v>
      </c>
      <c r="L424" s="35">
        <v>0</v>
      </c>
      <c r="M424" s="35">
        <v>346.93952000000002</v>
      </c>
      <c r="N424" s="35">
        <v>0</v>
      </c>
      <c r="O424" s="35"/>
      <c r="P424" s="35"/>
      <c r="Q424" s="35"/>
      <c r="R424" s="35">
        <v>11.46715</v>
      </c>
      <c r="S424" s="35"/>
      <c r="T424" s="35"/>
      <c r="V424" s="24">
        <f t="shared" si="25"/>
        <v>649.97464999999988</v>
      </c>
      <c r="X424" s="5">
        <v>360.33606773333332</v>
      </c>
      <c r="Z424" s="20">
        <f t="shared" si="26"/>
        <v>1010.3107177333331</v>
      </c>
      <c r="AB424" s="8">
        <v>130.92113000000001</v>
      </c>
      <c r="AC424" s="35">
        <v>0</v>
      </c>
      <c r="AD424" s="35"/>
      <c r="AE424" s="35">
        <v>0</v>
      </c>
      <c r="AF424" s="35">
        <v>208.71148000000002</v>
      </c>
      <c r="AG424" s="35">
        <v>21.59517</v>
      </c>
      <c r="AH424" s="35">
        <v>75.352170000000001</v>
      </c>
      <c r="AI424" s="35"/>
      <c r="AJ424" s="35"/>
      <c r="AK424" s="35"/>
      <c r="AL424" s="35">
        <v>0</v>
      </c>
      <c r="AM424" s="35"/>
      <c r="AN424" s="35"/>
      <c r="AQ424" s="24">
        <f t="shared" si="28"/>
        <v>436.57995</v>
      </c>
      <c r="AS424" s="34">
        <v>834.49600000000009</v>
      </c>
      <c r="AU424" s="20">
        <f t="shared" si="27"/>
        <v>1271.0759500000001</v>
      </c>
      <c r="AW424" s="20"/>
    </row>
    <row r="425" spans="1:49" x14ac:dyDescent="0.25">
      <c r="A425" t="str">
        <f>VLOOKUP($B425,'Cushing Balance'!$C$2:$E$500,3,TRUE)</f>
        <v>372010</v>
      </c>
      <c r="B425" s="1">
        <v>40436</v>
      </c>
      <c r="C425" s="31"/>
      <c r="D425" s="8">
        <v>0</v>
      </c>
      <c r="E425" s="35">
        <v>165.5385</v>
      </c>
      <c r="F425" s="35"/>
      <c r="G425" s="26">
        <v>41.25</v>
      </c>
      <c r="H425" s="35">
        <v>30.266999999999999</v>
      </c>
      <c r="I425" s="35">
        <v>0</v>
      </c>
      <c r="J425" s="26">
        <v>0</v>
      </c>
      <c r="K425" s="35">
        <v>58.672440000000002</v>
      </c>
      <c r="L425" s="35">
        <v>0</v>
      </c>
      <c r="M425" s="35">
        <v>340.64591999999999</v>
      </c>
      <c r="N425" s="35">
        <v>0</v>
      </c>
      <c r="O425" s="35"/>
      <c r="P425" s="35"/>
      <c r="Q425" s="35"/>
      <c r="R425" s="35">
        <v>57.949100000000001</v>
      </c>
      <c r="S425" s="35"/>
      <c r="T425" s="35"/>
      <c r="V425" s="24">
        <f t="shared" si="25"/>
        <v>694.32295999999997</v>
      </c>
      <c r="X425" s="5">
        <v>360.33606773333332</v>
      </c>
      <c r="Z425" s="20">
        <f t="shared" si="26"/>
        <v>1054.6590277333332</v>
      </c>
      <c r="AB425" s="8">
        <v>131.1421</v>
      </c>
      <c r="AC425" s="35">
        <v>0</v>
      </c>
      <c r="AD425" s="35"/>
      <c r="AE425" s="35">
        <v>0</v>
      </c>
      <c r="AF425" s="35">
        <v>205.31715</v>
      </c>
      <c r="AG425" s="35">
        <v>23.1706</v>
      </c>
      <c r="AH425" s="35">
        <v>77.71896000000001</v>
      </c>
      <c r="AI425" s="35"/>
      <c r="AJ425" s="35"/>
      <c r="AK425" s="35"/>
      <c r="AL425" s="35">
        <v>0</v>
      </c>
      <c r="AM425" s="35"/>
      <c r="AN425" s="35"/>
      <c r="AQ425" s="24">
        <f t="shared" si="28"/>
        <v>437.34880999999996</v>
      </c>
      <c r="AS425" s="34">
        <v>834.49600000000009</v>
      </c>
      <c r="AU425" s="20">
        <f t="shared" si="27"/>
        <v>1271.8448100000001</v>
      </c>
      <c r="AW425" s="20"/>
    </row>
    <row r="426" spans="1:49" x14ac:dyDescent="0.25">
      <c r="A426" t="str">
        <f>VLOOKUP($B426,'Cushing Balance'!$C$2:$E$500,3,TRUE)</f>
        <v>372010</v>
      </c>
      <c r="B426" s="1">
        <v>40437</v>
      </c>
      <c r="C426" s="31"/>
      <c r="D426" s="8">
        <v>0</v>
      </c>
      <c r="E426" s="35">
        <v>176.07105999999999</v>
      </c>
      <c r="F426" s="35"/>
      <c r="G426" s="26">
        <v>41.25</v>
      </c>
      <c r="H426" s="35">
        <v>29.463169999999998</v>
      </c>
      <c r="I426" s="35">
        <v>0</v>
      </c>
      <c r="J426" s="26">
        <v>0</v>
      </c>
      <c r="K426" s="35">
        <v>66.206190000000007</v>
      </c>
      <c r="L426" s="35">
        <v>0</v>
      </c>
      <c r="M426" s="35">
        <v>359.61221</v>
      </c>
      <c r="N426" s="35">
        <v>0</v>
      </c>
      <c r="O426" s="35"/>
      <c r="P426" s="35"/>
      <c r="Q426" s="35"/>
      <c r="R426" s="35">
        <v>15.26192</v>
      </c>
      <c r="S426" s="35"/>
      <c r="T426" s="35"/>
      <c r="V426" s="24">
        <f t="shared" si="25"/>
        <v>687.86455000000001</v>
      </c>
      <c r="X426" s="5">
        <v>360.33606773333332</v>
      </c>
      <c r="Z426" s="20">
        <f t="shared" si="26"/>
        <v>1048.2006177333333</v>
      </c>
      <c r="AB426" s="8">
        <v>130.84605999999999</v>
      </c>
      <c r="AC426" s="35">
        <v>0</v>
      </c>
      <c r="AD426" s="35"/>
      <c r="AE426" s="35">
        <v>0</v>
      </c>
      <c r="AF426" s="35">
        <v>209.71889999999999</v>
      </c>
      <c r="AG426" s="35">
        <v>27.948150000000002</v>
      </c>
      <c r="AH426" s="35">
        <v>75.11372999999999</v>
      </c>
      <c r="AI426" s="35"/>
      <c r="AJ426" s="35"/>
      <c r="AK426" s="35"/>
      <c r="AL426" s="35">
        <v>0</v>
      </c>
      <c r="AM426" s="35"/>
      <c r="AN426" s="35"/>
      <c r="AQ426" s="24">
        <f t="shared" si="28"/>
        <v>443.62683999999996</v>
      </c>
      <c r="AS426" s="34">
        <v>834.49600000000009</v>
      </c>
      <c r="AU426" s="20">
        <f t="shared" si="27"/>
        <v>1278.12284</v>
      </c>
      <c r="AW426" s="20"/>
    </row>
    <row r="427" spans="1:49" x14ac:dyDescent="0.25">
      <c r="A427" t="str">
        <f>VLOOKUP($B427,'Cushing Balance'!$C$2:$E$500,3,TRUE)</f>
        <v>372010</v>
      </c>
      <c r="B427" s="1">
        <v>40438</v>
      </c>
      <c r="C427" s="31"/>
      <c r="D427" s="8">
        <v>0</v>
      </c>
      <c r="E427" s="35">
        <v>169.01838000000001</v>
      </c>
      <c r="F427" s="35"/>
      <c r="G427" s="26">
        <v>41.25</v>
      </c>
      <c r="H427" s="35">
        <v>27.778500000000001</v>
      </c>
      <c r="I427" s="35">
        <v>0</v>
      </c>
      <c r="J427" s="26">
        <v>0</v>
      </c>
      <c r="K427" s="35">
        <v>55.672330000000002</v>
      </c>
      <c r="L427" s="35">
        <v>0</v>
      </c>
      <c r="M427" s="35">
        <v>339.21983</v>
      </c>
      <c r="N427" s="35">
        <v>0</v>
      </c>
      <c r="O427" s="35"/>
      <c r="P427" s="35"/>
      <c r="Q427" s="35"/>
      <c r="R427" s="35">
        <v>48.21602</v>
      </c>
      <c r="S427" s="35"/>
      <c r="T427" s="35"/>
      <c r="V427" s="24">
        <f t="shared" si="25"/>
        <v>681.15505999999993</v>
      </c>
      <c r="X427" s="5">
        <v>360.33606773333332</v>
      </c>
      <c r="Z427" s="20">
        <f t="shared" si="26"/>
        <v>1041.4911277333333</v>
      </c>
      <c r="AB427" s="8">
        <v>130.77052</v>
      </c>
      <c r="AC427" s="35">
        <v>0</v>
      </c>
      <c r="AD427" s="35"/>
      <c r="AE427" s="35">
        <v>0</v>
      </c>
      <c r="AF427" s="35">
        <v>197.39279000000002</v>
      </c>
      <c r="AG427" s="35">
        <v>14.527940000000001</v>
      </c>
      <c r="AH427" s="35">
        <v>37.906440000000003</v>
      </c>
      <c r="AI427" s="35"/>
      <c r="AJ427" s="35"/>
      <c r="AK427" s="35"/>
      <c r="AL427" s="35">
        <v>0</v>
      </c>
      <c r="AM427" s="35"/>
      <c r="AN427" s="35"/>
      <c r="AQ427" s="24">
        <f t="shared" si="28"/>
        <v>380.59769000000006</v>
      </c>
      <c r="AS427" s="34">
        <v>834.49600000000009</v>
      </c>
      <c r="AU427" s="20">
        <f t="shared" si="27"/>
        <v>1215.0936900000002</v>
      </c>
      <c r="AW427" s="20"/>
    </row>
    <row r="428" spans="1:49" x14ac:dyDescent="0.25">
      <c r="A428" t="str">
        <f>VLOOKUP($B428,'Cushing Balance'!$C$2:$E$500,3,TRUE)</f>
        <v>382010</v>
      </c>
      <c r="B428" s="1">
        <v>40439</v>
      </c>
      <c r="C428" s="31"/>
      <c r="D428" s="8">
        <v>0</v>
      </c>
      <c r="E428" s="35">
        <v>131.66504</v>
      </c>
      <c r="F428" s="35"/>
      <c r="G428" s="26">
        <v>41.25</v>
      </c>
      <c r="H428" s="35">
        <v>28.452310000000001</v>
      </c>
      <c r="I428" s="35">
        <v>0</v>
      </c>
      <c r="J428" s="26">
        <v>0</v>
      </c>
      <c r="K428" s="35">
        <v>46.799379999999999</v>
      </c>
      <c r="L428" s="35">
        <v>0</v>
      </c>
      <c r="M428" s="35">
        <v>343.34227000000004</v>
      </c>
      <c r="N428" s="35">
        <v>0</v>
      </c>
      <c r="O428" s="35"/>
      <c r="P428" s="35"/>
      <c r="Q428" s="35"/>
      <c r="R428" s="35">
        <v>46.1646</v>
      </c>
      <c r="S428" s="35"/>
      <c r="T428" s="35"/>
      <c r="V428" s="24">
        <f t="shared" si="25"/>
        <v>637.67359999999996</v>
      </c>
      <c r="X428" s="5">
        <v>360.33606773333332</v>
      </c>
      <c r="Z428" s="20">
        <f t="shared" si="26"/>
        <v>998.00966773333334</v>
      </c>
      <c r="AB428" s="8">
        <v>130.70425</v>
      </c>
      <c r="AC428" s="35">
        <v>0</v>
      </c>
      <c r="AD428" s="35"/>
      <c r="AE428" s="35">
        <v>0</v>
      </c>
      <c r="AF428" s="35">
        <v>207.73467000000002</v>
      </c>
      <c r="AG428" s="35">
        <v>13.723559999999999</v>
      </c>
      <c r="AH428" s="35">
        <v>77.628630000000001</v>
      </c>
      <c r="AI428" s="35"/>
      <c r="AJ428" s="35"/>
      <c r="AK428" s="35"/>
      <c r="AL428" s="35">
        <v>0</v>
      </c>
      <c r="AM428" s="35"/>
      <c r="AN428" s="35"/>
      <c r="AQ428" s="24">
        <f t="shared" si="28"/>
        <v>429.79111000000006</v>
      </c>
      <c r="AS428" s="34">
        <v>834.49600000000009</v>
      </c>
      <c r="AU428" s="20">
        <f t="shared" si="27"/>
        <v>1264.2871100000002</v>
      </c>
      <c r="AW428" s="20"/>
    </row>
    <row r="429" spans="1:49" x14ac:dyDescent="0.25">
      <c r="A429" t="str">
        <f>VLOOKUP($B429,'Cushing Balance'!$C$2:$E$500,3,TRUE)</f>
        <v>382010</v>
      </c>
      <c r="B429" s="1">
        <v>40440</v>
      </c>
      <c r="C429" s="31"/>
      <c r="D429" s="8">
        <v>0</v>
      </c>
      <c r="E429" s="35">
        <v>168.05552</v>
      </c>
      <c r="F429" s="35"/>
      <c r="G429" s="26">
        <v>41.25</v>
      </c>
      <c r="H429" s="35">
        <v>29.258419999999997</v>
      </c>
      <c r="I429" s="35">
        <v>0</v>
      </c>
      <c r="J429" s="26">
        <v>0</v>
      </c>
      <c r="K429" s="35">
        <v>48.360999999999997</v>
      </c>
      <c r="L429" s="35">
        <v>0</v>
      </c>
      <c r="M429" s="35">
        <v>335.92190000000005</v>
      </c>
      <c r="N429" s="35">
        <v>0</v>
      </c>
      <c r="O429" s="35"/>
      <c r="P429" s="35"/>
      <c r="Q429" s="35"/>
      <c r="R429" s="35">
        <v>31.29833</v>
      </c>
      <c r="S429" s="35"/>
      <c r="T429" s="35"/>
      <c r="V429" s="24">
        <f t="shared" si="25"/>
        <v>654.14517000000001</v>
      </c>
      <c r="X429" s="5">
        <v>360.33606773333332</v>
      </c>
      <c r="Z429" s="20">
        <f t="shared" si="26"/>
        <v>1014.4812377333333</v>
      </c>
      <c r="AB429" s="8">
        <v>130.79542000000001</v>
      </c>
      <c r="AC429" s="35">
        <v>0</v>
      </c>
      <c r="AD429" s="35"/>
      <c r="AE429" s="35">
        <v>0</v>
      </c>
      <c r="AF429" s="35">
        <v>212.39814999999999</v>
      </c>
      <c r="AG429" s="35">
        <v>16.923629999999999</v>
      </c>
      <c r="AH429" s="35">
        <v>79.288210000000007</v>
      </c>
      <c r="AI429" s="35"/>
      <c r="AJ429" s="35"/>
      <c r="AK429" s="35"/>
      <c r="AL429" s="35">
        <v>0</v>
      </c>
      <c r="AM429" s="35"/>
      <c r="AN429" s="35"/>
      <c r="AQ429" s="24">
        <f t="shared" si="28"/>
        <v>439.40541000000002</v>
      </c>
      <c r="AS429" s="34">
        <v>834.49600000000009</v>
      </c>
      <c r="AU429" s="20">
        <f t="shared" si="27"/>
        <v>1273.9014100000002</v>
      </c>
      <c r="AW429" s="20"/>
    </row>
    <row r="430" spans="1:49" x14ac:dyDescent="0.25">
      <c r="A430" t="str">
        <f>VLOOKUP($B430,'Cushing Balance'!$C$2:$E$500,3,TRUE)</f>
        <v>382010</v>
      </c>
      <c r="B430" s="1">
        <v>40441</v>
      </c>
      <c r="C430" s="31"/>
      <c r="D430" s="8">
        <v>0</v>
      </c>
      <c r="E430" s="35">
        <v>176.14429000000001</v>
      </c>
      <c r="F430" s="35"/>
      <c r="G430" s="26">
        <v>41.25</v>
      </c>
      <c r="H430" s="35">
        <v>29.31663</v>
      </c>
      <c r="I430" s="35">
        <v>0</v>
      </c>
      <c r="J430" s="26">
        <v>0</v>
      </c>
      <c r="K430" s="35">
        <v>48.523060000000001</v>
      </c>
      <c r="L430" s="35">
        <v>0</v>
      </c>
      <c r="M430" s="35">
        <v>342.38274999999999</v>
      </c>
      <c r="N430" s="35">
        <v>0</v>
      </c>
      <c r="O430" s="35"/>
      <c r="P430" s="35"/>
      <c r="Q430" s="35"/>
      <c r="R430" s="35">
        <v>61.706269999999996</v>
      </c>
      <c r="S430" s="35"/>
      <c r="T430" s="35"/>
      <c r="V430" s="24">
        <f t="shared" si="25"/>
        <v>699.32299999999998</v>
      </c>
      <c r="X430" s="5">
        <v>360.33606773333332</v>
      </c>
      <c r="Z430" s="20">
        <f t="shared" si="26"/>
        <v>1059.6590677333334</v>
      </c>
      <c r="AB430" s="8">
        <v>140.58500000000001</v>
      </c>
      <c r="AC430" s="35">
        <v>0</v>
      </c>
      <c r="AD430" s="35"/>
      <c r="AE430" s="35">
        <v>0</v>
      </c>
      <c r="AF430" s="35">
        <v>212.37902</v>
      </c>
      <c r="AG430" s="35">
        <v>24.492189999999997</v>
      </c>
      <c r="AH430" s="35">
        <v>77.871440000000007</v>
      </c>
      <c r="AI430" s="35"/>
      <c r="AJ430" s="35"/>
      <c r="AK430" s="35"/>
      <c r="AL430" s="35">
        <v>0</v>
      </c>
      <c r="AM430" s="35"/>
      <c r="AN430" s="35"/>
      <c r="AQ430" s="24">
        <f t="shared" si="28"/>
        <v>455.32765000000001</v>
      </c>
      <c r="AS430" s="34">
        <v>834.49600000000009</v>
      </c>
      <c r="AU430" s="20">
        <f t="shared" si="27"/>
        <v>1289.82365</v>
      </c>
      <c r="AW430" s="20"/>
    </row>
    <row r="431" spans="1:49" x14ac:dyDescent="0.25">
      <c r="A431" t="str">
        <f>VLOOKUP($B431,'Cushing Balance'!$C$2:$E$500,3,TRUE)</f>
        <v>382010</v>
      </c>
      <c r="B431" s="1">
        <v>40442</v>
      </c>
      <c r="C431" s="31"/>
      <c r="D431" s="8">
        <v>0</v>
      </c>
      <c r="E431" s="35">
        <v>164.20507999999998</v>
      </c>
      <c r="F431" s="35"/>
      <c r="G431" s="26">
        <v>41.25</v>
      </c>
      <c r="H431" s="35">
        <v>29.6769</v>
      </c>
      <c r="I431" s="35">
        <v>0</v>
      </c>
      <c r="J431" s="26">
        <v>0</v>
      </c>
      <c r="K431" s="35">
        <v>53.865190000000005</v>
      </c>
      <c r="L431" s="35">
        <v>0</v>
      </c>
      <c r="M431" s="35">
        <v>335.96731</v>
      </c>
      <c r="N431" s="35">
        <v>0</v>
      </c>
      <c r="O431" s="35"/>
      <c r="P431" s="35"/>
      <c r="Q431" s="35"/>
      <c r="R431" s="35">
        <v>87.591059999999999</v>
      </c>
      <c r="S431" s="35"/>
      <c r="T431" s="35"/>
      <c r="V431" s="24">
        <f t="shared" si="25"/>
        <v>712.55553999999995</v>
      </c>
      <c r="X431" s="5">
        <v>360.33606773333332</v>
      </c>
      <c r="Z431" s="20">
        <f t="shared" si="26"/>
        <v>1072.8916077333333</v>
      </c>
      <c r="AB431" s="8">
        <v>131.13301999999999</v>
      </c>
      <c r="AC431" s="35">
        <v>0</v>
      </c>
      <c r="AD431" s="35"/>
      <c r="AE431" s="35">
        <v>0</v>
      </c>
      <c r="AF431" s="35">
        <v>215.81289999999998</v>
      </c>
      <c r="AG431" s="35">
        <v>26.508209999999998</v>
      </c>
      <c r="AH431" s="35">
        <v>70.406149999999997</v>
      </c>
      <c r="AI431" s="35"/>
      <c r="AJ431" s="35"/>
      <c r="AK431" s="35"/>
      <c r="AL431" s="35">
        <v>0</v>
      </c>
      <c r="AM431" s="35"/>
      <c r="AN431" s="35"/>
      <c r="AQ431" s="24">
        <f t="shared" si="28"/>
        <v>443.86027999999999</v>
      </c>
      <c r="AS431" s="34">
        <v>834.49600000000009</v>
      </c>
      <c r="AU431" s="20">
        <f t="shared" si="27"/>
        <v>1278.35628</v>
      </c>
      <c r="AW431" s="20"/>
    </row>
    <row r="432" spans="1:49" x14ac:dyDescent="0.25">
      <c r="A432" t="str">
        <f>VLOOKUP($B432,'Cushing Balance'!$C$2:$E$500,3,TRUE)</f>
        <v>382010</v>
      </c>
      <c r="B432" s="1">
        <v>40443</v>
      </c>
      <c r="C432" s="31"/>
      <c r="D432" s="8">
        <v>0</v>
      </c>
      <c r="E432" s="35">
        <v>176.80248</v>
      </c>
      <c r="F432" s="35"/>
      <c r="G432" s="26">
        <v>41.25</v>
      </c>
      <c r="H432" s="35">
        <v>29.536580000000001</v>
      </c>
      <c r="I432" s="35">
        <v>0</v>
      </c>
      <c r="J432" s="26">
        <v>0</v>
      </c>
      <c r="K432" s="35">
        <v>63.92727</v>
      </c>
      <c r="L432" s="35">
        <v>0</v>
      </c>
      <c r="M432" s="35">
        <v>331.32633000000004</v>
      </c>
      <c r="N432" s="35">
        <v>0</v>
      </c>
      <c r="O432" s="35"/>
      <c r="P432" s="35"/>
      <c r="Q432" s="35"/>
      <c r="R432" s="35">
        <v>3.6644999999999999</v>
      </c>
      <c r="S432" s="35"/>
      <c r="T432" s="35"/>
      <c r="V432" s="24">
        <f t="shared" si="25"/>
        <v>646.50716</v>
      </c>
      <c r="X432" s="5">
        <v>360.33606773333332</v>
      </c>
      <c r="Z432" s="20">
        <f t="shared" si="26"/>
        <v>1006.8432277333334</v>
      </c>
      <c r="AB432" s="8">
        <v>131.16823000000002</v>
      </c>
      <c r="AC432" s="35">
        <v>0</v>
      </c>
      <c r="AD432" s="35"/>
      <c r="AE432" s="35">
        <v>0</v>
      </c>
      <c r="AF432" s="35">
        <v>202.23795999999999</v>
      </c>
      <c r="AG432" s="35">
        <v>31.663250000000001</v>
      </c>
      <c r="AH432" s="35">
        <v>82.607979999999998</v>
      </c>
      <c r="AI432" s="35"/>
      <c r="AJ432" s="35"/>
      <c r="AK432" s="35"/>
      <c r="AL432" s="35">
        <v>0</v>
      </c>
      <c r="AM432" s="35"/>
      <c r="AN432" s="35"/>
      <c r="AQ432" s="24">
        <f t="shared" si="28"/>
        <v>447.67742000000004</v>
      </c>
      <c r="AS432" s="34">
        <v>834.49600000000009</v>
      </c>
      <c r="AU432" s="20">
        <f t="shared" si="27"/>
        <v>1282.1734200000001</v>
      </c>
      <c r="AW432" s="20"/>
    </row>
    <row r="433" spans="1:49" x14ac:dyDescent="0.25">
      <c r="A433" t="str">
        <f>VLOOKUP($B433,'Cushing Balance'!$C$2:$E$500,3,TRUE)</f>
        <v>382010</v>
      </c>
      <c r="B433" s="1">
        <v>40444</v>
      </c>
      <c r="C433" s="31"/>
      <c r="D433" s="8">
        <v>0</v>
      </c>
      <c r="E433" s="35">
        <v>163.10329000000002</v>
      </c>
      <c r="F433" s="35"/>
      <c r="G433" s="26">
        <v>41.25</v>
      </c>
      <c r="H433" s="35">
        <v>27.812330000000003</v>
      </c>
      <c r="I433" s="35">
        <v>0</v>
      </c>
      <c r="J433" s="26">
        <v>0</v>
      </c>
      <c r="K433" s="35">
        <v>62.086330000000004</v>
      </c>
      <c r="L433" s="35">
        <v>0</v>
      </c>
      <c r="M433" s="35">
        <v>327.97275000000002</v>
      </c>
      <c r="N433" s="35">
        <v>0</v>
      </c>
      <c r="O433" s="35"/>
      <c r="P433" s="35"/>
      <c r="Q433" s="35"/>
      <c r="R433" s="35">
        <v>25.453189999999999</v>
      </c>
      <c r="S433" s="35"/>
      <c r="T433" s="35"/>
      <c r="V433" s="24">
        <f t="shared" si="25"/>
        <v>647.67788999999993</v>
      </c>
      <c r="X433" s="5">
        <v>360.33606773333332</v>
      </c>
      <c r="Z433" s="20">
        <f t="shared" si="26"/>
        <v>1008.0139577333332</v>
      </c>
      <c r="AB433" s="8">
        <v>146.04208</v>
      </c>
      <c r="AC433" s="35">
        <v>0</v>
      </c>
      <c r="AD433" s="35"/>
      <c r="AE433" s="35">
        <v>0</v>
      </c>
      <c r="AF433" s="35">
        <v>212.4734</v>
      </c>
      <c r="AG433" s="35">
        <v>30.159419999999997</v>
      </c>
      <c r="AH433" s="35">
        <v>118.43908</v>
      </c>
      <c r="AI433" s="35"/>
      <c r="AJ433" s="35"/>
      <c r="AK433" s="35"/>
      <c r="AL433" s="35">
        <v>0</v>
      </c>
      <c r="AM433" s="35"/>
      <c r="AN433" s="35"/>
      <c r="AQ433" s="24">
        <f t="shared" si="28"/>
        <v>507.11398000000003</v>
      </c>
      <c r="AS433" s="34">
        <v>834.49600000000009</v>
      </c>
      <c r="AU433" s="20">
        <f t="shared" si="27"/>
        <v>1341.6099800000002</v>
      </c>
      <c r="AW433" s="20"/>
    </row>
    <row r="434" spans="1:49" x14ac:dyDescent="0.25">
      <c r="A434" t="str">
        <f>VLOOKUP($B434,'Cushing Balance'!$C$2:$E$500,3,TRUE)</f>
        <v>382010</v>
      </c>
      <c r="B434" s="1">
        <v>40445</v>
      </c>
      <c r="C434" s="31"/>
      <c r="D434" s="8">
        <v>0</v>
      </c>
      <c r="E434" s="35">
        <v>171.64667</v>
      </c>
      <c r="F434" s="35"/>
      <c r="G434" s="26">
        <v>41.25</v>
      </c>
      <c r="H434" s="35">
        <v>26.734310000000001</v>
      </c>
      <c r="I434" s="35">
        <v>0</v>
      </c>
      <c r="J434" s="26">
        <v>0</v>
      </c>
      <c r="K434" s="35">
        <v>61.038429999999998</v>
      </c>
      <c r="L434" s="35">
        <v>0</v>
      </c>
      <c r="M434" s="35">
        <v>320.76216999999997</v>
      </c>
      <c r="N434" s="35">
        <v>0</v>
      </c>
      <c r="O434" s="35"/>
      <c r="P434" s="35"/>
      <c r="Q434" s="35"/>
      <c r="R434" s="35">
        <v>31.914720000000003</v>
      </c>
      <c r="S434" s="35"/>
      <c r="T434" s="35"/>
      <c r="V434" s="24">
        <f t="shared" si="25"/>
        <v>653.34629999999993</v>
      </c>
      <c r="X434" s="5">
        <v>360.33606773333332</v>
      </c>
      <c r="Z434" s="20">
        <f t="shared" si="26"/>
        <v>1013.6823677333332</v>
      </c>
      <c r="AB434" s="8">
        <v>146.55660999999998</v>
      </c>
      <c r="AC434" s="35">
        <v>0</v>
      </c>
      <c r="AD434" s="35"/>
      <c r="AE434" s="35">
        <v>0</v>
      </c>
      <c r="AF434" s="35">
        <v>218.42377999999999</v>
      </c>
      <c r="AG434" s="35">
        <v>34.763379999999998</v>
      </c>
      <c r="AH434" s="35">
        <v>87.226799999999997</v>
      </c>
      <c r="AI434" s="35"/>
      <c r="AJ434" s="35"/>
      <c r="AK434" s="35"/>
      <c r="AL434" s="35">
        <v>0</v>
      </c>
      <c r="AM434" s="35"/>
      <c r="AN434" s="35"/>
      <c r="AQ434" s="24">
        <f t="shared" si="28"/>
        <v>486.97056999999995</v>
      </c>
      <c r="AS434" s="34">
        <v>834.49600000000009</v>
      </c>
      <c r="AU434" s="20">
        <f t="shared" si="27"/>
        <v>1321.46657</v>
      </c>
      <c r="AW434" s="20"/>
    </row>
    <row r="435" spans="1:49" x14ac:dyDescent="0.25">
      <c r="A435" t="str">
        <f>VLOOKUP($B435,'Cushing Balance'!$C$2:$E$500,3,TRUE)</f>
        <v>392010</v>
      </c>
      <c r="B435" s="1">
        <v>40446</v>
      </c>
      <c r="C435" s="31"/>
      <c r="D435" s="8">
        <v>0</v>
      </c>
      <c r="E435" s="35">
        <v>173.60425000000001</v>
      </c>
      <c r="F435" s="35"/>
      <c r="G435" s="26">
        <v>41.25</v>
      </c>
      <c r="H435" s="35">
        <v>29.997169999999997</v>
      </c>
      <c r="I435" s="35">
        <v>0</v>
      </c>
      <c r="J435" s="26">
        <v>0</v>
      </c>
      <c r="K435" s="35">
        <v>60.735459999999996</v>
      </c>
      <c r="L435" s="35">
        <v>0</v>
      </c>
      <c r="M435" s="35">
        <v>321.98196000000002</v>
      </c>
      <c r="N435" s="35">
        <v>0</v>
      </c>
      <c r="O435" s="35"/>
      <c r="P435" s="35"/>
      <c r="Q435" s="35"/>
      <c r="R435" s="35">
        <v>33.692230000000002</v>
      </c>
      <c r="S435" s="35"/>
      <c r="T435" s="35"/>
      <c r="V435" s="24">
        <f t="shared" si="25"/>
        <v>661.26107000000002</v>
      </c>
      <c r="X435" s="5">
        <v>360.33606773333332</v>
      </c>
      <c r="Z435" s="20">
        <f t="shared" si="26"/>
        <v>1021.5971377333333</v>
      </c>
      <c r="AB435" s="8">
        <v>141.61998</v>
      </c>
      <c r="AC435" s="35">
        <v>0</v>
      </c>
      <c r="AD435" s="35"/>
      <c r="AE435" s="35">
        <v>0</v>
      </c>
      <c r="AF435" s="35">
        <v>222.01143999999999</v>
      </c>
      <c r="AG435" s="35">
        <v>34.745980000000003</v>
      </c>
      <c r="AH435" s="35">
        <v>69.556850000000011</v>
      </c>
      <c r="AI435" s="35"/>
      <c r="AJ435" s="35"/>
      <c r="AK435" s="35"/>
      <c r="AL435" s="35">
        <v>0</v>
      </c>
      <c r="AM435" s="35"/>
      <c r="AN435" s="35"/>
      <c r="AQ435" s="24">
        <f t="shared" si="28"/>
        <v>467.93424999999996</v>
      </c>
      <c r="AS435" s="34">
        <v>834.49600000000009</v>
      </c>
      <c r="AU435" s="20">
        <f t="shared" si="27"/>
        <v>1302.4302500000001</v>
      </c>
      <c r="AW435" s="20"/>
    </row>
    <row r="436" spans="1:49" x14ac:dyDescent="0.25">
      <c r="A436" t="str">
        <f>VLOOKUP($B436,'Cushing Balance'!$C$2:$E$500,3,TRUE)</f>
        <v>392010</v>
      </c>
      <c r="B436" s="1">
        <v>40447</v>
      </c>
      <c r="C436" s="31"/>
      <c r="D436" s="8">
        <v>0</v>
      </c>
      <c r="E436" s="35">
        <v>179.54046</v>
      </c>
      <c r="F436" s="35"/>
      <c r="G436" s="26">
        <v>41.25</v>
      </c>
      <c r="H436" s="35">
        <v>30.131900000000002</v>
      </c>
      <c r="I436" s="35">
        <v>0</v>
      </c>
      <c r="J436" s="26">
        <v>0</v>
      </c>
      <c r="K436" s="35">
        <v>51.631080000000004</v>
      </c>
      <c r="L436" s="35">
        <v>0</v>
      </c>
      <c r="M436" s="35">
        <v>351.90987999999999</v>
      </c>
      <c r="N436" s="35">
        <v>0</v>
      </c>
      <c r="O436" s="35"/>
      <c r="P436" s="35"/>
      <c r="Q436" s="35"/>
      <c r="R436" s="35">
        <v>40.577669999999998</v>
      </c>
      <c r="S436" s="35"/>
      <c r="T436" s="35"/>
      <c r="V436" s="24">
        <f t="shared" si="25"/>
        <v>695.04099000000008</v>
      </c>
      <c r="X436" s="5">
        <v>360.33606773333332</v>
      </c>
      <c r="Z436" s="20">
        <f t="shared" si="26"/>
        <v>1055.3770577333335</v>
      </c>
      <c r="AB436" s="8">
        <v>131.51114999999999</v>
      </c>
      <c r="AC436" s="35">
        <v>0</v>
      </c>
      <c r="AD436" s="35"/>
      <c r="AE436" s="35">
        <v>0</v>
      </c>
      <c r="AF436" s="35">
        <v>200.08835000000002</v>
      </c>
      <c r="AG436" s="35">
        <v>33.462420000000002</v>
      </c>
      <c r="AH436" s="35">
        <v>69.894210000000001</v>
      </c>
      <c r="AI436" s="35"/>
      <c r="AJ436" s="35"/>
      <c r="AK436" s="35"/>
      <c r="AL436" s="35">
        <v>0</v>
      </c>
      <c r="AM436" s="35"/>
      <c r="AN436" s="35"/>
      <c r="AQ436" s="24">
        <f t="shared" si="28"/>
        <v>434.95613000000003</v>
      </c>
      <c r="AS436" s="34">
        <v>834.49600000000009</v>
      </c>
      <c r="AU436" s="20">
        <f t="shared" si="27"/>
        <v>1269.4521300000001</v>
      </c>
      <c r="AW436" s="20"/>
    </row>
    <row r="437" spans="1:49" x14ac:dyDescent="0.25">
      <c r="A437" t="str">
        <f>VLOOKUP($B437,'Cushing Balance'!$C$2:$E$500,3,TRUE)</f>
        <v>392010</v>
      </c>
      <c r="B437" s="1">
        <v>40448</v>
      </c>
      <c r="C437" s="31"/>
      <c r="D437" s="8">
        <v>0</v>
      </c>
      <c r="E437" s="35">
        <v>180.7535</v>
      </c>
      <c r="F437" s="35"/>
      <c r="G437" s="26">
        <v>41.25</v>
      </c>
      <c r="H437" s="35">
        <v>31.485689999999998</v>
      </c>
      <c r="I437" s="35">
        <v>0</v>
      </c>
      <c r="J437" s="26">
        <v>0</v>
      </c>
      <c r="K437" s="35">
        <v>45.763169999999995</v>
      </c>
      <c r="L437" s="35">
        <v>0</v>
      </c>
      <c r="M437" s="35">
        <v>335.29278999999997</v>
      </c>
      <c r="N437" s="35">
        <v>0</v>
      </c>
      <c r="O437" s="35"/>
      <c r="P437" s="35"/>
      <c r="Q437" s="35"/>
      <c r="R437" s="35">
        <v>63.802019999999999</v>
      </c>
      <c r="S437" s="35"/>
      <c r="T437" s="35"/>
      <c r="V437" s="24">
        <f t="shared" si="25"/>
        <v>698.34716999999989</v>
      </c>
      <c r="X437" s="5">
        <v>360.33606773333332</v>
      </c>
      <c r="Z437" s="20">
        <f t="shared" si="26"/>
        <v>1058.6832377333333</v>
      </c>
      <c r="AB437" s="8">
        <v>130.99128999999999</v>
      </c>
      <c r="AC437" s="35">
        <v>0</v>
      </c>
      <c r="AD437" s="35"/>
      <c r="AE437" s="35">
        <v>0</v>
      </c>
      <c r="AF437" s="35">
        <v>227.76721000000001</v>
      </c>
      <c r="AG437" s="35">
        <v>34.940480000000001</v>
      </c>
      <c r="AH437" s="35">
        <v>69.624020000000002</v>
      </c>
      <c r="AI437" s="35"/>
      <c r="AJ437" s="35"/>
      <c r="AK437" s="35"/>
      <c r="AL437" s="35">
        <v>0</v>
      </c>
      <c r="AM437" s="35"/>
      <c r="AN437" s="35"/>
      <c r="AQ437" s="24">
        <f t="shared" si="28"/>
        <v>463.32299999999998</v>
      </c>
      <c r="AS437" s="34">
        <v>834.49600000000009</v>
      </c>
      <c r="AU437" s="20">
        <f t="shared" si="27"/>
        <v>1297.819</v>
      </c>
      <c r="AW437" s="20"/>
    </row>
    <row r="438" spans="1:49" x14ac:dyDescent="0.25">
      <c r="A438" t="str">
        <f>VLOOKUP($B438,'Cushing Balance'!$C$2:$E$500,3,TRUE)</f>
        <v>392010</v>
      </c>
      <c r="B438" s="1">
        <v>40449</v>
      </c>
      <c r="C438" s="31"/>
      <c r="D438" s="8">
        <v>0</v>
      </c>
      <c r="E438" s="35">
        <v>176.70854</v>
      </c>
      <c r="F438" s="35"/>
      <c r="G438" s="26">
        <v>41.25</v>
      </c>
      <c r="H438" s="35">
        <v>32.230650000000004</v>
      </c>
      <c r="I438" s="35">
        <v>0</v>
      </c>
      <c r="J438" s="26">
        <v>0</v>
      </c>
      <c r="K438" s="35">
        <v>45.788669999999996</v>
      </c>
      <c r="L438" s="35">
        <v>0</v>
      </c>
      <c r="M438" s="35">
        <v>323.20083</v>
      </c>
      <c r="N438" s="35">
        <v>0</v>
      </c>
      <c r="O438" s="35"/>
      <c r="P438" s="35"/>
      <c r="Q438" s="35"/>
      <c r="R438" s="35">
        <v>21.887040000000002</v>
      </c>
      <c r="S438" s="35"/>
      <c r="T438" s="35"/>
      <c r="V438" s="24">
        <f t="shared" si="25"/>
        <v>641.06572999999992</v>
      </c>
      <c r="X438" s="5">
        <v>360.33606773333332</v>
      </c>
      <c r="Z438" s="20">
        <f t="shared" si="26"/>
        <v>1001.4017977333333</v>
      </c>
      <c r="AB438" s="8">
        <v>131.27685</v>
      </c>
      <c r="AC438" s="35">
        <v>0</v>
      </c>
      <c r="AD438" s="35"/>
      <c r="AE438" s="35">
        <v>0</v>
      </c>
      <c r="AF438" s="35">
        <v>214.49033</v>
      </c>
      <c r="AG438" s="35">
        <v>34.839100000000002</v>
      </c>
      <c r="AH438" s="35">
        <v>38.465669999999996</v>
      </c>
      <c r="AI438" s="35"/>
      <c r="AJ438" s="35"/>
      <c r="AK438" s="35"/>
      <c r="AL438" s="35">
        <v>0</v>
      </c>
      <c r="AM438" s="35"/>
      <c r="AN438" s="35"/>
      <c r="AQ438" s="24">
        <f t="shared" si="28"/>
        <v>419.07194999999996</v>
      </c>
      <c r="AS438" s="34">
        <v>834.49600000000009</v>
      </c>
      <c r="AU438" s="20">
        <f t="shared" si="27"/>
        <v>1253.5679500000001</v>
      </c>
      <c r="AW438" s="20"/>
    </row>
    <row r="439" spans="1:49" x14ac:dyDescent="0.25">
      <c r="A439" t="str">
        <f>VLOOKUP($B439,'Cushing Balance'!$C$2:$E$500,3,TRUE)</f>
        <v>392010</v>
      </c>
      <c r="B439" s="1">
        <v>40450</v>
      </c>
      <c r="C439" s="31"/>
      <c r="D439" s="8">
        <v>0</v>
      </c>
      <c r="E439" s="35">
        <v>142.75681</v>
      </c>
      <c r="F439" s="35"/>
      <c r="G439" s="26">
        <v>41.25</v>
      </c>
      <c r="H439" s="35">
        <v>30.703020000000002</v>
      </c>
      <c r="I439" s="35">
        <v>0</v>
      </c>
      <c r="J439" s="26">
        <v>0</v>
      </c>
      <c r="K439" s="35">
        <v>45.166350000000001</v>
      </c>
      <c r="L439" s="35">
        <v>0</v>
      </c>
      <c r="M439" s="35">
        <v>319.81646000000001</v>
      </c>
      <c r="N439" s="35">
        <v>0</v>
      </c>
      <c r="O439" s="35"/>
      <c r="P439" s="35"/>
      <c r="Q439" s="35"/>
      <c r="R439" s="35">
        <v>73.576650000000001</v>
      </c>
      <c r="S439" s="35"/>
      <c r="T439" s="35"/>
      <c r="V439" s="24">
        <f t="shared" si="25"/>
        <v>653.26928999999996</v>
      </c>
      <c r="X439" s="5">
        <v>360.33606773333332</v>
      </c>
      <c r="Z439" s="20">
        <f t="shared" si="26"/>
        <v>1013.6053577333332</v>
      </c>
      <c r="AB439" s="8">
        <v>140.35723000000002</v>
      </c>
      <c r="AC439" s="35">
        <v>0</v>
      </c>
      <c r="AD439" s="35"/>
      <c r="AE439" s="35">
        <v>0</v>
      </c>
      <c r="AF439" s="35">
        <v>221.25098</v>
      </c>
      <c r="AG439" s="35">
        <v>34.941309999999994</v>
      </c>
      <c r="AH439" s="35">
        <v>29.22831</v>
      </c>
      <c r="AI439" s="35"/>
      <c r="AJ439" s="35"/>
      <c r="AK439" s="35"/>
      <c r="AL439" s="35">
        <v>0</v>
      </c>
      <c r="AM439" s="35"/>
      <c r="AN439" s="35"/>
      <c r="AQ439" s="24">
        <f t="shared" si="28"/>
        <v>425.77782999999999</v>
      </c>
      <c r="AS439" s="34">
        <v>834.49600000000009</v>
      </c>
      <c r="AU439" s="20">
        <f t="shared" si="27"/>
        <v>1260.2738300000001</v>
      </c>
      <c r="AW439" s="20"/>
    </row>
    <row r="440" spans="1:49" x14ac:dyDescent="0.25">
      <c r="A440" t="str">
        <f>VLOOKUP($B440,'Cushing Balance'!$C$2:$E$500,3,TRUE)</f>
        <v>392010</v>
      </c>
      <c r="B440" s="1">
        <v>40451</v>
      </c>
      <c r="C440" s="31"/>
      <c r="D440" s="8">
        <v>0</v>
      </c>
      <c r="E440" s="35">
        <v>159.02769000000001</v>
      </c>
      <c r="F440" s="35"/>
      <c r="G440" s="26">
        <v>41.25</v>
      </c>
      <c r="H440" s="35">
        <v>31.551479999999998</v>
      </c>
      <c r="I440" s="35">
        <v>0</v>
      </c>
      <c r="J440" s="26">
        <v>0</v>
      </c>
      <c r="K440" s="35">
        <v>45.961849999999998</v>
      </c>
      <c r="L440" s="35">
        <v>0</v>
      </c>
      <c r="M440" s="35">
        <v>306.92066999999997</v>
      </c>
      <c r="N440" s="35">
        <v>0</v>
      </c>
      <c r="O440" s="35"/>
      <c r="P440" s="35"/>
      <c r="Q440" s="35"/>
      <c r="R440" s="35">
        <v>9.0883500000000002</v>
      </c>
      <c r="S440" s="35"/>
      <c r="T440" s="35"/>
      <c r="V440" s="24">
        <f t="shared" si="25"/>
        <v>593.80003999999997</v>
      </c>
      <c r="X440" s="5">
        <v>360.33606773333332</v>
      </c>
      <c r="Z440" s="20">
        <f t="shared" si="26"/>
        <v>954.13610773333335</v>
      </c>
      <c r="AB440" s="8">
        <v>145.34376999999998</v>
      </c>
      <c r="AC440" s="35">
        <v>0</v>
      </c>
      <c r="AD440" s="35"/>
      <c r="AE440" s="35">
        <v>0</v>
      </c>
      <c r="AF440" s="35">
        <v>196.35187999999999</v>
      </c>
      <c r="AG440" s="35">
        <v>34.774879999999996</v>
      </c>
      <c r="AH440" s="35">
        <v>71.003630000000001</v>
      </c>
      <c r="AI440" s="35"/>
      <c r="AJ440" s="35"/>
      <c r="AK440" s="35"/>
      <c r="AL440" s="35">
        <v>0</v>
      </c>
      <c r="AM440" s="35"/>
      <c r="AN440" s="35"/>
      <c r="AQ440" s="24">
        <f t="shared" si="28"/>
        <v>447.47415999999998</v>
      </c>
      <c r="AS440" s="34">
        <v>834.49600000000009</v>
      </c>
      <c r="AU440" s="20">
        <f t="shared" si="27"/>
        <v>1281.9701600000001</v>
      </c>
      <c r="AW440" s="20"/>
    </row>
    <row r="441" spans="1:49" x14ac:dyDescent="0.25">
      <c r="A441" t="str">
        <f>VLOOKUP($B441,'Cushing Balance'!$C$2:$E$500,3,TRUE)</f>
        <v>392010</v>
      </c>
      <c r="B441" s="1">
        <v>40452</v>
      </c>
      <c r="C441" s="31"/>
      <c r="D441" s="8">
        <v>0</v>
      </c>
      <c r="E441" s="35">
        <v>139.58454</v>
      </c>
      <c r="F441" s="35"/>
      <c r="G441" s="26">
        <v>41.25</v>
      </c>
      <c r="H441" s="35">
        <v>32.700830000000003</v>
      </c>
      <c r="I441" s="35">
        <v>0</v>
      </c>
      <c r="J441" s="26">
        <v>0</v>
      </c>
      <c r="K441" s="35">
        <v>53.00694</v>
      </c>
      <c r="L441" s="35">
        <v>0</v>
      </c>
      <c r="M441" s="35">
        <v>261.70008000000001</v>
      </c>
      <c r="N441" s="35">
        <v>0</v>
      </c>
      <c r="O441" s="35"/>
      <c r="P441" s="35"/>
      <c r="Q441" s="35"/>
      <c r="R441" s="35">
        <v>72.754750000000001</v>
      </c>
      <c r="S441" s="35"/>
      <c r="T441" s="35"/>
      <c r="V441" s="24">
        <f t="shared" si="25"/>
        <v>600.99713999999994</v>
      </c>
      <c r="X441" s="5">
        <v>372.98358958064534</v>
      </c>
      <c r="Z441" s="20">
        <f t="shared" si="26"/>
        <v>973.98072958064529</v>
      </c>
      <c r="AB441" s="8">
        <v>131.16233</v>
      </c>
      <c r="AC441" s="35">
        <v>0</v>
      </c>
      <c r="AD441" s="35"/>
      <c r="AE441" s="35">
        <v>0</v>
      </c>
      <c r="AF441" s="35">
        <v>213.62342000000001</v>
      </c>
      <c r="AG441" s="35">
        <v>34.819809999999997</v>
      </c>
      <c r="AH441" s="35">
        <v>143.05376999999999</v>
      </c>
      <c r="AI441" s="35"/>
      <c r="AJ441" s="35"/>
      <c r="AK441" s="35"/>
      <c r="AL441" s="35">
        <v>0</v>
      </c>
      <c r="AM441" s="35"/>
      <c r="AN441" s="35"/>
      <c r="AQ441" s="24">
        <f t="shared" si="28"/>
        <v>522.65932999999995</v>
      </c>
      <c r="AS441" s="34">
        <v>682.44799999999998</v>
      </c>
      <c r="AU441" s="20">
        <f t="shared" si="27"/>
        <v>1205.1073299999998</v>
      </c>
      <c r="AW441" s="20"/>
    </row>
    <row r="442" spans="1:49" x14ac:dyDescent="0.25">
      <c r="A442" t="str">
        <f>VLOOKUP($B442,'Cushing Balance'!$C$2:$E$500,3,TRUE)</f>
        <v>402010</v>
      </c>
      <c r="B442" s="1">
        <v>40453</v>
      </c>
      <c r="C442" s="31"/>
      <c r="D442" s="8">
        <v>0</v>
      </c>
      <c r="E442" s="35">
        <v>167.87842000000001</v>
      </c>
      <c r="F442" s="35"/>
      <c r="G442" s="26">
        <v>41.25</v>
      </c>
      <c r="H442" s="35">
        <v>29.085249999999998</v>
      </c>
      <c r="I442" s="35">
        <v>0</v>
      </c>
      <c r="J442" s="26">
        <v>0</v>
      </c>
      <c r="K442" s="35">
        <v>62.143419999999999</v>
      </c>
      <c r="L442" s="35">
        <v>0</v>
      </c>
      <c r="M442" s="35">
        <v>281.47465</v>
      </c>
      <c r="N442" s="35">
        <v>0</v>
      </c>
      <c r="O442" s="35"/>
      <c r="P442" s="35"/>
      <c r="Q442" s="35"/>
      <c r="R442" s="35">
        <v>0.53146000000000004</v>
      </c>
      <c r="S442" s="35"/>
      <c r="T442" s="35"/>
      <c r="V442" s="24">
        <f t="shared" si="25"/>
        <v>582.36320000000012</v>
      </c>
      <c r="X442" s="5">
        <v>372.98358958064534</v>
      </c>
      <c r="Z442" s="20">
        <f t="shared" si="26"/>
        <v>955.34678958064546</v>
      </c>
      <c r="AB442" s="8">
        <v>131.27832999999998</v>
      </c>
      <c r="AC442" s="35">
        <v>0</v>
      </c>
      <c r="AD442" s="35"/>
      <c r="AE442" s="35">
        <v>0</v>
      </c>
      <c r="AF442" s="35">
        <v>203.57479000000001</v>
      </c>
      <c r="AG442" s="35">
        <v>32.262650000000001</v>
      </c>
      <c r="AH442" s="35">
        <v>138.81280999999998</v>
      </c>
      <c r="AI442" s="35"/>
      <c r="AJ442" s="35"/>
      <c r="AK442" s="35"/>
      <c r="AL442" s="35">
        <v>0</v>
      </c>
      <c r="AM442" s="35"/>
      <c r="AN442" s="35"/>
      <c r="AQ442" s="24">
        <f t="shared" si="28"/>
        <v>505.92858000000001</v>
      </c>
      <c r="AS442" s="34">
        <v>682.44799999999998</v>
      </c>
      <c r="AU442" s="20">
        <f t="shared" si="27"/>
        <v>1188.3765800000001</v>
      </c>
      <c r="AW442" s="20"/>
    </row>
    <row r="443" spans="1:49" x14ac:dyDescent="0.25">
      <c r="A443" t="str">
        <f>VLOOKUP($B443,'Cushing Balance'!$C$2:$E$500,3,TRUE)</f>
        <v>402010</v>
      </c>
      <c r="B443" s="1">
        <v>40454</v>
      </c>
      <c r="C443" s="31"/>
      <c r="D443" s="8">
        <v>0</v>
      </c>
      <c r="E443" s="35">
        <v>163.31771000000001</v>
      </c>
      <c r="F443" s="35"/>
      <c r="G443" s="26">
        <v>41.25</v>
      </c>
      <c r="H443" s="35">
        <v>26.772349999999999</v>
      </c>
      <c r="I443" s="35">
        <v>0</v>
      </c>
      <c r="J443" s="26">
        <v>0</v>
      </c>
      <c r="K443" s="35">
        <v>54.079730000000005</v>
      </c>
      <c r="L443" s="35">
        <v>0</v>
      </c>
      <c r="M443" s="35">
        <v>274.33125000000001</v>
      </c>
      <c r="N443" s="35">
        <v>0</v>
      </c>
      <c r="O443" s="35"/>
      <c r="P443" s="35"/>
      <c r="Q443" s="35"/>
      <c r="R443" s="35">
        <v>67.649350000000013</v>
      </c>
      <c r="S443" s="35"/>
      <c r="T443" s="35"/>
      <c r="V443" s="24">
        <f t="shared" si="25"/>
        <v>627.40039000000002</v>
      </c>
      <c r="X443" s="5">
        <v>372.98358958064534</v>
      </c>
      <c r="Z443" s="20">
        <f t="shared" si="26"/>
        <v>1000.3839795806454</v>
      </c>
      <c r="AB443" s="8">
        <v>130.80425</v>
      </c>
      <c r="AC443" s="35">
        <v>0</v>
      </c>
      <c r="AD443" s="35"/>
      <c r="AE443" s="35">
        <v>0</v>
      </c>
      <c r="AF443" s="35">
        <v>217.65438</v>
      </c>
      <c r="AG443" s="35">
        <v>23.575150000000001</v>
      </c>
      <c r="AH443" s="35">
        <v>146.91923</v>
      </c>
      <c r="AI443" s="35"/>
      <c r="AJ443" s="35"/>
      <c r="AK443" s="35"/>
      <c r="AL443" s="35">
        <v>0</v>
      </c>
      <c r="AM443" s="35"/>
      <c r="AN443" s="35"/>
      <c r="AQ443" s="24">
        <f t="shared" si="28"/>
        <v>518.95300999999995</v>
      </c>
      <c r="AS443" s="34">
        <v>682.44799999999998</v>
      </c>
      <c r="AU443" s="20">
        <f t="shared" si="27"/>
        <v>1201.40101</v>
      </c>
      <c r="AW443" s="20"/>
    </row>
    <row r="444" spans="1:49" x14ac:dyDescent="0.25">
      <c r="A444" t="str">
        <f>VLOOKUP($B444,'Cushing Balance'!$C$2:$E$500,3,TRUE)</f>
        <v>402010</v>
      </c>
      <c r="B444" s="1">
        <v>40455</v>
      </c>
      <c r="C444" s="31"/>
      <c r="D444" s="8">
        <v>0</v>
      </c>
      <c r="E444" s="35">
        <v>160.09707999999998</v>
      </c>
      <c r="F444" s="35"/>
      <c r="G444" s="26">
        <v>41.25</v>
      </c>
      <c r="H444" s="35">
        <v>25.72325</v>
      </c>
      <c r="I444" s="35">
        <v>0</v>
      </c>
      <c r="J444" s="26">
        <v>0</v>
      </c>
      <c r="K444" s="35">
        <v>49.251059999999995</v>
      </c>
      <c r="L444" s="35">
        <v>0</v>
      </c>
      <c r="M444" s="35">
        <v>285.76954000000001</v>
      </c>
      <c r="N444" s="35">
        <v>0</v>
      </c>
      <c r="O444" s="35"/>
      <c r="P444" s="35"/>
      <c r="Q444" s="35"/>
      <c r="R444" s="35">
        <v>0.60487999999999997</v>
      </c>
      <c r="S444" s="35"/>
      <c r="T444" s="35"/>
      <c r="V444" s="24">
        <f t="shared" si="25"/>
        <v>562.69580999999994</v>
      </c>
      <c r="X444" s="5">
        <v>372.98358958064534</v>
      </c>
      <c r="Z444" s="20">
        <f t="shared" si="26"/>
        <v>935.67939958064528</v>
      </c>
      <c r="AB444" s="8">
        <v>131.28335000000001</v>
      </c>
      <c r="AC444" s="35">
        <v>0</v>
      </c>
      <c r="AD444" s="35"/>
      <c r="AE444" s="35">
        <v>0</v>
      </c>
      <c r="AF444" s="35">
        <v>214.12473</v>
      </c>
      <c r="AG444" s="35">
        <v>23.549669999999999</v>
      </c>
      <c r="AH444" s="35">
        <v>147.49145999999999</v>
      </c>
      <c r="AI444" s="35"/>
      <c r="AJ444" s="35"/>
      <c r="AK444" s="35"/>
      <c r="AL444" s="35">
        <v>0</v>
      </c>
      <c r="AM444" s="35"/>
      <c r="AN444" s="35"/>
      <c r="AQ444" s="24">
        <f t="shared" si="28"/>
        <v>516.44920999999999</v>
      </c>
      <c r="AS444" s="34">
        <v>682.44799999999998</v>
      </c>
      <c r="AU444" s="20">
        <f t="shared" si="27"/>
        <v>1198.8972100000001</v>
      </c>
      <c r="AW444" s="20"/>
    </row>
    <row r="445" spans="1:49" x14ac:dyDescent="0.25">
      <c r="A445" t="str">
        <f>VLOOKUP($B445,'Cushing Balance'!$C$2:$E$500,3,TRUE)</f>
        <v>402010</v>
      </c>
      <c r="B445" s="1">
        <v>40456</v>
      </c>
      <c r="C445" s="31"/>
      <c r="D445" s="8">
        <v>0</v>
      </c>
      <c r="E445" s="35">
        <v>172.88094000000001</v>
      </c>
      <c r="F445" s="35"/>
      <c r="G445" s="26">
        <v>41.25</v>
      </c>
      <c r="H445" s="35">
        <v>25.062750000000001</v>
      </c>
      <c r="I445" s="35">
        <v>0</v>
      </c>
      <c r="J445" s="26">
        <v>0</v>
      </c>
      <c r="K445" s="35">
        <v>58.901440000000001</v>
      </c>
      <c r="L445" s="35">
        <v>0</v>
      </c>
      <c r="M445" s="35">
        <v>286.64519000000001</v>
      </c>
      <c r="N445" s="35">
        <v>0</v>
      </c>
      <c r="O445" s="35"/>
      <c r="P445" s="35"/>
      <c r="Q445" s="35"/>
      <c r="R445" s="35">
        <v>69.749850000000009</v>
      </c>
      <c r="S445" s="35"/>
      <c r="T445" s="35"/>
      <c r="V445" s="24">
        <f t="shared" si="25"/>
        <v>654.49017000000003</v>
      </c>
      <c r="X445" s="5">
        <v>372.98358958064534</v>
      </c>
      <c r="Z445" s="20">
        <f t="shared" si="26"/>
        <v>1027.4737595806455</v>
      </c>
      <c r="AB445" s="8">
        <v>131.24221</v>
      </c>
      <c r="AC445" s="35">
        <v>0</v>
      </c>
      <c r="AD445" s="35"/>
      <c r="AE445" s="35">
        <v>0</v>
      </c>
      <c r="AF445" s="35">
        <v>217.07076999999998</v>
      </c>
      <c r="AG445" s="35">
        <v>23.521879999999999</v>
      </c>
      <c r="AH445" s="35">
        <v>132.90267</v>
      </c>
      <c r="AI445" s="35"/>
      <c r="AJ445" s="35"/>
      <c r="AK445" s="35"/>
      <c r="AL445" s="35">
        <v>0</v>
      </c>
      <c r="AM445" s="35"/>
      <c r="AN445" s="35"/>
      <c r="AQ445" s="24">
        <f t="shared" si="28"/>
        <v>504.73752999999999</v>
      </c>
      <c r="AS445" s="34">
        <v>682.44799999999998</v>
      </c>
      <c r="AU445" s="20">
        <f t="shared" si="27"/>
        <v>1187.18553</v>
      </c>
      <c r="AW445" s="20"/>
    </row>
    <row r="446" spans="1:49" x14ac:dyDescent="0.25">
      <c r="A446" t="str">
        <f>VLOOKUP($B446,'Cushing Balance'!$C$2:$E$500,3,TRUE)</f>
        <v>402010</v>
      </c>
      <c r="B446" s="1">
        <v>40457</v>
      </c>
      <c r="C446" s="31"/>
      <c r="D446" s="8">
        <v>0</v>
      </c>
      <c r="E446" s="35">
        <v>181.43275</v>
      </c>
      <c r="F446" s="35"/>
      <c r="G446" s="26">
        <v>41.25</v>
      </c>
      <c r="H446" s="35">
        <v>25.079060000000002</v>
      </c>
      <c r="I446" s="35">
        <v>0</v>
      </c>
      <c r="J446" s="26">
        <v>0</v>
      </c>
      <c r="K446" s="35">
        <v>63.352599999999995</v>
      </c>
      <c r="L446" s="35">
        <v>0</v>
      </c>
      <c r="M446" s="35">
        <v>258.07263</v>
      </c>
      <c r="N446" s="35">
        <v>0</v>
      </c>
      <c r="O446" s="35"/>
      <c r="P446" s="35"/>
      <c r="Q446" s="35"/>
      <c r="R446" s="35">
        <v>7.7990600000000008</v>
      </c>
      <c r="S446" s="35"/>
      <c r="T446" s="35"/>
      <c r="V446" s="24">
        <f t="shared" si="25"/>
        <v>576.98610000000008</v>
      </c>
      <c r="X446" s="5">
        <v>372.98358958064534</v>
      </c>
      <c r="Z446" s="20">
        <f t="shared" si="26"/>
        <v>949.96968958064542</v>
      </c>
      <c r="AB446" s="8">
        <v>131.5575</v>
      </c>
      <c r="AC446" s="35">
        <v>0</v>
      </c>
      <c r="AD446" s="35"/>
      <c r="AE446" s="35">
        <v>0</v>
      </c>
      <c r="AF446" s="35">
        <v>226.11114999999998</v>
      </c>
      <c r="AG446" s="35">
        <v>20.765849999999997</v>
      </c>
      <c r="AH446" s="35">
        <v>145.45153999999999</v>
      </c>
      <c r="AI446" s="35"/>
      <c r="AJ446" s="35"/>
      <c r="AK446" s="35"/>
      <c r="AL446" s="35">
        <v>0</v>
      </c>
      <c r="AM446" s="35"/>
      <c r="AN446" s="35"/>
      <c r="AQ446" s="24">
        <f t="shared" si="28"/>
        <v>523.88603999999998</v>
      </c>
      <c r="AS446" s="34">
        <v>682.44799999999998</v>
      </c>
      <c r="AU446" s="20">
        <f t="shared" si="27"/>
        <v>1206.33404</v>
      </c>
      <c r="AW446" s="20"/>
    </row>
    <row r="447" spans="1:49" x14ac:dyDescent="0.25">
      <c r="A447" t="str">
        <f>VLOOKUP($B447,'Cushing Balance'!$C$2:$E$500,3,TRUE)</f>
        <v>402010</v>
      </c>
      <c r="B447" s="1">
        <v>40458</v>
      </c>
      <c r="C447" s="31"/>
      <c r="D447" s="8">
        <v>0</v>
      </c>
      <c r="E447" s="35">
        <v>178.43405999999999</v>
      </c>
      <c r="F447" s="35"/>
      <c r="G447" s="26">
        <v>41.25</v>
      </c>
      <c r="H447" s="35">
        <v>26.732479999999999</v>
      </c>
      <c r="I447" s="35">
        <v>0</v>
      </c>
      <c r="J447" s="26">
        <v>0</v>
      </c>
      <c r="K447" s="35">
        <v>64.68638</v>
      </c>
      <c r="L447" s="35">
        <v>0</v>
      </c>
      <c r="M447" s="35">
        <v>282.87700000000001</v>
      </c>
      <c r="N447" s="35">
        <v>0</v>
      </c>
      <c r="O447" s="35"/>
      <c r="P447" s="35"/>
      <c r="Q447" s="35"/>
      <c r="R447" s="35">
        <v>70.886099999999999</v>
      </c>
      <c r="S447" s="35"/>
      <c r="T447" s="35"/>
      <c r="V447" s="24">
        <f t="shared" si="25"/>
        <v>664.86601999999993</v>
      </c>
      <c r="X447" s="5">
        <v>372.98358958064534</v>
      </c>
      <c r="Z447" s="20">
        <f t="shared" si="26"/>
        <v>1037.8496095806454</v>
      </c>
      <c r="AB447" s="8">
        <v>130.80987999999999</v>
      </c>
      <c r="AC447" s="35">
        <v>0</v>
      </c>
      <c r="AD447" s="35"/>
      <c r="AE447" s="35">
        <v>0</v>
      </c>
      <c r="AF447" s="35">
        <v>216.42338000000001</v>
      </c>
      <c r="AG447" s="35">
        <v>16.1784</v>
      </c>
      <c r="AH447" s="35">
        <v>145.92588000000001</v>
      </c>
      <c r="AI447" s="35"/>
      <c r="AJ447" s="35"/>
      <c r="AK447" s="35"/>
      <c r="AL447" s="35">
        <v>0</v>
      </c>
      <c r="AM447" s="35"/>
      <c r="AN447" s="35"/>
      <c r="AQ447" s="24">
        <f t="shared" si="28"/>
        <v>509.33753999999999</v>
      </c>
      <c r="AS447" s="34">
        <v>682.44799999999998</v>
      </c>
      <c r="AU447" s="20">
        <f t="shared" si="27"/>
        <v>1191.7855399999999</v>
      </c>
      <c r="AW447" s="20"/>
    </row>
    <row r="448" spans="1:49" x14ac:dyDescent="0.25">
      <c r="A448" t="str">
        <f>VLOOKUP($B448,'Cushing Balance'!$C$2:$E$500,3,TRUE)</f>
        <v>402010</v>
      </c>
      <c r="B448" s="1">
        <v>40459</v>
      </c>
      <c r="C448" s="31"/>
      <c r="D448" s="8">
        <v>0</v>
      </c>
      <c r="E448" s="35">
        <v>176.84145999999998</v>
      </c>
      <c r="F448" s="35"/>
      <c r="G448" s="26">
        <v>41.25</v>
      </c>
      <c r="H448" s="35">
        <v>27.98319</v>
      </c>
      <c r="I448" s="35">
        <v>0</v>
      </c>
      <c r="J448" s="26">
        <v>0</v>
      </c>
      <c r="K448" s="35">
        <v>54.217500000000001</v>
      </c>
      <c r="L448" s="35">
        <v>0</v>
      </c>
      <c r="M448" s="35">
        <v>301.52012999999999</v>
      </c>
      <c r="N448" s="35">
        <v>0</v>
      </c>
      <c r="O448" s="35"/>
      <c r="P448" s="35"/>
      <c r="Q448" s="35"/>
      <c r="R448" s="35">
        <v>14.40123</v>
      </c>
      <c r="S448" s="35"/>
      <c r="T448" s="35"/>
      <c r="V448" s="24">
        <f t="shared" si="25"/>
        <v>616.21351000000004</v>
      </c>
      <c r="X448" s="5">
        <v>372.98358958064534</v>
      </c>
      <c r="Z448" s="20">
        <f t="shared" si="26"/>
        <v>989.19709958064539</v>
      </c>
      <c r="AB448" s="8">
        <v>131.17473000000001</v>
      </c>
      <c r="AC448" s="35">
        <v>0</v>
      </c>
      <c r="AD448" s="35"/>
      <c r="AE448" s="35">
        <v>0</v>
      </c>
      <c r="AF448" s="35">
        <v>207.62057999999999</v>
      </c>
      <c r="AG448" s="35">
        <v>19.839269999999999</v>
      </c>
      <c r="AH448" s="35">
        <v>146.87395999999998</v>
      </c>
      <c r="AI448" s="35"/>
      <c r="AJ448" s="35"/>
      <c r="AK448" s="35"/>
      <c r="AL448" s="35">
        <v>0</v>
      </c>
      <c r="AM448" s="35"/>
      <c r="AN448" s="35"/>
      <c r="AQ448" s="24">
        <f t="shared" si="28"/>
        <v>505.50853999999993</v>
      </c>
      <c r="AS448" s="34">
        <v>682.44799999999998</v>
      </c>
      <c r="AU448" s="20">
        <f t="shared" si="27"/>
        <v>1187.9565399999999</v>
      </c>
      <c r="AW448" s="20"/>
    </row>
    <row r="449" spans="1:49" x14ac:dyDescent="0.25">
      <c r="A449" t="str">
        <f>VLOOKUP($B449,'Cushing Balance'!$C$2:$E$500,3,TRUE)</f>
        <v>412010</v>
      </c>
      <c r="B449" s="1">
        <v>40460</v>
      </c>
      <c r="C449" s="31"/>
      <c r="D449" s="8">
        <v>0</v>
      </c>
      <c r="E449" s="35">
        <v>168.73194000000001</v>
      </c>
      <c r="F449" s="35"/>
      <c r="G449" s="26">
        <v>41.25</v>
      </c>
      <c r="H449" s="35">
        <v>29.200020000000002</v>
      </c>
      <c r="I449" s="35">
        <v>0</v>
      </c>
      <c r="J449" s="26">
        <v>0</v>
      </c>
      <c r="K449" s="35">
        <v>50.350019999999994</v>
      </c>
      <c r="L449" s="35">
        <v>0</v>
      </c>
      <c r="M449" s="35">
        <v>261.93405999999999</v>
      </c>
      <c r="N449" s="35">
        <v>0</v>
      </c>
      <c r="O449" s="35"/>
      <c r="P449" s="35"/>
      <c r="Q449" s="35"/>
      <c r="R449" s="35">
        <v>32.493630000000003</v>
      </c>
      <c r="S449" s="35"/>
      <c r="T449" s="35"/>
      <c r="V449" s="24">
        <f t="shared" si="25"/>
        <v>583.95967000000007</v>
      </c>
      <c r="X449" s="5">
        <v>372.98358958064534</v>
      </c>
      <c r="Z449" s="20">
        <f t="shared" si="26"/>
        <v>956.94325958064542</v>
      </c>
      <c r="AB449" s="8">
        <v>131.31402</v>
      </c>
      <c r="AC449" s="35">
        <v>0</v>
      </c>
      <c r="AD449" s="35"/>
      <c r="AE449" s="35">
        <v>0</v>
      </c>
      <c r="AF449" s="35">
        <v>203.55346</v>
      </c>
      <c r="AG449" s="35">
        <v>23.594830000000002</v>
      </c>
      <c r="AH449" s="35">
        <v>146.35698000000002</v>
      </c>
      <c r="AI449" s="35"/>
      <c r="AJ449" s="35"/>
      <c r="AK449" s="35"/>
      <c r="AL449" s="35">
        <v>0</v>
      </c>
      <c r="AM449" s="35"/>
      <c r="AN449" s="35"/>
      <c r="AQ449" s="24">
        <f t="shared" si="28"/>
        <v>504.81929000000002</v>
      </c>
      <c r="AS449" s="34">
        <v>682.44799999999998</v>
      </c>
      <c r="AU449" s="20">
        <f t="shared" si="27"/>
        <v>1187.26729</v>
      </c>
      <c r="AW449" s="20"/>
    </row>
    <row r="450" spans="1:49" x14ac:dyDescent="0.25">
      <c r="A450" t="str">
        <f>VLOOKUP($B450,'Cushing Balance'!$C$2:$E$500,3,TRUE)</f>
        <v>412010</v>
      </c>
      <c r="B450" s="1">
        <v>40461</v>
      </c>
      <c r="C450" s="31"/>
      <c r="D450" s="8">
        <v>0</v>
      </c>
      <c r="E450" s="35">
        <v>170.86323000000002</v>
      </c>
      <c r="F450" s="35"/>
      <c r="G450" s="26">
        <v>41.25</v>
      </c>
      <c r="H450" s="35">
        <v>27.841419999999999</v>
      </c>
      <c r="I450" s="35">
        <v>0</v>
      </c>
      <c r="J450" s="26">
        <v>0</v>
      </c>
      <c r="K450" s="35">
        <v>49.864150000000002</v>
      </c>
      <c r="L450" s="35">
        <v>0</v>
      </c>
      <c r="M450" s="35">
        <v>282.69054</v>
      </c>
      <c r="N450" s="35">
        <v>0</v>
      </c>
      <c r="O450" s="35"/>
      <c r="P450" s="35"/>
      <c r="Q450" s="35"/>
      <c r="R450" s="35">
        <v>18.675709999999999</v>
      </c>
      <c r="S450" s="35"/>
      <c r="T450" s="35"/>
      <c r="V450" s="24">
        <f t="shared" si="25"/>
        <v>591.18505000000005</v>
      </c>
      <c r="X450" s="5">
        <v>372.98358958064534</v>
      </c>
      <c r="Z450" s="20">
        <f t="shared" si="26"/>
        <v>964.16863958064539</v>
      </c>
      <c r="AB450" s="8">
        <v>130.74375000000001</v>
      </c>
      <c r="AC450" s="35">
        <v>0</v>
      </c>
      <c r="AD450" s="35"/>
      <c r="AE450" s="35">
        <v>0</v>
      </c>
      <c r="AF450" s="35">
        <v>206.31405999999998</v>
      </c>
      <c r="AG450" s="35">
        <v>23.649729999999998</v>
      </c>
      <c r="AH450" s="35">
        <v>145.93044</v>
      </c>
      <c r="AI450" s="35"/>
      <c r="AJ450" s="35"/>
      <c r="AK450" s="35"/>
      <c r="AL450" s="35">
        <v>0</v>
      </c>
      <c r="AM450" s="35"/>
      <c r="AN450" s="35"/>
      <c r="AQ450" s="24">
        <f t="shared" si="28"/>
        <v>506.63797999999997</v>
      </c>
      <c r="AS450" s="34">
        <v>682.44799999999998</v>
      </c>
      <c r="AU450" s="20">
        <f t="shared" si="27"/>
        <v>1189.0859799999998</v>
      </c>
      <c r="AW450" s="20"/>
    </row>
    <row r="451" spans="1:49" x14ac:dyDescent="0.25">
      <c r="A451" t="str">
        <f>VLOOKUP($B451,'Cushing Balance'!$C$2:$E$500,3,TRUE)</f>
        <v>412010</v>
      </c>
      <c r="B451" s="1">
        <v>40462</v>
      </c>
      <c r="C451" s="31"/>
      <c r="D451" s="8">
        <v>0</v>
      </c>
      <c r="E451" s="35">
        <v>174.86745999999999</v>
      </c>
      <c r="F451" s="35"/>
      <c r="G451" s="26">
        <v>41.25</v>
      </c>
      <c r="H451" s="35">
        <v>25.717560000000002</v>
      </c>
      <c r="I451" s="35">
        <v>0</v>
      </c>
      <c r="J451" s="26">
        <v>0</v>
      </c>
      <c r="K451" s="35">
        <v>52.918399999999998</v>
      </c>
      <c r="L451" s="35">
        <v>0</v>
      </c>
      <c r="M451" s="35">
        <v>289.28474999999997</v>
      </c>
      <c r="N451" s="35">
        <v>0</v>
      </c>
      <c r="O451" s="35"/>
      <c r="P451" s="35"/>
      <c r="Q451" s="35"/>
      <c r="R451" s="35">
        <v>30.612560000000002</v>
      </c>
      <c r="S451" s="35"/>
      <c r="T451" s="35"/>
      <c r="V451" s="24">
        <f t="shared" si="25"/>
        <v>614.65073000000007</v>
      </c>
      <c r="X451" s="5">
        <v>372.98358958064534</v>
      </c>
      <c r="Z451" s="20">
        <f t="shared" si="26"/>
        <v>987.63431958064541</v>
      </c>
      <c r="AB451" s="8">
        <v>130.76863</v>
      </c>
      <c r="AC451" s="35">
        <v>0</v>
      </c>
      <c r="AD451" s="35"/>
      <c r="AE451" s="35">
        <v>0</v>
      </c>
      <c r="AF451" s="35">
        <v>206.59604000000002</v>
      </c>
      <c r="AG451" s="35">
        <v>23.637499999999999</v>
      </c>
      <c r="AH451" s="35">
        <v>145.67148</v>
      </c>
      <c r="AI451" s="35"/>
      <c r="AJ451" s="35"/>
      <c r="AK451" s="35"/>
      <c r="AL451" s="35">
        <v>0</v>
      </c>
      <c r="AM451" s="35"/>
      <c r="AN451" s="35"/>
      <c r="AQ451" s="24">
        <f t="shared" si="28"/>
        <v>506.67365000000007</v>
      </c>
      <c r="AS451" s="34">
        <v>682.44799999999998</v>
      </c>
      <c r="AU451" s="20">
        <f t="shared" si="27"/>
        <v>1189.12165</v>
      </c>
      <c r="AW451" s="20"/>
    </row>
    <row r="452" spans="1:49" x14ac:dyDescent="0.25">
      <c r="A452" t="str">
        <f>VLOOKUP($B452,'Cushing Balance'!$C$2:$E$500,3,TRUE)</f>
        <v>412010</v>
      </c>
      <c r="B452" s="1">
        <v>40463</v>
      </c>
      <c r="C452" s="31"/>
      <c r="D452" s="8">
        <v>0</v>
      </c>
      <c r="E452" s="35">
        <v>185.69781</v>
      </c>
      <c r="F452" s="35"/>
      <c r="G452" s="26">
        <v>41.25</v>
      </c>
      <c r="H452" s="35">
        <v>25.265169999999998</v>
      </c>
      <c r="I452" s="35">
        <v>0</v>
      </c>
      <c r="J452" s="26">
        <v>0</v>
      </c>
      <c r="K452" s="35">
        <v>55.292310000000001</v>
      </c>
      <c r="L452" s="35">
        <v>0</v>
      </c>
      <c r="M452" s="35">
        <v>259.00621000000001</v>
      </c>
      <c r="N452" s="35">
        <v>0</v>
      </c>
      <c r="O452" s="35"/>
      <c r="P452" s="35"/>
      <c r="Q452" s="35"/>
      <c r="R452" s="35">
        <v>30.65475</v>
      </c>
      <c r="S452" s="35"/>
      <c r="T452" s="35"/>
      <c r="V452" s="24">
        <f t="shared" si="25"/>
        <v>597.1662500000001</v>
      </c>
      <c r="X452" s="5">
        <v>372.98358958064534</v>
      </c>
      <c r="Z452" s="20">
        <f t="shared" si="26"/>
        <v>970.14983958064545</v>
      </c>
      <c r="AB452" s="8">
        <v>130.92604</v>
      </c>
      <c r="AC452" s="35">
        <v>0</v>
      </c>
      <c r="AD452" s="35"/>
      <c r="AE452" s="35">
        <v>0</v>
      </c>
      <c r="AF452" s="35">
        <v>206.98208</v>
      </c>
      <c r="AG452" s="35">
        <v>23.687150000000003</v>
      </c>
      <c r="AH452" s="35">
        <v>146.3031</v>
      </c>
      <c r="AI452" s="35"/>
      <c r="AJ452" s="35"/>
      <c r="AK452" s="35"/>
      <c r="AL452" s="35">
        <v>0</v>
      </c>
      <c r="AM452" s="35"/>
      <c r="AN452" s="35"/>
      <c r="AQ452" s="24">
        <f t="shared" si="28"/>
        <v>507.89837</v>
      </c>
      <c r="AS452" s="34">
        <v>682.44799999999998</v>
      </c>
      <c r="AU452" s="20">
        <f t="shared" si="27"/>
        <v>1190.34637</v>
      </c>
      <c r="AW452" s="20"/>
    </row>
    <row r="453" spans="1:49" x14ac:dyDescent="0.25">
      <c r="A453" t="str">
        <f>VLOOKUP($B453,'Cushing Balance'!$C$2:$E$500,3,TRUE)</f>
        <v>412010</v>
      </c>
      <c r="B453" s="1">
        <v>40464</v>
      </c>
      <c r="C453" s="31"/>
      <c r="D453" s="8">
        <v>0</v>
      </c>
      <c r="E453" s="35">
        <v>174.43571</v>
      </c>
      <c r="F453" s="35"/>
      <c r="G453" s="26">
        <v>41.25</v>
      </c>
      <c r="H453" s="35">
        <v>27.45871</v>
      </c>
      <c r="I453" s="35">
        <v>0</v>
      </c>
      <c r="J453" s="26">
        <v>0</v>
      </c>
      <c r="K453" s="35">
        <v>52.550330000000002</v>
      </c>
      <c r="L453" s="35">
        <v>0</v>
      </c>
      <c r="M453" s="35">
        <v>276.79865000000001</v>
      </c>
      <c r="N453" s="35">
        <v>0</v>
      </c>
      <c r="O453" s="35"/>
      <c r="P453" s="35"/>
      <c r="Q453" s="35"/>
      <c r="R453" s="35">
        <v>21.006250000000001</v>
      </c>
      <c r="S453" s="35"/>
      <c r="T453" s="35"/>
      <c r="V453" s="24">
        <f t="shared" si="25"/>
        <v>593.49965000000009</v>
      </c>
      <c r="X453" s="5">
        <v>372.98358958064534</v>
      </c>
      <c r="Z453" s="20">
        <f t="shared" si="26"/>
        <v>966.48323958064543</v>
      </c>
      <c r="AB453" s="8">
        <v>132.12880999999999</v>
      </c>
      <c r="AC453" s="35">
        <v>0</v>
      </c>
      <c r="AD453" s="35"/>
      <c r="AE453" s="35">
        <v>0</v>
      </c>
      <c r="AF453" s="35">
        <v>210.74598</v>
      </c>
      <c r="AG453" s="35">
        <v>23.54927</v>
      </c>
      <c r="AH453" s="35">
        <v>146.83593999999999</v>
      </c>
      <c r="AI453" s="35"/>
      <c r="AJ453" s="35"/>
      <c r="AK453" s="35"/>
      <c r="AL453" s="35">
        <v>0</v>
      </c>
      <c r="AM453" s="35"/>
      <c r="AN453" s="35"/>
      <c r="AQ453" s="24">
        <f t="shared" si="28"/>
        <v>513.26</v>
      </c>
      <c r="AS453" s="34">
        <v>682.44799999999998</v>
      </c>
      <c r="AU453" s="20">
        <f t="shared" si="27"/>
        <v>1195.7080000000001</v>
      </c>
      <c r="AW453" s="20"/>
    </row>
    <row r="454" spans="1:49" x14ac:dyDescent="0.25">
      <c r="A454" t="str">
        <f>VLOOKUP($B454,'Cushing Balance'!$C$2:$E$500,3,TRUE)</f>
        <v>412010</v>
      </c>
      <c r="B454" s="1">
        <v>40465</v>
      </c>
      <c r="C454" s="31"/>
      <c r="D454" s="8">
        <v>0</v>
      </c>
      <c r="E454" s="35">
        <v>188.95532999999998</v>
      </c>
      <c r="F454" s="35"/>
      <c r="G454" s="26">
        <v>41.25</v>
      </c>
      <c r="H454" s="35">
        <v>29.97777</v>
      </c>
      <c r="I454" s="35">
        <v>0</v>
      </c>
      <c r="J454" s="26">
        <v>0</v>
      </c>
      <c r="K454" s="35">
        <v>51.380099999999999</v>
      </c>
      <c r="L454" s="35">
        <v>0</v>
      </c>
      <c r="M454" s="35">
        <v>310.98523</v>
      </c>
      <c r="N454" s="35">
        <v>0</v>
      </c>
      <c r="O454" s="35"/>
      <c r="P454" s="35"/>
      <c r="Q454" s="35"/>
      <c r="R454" s="35">
        <v>50.454749999999997</v>
      </c>
      <c r="S454" s="35"/>
      <c r="T454" s="35"/>
      <c r="V454" s="24">
        <f t="shared" si="25"/>
        <v>673.00317999999993</v>
      </c>
      <c r="X454" s="5">
        <v>372.98358958064534</v>
      </c>
      <c r="Z454" s="20">
        <f t="shared" si="26"/>
        <v>1045.9867695806452</v>
      </c>
      <c r="AB454" s="8">
        <v>131.23079000000001</v>
      </c>
      <c r="AC454" s="35">
        <v>0</v>
      </c>
      <c r="AD454" s="35"/>
      <c r="AE454" s="35">
        <v>0</v>
      </c>
      <c r="AF454" s="35">
        <v>174.51239999999999</v>
      </c>
      <c r="AG454" s="35">
        <v>23.664380000000001</v>
      </c>
      <c r="AH454" s="35">
        <v>146.13538</v>
      </c>
      <c r="AI454" s="35"/>
      <c r="AJ454" s="35"/>
      <c r="AK454" s="35"/>
      <c r="AL454" s="35">
        <v>0</v>
      </c>
      <c r="AM454" s="35"/>
      <c r="AN454" s="35"/>
      <c r="AQ454" s="24">
        <f t="shared" si="28"/>
        <v>475.54295000000002</v>
      </c>
      <c r="AS454" s="34">
        <v>682.44799999999998</v>
      </c>
      <c r="AU454" s="20">
        <f t="shared" si="27"/>
        <v>1157.9909499999999</v>
      </c>
      <c r="AW454" s="20"/>
    </row>
    <row r="455" spans="1:49" x14ac:dyDescent="0.25">
      <c r="A455" t="str">
        <f>VLOOKUP($B455,'Cushing Balance'!$C$2:$E$500,3,TRUE)</f>
        <v>412010</v>
      </c>
      <c r="B455" s="1">
        <v>40466</v>
      </c>
      <c r="C455" s="31"/>
      <c r="D455" s="8">
        <v>0</v>
      </c>
      <c r="E455" s="35">
        <v>177.49007999999998</v>
      </c>
      <c r="F455" s="35"/>
      <c r="G455" s="26">
        <v>41.25</v>
      </c>
      <c r="H455" s="35">
        <v>30.09544</v>
      </c>
      <c r="I455" s="35">
        <v>0</v>
      </c>
      <c r="J455" s="26">
        <v>0</v>
      </c>
      <c r="K455" s="35">
        <v>49.649920000000002</v>
      </c>
      <c r="L455" s="35">
        <v>0</v>
      </c>
      <c r="M455" s="35">
        <v>278.43822999999998</v>
      </c>
      <c r="N455" s="35">
        <v>0</v>
      </c>
      <c r="O455" s="35"/>
      <c r="P455" s="35"/>
      <c r="Q455" s="35"/>
      <c r="R455" s="35">
        <v>64.319059999999993</v>
      </c>
      <c r="S455" s="35"/>
      <c r="T455" s="35"/>
      <c r="V455" s="24">
        <f t="shared" si="25"/>
        <v>641.24272999999994</v>
      </c>
      <c r="X455" s="5">
        <v>372.98358958064534</v>
      </c>
      <c r="Z455" s="20">
        <f t="shared" si="26"/>
        <v>1014.2263195806453</v>
      </c>
      <c r="AB455" s="8">
        <v>131.76400000000001</v>
      </c>
      <c r="AC455" s="35">
        <v>0</v>
      </c>
      <c r="AD455" s="35"/>
      <c r="AE455" s="35">
        <v>0</v>
      </c>
      <c r="AF455" s="35">
        <v>206.77126999999999</v>
      </c>
      <c r="AG455" s="35">
        <v>23.67719</v>
      </c>
      <c r="AH455" s="35">
        <v>141.58256</v>
      </c>
      <c r="AI455" s="35"/>
      <c r="AJ455" s="35"/>
      <c r="AK455" s="35"/>
      <c r="AL455" s="35">
        <v>0</v>
      </c>
      <c r="AM455" s="35"/>
      <c r="AN455" s="35"/>
      <c r="AQ455" s="24">
        <f t="shared" si="28"/>
        <v>503.79501999999997</v>
      </c>
      <c r="AS455" s="34">
        <v>682.44799999999998</v>
      </c>
      <c r="AU455" s="20">
        <f t="shared" si="27"/>
        <v>1186.2430199999999</v>
      </c>
      <c r="AW455" s="20"/>
    </row>
    <row r="456" spans="1:49" x14ac:dyDescent="0.25">
      <c r="A456" t="str">
        <f>VLOOKUP($B456,'Cushing Balance'!$C$2:$E$500,3,TRUE)</f>
        <v>422010</v>
      </c>
      <c r="B456" s="1">
        <v>40467</v>
      </c>
      <c r="C456" s="31"/>
      <c r="D456" s="8">
        <v>0</v>
      </c>
      <c r="E456" s="35">
        <v>150.79458</v>
      </c>
      <c r="F456" s="35"/>
      <c r="G456" s="26">
        <v>41.25</v>
      </c>
      <c r="H456" s="35">
        <v>30.458189999999998</v>
      </c>
      <c r="I456" s="35">
        <v>0</v>
      </c>
      <c r="J456" s="26">
        <v>0</v>
      </c>
      <c r="K456" s="35">
        <v>50.70973</v>
      </c>
      <c r="L456" s="35">
        <v>0</v>
      </c>
      <c r="M456" s="35">
        <v>283.65896000000004</v>
      </c>
      <c r="N456" s="35">
        <v>0</v>
      </c>
      <c r="O456" s="35"/>
      <c r="P456" s="35"/>
      <c r="Q456" s="35"/>
      <c r="R456" s="35">
        <v>7.67842</v>
      </c>
      <c r="S456" s="35"/>
      <c r="T456" s="35"/>
      <c r="V456" s="24">
        <f t="shared" si="25"/>
        <v>564.54988000000003</v>
      </c>
      <c r="X456" s="5">
        <v>372.98358958064534</v>
      </c>
      <c r="Z456" s="20">
        <f t="shared" si="26"/>
        <v>937.53346958064537</v>
      </c>
      <c r="AB456" s="8">
        <v>131.82307999999998</v>
      </c>
      <c r="AC456" s="35">
        <v>0</v>
      </c>
      <c r="AD456" s="35"/>
      <c r="AE456" s="35">
        <v>0</v>
      </c>
      <c r="AF456" s="35">
        <v>228.85382999999999</v>
      </c>
      <c r="AG456" s="35">
        <v>22.866630000000001</v>
      </c>
      <c r="AH456" s="35">
        <v>146.38326999999998</v>
      </c>
      <c r="AI456" s="35"/>
      <c r="AJ456" s="35"/>
      <c r="AK456" s="35"/>
      <c r="AL456" s="35">
        <v>0</v>
      </c>
      <c r="AM456" s="35"/>
      <c r="AN456" s="35"/>
      <c r="AQ456" s="24">
        <f t="shared" si="28"/>
        <v>529.92680999999993</v>
      </c>
      <c r="AS456" s="34">
        <v>682.44799999999998</v>
      </c>
      <c r="AU456" s="20">
        <f t="shared" si="27"/>
        <v>1212.3748099999998</v>
      </c>
      <c r="AW456" s="20"/>
    </row>
    <row r="457" spans="1:49" x14ac:dyDescent="0.25">
      <c r="A457" t="str">
        <f>VLOOKUP($B457,'Cushing Balance'!$C$2:$E$500,3,TRUE)</f>
        <v>422010</v>
      </c>
      <c r="B457" s="1">
        <v>40468</v>
      </c>
      <c r="C457" s="31"/>
      <c r="D457" s="8">
        <v>0</v>
      </c>
      <c r="E457" s="35">
        <v>163.31204</v>
      </c>
      <c r="F457" s="35"/>
      <c r="G457" s="26">
        <v>41.25</v>
      </c>
      <c r="H457" s="35">
        <v>30.176729999999999</v>
      </c>
      <c r="I457" s="35">
        <v>0</v>
      </c>
      <c r="J457" s="26">
        <v>0</v>
      </c>
      <c r="K457" s="35">
        <v>52.321769999999994</v>
      </c>
      <c r="L457" s="35">
        <v>0</v>
      </c>
      <c r="M457" s="35">
        <v>293.53679</v>
      </c>
      <c r="N457" s="35">
        <v>0</v>
      </c>
      <c r="O457" s="35"/>
      <c r="P457" s="35"/>
      <c r="Q457" s="35"/>
      <c r="R457" s="35">
        <v>11.357100000000001</v>
      </c>
      <c r="S457" s="35"/>
      <c r="T457" s="35"/>
      <c r="V457" s="24">
        <f t="shared" si="25"/>
        <v>591.95443</v>
      </c>
      <c r="X457" s="5">
        <v>372.98358958064534</v>
      </c>
      <c r="Z457" s="20">
        <f t="shared" si="26"/>
        <v>964.93801958064535</v>
      </c>
      <c r="AB457" s="8">
        <v>131.60214999999999</v>
      </c>
      <c r="AC457" s="35">
        <v>0</v>
      </c>
      <c r="AD457" s="35"/>
      <c r="AE457" s="35">
        <v>0</v>
      </c>
      <c r="AF457" s="35">
        <v>229.00470999999999</v>
      </c>
      <c r="AG457" s="35">
        <v>21.785979999999999</v>
      </c>
      <c r="AH457" s="35">
        <v>146.13849999999999</v>
      </c>
      <c r="AI457" s="35"/>
      <c r="AJ457" s="35"/>
      <c r="AK457" s="35"/>
      <c r="AL457" s="35">
        <v>0</v>
      </c>
      <c r="AM457" s="35"/>
      <c r="AN457" s="35"/>
      <c r="AQ457" s="24">
        <f t="shared" si="28"/>
        <v>528.53134</v>
      </c>
      <c r="AS457" s="34">
        <v>682.44799999999998</v>
      </c>
      <c r="AU457" s="20">
        <f t="shared" si="27"/>
        <v>1210.9793399999999</v>
      </c>
      <c r="AW457" s="20"/>
    </row>
    <row r="458" spans="1:49" x14ac:dyDescent="0.25">
      <c r="A458" t="str">
        <f>VLOOKUP($B458,'Cushing Balance'!$C$2:$E$500,3,TRUE)</f>
        <v>422010</v>
      </c>
      <c r="B458" s="1">
        <v>40469</v>
      </c>
      <c r="C458" s="31"/>
      <c r="D458" s="8">
        <v>0</v>
      </c>
      <c r="E458" s="35">
        <v>134.81979000000001</v>
      </c>
      <c r="F458" s="35"/>
      <c r="G458" s="26">
        <v>41.25</v>
      </c>
      <c r="H458" s="35">
        <v>31.165189999999999</v>
      </c>
      <c r="I458" s="35">
        <v>0</v>
      </c>
      <c r="J458" s="26">
        <v>0</v>
      </c>
      <c r="K458" s="35">
        <v>49.818649999999998</v>
      </c>
      <c r="L458" s="35">
        <v>0</v>
      </c>
      <c r="M458" s="35">
        <v>290.41627</v>
      </c>
      <c r="N458" s="35">
        <v>0</v>
      </c>
      <c r="O458" s="35"/>
      <c r="P458" s="35"/>
      <c r="Q458" s="35"/>
      <c r="R458" s="35">
        <v>28.120189999999997</v>
      </c>
      <c r="S458" s="35"/>
      <c r="T458" s="35"/>
      <c r="V458" s="24">
        <f t="shared" ref="V458:V521" si="29">SUM(D458:R458)</f>
        <v>575.59009000000003</v>
      </c>
      <c r="X458" s="5">
        <v>372.98358958064534</v>
      </c>
      <c r="Z458" s="20">
        <f t="shared" ref="Z458:Z521" si="30">X458+V458</f>
        <v>948.57367958064538</v>
      </c>
      <c r="AB458" s="8">
        <v>131.09793999999999</v>
      </c>
      <c r="AC458" s="35">
        <v>0</v>
      </c>
      <c r="AD458" s="35"/>
      <c r="AE458" s="35">
        <v>0</v>
      </c>
      <c r="AF458" s="35">
        <v>202.55745999999999</v>
      </c>
      <c r="AG458" s="35">
        <v>19.61298</v>
      </c>
      <c r="AH458" s="35">
        <v>111.77121000000001</v>
      </c>
      <c r="AI458" s="35"/>
      <c r="AJ458" s="35"/>
      <c r="AK458" s="35"/>
      <c r="AL458" s="35">
        <v>0</v>
      </c>
      <c r="AM458" s="35"/>
      <c r="AN458" s="35"/>
      <c r="AQ458" s="24">
        <f t="shared" si="28"/>
        <v>465.03958999999998</v>
      </c>
      <c r="AS458" s="34">
        <v>682.44799999999998</v>
      </c>
      <c r="AU458" s="20">
        <f t="shared" ref="AU458:AU521" si="31">AS458+AQ458</f>
        <v>1147.48759</v>
      </c>
      <c r="AW458" s="20"/>
    </row>
    <row r="459" spans="1:49" x14ac:dyDescent="0.25">
      <c r="A459" t="str">
        <f>VLOOKUP($B459,'Cushing Balance'!$C$2:$E$500,3,TRUE)</f>
        <v>422010</v>
      </c>
      <c r="B459" s="1">
        <v>40470</v>
      </c>
      <c r="C459" s="31"/>
      <c r="D459" s="8">
        <v>0</v>
      </c>
      <c r="E459" s="35">
        <v>43.981379999999994</v>
      </c>
      <c r="F459" s="35"/>
      <c r="G459" s="26">
        <v>41.25</v>
      </c>
      <c r="H459" s="35">
        <v>28.865689999999997</v>
      </c>
      <c r="I459" s="35">
        <v>0</v>
      </c>
      <c r="J459" s="26">
        <v>0</v>
      </c>
      <c r="K459" s="35">
        <v>57.756629999999994</v>
      </c>
      <c r="L459" s="35">
        <v>0</v>
      </c>
      <c r="M459" s="35">
        <v>280.27727000000004</v>
      </c>
      <c r="N459" s="35">
        <v>0</v>
      </c>
      <c r="O459" s="35"/>
      <c r="P459" s="35"/>
      <c r="Q459" s="35"/>
      <c r="R459" s="35">
        <v>19.949169999999999</v>
      </c>
      <c r="S459" s="35"/>
      <c r="T459" s="35"/>
      <c r="V459" s="24">
        <f t="shared" si="29"/>
        <v>472.08014000000003</v>
      </c>
      <c r="X459" s="5">
        <v>372.98358958064534</v>
      </c>
      <c r="Z459" s="20">
        <f t="shared" si="30"/>
        <v>845.06372958064537</v>
      </c>
      <c r="AB459" s="8">
        <v>133.60794000000001</v>
      </c>
      <c r="AC459" s="35">
        <v>0</v>
      </c>
      <c r="AD459" s="35"/>
      <c r="AE459" s="35">
        <v>0</v>
      </c>
      <c r="AF459" s="35">
        <v>221.18</v>
      </c>
      <c r="AG459" s="35">
        <v>23.353650000000002</v>
      </c>
      <c r="AH459" s="35">
        <v>77.478100000000012</v>
      </c>
      <c r="AI459" s="35"/>
      <c r="AJ459" s="35"/>
      <c r="AK459" s="35"/>
      <c r="AL459" s="35">
        <v>0</v>
      </c>
      <c r="AM459" s="35"/>
      <c r="AN459" s="35"/>
      <c r="AQ459" s="24">
        <f t="shared" ref="AQ459:AQ522" si="32">SUM(AB459:AO459)</f>
        <v>455.61969000000011</v>
      </c>
      <c r="AS459" s="34">
        <v>682.44799999999998</v>
      </c>
      <c r="AU459" s="20">
        <f t="shared" si="31"/>
        <v>1138.0676900000001</v>
      </c>
      <c r="AW459" s="20"/>
    </row>
    <row r="460" spans="1:49" x14ac:dyDescent="0.25">
      <c r="A460" t="str">
        <f>VLOOKUP($B460,'Cushing Balance'!$C$2:$E$500,3,TRUE)</f>
        <v>422010</v>
      </c>
      <c r="B460" s="1">
        <v>40471</v>
      </c>
      <c r="C460" s="31"/>
      <c r="D460" s="8">
        <v>0</v>
      </c>
      <c r="E460" s="35">
        <v>168.57229000000001</v>
      </c>
      <c r="F460" s="35"/>
      <c r="G460" s="26">
        <v>41.25</v>
      </c>
      <c r="H460" s="35">
        <v>25.75338</v>
      </c>
      <c r="I460" s="35">
        <v>0</v>
      </c>
      <c r="J460" s="26">
        <v>0</v>
      </c>
      <c r="K460" s="35">
        <v>56.415150000000004</v>
      </c>
      <c r="L460" s="35">
        <v>0</v>
      </c>
      <c r="M460" s="35">
        <v>288.92246</v>
      </c>
      <c r="N460" s="35">
        <v>0</v>
      </c>
      <c r="O460" s="35"/>
      <c r="P460" s="35"/>
      <c r="Q460" s="35"/>
      <c r="R460" s="35">
        <v>0.85777000000000003</v>
      </c>
      <c r="S460" s="35"/>
      <c r="T460" s="35"/>
      <c r="V460" s="24">
        <f t="shared" si="29"/>
        <v>581.77104999999995</v>
      </c>
      <c r="X460" s="5">
        <v>372.98358958064534</v>
      </c>
      <c r="Z460" s="20">
        <f t="shared" si="30"/>
        <v>954.75463958064529</v>
      </c>
      <c r="AB460" s="8">
        <v>134.05231000000001</v>
      </c>
      <c r="AC460" s="35">
        <v>0</v>
      </c>
      <c r="AD460" s="35"/>
      <c r="AE460" s="35">
        <v>0</v>
      </c>
      <c r="AF460" s="35">
        <v>209.67615000000001</v>
      </c>
      <c r="AG460" s="35">
        <v>23.797849999999997</v>
      </c>
      <c r="AH460" s="35">
        <v>94.517539999999997</v>
      </c>
      <c r="AI460" s="35"/>
      <c r="AJ460" s="35"/>
      <c r="AK460" s="35"/>
      <c r="AL460" s="35">
        <v>0</v>
      </c>
      <c r="AM460" s="35"/>
      <c r="AN460" s="35"/>
      <c r="AQ460" s="24">
        <f t="shared" si="32"/>
        <v>462.04385000000002</v>
      </c>
      <c r="AS460" s="34">
        <v>682.44799999999998</v>
      </c>
      <c r="AU460" s="20">
        <f t="shared" si="31"/>
        <v>1144.4918499999999</v>
      </c>
      <c r="AW460" s="20"/>
    </row>
    <row r="461" spans="1:49" x14ac:dyDescent="0.25">
      <c r="A461" t="str">
        <f>VLOOKUP($B461,'Cushing Balance'!$C$2:$E$500,3,TRUE)</f>
        <v>422010</v>
      </c>
      <c r="B461" s="1">
        <v>40472</v>
      </c>
      <c r="C461" s="31"/>
      <c r="D461" s="8">
        <v>0</v>
      </c>
      <c r="E461" s="35">
        <v>140.62676999999999</v>
      </c>
      <c r="F461" s="35"/>
      <c r="G461" s="26">
        <v>41.25</v>
      </c>
      <c r="H461" s="35">
        <v>24.98169</v>
      </c>
      <c r="I461" s="35">
        <v>0</v>
      </c>
      <c r="J461" s="26">
        <v>0</v>
      </c>
      <c r="K461" s="35">
        <v>49.893419999999999</v>
      </c>
      <c r="L461" s="35">
        <v>0</v>
      </c>
      <c r="M461" s="35">
        <v>268.04199999999997</v>
      </c>
      <c r="N461" s="35">
        <v>0</v>
      </c>
      <c r="O461" s="35"/>
      <c r="P461" s="35"/>
      <c r="Q461" s="35"/>
      <c r="R461" s="35">
        <v>40.662309999999998</v>
      </c>
      <c r="S461" s="35"/>
      <c r="T461" s="35"/>
      <c r="V461" s="24">
        <f t="shared" si="29"/>
        <v>565.45618999999999</v>
      </c>
      <c r="X461" s="5">
        <v>372.98358958064534</v>
      </c>
      <c r="Z461" s="20">
        <f t="shared" si="30"/>
        <v>938.43977958064534</v>
      </c>
      <c r="AB461" s="8">
        <v>131.45515</v>
      </c>
      <c r="AC461" s="35">
        <v>0</v>
      </c>
      <c r="AD461" s="35"/>
      <c r="AE461" s="35">
        <v>0</v>
      </c>
      <c r="AF461" s="35">
        <v>201.85444000000001</v>
      </c>
      <c r="AG461" s="35">
        <v>22.618749999999999</v>
      </c>
      <c r="AH461" s="35">
        <v>119.82483000000001</v>
      </c>
      <c r="AI461" s="35"/>
      <c r="AJ461" s="35"/>
      <c r="AK461" s="35"/>
      <c r="AL461" s="35">
        <v>0</v>
      </c>
      <c r="AM461" s="35"/>
      <c r="AN461" s="35"/>
      <c r="AQ461" s="24">
        <f t="shared" si="32"/>
        <v>475.75317000000001</v>
      </c>
      <c r="AS461" s="34">
        <v>682.44799999999998</v>
      </c>
      <c r="AU461" s="20">
        <f t="shared" si="31"/>
        <v>1158.20117</v>
      </c>
      <c r="AW461" s="20"/>
    </row>
    <row r="462" spans="1:49" x14ac:dyDescent="0.25">
      <c r="A462" t="str">
        <f>VLOOKUP($B462,'Cushing Balance'!$C$2:$E$500,3,TRUE)</f>
        <v>422010</v>
      </c>
      <c r="B462" s="1">
        <v>40473</v>
      </c>
      <c r="C462" s="31"/>
      <c r="D462" s="8">
        <v>0</v>
      </c>
      <c r="E462" s="35">
        <v>183.71348</v>
      </c>
      <c r="F462" s="35"/>
      <c r="G462" s="26">
        <v>41.25</v>
      </c>
      <c r="H462" s="35">
        <v>24.883680000000002</v>
      </c>
      <c r="I462" s="35">
        <v>0</v>
      </c>
      <c r="J462" s="26">
        <v>0</v>
      </c>
      <c r="K462" s="35">
        <v>48.596809999999998</v>
      </c>
      <c r="L462" s="35">
        <v>0</v>
      </c>
      <c r="M462" s="35">
        <v>306.76297999999997</v>
      </c>
      <c r="N462" s="35">
        <v>0</v>
      </c>
      <c r="O462" s="35"/>
      <c r="P462" s="35"/>
      <c r="Q462" s="35"/>
      <c r="R462" s="35">
        <v>28.306709999999999</v>
      </c>
      <c r="S462" s="35"/>
      <c r="T462" s="35"/>
      <c r="V462" s="24">
        <f t="shared" si="29"/>
        <v>633.51365999999996</v>
      </c>
      <c r="X462" s="5">
        <v>372.98358958064534</v>
      </c>
      <c r="Z462" s="20">
        <f t="shared" si="30"/>
        <v>1006.4972495806453</v>
      </c>
      <c r="AB462" s="8">
        <v>131.29482999999999</v>
      </c>
      <c r="AC462" s="35">
        <v>0</v>
      </c>
      <c r="AD462" s="35"/>
      <c r="AE462" s="35">
        <v>0</v>
      </c>
      <c r="AF462" s="35">
        <v>212.78546</v>
      </c>
      <c r="AG462" s="35">
        <v>18.78173</v>
      </c>
      <c r="AH462" s="35">
        <v>128.45523</v>
      </c>
      <c r="AI462" s="35"/>
      <c r="AJ462" s="35"/>
      <c r="AK462" s="35"/>
      <c r="AL462" s="35">
        <v>0</v>
      </c>
      <c r="AM462" s="35"/>
      <c r="AN462" s="35"/>
      <c r="AQ462" s="24">
        <f t="shared" si="32"/>
        <v>491.31724999999994</v>
      </c>
      <c r="AS462" s="34">
        <v>682.44799999999998</v>
      </c>
      <c r="AU462" s="20">
        <f t="shared" si="31"/>
        <v>1173.7652499999999</v>
      </c>
      <c r="AW462" s="20"/>
    </row>
    <row r="463" spans="1:49" x14ac:dyDescent="0.25">
      <c r="A463" t="str">
        <f>VLOOKUP($B463,'Cushing Balance'!$C$2:$E$500,3,TRUE)</f>
        <v>432010</v>
      </c>
      <c r="B463" s="1">
        <v>40474</v>
      </c>
      <c r="C463" s="31"/>
      <c r="D463" s="8">
        <v>0</v>
      </c>
      <c r="E463" s="35">
        <v>184.41173000000001</v>
      </c>
      <c r="F463" s="35"/>
      <c r="G463" s="26">
        <v>41.25</v>
      </c>
      <c r="H463" s="35">
        <v>24.267209999999999</v>
      </c>
      <c r="I463" s="35">
        <v>0</v>
      </c>
      <c r="J463" s="26">
        <v>0</v>
      </c>
      <c r="K463" s="35">
        <v>46.782019999999996</v>
      </c>
      <c r="L463" s="35">
        <v>0</v>
      </c>
      <c r="M463" s="35">
        <v>298.34416999999996</v>
      </c>
      <c r="N463" s="35">
        <v>0</v>
      </c>
      <c r="O463" s="35"/>
      <c r="P463" s="35"/>
      <c r="Q463" s="35"/>
      <c r="R463" s="35">
        <v>76.754580000000004</v>
      </c>
      <c r="S463" s="35"/>
      <c r="T463" s="35"/>
      <c r="V463" s="24">
        <f t="shared" si="29"/>
        <v>671.80971</v>
      </c>
      <c r="X463" s="5">
        <v>372.98358958064534</v>
      </c>
      <c r="Z463" s="20">
        <f t="shared" si="30"/>
        <v>1044.7932995806455</v>
      </c>
      <c r="AB463" s="8">
        <v>131.88192000000001</v>
      </c>
      <c r="AC463" s="35">
        <v>0</v>
      </c>
      <c r="AD463" s="35"/>
      <c r="AE463" s="35">
        <v>0</v>
      </c>
      <c r="AF463" s="35">
        <v>214.28231</v>
      </c>
      <c r="AG463" s="35">
        <v>36.123580000000004</v>
      </c>
      <c r="AH463" s="35">
        <v>63.40352</v>
      </c>
      <c r="AI463" s="35"/>
      <c r="AJ463" s="35"/>
      <c r="AK463" s="35"/>
      <c r="AL463" s="35">
        <v>0</v>
      </c>
      <c r="AM463" s="35"/>
      <c r="AN463" s="35"/>
      <c r="AQ463" s="24">
        <f t="shared" si="32"/>
        <v>445.69132999999999</v>
      </c>
      <c r="AS463" s="34">
        <v>682.44799999999998</v>
      </c>
      <c r="AU463" s="20">
        <f t="shared" si="31"/>
        <v>1128.13933</v>
      </c>
      <c r="AW463" s="20"/>
    </row>
    <row r="464" spans="1:49" x14ac:dyDescent="0.25">
      <c r="A464" t="str">
        <f>VLOOKUP($B464,'Cushing Balance'!$C$2:$E$500,3,TRUE)</f>
        <v>432010</v>
      </c>
      <c r="B464" s="1">
        <v>40475</v>
      </c>
      <c r="C464" s="31"/>
      <c r="D464" s="8">
        <v>0</v>
      </c>
      <c r="E464" s="35">
        <v>178.30515</v>
      </c>
      <c r="F464" s="35"/>
      <c r="G464" s="26">
        <v>41.25</v>
      </c>
      <c r="H464" s="35">
        <v>23.393830000000001</v>
      </c>
      <c r="I464" s="35">
        <v>0</v>
      </c>
      <c r="J464" s="26">
        <v>0</v>
      </c>
      <c r="K464" s="35">
        <v>46.588940000000001</v>
      </c>
      <c r="L464" s="35">
        <v>0</v>
      </c>
      <c r="M464" s="35">
        <v>268.98203999999998</v>
      </c>
      <c r="N464" s="35">
        <v>0</v>
      </c>
      <c r="O464" s="35"/>
      <c r="P464" s="35"/>
      <c r="Q464" s="35"/>
      <c r="R464" s="35">
        <v>0.28925000000000001</v>
      </c>
      <c r="S464" s="35"/>
      <c r="T464" s="35"/>
      <c r="V464" s="24">
        <f t="shared" si="29"/>
        <v>558.80921000000001</v>
      </c>
      <c r="X464" s="5">
        <v>372.98358958064534</v>
      </c>
      <c r="Z464" s="20">
        <f t="shared" si="30"/>
        <v>931.79279958064535</v>
      </c>
      <c r="AB464" s="8">
        <v>131.36779000000001</v>
      </c>
      <c r="AC464" s="35">
        <v>0</v>
      </c>
      <c r="AD464" s="35"/>
      <c r="AE464" s="35">
        <v>0</v>
      </c>
      <c r="AF464" s="35">
        <v>202.25648000000001</v>
      </c>
      <c r="AG464" s="35">
        <v>35.250099999999996</v>
      </c>
      <c r="AH464" s="35">
        <v>91.276710000000008</v>
      </c>
      <c r="AI464" s="35"/>
      <c r="AJ464" s="35"/>
      <c r="AK464" s="35"/>
      <c r="AL464" s="35">
        <v>0</v>
      </c>
      <c r="AM464" s="35"/>
      <c r="AN464" s="35"/>
      <c r="AQ464" s="24">
        <f t="shared" si="32"/>
        <v>460.15107999999998</v>
      </c>
      <c r="AS464" s="34">
        <v>682.44799999999998</v>
      </c>
      <c r="AU464" s="20">
        <f t="shared" si="31"/>
        <v>1142.59908</v>
      </c>
      <c r="AW464" s="20"/>
    </row>
    <row r="465" spans="1:49" x14ac:dyDescent="0.25">
      <c r="A465" t="str">
        <f>VLOOKUP($B465,'Cushing Balance'!$C$2:$E$500,3,TRUE)</f>
        <v>432010</v>
      </c>
      <c r="B465" s="1">
        <v>40476</v>
      </c>
      <c r="C465" s="31"/>
      <c r="D465" s="8">
        <v>0</v>
      </c>
      <c r="E465" s="35">
        <v>175.17474999999999</v>
      </c>
      <c r="F465" s="35"/>
      <c r="G465" s="26">
        <v>41.25</v>
      </c>
      <c r="H465" s="35">
        <v>25.734770000000001</v>
      </c>
      <c r="I465" s="35">
        <v>0</v>
      </c>
      <c r="J465" s="26">
        <v>0</v>
      </c>
      <c r="K465" s="35">
        <v>50.206129999999995</v>
      </c>
      <c r="L465" s="35">
        <v>0</v>
      </c>
      <c r="M465" s="35">
        <v>284.28325000000001</v>
      </c>
      <c r="N465" s="35">
        <v>0</v>
      </c>
      <c r="O465" s="35"/>
      <c r="P465" s="35"/>
      <c r="Q465" s="35"/>
      <c r="R465" s="35">
        <v>70.238649999999993</v>
      </c>
      <c r="S465" s="35"/>
      <c r="T465" s="35"/>
      <c r="V465" s="24">
        <f t="shared" si="29"/>
        <v>646.88754999999992</v>
      </c>
      <c r="X465" s="5">
        <v>372.98358958064534</v>
      </c>
      <c r="Z465" s="20">
        <f t="shared" si="30"/>
        <v>1019.8711395806453</v>
      </c>
      <c r="AB465" s="8">
        <v>138.3381</v>
      </c>
      <c r="AC465" s="35">
        <v>0</v>
      </c>
      <c r="AD465" s="35"/>
      <c r="AE465" s="35">
        <v>0</v>
      </c>
      <c r="AF465" s="35">
        <v>208.06789999999998</v>
      </c>
      <c r="AG465" s="35">
        <v>27.759209999999999</v>
      </c>
      <c r="AH465" s="35">
        <v>175.04842000000002</v>
      </c>
      <c r="AI465" s="35"/>
      <c r="AJ465" s="35"/>
      <c r="AK465" s="35"/>
      <c r="AL465" s="35">
        <v>0</v>
      </c>
      <c r="AM465" s="35"/>
      <c r="AN465" s="35"/>
      <c r="AQ465" s="24">
        <f t="shared" si="32"/>
        <v>549.21362999999997</v>
      </c>
      <c r="AS465" s="34">
        <v>682.44799999999998</v>
      </c>
      <c r="AU465" s="20">
        <f t="shared" si="31"/>
        <v>1231.6616300000001</v>
      </c>
      <c r="AW465" s="20"/>
    </row>
    <row r="466" spans="1:49" x14ac:dyDescent="0.25">
      <c r="A466" t="str">
        <f>VLOOKUP($B466,'Cushing Balance'!$C$2:$E$500,3,TRUE)</f>
        <v>432010</v>
      </c>
      <c r="B466" s="1">
        <v>40477</v>
      </c>
      <c r="C466" s="31"/>
      <c r="D466" s="8">
        <v>0</v>
      </c>
      <c r="E466" s="35">
        <v>162.60293999999999</v>
      </c>
      <c r="F466" s="35"/>
      <c r="G466" s="26">
        <v>41.25</v>
      </c>
      <c r="H466" s="35">
        <v>25.337880000000002</v>
      </c>
      <c r="I466" s="35">
        <v>0</v>
      </c>
      <c r="J466" s="26">
        <v>0</v>
      </c>
      <c r="K466" s="35">
        <v>54.075209999999998</v>
      </c>
      <c r="L466" s="35">
        <v>0</v>
      </c>
      <c r="M466" s="35">
        <v>324.89034999999996</v>
      </c>
      <c r="N466" s="35">
        <v>0</v>
      </c>
      <c r="O466" s="35"/>
      <c r="P466" s="35"/>
      <c r="Q466" s="35"/>
      <c r="R466" s="35">
        <v>26.473099999999999</v>
      </c>
      <c r="S466" s="35"/>
      <c r="T466" s="35"/>
      <c r="V466" s="24">
        <f t="shared" si="29"/>
        <v>634.62947999999994</v>
      </c>
      <c r="X466" s="5">
        <v>372.98358958064534</v>
      </c>
      <c r="Z466" s="20">
        <f t="shared" si="30"/>
        <v>1007.6130695806453</v>
      </c>
      <c r="AB466" s="8">
        <v>137.46869000000001</v>
      </c>
      <c r="AC466" s="35">
        <v>0</v>
      </c>
      <c r="AD466" s="35"/>
      <c r="AE466" s="35">
        <v>0</v>
      </c>
      <c r="AF466" s="35">
        <v>223.96663000000001</v>
      </c>
      <c r="AG466" s="35">
        <v>35.839980000000004</v>
      </c>
      <c r="AH466" s="35">
        <v>170.26548</v>
      </c>
      <c r="AI466" s="35"/>
      <c r="AJ466" s="35"/>
      <c r="AK466" s="35"/>
      <c r="AL466" s="35">
        <v>0</v>
      </c>
      <c r="AM466" s="35"/>
      <c r="AN466" s="35"/>
      <c r="AQ466" s="24">
        <f t="shared" si="32"/>
        <v>567.54078000000004</v>
      </c>
      <c r="AS466" s="34">
        <v>682.44799999999998</v>
      </c>
      <c r="AU466" s="20">
        <f t="shared" si="31"/>
        <v>1249.9887800000001</v>
      </c>
      <c r="AW466" s="20"/>
    </row>
    <row r="467" spans="1:49" x14ac:dyDescent="0.25">
      <c r="A467" t="str">
        <f>VLOOKUP($B467,'Cushing Balance'!$C$2:$E$500,3,TRUE)</f>
        <v>432010</v>
      </c>
      <c r="B467" s="1">
        <v>40478</v>
      </c>
      <c r="C467" s="31"/>
      <c r="D467" s="8">
        <v>0</v>
      </c>
      <c r="E467" s="35">
        <v>177.37669</v>
      </c>
      <c r="F467" s="35"/>
      <c r="G467" s="26">
        <v>41.25</v>
      </c>
      <c r="H467" s="35">
        <v>25.234349999999999</v>
      </c>
      <c r="I467" s="35">
        <v>0</v>
      </c>
      <c r="J467" s="26">
        <v>0</v>
      </c>
      <c r="K467" s="35">
        <v>48.013829999999999</v>
      </c>
      <c r="L467" s="35">
        <v>0</v>
      </c>
      <c r="M467" s="35">
        <v>291.97209999999995</v>
      </c>
      <c r="N467" s="35">
        <v>0</v>
      </c>
      <c r="O467" s="35"/>
      <c r="P467" s="35"/>
      <c r="Q467" s="35"/>
      <c r="R467" s="35">
        <v>32.629190000000001</v>
      </c>
      <c r="S467" s="35"/>
      <c r="T467" s="35"/>
      <c r="V467" s="24">
        <f t="shared" si="29"/>
        <v>616.47615999999994</v>
      </c>
      <c r="X467" s="5">
        <v>372.98358958064534</v>
      </c>
      <c r="Z467" s="20">
        <f t="shared" si="30"/>
        <v>989.45974958064528</v>
      </c>
      <c r="AB467" s="8">
        <v>134.89160000000001</v>
      </c>
      <c r="AC467" s="35">
        <v>0</v>
      </c>
      <c r="AD467" s="35"/>
      <c r="AE467" s="35">
        <v>0</v>
      </c>
      <c r="AF467" s="35">
        <v>195.19167000000002</v>
      </c>
      <c r="AG467" s="35">
        <v>35.832709999999999</v>
      </c>
      <c r="AH467" s="35">
        <v>79.022940000000006</v>
      </c>
      <c r="AI467" s="35"/>
      <c r="AJ467" s="35"/>
      <c r="AK467" s="35"/>
      <c r="AL467" s="35">
        <v>0</v>
      </c>
      <c r="AM467" s="35"/>
      <c r="AN467" s="35"/>
      <c r="AQ467" s="24">
        <f t="shared" si="32"/>
        <v>444.93892000000005</v>
      </c>
      <c r="AS467" s="34">
        <v>682.44799999999998</v>
      </c>
      <c r="AU467" s="20">
        <f t="shared" si="31"/>
        <v>1127.3869199999999</v>
      </c>
      <c r="AW467" s="20"/>
    </row>
    <row r="468" spans="1:49" x14ac:dyDescent="0.25">
      <c r="A468" t="str">
        <f>VLOOKUP($B468,'Cushing Balance'!$C$2:$E$500,3,TRUE)</f>
        <v>432010</v>
      </c>
      <c r="B468" s="1">
        <v>40479</v>
      </c>
      <c r="C468" s="31"/>
      <c r="D468" s="8">
        <v>0</v>
      </c>
      <c r="E468" s="35">
        <v>166.50035</v>
      </c>
      <c r="F468" s="35"/>
      <c r="G468" s="26">
        <v>41.25</v>
      </c>
      <c r="H468" s="35">
        <v>27.61448</v>
      </c>
      <c r="I468" s="35">
        <v>0</v>
      </c>
      <c r="J468" s="26">
        <v>0</v>
      </c>
      <c r="K468" s="35">
        <v>50.023480000000006</v>
      </c>
      <c r="L468" s="35">
        <v>0</v>
      </c>
      <c r="M468" s="35">
        <v>298.76652000000001</v>
      </c>
      <c r="N468" s="35">
        <v>0</v>
      </c>
      <c r="O468" s="35"/>
      <c r="P468" s="35"/>
      <c r="Q468" s="35"/>
      <c r="R468" s="35">
        <v>9.4499999999999993</v>
      </c>
      <c r="S468" s="35"/>
      <c r="T468" s="35"/>
      <c r="V468" s="24">
        <f t="shared" si="29"/>
        <v>593.60482999999999</v>
      </c>
      <c r="X468" s="5">
        <v>372.98358958064534</v>
      </c>
      <c r="Z468" s="20">
        <f t="shared" si="30"/>
        <v>966.58841958064534</v>
      </c>
      <c r="AB468" s="8">
        <v>146.19492000000002</v>
      </c>
      <c r="AC468" s="35">
        <v>0</v>
      </c>
      <c r="AD468" s="35"/>
      <c r="AE468" s="35">
        <v>0</v>
      </c>
      <c r="AF468" s="35">
        <v>231.09645999999998</v>
      </c>
      <c r="AG468" s="35">
        <v>36.636710000000001</v>
      </c>
      <c r="AH468" s="35">
        <v>43.834350000000001</v>
      </c>
      <c r="AI468" s="35"/>
      <c r="AJ468" s="35"/>
      <c r="AK468" s="35"/>
      <c r="AL468" s="35">
        <v>0</v>
      </c>
      <c r="AM468" s="35"/>
      <c r="AN468" s="35"/>
      <c r="AQ468" s="24">
        <f t="shared" si="32"/>
        <v>457.76243999999997</v>
      </c>
      <c r="AS468" s="34">
        <v>682.44799999999998</v>
      </c>
      <c r="AU468" s="20">
        <f t="shared" si="31"/>
        <v>1140.2104399999998</v>
      </c>
      <c r="AW468" s="20"/>
    </row>
    <row r="469" spans="1:49" x14ac:dyDescent="0.25">
      <c r="A469" t="str">
        <f>VLOOKUP($B469,'Cushing Balance'!$C$2:$E$500,3,TRUE)</f>
        <v>432010</v>
      </c>
      <c r="B469" s="1">
        <v>40480</v>
      </c>
      <c r="C469" s="31"/>
      <c r="D469" s="8">
        <v>0</v>
      </c>
      <c r="E469" s="35">
        <v>184.06806</v>
      </c>
      <c r="F469" s="35"/>
      <c r="G469" s="26">
        <v>41.25</v>
      </c>
      <c r="H469" s="35">
        <v>27.815169999999998</v>
      </c>
      <c r="I469" s="35">
        <v>0</v>
      </c>
      <c r="J469" s="26">
        <v>0</v>
      </c>
      <c r="K469" s="35">
        <v>48.458940000000005</v>
      </c>
      <c r="L469" s="35">
        <v>0</v>
      </c>
      <c r="M469" s="35">
        <v>305.78444000000002</v>
      </c>
      <c r="N469" s="35">
        <v>0</v>
      </c>
      <c r="O469" s="35"/>
      <c r="P469" s="35"/>
      <c r="Q469" s="35"/>
      <c r="R469" s="35">
        <v>38.159099999999995</v>
      </c>
      <c r="S469" s="35"/>
      <c r="T469" s="35"/>
      <c r="V469" s="24">
        <f t="shared" si="29"/>
        <v>645.53570999999999</v>
      </c>
      <c r="X469" s="5">
        <v>372.98358958064534</v>
      </c>
      <c r="Z469" s="20">
        <f t="shared" si="30"/>
        <v>1018.5192995806453</v>
      </c>
      <c r="AB469" s="8">
        <v>149.52069</v>
      </c>
      <c r="AC469" s="35">
        <v>0</v>
      </c>
      <c r="AD469" s="35"/>
      <c r="AE469" s="35">
        <v>0</v>
      </c>
      <c r="AF469" s="35">
        <v>228.04051999999999</v>
      </c>
      <c r="AG469" s="35">
        <v>35.850919999999995</v>
      </c>
      <c r="AH469" s="35">
        <v>89.993210000000005</v>
      </c>
      <c r="AI469" s="35"/>
      <c r="AJ469" s="35"/>
      <c r="AK469" s="35"/>
      <c r="AL469" s="35">
        <v>0</v>
      </c>
      <c r="AM469" s="35"/>
      <c r="AN469" s="35"/>
      <c r="AQ469" s="24">
        <f t="shared" si="32"/>
        <v>503.40533999999991</v>
      </c>
      <c r="AS469" s="34">
        <v>682.44799999999998</v>
      </c>
      <c r="AU469" s="20">
        <f t="shared" si="31"/>
        <v>1185.8533399999999</v>
      </c>
      <c r="AW469" s="20"/>
    </row>
    <row r="470" spans="1:49" x14ac:dyDescent="0.25">
      <c r="A470" t="str">
        <f>VLOOKUP($B470,'Cushing Balance'!$C$2:$E$500,3,TRUE)</f>
        <v>442010</v>
      </c>
      <c r="B470" s="1">
        <v>40481</v>
      </c>
      <c r="C470" s="31"/>
      <c r="D470" s="8">
        <v>0</v>
      </c>
      <c r="E470" s="35">
        <v>178.58323000000001</v>
      </c>
      <c r="F470" s="35"/>
      <c r="G470" s="26">
        <v>41.25</v>
      </c>
      <c r="H470" s="35">
        <v>27.202349999999999</v>
      </c>
      <c r="I470" s="35">
        <v>0</v>
      </c>
      <c r="J470" s="26">
        <v>0</v>
      </c>
      <c r="K470" s="35">
        <v>46.860939999999999</v>
      </c>
      <c r="L470" s="35">
        <v>0</v>
      </c>
      <c r="M470" s="35">
        <v>257.02652</v>
      </c>
      <c r="N470" s="35">
        <v>0</v>
      </c>
      <c r="O470" s="35"/>
      <c r="P470" s="35"/>
      <c r="Q470" s="35"/>
      <c r="R470" s="35">
        <v>38.987730000000006</v>
      </c>
      <c r="S470" s="35"/>
      <c r="T470" s="35"/>
      <c r="V470" s="24">
        <f t="shared" si="29"/>
        <v>589.91077000000007</v>
      </c>
      <c r="X470" s="5">
        <v>372.98358958064534</v>
      </c>
      <c r="Z470" s="20">
        <f t="shared" si="30"/>
        <v>962.89435958064541</v>
      </c>
      <c r="AB470" s="8">
        <v>148.60801999999998</v>
      </c>
      <c r="AC470" s="35">
        <v>0</v>
      </c>
      <c r="AD470" s="35"/>
      <c r="AE470" s="35">
        <v>0</v>
      </c>
      <c r="AF470" s="35">
        <v>227.30042</v>
      </c>
      <c r="AG470" s="35">
        <v>38.480809999999998</v>
      </c>
      <c r="AH470" s="35">
        <v>98.733130000000003</v>
      </c>
      <c r="AI470" s="35"/>
      <c r="AJ470" s="35"/>
      <c r="AK470" s="35"/>
      <c r="AL470" s="35">
        <v>0</v>
      </c>
      <c r="AM470" s="35"/>
      <c r="AN470" s="35"/>
      <c r="AQ470" s="24">
        <f t="shared" si="32"/>
        <v>513.12238000000002</v>
      </c>
      <c r="AS470" s="34">
        <v>682.44799999999998</v>
      </c>
      <c r="AU470" s="20">
        <f t="shared" si="31"/>
        <v>1195.5703800000001</v>
      </c>
      <c r="AW470" s="20"/>
    </row>
    <row r="471" spans="1:49" x14ac:dyDescent="0.25">
      <c r="A471" t="str">
        <f>VLOOKUP($B471,'Cushing Balance'!$C$2:$E$500,3,TRUE)</f>
        <v>442010</v>
      </c>
      <c r="B471" s="1">
        <v>40482</v>
      </c>
      <c r="C471" s="31"/>
      <c r="D471" s="8">
        <v>0</v>
      </c>
      <c r="E471" s="35">
        <v>172.72608</v>
      </c>
      <c r="F471" s="35"/>
      <c r="G471" s="26">
        <v>41.25</v>
      </c>
      <c r="H471" s="35">
        <v>23.795900000000003</v>
      </c>
      <c r="I471" s="35">
        <v>0</v>
      </c>
      <c r="J471" s="26">
        <v>0</v>
      </c>
      <c r="K471" s="35">
        <v>48.173250000000003</v>
      </c>
      <c r="L471" s="35">
        <v>0</v>
      </c>
      <c r="M471" s="35">
        <v>260.09262999999999</v>
      </c>
      <c r="N471" s="35">
        <v>0</v>
      </c>
      <c r="O471" s="35"/>
      <c r="P471" s="35"/>
      <c r="Q471" s="35"/>
      <c r="R471" s="35">
        <v>75.687649999999991</v>
      </c>
      <c r="S471" s="35"/>
      <c r="T471" s="35"/>
      <c r="V471" s="24">
        <f t="shared" si="29"/>
        <v>621.72550999999987</v>
      </c>
      <c r="X471" s="5">
        <v>372.98358958064534</v>
      </c>
      <c r="Z471" s="20">
        <f t="shared" si="30"/>
        <v>994.70909958064522</v>
      </c>
      <c r="AB471" s="8">
        <v>144.12707999999998</v>
      </c>
      <c r="AC471" s="35">
        <v>0</v>
      </c>
      <c r="AD471" s="35"/>
      <c r="AE471" s="35">
        <v>0</v>
      </c>
      <c r="AF471" s="35">
        <v>220.04088000000002</v>
      </c>
      <c r="AG471" s="35">
        <v>39.173439999999999</v>
      </c>
      <c r="AH471" s="35">
        <v>120.65408000000001</v>
      </c>
      <c r="AI471" s="35"/>
      <c r="AJ471" s="35"/>
      <c r="AK471" s="35"/>
      <c r="AL471" s="35">
        <v>0</v>
      </c>
      <c r="AM471" s="35"/>
      <c r="AN471" s="35"/>
      <c r="AQ471" s="24">
        <f t="shared" si="32"/>
        <v>523.99548000000004</v>
      </c>
      <c r="AS471" s="34">
        <v>682.44799999999998</v>
      </c>
      <c r="AU471" s="20">
        <f t="shared" si="31"/>
        <v>1206.4434799999999</v>
      </c>
      <c r="AW471" s="20"/>
    </row>
    <row r="472" spans="1:49" x14ac:dyDescent="0.25">
      <c r="A472" t="str">
        <f>VLOOKUP($B472,'Cushing Balance'!$C$2:$E$500,3,TRUE)</f>
        <v>442010</v>
      </c>
      <c r="B472" s="1">
        <v>40483</v>
      </c>
      <c r="C472" s="31"/>
      <c r="D472" s="8">
        <v>0</v>
      </c>
      <c r="E472" s="35">
        <v>182.70356000000001</v>
      </c>
      <c r="F472" s="35"/>
      <c r="G472" s="26">
        <v>41.25</v>
      </c>
      <c r="H472" s="35">
        <v>25.80265</v>
      </c>
      <c r="I472" s="35">
        <v>0</v>
      </c>
      <c r="J472" s="26">
        <v>0</v>
      </c>
      <c r="K472" s="35">
        <v>50.79515</v>
      </c>
      <c r="L472" s="35">
        <v>0</v>
      </c>
      <c r="M472" s="35">
        <v>270.81046000000003</v>
      </c>
      <c r="N472" s="35">
        <v>0</v>
      </c>
      <c r="O472" s="35"/>
      <c r="P472" s="35"/>
      <c r="Q472" s="35"/>
      <c r="R472" s="35">
        <v>5.3901899999999996</v>
      </c>
      <c r="S472" s="35"/>
      <c r="T472" s="35"/>
      <c r="V472" s="24">
        <f t="shared" si="29"/>
        <v>576.75201000000004</v>
      </c>
      <c r="X472" s="5">
        <v>389.09145076666647</v>
      </c>
      <c r="Z472" s="20">
        <f t="shared" si="30"/>
        <v>965.84346076666657</v>
      </c>
      <c r="AB472" s="8">
        <v>132.32675</v>
      </c>
      <c r="AC472" s="35">
        <v>0</v>
      </c>
      <c r="AD472" s="35"/>
      <c r="AE472" s="35">
        <v>0</v>
      </c>
      <c r="AF472" s="35">
        <v>212.67157999999998</v>
      </c>
      <c r="AG472" s="35">
        <v>39.041599999999995</v>
      </c>
      <c r="AH472" s="35">
        <v>147.99232999999998</v>
      </c>
      <c r="AI472" s="35"/>
      <c r="AJ472" s="35"/>
      <c r="AK472" s="35"/>
      <c r="AL472" s="35">
        <v>0</v>
      </c>
      <c r="AM472" s="35"/>
      <c r="AN472" s="35"/>
      <c r="AQ472" s="24">
        <f t="shared" si="32"/>
        <v>532.03225999999995</v>
      </c>
      <c r="AS472" s="34">
        <v>746.09600000000023</v>
      </c>
      <c r="AU472" s="20">
        <f t="shared" si="31"/>
        <v>1278.1282600000002</v>
      </c>
      <c r="AW472" s="20"/>
    </row>
    <row r="473" spans="1:49" x14ac:dyDescent="0.25">
      <c r="A473" t="str">
        <f>VLOOKUP($B473,'Cushing Balance'!$C$2:$E$500,3,TRUE)</f>
        <v>442010</v>
      </c>
      <c r="B473" s="1">
        <v>40484</v>
      </c>
      <c r="C473" s="31"/>
      <c r="D473" s="8">
        <v>0</v>
      </c>
      <c r="E473" s="35">
        <v>170.06019000000001</v>
      </c>
      <c r="F473" s="35"/>
      <c r="G473" s="26">
        <v>41.25</v>
      </c>
      <c r="H473" s="35">
        <v>25.328669999999999</v>
      </c>
      <c r="I473" s="35">
        <v>0</v>
      </c>
      <c r="J473" s="26">
        <v>0</v>
      </c>
      <c r="K473" s="35">
        <v>55.850250000000003</v>
      </c>
      <c r="L473" s="35">
        <v>0</v>
      </c>
      <c r="M473" s="35">
        <v>303.92677000000003</v>
      </c>
      <c r="N473" s="35">
        <v>0</v>
      </c>
      <c r="O473" s="35"/>
      <c r="P473" s="35"/>
      <c r="Q473" s="35"/>
      <c r="R473" s="35">
        <v>0.72645999999999999</v>
      </c>
      <c r="S473" s="35"/>
      <c r="T473" s="35"/>
      <c r="V473" s="24">
        <f t="shared" si="29"/>
        <v>597.14233999999999</v>
      </c>
      <c r="X473" s="5">
        <v>389.09145076666647</v>
      </c>
      <c r="Z473" s="20">
        <f t="shared" si="30"/>
        <v>986.23379076666652</v>
      </c>
      <c r="AB473" s="8">
        <v>132.11805999999999</v>
      </c>
      <c r="AC473" s="35">
        <v>0</v>
      </c>
      <c r="AD473" s="35"/>
      <c r="AE473" s="35">
        <v>0</v>
      </c>
      <c r="AF473" s="35">
        <v>198.21119000000002</v>
      </c>
      <c r="AG473" s="35">
        <v>39.072960000000002</v>
      </c>
      <c r="AH473" s="35">
        <v>149.26249999999999</v>
      </c>
      <c r="AI473" s="35"/>
      <c r="AJ473" s="35"/>
      <c r="AK473" s="35"/>
      <c r="AL473" s="35">
        <v>0</v>
      </c>
      <c r="AM473" s="35"/>
      <c r="AN473" s="35"/>
      <c r="AQ473" s="24">
        <f t="shared" si="32"/>
        <v>518.66471000000001</v>
      </c>
      <c r="AS473" s="34">
        <v>746.09600000000023</v>
      </c>
      <c r="AU473" s="20">
        <f t="shared" si="31"/>
        <v>1264.7607100000002</v>
      </c>
      <c r="AW473" s="20"/>
    </row>
    <row r="474" spans="1:49" x14ac:dyDescent="0.25">
      <c r="A474" t="str">
        <f>VLOOKUP($B474,'Cushing Balance'!$C$2:$E$500,3,TRUE)</f>
        <v>442010</v>
      </c>
      <c r="B474" s="1">
        <v>40485</v>
      </c>
      <c r="C474" s="31"/>
      <c r="D474" s="8">
        <v>0</v>
      </c>
      <c r="E474" s="35">
        <v>160.0034</v>
      </c>
      <c r="F474" s="35"/>
      <c r="G474" s="26">
        <v>41.25</v>
      </c>
      <c r="H474" s="35">
        <v>25.999500000000001</v>
      </c>
      <c r="I474" s="35">
        <v>0</v>
      </c>
      <c r="J474" s="26">
        <v>0</v>
      </c>
      <c r="K474" s="35">
        <v>56.130749999999999</v>
      </c>
      <c r="L474" s="35">
        <v>0</v>
      </c>
      <c r="M474" s="35">
        <v>369.41449999999998</v>
      </c>
      <c r="N474" s="35">
        <v>0</v>
      </c>
      <c r="O474" s="35"/>
      <c r="P474" s="35"/>
      <c r="Q474" s="35"/>
      <c r="R474" s="35">
        <v>25.642189999999999</v>
      </c>
      <c r="S474" s="35"/>
      <c r="T474" s="35"/>
      <c r="V474" s="24">
        <f t="shared" si="29"/>
        <v>678.44033999999999</v>
      </c>
      <c r="X474" s="5">
        <v>389.09145076666647</v>
      </c>
      <c r="Z474" s="20">
        <f t="shared" si="30"/>
        <v>1067.5317907666665</v>
      </c>
      <c r="AB474" s="8">
        <v>131.95908</v>
      </c>
      <c r="AC474" s="35">
        <v>0</v>
      </c>
      <c r="AD474" s="35"/>
      <c r="AE474" s="35">
        <v>0</v>
      </c>
      <c r="AF474" s="35">
        <v>163.19465</v>
      </c>
      <c r="AG474" s="35">
        <v>39.015039999999999</v>
      </c>
      <c r="AH474" s="35">
        <v>150.64704</v>
      </c>
      <c r="AI474" s="35"/>
      <c r="AJ474" s="35"/>
      <c r="AK474" s="35"/>
      <c r="AL474" s="35">
        <v>0</v>
      </c>
      <c r="AM474" s="35"/>
      <c r="AN474" s="35"/>
      <c r="AQ474" s="24">
        <f t="shared" si="32"/>
        <v>484.81581</v>
      </c>
      <c r="AS474" s="34">
        <v>746.09600000000023</v>
      </c>
      <c r="AU474" s="20">
        <f t="shared" si="31"/>
        <v>1230.9118100000003</v>
      </c>
      <c r="AW474" s="20"/>
    </row>
    <row r="475" spans="1:49" x14ac:dyDescent="0.25">
      <c r="A475" t="str">
        <f>VLOOKUP($B475,'Cushing Balance'!$C$2:$E$500,3,TRUE)</f>
        <v>442010</v>
      </c>
      <c r="B475" s="1">
        <v>40486</v>
      </c>
      <c r="C475" s="31"/>
      <c r="D475" s="8">
        <v>0</v>
      </c>
      <c r="E475" s="35">
        <v>181.1584</v>
      </c>
      <c r="F475" s="35"/>
      <c r="G475" s="26">
        <v>41.25</v>
      </c>
      <c r="H475" s="35">
        <v>25.015810000000002</v>
      </c>
      <c r="I475" s="35">
        <v>0</v>
      </c>
      <c r="J475" s="26">
        <v>0</v>
      </c>
      <c r="K475" s="35">
        <v>64.683940000000007</v>
      </c>
      <c r="L475" s="35">
        <v>0</v>
      </c>
      <c r="M475" s="35">
        <v>357.19147999999996</v>
      </c>
      <c r="N475" s="35">
        <v>0</v>
      </c>
      <c r="O475" s="35"/>
      <c r="P475" s="35"/>
      <c r="Q475" s="35"/>
      <c r="R475" s="35">
        <v>63.117129999999996</v>
      </c>
      <c r="S475" s="35"/>
      <c r="T475" s="35"/>
      <c r="V475" s="24">
        <f t="shared" si="29"/>
        <v>732.41675999999995</v>
      </c>
      <c r="X475" s="5">
        <v>389.09145076666647</v>
      </c>
      <c r="Z475" s="20">
        <f t="shared" si="30"/>
        <v>1121.5082107666665</v>
      </c>
      <c r="AB475" s="8">
        <v>132.90969000000001</v>
      </c>
      <c r="AC475" s="35">
        <v>0</v>
      </c>
      <c r="AD475" s="35"/>
      <c r="AE475" s="35">
        <v>0</v>
      </c>
      <c r="AF475" s="35">
        <v>177.74235000000002</v>
      </c>
      <c r="AG475" s="35">
        <v>39.040129999999998</v>
      </c>
      <c r="AH475" s="35">
        <v>152.62638000000001</v>
      </c>
      <c r="AI475" s="35"/>
      <c r="AJ475" s="35"/>
      <c r="AK475" s="35"/>
      <c r="AL475" s="35">
        <v>0</v>
      </c>
      <c r="AM475" s="35"/>
      <c r="AN475" s="35"/>
      <c r="AQ475" s="24">
        <f t="shared" si="32"/>
        <v>502.31855000000007</v>
      </c>
      <c r="AS475" s="34">
        <v>746.09600000000023</v>
      </c>
      <c r="AU475" s="20">
        <f t="shared" si="31"/>
        <v>1248.4145500000004</v>
      </c>
      <c r="AW475" s="20"/>
    </row>
    <row r="476" spans="1:49" x14ac:dyDescent="0.25">
      <c r="A476" t="str">
        <f>VLOOKUP($B476,'Cushing Balance'!$C$2:$E$500,3,TRUE)</f>
        <v>442010</v>
      </c>
      <c r="B476" s="1">
        <v>40487</v>
      </c>
      <c r="C476" s="31"/>
      <c r="D476" s="8">
        <v>0</v>
      </c>
      <c r="E476" s="35">
        <v>163.03030999999999</v>
      </c>
      <c r="F476" s="35"/>
      <c r="G476" s="26">
        <v>41.25</v>
      </c>
      <c r="H476" s="35">
        <v>29.028880000000001</v>
      </c>
      <c r="I476" s="35">
        <v>0</v>
      </c>
      <c r="J476" s="26">
        <v>0</v>
      </c>
      <c r="K476" s="35">
        <v>60.301400000000001</v>
      </c>
      <c r="L476" s="35">
        <v>0</v>
      </c>
      <c r="M476" s="35">
        <v>381.39591999999999</v>
      </c>
      <c r="N476" s="35">
        <v>0</v>
      </c>
      <c r="O476" s="35"/>
      <c r="P476" s="35"/>
      <c r="Q476" s="35"/>
      <c r="R476" s="35">
        <v>31.538630000000001</v>
      </c>
      <c r="S476" s="35"/>
      <c r="T476" s="35"/>
      <c r="V476" s="24">
        <f t="shared" si="29"/>
        <v>706.54513999999995</v>
      </c>
      <c r="X476" s="5">
        <v>389.09145076666647</v>
      </c>
      <c r="Z476" s="20">
        <f t="shared" si="30"/>
        <v>1095.6365907666664</v>
      </c>
      <c r="AB476" s="8">
        <v>141.494</v>
      </c>
      <c r="AC476" s="35">
        <v>0</v>
      </c>
      <c r="AD476" s="35"/>
      <c r="AE476" s="35">
        <v>0</v>
      </c>
      <c r="AF476" s="35">
        <v>215.39743999999999</v>
      </c>
      <c r="AG476" s="35">
        <v>38.992419999999996</v>
      </c>
      <c r="AH476" s="35">
        <v>154.70705999999998</v>
      </c>
      <c r="AI476" s="35"/>
      <c r="AJ476" s="35"/>
      <c r="AK476" s="35"/>
      <c r="AL476" s="35">
        <v>0</v>
      </c>
      <c r="AM476" s="35"/>
      <c r="AN476" s="35"/>
      <c r="AQ476" s="24">
        <f t="shared" si="32"/>
        <v>550.59091999999998</v>
      </c>
      <c r="AS476" s="34">
        <v>746.09600000000023</v>
      </c>
      <c r="AU476" s="20">
        <f t="shared" si="31"/>
        <v>1296.6869200000001</v>
      </c>
      <c r="AW476" s="20"/>
    </row>
    <row r="477" spans="1:49" x14ac:dyDescent="0.25">
      <c r="A477" t="str">
        <f>VLOOKUP($B477,'Cushing Balance'!$C$2:$E$500,3,TRUE)</f>
        <v>452010</v>
      </c>
      <c r="B477" s="1">
        <v>40488</v>
      </c>
      <c r="C477" s="31"/>
      <c r="D477" s="8">
        <v>0</v>
      </c>
      <c r="E477" s="35">
        <v>190.00556</v>
      </c>
      <c r="F477" s="35"/>
      <c r="G477" s="26">
        <v>41.25</v>
      </c>
      <c r="H477" s="35">
        <v>30.321580000000001</v>
      </c>
      <c r="I477" s="35">
        <v>0</v>
      </c>
      <c r="J477" s="26">
        <v>0</v>
      </c>
      <c r="K477" s="35">
        <v>53.983809999999998</v>
      </c>
      <c r="L477" s="35">
        <v>0</v>
      </c>
      <c r="M477" s="35">
        <v>346.84942000000001</v>
      </c>
      <c r="N477" s="35">
        <v>0</v>
      </c>
      <c r="O477" s="35"/>
      <c r="P477" s="35"/>
      <c r="Q477" s="35"/>
      <c r="R477" s="35">
        <v>32.628329999999998</v>
      </c>
      <c r="S477" s="35"/>
      <c r="T477" s="35"/>
      <c r="V477" s="24">
        <f t="shared" si="29"/>
        <v>695.03870000000006</v>
      </c>
      <c r="X477" s="5">
        <v>389.09145076666647</v>
      </c>
      <c r="Z477" s="20">
        <f t="shared" si="30"/>
        <v>1084.1301507666665</v>
      </c>
      <c r="AB477" s="8">
        <v>132.86319</v>
      </c>
      <c r="AC477" s="35">
        <v>0</v>
      </c>
      <c r="AD477" s="35"/>
      <c r="AE477" s="35">
        <v>0</v>
      </c>
      <c r="AF477" s="35">
        <v>221.45444000000001</v>
      </c>
      <c r="AG477" s="35">
        <v>36.643689999999999</v>
      </c>
      <c r="AH477" s="35">
        <v>155.01276999999999</v>
      </c>
      <c r="AI477" s="35"/>
      <c r="AJ477" s="35"/>
      <c r="AK477" s="35"/>
      <c r="AL477" s="35">
        <v>0</v>
      </c>
      <c r="AM477" s="35"/>
      <c r="AN477" s="35"/>
      <c r="AQ477" s="24">
        <f t="shared" si="32"/>
        <v>545.97408999999993</v>
      </c>
      <c r="AS477" s="34">
        <v>746.09600000000023</v>
      </c>
      <c r="AU477" s="20">
        <f t="shared" si="31"/>
        <v>1292.0700900000002</v>
      </c>
      <c r="AW477" s="20"/>
    </row>
    <row r="478" spans="1:49" x14ac:dyDescent="0.25">
      <c r="A478" t="str">
        <f>VLOOKUP($B478,'Cushing Balance'!$C$2:$E$500,3,TRUE)</f>
        <v>452010</v>
      </c>
      <c r="B478" s="1">
        <v>40489</v>
      </c>
      <c r="C478" s="31"/>
      <c r="D478" s="8">
        <v>0</v>
      </c>
      <c r="E478" s="35">
        <v>179.58313000000001</v>
      </c>
      <c r="F478" s="35"/>
      <c r="G478" s="26">
        <v>41.25</v>
      </c>
      <c r="H478" s="35">
        <v>23.485330000000001</v>
      </c>
      <c r="I478" s="35">
        <v>0</v>
      </c>
      <c r="J478" s="26">
        <v>0</v>
      </c>
      <c r="K478" s="35">
        <v>59.061399999999999</v>
      </c>
      <c r="L478" s="35">
        <v>0</v>
      </c>
      <c r="M478" s="35">
        <v>386.24488000000002</v>
      </c>
      <c r="N478" s="35">
        <v>0</v>
      </c>
      <c r="O478" s="35"/>
      <c r="P478" s="35"/>
      <c r="Q478" s="35"/>
      <c r="R478" s="35">
        <v>30.487650000000002</v>
      </c>
      <c r="S478" s="35"/>
      <c r="T478" s="35"/>
      <c r="V478" s="24">
        <f t="shared" si="29"/>
        <v>720.11239</v>
      </c>
      <c r="X478" s="5">
        <v>389.09145076666647</v>
      </c>
      <c r="Z478" s="20">
        <f t="shared" si="30"/>
        <v>1109.2038407666664</v>
      </c>
      <c r="AB478" s="8">
        <v>132.49769000000001</v>
      </c>
      <c r="AC478" s="35">
        <v>0</v>
      </c>
      <c r="AD478" s="35"/>
      <c r="AE478" s="35">
        <v>0</v>
      </c>
      <c r="AF478" s="35">
        <v>222.74329</v>
      </c>
      <c r="AG478" s="35">
        <v>35.916930000000001</v>
      </c>
      <c r="AH478" s="35">
        <v>151.85631000000001</v>
      </c>
      <c r="AI478" s="35"/>
      <c r="AJ478" s="35"/>
      <c r="AK478" s="35"/>
      <c r="AL478" s="35">
        <v>0</v>
      </c>
      <c r="AM478" s="35"/>
      <c r="AN478" s="35"/>
      <c r="AQ478" s="24">
        <f t="shared" si="32"/>
        <v>543.01422000000002</v>
      </c>
      <c r="AS478" s="34">
        <v>746.09600000000023</v>
      </c>
      <c r="AU478" s="20">
        <f t="shared" si="31"/>
        <v>1289.1102200000003</v>
      </c>
      <c r="AW478" s="20"/>
    </row>
    <row r="479" spans="1:49" x14ac:dyDescent="0.25">
      <c r="A479" t="str">
        <f>VLOOKUP($B479,'Cushing Balance'!$C$2:$E$500,3,TRUE)</f>
        <v>452010</v>
      </c>
      <c r="B479" s="1">
        <v>40490</v>
      </c>
      <c r="C479" s="31"/>
      <c r="D479" s="8">
        <v>0</v>
      </c>
      <c r="E479" s="35">
        <v>179.63108</v>
      </c>
      <c r="F479" s="35"/>
      <c r="G479" s="26">
        <v>41.25</v>
      </c>
      <c r="H479" s="35">
        <v>25.663150000000002</v>
      </c>
      <c r="I479" s="35">
        <v>0</v>
      </c>
      <c r="J479" s="26">
        <v>0</v>
      </c>
      <c r="K479" s="35">
        <v>55.150040000000004</v>
      </c>
      <c r="L479" s="35">
        <v>0</v>
      </c>
      <c r="M479" s="35">
        <v>377.08906000000002</v>
      </c>
      <c r="N479" s="35">
        <v>0</v>
      </c>
      <c r="O479" s="35"/>
      <c r="P479" s="35"/>
      <c r="Q479" s="35"/>
      <c r="R479" s="35">
        <v>19.042150000000003</v>
      </c>
      <c r="S479" s="35"/>
      <c r="T479" s="35"/>
      <c r="V479" s="24">
        <f t="shared" si="29"/>
        <v>697.82547999999997</v>
      </c>
      <c r="X479" s="5">
        <v>389.09145076666647</v>
      </c>
      <c r="Z479" s="20">
        <f t="shared" si="30"/>
        <v>1086.9169307666664</v>
      </c>
      <c r="AB479" s="8">
        <v>132.62679</v>
      </c>
      <c r="AC479" s="35">
        <v>0</v>
      </c>
      <c r="AD479" s="35"/>
      <c r="AE479" s="35">
        <v>0</v>
      </c>
      <c r="AF479" s="35">
        <v>211.87698</v>
      </c>
      <c r="AG479" s="35">
        <v>38.617059999999995</v>
      </c>
      <c r="AH479" s="35">
        <v>149.33267000000001</v>
      </c>
      <c r="AI479" s="35"/>
      <c r="AJ479" s="35"/>
      <c r="AK479" s="35"/>
      <c r="AL479" s="35">
        <v>0</v>
      </c>
      <c r="AM479" s="35"/>
      <c r="AN479" s="35"/>
      <c r="AQ479" s="24">
        <f t="shared" si="32"/>
        <v>532.45350000000008</v>
      </c>
      <c r="AS479" s="34">
        <v>746.09600000000023</v>
      </c>
      <c r="AU479" s="20">
        <f t="shared" si="31"/>
        <v>1278.5495000000003</v>
      </c>
      <c r="AW479" s="20"/>
    </row>
    <row r="480" spans="1:49" x14ac:dyDescent="0.25">
      <c r="A480" t="str">
        <f>VLOOKUP($B480,'Cushing Balance'!$C$2:$E$500,3,TRUE)</f>
        <v>452010</v>
      </c>
      <c r="B480" s="1">
        <v>40491</v>
      </c>
      <c r="C480" s="31"/>
      <c r="D480" s="8">
        <v>0</v>
      </c>
      <c r="E480" s="35">
        <v>181.71737999999999</v>
      </c>
      <c r="F480" s="35"/>
      <c r="G480" s="26">
        <v>41.25</v>
      </c>
      <c r="H480" s="35">
        <v>27.108250000000002</v>
      </c>
      <c r="I480" s="35">
        <v>0</v>
      </c>
      <c r="J480" s="26">
        <v>0</v>
      </c>
      <c r="K480" s="35">
        <v>60.221710000000002</v>
      </c>
      <c r="L480" s="35">
        <v>0</v>
      </c>
      <c r="M480" s="35">
        <v>376.36756000000003</v>
      </c>
      <c r="N480" s="35">
        <v>0</v>
      </c>
      <c r="O480" s="35"/>
      <c r="P480" s="35"/>
      <c r="Q480" s="35"/>
      <c r="R480" s="35">
        <v>30.284770000000002</v>
      </c>
      <c r="S480" s="35"/>
      <c r="T480" s="35"/>
      <c r="V480" s="24">
        <f t="shared" si="29"/>
        <v>716.94966999999997</v>
      </c>
      <c r="X480" s="5">
        <v>389.09145076666647</v>
      </c>
      <c r="Z480" s="20">
        <f t="shared" si="30"/>
        <v>1106.0411207666664</v>
      </c>
      <c r="AB480" s="8">
        <v>132.08223000000001</v>
      </c>
      <c r="AC480" s="35">
        <v>0</v>
      </c>
      <c r="AD480" s="35"/>
      <c r="AE480" s="35">
        <v>0</v>
      </c>
      <c r="AF480" s="35">
        <v>216.23354</v>
      </c>
      <c r="AG480" s="35">
        <v>39.181379999999997</v>
      </c>
      <c r="AH480" s="35">
        <v>147.78970999999999</v>
      </c>
      <c r="AI480" s="35"/>
      <c r="AJ480" s="35"/>
      <c r="AK480" s="35"/>
      <c r="AL480" s="35">
        <v>0</v>
      </c>
      <c r="AM480" s="35"/>
      <c r="AN480" s="35"/>
      <c r="AQ480" s="24">
        <f t="shared" si="32"/>
        <v>535.28686000000005</v>
      </c>
      <c r="AS480" s="34">
        <v>746.09600000000023</v>
      </c>
      <c r="AU480" s="20">
        <f t="shared" si="31"/>
        <v>1281.3828600000002</v>
      </c>
      <c r="AW480" s="20"/>
    </row>
    <row r="481" spans="1:49" x14ac:dyDescent="0.25">
      <c r="A481" t="str">
        <f>VLOOKUP($B481,'Cushing Balance'!$C$2:$E$500,3,TRUE)</f>
        <v>452010</v>
      </c>
      <c r="B481" s="1">
        <v>40492</v>
      </c>
      <c r="C481" s="31"/>
      <c r="D481" s="8">
        <v>0</v>
      </c>
      <c r="E481" s="35">
        <v>181.75906000000001</v>
      </c>
      <c r="F481" s="35"/>
      <c r="G481" s="26">
        <v>41.25</v>
      </c>
      <c r="H481" s="35">
        <v>31.093599999999999</v>
      </c>
      <c r="I481" s="35">
        <v>0</v>
      </c>
      <c r="J481" s="26">
        <v>0</v>
      </c>
      <c r="K481" s="35">
        <v>64.995310000000003</v>
      </c>
      <c r="L481" s="35">
        <v>0</v>
      </c>
      <c r="M481" s="35">
        <v>391.11917</v>
      </c>
      <c r="N481" s="35">
        <v>0</v>
      </c>
      <c r="O481" s="35"/>
      <c r="P481" s="35"/>
      <c r="Q481" s="35"/>
      <c r="R481" s="35">
        <v>36.496519999999997</v>
      </c>
      <c r="S481" s="35"/>
      <c r="T481" s="35"/>
      <c r="V481" s="24">
        <f t="shared" si="29"/>
        <v>746.71366</v>
      </c>
      <c r="X481" s="5">
        <v>389.09145076666647</v>
      </c>
      <c r="Z481" s="20">
        <f t="shared" si="30"/>
        <v>1135.8051107666665</v>
      </c>
      <c r="AB481" s="8">
        <v>131.70192</v>
      </c>
      <c r="AC481" s="35">
        <v>0</v>
      </c>
      <c r="AD481" s="35"/>
      <c r="AE481" s="35">
        <v>0</v>
      </c>
      <c r="AF481" s="35">
        <v>207.88401999999999</v>
      </c>
      <c r="AG481" s="35">
        <v>39.045169999999999</v>
      </c>
      <c r="AH481" s="35">
        <v>148.88063</v>
      </c>
      <c r="AI481" s="35"/>
      <c r="AJ481" s="35"/>
      <c r="AK481" s="35"/>
      <c r="AL481" s="35">
        <v>0</v>
      </c>
      <c r="AM481" s="35"/>
      <c r="AN481" s="35"/>
      <c r="AQ481" s="24">
        <f t="shared" si="32"/>
        <v>527.51173999999992</v>
      </c>
      <c r="AS481" s="34">
        <v>746.09600000000023</v>
      </c>
      <c r="AU481" s="20">
        <f t="shared" si="31"/>
        <v>1273.6077400000001</v>
      </c>
      <c r="AW481" s="20"/>
    </row>
    <row r="482" spans="1:49" x14ac:dyDescent="0.25">
      <c r="A482" t="str">
        <f>VLOOKUP($B482,'Cushing Balance'!$C$2:$E$500,3,TRUE)</f>
        <v>452010</v>
      </c>
      <c r="B482" s="1">
        <v>40493</v>
      </c>
      <c r="C482" s="31"/>
      <c r="D482" s="8">
        <v>0</v>
      </c>
      <c r="E482" s="35">
        <v>174.03174999999999</v>
      </c>
      <c r="F482" s="35"/>
      <c r="G482" s="26">
        <v>41.25</v>
      </c>
      <c r="H482" s="35">
        <v>22.922249999999998</v>
      </c>
      <c r="I482" s="35">
        <v>0</v>
      </c>
      <c r="J482" s="26">
        <v>0</v>
      </c>
      <c r="K482" s="35">
        <v>58.300440000000002</v>
      </c>
      <c r="L482" s="35">
        <v>0</v>
      </c>
      <c r="M482" s="35">
        <v>358.99813</v>
      </c>
      <c r="N482" s="35">
        <v>0</v>
      </c>
      <c r="O482" s="35"/>
      <c r="P482" s="35"/>
      <c r="Q482" s="35"/>
      <c r="R482" s="35">
        <v>67.36278999999999</v>
      </c>
      <c r="S482" s="35"/>
      <c r="T482" s="35"/>
      <c r="V482" s="24">
        <f t="shared" si="29"/>
        <v>722.86536000000001</v>
      </c>
      <c r="X482" s="5">
        <v>389.09145076666647</v>
      </c>
      <c r="Z482" s="20">
        <f t="shared" si="30"/>
        <v>1111.9568107666664</v>
      </c>
      <c r="AB482" s="8">
        <v>130.91656</v>
      </c>
      <c r="AC482" s="35">
        <v>0</v>
      </c>
      <c r="AD482" s="35"/>
      <c r="AE482" s="35">
        <v>0</v>
      </c>
      <c r="AF482" s="35">
        <v>141.61463000000001</v>
      </c>
      <c r="AG482" s="35">
        <v>37.45758</v>
      </c>
      <c r="AH482" s="35">
        <v>151.57019</v>
      </c>
      <c r="AI482" s="35"/>
      <c r="AJ482" s="35"/>
      <c r="AK482" s="35"/>
      <c r="AL482" s="35">
        <v>0</v>
      </c>
      <c r="AM482" s="35"/>
      <c r="AN482" s="35"/>
      <c r="AQ482" s="24">
        <f t="shared" si="32"/>
        <v>461.55896000000007</v>
      </c>
      <c r="AS482" s="34">
        <v>746.09600000000023</v>
      </c>
      <c r="AU482" s="20">
        <f t="shared" si="31"/>
        <v>1207.6549600000003</v>
      </c>
      <c r="AW482" s="20"/>
    </row>
    <row r="483" spans="1:49" x14ac:dyDescent="0.25">
      <c r="A483" t="str">
        <f>VLOOKUP($B483,'Cushing Balance'!$C$2:$E$500,3,TRUE)</f>
        <v>452010</v>
      </c>
      <c r="B483" s="1">
        <v>40494</v>
      </c>
      <c r="C483" s="31"/>
      <c r="D483" s="8">
        <v>0</v>
      </c>
      <c r="E483" s="35">
        <v>179.27873000000002</v>
      </c>
      <c r="F483" s="35"/>
      <c r="G483" s="26">
        <v>41.25</v>
      </c>
      <c r="H483" s="35">
        <v>22.942959999999999</v>
      </c>
      <c r="I483" s="35">
        <v>0</v>
      </c>
      <c r="J483" s="26">
        <v>0</v>
      </c>
      <c r="K483" s="35">
        <v>49.232519999999994</v>
      </c>
      <c r="L483" s="35">
        <v>0</v>
      </c>
      <c r="M483" s="35">
        <v>347.85305999999997</v>
      </c>
      <c r="N483" s="35">
        <v>0</v>
      </c>
      <c r="O483" s="35"/>
      <c r="P483" s="35"/>
      <c r="Q483" s="35"/>
      <c r="R483" s="35">
        <v>8.1568299999999994</v>
      </c>
      <c r="S483" s="35"/>
      <c r="T483" s="35"/>
      <c r="V483" s="24">
        <f t="shared" si="29"/>
        <v>648.71410000000003</v>
      </c>
      <c r="X483" s="5">
        <v>389.09145076666647</v>
      </c>
      <c r="Z483" s="20">
        <f t="shared" si="30"/>
        <v>1037.8055507666666</v>
      </c>
      <c r="AB483" s="8">
        <v>134.30142000000001</v>
      </c>
      <c r="AC483" s="35">
        <v>0</v>
      </c>
      <c r="AD483" s="35"/>
      <c r="AE483" s="35">
        <v>0</v>
      </c>
      <c r="AF483" s="35">
        <v>210.31688</v>
      </c>
      <c r="AG483" s="35">
        <v>37.675379999999997</v>
      </c>
      <c r="AH483" s="35">
        <v>102.62585</v>
      </c>
      <c r="AI483" s="35"/>
      <c r="AJ483" s="35"/>
      <c r="AK483" s="35"/>
      <c r="AL483" s="35">
        <v>0</v>
      </c>
      <c r="AM483" s="35"/>
      <c r="AN483" s="35"/>
      <c r="AQ483" s="24">
        <f t="shared" si="32"/>
        <v>484.91953000000001</v>
      </c>
      <c r="AS483" s="34">
        <v>746.09600000000023</v>
      </c>
      <c r="AU483" s="20">
        <f t="shared" si="31"/>
        <v>1231.0155300000001</v>
      </c>
      <c r="AW483" s="20"/>
    </row>
    <row r="484" spans="1:49" x14ac:dyDescent="0.25">
      <c r="A484" t="str">
        <f>VLOOKUP($B484,'Cushing Balance'!$C$2:$E$500,3,TRUE)</f>
        <v>462010</v>
      </c>
      <c r="B484" s="1">
        <v>40495</v>
      </c>
      <c r="C484" s="31"/>
      <c r="D484" s="8">
        <v>0</v>
      </c>
      <c r="E484" s="35">
        <v>182.62454</v>
      </c>
      <c r="F484" s="35"/>
      <c r="G484" s="26">
        <v>41.25</v>
      </c>
      <c r="H484" s="35">
        <v>23.583749999999998</v>
      </c>
      <c r="I484" s="35">
        <v>0</v>
      </c>
      <c r="J484" s="26">
        <v>0</v>
      </c>
      <c r="K484" s="35">
        <v>46.616419999999998</v>
      </c>
      <c r="L484" s="35">
        <v>0</v>
      </c>
      <c r="M484" s="35">
        <v>357.37102000000004</v>
      </c>
      <c r="N484" s="35">
        <v>0</v>
      </c>
      <c r="O484" s="35"/>
      <c r="P484" s="35"/>
      <c r="Q484" s="35"/>
      <c r="R484" s="35">
        <v>20.336459999999999</v>
      </c>
      <c r="S484" s="35"/>
      <c r="T484" s="35"/>
      <c r="V484" s="24">
        <f t="shared" si="29"/>
        <v>671.78219000000001</v>
      </c>
      <c r="X484" s="5">
        <v>389.09145076666647</v>
      </c>
      <c r="Z484" s="20">
        <f t="shared" si="30"/>
        <v>1060.8736407666665</v>
      </c>
      <c r="AB484" s="8">
        <v>131.61420999999999</v>
      </c>
      <c r="AC484" s="35">
        <v>0</v>
      </c>
      <c r="AD484" s="35"/>
      <c r="AE484" s="35">
        <v>0</v>
      </c>
      <c r="AF484" s="35">
        <v>192.95923000000002</v>
      </c>
      <c r="AG484" s="35">
        <v>33.062730000000002</v>
      </c>
      <c r="AH484" s="35">
        <v>127.87563</v>
      </c>
      <c r="AI484" s="35"/>
      <c r="AJ484" s="35"/>
      <c r="AK484" s="35"/>
      <c r="AL484" s="35">
        <v>0</v>
      </c>
      <c r="AM484" s="35"/>
      <c r="AN484" s="35"/>
      <c r="AQ484" s="24">
        <f t="shared" si="32"/>
        <v>485.51179999999999</v>
      </c>
      <c r="AS484" s="34">
        <v>746.09600000000023</v>
      </c>
      <c r="AU484" s="20">
        <f t="shared" si="31"/>
        <v>1231.6078000000002</v>
      </c>
      <c r="AW484" s="20"/>
    </row>
    <row r="485" spans="1:49" x14ac:dyDescent="0.25">
      <c r="A485" t="str">
        <f>VLOOKUP($B485,'Cushing Balance'!$C$2:$E$500,3,TRUE)</f>
        <v>462010</v>
      </c>
      <c r="B485" s="1">
        <v>40496</v>
      </c>
      <c r="C485" s="31"/>
      <c r="D485" s="8">
        <v>0</v>
      </c>
      <c r="E485" s="35">
        <v>179.56395999999998</v>
      </c>
      <c r="F485" s="35"/>
      <c r="G485" s="26">
        <v>41.25</v>
      </c>
      <c r="H485" s="35">
        <v>22.635020000000001</v>
      </c>
      <c r="I485" s="35">
        <v>0</v>
      </c>
      <c r="J485" s="26">
        <v>0</v>
      </c>
      <c r="K485" s="35">
        <v>50.353809999999996</v>
      </c>
      <c r="L485" s="35">
        <v>0</v>
      </c>
      <c r="M485" s="35">
        <v>383.51708000000002</v>
      </c>
      <c r="N485" s="35">
        <v>0</v>
      </c>
      <c r="O485" s="35"/>
      <c r="P485" s="35"/>
      <c r="Q485" s="35"/>
      <c r="R485" s="35">
        <v>29.209689999999998</v>
      </c>
      <c r="S485" s="35"/>
      <c r="T485" s="35"/>
      <c r="V485" s="24">
        <f t="shared" si="29"/>
        <v>706.52956000000006</v>
      </c>
      <c r="X485" s="5">
        <v>389.09145076666647</v>
      </c>
      <c r="Z485" s="20">
        <f t="shared" si="30"/>
        <v>1095.6210107666666</v>
      </c>
      <c r="AB485" s="8">
        <v>131.43525</v>
      </c>
      <c r="AC485" s="35">
        <v>0</v>
      </c>
      <c r="AD485" s="35"/>
      <c r="AE485" s="35">
        <v>0</v>
      </c>
      <c r="AF485" s="35">
        <v>223.25517000000002</v>
      </c>
      <c r="AG485" s="35">
        <v>34.71781</v>
      </c>
      <c r="AH485" s="35">
        <v>150.68101999999999</v>
      </c>
      <c r="AI485" s="35"/>
      <c r="AJ485" s="35"/>
      <c r="AK485" s="35"/>
      <c r="AL485" s="35">
        <v>0</v>
      </c>
      <c r="AM485" s="35"/>
      <c r="AN485" s="35"/>
      <c r="AQ485" s="24">
        <f t="shared" si="32"/>
        <v>540.08924999999999</v>
      </c>
      <c r="AS485" s="34">
        <v>746.09600000000023</v>
      </c>
      <c r="AU485" s="20">
        <f t="shared" si="31"/>
        <v>1286.1852500000002</v>
      </c>
      <c r="AW485" s="20"/>
    </row>
    <row r="486" spans="1:49" x14ac:dyDescent="0.25">
      <c r="A486" t="str">
        <f>VLOOKUP($B486,'Cushing Balance'!$C$2:$E$500,3,TRUE)</f>
        <v>462010</v>
      </c>
      <c r="B486" s="1">
        <v>40497</v>
      </c>
      <c r="C486" s="31"/>
      <c r="D486" s="8">
        <v>0</v>
      </c>
      <c r="E486" s="35">
        <v>174.83520999999999</v>
      </c>
      <c r="F486" s="35"/>
      <c r="G486" s="26">
        <v>41.25</v>
      </c>
      <c r="H486" s="35">
        <v>22.88963</v>
      </c>
      <c r="I486" s="35">
        <v>0</v>
      </c>
      <c r="J486" s="26">
        <v>0</v>
      </c>
      <c r="K486" s="35">
        <v>59.341709999999999</v>
      </c>
      <c r="L486" s="35">
        <v>0</v>
      </c>
      <c r="M486" s="35">
        <v>365.63855999999998</v>
      </c>
      <c r="N486" s="35">
        <v>0</v>
      </c>
      <c r="O486" s="35"/>
      <c r="P486" s="35"/>
      <c r="Q486" s="35"/>
      <c r="R486" s="35">
        <v>26.132830000000002</v>
      </c>
      <c r="S486" s="35"/>
      <c r="T486" s="35"/>
      <c r="V486" s="24">
        <f t="shared" si="29"/>
        <v>690.08794</v>
      </c>
      <c r="X486" s="5">
        <v>389.09145076666647</v>
      </c>
      <c r="Z486" s="20">
        <f t="shared" si="30"/>
        <v>1079.1793907666665</v>
      </c>
      <c r="AB486" s="8">
        <v>131.08180999999999</v>
      </c>
      <c r="AC486" s="35">
        <v>0</v>
      </c>
      <c r="AD486" s="35"/>
      <c r="AE486" s="35">
        <v>0</v>
      </c>
      <c r="AF486" s="35">
        <v>220.96248</v>
      </c>
      <c r="AG486" s="35">
        <v>38.955690000000004</v>
      </c>
      <c r="AH486" s="35">
        <v>148.11714999999998</v>
      </c>
      <c r="AI486" s="35"/>
      <c r="AJ486" s="35"/>
      <c r="AK486" s="35"/>
      <c r="AL486" s="35">
        <v>0</v>
      </c>
      <c r="AM486" s="35"/>
      <c r="AN486" s="35"/>
      <c r="AQ486" s="24">
        <f t="shared" si="32"/>
        <v>539.11712999999997</v>
      </c>
      <c r="AS486" s="34">
        <v>746.09600000000023</v>
      </c>
      <c r="AU486" s="20">
        <f t="shared" si="31"/>
        <v>1285.2131300000001</v>
      </c>
      <c r="AW486" s="20"/>
    </row>
    <row r="487" spans="1:49" x14ac:dyDescent="0.25">
      <c r="A487" t="str">
        <f>VLOOKUP($B487,'Cushing Balance'!$C$2:$E$500,3,TRUE)</f>
        <v>462010</v>
      </c>
      <c r="B487" s="1">
        <v>40498</v>
      </c>
      <c r="C487" s="31"/>
      <c r="D487" s="8">
        <v>0</v>
      </c>
      <c r="E487" s="35">
        <v>179.63844</v>
      </c>
      <c r="F487" s="35"/>
      <c r="G487" s="26">
        <v>41.25</v>
      </c>
      <c r="H487" s="35">
        <v>22.804400000000001</v>
      </c>
      <c r="I487" s="35">
        <v>0</v>
      </c>
      <c r="J487" s="26">
        <v>0</v>
      </c>
      <c r="K487" s="35">
        <v>53.637059999999998</v>
      </c>
      <c r="L487" s="35">
        <v>0</v>
      </c>
      <c r="M487" s="35">
        <v>375.98244</v>
      </c>
      <c r="N487" s="35">
        <v>0</v>
      </c>
      <c r="O487" s="35"/>
      <c r="P487" s="35"/>
      <c r="Q487" s="35"/>
      <c r="R487" s="35">
        <v>73.890149999999991</v>
      </c>
      <c r="S487" s="35"/>
      <c r="T487" s="35"/>
      <c r="V487" s="24">
        <f t="shared" si="29"/>
        <v>747.2024899999999</v>
      </c>
      <c r="X487" s="5">
        <v>389.09145076666647</v>
      </c>
      <c r="Z487" s="20">
        <f t="shared" si="30"/>
        <v>1136.2939407666663</v>
      </c>
      <c r="AB487" s="8">
        <v>131.40720999999999</v>
      </c>
      <c r="AC487" s="35">
        <v>0</v>
      </c>
      <c r="AD487" s="35"/>
      <c r="AE487" s="35">
        <v>0</v>
      </c>
      <c r="AF487" s="35">
        <v>183.45433</v>
      </c>
      <c r="AG487" s="35">
        <v>37.762730000000005</v>
      </c>
      <c r="AH487" s="35">
        <v>121.88692</v>
      </c>
      <c r="AI487" s="35"/>
      <c r="AJ487" s="35"/>
      <c r="AK487" s="35"/>
      <c r="AL487" s="35">
        <v>0</v>
      </c>
      <c r="AM487" s="35"/>
      <c r="AN487" s="35"/>
      <c r="AQ487" s="24">
        <f t="shared" si="32"/>
        <v>474.51119000000006</v>
      </c>
      <c r="AS487" s="34">
        <v>746.09600000000023</v>
      </c>
      <c r="AU487" s="20">
        <f t="shared" si="31"/>
        <v>1220.6071900000002</v>
      </c>
      <c r="AW487" s="20"/>
    </row>
    <row r="488" spans="1:49" x14ac:dyDescent="0.25">
      <c r="A488" t="str">
        <f>VLOOKUP($B488,'Cushing Balance'!$C$2:$E$500,3,TRUE)</f>
        <v>462010</v>
      </c>
      <c r="B488" s="1">
        <v>40499</v>
      </c>
      <c r="C488" s="31"/>
      <c r="D488" s="8">
        <v>0</v>
      </c>
      <c r="E488" s="35">
        <v>172.02082999999999</v>
      </c>
      <c r="F488" s="35"/>
      <c r="G488" s="26">
        <v>41.25</v>
      </c>
      <c r="H488" s="35">
        <v>23.629580000000001</v>
      </c>
      <c r="I488" s="35">
        <v>0</v>
      </c>
      <c r="J488" s="26">
        <v>0</v>
      </c>
      <c r="K488" s="35">
        <v>50.554480000000005</v>
      </c>
      <c r="L488" s="35">
        <v>0</v>
      </c>
      <c r="M488" s="35">
        <v>364.74440000000004</v>
      </c>
      <c r="N488" s="35">
        <v>0</v>
      </c>
      <c r="O488" s="35"/>
      <c r="P488" s="35"/>
      <c r="Q488" s="35"/>
      <c r="R488" s="35">
        <v>32.794350000000001</v>
      </c>
      <c r="S488" s="35"/>
      <c r="T488" s="35"/>
      <c r="V488" s="24">
        <f t="shared" si="29"/>
        <v>684.99364000000003</v>
      </c>
      <c r="X488" s="5">
        <v>389.09145076666647</v>
      </c>
      <c r="Z488" s="20">
        <f t="shared" si="30"/>
        <v>1074.0850907666666</v>
      </c>
      <c r="AB488" s="8">
        <v>131.34207999999998</v>
      </c>
      <c r="AC488" s="35">
        <v>0</v>
      </c>
      <c r="AD488" s="35"/>
      <c r="AE488" s="35">
        <v>0</v>
      </c>
      <c r="AF488" s="35">
        <v>214.63729000000001</v>
      </c>
      <c r="AG488" s="35">
        <v>35.881039999999999</v>
      </c>
      <c r="AH488" s="35">
        <v>91.529560000000004</v>
      </c>
      <c r="AI488" s="35"/>
      <c r="AJ488" s="35"/>
      <c r="AK488" s="35"/>
      <c r="AL488" s="35">
        <v>0</v>
      </c>
      <c r="AM488" s="35"/>
      <c r="AN488" s="35"/>
      <c r="AQ488" s="24">
        <f t="shared" si="32"/>
        <v>473.38997000000001</v>
      </c>
      <c r="AS488" s="34">
        <v>746.09600000000023</v>
      </c>
      <c r="AU488" s="20">
        <f t="shared" si="31"/>
        <v>1219.4859700000002</v>
      </c>
      <c r="AW488" s="20"/>
    </row>
    <row r="489" spans="1:49" x14ac:dyDescent="0.25">
      <c r="A489" t="str">
        <f>VLOOKUP($B489,'Cushing Balance'!$C$2:$E$500,3,TRUE)</f>
        <v>462010</v>
      </c>
      <c r="B489" s="1">
        <v>40500</v>
      </c>
      <c r="C489" s="31"/>
      <c r="D489" s="8">
        <v>0</v>
      </c>
      <c r="E489" s="35">
        <v>176.92083</v>
      </c>
      <c r="F489" s="35"/>
      <c r="G489" s="26">
        <v>41.25</v>
      </c>
      <c r="H489" s="35">
        <v>22.56617</v>
      </c>
      <c r="I489" s="35">
        <v>0</v>
      </c>
      <c r="J489" s="26">
        <v>0</v>
      </c>
      <c r="K489" s="35">
        <v>50.547419999999995</v>
      </c>
      <c r="L489" s="35">
        <v>0</v>
      </c>
      <c r="M489" s="35">
        <v>363.21891999999997</v>
      </c>
      <c r="N489" s="35">
        <v>0</v>
      </c>
      <c r="O489" s="35"/>
      <c r="P489" s="35"/>
      <c r="Q489" s="35"/>
      <c r="R489" s="35">
        <v>21.175129999999999</v>
      </c>
      <c r="S489" s="35"/>
      <c r="T489" s="35"/>
      <c r="V489" s="24">
        <f t="shared" si="29"/>
        <v>675.67846999999995</v>
      </c>
      <c r="X489" s="5">
        <v>389.09145076666647</v>
      </c>
      <c r="Z489" s="20">
        <f t="shared" si="30"/>
        <v>1064.7699207666665</v>
      </c>
      <c r="AB489" s="8">
        <v>131.75063</v>
      </c>
      <c r="AC489" s="35">
        <v>0</v>
      </c>
      <c r="AD489" s="35"/>
      <c r="AE489" s="35">
        <v>0</v>
      </c>
      <c r="AF489" s="35">
        <v>227.24481</v>
      </c>
      <c r="AG489" s="35">
        <v>37.982519999999994</v>
      </c>
      <c r="AH489" s="35">
        <v>90.154669999999996</v>
      </c>
      <c r="AI489" s="35"/>
      <c r="AJ489" s="35"/>
      <c r="AK489" s="35"/>
      <c r="AL489" s="35">
        <v>0</v>
      </c>
      <c r="AM489" s="35"/>
      <c r="AN489" s="35"/>
      <c r="AQ489" s="24">
        <f t="shared" si="32"/>
        <v>487.13263000000006</v>
      </c>
      <c r="AS489" s="34">
        <v>746.09600000000023</v>
      </c>
      <c r="AU489" s="20">
        <f t="shared" si="31"/>
        <v>1233.2286300000003</v>
      </c>
      <c r="AW489" s="20"/>
    </row>
    <row r="490" spans="1:49" x14ac:dyDescent="0.25">
      <c r="A490" t="str">
        <f>VLOOKUP($B490,'Cushing Balance'!$C$2:$E$500,3,TRUE)</f>
        <v>462010</v>
      </c>
      <c r="B490" s="1">
        <v>40501</v>
      </c>
      <c r="C490" s="31"/>
      <c r="D490" s="8">
        <v>0</v>
      </c>
      <c r="E490" s="35">
        <v>181.00095999999999</v>
      </c>
      <c r="F490" s="35"/>
      <c r="G490" s="26">
        <v>41.25</v>
      </c>
      <c r="H490" s="35">
        <v>25.231400000000001</v>
      </c>
      <c r="I490" s="35">
        <v>0</v>
      </c>
      <c r="J490" s="26">
        <v>0</v>
      </c>
      <c r="K490" s="35">
        <v>57.370599999999996</v>
      </c>
      <c r="L490" s="35">
        <v>0</v>
      </c>
      <c r="M490" s="35">
        <v>360.45332999999999</v>
      </c>
      <c r="N490" s="35">
        <v>0</v>
      </c>
      <c r="O490" s="35"/>
      <c r="P490" s="35"/>
      <c r="Q490" s="35"/>
      <c r="R490" s="35">
        <v>30.885580000000001</v>
      </c>
      <c r="S490" s="35"/>
      <c r="T490" s="35"/>
      <c r="V490" s="24">
        <f t="shared" si="29"/>
        <v>696.19186999999999</v>
      </c>
      <c r="X490" s="5">
        <v>389.09145076666647</v>
      </c>
      <c r="Z490" s="20">
        <f t="shared" si="30"/>
        <v>1085.2833207666665</v>
      </c>
      <c r="AB490" s="8">
        <v>132.06706</v>
      </c>
      <c r="AC490" s="35">
        <v>0</v>
      </c>
      <c r="AD490" s="35"/>
      <c r="AE490" s="35">
        <v>0</v>
      </c>
      <c r="AF490" s="35">
        <v>225.68039999999999</v>
      </c>
      <c r="AG490" s="35">
        <v>38.987690000000001</v>
      </c>
      <c r="AH490" s="35">
        <v>87.968170000000001</v>
      </c>
      <c r="AI490" s="35"/>
      <c r="AJ490" s="35"/>
      <c r="AK490" s="35"/>
      <c r="AL490" s="35">
        <v>0</v>
      </c>
      <c r="AM490" s="35"/>
      <c r="AN490" s="35"/>
      <c r="AQ490" s="24">
        <f t="shared" si="32"/>
        <v>484.70331999999996</v>
      </c>
      <c r="AS490" s="34">
        <v>746.09600000000023</v>
      </c>
      <c r="AU490" s="20">
        <f t="shared" si="31"/>
        <v>1230.7993200000001</v>
      </c>
      <c r="AW490" s="20"/>
    </row>
    <row r="491" spans="1:49" x14ac:dyDescent="0.25">
      <c r="A491" t="str">
        <f>VLOOKUP($B491,'Cushing Balance'!$C$2:$E$500,3,TRUE)</f>
        <v>472010</v>
      </c>
      <c r="B491" s="1">
        <v>40502</v>
      </c>
      <c r="C491" s="31"/>
      <c r="D491" s="8">
        <v>0</v>
      </c>
      <c r="E491" s="35">
        <v>183.88881000000001</v>
      </c>
      <c r="F491" s="35"/>
      <c r="G491" s="26">
        <v>41.25</v>
      </c>
      <c r="H491" s="35">
        <v>29.58858</v>
      </c>
      <c r="I491" s="35">
        <v>0</v>
      </c>
      <c r="J491" s="26">
        <v>0</v>
      </c>
      <c r="K491" s="35">
        <v>50.24794</v>
      </c>
      <c r="L491" s="35">
        <v>0</v>
      </c>
      <c r="M491" s="35">
        <v>372.51190000000003</v>
      </c>
      <c r="N491" s="35">
        <v>0</v>
      </c>
      <c r="O491" s="35"/>
      <c r="P491" s="35"/>
      <c r="Q491" s="35"/>
      <c r="R491" s="35">
        <v>27.710709999999999</v>
      </c>
      <c r="S491" s="35"/>
      <c r="T491" s="35"/>
      <c r="V491" s="24">
        <f t="shared" si="29"/>
        <v>705.1979399999999</v>
      </c>
      <c r="X491" s="5">
        <v>389.09145076666647</v>
      </c>
      <c r="Z491" s="20">
        <f t="shared" si="30"/>
        <v>1094.2893907666664</v>
      </c>
      <c r="AB491" s="8">
        <v>132.04894000000002</v>
      </c>
      <c r="AC491" s="35">
        <v>0</v>
      </c>
      <c r="AD491" s="35"/>
      <c r="AE491" s="35">
        <v>0</v>
      </c>
      <c r="AF491" s="35">
        <v>211.68529000000001</v>
      </c>
      <c r="AG491" s="35">
        <v>39.105789999999999</v>
      </c>
      <c r="AH491" s="35">
        <v>148.9716</v>
      </c>
      <c r="AI491" s="35"/>
      <c r="AJ491" s="35"/>
      <c r="AK491" s="35"/>
      <c r="AL491" s="35">
        <v>0</v>
      </c>
      <c r="AM491" s="35"/>
      <c r="AN491" s="35"/>
      <c r="AQ491" s="24">
        <f t="shared" si="32"/>
        <v>531.81162000000006</v>
      </c>
      <c r="AS491" s="34">
        <v>746.09600000000023</v>
      </c>
      <c r="AU491" s="20">
        <f t="shared" si="31"/>
        <v>1277.9076200000004</v>
      </c>
      <c r="AW491" s="20"/>
    </row>
    <row r="492" spans="1:49" x14ac:dyDescent="0.25">
      <c r="A492" t="str">
        <f>VLOOKUP($B492,'Cushing Balance'!$C$2:$E$500,3,TRUE)</f>
        <v>472010</v>
      </c>
      <c r="B492" s="1">
        <v>40503</v>
      </c>
      <c r="C492" s="31"/>
      <c r="D492" s="8">
        <v>0</v>
      </c>
      <c r="E492" s="35">
        <v>158.64585</v>
      </c>
      <c r="F492" s="35"/>
      <c r="G492" s="26">
        <v>41.25</v>
      </c>
      <c r="H492" s="35">
        <v>30.05481</v>
      </c>
      <c r="I492" s="35">
        <v>0</v>
      </c>
      <c r="J492" s="26">
        <v>0</v>
      </c>
      <c r="K492" s="35">
        <v>49.225379999999994</v>
      </c>
      <c r="L492" s="35">
        <v>0</v>
      </c>
      <c r="M492" s="35">
        <v>359.76029</v>
      </c>
      <c r="N492" s="35">
        <v>0</v>
      </c>
      <c r="O492" s="35"/>
      <c r="P492" s="35"/>
      <c r="Q492" s="35"/>
      <c r="R492" s="35">
        <v>30.96265</v>
      </c>
      <c r="S492" s="35"/>
      <c r="T492" s="35"/>
      <c r="V492" s="24">
        <f t="shared" si="29"/>
        <v>669.89898000000005</v>
      </c>
      <c r="X492" s="5">
        <v>389.09145076666647</v>
      </c>
      <c r="Z492" s="20">
        <f t="shared" si="30"/>
        <v>1058.9904307666666</v>
      </c>
      <c r="AB492" s="8">
        <v>131.53494000000001</v>
      </c>
      <c r="AC492" s="35">
        <v>0</v>
      </c>
      <c r="AD492" s="35"/>
      <c r="AE492" s="35">
        <v>0</v>
      </c>
      <c r="AF492" s="35">
        <v>231.2466</v>
      </c>
      <c r="AG492" s="35">
        <v>39.117559999999997</v>
      </c>
      <c r="AH492" s="35">
        <v>137.79949999999999</v>
      </c>
      <c r="AI492" s="35"/>
      <c r="AJ492" s="35"/>
      <c r="AK492" s="35"/>
      <c r="AL492" s="35">
        <v>0</v>
      </c>
      <c r="AM492" s="35"/>
      <c r="AN492" s="35"/>
      <c r="AQ492" s="24">
        <f t="shared" si="32"/>
        <v>539.69859999999994</v>
      </c>
      <c r="AS492" s="34">
        <v>746.09600000000023</v>
      </c>
      <c r="AU492" s="20">
        <f t="shared" si="31"/>
        <v>1285.7946000000002</v>
      </c>
      <c r="AW492" s="20"/>
    </row>
    <row r="493" spans="1:49" x14ac:dyDescent="0.25">
      <c r="A493" t="str">
        <f>VLOOKUP($B493,'Cushing Balance'!$C$2:$E$500,3,TRUE)</f>
        <v>472010</v>
      </c>
      <c r="B493" s="1">
        <v>40504</v>
      </c>
      <c r="C493" s="31"/>
      <c r="D493" s="8">
        <v>0</v>
      </c>
      <c r="E493" s="35">
        <v>165.49289999999999</v>
      </c>
      <c r="F493" s="35"/>
      <c r="G493" s="26">
        <v>41.25</v>
      </c>
      <c r="H493" s="35">
        <v>27.898810000000001</v>
      </c>
      <c r="I493" s="35">
        <v>0</v>
      </c>
      <c r="J493" s="26">
        <v>0</v>
      </c>
      <c r="K493" s="35">
        <v>48.621540000000003</v>
      </c>
      <c r="L493" s="35">
        <v>0</v>
      </c>
      <c r="M493" s="35">
        <v>366.10288000000003</v>
      </c>
      <c r="N493" s="35">
        <v>0</v>
      </c>
      <c r="O493" s="35"/>
      <c r="P493" s="35"/>
      <c r="Q493" s="35"/>
      <c r="R493" s="35">
        <v>4.8745399999999997</v>
      </c>
      <c r="S493" s="35"/>
      <c r="T493" s="35"/>
      <c r="V493" s="24">
        <f t="shared" si="29"/>
        <v>654.24067000000002</v>
      </c>
      <c r="X493" s="5">
        <v>389.09145076666647</v>
      </c>
      <c r="Z493" s="20">
        <f t="shared" si="30"/>
        <v>1043.3321207666665</v>
      </c>
      <c r="AB493" s="8">
        <v>132.06098</v>
      </c>
      <c r="AC493" s="35">
        <v>0</v>
      </c>
      <c r="AD493" s="35"/>
      <c r="AE493" s="35">
        <v>0</v>
      </c>
      <c r="AF493" s="35">
        <v>227.76676999999998</v>
      </c>
      <c r="AG493" s="35">
        <v>39.17548</v>
      </c>
      <c r="AH493" s="35">
        <v>144.07713000000001</v>
      </c>
      <c r="AI493" s="35"/>
      <c r="AJ493" s="35"/>
      <c r="AK493" s="35"/>
      <c r="AL493" s="35">
        <v>0</v>
      </c>
      <c r="AM493" s="35"/>
      <c r="AN493" s="35"/>
      <c r="AQ493" s="24">
        <f t="shared" si="32"/>
        <v>543.08035999999993</v>
      </c>
      <c r="AS493" s="34">
        <v>746.09600000000023</v>
      </c>
      <c r="AU493" s="20">
        <f t="shared" si="31"/>
        <v>1289.1763600000002</v>
      </c>
      <c r="AW493" s="20"/>
    </row>
    <row r="494" spans="1:49" x14ac:dyDescent="0.25">
      <c r="A494" t="str">
        <f>VLOOKUP($B494,'Cushing Balance'!$C$2:$E$500,3,TRUE)</f>
        <v>472010</v>
      </c>
      <c r="B494" s="1">
        <v>40505</v>
      </c>
      <c r="C494" s="31"/>
      <c r="D494" s="8">
        <v>0</v>
      </c>
      <c r="E494" s="35">
        <v>160.27802</v>
      </c>
      <c r="F494" s="35"/>
      <c r="G494" s="26">
        <v>41.25</v>
      </c>
      <c r="H494" s="35">
        <v>16.07929</v>
      </c>
      <c r="I494" s="35">
        <v>0</v>
      </c>
      <c r="J494" s="26">
        <v>0</v>
      </c>
      <c r="K494" s="35">
        <v>53.584879999999998</v>
      </c>
      <c r="L494" s="35">
        <v>0</v>
      </c>
      <c r="M494" s="35">
        <v>371.70405999999997</v>
      </c>
      <c r="N494" s="35">
        <v>0</v>
      </c>
      <c r="O494" s="35"/>
      <c r="P494" s="35"/>
      <c r="Q494" s="35"/>
      <c r="R494" s="35">
        <v>74.422229999999999</v>
      </c>
      <c r="S494" s="35"/>
      <c r="T494" s="35"/>
      <c r="V494" s="24">
        <f t="shared" si="29"/>
        <v>717.31848000000002</v>
      </c>
      <c r="X494" s="5">
        <v>389.09145076666647</v>
      </c>
      <c r="Z494" s="20">
        <f t="shared" si="30"/>
        <v>1106.4099307666665</v>
      </c>
      <c r="AB494" s="8">
        <v>132.0335</v>
      </c>
      <c r="AC494" s="35">
        <v>0</v>
      </c>
      <c r="AD494" s="35"/>
      <c r="AE494" s="35">
        <v>0</v>
      </c>
      <c r="AF494" s="35">
        <v>231.80165</v>
      </c>
      <c r="AG494" s="35">
        <v>37.71658</v>
      </c>
      <c r="AH494" s="35">
        <v>157.37207999999998</v>
      </c>
      <c r="AI494" s="35"/>
      <c r="AJ494" s="35"/>
      <c r="AK494" s="35"/>
      <c r="AL494" s="35">
        <v>0</v>
      </c>
      <c r="AM494" s="35"/>
      <c r="AN494" s="35"/>
      <c r="AQ494" s="24">
        <f t="shared" si="32"/>
        <v>558.92381</v>
      </c>
      <c r="AS494" s="34">
        <v>746.09600000000023</v>
      </c>
      <c r="AU494" s="20">
        <f t="shared" si="31"/>
        <v>1305.0198100000002</v>
      </c>
      <c r="AW494" s="20"/>
    </row>
    <row r="495" spans="1:49" x14ac:dyDescent="0.25">
      <c r="A495" t="str">
        <f>VLOOKUP($B495,'Cushing Balance'!$C$2:$E$500,3,TRUE)</f>
        <v>472010</v>
      </c>
      <c r="B495" s="1">
        <v>40506</v>
      </c>
      <c r="C495" s="31"/>
      <c r="D495" s="8">
        <v>0</v>
      </c>
      <c r="E495" s="35">
        <v>159.24754000000001</v>
      </c>
      <c r="F495" s="35"/>
      <c r="G495" s="26">
        <v>41.25</v>
      </c>
      <c r="H495" s="35">
        <v>17.470189999999999</v>
      </c>
      <c r="I495" s="35">
        <v>0</v>
      </c>
      <c r="J495" s="26">
        <v>0</v>
      </c>
      <c r="K495" s="35">
        <v>46.61965</v>
      </c>
      <c r="L495" s="35">
        <v>0</v>
      </c>
      <c r="M495" s="35">
        <v>365.56347999999997</v>
      </c>
      <c r="N495" s="35">
        <v>0</v>
      </c>
      <c r="O495" s="35"/>
      <c r="P495" s="35"/>
      <c r="Q495" s="35"/>
      <c r="R495" s="35">
        <v>24.446960000000001</v>
      </c>
      <c r="S495" s="35"/>
      <c r="T495" s="35"/>
      <c r="V495" s="24">
        <f t="shared" si="29"/>
        <v>654.59781999999996</v>
      </c>
      <c r="X495" s="5">
        <v>389.09145076666647</v>
      </c>
      <c r="Z495" s="20">
        <f t="shared" si="30"/>
        <v>1043.6892707666664</v>
      </c>
      <c r="AB495" s="8">
        <v>132.6224</v>
      </c>
      <c r="AC495" s="35">
        <v>0</v>
      </c>
      <c r="AD495" s="35"/>
      <c r="AE495" s="35">
        <v>0</v>
      </c>
      <c r="AF495" s="35">
        <v>212.72708</v>
      </c>
      <c r="AG495" s="35">
        <v>38.696190000000001</v>
      </c>
      <c r="AH495" s="35">
        <v>165.67429000000001</v>
      </c>
      <c r="AI495" s="35"/>
      <c r="AJ495" s="35"/>
      <c r="AK495" s="35"/>
      <c r="AL495" s="35">
        <v>0</v>
      </c>
      <c r="AM495" s="35"/>
      <c r="AN495" s="35"/>
      <c r="AQ495" s="24">
        <f t="shared" si="32"/>
        <v>549.71996000000001</v>
      </c>
      <c r="AS495" s="34">
        <v>746.09600000000023</v>
      </c>
      <c r="AU495" s="20">
        <f t="shared" si="31"/>
        <v>1295.8159600000004</v>
      </c>
      <c r="AW495" s="20"/>
    </row>
    <row r="496" spans="1:49" x14ac:dyDescent="0.25">
      <c r="A496" t="str">
        <f>VLOOKUP($B496,'Cushing Balance'!$C$2:$E$500,3,TRUE)</f>
        <v>472010</v>
      </c>
      <c r="B496" s="1">
        <v>40507</v>
      </c>
      <c r="C496" s="31"/>
      <c r="D496" s="8">
        <v>0</v>
      </c>
      <c r="E496" s="35">
        <v>158.42254</v>
      </c>
      <c r="F496" s="35"/>
      <c r="G496" s="26">
        <v>41.25</v>
      </c>
      <c r="H496" s="35">
        <v>23.31869</v>
      </c>
      <c r="I496" s="35">
        <v>0</v>
      </c>
      <c r="J496" s="26">
        <v>0</v>
      </c>
      <c r="K496" s="35">
        <v>49.471499999999999</v>
      </c>
      <c r="L496" s="35">
        <v>0</v>
      </c>
      <c r="M496" s="35">
        <v>372.72266999999999</v>
      </c>
      <c r="N496" s="35">
        <v>0</v>
      </c>
      <c r="O496" s="35"/>
      <c r="P496" s="35"/>
      <c r="Q496" s="35"/>
      <c r="R496" s="35">
        <v>31.317169999999997</v>
      </c>
      <c r="S496" s="35"/>
      <c r="T496" s="35"/>
      <c r="V496" s="24">
        <f t="shared" si="29"/>
        <v>676.50257000000011</v>
      </c>
      <c r="X496" s="5">
        <v>389.09145076666647</v>
      </c>
      <c r="Z496" s="20">
        <f t="shared" si="30"/>
        <v>1065.5940207666665</v>
      </c>
      <c r="AB496" s="8">
        <v>132.84104000000002</v>
      </c>
      <c r="AC496" s="35">
        <v>0</v>
      </c>
      <c r="AD496" s="35"/>
      <c r="AE496" s="35">
        <v>0</v>
      </c>
      <c r="AF496" s="35">
        <v>218.25855999999999</v>
      </c>
      <c r="AG496" s="35">
        <v>39.076169999999998</v>
      </c>
      <c r="AH496" s="35">
        <v>164.75020999999998</v>
      </c>
      <c r="AI496" s="35"/>
      <c r="AJ496" s="35"/>
      <c r="AK496" s="35"/>
      <c r="AL496" s="35">
        <v>0</v>
      </c>
      <c r="AM496" s="35"/>
      <c r="AN496" s="35"/>
      <c r="AQ496" s="24">
        <f t="shared" si="32"/>
        <v>554.92597999999998</v>
      </c>
      <c r="AS496" s="34">
        <v>746.09600000000023</v>
      </c>
      <c r="AU496" s="20">
        <f t="shared" si="31"/>
        <v>1301.0219800000002</v>
      </c>
      <c r="AW496" s="20"/>
    </row>
    <row r="497" spans="1:49" x14ac:dyDescent="0.25">
      <c r="A497" t="str">
        <f>VLOOKUP($B497,'Cushing Balance'!$C$2:$E$500,3,TRUE)</f>
        <v>472010</v>
      </c>
      <c r="B497" s="1">
        <v>40508</v>
      </c>
      <c r="C497" s="31"/>
      <c r="D497" s="8">
        <v>0</v>
      </c>
      <c r="E497" s="35">
        <v>180.26469</v>
      </c>
      <c r="F497" s="35"/>
      <c r="G497" s="26">
        <v>41.25</v>
      </c>
      <c r="H497" s="35">
        <v>23.582129999999999</v>
      </c>
      <c r="I497" s="35">
        <v>0</v>
      </c>
      <c r="J497" s="26">
        <v>0</v>
      </c>
      <c r="K497" s="35">
        <v>48.295019999999994</v>
      </c>
      <c r="L497" s="35">
        <v>0</v>
      </c>
      <c r="M497" s="35">
        <v>373.71271000000002</v>
      </c>
      <c r="N497" s="35">
        <v>0</v>
      </c>
      <c r="O497" s="35"/>
      <c r="P497" s="35"/>
      <c r="Q497" s="35"/>
      <c r="R497" s="35">
        <v>30.73725</v>
      </c>
      <c r="S497" s="35"/>
      <c r="T497" s="35"/>
      <c r="V497" s="24">
        <f t="shared" si="29"/>
        <v>697.84180000000003</v>
      </c>
      <c r="X497" s="5">
        <v>389.09145076666647</v>
      </c>
      <c r="Z497" s="20">
        <f t="shared" si="30"/>
        <v>1086.9332507666666</v>
      </c>
      <c r="AB497" s="8">
        <v>132.51564999999999</v>
      </c>
      <c r="AC497" s="35">
        <v>0</v>
      </c>
      <c r="AD497" s="35"/>
      <c r="AE497" s="35">
        <v>0</v>
      </c>
      <c r="AF497" s="35">
        <v>227.62331</v>
      </c>
      <c r="AG497" s="35">
        <v>38.765099999999997</v>
      </c>
      <c r="AH497" s="35">
        <v>179.13842000000002</v>
      </c>
      <c r="AI497" s="35"/>
      <c r="AJ497" s="35"/>
      <c r="AK497" s="35"/>
      <c r="AL497" s="35">
        <v>0</v>
      </c>
      <c r="AM497" s="35"/>
      <c r="AN497" s="35"/>
      <c r="AQ497" s="24">
        <f t="shared" si="32"/>
        <v>578.04248000000007</v>
      </c>
      <c r="AS497" s="34">
        <v>746.09600000000023</v>
      </c>
      <c r="AU497" s="20">
        <f t="shared" si="31"/>
        <v>1324.1384800000003</v>
      </c>
      <c r="AW497" s="20"/>
    </row>
    <row r="498" spans="1:49" x14ac:dyDescent="0.25">
      <c r="A498" t="str">
        <f>VLOOKUP($B498,'Cushing Balance'!$C$2:$E$500,3,TRUE)</f>
        <v>482010</v>
      </c>
      <c r="B498" s="1">
        <v>40509</v>
      </c>
      <c r="C498" s="31"/>
      <c r="D498" s="8">
        <v>0</v>
      </c>
      <c r="E498" s="35">
        <v>176.7259</v>
      </c>
      <c r="F498" s="35"/>
      <c r="G498" s="26">
        <v>41.25</v>
      </c>
      <c r="H498" s="35">
        <v>23.462540000000001</v>
      </c>
      <c r="I498" s="35">
        <v>0</v>
      </c>
      <c r="J498" s="26">
        <v>0</v>
      </c>
      <c r="K498" s="35">
        <v>49.370899999999999</v>
      </c>
      <c r="L498" s="35">
        <v>0</v>
      </c>
      <c r="M498" s="35">
        <v>370.39277000000004</v>
      </c>
      <c r="N498" s="35">
        <v>0</v>
      </c>
      <c r="O498" s="35"/>
      <c r="P498" s="35"/>
      <c r="Q498" s="35"/>
      <c r="R498" s="35">
        <v>50.016400000000004</v>
      </c>
      <c r="S498" s="35"/>
      <c r="T498" s="35"/>
      <c r="V498" s="24">
        <f t="shared" si="29"/>
        <v>711.21850999999992</v>
      </c>
      <c r="X498" s="5">
        <v>389.09145076666647</v>
      </c>
      <c r="Z498" s="20">
        <f t="shared" si="30"/>
        <v>1100.3099607666663</v>
      </c>
      <c r="AB498" s="8">
        <v>137.39779000000001</v>
      </c>
      <c r="AC498" s="35">
        <v>0</v>
      </c>
      <c r="AD498" s="35"/>
      <c r="AE498" s="35">
        <v>0</v>
      </c>
      <c r="AF498" s="35">
        <v>212.10482999999999</v>
      </c>
      <c r="AG498" s="35">
        <v>36.852080000000001</v>
      </c>
      <c r="AH498" s="35">
        <v>177.38229000000001</v>
      </c>
      <c r="AI498" s="35"/>
      <c r="AJ498" s="35"/>
      <c r="AK498" s="35"/>
      <c r="AL498" s="35">
        <v>0</v>
      </c>
      <c r="AM498" s="35"/>
      <c r="AN498" s="35"/>
      <c r="AQ498" s="24">
        <f t="shared" si="32"/>
        <v>563.73698999999999</v>
      </c>
      <c r="AS498" s="34">
        <v>746.09600000000023</v>
      </c>
      <c r="AU498" s="20">
        <f t="shared" si="31"/>
        <v>1309.8329900000003</v>
      </c>
      <c r="AW498" s="20"/>
    </row>
    <row r="499" spans="1:49" x14ac:dyDescent="0.25">
      <c r="A499" t="str">
        <f>VLOOKUP($B499,'Cushing Balance'!$C$2:$E$500,3,TRUE)</f>
        <v>482010</v>
      </c>
      <c r="B499" s="1">
        <v>40510</v>
      </c>
      <c r="C499" s="31"/>
      <c r="D499" s="8">
        <v>0</v>
      </c>
      <c r="E499" s="35">
        <v>166.62810000000002</v>
      </c>
      <c r="F499" s="35"/>
      <c r="G499" s="26">
        <v>41.25</v>
      </c>
      <c r="H499" s="35">
        <v>23.568919999999999</v>
      </c>
      <c r="I499" s="35">
        <v>0</v>
      </c>
      <c r="J499" s="26">
        <v>0</v>
      </c>
      <c r="K499" s="35">
        <v>48.88702</v>
      </c>
      <c r="L499" s="35">
        <v>0</v>
      </c>
      <c r="M499" s="35">
        <v>371.87915000000004</v>
      </c>
      <c r="N499" s="35">
        <v>0</v>
      </c>
      <c r="O499" s="35"/>
      <c r="P499" s="35"/>
      <c r="Q499" s="35"/>
      <c r="R499" s="35">
        <v>23.407919999999997</v>
      </c>
      <c r="S499" s="35"/>
      <c r="T499" s="35"/>
      <c r="V499" s="24">
        <f t="shared" si="29"/>
        <v>675.62111000000004</v>
      </c>
      <c r="X499" s="5">
        <v>389.09145076666647</v>
      </c>
      <c r="Z499" s="20">
        <f t="shared" si="30"/>
        <v>1064.7125607666665</v>
      </c>
      <c r="AB499" s="8">
        <v>132.58539999999999</v>
      </c>
      <c r="AC499" s="35">
        <v>0</v>
      </c>
      <c r="AD499" s="35"/>
      <c r="AE499" s="35">
        <v>0</v>
      </c>
      <c r="AF499" s="35">
        <v>223.82996</v>
      </c>
      <c r="AG499" s="35">
        <v>39.00817</v>
      </c>
      <c r="AH499" s="35">
        <v>177.68552</v>
      </c>
      <c r="AI499" s="35"/>
      <c r="AJ499" s="35"/>
      <c r="AK499" s="35"/>
      <c r="AL499" s="35">
        <v>0</v>
      </c>
      <c r="AM499" s="35"/>
      <c r="AN499" s="35"/>
      <c r="AQ499" s="24">
        <f t="shared" si="32"/>
        <v>573.10905000000002</v>
      </c>
      <c r="AS499" s="34">
        <v>746.09600000000023</v>
      </c>
      <c r="AU499" s="20">
        <f t="shared" si="31"/>
        <v>1319.2050500000003</v>
      </c>
      <c r="AW499" s="20"/>
    </row>
    <row r="500" spans="1:49" x14ac:dyDescent="0.25">
      <c r="A500" t="str">
        <f>VLOOKUP($B500,'Cushing Balance'!$C$2:$E$500,3,TRUE)</f>
        <v>482010</v>
      </c>
      <c r="B500" s="1">
        <v>40511</v>
      </c>
      <c r="C500" s="31"/>
      <c r="D500" s="8">
        <v>0</v>
      </c>
      <c r="E500" s="35">
        <v>169.67079000000001</v>
      </c>
      <c r="F500" s="35"/>
      <c r="G500" s="26">
        <v>41.25</v>
      </c>
      <c r="H500" s="35">
        <v>24.127419999999997</v>
      </c>
      <c r="I500" s="35">
        <v>0</v>
      </c>
      <c r="J500" s="26">
        <v>0</v>
      </c>
      <c r="K500" s="35">
        <v>59.65354</v>
      </c>
      <c r="L500" s="35">
        <v>0</v>
      </c>
      <c r="M500" s="35">
        <v>369.24341999999996</v>
      </c>
      <c r="N500" s="35">
        <v>0</v>
      </c>
      <c r="O500" s="35"/>
      <c r="P500" s="35"/>
      <c r="Q500" s="35"/>
      <c r="R500" s="35">
        <v>31.321830000000002</v>
      </c>
      <c r="S500" s="35"/>
      <c r="T500" s="35"/>
      <c r="V500" s="24">
        <f t="shared" si="29"/>
        <v>695.26699999999994</v>
      </c>
      <c r="X500" s="5">
        <v>389.09145076666647</v>
      </c>
      <c r="Z500" s="20">
        <f t="shared" si="30"/>
        <v>1084.3584507666665</v>
      </c>
      <c r="AB500" s="8">
        <v>132.38900000000001</v>
      </c>
      <c r="AC500" s="35">
        <v>0</v>
      </c>
      <c r="AD500" s="35"/>
      <c r="AE500" s="35">
        <v>0</v>
      </c>
      <c r="AF500" s="35">
        <v>216.74975000000001</v>
      </c>
      <c r="AG500" s="35">
        <v>38.938830000000003</v>
      </c>
      <c r="AH500" s="35">
        <v>171.38813000000002</v>
      </c>
      <c r="AI500" s="35"/>
      <c r="AJ500" s="35"/>
      <c r="AK500" s="35"/>
      <c r="AL500" s="35">
        <v>0</v>
      </c>
      <c r="AM500" s="35"/>
      <c r="AN500" s="35"/>
      <c r="AQ500" s="24">
        <f t="shared" si="32"/>
        <v>559.46571000000006</v>
      </c>
      <c r="AS500" s="34">
        <v>746.09600000000023</v>
      </c>
      <c r="AU500" s="20">
        <f t="shared" si="31"/>
        <v>1305.5617100000004</v>
      </c>
      <c r="AW500" s="20"/>
    </row>
    <row r="501" spans="1:49" x14ac:dyDescent="0.25">
      <c r="A501" t="str">
        <f>VLOOKUP($B501,'Cushing Balance'!$C$2:$E$500,3,TRUE)</f>
        <v>482010</v>
      </c>
      <c r="B501" s="1">
        <v>40512</v>
      </c>
      <c r="C501" s="31"/>
      <c r="D501" s="8">
        <v>0</v>
      </c>
      <c r="E501" s="35">
        <v>173.83485000000002</v>
      </c>
      <c r="F501" s="35"/>
      <c r="G501" s="26">
        <v>41.25</v>
      </c>
      <c r="H501" s="35">
        <v>23.493040000000001</v>
      </c>
      <c r="I501" s="35">
        <v>0</v>
      </c>
      <c r="J501" s="26">
        <v>0</v>
      </c>
      <c r="K501" s="35">
        <v>52.844540000000002</v>
      </c>
      <c r="L501" s="35">
        <v>0</v>
      </c>
      <c r="M501" s="35">
        <v>356.40658000000002</v>
      </c>
      <c r="N501" s="35">
        <v>0</v>
      </c>
      <c r="O501" s="35"/>
      <c r="P501" s="35"/>
      <c r="Q501" s="35"/>
      <c r="R501" s="35">
        <v>28.44342</v>
      </c>
      <c r="S501" s="35"/>
      <c r="T501" s="35"/>
      <c r="V501" s="24">
        <f t="shared" si="29"/>
        <v>676.27242999999999</v>
      </c>
      <c r="X501" s="5">
        <v>389.09145076666647</v>
      </c>
      <c r="Z501" s="20">
        <f t="shared" si="30"/>
        <v>1065.3638807666664</v>
      </c>
      <c r="AB501" s="8">
        <v>132.83842000000001</v>
      </c>
      <c r="AC501" s="35">
        <v>0</v>
      </c>
      <c r="AD501" s="35"/>
      <c r="AE501" s="35">
        <v>0</v>
      </c>
      <c r="AF501" s="35">
        <v>235.00698</v>
      </c>
      <c r="AG501" s="35">
        <v>39.070879999999995</v>
      </c>
      <c r="AH501" s="35">
        <v>169.84625</v>
      </c>
      <c r="AI501" s="35"/>
      <c r="AJ501" s="35"/>
      <c r="AK501" s="35"/>
      <c r="AL501" s="35">
        <v>0</v>
      </c>
      <c r="AM501" s="35"/>
      <c r="AN501" s="35"/>
      <c r="AQ501" s="24">
        <f t="shared" si="32"/>
        <v>576.76252999999997</v>
      </c>
      <c r="AS501" s="34">
        <v>746.09600000000023</v>
      </c>
      <c r="AU501" s="20">
        <f t="shared" si="31"/>
        <v>1322.8585300000002</v>
      </c>
      <c r="AW501" s="20"/>
    </row>
    <row r="502" spans="1:49" x14ac:dyDescent="0.25">
      <c r="A502" t="str">
        <f>VLOOKUP($B502,'Cushing Balance'!$C$2:$E$500,3,TRUE)</f>
        <v>482010</v>
      </c>
      <c r="B502" s="1">
        <v>40513</v>
      </c>
      <c r="C502" s="31"/>
      <c r="D502" s="8">
        <v>0</v>
      </c>
      <c r="E502" s="35">
        <v>177.41779</v>
      </c>
      <c r="F502" s="35"/>
      <c r="G502" s="26">
        <v>41.25</v>
      </c>
      <c r="H502" s="35">
        <v>23.58446</v>
      </c>
      <c r="I502" s="35">
        <v>0</v>
      </c>
      <c r="J502" s="26">
        <v>0</v>
      </c>
      <c r="K502" s="35">
        <v>47.443100000000001</v>
      </c>
      <c r="L502" s="35">
        <v>0</v>
      </c>
      <c r="M502" s="35">
        <v>339.52343999999999</v>
      </c>
      <c r="N502" s="35">
        <v>0</v>
      </c>
      <c r="O502" s="35"/>
      <c r="P502" s="35"/>
      <c r="Q502" s="35"/>
      <c r="R502" s="35">
        <v>55.13185</v>
      </c>
      <c r="S502" s="35"/>
      <c r="T502" s="35"/>
      <c r="V502" s="24">
        <f t="shared" si="29"/>
        <v>684.35064</v>
      </c>
      <c r="X502" s="5">
        <v>394.23967661290334</v>
      </c>
      <c r="Z502" s="20">
        <f t="shared" si="30"/>
        <v>1078.5903166129033</v>
      </c>
      <c r="AB502" s="8">
        <v>132.30019000000001</v>
      </c>
      <c r="AC502" s="35">
        <v>0</v>
      </c>
      <c r="AD502" s="35"/>
      <c r="AE502" s="35">
        <v>0</v>
      </c>
      <c r="AF502" s="35">
        <v>218.39204000000001</v>
      </c>
      <c r="AG502" s="35">
        <v>38.94144</v>
      </c>
      <c r="AH502" s="35">
        <v>170.13413</v>
      </c>
      <c r="AI502" s="35"/>
      <c r="AJ502" s="35"/>
      <c r="AK502" s="35"/>
      <c r="AL502" s="35">
        <v>0</v>
      </c>
      <c r="AM502" s="35"/>
      <c r="AN502" s="35"/>
      <c r="AQ502" s="24">
        <f t="shared" si="32"/>
        <v>559.76779999999997</v>
      </c>
      <c r="AS502" s="34">
        <v>718.25</v>
      </c>
      <c r="AU502" s="20">
        <f t="shared" si="31"/>
        <v>1278.0178000000001</v>
      </c>
      <c r="AW502" s="20"/>
    </row>
    <row r="503" spans="1:49" x14ac:dyDescent="0.25">
      <c r="A503" t="str">
        <f>VLOOKUP($B503,'Cushing Balance'!$C$2:$E$500,3,TRUE)</f>
        <v>482010</v>
      </c>
      <c r="B503" s="1">
        <v>40514</v>
      </c>
      <c r="C503" s="31"/>
      <c r="D503" s="8">
        <v>0</v>
      </c>
      <c r="E503" s="35">
        <v>174.79564999999999</v>
      </c>
      <c r="F503" s="35"/>
      <c r="G503" s="26">
        <v>41.25</v>
      </c>
      <c r="H503" s="35">
        <v>23.512349999999998</v>
      </c>
      <c r="I503" s="35">
        <v>0</v>
      </c>
      <c r="J503" s="26">
        <v>0</v>
      </c>
      <c r="K503" s="35">
        <v>46.373580000000004</v>
      </c>
      <c r="L503" s="35">
        <v>0</v>
      </c>
      <c r="M503" s="35">
        <v>380.37074999999999</v>
      </c>
      <c r="N503" s="35">
        <v>0</v>
      </c>
      <c r="O503" s="35"/>
      <c r="P503" s="35"/>
      <c r="Q503" s="35"/>
      <c r="R503" s="35">
        <v>27.208020000000001</v>
      </c>
      <c r="S503" s="35"/>
      <c r="T503" s="35"/>
      <c r="V503" s="24">
        <f t="shared" si="29"/>
        <v>693.51035000000002</v>
      </c>
      <c r="X503" s="5">
        <v>394.23967661290334</v>
      </c>
      <c r="Z503" s="20">
        <f t="shared" si="30"/>
        <v>1087.7500266129034</v>
      </c>
      <c r="AB503" s="8">
        <v>131.95251999999999</v>
      </c>
      <c r="AC503" s="35">
        <v>0</v>
      </c>
      <c r="AD503" s="35"/>
      <c r="AE503" s="35">
        <v>0</v>
      </c>
      <c r="AF503" s="35">
        <v>220.55160000000001</v>
      </c>
      <c r="AG503" s="35">
        <v>36.650440000000003</v>
      </c>
      <c r="AH503" s="35">
        <v>166.43351999999999</v>
      </c>
      <c r="AI503" s="35"/>
      <c r="AJ503" s="35"/>
      <c r="AK503" s="35"/>
      <c r="AL503" s="35">
        <v>0</v>
      </c>
      <c r="AM503" s="35"/>
      <c r="AN503" s="35"/>
      <c r="AQ503" s="24">
        <f t="shared" si="32"/>
        <v>555.58807999999999</v>
      </c>
      <c r="AS503" s="34">
        <v>718.25</v>
      </c>
      <c r="AU503" s="20">
        <f t="shared" si="31"/>
        <v>1273.83808</v>
      </c>
      <c r="AW503" s="20"/>
    </row>
    <row r="504" spans="1:49" x14ac:dyDescent="0.25">
      <c r="A504" t="str">
        <f>VLOOKUP($B504,'Cushing Balance'!$C$2:$E$500,3,TRUE)</f>
        <v>482010</v>
      </c>
      <c r="B504" s="1">
        <v>40515</v>
      </c>
      <c r="C504" s="31"/>
      <c r="D504" s="8">
        <v>0</v>
      </c>
      <c r="E504" s="35">
        <v>176.44595999999999</v>
      </c>
      <c r="F504" s="35"/>
      <c r="G504" s="26">
        <v>41.25</v>
      </c>
      <c r="H504" s="35">
        <v>23.55077</v>
      </c>
      <c r="I504" s="35">
        <v>0</v>
      </c>
      <c r="J504" s="26">
        <v>0</v>
      </c>
      <c r="K504" s="35">
        <v>56.416170000000001</v>
      </c>
      <c r="L504" s="35">
        <v>0</v>
      </c>
      <c r="M504" s="35">
        <v>374.44966999999997</v>
      </c>
      <c r="N504" s="35">
        <v>0</v>
      </c>
      <c r="O504" s="35"/>
      <c r="P504" s="35"/>
      <c r="Q504" s="35"/>
      <c r="R504" s="35">
        <v>39.535170000000001</v>
      </c>
      <c r="S504" s="35"/>
      <c r="T504" s="35"/>
      <c r="V504" s="24">
        <f t="shared" si="29"/>
        <v>711.64774</v>
      </c>
      <c r="X504" s="5">
        <v>394.23967661290334</v>
      </c>
      <c r="Z504" s="20">
        <f t="shared" si="30"/>
        <v>1105.8874166129033</v>
      </c>
      <c r="AB504" s="8">
        <v>131.83419000000001</v>
      </c>
      <c r="AC504" s="35">
        <v>0</v>
      </c>
      <c r="AD504" s="35"/>
      <c r="AE504" s="35">
        <v>0</v>
      </c>
      <c r="AF504" s="35">
        <v>205.69848000000002</v>
      </c>
      <c r="AG504" s="35">
        <v>37.951540000000001</v>
      </c>
      <c r="AH504" s="35">
        <v>161.60782999999998</v>
      </c>
      <c r="AI504" s="35"/>
      <c r="AJ504" s="35"/>
      <c r="AK504" s="35"/>
      <c r="AL504" s="35">
        <v>0</v>
      </c>
      <c r="AM504" s="35"/>
      <c r="AN504" s="35"/>
      <c r="AQ504" s="24">
        <f t="shared" si="32"/>
        <v>537.09204</v>
      </c>
      <c r="AS504" s="34">
        <v>718.25</v>
      </c>
      <c r="AU504" s="20">
        <f t="shared" si="31"/>
        <v>1255.34204</v>
      </c>
      <c r="AW504" s="20"/>
    </row>
    <row r="505" spans="1:49" x14ac:dyDescent="0.25">
      <c r="A505" t="str">
        <f>VLOOKUP($B505,'Cushing Balance'!$C$2:$E$500,3,TRUE)</f>
        <v>492010</v>
      </c>
      <c r="B505" s="1">
        <v>40516</v>
      </c>
      <c r="C505" s="31"/>
      <c r="D505" s="8">
        <v>0</v>
      </c>
      <c r="E505" s="35">
        <v>162.37976999999998</v>
      </c>
      <c r="F505" s="35"/>
      <c r="G505" s="26">
        <v>41.25</v>
      </c>
      <c r="H505" s="35">
        <v>23.518349999999998</v>
      </c>
      <c r="I505" s="35">
        <v>0</v>
      </c>
      <c r="J505" s="26">
        <v>0</v>
      </c>
      <c r="K505" s="35">
        <v>57.040210000000002</v>
      </c>
      <c r="L505" s="35">
        <v>0</v>
      </c>
      <c r="M505" s="35">
        <v>360.59798000000001</v>
      </c>
      <c r="N505" s="35">
        <v>0</v>
      </c>
      <c r="O505" s="35"/>
      <c r="P505" s="35"/>
      <c r="Q505" s="35"/>
      <c r="R505" s="35">
        <v>36.792169999999999</v>
      </c>
      <c r="S505" s="35"/>
      <c r="T505" s="35"/>
      <c r="V505" s="24">
        <f t="shared" si="29"/>
        <v>681.5784799999999</v>
      </c>
      <c r="X505" s="5">
        <v>394.23967661290334</v>
      </c>
      <c r="Z505" s="20">
        <f t="shared" si="30"/>
        <v>1075.8181566129033</v>
      </c>
      <c r="AB505" s="8">
        <v>137.73835</v>
      </c>
      <c r="AC505" s="35">
        <v>0</v>
      </c>
      <c r="AD505" s="35"/>
      <c r="AE505" s="35">
        <v>0</v>
      </c>
      <c r="AF505" s="35">
        <v>210.00752</v>
      </c>
      <c r="AG505" s="35">
        <v>39.090769999999999</v>
      </c>
      <c r="AH505" s="35">
        <v>161.85849999999999</v>
      </c>
      <c r="AI505" s="35"/>
      <c r="AJ505" s="35"/>
      <c r="AK505" s="35"/>
      <c r="AL505" s="35">
        <v>0</v>
      </c>
      <c r="AM505" s="35"/>
      <c r="AN505" s="35"/>
      <c r="AQ505" s="24">
        <f t="shared" si="32"/>
        <v>548.69514000000004</v>
      </c>
      <c r="AS505" s="34">
        <v>718.25</v>
      </c>
      <c r="AU505" s="20">
        <f t="shared" si="31"/>
        <v>1266.94514</v>
      </c>
      <c r="AW505" s="20"/>
    </row>
    <row r="506" spans="1:49" x14ac:dyDescent="0.25">
      <c r="A506" t="str">
        <f>VLOOKUP($B506,'Cushing Balance'!$C$2:$E$500,3,TRUE)</f>
        <v>492010</v>
      </c>
      <c r="B506" s="1">
        <v>40517</v>
      </c>
      <c r="C506" s="31"/>
      <c r="D506" s="8">
        <v>0</v>
      </c>
      <c r="E506" s="35">
        <v>173.41325000000001</v>
      </c>
      <c r="F506" s="35"/>
      <c r="G506" s="26">
        <v>41.25</v>
      </c>
      <c r="H506" s="35">
        <v>23.314769999999999</v>
      </c>
      <c r="I506" s="35">
        <v>0</v>
      </c>
      <c r="J506" s="26">
        <v>0</v>
      </c>
      <c r="K506" s="35">
        <v>53.333460000000002</v>
      </c>
      <c r="L506" s="35">
        <v>0</v>
      </c>
      <c r="M506" s="35">
        <v>369.82643999999999</v>
      </c>
      <c r="N506" s="35">
        <v>0</v>
      </c>
      <c r="O506" s="35"/>
      <c r="P506" s="35"/>
      <c r="Q506" s="35"/>
      <c r="R506" s="35">
        <v>31.735580000000002</v>
      </c>
      <c r="S506" s="35"/>
      <c r="T506" s="35"/>
      <c r="V506" s="24">
        <f t="shared" si="29"/>
        <v>692.87350000000004</v>
      </c>
      <c r="X506" s="5">
        <v>394.23967661290334</v>
      </c>
      <c r="Z506" s="20">
        <f t="shared" si="30"/>
        <v>1087.1131766129033</v>
      </c>
      <c r="AB506" s="8">
        <v>137.92219</v>
      </c>
      <c r="AC506" s="35">
        <v>0</v>
      </c>
      <c r="AD506" s="35"/>
      <c r="AE506" s="35">
        <v>0</v>
      </c>
      <c r="AF506" s="35">
        <v>210.12998000000002</v>
      </c>
      <c r="AG506" s="35">
        <v>38.95138</v>
      </c>
      <c r="AH506" s="35">
        <v>159.38060000000002</v>
      </c>
      <c r="AI506" s="35"/>
      <c r="AJ506" s="35"/>
      <c r="AK506" s="35"/>
      <c r="AL506" s="35">
        <v>0</v>
      </c>
      <c r="AM506" s="35"/>
      <c r="AN506" s="35"/>
      <c r="AQ506" s="24">
        <f t="shared" si="32"/>
        <v>546.38415000000009</v>
      </c>
      <c r="AS506" s="34">
        <v>718.25</v>
      </c>
      <c r="AU506" s="20">
        <f t="shared" si="31"/>
        <v>1264.6341500000001</v>
      </c>
      <c r="AW506" s="20"/>
    </row>
    <row r="507" spans="1:49" x14ac:dyDescent="0.25">
      <c r="A507" t="str">
        <f>VLOOKUP($B507,'Cushing Balance'!$C$2:$E$500,3,TRUE)</f>
        <v>492010</v>
      </c>
      <c r="B507" s="1">
        <v>40518</v>
      </c>
      <c r="C507" s="31"/>
      <c r="D507" s="8">
        <v>0</v>
      </c>
      <c r="E507" s="35">
        <v>179.97263000000001</v>
      </c>
      <c r="F507" s="35"/>
      <c r="G507" s="26">
        <v>41.25</v>
      </c>
      <c r="H507" s="35">
        <v>23.557400000000001</v>
      </c>
      <c r="I507" s="35">
        <v>0</v>
      </c>
      <c r="J507" s="26">
        <v>0</v>
      </c>
      <c r="K507" s="35">
        <v>55.577330000000003</v>
      </c>
      <c r="L507" s="35">
        <v>0</v>
      </c>
      <c r="M507" s="35">
        <v>376.07427000000001</v>
      </c>
      <c r="N507" s="35">
        <v>0</v>
      </c>
      <c r="O507" s="35"/>
      <c r="P507" s="35"/>
      <c r="Q507" s="35"/>
      <c r="R507" s="35">
        <v>36.05735</v>
      </c>
      <c r="S507" s="35"/>
      <c r="T507" s="35"/>
      <c r="V507" s="24">
        <f t="shared" si="29"/>
        <v>712.48898000000008</v>
      </c>
      <c r="X507" s="5">
        <v>394.23967661290334</v>
      </c>
      <c r="Z507" s="20">
        <f t="shared" si="30"/>
        <v>1106.7286566129035</v>
      </c>
      <c r="AB507" s="8">
        <v>131.75263000000001</v>
      </c>
      <c r="AC507" s="35">
        <v>0</v>
      </c>
      <c r="AD507" s="35"/>
      <c r="AE507" s="35">
        <v>0</v>
      </c>
      <c r="AF507" s="35">
        <v>223.31869</v>
      </c>
      <c r="AG507" s="35">
        <v>33.822849999999995</v>
      </c>
      <c r="AH507" s="35">
        <v>165.54062999999999</v>
      </c>
      <c r="AI507" s="35"/>
      <c r="AJ507" s="35"/>
      <c r="AK507" s="35"/>
      <c r="AL507" s="35">
        <v>0</v>
      </c>
      <c r="AM507" s="35"/>
      <c r="AN507" s="35"/>
      <c r="AQ507" s="24">
        <f t="shared" si="32"/>
        <v>554.4348</v>
      </c>
      <c r="AS507" s="34">
        <v>718.25</v>
      </c>
      <c r="AU507" s="20">
        <f t="shared" si="31"/>
        <v>1272.6848</v>
      </c>
      <c r="AW507" s="20"/>
    </row>
    <row r="508" spans="1:49" x14ac:dyDescent="0.25">
      <c r="A508" t="str">
        <f>VLOOKUP($B508,'Cushing Balance'!$C$2:$E$500,3,TRUE)</f>
        <v>492010</v>
      </c>
      <c r="B508" s="1">
        <v>40519</v>
      </c>
      <c r="C508" s="31"/>
      <c r="D508" s="8">
        <v>0</v>
      </c>
      <c r="E508" s="35">
        <v>184.90950000000001</v>
      </c>
      <c r="F508" s="35"/>
      <c r="G508" s="26">
        <v>41.25</v>
      </c>
      <c r="H508" s="35">
        <v>23.499560000000002</v>
      </c>
      <c r="I508" s="35">
        <v>0</v>
      </c>
      <c r="J508" s="26">
        <v>0</v>
      </c>
      <c r="K508" s="35">
        <v>57.354730000000004</v>
      </c>
      <c r="L508" s="35">
        <v>0</v>
      </c>
      <c r="M508" s="35">
        <v>363.97080999999997</v>
      </c>
      <c r="N508" s="35">
        <v>0</v>
      </c>
      <c r="O508" s="35"/>
      <c r="P508" s="35"/>
      <c r="Q508" s="35"/>
      <c r="R508" s="35">
        <v>38.939</v>
      </c>
      <c r="S508" s="35"/>
      <c r="T508" s="35"/>
      <c r="V508" s="24">
        <f t="shared" si="29"/>
        <v>709.92359999999996</v>
      </c>
      <c r="X508" s="5">
        <v>394.23967661290334</v>
      </c>
      <c r="Z508" s="20">
        <f t="shared" si="30"/>
        <v>1104.1632766129032</v>
      </c>
      <c r="AB508" s="8">
        <v>131.71850000000001</v>
      </c>
      <c r="AC508" s="35">
        <v>0</v>
      </c>
      <c r="AD508" s="35"/>
      <c r="AE508" s="35">
        <v>0</v>
      </c>
      <c r="AF508" s="35">
        <v>221.34082999999998</v>
      </c>
      <c r="AG508" s="35">
        <v>39.088329999999999</v>
      </c>
      <c r="AH508" s="35">
        <v>167.90106</v>
      </c>
      <c r="AI508" s="35"/>
      <c r="AJ508" s="35"/>
      <c r="AK508" s="35"/>
      <c r="AL508" s="35">
        <v>0</v>
      </c>
      <c r="AM508" s="35"/>
      <c r="AN508" s="35"/>
      <c r="AQ508" s="24">
        <f t="shared" si="32"/>
        <v>560.04872</v>
      </c>
      <c r="AS508" s="34">
        <v>718.25</v>
      </c>
      <c r="AU508" s="20">
        <f t="shared" si="31"/>
        <v>1278.29872</v>
      </c>
      <c r="AW508" s="20"/>
    </row>
    <row r="509" spans="1:49" x14ac:dyDescent="0.25">
      <c r="A509" t="str">
        <f>VLOOKUP($B509,'Cushing Balance'!$C$2:$E$500,3,TRUE)</f>
        <v>492010</v>
      </c>
      <c r="B509" s="1">
        <v>40520</v>
      </c>
      <c r="C509" s="31"/>
      <c r="D509" s="8">
        <v>0</v>
      </c>
      <c r="E509" s="35">
        <v>184.93446</v>
      </c>
      <c r="F509" s="35"/>
      <c r="G509" s="26">
        <v>41.25</v>
      </c>
      <c r="H509" s="35">
        <v>23.406459999999999</v>
      </c>
      <c r="I509" s="35">
        <v>0</v>
      </c>
      <c r="J509" s="26">
        <v>0</v>
      </c>
      <c r="K509" s="35">
        <v>55.119879999999995</v>
      </c>
      <c r="L509" s="35">
        <v>0</v>
      </c>
      <c r="M509" s="35">
        <v>341.62291999999997</v>
      </c>
      <c r="N509" s="35">
        <v>0</v>
      </c>
      <c r="O509" s="35"/>
      <c r="P509" s="35"/>
      <c r="Q509" s="35"/>
      <c r="R509" s="35">
        <v>25.868599999999997</v>
      </c>
      <c r="S509" s="35"/>
      <c r="T509" s="35"/>
      <c r="V509" s="24">
        <f t="shared" si="29"/>
        <v>672.20231999999999</v>
      </c>
      <c r="X509" s="5">
        <v>394.23967661290334</v>
      </c>
      <c r="Z509" s="20">
        <f t="shared" si="30"/>
        <v>1066.4419966129033</v>
      </c>
      <c r="AB509" s="8">
        <v>131.42339999999999</v>
      </c>
      <c r="AC509" s="35">
        <v>0</v>
      </c>
      <c r="AD509" s="35"/>
      <c r="AE509" s="35">
        <v>0</v>
      </c>
      <c r="AF509" s="35">
        <v>176.26403999999999</v>
      </c>
      <c r="AG509" s="35">
        <v>35.005559999999996</v>
      </c>
      <c r="AH509" s="35">
        <v>157.51070999999999</v>
      </c>
      <c r="AI509" s="35"/>
      <c r="AJ509" s="35"/>
      <c r="AK509" s="35"/>
      <c r="AL509" s="35">
        <v>0</v>
      </c>
      <c r="AM509" s="35"/>
      <c r="AN509" s="35"/>
      <c r="AQ509" s="24">
        <f t="shared" si="32"/>
        <v>500.20371</v>
      </c>
      <c r="AS509" s="34">
        <v>718.25</v>
      </c>
      <c r="AU509" s="20">
        <f t="shared" si="31"/>
        <v>1218.45371</v>
      </c>
      <c r="AW509" s="20"/>
    </row>
    <row r="510" spans="1:49" x14ac:dyDescent="0.25">
      <c r="A510" t="str">
        <f>VLOOKUP($B510,'Cushing Balance'!$C$2:$E$500,3,TRUE)</f>
        <v>492010</v>
      </c>
      <c r="B510" s="1">
        <v>40521</v>
      </c>
      <c r="C510" s="31"/>
      <c r="D510" s="8">
        <v>0</v>
      </c>
      <c r="E510" s="35">
        <v>180.98673000000002</v>
      </c>
      <c r="F510" s="35"/>
      <c r="G510" s="26">
        <v>41.25</v>
      </c>
      <c r="H510" s="35">
        <v>23.528770000000002</v>
      </c>
      <c r="I510" s="35">
        <v>0</v>
      </c>
      <c r="J510" s="26">
        <v>0</v>
      </c>
      <c r="K510" s="35">
        <v>57.801099999999998</v>
      </c>
      <c r="L510" s="35">
        <v>0</v>
      </c>
      <c r="M510" s="35">
        <v>379.41530999999998</v>
      </c>
      <c r="N510" s="35">
        <v>0</v>
      </c>
      <c r="O510" s="35"/>
      <c r="P510" s="35"/>
      <c r="Q510" s="35"/>
      <c r="R510" s="35">
        <v>43.411079999999998</v>
      </c>
      <c r="S510" s="35"/>
      <c r="T510" s="35"/>
      <c r="V510" s="24">
        <f t="shared" si="29"/>
        <v>726.39298999999994</v>
      </c>
      <c r="X510" s="5">
        <v>394.23967661290334</v>
      </c>
      <c r="Z510" s="20">
        <f t="shared" si="30"/>
        <v>1120.6326666129032</v>
      </c>
      <c r="AB510" s="8">
        <v>131.68788000000001</v>
      </c>
      <c r="AC510" s="35">
        <v>0</v>
      </c>
      <c r="AD510" s="35"/>
      <c r="AE510" s="35">
        <v>0</v>
      </c>
      <c r="AF510" s="35">
        <v>215.31880999999998</v>
      </c>
      <c r="AG510" s="35">
        <v>38.986830000000005</v>
      </c>
      <c r="AH510" s="35">
        <v>159.92585</v>
      </c>
      <c r="AI510" s="35"/>
      <c r="AJ510" s="35"/>
      <c r="AK510" s="35"/>
      <c r="AL510" s="35">
        <v>0</v>
      </c>
      <c r="AM510" s="35"/>
      <c r="AN510" s="35"/>
      <c r="AQ510" s="24">
        <f t="shared" si="32"/>
        <v>545.91936999999996</v>
      </c>
      <c r="AS510" s="34">
        <v>718.25</v>
      </c>
      <c r="AU510" s="20">
        <f t="shared" si="31"/>
        <v>1264.1693700000001</v>
      </c>
      <c r="AW510" s="20"/>
    </row>
    <row r="511" spans="1:49" x14ac:dyDescent="0.25">
      <c r="A511" t="str">
        <f>VLOOKUP($B511,'Cushing Balance'!$C$2:$E$500,3,TRUE)</f>
        <v>492010</v>
      </c>
      <c r="B511" s="1">
        <v>40522</v>
      </c>
      <c r="C511" s="31"/>
      <c r="D511" s="8">
        <v>0</v>
      </c>
      <c r="E511" s="35">
        <v>176.40302</v>
      </c>
      <c r="F511" s="35"/>
      <c r="G511" s="26">
        <v>41.25</v>
      </c>
      <c r="H511" s="35">
        <v>23.329080000000001</v>
      </c>
      <c r="I511" s="35">
        <v>0</v>
      </c>
      <c r="J511" s="26">
        <v>0</v>
      </c>
      <c r="K511" s="35">
        <v>55.092419999999997</v>
      </c>
      <c r="L511" s="35">
        <v>0</v>
      </c>
      <c r="M511" s="35">
        <v>373.69372999999996</v>
      </c>
      <c r="N511" s="35">
        <v>0</v>
      </c>
      <c r="O511" s="35"/>
      <c r="P511" s="35"/>
      <c r="Q511" s="35"/>
      <c r="R511" s="35">
        <v>0.48525000000000001</v>
      </c>
      <c r="S511" s="35"/>
      <c r="T511" s="35"/>
      <c r="V511" s="24">
        <f t="shared" si="29"/>
        <v>670.25349999999992</v>
      </c>
      <c r="X511" s="5">
        <v>394.23967661290334</v>
      </c>
      <c r="Z511" s="20">
        <f t="shared" si="30"/>
        <v>1064.4931766129032</v>
      </c>
      <c r="AB511" s="8">
        <v>131.41364999999999</v>
      </c>
      <c r="AC511" s="35">
        <v>0</v>
      </c>
      <c r="AD511" s="35"/>
      <c r="AE511" s="35">
        <v>0</v>
      </c>
      <c r="AF511" s="35">
        <v>215.15073000000001</v>
      </c>
      <c r="AG511" s="35">
        <v>38.626529999999995</v>
      </c>
      <c r="AH511" s="35">
        <v>162.32580999999999</v>
      </c>
      <c r="AI511" s="35"/>
      <c r="AJ511" s="35"/>
      <c r="AK511" s="35"/>
      <c r="AL511" s="35">
        <v>0</v>
      </c>
      <c r="AM511" s="35"/>
      <c r="AN511" s="35"/>
      <c r="AQ511" s="24">
        <f t="shared" si="32"/>
        <v>547.51672000000008</v>
      </c>
      <c r="AS511" s="34">
        <v>718.25</v>
      </c>
      <c r="AU511" s="20">
        <f t="shared" si="31"/>
        <v>1265.7667200000001</v>
      </c>
      <c r="AW511" s="20"/>
    </row>
    <row r="512" spans="1:49" x14ac:dyDescent="0.25">
      <c r="A512" t="str">
        <f>VLOOKUP($B512,'Cushing Balance'!$C$2:$E$500,3,TRUE)</f>
        <v>502010</v>
      </c>
      <c r="B512" s="1">
        <v>40523</v>
      </c>
      <c r="C512" s="31"/>
      <c r="D512" s="8">
        <v>0</v>
      </c>
      <c r="E512" s="35">
        <v>176.90288000000001</v>
      </c>
      <c r="F512" s="35"/>
      <c r="G512" s="26">
        <v>41.25</v>
      </c>
      <c r="H512" s="35">
        <v>23.245419999999999</v>
      </c>
      <c r="I512" s="35">
        <v>0</v>
      </c>
      <c r="J512" s="26">
        <v>0</v>
      </c>
      <c r="K512" s="35">
        <v>62.10275</v>
      </c>
      <c r="L512" s="35">
        <v>0</v>
      </c>
      <c r="M512" s="35">
        <v>365.34415000000001</v>
      </c>
      <c r="N512" s="35">
        <v>0</v>
      </c>
      <c r="O512" s="35"/>
      <c r="P512" s="35"/>
      <c r="Q512" s="35"/>
      <c r="R512" s="35">
        <v>64.71463</v>
      </c>
      <c r="S512" s="35"/>
      <c r="T512" s="35"/>
      <c r="V512" s="24">
        <f t="shared" si="29"/>
        <v>733.55982999999992</v>
      </c>
      <c r="X512" s="5">
        <v>394.23967661290334</v>
      </c>
      <c r="Z512" s="20">
        <f t="shared" si="30"/>
        <v>1127.7995066129033</v>
      </c>
      <c r="AB512" s="8">
        <v>131.81446</v>
      </c>
      <c r="AC512" s="35">
        <v>0</v>
      </c>
      <c r="AD512" s="35"/>
      <c r="AE512" s="35">
        <v>0</v>
      </c>
      <c r="AF512" s="35">
        <v>229.06668999999999</v>
      </c>
      <c r="AG512" s="35">
        <v>38.79898</v>
      </c>
      <c r="AH512" s="35">
        <v>158.13714999999999</v>
      </c>
      <c r="AI512" s="35"/>
      <c r="AJ512" s="35"/>
      <c r="AK512" s="35"/>
      <c r="AL512" s="35">
        <v>0</v>
      </c>
      <c r="AM512" s="35"/>
      <c r="AN512" s="35"/>
      <c r="AQ512" s="24">
        <f t="shared" si="32"/>
        <v>557.81727999999998</v>
      </c>
      <c r="AS512" s="34">
        <v>718.25</v>
      </c>
      <c r="AU512" s="20">
        <f t="shared" si="31"/>
        <v>1276.06728</v>
      </c>
      <c r="AW512" s="20"/>
    </row>
    <row r="513" spans="1:49" x14ac:dyDescent="0.25">
      <c r="A513" t="str">
        <f>VLOOKUP($B513,'Cushing Balance'!$C$2:$E$500,3,TRUE)</f>
        <v>502010</v>
      </c>
      <c r="B513" s="1">
        <v>40524</v>
      </c>
      <c r="C513" s="31"/>
      <c r="D513" s="8">
        <v>0</v>
      </c>
      <c r="E513" s="35">
        <v>182.88800000000001</v>
      </c>
      <c r="F513" s="35"/>
      <c r="G513" s="26">
        <v>41.25</v>
      </c>
      <c r="H513" s="35">
        <v>23.635290000000001</v>
      </c>
      <c r="I513" s="35">
        <v>0</v>
      </c>
      <c r="J513" s="26">
        <v>0</v>
      </c>
      <c r="K513" s="35">
        <v>58.049900000000001</v>
      </c>
      <c r="L513" s="35">
        <v>0</v>
      </c>
      <c r="M513" s="35">
        <v>351.94772999999998</v>
      </c>
      <c r="N513" s="35">
        <v>0</v>
      </c>
      <c r="O513" s="35"/>
      <c r="P513" s="35"/>
      <c r="Q513" s="35"/>
      <c r="R513" s="35">
        <v>67.336539999999999</v>
      </c>
      <c r="S513" s="35"/>
      <c r="T513" s="35"/>
      <c r="V513" s="24">
        <f t="shared" si="29"/>
        <v>725.10745999999995</v>
      </c>
      <c r="X513" s="5">
        <v>394.23967661290334</v>
      </c>
      <c r="Z513" s="20">
        <f t="shared" si="30"/>
        <v>1119.3471366129033</v>
      </c>
      <c r="AB513" s="8">
        <v>132.96163000000001</v>
      </c>
      <c r="AC513" s="35">
        <v>0</v>
      </c>
      <c r="AD513" s="35"/>
      <c r="AE513" s="35">
        <v>0</v>
      </c>
      <c r="AF513" s="35">
        <v>231.3646</v>
      </c>
      <c r="AG513" s="35">
        <v>30.024480000000001</v>
      </c>
      <c r="AH513" s="35">
        <v>174.31485000000001</v>
      </c>
      <c r="AI513" s="35"/>
      <c r="AJ513" s="35"/>
      <c r="AK513" s="35"/>
      <c r="AL513" s="35">
        <v>0</v>
      </c>
      <c r="AM513" s="35"/>
      <c r="AN513" s="35"/>
      <c r="AQ513" s="24">
        <f t="shared" si="32"/>
        <v>568.66556000000003</v>
      </c>
      <c r="AS513" s="34">
        <v>718.25</v>
      </c>
      <c r="AU513" s="20">
        <f t="shared" si="31"/>
        <v>1286.9155599999999</v>
      </c>
      <c r="AW513" s="20"/>
    </row>
    <row r="514" spans="1:49" x14ac:dyDescent="0.25">
      <c r="A514" t="str">
        <f>VLOOKUP($B514,'Cushing Balance'!$C$2:$E$500,3,TRUE)</f>
        <v>502010</v>
      </c>
      <c r="B514" s="1">
        <v>40525</v>
      </c>
      <c r="C514" s="31"/>
      <c r="D514" s="8">
        <v>0</v>
      </c>
      <c r="E514" s="35">
        <v>184.63406000000001</v>
      </c>
      <c r="F514" s="35"/>
      <c r="G514" s="26">
        <v>41.25</v>
      </c>
      <c r="H514" s="35">
        <v>23.639980000000001</v>
      </c>
      <c r="I514" s="35">
        <v>0</v>
      </c>
      <c r="J514" s="26">
        <v>0</v>
      </c>
      <c r="K514" s="35">
        <v>53.770230000000005</v>
      </c>
      <c r="L514" s="35">
        <v>0</v>
      </c>
      <c r="M514" s="35">
        <v>373.61399999999998</v>
      </c>
      <c r="N514" s="35">
        <v>0</v>
      </c>
      <c r="O514" s="35"/>
      <c r="P514" s="35"/>
      <c r="Q514" s="35"/>
      <c r="R514" s="35">
        <v>62.726519999999994</v>
      </c>
      <c r="S514" s="35"/>
      <c r="T514" s="35"/>
      <c r="V514" s="24">
        <f t="shared" si="29"/>
        <v>739.63479000000007</v>
      </c>
      <c r="X514" s="5">
        <v>394.23967661290334</v>
      </c>
      <c r="Z514" s="20">
        <f t="shared" si="30"/>
        <v>1133.8744666129035</v>
      </c>
      <c r="AB514" s="8">
        <v>132.85263</v>
      </c>
      <c r="AC514" s="35">
        <v>0</v>
      </c>
      <c r="AD514" s="35"/>
      <c r="AE514" s="35">
        <v>0</v>
      </c>
      <c r="AF514" s="35">
        <v>217.9066</v>
      </c>
      <c r="AG514" s="35">
        <v>35.761099999999999</v>
      </c>
      <c r="AH514" s="35">
        <v>164.18954000000002</v>
      </c>
      <c r="AI514" s="35"/>
      <c r="AJ514" s="35"/>
      <c r="AK514" s="35"/>
      <c r="AL514" s="35">
        <v>0</v>
      </c>
      <c r="AM514" s="35"/>
      <c r="AN514" s="35"/>
      <c r="AQ514" s="24">
        <f t="shared" si="32"/>
        <v>550.70987000000002</v>
      </c>
      <c r="AS514" s="34">
        <v>718.25</v>
      </c>
      <c r="AU514" s="20">
        <f t="shared" si="31"/>
        <v>1268.9598700000001</v>
      </c>
      <c r="AW514" s="20"/>
    </row>
    <row r="515" spans="1:49" x14ac:dyDescent="0.25">
      <c r="A515" t="str">
        <f>VLOOKUP($B515,'Cushing Balance'!$C$2:$E$500,3,TRUE)</f>
        <v>502010</v>
      </c>
      <c r="B515" s="1">
        <v>40526</v>
      </c>
      <c r="C515" s="31"/>
      <c r="D515" s="8">
        <v>0</v>
      </c>
      <c r="E515" s="35">
        <v>161.95975000000001</v>
      </c>
      <c r="F515" s="35"/>
      <c r="G515" s="26">
        <v>41.25</v>
      </c>
      <c r="H515" s="35">
        <v>23.497419999999998</v>
      </c>
      <c r="I515" s="35">
        <v>0</v>
      </c>
      <c r="J515" s="26">
        <v>0</v>
      </c>
      <c r="K515" s="35">
        <v>60.402809999999995</v>
      </c>
      <c r="L515" s="35">
        <v>0</v>
      </c>
      <c r="M515" s="35">
        <v>372.57709999999997</v>
      </c>
      <c r="N515" s="35">
        <v>0</v>
      </c>
      <c r="O515" s="35"/>
      <c r="P515" s="35"/>
      <c r="Q515" s="35"/>
      <c r="R515" s="35">
        <v>14.327920000000001</v>
      </c>
      <c r="S515" s="35"/>
      <c r="T515" s="35"/>
      <c r="V515" s="24">
        <f t="shared" si="29"/>
        <v>674.01499999999987</v>
      </c>
      <c r="X515" s="5">
        <v>394.23967661290334</v>
      </c>
      <c r="Z515" s="20">
        <f t="shared" si="30"/>
        <v>1068.2546766129033</v>
      </c>
      <c r="AB515" s="8">
        <v>132.94399999999999</v>
      </c>
      <c r="AC515" s="35">
        <v>0</v>
      </c>
      <c r="AD515" s="35"/>
      <c r="AE515" s="35">
        <v>0</v>
      </c>
      <c r="AF515" s="35">
        <v>218.95173</v>
      </c>
      <c r="AG515" s="35">
        <v>37.839669999999998</v>
      </c>
      <c r="AH515" s="35">
        <v>162.3724</v>
      </c>
      <c r="AI515" s="35"/>
      <c r="AJ515" s="35"/>
      <c r="AK515" s="35"/>
      <c r="AL515" s="35">
        <v>0</v>
      </c>
      <c r="AM515" s="35"/>
      <c r="AN515" s="35"/>
      <c r="AQ515" s="24">
        <f t="shared" si="32"/>
        <v>552.1078</v>
      </c>
      <c r="AS515" s="34">
        <v>718.25</v>
      </c>
      <c r="AU515" s="20">
        <f t="shared" si="31"/>
        <v>1270.3578</v>
      </c>
      <c r="AW515" s="20"/>
    </row>
    <row r="516" spans="1:49" x14ac:dyDescent="0.25">
      <c r="A516" t="str">
        <f>VLOOKUP($B516,'Cushing Balance'!$C$2:$E$500,3,TRUE)</f>
        <v>502010</v>
      </c>
      <c r="B516" s="1">
        <v>40527</v>
      </c>
      <c r="C516" s="31"/>
      <c r="D516" s="8">
        <v>0</v>
      </c>
      <c r="E516" s="35">
        <v>167.22613000000001</v>
      </c>
      <c r="F516" s="35"/>
      <c r="G516" s="26">
        <v>41.25</v>
      </c>
      <c r="H516" s="35">
        <v>23.440519999999999</v>
      </c>
      <c r="I516" s="35">
        <v>0</v>
      </c>
      <c r="J516" s="26">
        <v>0</v>
      </c>
      <c r="K516" s="35">
        <v>54.049690000000005</v>
      </c>
      <c r="L516" s="35">
        <v>0</v>
      </c>
      <c r="M516" s="35">
        <v>369.50783000000001</v>
      </c>
      <c r="N516" s="35">
        <v>0</v>
      </c>
      <c r="O516" s="35"/>
      <c r="P516" s="35"/>
      <c r="Q516" s="35"/>
      <c r="R516" s="35">
        <v>66.600169999999991</v>
      </c>
      <c r="S516" s="35"/>
      <c r="T516" s="35"/>
      <c r="V516" s="24">
        <f t="shared" si="29"/>
        <v>722.07433999999989</v>
      </c>
      <c r="X516" s="5">
        <v>394.23967661290334</v>
      </c>
      <c r="Z516" s="20">
        <f t="shared" si="30"/>
        <v>1116.3140166129033</v>
      </c>
      <c r="AB516" s="8">
        <v>132.47475</v>
      </c>
      <c r="AC516" s="35">
        <v>0</v>
      </c>
      <c r="AD516" s="35"/>
      <c r="AE516" s="35">
        <v>0</v>
      </c>
      <c r="AF516" s="35">
        <v>215.58373</v>
      </c>
      <c r="AG516" s="35">
        <v>38.555230000000002</v>
      </c>
      <c r="AH516" s="35">
        <v>163.10569000000001</v>
      </c>
      <c r="AI516" s="35"/>
      <c r="AJ516" s="35"/>
      <c r="AK516" s="35"/>
      <c r="AL516" s="35">
        <v>0</v>
      </c>
      <c r="AM516" s="35"/>
      <c r="AN516" s="35"/>
      <c r="AQ516" s="24">
        <f t="shared" si="32"/>
        <v>549.71940000000006</v>
      </c>
      <c r="AS516" s="34">
        <v>718.25</v>
      </c>
      <c r="AU516" s="20">
        <f t="shared" si="31"/>
        <v>1267.9694</v>
      </c>
      <c r="AW516" s="20"/>
    </row>
    <row r="517" spans="1:49" x14ac:dyDescent="0.25">
      <c r="A517" t="str">
        <f>VLOOKUP($B517,'Cushing Balance'!$C$2:$E$500,3,TRUE)</f>
        <v>502010</v>
      </c>
      <c r="B517" s="1">
        <v>40528</v>
      </c>
      <c r="C517" s="31"/>
      <c r="D517" s="8">
        <v>0</v>
      </c>
      <c r="E517" s="35">
        <v>172.06542000000002</v>
      </c>
      <c r="F517" s="35"/>
      <c r="G517" s="26">
        <v>41.25</v>
      </c>
      <c r="H517" s="35">
        <v>23.49344</v>
      </c>
      <c r="I517" s="35">
        <v>0</v>
      </c>
      <c r="J517" s="26">
        <v>0</v>
      </c>
      <c r="K517" s="35">
        <v>58.017249999999997</v>
      </c>
      <c r="L517" s="35">
        <v>0</v>
      </c>
      <c r="M517" s="35">
        <v>357.77373</v>
      </c>
      <c r="N517" s="35">
        <v>0</v>
      </c>
      <c r="O517" s="35"/>
      <c r="P517" s="35"/>
      <c r="Q517" s="35"/>
      <c r="R517" s="35">
        <v>20.24006</v>
      </c>
      <c r="S517" s="35"/>
      <c r="T517" s="35"/>
      <c r="V517" s="24">
        <f t="shared" si="29"/>
        <v>672.83990000000006</v>
      </c>
      <c r="X517" s="5">
        <v>394.23967661290334</v>
      </c>
      <c r="Z517" s="20">
        <f t="shared" si="30"/>
        <v>1067.0795766129033</v>
      </c>
      <c r="AB517" s="8">
        <v>132.215</v>
      </c>
      <c r="AC517" s="35">
        <v>0</v>
      </c>
      <c r="AD517" s="35"/>
      <c r="AE517" s="35">
        <v>0</v>
      </c>
      <c r="AF517" s="35">
        <v>206.62726999999998</v>
      </c>
      <c r="AG517" s="35">
        <v>37.110480000000003</v>
      </c>
      <c r="AH517" s="35">
        <v>159.85342</v>
      </c>
      <c r="AI517" s="35"/>
      <c r="AJ517" s="35"/>
      <c r="AK517" s="35"/>
      <c r="AL517" s="35">
        <v>0</v>
      </c>
      <c r="AM517" s="35"/>
      <c r="AN517" s="35"/>
      <c r="AQ517" s="24">
        <f t="shared" si="32"/>
        <v>535.80616999999995</v>
      </c>
      <c r="AS517" s="34">
        <v>718.25</v>
      </c>
      <c r="AU517" s="20">
        <f t="shared" si="31"/>
        <v>1254.0561699999998</v>
      </c>
      <c r="AW517" s="20"/>
    </row>
    <row r="518" spans="1:49" x14ac:dyDescent="0.25">
      <c r="A518" t="str">
        <f>VLOOKUP($B518,'Cushing Balance'!$C$2:$E$500,3,TRUE)</f>
        <v>502010</v>
      </c>
      <c r="B518" s="1">
        <v>40529</v>
      </c>
      <c r="C518" s="31"/>
      <c r="D518" s="8">
        <v>0</v>
      </c>
      <c r="E518" s="35">
        <v>178.03235000000001</v>
      </c>
      <c r="F518" s="35"/>
      <c r="G518" s="26">
        <v>41.25</v>
      </c>
      <c r="H518" s="35">
        <v>23.708419999999997</v>
      </c>
      <c r="I518" s="35">
        <v>0</v>
      </c>
      <c r="J518" s="26">
        <v>0</v>
      </c>
      <c r="K518" s="35">
        <v>62.82367</v>
      </c>
      <c r="L518" s="35">
        <v>0</v>
      </c>
      <c r="M518" s="35">
        <v>385.67412999999999</v>
      </c>
      <c r="N518" s="35">
        <v>0</v>
      </c>
      <c r="O518" s="35"/>
      <c r="P518" s="35"/>
      <c r="Q518" s="35"/>
      <c r="R518" s="35">
        <v>25.572580000000002</v>
      </c>
      <c r="S518" s="35"/>
      <c r="T518" s="35"/>
      <c r="V518" s="24">
        <f t="shared" si="29"/>
        <v>717.06115</v>
      </c>
      <c r="X518" s="5">
        <v>394.23967661290334</v>
      </c>
      <c r="Z518" s="20">
        <f t="shared" si="30"/>
        <v>1111.3008266129034</v>
      </c>
      <c r="AB518" s="8">
        <v>132.38113000000001</v>
      </c>
      <c r="AC518" s="35">
        <v>0</v>
      </c>
      <c r="AD518" s="35"/>
      <c r="AE518" s="35">
        <v>0</v>
      </c>
      <c r="AF518" s="35">
        <v>200.74417000000003</v>
      </c>
      <c r="AG518" s="35">
        <v>38.501349999999995</v>
      </c>
      <c r="AH518" s="35">
        <v>156.37892000000002</v>
      </c>
      <c r="AI518" s="35"/>
      <c r="AJ518" s="35"/>
      <c r="AK518" s="35"/>
      <c r="AL518" s="35">
        <v>0</v>
      </c>
      <c r="AM518" s="35"/>
      <c r="AN518" s="35"/>
      <c r="AQ518" s="24">
        <f t="shared" si="32"/>
        <v>528.00557000000003</v>
      </c>
      <c r="AS518" s="34">
        <v>718.25</v>
      </c>
      <c r="AU518" s="20">
        <f t="shared" si="31"/>
        <v>1246.25557</v>
      </c>
      <c r="AW518" s="20"/>
    </row>
    <row r="519" spans="1:49" x14ac:dyDescent="0.25">
      <c r="A519" t="str">
        <f>VLOOKUP($B519,'Cushing Balance'!$C$2:$E$500,3,TRUE)</f>
        <v>512010</v>
      </c>
      <c r="B519" s="1">
        <v>40530</v>
      </c>
      <c r="C519" s="31"/>
      <c r="D519" s="8">
        <v>0</v>
      </c>
      <c r="E519" s="35">
        <v>171.49248</v>
      </c>
      <c r="F519" s="35"/>
      <c r="G519" s="26">
        <v>41.25</v>
      </c>
      <c r="H519" s="35">
        <v>23.450770000000002</v>
      </c>
      <c r="I519" s="35">
        <v>0</v>
      </c>
      <c r="J519" s="26">
        <v>0</v>
      </c>
      <c r="K519" s="35">
        <v>63.260649999999998</v>
      </c>
      <c r="L519" s="35">
        <v>0</v>
      </c>
      <c r="M519" s="35">
        <v>382.38</v>
      </c>
      <c r="N519" s="35">
        <v>0</v>
      </c>
      <c r="O519" s="35"/>
      <c r="P519" s="35"/>
      <c r="Q519" s="35"/>
      <c r="R519" s="35">
        <v>0.46650000000000003</v>
      </c>
      <c r="S519" s="35"/>
      <c r="T519" s="35"/>
      <c r="V519" s="24">
        <f t="shared" si="29"/>
        <v>682.30039999999997</v>
      </c>
      <c r="X519" s="5">
        <v>394.23967661290334</v>
      </c>
      <c r="Z519" s="20">
        <f t="shared" si="30"/>
        <v>1076.5400766129032</v>
      </c>
      <c r="AB519" s="8">
        <v>131.53363000000002</v>
      </c>
      <c r="AC519" s="35">
        <v>0</v>
      </c>
      <c r="AD519" s="35"/>
      <c r="AE519" s="35">
        <v>0</v>
      </c>
      <c r="AF519" s="35">
        <v>221.18950000000001</v>
      </c>
      <c r="AG519" s="35">
        <v>38.11056</v>
      </c>
      <c r="AH519" s="35">
        <v>161.91494</v>
      </c>
      <c r="AI519" s="35"/>
      <c r="AJ519" s="35"/>
      <c r="AK519" s="35"/>
      <c r="AL519" s="35">
        <v>0</v>
      </c>
      <c r="AM519" s="35"/>
      <c r="AN519" s="35"/>
      <c r="AQ519" s="24">
        <f t="shared" si="32"/>
        <v>552.74863000000005</v>
      </c>
      <c r="AS519" s="34">
        <v>718.25</v>
      </c>
      <c r="AU519" s="20">
        <f t="shared" si="31"/>
        <v>1270.99863</v>
      </c>
      <c r="AW519" s="20"/>
    </row>
    <row r="520" spans="1:49" x14ac:dyDescent="0.25">
      <c r="A520" t="str">
        <f>VLOOKUP($B520,'Cushing Balance'!$C$2:$E$500,3,TRUE)</f>
        <v>512010</v>
      </c>
      <c r="B520" s="1">
        <v>40531</v>
      </c>
      <c r="C520" s="31"/>
      <c r="D520" s="8">
        <v>0</v>
      </c>
      <c r="E520" s="35">
        <v>181.99092000000002</v>
      </c>
      <c r="F520" s="35"/>
      <c r="G520" s="26">
        <v>41.25</v>
      </c>
      <c r="H520" s="35">
        <v>23.297150000000002</v>
      </c>
      <c r="I520" s="35">
        <v>0</v>
      </c>
      <c r="J520" s="26">
        <v>0</v>
      </c>
      <c r="K520" s="35">
        <v>62.087789999999998</v>
      </c>
      <c r="L520" s="35">
        <v>0</v>
      </c>
      <c r="M520" s="35">
        <v>373.82943999999998</v>
      </c>
      <c r="N520" s="35">
        <v>0</v>
      </c>
      <c r="O520" s="35"/>
      <c r="P520" s="35"/>
      <c r="Q520" s="35"/>
      <c r="R520" s="35">
        <v>21.560919999999999</v>
      </c>
      <c r="S520" s="35"/>
      <c r="T520" s="35"/>
      <c r="V520" s="24">
        <f t="shared" si="29"/>
        <v>704.01621999999998</v>
      </c>
      <c r="X520" s="5">
        <v>394.23967661290334</v>
      </c>
      <c r="Z520" s="20">
        <f t="shared" si="30"/>
        <v>1098.2558966129034</v>
      </c>
      <c r="AB520" s="8">
        <v>131.98435000000001</v>
      </c>
      <c r="AC520" s="35">
        <v>0</v>
      </c>
      <c r="AD520" s="35"/>
      <c r="AE520" s="35">
        <v>0</v>
      </c>
      <c r="AF520" s="35">
        <v>213.08523000000002</v>
      </c>
      <c r="AG520" s="35">
        <v>38.518920000000001</v>
      </c>
      <c r="AH520" s="35">
        <v>152.19031000000001</v>
      </c>
      <c r="AI520" s="35"/>
      <c r="AJ520" s="35"/>
      <c r="AK520" s="35"/>
      <c r="AL520" s="35">
        <v>0</v>
      </c>
      <c r="AM520" s="35"/>
      <c r="AN520" s="35"/>
      <c r="AQ520" s="24">
        <f t="shared" si="32"/>
        <v>535.77881000000002</v>
      </c>
      <c r="AS520" s="34">
        <v>718.25</v>
      </c>
      <c r="AU520" s="20">
        <f t="shared" si="31"/>
        <v>1254.02881</v>
      </c>
      <c r="AW520" s="20"/>
    </row>
    <row r="521" spans="1:49" x14ac:dyDescent="0.25">
      <c r="A521" t="str">
        <f>VLOOKUP($B521,'Cushing Balance'!$C$2:$E$500,3,TRUE)</f>
        <v>512010</v>
      </c>
      <c r="B521" s="1">
        <v>40532</v>
      </c>
      <c r="C521" s="31"/>
      <c r="D521" s="8">
        <v>0</v>
      </c>
      <c r="E521" s="35">
        <v>180.11032999999998</v>
      </c>
      <c r="F521" s="35"/>
      <c r="G521" s="26">
        <v>41.25</v>
      </c>
      <c r="H521" s="35">
        <v>23.34431</v>
      </c>
      <c r="I521" s="35">
        <v>0</v>
      </c>
      <c r="J521" s="26">
        <v>0</v>
      </c>
      <c r="K521" s="35">
        <v>58.724419999999995</v>
      </c>
      <c r="L521" s="35">
        <v>0</v>
      </c>
      <c r="M521" s="35">
        <v>343.57471000000004</v>
      </c>
      <c r="N521" s="35">
        <v>0</v>
      </c>
      <c r="O521" s="35"/>
      <c r="P521" s="35"/>
      <c r="Q521" s="35"/>
      <c r="R521" s="35">
        <v>32.129899999999999</v>
      </c>
      <c r="S521" s="35"/>
      <c r="T521" s="35"/>
      <c r="V521" s="24">
        <f t="shared" si="29"/>
        <v>679.13367000000005</v>
      </c>
      <c r="X521" s="5">
        <v>394.23967661290334</v>
      </c>
      <c r="Z521" s="20">
        <f t="shared" si="30"/>
        <v>1073.3733466129033</v>
      </c>
      <c r="AB521" s="8">
        <v>143.83479</v>
      </c>
      <c r="AC521" s="35">
        <v>0</v>
      </c>
      <c r="AD521" s="35"/>
      <c r="AE521" s="35">
        <v>0</v>
      </c>
      <c r="AF521" s="35">
        <v>179.72581</v>
      </c>
      <c r="AG521" s="35">
        <v>38.04663</v>
      </c>
      <c r="AH521" s="35">
        <v>150.20660000000001</v>
      </c>
      <c r="AI521" s="35"/>
      <c r="AJ521" s="35"/>
      <c r="AK521" s="35"/>
      <c r="AL521" s="35">
        <v>0</v>
      </c>
      <c r="AM521" s="35"/>
      <c r="AN521" s="35"/>
      <c r="AQ521" s="24">
        <f t="shared" si="32"/>
        <v>511.81383000000005</v>
      </c>
      <c r="AS521" s="34">
        <v>718.25</v>
      </c>
      <c r="AU521" s="20">
        <f t="shared" si="31"/>
        <v>1230.0638300000001</v>
      </c>
      <c r="AW521" s="20"/>
    </row>
    <row r="522" spans="1:49" x14ac:dyDescent="0.25">
      <c r="A522" t="str">
        <f>VLOOKUP($B522,'Cushing Balance'!$C$2:$E$500,3,TRUE)</f>
        <v>512010</v>
      </c>
      <c r="B522" s="1">
        <v>40533</v>
      </c>
      <c r="C522" s="31"/>
      <c r="D522" s="8">
        <v>0</v>
      </c>
      <c r="E522" s="35">
        <v>158.11227</v>
      </c>
      <c r="F522" s="35"/>
      <c r="G522" s="26">
        <v>41.25</v>
      </c>
      <c r="H522" s="35">
        <v>23.378970000000002</v>
      </c>
      <c r="I522" s="35">
        <v>0</v>
      </c>
      <c r="J522" s="26">
        <v>0</v>
      </c>
      <c r="K522" s="35">
        <v>58.083940000000005</v>
      </c>
      <c r="L522" s="35">
        <v>0</v>
      </c>
      <c r="M522" s="35">
        <v>374.41275000000002</v>
      </c>
      <c r="N522" s="35">
        <v>0</v>
      </c>
      <c r="O522" s="35"/>
      <c r="P522" s="35"/>
      <c r="Q522" s="35"/>
      <c r="R522" s="35">
        <v>61.858849999999997</v>
      </c>
      <c r="S522" s="35"/>
      <c r="T522" s="35"/>
      <c r="V522" s="24">
        <f t="shared" ref="V522:V585" si="33">SUM(D522:R522)</f>
        <v>717.09677999999997</v>
      </c>
      <c r="X522" s="5">
        <v>394.23967661290334</v>
      </c>
      <c r="Z522" s="20">
        <f t="shared" ref="Z522:Z585" si="34">X522+V522</f>
        <v>1111.3364566129032</v>
      </c>
      <c r="AB522" s="8">
        <v>138.39339999999999</v>
      </c>
      <c r="AC522" s="35">
        <v>0</v>
      </c>
      <c r="AD522" s="35"/>
      <c r="AE522" s="35">
        <v>0</v>
      </c>
      <c r="AF522" s="35">
        <v>217.69331</v>
      </c>
      <c r="AG522" s="35">
        <v>37.321849999999998</v>
      </c>
      <c r="AH522" s="35">
        <v>142.93167000000003</v>
      </c>
      <c r="AI522" s="35"/>
      <c r="AJ522" s="35"/>
      <c r="AK522" s="35"/>
      <c r="AL522" s="35">
        <v>0</v>
      </c>
      <c r="AM522" s="35"/>
      <c r="AN522" s="35"/>
      <c r="AQ522" s="24">
        <f t="shared" si="32"/>
        <v>536.34023000000002</v>
      </c>
      <c r="AS522" s="34">
        <v>718.25</v>
      </c>
      <c r="AU522" s="20">
        <f t="shared" ref="AU522:AU585" si="35">AS522+AQ522</f>
        <v>1254.59023</v>
      </c>
      <c r="AW522" s="20"/>
    </row>
    <row r="523" spans="1:49" x14ac:dyDescent="0.25">
      <c r="A523" t="str">
        <f>VLOOKUP($B523,'Cushing Balance'!$C$2:$E$500,3,TRUE)</f>
        <v>512010</v>
      </c>
      <c r="B523" s="1">
        <v>40534</v>
      </c>
      <c r="C523" s="31"/>
      <c r="D523" s="8">
        <v>0</v>
      </c>
      <c r="E523" s="35">
        <v>140.60194000000001</v>
      </c>
      <c r="F523" s="35"/>
      <c r="G523" s="26">
        <v>41.25</v>
      </c>
      <c r="H523" s="35">
        <v>23.22392</v>
      </c>
      <c r="I523" s="35">
        <v>0</v>
      </c>
      <c r="J523" s="26">
        <v>0</v>
      </c>
      <c r="K523" s="35">
        <v>60.811730000000004</v>
      </c>
      <c r="L523" s="35">
        <v>0</v>
      </c>
      <c r="M523" s="35">
        <v>374.62831</v>
      </c>
      <c r="N523" s="35">
        <v>0</v>
      </c>
      <c r="O523" s="35"/>
      <c r="P523" s="35"/>
      <c r="Q523" s="35"/>
      <c r="R523" s="35">
        <v>65.151269999999997</v>
      </c>
      <c r="S523" s="35"/>
      <c r="T523" s="35"/>
      <c r="V523" s="24">
        <f t="shared" si="33"/>
        <v>705.66716999999994</v>
      </c>
      <c r="X523" s="5">
        <v>394.23967661290334</v>
      </c>
      <c r="Z523" s="20">
        <f t="shared" si="34"/>
        <v>1099.9068466129033</v>
      </c>
      <c r="AB523" s="8">
        <v>132.76323000000002</v>
      </c>
      <c r="AC523" s="35">
        <v>0</v>
      </c>
      <c r="AD523" s="35"/>
      <c r="AE523" s="35">
        <v>0</v>
      </c>
      <c r="AF523" s="35">
        <v>233.2921</v>
      </c>
      <c r="AG523" s="35">
        <v>38.213929999999998</v>
      </c>
      <c r="AH523" s="35">
        <v>160.31901999999999</v>
      </c>
      <c r="AI523" s="35"/>
      <c r="AJ523" s="35"/>
      <c r="AK523" s="35"/>
      <c r="AL523" s="35">
        <v>0</v>
      </c>
      <c r="AM523" s="35"/>
      <c r="AN523" s="35"/>
      <c r="AQ523" s="24">
        <f t="shared" ref="AQ523:AQ586" si="36">SUM(AB523:AO523)</f>
        <v>564.58828000000005</v>
      </c>
      <c r="AS523" s="34">
        <v>718.25</v>
      </c>
      <c r="AU523" s="20">
        <f t="shared" si="35"/>
        <v>1282.8382799999999</v>
      </c>
      <c r="AW523" s="20"/>
    </row>
    <row r="524" spans="1:49" x14ac:dyDescent="0.25">
      <c r="A524" t="str">
        <f>VLOOKUP($B524,'Cushing Balance'!$C$2:$E$500,3,TRUE)</f>
        <v>512010</v>
      </c>
      <c r="B524" s="1">
        <v>40535</v>
      </c>
      <c r="C524" s="31"/>
      <c r="D524" s="8">
        <v>0</v>
      </c>
      <c r="E524" s="35">
        <v>144.25389999999999</v>
      </c>
      <c r="F524" s="35"/>
      <c r="G524" s="26">
        <v>41.25</v>
      </c>
      <c r="H524" s="35">
        <v>23.34825</v>
      </c>
      <c r="I524" s="35">
        <v>0</v>
      </c>
      <c r="J524" s="26">
        <v>0</v>
      </c>
      <c r="K524" s="35">
        <v>62.311269999999993</v>
      </c>
      <c r="L524" s="35">
        <v>0</v>
      </c>
      <c r="M524" s="35">
        <v>388.38146</v>
      </c>
      <c r="N524" s="35">
        <v>0</v>
      </c>
      <c r="O524" s="35"/>
      <c r="P524" s="35"/>
      <c r="Q524" s="35"/>
      <c r="R524" s="35">
        <v>42.049709999999997</v>
      </c>
      <c r="S524" s="35"/>
      <c r="T524" s="35"/>
      <c r="V524" s="24">
        <f t="shared" si="33"/>
        <v>701.59458999999993</v>
      </c>
      <c r="X524" s="5">
        <v>394.23967661290334</v>
      </c>
      <c r="Z524" s="20">
        <f t="shared" si="34"/>
        <v>1095.8342666129033</v>
      </c>
      <c r="AB524" s="8">
        <v>131.86706000000001</v>
      </c>
      <c r="AC524" s="35">
        <v>0</v>
      </c>
      <c r="AD524" s="35"/>
      <c r="AE524" s="35">
        <v>0</v>
      </c>
      <c r="AF524" s="35">
        <v>227.77113</v>
      </c>
      <c r="AG524" s="35">
        <v>39.016190000000002</v>
      </c>
      <c r="AH524" s="35">
        <v>158.13879</v>
      </c>
      <c r="AI524" s="35"/>
      <c r="AJ524" s="35"/>
      <c r="AK524" s="35"/>
      <c r="AL524" s="35">
        <v>0</v>
      </c>
      <c r="AM524" s="35"/>
      <c r="AN524" s="35"/>
      <c r="AQ524" s="24">
        <f t="shared" si="36"/>
        <v>556.79317000000003</v>
      </c>
      <c r="AS524" s="34">
        <v>718.25</v>
      </c>
      <c r="AU524" s="20">
        <f t="shared" si="35"/>
        <v>1275.0431699999999</v>
      </c>
      <c r="AW524" s="20"/>
    </row>
    <row r="525" spans="1:49" x14ac:dyDescent="0.25">
      <c r="A525" t="str">
        <f>VLOOKUP($B525,'Cushing Balance'!$C$2:$E$500,3,TRUE)</f>
        <v>512010</v>
      </c>
      <c r="B525" s="1">
        <v>40536</v>
      </c>
      <c r="C525" s="31"/>
      <c r="D525" s="8">
        <v>0</v>
      </c>
      <c r="E525" s="35">
        <v>142.44854000000001</v>
      </c>
      <c r="F525" s="35"/>
      <c r="G525" s="26">
        <v>41.25</v>
      </c>
      <c r="H525" s="35">
        <v>23.40748</v>
      </c>
      <c r="I525" s="35">
        <v>0</v>
      </c>
      <c r="J525" s="26">
        <v>0</v>
      </c>
      <c r="K525" s="35">
        <v>61.933579999999999</v>
      </c>
      <c r="L525" s="35">
        <v>0</v>
      </c>
      <c r="M525" s="35">
        <v>392.88938000000002</v>
      </c>
      <c r="N525" s="35">
        <v>0</v>
      </c>
      <c r="O525" s="35"/>
      <c r="P525" s="35"/>
      <c r="Q525" s="35"/>
      <c r="R525" s="35">
        <v>33.14969</v>
      </c>
      <c r="S525" s="35"/>
      <c r="T525" s="35"/>
      <c r="V525" s="24">
        <f t="shared" si="33"/>
        <v>695.07866999999999</v>
      </c>
      <c r="X525" s="5">
        <v>394.23967661290334</v>
      </c>
      <c r="Z525" s="20">
        <f t="shared" si="34"/>
        <v>1089.3183466129033</v>
      </c>
      <c r="AB525" s="8">
        <v>131.56342000000001</v>
      </c>
      <c r="AC525" s="35">
        <v>0</v>
      </c>
      <c r="AD525" s="35"/>
      <c r="AE525" s="35">
        <v>0</v>
      </c>
      <c r="AF525" s="35">
        <v>216.31144</v>
      </c>
      <c r="AG525" s="35">
        <v>34.654559999999996</v>
      </c>
      <c r="AH525" s="35">
        <v>146.93620999999999</v>
      </c>
      <c r="AI525" s="35"/>
      <c r="AJ525" s="35"/>
      <c r="AK525" s="35"/>
      <c r="AL525" s="35">
        <v>0</v>
      </c>
      <c r="AM525" s="35"/>
      <c r="AN525" s="35"/>
      <c r="AQ525" s="24">
        <f t="shared" si="36"/>
        <v>529.46563000000003</v>
      </c>
      <c r="AS525" s="34">
        <v>718.25</v>
      </c>
      <c r="AU525" s="20">
        <f t="shared" si="35"/>
        <v>1247.7156300000001</v>
      </c>
      <c r="AW525" s="20"/>
    </row>
    <row r="526" spans="1:49" x14ac:dyDescent="0.25">
      <c r="A526" t="str">
        <f>VLOOKUP($B526,'Cushing Balance'!$C$2:$E$500,3,TRUE)</f>
        <v>522010</v>
      </c>
      <c r="B526" s="1">
        <v>40537</v>
      </c>
      <c r="C526" s="31"/>
      <c r="D526" s="8">
        <v>0</v>
      </c>
      <c r="E526" s="35">
        <v>149.45469</v>
      </c>
      <c r="F526" s="35"/>
      <c r="G526" s="26">
        <v>41.25</v>
      </c>
      <c r="H526" s="35">
        <v>23.292459999999998</v>
      </c>
      <c r="I526" s="35">
        <v>0</v>
      </c>
      <c r="J526" s="26">
        <v>0</v>
      </c>
      <c r="K526" s="35">
        <v>58.48265</v>
      </c>
      <c r="L526" s="35">
        <v>0</v>
      </c>
      <c r="M526" s="35">
        <v>366.46559999999999</v>
      </c>
      <c r="N526" s="35">
        <v>0</v>
      </c>
      <c r="O526" s="35"/>
      <c r="P526" s="35"/>
      <c r="Q526" s="35"/>
      <c r="R526" s="35">
        <v>36.636900000000004</v>
      </c>
      <c r="S526" s="35"/>
      <c r="T526" s="35"/>
      <c r="V526" s="24">
        <f t="shared" si="33"/>
        <v>675.58230000000003</v>
      </c>
      <c r="X526" s="5">
        <v>394.23967661290334</v>
      </c>
      <c r="Z526" s="20">
        <f t="shared" si="34"/>
        <v>1069.8219766129034</v>
      </c>
      <c r="AB526" s="8">
        <v>132.73167000000001</v>
      </c>
      <c r="AC526" s="35">
        <v>0</v>
      </c>
      <c r="AD526" s="35"/>
      <c r="AE526" s="35">
        <v>0</v>
      </c>
      <c r="AF526" s="35">
        <v>215.27375000000001</v>
      </c>
      <c r="AG526" s="35">
        <v>34.627559999999995</v>
      </c>
      <c r="AH526" s="35">
        <v>162.51026999999999</v>
      </c>
      <c r="AI526" s="35"/>
      <c r="AJ526" s="35"/>
      <c r="AK526" s="35"/>
      <c r="AL526" s="35">
        <v>0</v>
      </c>
      <c r="AM526" s="35"/>
      <c r="AN526" s="35"/>
      <c r="AQ526" s="24">
        <f t="shared" si="36"/>
        <v>545.14325000000008</v>
      </c>
      <c r="AS526" s="34">
        <v>718.25</v>
      </c>
      <c r="AU526" s="20">
        <f t="shared" si="35"/>
        <v>1263.3932500000001</v>
      </c>
      <c r="AW526" s="20"/>
    </row>
    <row r="527" spans="1:49" x14ac:dyDescent="0.25">
      <c r="A527" t="str">
        <f>VLOOKUP($B527,'Cushing Balance'!$C$2:$E$500,3,TRUE)</f>
        <v>522010</v>
      </c>
      <c r="B527" s="1">
        <v>40538</v>
      </c>
      <c r="C527" s="31"/>
      <c r="D527" s="8">
        <v>0</v>
      </c>
      <c r="E527" s="35">
        <v>147.17927</v>
      </c>
      <c r="F527" s="35"/>
      <c r="G527" s="26">
        <v>41.25</v>
      </c>
      <c r="H527" s="35">
        <v>23.621310000000001</v>
      </c>
      <c r="I527" s="35">
        <v>0</v>
      </c>
      <c r="J527" s="26">
        <v>0</v>
      </c>
      <c r="K527" s="35">
        <v>48.256769999999996</v>
      </c>
      <c r="L527" s="35">
        <v>0</v>
      </c>
      <c r="M527" s="35">
        <v>362.76731000000001</v>
      </c>
      <c r="N527" s="35">
        <v>0</v>
      </c>
      <c r="O527" s="35"/>
      <c r="P527" s="35"/>
      <c r="Q527" s="35"/>
      <c r="R527" s="35">
        <v>32.549500000000002</v>
      </c>
      <c r="S527" s="35"/>
      <c r="T527" s="35"/>
      <c r="V527" s="24">
        <f t="shared" si="33"/>
        <v>655.62415999999996</v>
      </c>
      <c r="X527" s="5">
        <v>394.23967661290334</v>
      </c>
      <c r="Z527" s="20">
        <f t="shared" si="34"/>
        <v>1049.8638366129032</v>
      </c>
      <c r="AB527" s="8">
        <v>132.63585</v>
      </c>
      <c r="AC527" s="35">
        <v>0</v>
      </c>
      <c r="AD527" s="35"/>
      <c r="AE527" s="35">
        <v>0</v>
      </c>
      <c r="AF527" s="35">
        <v>215.69279</v>
      </c>
      <c r="AG527" s="35">
        <v>39.050650000000005</v>
      </c>
      <c r="AH527" s="35">
        <v>160.15294</v>
      </c>
      <c r="AI527" s="35"/>
      <c r="AJ527" s="35"/>
      <c r="AK527" s="35"/>
      <c r="AL527" s="35">
        <v>0</v>
      </c>
      <c r="AM527" s="35"/>
      <c r="AN527" s="35"/>
      <c r="AQ527" s="24">
        <f t="shared" si="36"/>
        <v>547.53223000000003</v>
      </c>
      <c r="AS527" s="34">
        <v>718.25</v>
      </c>
      <c r="AU527" s="20">
        <f t="shared" si="35"/>
        <v>1265.78223</v>
      </c>
      <c r="AW527" s="20"/>
    </row>
    <row r="528" spans="1:49" x14ac:dyDescent="0.25">
      <c r="A528" t="str">
        <f>VLOOKUP($B528,'Cushing Balance'!$C$2:$E$500,3,TRUE)</f>
        <v>522010</v>
      </c>
      <c r="B528" s="1">
        <v>40539</v>
      </c>
      <c r="C528" s="31"/>
      <c r="D528" s="8">
        <v>0</v>
      </c>
      <c r="E528" s="35">
        <v>128.22675000000001</v>
      </c>
      <c r="F528" s="35"/>
      <c r="G528" s="26">
        <v>41.25</v>
      </c>
      <c r="H528" s="35">
        <v>23.298580000000001</v>
      </c>
      <c r="I528" s="35">
        <v>0</v>
      </c>
      <c r="J528" s="26">
        <v>0</v>
      </c>
      <c r="K528" s="35">
        <v>54.332230000000003</v>
      </c>
      <c r="L528" s="35">
        <v>0</v>
      </c>
      <c r="M528" s="35">
        <v>389.42433</v>
      </c>
      <c r="N528" s="35">
        <v>0</v>
      </c>
      <c r="O528" s="35"/>
      <c r="P528" s="35"/>
      <c r="Q528" s="35"/>
      <c r="R528" s="35">
        <v>20.643419999999999</v>
      </c>
      <c r="S528" s="35"/>
      <c r="T528" s="35"/>
      <c r="V528" s="24">
        <f t="shared" si="33"/>
        <v>657.17530999999997</v>
      </c>
      <c r="X528" s="5">
        <v>394.23967661290334</v>
      </c>
      <c r="Z528" s="20">
        <f t="shared" si="34"/>
        <v>1051.4149866129032</v>
      </c>
      <c r="AB528" s="8">
        <v>132.34806</v>
      </c>
      <c r="AC528" s="35">
        <v>0</v>
      </c>
      <c r="AD528" s="35"/>
      <c r="AE528" s="35">
        <v>0</v>
      </c>
      <c r="AF528" s="35">
        <v>220.75485</v>
      </c>
      <c r="AG528" s="35">
        <v>39.008540000000004</v>
      </c>
      <c r="AH528" s="35">
        <v>159.88621000000001</v>
      </c>
      <c r="AI528" s="35"/>
      <c r="AJ528" s="35"/>
      <c r="AK528" s="35"/>
      <c r="AL528" s="35">
        <v>0</v>
      </c>
      <c r="AM528" s="35"/>
      <c r="AN528" s="35"/>
      <c r="AQ528" s="24">
        <f t="shared" si="36"/>
        <v>551.99766</v>
      </c>
      <c r="AS528" s="34">
        <v>718.25</v>
      </c>
      <c r="AU528" s="20">
        <f t="shared" si="35"/>
        <v>1270.24766</v>
      </c>
      <c r="AW528" s="20"/>
    </row>
    <row r="529" spans="1:49" x14ac:dyDescent="0.25">
      <c r="A529" t="str">
        <f>VLOOKUP($B529,'Cushing Balance'!$C$2:$E$500,3,TRUE)</f>
        <v>522010</v>
      </c>
      <c r="B529" s="1">
        <v>40540</v>
      </c>
      <c r="C529" s="31"/>
      <c r="D529" s="8">
        <v>0</v>
      </c>
      <c r="E529" s="35">
        <v>116.39244000000001</v>
      </c>
      <c r="F529" s="35"/>
      <c r="G529" s="26">
        <v>41.25</v>
      </c>
      <c r="H529" s="35">
        <v>23.462040000000002</v>
      </c>
      <c r="I529" s="35">
        <v>0</v>
      </c>
      <c r="J529" s="26">
        <v>0</v>
      </c>
      <c r="K529" s="35">
        <v>57.553899999999999</v>
      </c>
      <c r="L529" s="35">
        <v>0</v>
      </c>
      <c r="M529" s="35">
        <v>382.57783000000001</v>
      </c>
      <c r="N529" s="35">
        <v>0</v>
      </c>
      <c r="O529" s="35"/>
      <c r="P529" s="35"/>
      <c r="Q529" s="35"/>
      <c r="R529" s="35">
        <v>61.731559999999995</v>
      </c>
      <c r="S529" s="35"/>
      <c r="T529" s="35"/>
      <c r="V529" s="24">
        <f t="shared" si="33"/>
        <v>682.96776999999997</v>
      </c>
      <c r="X529" s="5">
        <v>394.23967661290334</v>
      </c>
      <c r="Z529" s="20">
        <f t="shared" si="34"/>
        <v>1077.2074466129034</v>
      </c>
      <c r="AB529" s="8">
        <v>139.85392000000002</v>
      </c>
      <c r="AC529" s="35">
        <v>0</v>
      </c>
      <c r="AD529" s="35"/>
      <c r="AE529" s="35">
        <v>0</v>
      </c>
      <c r="AF529" s="35">
        <v>217.01213000000001</v>
      </c>
      <c r="AG529" s="35">
        <v>39.035040000000002</v>
      </c>
      <c r="AH529" s="35">
        <v>157.77342000000002</v>
      </c>
      <c r="AI529" s="35"/>
      <c r="AJ529" s="35"/>
      <c r="AK529" s="35"/>
      <c r="AL529" s="35">
        <v>0</v>
      </c>
      <c r="AM529" s="35"/>
      <c r="AN529" s="35"/>
      <c r="AQ529" s="24">
        <f t="shared" si="36"/>
        <v>553.67451000000005</v>
      </c>
      <c r="AS529" s="34">
        <v>718.25</v>
      </c>
      <c r="AU529" s="20">
        <f t="shared" si="35"/>
        <v>1271.9245100000001</v>
      </c>
      <c r="AW529" s="20"/>
    </row>
    <row r="530" spans="1:49" x14ac:dyDescent="0.25">
      <c r="A530" t="str">
        <f>VLOOKUP($B530,'Cushing Balance'!$C$2:$E$500,3,TRUE)</f>
        <v>522010</v>
      </c>
      <c r="B530" s="1">
        <v>40541</v>
      </c>
      <c r="C530" s="31"/>
      <c r="D530" s="8">
        <v>0</v>
      </c>
      <c r="E530" s="35">
        <v>162.21575000000001</v>
      </c>
      <c r="F530" s="35"/>
      <c r="G530" s="26">
        <v>41.25</v>
      </c>
      <c r="H530" s="35">
        <v>23.4924</v>
      </c>
      <c r="I530" s="35">
        <v>0</v>
      </c>
      <c r="J530" s="26">
        <v>0</v>
      </c>
      <c r="K530" s="35">
        <v>57.11571</v>
      </c>
      <c r="L530" s="35">
        <v>0</v>
      </c>
      <c r="M530" s="35">
        <v>366.24213000000003</v>
      </c>
      <c r="N530" s="35">
        <v>0</v>
      </c>
      <c r="O530" s="35"/>
      <c r="P530" s="35"/>
      <c r="Q530" s="35"/>
      <c r="R530" s="35">
        <v>56.873460000000001</v>
      </c>
      <c r="S530" s="35"/>
      <c r="T530" s="35"/>
      <c r="V530" s="24">
        <f t="shared" si="33"/>
        <v>707.18945000000008</v>
      </c>
      <c r="X530" s="5">
        <v>394.23967661290334</v>
      </c>
      <c r="Z530" s="20">
        <f t="shared" si="34"/>
        <v>1101.4291266129035</v>
      </c>
      <c r="AB530" s="8">
        <v>139.51548</v>
      </c>
      <c r="AC530" s="35">
        <v>0</v>
      </c>
      <c r="AD530" s="35"/>
      <c r="AE530" s="35">
        <v>0</v>
      </c>
      <c r="AF530" s="35">
        <v>222.21638000000002</v>
      </c>
      <c r="AG530" s="35">
        <v>36.228059999999999</v>
      </c>
      <c r="AH530" s="35">
        <v>157.42035000000001</v>
      </c>
      <c r="AI530" s="35"/>
      <c r="AJ530" s="35"/>
      <c r="AK530" s="35"/>
      <c r="AL530" s="35">
        <v>0</v>
      </c>
      <c r="AM530" s="35"/>
      <c r="AN530" s="35"/>
      <c r="AQ530" s="24">
        <f t="shared" si="36"/>
        <v>555.38027</v>
      </c>
      <c r="AS530" s="34">
        <v>718.25</v>
      </c>
      <c r="AU530" s="20">
        <f t="shared" si="35"/>
        <v>1273.6302700000001</v>
      </c>
      <c r="AW530" s="20"/>
    </row>
    <row r="531" spans="1:49" x14ac:dyDescent="0.25">
      <c r="A531" t="str">
        <f>VLOOKUP($B531,'Cushing Balance'!$C$2:$E$500,3,TRUE)</f>
        <v>522010</v>
      </c>
      <c r="B531" s="1">
        <v>40542</v>
      </c>
      <c r="C531" s="31"/>
      <c r="D531" s="8">
        <v>0</v>
      </c>
      <c r="E531" s="35">
        <v>120.70960000000001</v>
      </c>
      <c r="F531" s="35"/>
      <c r="G531" s="26">
        <v>41.25</v>
      </c>
      <c r="H531" s="35">
        <v>23.36835</v>
      </c>
      <c r="I531" s="35">
        <v>0</v>
      </c>
      <c r="J531" s="26">
        <v>0</v>
      </c>
      <c r="K531" s="35">
        <v>46.663559999999997</v>
      </c>
      <c r="L531" s="35">
        <v>0</v>
      </c>
      <c r="M531" s="35">
        <v>353.98462999999998</v>
      </c>
      <c r="N531" s="35">
        <v>0</v>
      </c>
      <c r="O531" s="35"/>
      <c r="P531" s="35"/>
      <c r="Q531" s="35"/>
      <c r="R531" s="35">
        <v>74.048000000000002</v>
      </c>
      <c r="S531" s="35"/>
      <c r="T531" s="35"/>
      <c r="V531" s="24">
        <f t="shared" si="33"/>
        <v>660.02413999999999</v>
      </c>
      <c r="X531" s="5">
        <v>394.23967661290334</v>
      </c>
      <c r="Z531" s="20">
        <f t="shared" si="34"/>
        <v>1054.2638166129034</v>
      </c>
      <c r="AB531" s="8">
        <v>132.13588000000001</v>
      </c>
      <c r="AC531" s="35">
        <v>0</v>
      </c>
      <c r="AD531" s="35"/>
      <c r="AE531" s="35">
        <v>0</v>
      </c>
      <c r="AF531" s="35">
        <v>222.27235000000002</v>
      </c>
      <c r="AG531" s="35">
        <v>39.108499999999999</v>
      </c>
      <c r="AH531" s="35">
        <v>160.45914999999999</v>
      </c>
      <c r="AI531" s="35"/>
      <c r="AJ531" s="35"/>
      <c r="AK531" s="35"/>
      <c r="AL531" s="35">
        <v>0</v>
      </c>
      <c r="AM531" s="35"/>
      <c r="AN531" s="35"/>
      <c r="AQ531" s="24">
        <f t="shared" si="36"/>
        <v>553.97587999999996</v>
      </c>
      <c r="AS531" s="34">
        <v>718.25</v>
      </c>
      <c r="AU531" s="20">
        <f t="shared" si="35"/>
        <v>1272.22588</v>
      </c>
      <c r="AW531" s="20"/>
    </row>
    <row r="532" spans="1:49" x14ac:dyDescent="0.25">
      <c r="A532" t="str">
        <f>VLOOKUP($B532,'Cushing Balance'!$C$2:$E$500,3,TRUE)</f>
        <v>522010</v>
      </c>
      <c r="B532" s="1">
        <v>40543</v>
      </c>
      <c r="C532" s="31"/>
      <c r="D532" s="8">
        <v>0</v>
      </c>
      <c r="E532" s="35">
        <v>140.1386</v>
      </c>
      <c r="F532" s="35"/>
      <c r="G532" s="26">
        <v>41.25</v>
      </c>
      <c r="H532" s="35">
        <v>23.46819</v>
      </c>
      <c r="I532" s="35">
        <v>0</v>
      </c>
      <c r="J532" s="26">
        <v>0</v>
      </c>
      <c r="K532" s="35">
        <v>49.68967</v>
      </c>
      <c r="L532" s="35">
        <v>0</v>
      </c>
      <c r="M532" s="35">
        <v>355.61216999999999</v>
      </c>
      <c r="N532" s="35">
        <v>0</v>
      </c>
      <c r="O532" s="35"/>
      <c r="P532" s="35"/>
      <c r="Q532" s="35"/>
      <c r="R532" s="35">
        <v>20.411150000000003</v>
      </c>
      <c r="S532" s="35"/>
      <c r="T532" s="35"/>
      <c r="V532" s="24">
        <f t="shared" si="33"/>
        <v>630.56978000000004</v>
      </c>
      <c r="X532" s="5">
        <v>394.23967661290334</v>
      </c>
      <c r="Z532" s="20">
        <f t="shared" si="34"/>
        <v>1024.8094566129034</v>
      </c>
      <c r="AB532" s="8">
        <v>131.73621</v>
      </c>
      <c r="AC532" s="35">
        <v>0</v>
      </c>
      <c r="AD532" s="35"/>
      <c r="AE532" s="35">
        <v>0</v>
      </c>
      <c r="AF532" s="35">
        <v>224.26794000000001</v>
      </c>
      <c r="AG532" s="35">
        <v>38.940249999999999</v>
      </c>
      <c r="AH532" s="35">
        <v>163.46244000000002</v>
      </c>
      <c r="AI532" s="35"/>
      <c r="AJ532" s="35"/>
      <c r="AK532" s="35"/>
      <c r="AL532" s="35">
        <v>0</v>
      </c>
      <c r="AM532" s="35"/>
      <c r="AN532" s="35"/>
      <c r="AQ532" s="24">
        <f t="shared" si="36"/>
        <v>558.40683999999999</v>
      </c>
      <c r="AS532" s="34">
        <v>718.25</v>
      </c>
      <c r="AU532" s="20">
        <f t="shared" si="35"/>
        <v>1276.6568400000001</v>
      </c>
      <c r="AW532" s="20"/>
    </row>
    <row r="533" spans="1:49" x14ac:dyDescent="0.25">
      <c r="A533" t="str">
        <f>VLOOKUP($B533,'Cushing Balance'!$C$2:$E$500,3,TRUE)</f>
        <v>12011</v>
      </c>
      <c r="B533" s="1">
        <v>40544</v>
      </c>
      <c r="C533" s="31"/>
      <c r="D533" s="8">
        <v>0</v>
      </c>
      <c r="E533" s="35">
        <v>162.92198000000002</v>
      </c>
      <c r="F533" s="35"/>
      <c r="G533" s="26">
        <v>49.5</v>
      </c>
      <c r="H533" s="35">
        <v>23.35998</v>
      </c>
      <c r="I533" s="35">
        <v>0</v>
      </c>
      <c r="J533" s="26">
        <v>0</v>
      </c>
      <c r="K533" s="35">
        <v>54.820480000000003</v>
      </c>
      <c r="L533" s="35">
        <v>0</v>
      </c>
      <c r="M533" s="35">
        <v>313.98050000000001</v>
      </c>
      <c r="N533" s="35">
        <v>0</v>
      </c>
      <c r="O533" s="35"/>
      <c r="P533" s="35"/>
      <c r="Q533" s="35"/>
      <c r="R533" s="35">
        <v>22.481999999999999</v>
      </c>
      <c r="S533" s="35"/>
      <c r="T533" s="35"/>
      <c r="V533" s="24">
        <f t="shared" si="33"/>
        <v>627.06493999999998</v>
      </c>
      <c r="X533" s="5">
        <v>385.00445154838712</v>
      </c>
      <c r="Z533" s="20">
        <f t="shared" si="34"/>
        <v>1012.0693915483871</v>
      </c>
      <c r="AB533" s="8">
        <v>132.81138000000001</v>
      </c>
      <c r="AC533" s="35">
        <v>0</v>
      </c>
      <c r="AD533" s="35"/>
      <c r="AE533" s="35">
        <v>0</v>
      </c>
      <c r="AF533" s="35">
        <v>211.02058</v>
      </c>
      <c r="AG533" s="35">
        <v>38.899529999999999</v>
      </c>
      <c r="AH533" s="35">
        <v>170.02029000000002</v>
      </c>
      <c r="AI533" s="35"/>
      <c r="AJ533" s="35"/>
      <c r="AK533" s="35"/>
      <c r="AL533" s="35">
        <v>0</v>
      </c>
      <c r="AM533" s="35"/>
      <c r="AN533" s="35"/>
      <c r="AQ533" s="24">
        <f t="shared" si="36"/>
        <v>552.75178000000005</v>
      </c>
      <c r="AS533" s="34">
        <v>706.35000000000014</v>
      </c>
      <c r="AU533" s="20">
        <f t="shared" si="35"/>
        <v>1259.1017800000002</v>
      </c>
      <c r="AW533" s="20"/>
    </row>
    <row r="534" spans="1:49" x14ac:dyDescent="0.25">
      <c r="A534" t="str">
        <f>VLOOKUP($B534,'Cushing Balance'!$C$2:$E$500,3,TRUE)</f>
        <v>12011</v>
      </c>
      <c r="B534" s="1">
        <v>40545</v>
      </c>
      <c r="C534" s="31"/>
      <c r="D534" s="8">
        <v>0</v>
      </c>
      <c r="E534" s="35">
        <v>158.5241</v>
      </c>
      <c r="F534" s="35"/>
      <c r="G534" s="26">
        <v>49.5</v>
      </c>
      <c r="H534" s="35">
        <v>23.15175</v>
      </c>
      <c r="I534" s="35">
        <v>0</v>
      </c>
      <c r="J534" s="26">
        <v>0</v>
      </c>
      <c r="K534" s="35">
        <v>59.037709999999997</v>
      </c>
      <c r="L534" s="35">
        <v>0</v>
      </c>
      <c r="M534" s="35">
        <v>312.97757999999999</v>
      </c>
      <c r="N534" s="35">
        <v>0</v>
      </c>
      <c r="O534" s="35"/>
      <c r="P534" s="35"/>
      <c r="Q534" s="35"/>
      <c r="R534" s="35">
        <v>30.911709999999999</v>
      </c>
      <c r="S534" s="35"/>
      <c r="T534" s="35"/>
      <c r="V534" s="24">
        <f t="shared" si="33"/>
        <v>634.10284999999988</v>
      </c>
      <c r="X534" s="5">
        <v>385.00445154838712</v>
      </c>
      <c r="Z534" s="20">
        <f t="shared" si="34"/>
        <v>1019.107301548387</v>
      </c>
      <c r="AB534" s="8">
        <v>132.85506000000001</v>
      </c>
      <c r="AC534" s="35">
        <v>0</v>
      </c>
      <c r="AD534" s="35"/>
      <c r="AE534" s="35">
        <v>0</v>
      </c>
      <c r="AF534" s="35">
        <v>225.62796</v>
      </c>
      <c r="AG534" s="35">
        <v>37.165519999999994</v>
      </c>
      <c r="AH534" s="35">
        <v>163.06804</v>
      </c>
      <c r="AI534" s="35"/>
      <c r="AJ534" s="35"/>
      <c r="AK534" s="35"/>
      <c r="AL534" s="35">
        <v>0</v>
      </c>
      <c r="AM534" s="35"/>
      <c r="AN534" s="35"/>
      <c r="AQ534" s="24">
        <f t="shared" si="36"/>
        <v>558.71658000000002</v>
      </c>
      <c r="AS534" s="34">
        <v>706.35000000000014</v>
      </c>
      <c r="AU534" s="20">
        <f t="shared" si="35"/>
        <v>1265.0665800000002</v>
      </c>
      <c r="AW534" s="20"/>
    </row>
    <row r="535" spans="1:49" x14ac:dyDescent="0.25">
      <c r="A535" t="str">
        <f>VLOOKUP($B535,'Cushing Balance'!$C$2:$E$500,3,TRUE)</f>
        <v>12011</v>
      </c>
      <c r="B535" s="1">
        <v>40546</v>
      </c>
      <c r="C535" s="31"/>
      <c r="D535" s="8">
        <v>0</v>
      </c>
      <c r="E535" s="35">
        <v>173.31042000000002</v>
      </c>
      <c r="F535" s="35"/>
      <c r="G535" s="26">
        <v>49.5</v>
      </c>
      <c r="H535" s="35">
        <v>23.58473</v>
      </c>
      <c r="I535" s="35">
        <v>0</v>
      </c>
      <c r="J535" s="26">
        <v>0</v>
      </c>
      <c r="K535" s="35">
        <v>60.896920000000001</v>
      </c>
      <c r="L535" s="35">
        <v>0</v>
      </c>
      <c r="M535" s="35">
        <v>299.46196000000003</v>
      </c>
      <c r="N535" s="35">
        <v>0</v>
      </c>
      <c r="O535" s="35"/>
      <c r="P535" s="35"/>
      <c r="Q535" s="35"/>
      <c r="R535" s="35">
        <v>68.019940000000005</v>
      </c>
      <c r="S535" s="35"/>
      <c r="T535" s="35"/>
      <c r="V535" s="24">
        <f t="shared" si="33"/>
        <v>674.77397000000008</v>
      </c>
      <c r="X535" s="5">
        <v>385.00445154838712</v>
      </c>
      <c r="Z535" s="20">
        <f t="shared" si="34"/>
        <v>1059.7784215483871</v>
      </c>
      <c r="AB535" s="8">
        <v>132.74256</v>
      </c>
      <c r="AC535" s="35">
        <v>0</v>
      </c>
      <c r="AD535" s="35"/>
      <c r="AE535" s="35">
        <v>0</v>
      </c>
      <c r="AF535" s="35">
        <v>225.53443999999999</v>
      </c>
      <c r="AG535" s="35">
        <v>23.558060000000001</v>
      </c>
      <c r="AH535" s="35">
        <v>162.49948000000001</v>
      </c>
      <c r="AI535" s="35"/>
      <c r="AJ535" s="35"/>
      <c r="AK535" s="35"/>
      <c r="AL535" s="35">
        <v>0</v>
      </c>
      <c r="AM535" s="35"/>
      <c r="AN535" s="35"/>
      <c r="AQ535" s="24">
        <f t="shared" si="36"/>
        <v>544.33454000000006</v>
      </c>
      <c r="AS535" s="34">
        <v>706.35000000000014</v>
      </c>
      <c r="AU535" s="20">
        <f t="shared" si="35"/>
        <v>1250.6845400000002</v>
      </c>
      <c r="AW535" s="20"/>
    </row>
    <row r="536" spans="1:49" x14ac:dyDescent="0.25">
      <c r="A536" t="str">
        <f>VLOOKUP($B536,'Cushing Balance'!$C$2:$E$500,3,TRUE)</f>
        <v>12011</v>
      </c>
      <c r="B536" s="1">
        <v>40547</v>
      </c>
      <c r="C536" s="31"/>
      <c r="D536" s="8">
        <v>0</v>
      </c>
      <c r="E536" s="35">
        <v>189.58448000000001</v>
      </c>
      <c r="F536" s="35"/>
      <c r="G536" s="26">
        <v>49.5</v>
      </c>
      <c r="H536" s="35">
        <v>23.422689999999999</v>
      </c>
      <c r="I536" s="35">
        <v>0</v>
      </c>
      <c r="J536" s="26">
        <v>0</v>
      </c>
      <c r="K536" s="35">
        <v>60.442349999999998</v>
      </c>
      <c r="L536" s="35">
        <v>0</v>
      </c>
      <c r="M536" s="35">
        <v>301.26441999999997</v>
      </c>
      <c r="N536" s="35">
        <v>0</v>
      </c>
      <c r="O536" s="35"/>
      <c r="P536" s="35"/>
      <c r="Q536" s="35"/>
      <c r="R536" s="35">
        <v>28.56277</v>
      </c>
      <c r="S536" s="35"/>
      <c r="T536" s="35"/>
      <c r="V536" s="24">
        <f t="shared" si="33"/>
        <v>652.77670999999998</v>
      </c>
      <c r="X536" s="5">
        <v>385.00445154838712</v>
      </c>
      <c r="Z536" s="20">
        <f t="shared" si="34"/>
        <v>1037.781161548387</v>
      </c>
      <c r="AB536" s="8">
        <v>135.09302</v>
      </c>
      <c r="AC536" s="35">
        <v>0</v>
      </c>
      <c r="AD536" s="35"/>
      <c r="AE536" s="35">
        <v>0</v>
      </c>
      <c r="AF536" s="35">
        <v>231.64927</v>
      </c>
      <c r="AG536" s="35">
        <v>23.55031</v>
      </c>
      <c r="AH536" s="35">
        <v>179.90100000000001</v>
      </c>
      <c r="AI536" s="35"/>
      <c r="AJ536" s="35"/>
      <c r="AK536" s="35"/>
      <c r="AL536" s="35">
        <v>0</v>
      </c>
      <c r="AM536" s="35"/>
      <c r="AN536" s="35"/>
      <c r="AQ536" s="24">
        <f t="shared" si="36"/>
        <v>570.19360000000006</v>
      </c>
      <c r="AS536" s="34">
        <v>706.35000000000014</v>
      </c>
      <c r="AU536" s="20">
        <f t="shared" si="35"/>
        <v>1276.5436000000002</v>
      </c>
      <c r="AW536" s="20"/>
    </row>
    <row r="537" spans="1:49" x14ac:dyDescent="0.25">
      <c r="A537" t="str">
        <f>VLOOKUP($B537,'Cushing Balance'!$C$2:$E$500,3,TRUE)</f>
        <v>12011</v>
      </c>
      <c r="B537" s="1">
        <v>40548</v>
      </c>
      <c r="C537" s="31"/>
      <c r="D537" s="8">
        <v>0</v>
      </c>
      <c r="E537" s="35">
        <v>181.39031</v>
      </c>
      <c r="F537" s="35"/>
      <c r="G537" s="26">
        <v>49.5</v>
      </c>
      <c r="H537" s="35">
        <v>23.232380000000003</v>
      </c>
      <c r="I537" s="35">
        <v>0</v>
      </c>
      <c r="J537" s="26">
        <v>0</v>
      </c>
      <c r="K537" s="35">
        <v>59.124420000000001</v>
      </c>
      <c r="L537" s="35">
        <v>0</v>
      </c>
      <c r="M537" s="35">
        <v>306.29902000000004</v>
      </c>
      <c r="N537" s="35">
        <v>0</v>
      </c>
      <c r="O537" s="35"/>
      <c r="P537" s="35"/>
      <c r="Q537" s="35"/>
      <c r="R537" s="35">
        <v>66.197729999999993</v>
      </c>
      <c r="S537" s="35"/>
      <c r="T537" s="35"/>
      <c r="V537" s="24">
        <f t="shared" si="33"/>
        <v>685.74386000000004</v>
      </c>
      <c r="X537" s="5">
        <v>385.00445154838712</v>
      </c>
      <c r="Z537" s="20">
        <f t="shared" si="34"/>
        <v>1070.7483115483872</v>
      </c>
      <c r="AB537" s="8">
        <v>147.25517000000002</v>
      </c>
      <c r="AC537" s="35">
        <v>0</v>
      </c>
      <c r="AD537" s="35"/>
      <c r="AE537" s="35">
        <v>0</v>
      </c>
      <c r="AF537" s="35">
        <v>219.81139999999999</v>
      </c>
      <c r="AG537" s="35">
        <v>23.582939999999997</v>
      </c>
      <c r="AH537" s="35">
        <v>169.52454</v>
      </c>
      <c r="AI537" s="35"/>
      <c r="AJ537" s="35"/>
      <c r="AK537" s="35"/>
      <c r="AL537" s="35">
        <v>0</v>
      </c>
      <c r="AM537" s="35"/>
      <c r="AN537" s="35"/>
      <c r="AQ537" s="24">
        <f t="shared" si="36"/>
        <v>560.17405000000008</v>
      </c>
      <c r="AS537" s="34">
        <v>706.35000000000014</v>
      </c>
      <c r="AU537" s="20">
        <f t="shared" si="35"/>
        <v>1266.5240500000002</v>
      </c>
      <c r="AW537" s="20"/>
    </row>
    <row r="538" spans="1:49" x14ac:dyDescent="0.25">
      <c r="A538" t="str">
        <f>VLOOKUP($B538,'Cushing Balance'!$C$2:$E$500,3,TRUE)</f>
        <v>12011</v>
      </c>
      <c r="B538" s="1">
        <v>40549</v>
      </c>
      <c r="C538" s="31"/>
      <c r="D538" s="8">
        <v>0</v>
      </c>
      <c r="E538" s="35">
        <v>177.13556</v>
      </c>
      <c r="F538" s="35"/>
      <c r="G538" s="26">
        <v>49.5</v>
      </c>
      <c r="H538" s="35">
        <v>23.612310000000001</v>
      </c>
      <c r="I538" s="35">
        <v>0</v>
      </c>
      <c r="J538" s="26">
        <v>0</v>
      </c>
      <c r="K538" s="35">
        <v>60.204419999999999</v>
      </c>
      <c r="L538" s="35">
        <v>0</v>
      </c>
      <c r="M538" s="35">
        <v>280.85505999999998</v>
      </c>
      <c r="N538" s="35">
        <v>0</v>
      </c>
      <c r="O538" s="35"/>
      <c r="P538" s="35"/>
      <c r="Q538" s="35"/>
      <c r="R538" s="35">
        <v>20.599019999999999</v>
      </c>
      <c r="S538" s="35"/>
      <c r="T538" s="35"/>
      <c r="V538" s="24">
        <f t="shared" si="33"/>
        <v>611.90637000000004</v>
      </c>
      <c r="X538" s="5">
        <v>385.00445154838712</v>
      </c>
      <c r="Z538" s="20">
        <f t="shared" si="34"/>
        <v>996.91082154838716</v>
      </c>
      <c r="AB538" s="8">
        <v>148.03851999999998</v>
      </c>
      <c r="AC538" s="35">
        <v>0</v>
      </c>
      <c r="AD538" s="35"/>
      <c r="AE538" s="35">
        <v>0</v>
      </c>
      <c r="AF538" s="35">
        <v>223.63355999999999</v>
      </c>
      <c r="AG538" s="35">
        <v>23.630040000000001</v>
      </c>
      <c r="AH538" s="35">
        <v>177.89335</v>
      </c>
      <c r="AI538" s="35"/>
      <c r="AJ538" s="35"/>
      <c r="AK538" s="35"/>
      <c r="AL538" s="35">
        <v>0</v>
      </c>
      <c r="AM538" s="35"/>
      <c r="AN538" s="35"/>
      <c r="AQ538" s="24">
        <f t="shared" si="36"/>
        <v>573.19546999999989</v>
      </c>
      <c r="AS538" s="34">
        <v>706.35000000000014</v>
      </c>
      <c r="AU538" s="20">
        <f t="shared" si="35"/>
        <v>1279.54547</v>
      </c>
      <c r="AW538" s="20"/>
    </row>
    <row r="539" spans="1:49" x14ac:dyDescent="0.25">
      <c r="A539" t="str">
        <f>VLOOKUP($B539,'Cushing Balance'!$C$2:$E$500,3,TRUE)</f>
        <v>12011</v>
      </c>
      <c r="B539" s="1">
        <v>40550</v>
      </c>
      <c r="C539" s="31"/>
      <c r="D539" s="8">
        <v>0</v>
      </c>
      <c r="E539" s="35">
        <v>179.29489999999998</v>
      </c>
      <c r="F539" s="35"/>
      <c r="G539" s="26">
        <v>49.5</v>
      </c>
      <c r="H539" s="35">
        <v>23.485810000000001</v>
      </c>
      <c r="I539" s="35">
        <v>0</v>
      </c>
      <c r="J539" s="26">
        <v>0</v>
      </c>
      <c r="K539" s="35">
        <v>60.864669999999997</v>
      </c>
      <c r="L539" s="35">
        <v>0</v>
      </c>
      <c r="M539" s="35">
        <v>277.21840000000003</v>
      </c>
      <c r="N539" s="35">
        <v>0</v>
      </c>
      <c r="O539" s="35"/>
      <c r="P539" s="35"/>
      <c r="Q539" s="35"/>
      <c r="R539" s="35">
        <v>42.969670000000001</v>
      </c>
      <c r="S539" s="35"/>
      <c r="T539" s="35"/>
      <c r="V539" s="24">
        <f t="shared" si="33"/>
        <v>633.33344999999997</v>
      </c>
      <c r="X539" s="5">
        <v>385.00445154838712</v>
      </c>
      <c r="Z539" s="20">
        <f t="shared" si="34"/>
        <v>1018.3379015483871</v>
      </c>
      <c r="AB539" s="8">
        <v>134.68898000000002</v>
      </c>
      <c r="AC539" s="35">
        <v>0</v>
      </c>
      <c r="AD539" s="35"/>
      <c r="AE539" s="35">
        <v>0</v>
      </c>
      <c r="AF539" s="35">
        <v>218.84957999999997</v>
      </c>
      <c r="AG539" s="35">
        <v>23.770919999999997</v>
      </c>
      <c r="AH539" s="35">
        <v>179.53032999999999</v>
      </c>
      <c r="AI539" s="35"/>
      <c r="AJ539" s="35"/>
      <c r="AK539" s="35"/>
      <c r="AL539" s="35">
        <v>0</v>
      </c>
      <c r="AM539" s="35"/>
      <c r="AN539" s="35"/>
      <c r="AQ539" s="24">
        <f t="shared" si="36"/>
        <v>556.83980999999994</v>
      </c>
      <c r="AS539" s="34">
        <v>706.35000000000014</v>
      </c>
      <c r="AU539" s="20">
        <f t="shared" si="35"/>
        <v>1263.1898100000001</v>
      </c>
      <c r="AW539" s="20"/>
    </row>
    <row r="540" spans="1:49" x14ac:dyDescent="0.25">
      <c r="A540" t="str">
        <f>VLOOKUP($B540,'Cushing Balance'!$C$2:$E$500,3,TRUE)</f>
        <v>22011</v>
      </c>
      <c r="B540" s="1">
        <v>40551</v>
      </c>
      <c r="C540" s="31"/>
      <c r="D540" s="8">
        <v>0</v>
      </c>
      <c r="E540" s="35">
        <v>186.52248</v>
      </c>
      <c r="F540" s="35"/>
      <c r="G540" s="26">
        <v>49.5</v>
      </c>
      <c r="H540" s="35">
        <v>23.547080000000001</v>
      </c>
      <c r="I540" s="35">
        <v>0</v>
      </c>
      <c r="J540" s="26">
        <v>0</v>
      </c>
      <c r="K540" s="35">
        <v>62.094329999999999</v>
      </c>
      <c r="L540" s="35">
        <v>0</v>
      </c>
      <c r="M540" s="35">
        <v>302.07891999999998</v>
      </c>
      <c r="N540" s="35">
        <v>0</v>
      </c>
      <c r="O540" s="35"/>
      <c r="P540" s="35"/>
      <c r="Q540" s="35"/>
      <c r="R540" s="35">
        <v>98.057380000000009</v>
      </c>
      <c r="S540" s="35"/>
      <c r="T540" s="35"/>
      <c r="V540" s="24">
        <f t="shared" si="33"/>
        <v>721.80018999999993</v>
      </c>
      <c r="X540" s="5">
        <v>385.00445154838712</v>
      </c>
      <c r="Z540" s="20">
        <f t="shared" si="34"/>
        <v>1106.8046415483871</v>
      </c>
      <c r="AB540" s="8">
        <v>142.20463000000001</v>
      </c>
      <c r="AC540" s="35">
        <v>0</v>
      </c>
      <c r="AD540" s="35"/>
      <c r="AE540" s="35">
        <v>0</v>
      </c>
      <c r="AF540" s="35">
        <v>228.53576999999999</v>
      </c>
      <c r="AG540" s="35">
        <v>23.747900000000001</v>
      </c>
      <c r="AH540" s="35">
        <v>172.01317</v>
      </c>
      <c r="AI540" s="35"/>
      <c r="AJ540" s="35"/>
      <c r="AK540" s="35"/>
      <c r="AL540" s="35">
        <v>0</v>
      </c>
      <c r="AM540" s="35"/>
      <c r="AN540" s="35"/>
      <c r="AQ540" s="24">
        <f t="shared" si="36"/>
        <v>566.50147000000004</v>
      </c>
      <c r="AS540" s="34">
        <v>706.35000000000014</v>
      </c>
      <c r="AU540" s="20">
        <f t="shared" si="35"/>
        <v>1272.8514700000001</v>
      </c>
      <c r="AW540" s="20"/>
    </row>
    <row r="541" spans="1:49" x14ac:dyDescent="0.25">
      <c r="A541" t="str">
        <f>VLOOKUP($B541,'Cushing Balance'!$C$2:$E$500,3,TRUE)</f>
        <v>22011</v>
      </c>
      <c r="B541" s="1">
        <v>40552</v>
      </c>
      <c r="C541" s="31"/>
      <c r="D541" s="8">
        <v>0</v>
      </c>
      <c r="E541" s="35">
        <v>179.29364999999999</v>
      </c>
      <c r="F541" s="35"/>
      <c r="G541" s="26">
        <v>49.5</v>
      </c>
      <c r="H541" s="35">
        <v>23.249599999999997</v>
      </c>
      <c r="I541" s="35">
        <v>0</v>
      </c>
      <c r="J541" s="26">
        <v>0</v>
      </c>
      <c r="K541" s="35">
        <v>57.871879999999997</v>
      </c>
      <c r="L541" s="35">
        <v>0</v>
      </c>
      <c r="M541" s="35">
        <v>302.26607999999999</v>
      </c>
      <c r="N541" s="35">
        <v>0</v>
      </c>
      <c r="O541" s="35"/>
      <c r="P541" s="35"/>
      <c r="Q541" s="35"/>
      <c r="R541" s="35">
        <v>37.009809999999995</v>
      </c>
      <c r="S541" s="35"/>
      <c r="T541" s="35"/>
      <c r="V541" s="24">
        <f t="shared" si="33"/>
        <v>649.19101999999998</v>
      </c>
      <c r="X541" s="5">
        <v>385.00445154838712</v>
      </c>
      <c r="Z541" s="20">
        <f t="shared" si="34"/>
        <v>1034.1954715483871</v>
      </c>
      <c r="AB541" s="8">
        <v>139.60085000000001</v>
      </c>
      <c r="AC541" s="35">
        <v>0</v>
      </c>
      <c r="AD541" s="35"/>
      <c r="AE541" s="35">
        <v>0</v>
      </c>
      <c r="AF541" s="35">
        <v>216.58680999999999</v>
      </c>
      <c r="AG541" s="35">
        <v>23.735150000000001</v>
      </c>
      <c r="AH541" s="35">
        <v>177.53094000000002</v>
      </c>
      <c r="AI541" s="35"/>
      <c r="AJ541" s="35"/>
      <c r="AK541" s="35"/>
      <c r="AL541" s="35">
        <v>0</v>
      </c>
      <c r="AM541" s="35"/>
      <c r="AN541" s="35"/>
      <c r="AQ541" s="24">
        <f t="shared" si="36"/>
        <v>557.45375000000001</v>
      </c>
      <c r="AS541" s="34">
        <v>706.35000000000014</v>
      </c>
      <c r="AU541" s="20">
        <f t="shared" si="35"/>
        <v>1263.80375</v>
      </c>
      <c r="AW541" s="20"/>
    </row>
    <row r="542" spans="1:49" x14ac:dyDescent="0.25">
      <c r="A542" t="str">
        <f>VLOOKUP($B542,'Cushing Balance'!$C$2:$E$500,3,TRUE)</f>
        <v>22011</v>
      </c>
      <c r="B542" s="1">
        <v>40553</v>
      </c>
      <c r="C542" s="31"/>
      <c r="D542" s="8">
        <v>0</v>
      </c>
      <c r="E542" s="35">
        <v>170.74535</v>
      </c>
      <c r="F542" s="35"/>
      <c r="G542" s="26">
        <v>49.5</v>
      </c>
      <c r="H542" s="35">
        <v>23.60435</v>
      </c>
      <c r="I542" s="35">
        <v>0</v>
      </c>
      <c r="J542" s="26">
        <v>0</v>
      </c>
      <c r="K542" s="35">
        <v>58.569879999999998</v>
      </c>
      <c r="L542" s="35">
        <v>0</v>
      </c>
      <c r="M542" s="35">
        <v>288.59096</v>
      </c>
      <c r="N542" s="35">
        <v>0</v>
      </c>
      <c r="O542" s="35"/>
      <c r="P542" s="35"/>
      <c r="Q542" s="35"/>
      <c r="R542" s="35">
        <v>49.463380000000001</v>
      </c>
      <c r="S542" s="35"/>
      <c r="T542" s="35"/>
      <c r="V542" s="24">
        <f t="shared" si="33"/>
        <v>640.47392000000002</v>
      </c>
      <c r="X542" s="5">
        <v>385.00445154838712</v>
      </c>
      <c r="Z542" s="20">
        <f t="shared" si="34"/>
        <v>1025.4783715483873</v>
      </c>
      <c r="AB542" s="8">
        <v>136.74932999999999</v>
      </c>
      <c r="AC542" s="35">
        <v>0</v>
      </c>
      <c r="AD542" s="35"/>
      <c r="AE542" s="35">
        <v>0</v>
      </c>
      <c r="AF542" s="35">
        <v>229.33432999999999</v>
      </c>
      <c r="AG542" s="35">
        <v>23.139330000000001</v>
      </c>
      <c r="AH542" s="35">
        <v>179.99294</v>
      </c>
      <c r="AI542" s="35"/>
      <c r="AJ542" s="35"/>
      <c r="AK542" s="35"/>
      <c r="AL542" s="35">
        <v>0</v>
      </c>
      <c r="AM542" s="35"/>
      <c r="AN542" s="35"/>
      <c r="AQ542" s="24">
        <f t="shared" si="36"/>
        <v>569.21592999999996</v>
      </c>
      <c r="AS542" s="34">
        <v>706.35000000000014</v>
      </c>
      <c r="AU542" s="20">
        <f t="shared" si="35"/>
        <v>1275.5659300000002</v>
      </c>
      <c r="AW542" s="20"/>
    </row>
    <row r="543" spans="1:49" x14ac:dyDescent="0.25">
      <c r="A543" t="str">
        <f>VLOOKUP($B543,'Cushing Balance'!$C$2:$E$500,3,TRUE)</f>
        <v>22011</v>
      </c>
      <c r="B543" s="1">
        <v>40554</v>
      </c>
      <c r="C543" s="31"/>
      <c r="D543" s="8">
        <v>0</v>
      </c>
      <c r="E543" s="35">
        <v>176.65174999999999</v>
      </c>
      <c r="F543" s="35"/>
      <c r="G543" s="26">
        <v>49.5</v>
      </c>
      <c r="H543" s="35">
        <v>23.364650000000001</v>
      </c>
      <c r="I543" s="35">
        <v>0</v>
      </c>
      <c r="J543" s="26">
        <v>0</v>
      </c>
      <c r="K543" s="35">
        <v>58.941600000000001</v>
      </c>
      <c r="L543" s="35">
        <v>0</v>
      </c>
      <c r="M543" s="35">
        <v>286.53568999999999</v>
      </c>
      <c r="N543" s="35">
        <v>0</v>
      </c>
      <c r="O543" s="35"/>
      <c r="P543" s="35"/>
      <c r="Q543" s="35"/>
      <c r="R543" s="35">
        <v>71.665379999999999</v>
      </c>
      <c r="S543" s="35"/>
      <c r="T543" s="35"/>
      <c r="V543" s="24">
        <f t="shared" si="33"/>
        <v>666.65907000000004</v>
      </c>
      <c r="X543" s="5">
        <v>385.00445154838712</v>
      </c>
      <c r="Z543" s="20">
        <f t="shared" si="34"/>
        <v>1051.6635215483871</v>
      </c>
      <c r="AB543" s="8">
        <v>145.24342000000001</v>
      </c>
      <c r="AC543" s="35">
        <v>0</v>
      </c>
      <c r="AD543" s="35"/>
      <c r="AE543" s="35">
        <v>0</v>
      </c>
      <c r="AF543" s="35">
        <v>227.44013000000001</v>
      </c>
      <c r="AG543" s="35">
        <v>23.606999999999999</v>
      </c>
      <c r="AH543" s="35">
        <v>174.87394</v>
      </c>
      <c r="AI543" s="35"/>
      <c r="AJ543" s="35"/>
      <c r="AK543" s="35"/>
      <c r="AL543" s="35">
        <v>0</v>
      </c>
      <c r="AM543" s="35"/>
      <c r="AN543" s="35"/>
      <c r="AQ543" s="24">
        <f t="shared" si="36"/>
        <v>571.16449000000011</v>
      </c>
      <c r="AS543" s="34">
        <v>706.35000000000014</v>
      </c>
      <c r="AU543" s="20">
        <f t="shared" si="35"/>
        <v>1277.5144900000003</v>
      </c>
      <c r="AW543" s="20"/>
    </row>
    <row r="544" spans="1:49" x14ac:dyDescent="0.25">
      <c r="A544" t="str">
        <f>VLOOKUP($B544,'Cushing Balance'!$C$2:$E$500,3,TRUE)</f>
        <v>22011</v>
      </c>
      <c r="B544" s="1">
        <v>40555</v>
      </c>
      <c r="C544" s="31"/>
      <c r="D544" s="8">
        <v>0</v>
      </c>
      <c r="E544" s="35">
        <v>176.67017000000001</v>
      </c>
      <c r="F544" s="35"/>
      <c r="G544" s="26">
        <v>49.5</v>
      </c>
      <c r="H544" s="35">
        <v>27.67465</v>
      </c>
      <c r="I544" s="35">
        <v>0</v>
      </c>
      <c r="J544" s="26">
        <v>0</v>
      </c>
      <c r="K544" s="35">
        <v>55.2714</v>
      </c>
      <c r="L544" s="35">
        <v>0</v>
      </c>
      <c r="M544" s="35">
        <v>315.44428999999997</v>
      </c>
      <c r="N544" s="35">
        <v>0</v>
      </c>
      <c r="O544" s="35"/>
      <c r="P544" s="35"/>
      <c r="Q544" s="35"/>
      <c r="R544" s="35">
        <v>11.138920000000001</v>
      </c>
      <c r="S544" s="35"/>
      <c r="T544" s="35"/>
      <c r="V544" s="24">
        <f t="shared" si="33"/>
        <v>635.69943000000001</v>
      </c>
      <c r="X544" s="5">
        <v>385.00445154838712</v>
      </c>
      <c r="Z544" s="20">
        <f t="shared" si="34"/>
        <v>1020.7038815483871</v>
      </c>
      <c r="AB544" s="8">
        <v>146.06544</v>
      </c>
      <c r="AC544" s="35">
        <v>0</v>
      </c>
      <c r="AD544" s="35"/>
      <c r="AE544" s="35">
        <v>0</v>
      </c>
      <c r="AF544" s="35">
        <v>192.83198000000002</v>
      </c>
      <c r="AG544" s="35">
        <v>21.113199999999999</v>
      </c>
      <c r="AH544" s="35">
        <v>176.34990999999999</v>
      </c>
      <c r="AI544" s="35"/>
      <c r="AJ544" s="35"/>
      <c r="AK544" s="35"/>
      <c r="AL544" s="35">
        <v>0</v>
      </c>
      <c r="AM544" s="35"/>
      <c r="AN544" s="35"/>
      <c r="AQ544" s="24">
        <f t="shared" si="36"/>
        <v>536.36053000000004</v>
      </c>
      <c r="AS544" s="34">
        <v>706.35000000000014</v>
      </c>
      <c r="AU544" s="20">
        <f t="shared" si="35"/>
        <v>1242.7105300000003</v>
      </c>
      <c r="AW544" s="20"/>
    </row>
    <row r="545" spans="1:49" x14ac:dyDescent="0.25">
      <c r="A545" t="str">
        <f>VLOOKUP($B545,'Cushing Balance'!$C$2:$E$500,3,TRUE)</f>
        <v>22011</v>
      </c>
      <c r="B545" s="1">
        <v>40556</v>
      </c>
      <c r="C545" s="31"/>
      <c r="D545" s="8">
        <v>0</v>
      </c>
      <c r="E545" s="35">
        <v>167.11015</v>
      </c>
      <c r="F545" s="35"/>
      <c r="G545" s="26">
        <v>49.5</v>
      </c>
      <c r="H545" s="35">
        <v>34.127849999999995</v>
      </c>
      <c r="I545" s="35">
        <v>0</v>
      </c>
      <c r="J545" s="26">
        <v>0</v>
      </c>
      <c r="K545" s="35">
        <v>59.618269999999995</v>
      </c>
      <c r="L545" s="35">
        <v>0</v>
      </c>
      <c r="M545" s="35">
        <v>282.0351</v>
      </c>
      <c r="N545" s="35">
        <v>0</v>
      </c>
      <c r="O545" s="35"/>
      <c r="P545" s="35"/>
      <c r="Q545" s="35"/>
      <c r="R545" s="35">
        <v>60.991309999999999</v>
      </c>
      <c r="S545" s="35"/>
      <c r="T545" s="35"/>
      <c r="V545" s="24">
        <f t="shared" si="33"/>
        <v>653.38268000000005</v>
      </c>
      <c r="X545" s="5">
        <v>385.00445154838712</v>
      </c>
      <c r="Z545" s="20">
        <f t="shared" si="34"/>
        <v>1038.3871315483871</v>
      </c>
      <c r="AB545" s="8">
        <v>147.38964999999999</v>
      </c>
      <c r="AC545" s="35">
        <v>0</v>
      </c>
      <c r="AD545" s="35"/>
      <c r="AE545" s="35">
        <v>0</v>
      </c>
      <c r="AF545" s="35">
        <v>225.70238000000001</v>
      </c>
      <c r="AG545" s="35">
        <v>19.096599999999999</v>
      </c>
      <c r="AH545" s="35">
        <v>179.93035</v>
      </c>
      <c r="AI545" s="35"/>
      <c r="AJ545" s="35"/>
      <c r="AK545" s="35"/>
      <c r="AL545" s="35">
        <v>0</v>
      </c>
      <c r="AM545" s="35"/>
      <c r="AN545" s="35"/>
      <c r="AQ545" s="24">
        <f t="shared" si="36"/>
        <v>572.11898000000008</v>
      </c>
      <c r="AS545" s="34">
        <v>706.35000000000014</v>
      </c>
      <c r="AU545" s="20">
        <f t="shared" si="35"/>
        <v>1278.4689800000001</v>
      </c>
      <c r="AW545" s="20"/>
    </row>
    <row r="546" spans="1:49" x14ac:dyDescent="0.25">
      <c r="A546" t="str">
        <f>VLOOKUP($B546,'Cushing Balance'!$C$2:$E$500,3,TRUE)</f>
        <v>22011</v>
      </c>
      <c r="B546" s="1">
        <v>40557</v>
      </c>
      <c r="C546" s="31"/>
      <c r="D546" s="8">
        <v>0</v>
      </c>
      <c r="E546" s="35">
        <v>173.11635000000001</v>
      </c>
      <c r="F546" s="35"/>
      <c r="G546" s="26">
        <v>49.5</v>
      </c>
      <c r="H546" s="35">
        <v>22.027480000000001</v>
      </c>
      <c r="I546" s="35">
        <v>0</v>
      </c>
      <c r="J546" s="26">
        <v>0</v>
      </c>
      <c r="K546" s="35">
        <v>63.266080000000002</v>
      </c>
      <c r="L546" s="35">
        <v>0</v>
      </c>
      <c r="M546" s="35">
        <v>313.47681</v>
      </c>
      <c r="N546" s="35">
        <v>0</v>
      </c>
      <c r="O546" s="35"/>
      <c r="P546" s="35"/>
      <c r="Q546" s="35"/>
      <c r="R546" s="35">
        <v>22.042960000000001</v>
      </c>
      <c r="S546" s="35"/>
      <c r="T546" s="35"/>
      <c r="V546" s="24">
        <f t="shared" si="33"/>
        <v>643.42967999999996</v>
      </c>
      <c r="X546" s="5">
        <v>385.00445154838712</v>
      </c>
      <c r="Z546" s="20">
        <f t="shared" si="34"/>
        <v>1028.4341315483871</v>
      </c>
      <c r="AB546" s="8">
        <v>147.38034999999999</v>
      </c>
      <c r="AC546" s="35">
        <v>0</v>
      </c>
      <c r="AD546" s="35"/>
      <c r="AE546" s="35">
        <v>0</v>
      </c>
      <c r="AF546" s="35">
        <v>225.39294000000001</v>
      </c>
      <c r="AG546" s="35">
        <v>26.302580000000003</v>
      </c>
      <c r="AH546" s="35">
        <v>174.55625000000001</v>
      </c>
      <c r="AI546" s="35"/>
      <c r="AJ546" s="35"/>
      <c r="AK546" s="35"/>
      <c r="AL546" s="35">
        <v>0</v>
      </c>
      <c r="AM546" s="35"/>
      <c r="AN546" s="35"/>
      <c r="AQ546" s="24">
        <f t="shared" si="36"/>
        <v>573.63211999999999</v>
      </c>
      <c r="AS546" s="34">
        <v>706.35000000000014</v>
      </c>
      <c r="AU546" s="20">
        <f t="shared" si="35"/>
        <v>1279.9821200000001</v>
      </c>
      <c r="AW546" s="20"/>
    </row>
    <row r="547" spans="1:49" x14ac:dyDescent="0.25">
      <c r="A547" t="str">
        <f>VLOOKUP($B547,'Cushing Balance'!$C$2:$E$500,3,TRUE)</f>
        <v>32011</v>
      </c>
      <c r="B547" s="1">
        <v>40558</v>
      </c>
      <c r="C547" s="31"/>
      <c r="D547" s="8">
        <v>0</v>
      </c>
      <c r="E547" s="35">
        <v>179.45507999999998</v>
      </c>
      <c r="F547" s="35"/>
      <c r="G547" s="26">
        <v>49.5</v>
      </c>
      <c r="H547" s="35">
        <v>28.018599999999999</v>
      </c>
      <c r="I547" s="35">
        <v>0</v>
      </c>
      <c r="J547" s="26">
        <v>0</v>
      </c>
      <c r="K547" s="35">
        <v>63.522440000000003</v>
      </c>
      <c r="L547" s="35">
        <v>0</v>
      </c>
      <c r="M547" s="35">
        <v>290.98528999999996</v>
      </c>
      <c r="N547" s="35">
        <v>0</v>
      </c>
      <c r="O547" s="35"/>
      <c r="P547" s="35"/>
      <c r="Q547" s="35"/>
      <c r="R547" s="35">
        <v>22.27985</v>
      </c>
      <c r="S547" s="35"/>
      <c r="T547" s="35"/>
      <c r="V547" s="24">
        <f t="shared" si="33"/>
        <v>633.76125999999999</v>
      </c>
      <c r="X547" s="5">
        <v>385.00445154838712</v>
      </c>
      <c r="Z547" s="20">
        <f t="shared" si="34"/>
        <v>1018.7657115483871</v>
      </c>
      <c r="AB547" s="8">
        <v>148.30892</v>
      </c>
      <c r="AC547" s="35">
        <v>0</v>
      </c>
      <c r="AD547" s="35"/>
      <c r="AE547" s="35">
        <v>0</v>
      </c>
      <c r="AF547" s="35">
        <v>216.3451</v>
      </c>
      <c r="AG547" s="35">
        <v>31.87677</v>
      </c>
      <c r="AH547" s="35">
        <v>174.78531000000001</v>
      </c>
      <c r="AI547" s="35"/>
      <c r="AJ547" s="35"/>
      <c r="AK547" s="35"/>
      <c r="AL547" s="35">
        <v>0</v>
      </c>
      <c r="AM547" s="35"/>
      <c r="AN547" s="35"/>
      <c r="AQ547" s="24">
        <f t="shared" si="36"/>
        <v>571.31610000000001</v>
      </c>
      <c r="AS547" s="34">
        <v>706.35000000000014</v>
      </c>
      <c r="AU547" s="20">
        <f t="shared" si="35"/>
        <v>1277.6661000000001</v>
      </c>
      <c r="AW547" s="20"/>
    </row>
    <row r="548" spans="1:49" x14ac:dyDescent="0.25">
      <c r="A548" t="str">
        <f>VLOOKUP($B548,'Cushing Balance'!$C$2:$E$500,3,TRUE)</f>
        <v>32011</v>
      </c>
      <c r="B548" s="1">
        <v>40559</v>
      </c>
      <c r="C548" s="31"/>
      <c r="D548" s="8">
        <v>0</v>
      </c>
      <c r="E548" s="35">
        <v>182.14482999999998</v>
      </c>
      <c r="F548" s="35"/>
      <c r="G548" s="26">
        <v>49.5</v>
      </c>
      <c r="H548" s="35">
        <v>20.512599999999999</v>
      </c>
      <c r="I548" s="35">
        <v>0</v>
      </c>
      <c r="J548" s="26">
        <v>0</v>
      </c>
      <c r="K548" s="35">
        <v>64.145269999999996</v>
      </c>
      <c r="L548" s="35">
        <v>0</v>
      </c>
      <c r="M548" s="35">
        <v>291.78919000000002</v>
      </c>
      <c r="N548" s="35">
        <v>0</v>
      </c>
      <c r="O548" s="35"/>
      <c r="P548" s="35"/>
      <c r="Q548" s="35"/>
      <c r="R548" s="35">
        <v>67.239649999999997</v>
      </c>
      <c r="S548" s="35"/>
      <c r="T548" s="35"/>
      <c r="V548" s="24">
        <f t="shared" si="33"/>
        <v>675.3315399999999</v>
      </c>
      <c r="X548" s="5">
        <v>385.00445154838712</v>
      </c>
      <c r="Z548" s="20">
        <f t="shared" si="34"/>
        <v>1060.335991548387</v>
      </c>
      <c r="AB548" s="8">
        <v>146.84432999999999</v>
      </c>
      <c r="AC548" s="35">
        <v>0</v>
      </c>
      <c r="AD548" s="35"/>
      <c r="AE548" s="35">
        <v>0</v>
      </c>
      <c r="AF548" s="35">
        <v>218.44284999999999</v>
      </c>
      <c r="AG548" s="35">
        <v>31.77646</v>
      </c>
      <c r="AH548" s="35">
        <v>179.98132999999999</v>
      </c>
      <c r="AI548" s="35"/>
      <c r="AJ548" s="35"/>
      <c r="AK548" s="35"/>
      <c r="AL548" s="35">
        <v>0</v>
      </c>
      <c r="AM548" s="35"/>
      <c r="AN548" s="35"/>
      <c r="AQ548" s="24">
        <f t="shared" si="36"/>
        <v>577.04496999999992</v>
      </c>
      <c r="AS548" s="34">
        <v>706.35000000000014</v>
      </c>
      <c r="AU548" s="20">
        <f t="shared" si="35"/>
        <v>1283.3949700000001</v>
      </c>
      <c r="AW548" s="20"/>
    </row>
    <row r="549" spans="1:49" x14ac:dyDescent="0.25">
      <c r="A549" t="str">
        <f>VLOOKUP($B549,'Cushing Balance'!$C$2:$E$500,3,TRUE)</f>
        <v>32011</v>
      </c>
      <c r="B549" s="1">
        <v>40560</v>
      </c>
      <c r="C549" s="31"/>
      <c r="D549" s="8">
        <v>0</v>
      </c>
      <c r="E549" s="35">
        <v>186.82315</v>
      </c>
      <c r="F549" s="35"/>
      <c r="G549" s="26">
        <v>49.5</v>
      </c>
      <c r="H549" s="35">
        <v>16.7895</v>
      </c>
      <c r="I549" s="35">
        <v>0</v>
      </c>
      <c r="J549" s="26">
        <v>0</v>
      </c>
      <c r="K549" s="35">
        <v>64.319130000000001</v>
      </c>
      <c r="L549" s="35">
        <v>0</v>
      </c>
      <c r="M549" s="35">
        <v>337.17683</v>
      </c>
      <c r="N549" s="35">
        <v>0</v>
      </c>
      <c r="O549" s="35"/>
      <c r="P549" s="35"/>
      <c r="Q549" s="35"/>
      <c r="R549" s="35">
        <v>60.144880000000001</v>
      </c>
      <c r="S549" s="35"/>
      <c r="T549" s="35"/>
      <c r="V549" s="24">
        <f t="shared" si="33"/>
        <v>714.75349000000006</v>
      </c>
      <c r="X549" s="5">
        <v>385.00445154838712</v>
      </c>
      <c r="Z549" s="20">
        <f t="shared" si="34"/>
        <v>1099.7579415483872</v>
      </c>
      <c r="AB549" s="8">
        <v>148.50169</v>
      </c>
      <c r="AC549" s="35">
        <v>0</v>
      </c>
      <c r="AD549" s="35"/>
      <c r="AE549" s="35">
        <v>0</v>
      </c>
      <c r="AF549" s="35">
        <v>215.07787999999999</v>
      </c>
      <c r="AG549" s="35">
        <v>20.071480000000001</v>
      </c>
      <c r="AH549" s="35">
        <v>167.62052</v>
      </c>
      <c r="AI549" s="35"/>
      <c r="AJ549" s="35"/>
      <c r="AK549" s="35"/>
      <c r="AL549" s="35">
        <v>0</v>
      </c>
      <c r="AM549" s="35"/>
      <c r="AN549" s="35"/>
      <c r="AQ549" s="24">
        <f t="shared" si="36"/>
        <v>551.27157</v>
      </c>
      <c r="AS549" s="34">
        <v>706.35000000000014</v>
      </c>
      <c r="AU549" s="20">
        <f t="shared" si="35"/>
        <v>1257.6215700000002</v>
      </c>
      <c r="AW549" s="20"/>
    </row>
    <row r="550" spans="1:49" x14ac:dyDescent="0.25">
      <c r="A550" t="str">
        <f>VLOOKUP($B550,'Cushing Balance'!$C$2:$E$500,3,TRUE)</f>
        <v>32011</v>
      </c>
      <c r="B550" s="1">
        <v>40561</v>
      </c>
      <c r="C550" s="31"/>
      <c r="D550" s="8">
        <v>0</v>
      </c>
      <c r="E550" s="35">
        <v>177.49992</v>
      </c>
      <c r="F550" s="35"/>
      <c r="G550" s="26">
        <v>49.5</v>
      </c>
      <c r="H550" s="35">
        <v>22.265750000000001</v>
      </c>
      <c r="I550" s="35">
        <v>0</v>
      </c>
      <c r="J550" s="26">
        <v>0</v>
      </c>
      <c r="K550" s="35">
        <v>64.862129999999993</v>
      </c>
      <c r="L550" s="35">
        <v>0</v>
      </c>
      <c r="M550" s="35">
        <v>320.05216999999999</v>
      </c>
      <c r="N550" s="35">
        <v>0</v>
      </c>
      <c r="O550" s="35"/>
      <c r="P550" s="35"/>
      <c r="Q550" s="35"/>
      <c r="R550" s="35">
        <v>60.664960000000001</v>
      </c>
      <c r="S550" s="35"/>
      <c r="T550" s="35"/>
      <c r="V550" s="24">
        <f t="shared" si="33"/>
        <v>694.84492999999986</v>
      </c>
      <c r="X550" s="5">
        <v>385.00445154838712</v>
      </c>
      <c r="Z550" s="20">
        <f t="shared" si="34"/>
        <v>1079.8493815483871</v>
      </c>
      <c r="AB550" s="8">
        <v>148.13556</v>
      </c>
      <c r="AC550" s="35">
        <v>0</v>
      </c>
      <c r="AD550" s="35"/>
      <c r="AE550" s="35">
        <v>0</v>
      </c>
      <c r="AF550" s="35">
        <v>221.35469000000001</v>
      </c>
      <c r="AG550" s="35">
        <v>23.247769999999999</v>
      </c>
      <c r="AH550" s="35">
        <v>171.20742000000001</v>
      </c>
      <c r="AI550" s="35"/>
      <c r="AJ550" s="35"/>
      <c r="AK550" s="35"/>
      <c r="AL550" s="35">
        <v>0</v>
      </c>
      <c r="AM550" s="35"/>
      <c r="AN550" s="35"/>
      <c r="AQ550" s="24">
        <f t="shared" si="36"/>
        <v>563.94543999999996</v>
      </c>
      <c r="AS550" s="34">
        <v>706.35000000000014</v>
      </c>
      <c r="AU550" s="20">
        <f t="shared" si="35"/>
        <v>1270.2954400000001</v>
      </c>
      <c r="AW550" s="20"/>
    </row>
    <row r="551" spans="1:49" x14ac:dyDescent="0.25">
      <c r="A551" t="str">
        <f>VLOOKUP($B551,'Cushing Balance'!$C$2:$E$500,3,TRUE)</f>
        <v>32011</v>
      </c>
      <c r="B551" s="1">
        <v>40562</v>
      </c>
      <c r="C551" s="31"/>
      <c r="D551" s="8">
        <v>0</v>
      </c>
      <c r="E551" s="35">
        <v>172.60075000000001</v>
      </c>
      <c r="F551" s="35"/>
      <c r="G551" s="26">
        <v>49.5</v>
      </c>
      <c r="H551" s="35">
        <v>21.53998</v>
      </c>
      <c r="I551" s="35">
        <v>0</v>
      </c>
      <c r="J551" s="26">
        <v>0</v>
      </c>
      <c r="K551" s="35">
        <v>65.787630000000007</v>
      </c>
      <c r="L551" s="35">
        <v>0</v>
      </c>
      <c r="M551" s="35">
        <v>314.11435</v>
      </c>
      <c r="N551" s="35">
        <v>0</v>
      </c>
      <c r="O551" s="35"/>
      <c r="P551" s="35"/>
      <c r="Q551" s="35"/>
      <c r="R551" s="35">
        <v>30.509520000000002</v>
      </c>
      <c r="S551" s="35"/>
      <c r="T551" s="35"/>
      <c r="V551" s="24">
        <f t="shared" si="33"/>
        <v>654.05222999999989</v>
      </c>
      <c r="X551" s="5">
        <v>385.00445154838712</v>
      </c>
      <c r="Z551" s="20">
        <f t="shared" si="34"/>
        <v>1039.0566815483871</v>
      </c>
      <c r="AB551" s="8">
        <v>147.49137999999999</v>
      </c>
      <c r="AC551" s="35">
        <v>0</v>
      </c>
      <c r="AD551" s="35"/>
      <c r="AE551" s="35">
        <v>0</v>
      </c>
      <c r="AF551" s="35">
        <v>211.53874999999999</v>
      </c>
      <c r="AG551" s="35">
        <v>21.404330000000002</v>
      </c>
      <c r="AH551" s="35">
        <v>180</v>
      </c>
      <c r="AI551" s="35"/>
      <c r="AJ551" s="35"/>
      <c r="AK551" s="35"/>
      <c r="AL551" s="35">
        <v>0</v>
      </c>
      <c r="AM551" s="35"/>
      <c r="AN551" s="35"/>
      <c r="AQ551" s="24">
        <f t="shared" si="36"/>
        <v>560.43445999999994</v>
      </c>
      <c r="AS551" s="34">
        <v>706.35000000000014</v>
      </c>
      <c r="AU551" s="20">
        <f t="shared" si="35"/>
        <v>1266.7844600000001</v>
      </c>
      <c r="AW551" s="20"/>
    </row>
    <row r="552" spans="1:49" x14ac:dyDescent="0.25">
      <c r="A552" t="str">
        <f>VLOOKUP($B552,'Cushing Balance'!$C$2:$E$500,3,TRUE)</f>
        <v>32011</v>
      </c>
      <c r="B552" s="1">
        <v>40563</v>
      </c>
      <c r="C552" s="31"/>
      <c r="D552" s="8">
        <v>0</v>
      </c>
      <c r="E552" s="35">
        <v>182.23694</v>
      </c>
      <c r="F552" s="35"/>
      <c r="G552" s="26">
        <v>49.5</v>
      </c>
      <c r="H552" s="35">
        <v>22.90306</v>
      </c>
      <c r="I552" s="35">
        <v>0</v>
      </c>
      <c r="J552" s="26">
        <v>0</v>
      </c>
      <c r="K552" s="35">
        <v>62.396940000000001</v>
      </c>
      <c r="L552" s="35">
        <v>0</v>
      </c>
      <c r="M552" s="35">
        <v>333.83494000000002</v>
      </c>
      <c r="N552" s="35">
        <v>0</v>
      </c>
      <c r="O552" s="35"/>
      <c r="P552" s="35"/>
      <c r="Q552" s="35"/>
      <c r="R552" s="35">
        <v>32.215350000000001</v>
      </c>
      <c r="S552" s="35"/>
      <c r="T552" s="35"/>
      <c r="V552" s="24">
        <f t="shared" si="33"/>
        <v>683.08723000000009</v>
      </c>
      <c r="X552" s="5">
        <v>385.00445154838712</v>
      </c>
      <c r="Z552" s="20">
        <f t="shared" si="34"/>
        <v>1068.0916815483872</v>
      </c>
      <c r="AB552" s="8">
        <v>147.05163000000002</v>
      </c>
      <c r="AC552" s="35">
        <v>0</v>
      </c>
      <c r="AD552" s="35"/>
      <c r="AE552" s="35">
        <v>0</v>
      </c>
      <c r="AF552" s="35">
        <v>207.18956</v>
      </c>
      <c r="AG552" s="35">
        <v>22.563790000000001</v>
      </c>
      <c r="AH552" s="35">
        <v>179.99448000000001</v>
      </c>
      <c r="AI552" s="35"/>
      <c r="AJ552" s="35"/>
      <c r="AK552" s="35"/>
      <c r="AL552" s="35">
        <v>0</v>
      </c>
      <c r="AM552" s="35"/>
      <c r="AN552" s="35"/>
      <c r="AQ552" s="24">
        <f t="shared" si="36"/>
        <v>556.79945999999995</v>
      </c>
      <c r="AS552" s="34">
        <v>706.35000000000014</v>
      </c>
      <c r="AU552" s="20">
        <f t="shared" si="35"/>
        <v>1263.1494600000001</v>
      </c>
      <c r="AW552" s="20"/>
    </row>
    <row r="553" spans="1:49" x14ac:dyDescent="0.25">
      <c r="A553" t="str">
        <f>VLOOKUP($B553,'Cushing Balance'!$C$2:$E$500,3,TRUE)</f>
        <v>32011</v>
      </c>
      <c r="B553" s="1">
        <v>40564</v>
      </c>
      <c r="C553" s="31"/>
      <c r="D553" s="8">
        <v>0</v>
      </c>
      <c r="E553" s="35">
        <v>158.10388</v>
      </c>
      <c r="F553" s="35"/>
      <c r="G553" s="26">
        <v>49.5</v>
      </c>
      <c r="H553" s="35">
        <v>27.079129999999999</v>
      </c>
      <c r="I553" s="35">
        <v>0</v>
      </c>
      <c r="J553" s="26">
        <v>0</v>
      </c>
      <c r="K553" s="35">
        <v>60.089790000000001</v>
      </c>
      <c r="L553" s="35">
        <v>0</v>
      </c>
      <c r="M553" s="35">
        <v>332.49948000000001</v>
      </c>
      <c r="N553" s="35">
        <v>0</v>
      </c>
      <c r="O553" s="35"/>
      <c r="P553" s="35"/>
      <c r="Q553" s="35"/>
      <c r="R553" s="35">
        <v>24.884580000000003</v>
      </c>
      <c r="S553" s="35"/>
      <c r="T553" s="35"/>
      <c r="V553" s="24">
        <f t="shared" si="33"/>
        <v>652.15686000000005</v>
      </c>
      <c r="X553" s="5">
        <v>385.00445154838712</v>
      </c>
      <c r="Z553" s="20">
        <f t="shared" si="34"/>
        <v>1037.1613115483872</v>
      </c>
      <c r="AB553" s="8">
        <v>148.09538000000001</v>
      </c>
      <c r="AC553" s="35">
        <v>0</v>
      </c>
      <c r="AD553" s="35"/>
      <c r="AE553" s="35">
        <v>0</v>
      </c>
      <c r="AF553" s="35">
        <v>220.73665</v>
      </c>
      <c r="AG553" s="35">
        <v>28.178099999999997</v>
      </c>
      <c r="AH553" s="35">
        <v>165.89932999999999</v>
      </c>
      <c r="AI553" s="35"/>
      <c r="AJ553" s="35"/>
      <c r="AK553" s="35"/>
      <c r="AL553" s="35">
        <v>0</v>
      </c>
      <c r="AM553" s="35"/>
      <c r="AN553" s="35"/>
      <c r="AQ553" s="24">
        <f t="shared" si="36"/>
        <v>562.90945999999997</v>
      </c>
      <c r="AS553" s="34">
        <v>706.35000000000014</v>
      </c>
      <c r="AU553" s="20">
        <f t="shared" si="35"/>
        <v>1269.2594600000002</v>
      </c>
      <c r="AW553" s="20"/>
    </row>
    <row r="554" spans="1:49" x14ac:dyDescent="0.25">
      <c r="A554" t="str">
        <f>VLOOKUP($B554,'Cushing Balance'!$C$2:$E$500,3,TRUE)</f>
        <v>42011</v>
      </c>
      <c r="B554" s="1">
        <v>40565</v>
      </c>
      <c r="C554" s="31"/>
      <c r="D554" s="8">
        <v>0</v>
      </c>
      <c r="E554" s="35">
        <v>178.28164999999998</v>
      </c>
      <c r="F554" s="35"/>
      <c r="G554" s="26">
        <v>49.5</v>
      </c>
      <c r="H554" s="35">
        <v>25.806080000000001</v>
      </c>
      <c r="I554" s="35">
        <v>0</v>
      </c>
      <c r="J554" s="26">
        <v>0</v>
      </c>
      <c r="K554" s="35">
        <v>60.461080000000003</v>
      </c>
      <c r="L554" s="35">
        <v>0</v>
      </c>
      <c r="M554" s="35">
        <v>332.68319000000002</v>
      </c>
      <c r="N554" s="35">
        <v>0</v>
      </c>
      <c r="O554" s="35"/>
      <c r="P554" s="35"/>
      <c r="Q554" s="35"/>
      <c r="R554" s="35">
        <v>32.471939999999996</v>
      </c>
      <c r="S554" s="35"/>
      <c r="T554" s="35"/>
      <c r="V554" s="24">
        <f t="shared" si="33"/>
        <v>679.20393999999999</v>
      </c>
      <c r="X554" s="5">
        <v>385.00445154838712</v>
      </c>
      <c r="Z554" s="20">
        <f t="shared" si="34"/>
        <v>1064.2083915483872</v>
      </c>
      <c r="AB554" s="8">
        <v>147.30726999999999</v>
      </c>
      <c r="AC554" s="35">
        <v>0</v>
      </c>
      <c r="AD554" s="35"/>
      <c r="AE554" s="35">
        <v>0</v>
      </c>
      <c r="AF554" s="35">
        <v>221.04123000000001</v>
      </c>
      <c r="AG554" s="35">
        <v>31.474349999999998</v>
      </c>
      <c r="AH554" s="35">
        <v>179.97582999999997</v>
      </c>
      <c r="AI554" s="35"/>
      <c r="AJ554" s="35"/>
      <c r="AK554" s="35"/>
      <c r="AL554" s="35">
        <v>0</v>
      </c>
      <c r="AM554" s="35"/>
      <c r="AN554" s="35"/>
      <c r="AQ554" s="24">
        <f t="shared" si="36"/>
        <v>579.79867999999999</v>
      </c>
      <c r="AS554" s="34">
        <v>706.35000000000014</v>
      </c>
      <c r="AU554" s="20">
        <f t="shared" si="35"/>
        <v>1286.1486800000002</v>
      </c>
      <c r="AW554" s="20"/>
    </row>
    <row r="555" spans="1:49" x14ac:dyDescent="0.25">
      <c r="A555" t="str">
        <f>VLOOKUP($B555,'Cushing Balance'!$C$2:$E$500,3,TRUE)</f>
        <v>42011</v>
      </c>
      <c r="B555" s="1">
        <v>40566</v>
      </c>
      <c r="C555" s="31"/>
      <c r="D555" s="8">
        <v>0</v>
      </c>
      <c r="E555" s="35">
        <v>182.20165</v>
      </c>
      <c r="F555" s="35"/>
      <c r="G555" s="26">
        <v>49.5</v>
      </c>
      <c r="H555" s="35">
        <v>29.082249999999998</v>
      </c>
      <c r="I555" s="35">
        <v>0</v>
      </c>
      <c r="J555" s="26">
        <v>0</v>
      </c>
      <c r="K555" s="35">
        <v>60.491099999999996</v>
      </c>
      <c r="L555" s="35">
        <v>0</v>
      </c>
      <c r="M555" s="35">
        <v>316.79955999999999</v>
      </c>
      <c r="N555" s="35">
        <v>0</v>
      </c>
      <c r="O555" s="35"/>
      <c r="P555" s="35"/>
      <c r="Q555" s="35"/>
      <c r="R555" s="35">
        <v>36.036169999999998</v>
      </c>
      <c r="S555" s="35"/>
      <c r="T555" s="35"/>
      <c r="V555" s="24">
        <f t="shared" si="33"/>
        <v>674.11072999999999</v>
      </c>
      <c r="X555" s="5">
        <v>385.00445154838712</v>
      </c>
      <c r="Z555" s="20">
        <f t="shared" si="34"/>
        <v>1059.1151815483872</v>
      </c>
      <c r="AB555" s="8">
        <v>147.76444000000001</v>
      </c>
      <c r="AC555" s="35">
        <v>0</v>
      </c>
      <c r="AD555" s="35"/>
      <c r="AE555" s="35">
        <v>0</v>
      </c>
      <c r="AF555" s="35">
        <v>216.18213</v>
      </c>
      <c r="AG555" s="35">
        <v>32.095330000000004</v>
      </c>
      <c r="AH555" s="35">
        <v>179.9639</v>
      </c>
      <c r="AI555" s="35"/>
      <c r="AJ555" s="35"/>
      <c r="AK555" s="35"/>
      <c r="AL555" s="35">
        <v>0</v>
      </c>
      <c r="AM555" s="35"/>
      <c r="AN555" s="35"/>
      <c r="AQ555" s="24">
        <f t="shared" si="36"/>
        <v>576.00580000000002</v>
      </c>
      <c r="AS555" s="34">
        <v>706.35000000000014</v>
      </c>
      <c r="AU555" s="20">
        <f t="shared" si="35"/>
        <v>1282.3558000000003</v>
      </c>
      <c r="AW555" s="20"/>
    </row>
    <row r="556" spans="1:49" x14ac:dyDescent="0.25">
      <c r="A556" t="str">
        <f>VLOOKUP($B556,'Cushing Balance'!$C$2:$E$500,3,TRUE)</f>
        <v>42011</v>
      </c>
      <c r="B556" s="1">
        <v>40567</v>
      </c>
      <c r="C556" s="31"/>
      <c r="D556" s="8">
        <v>0</v>
      </c>
      <c r="E556" s="35">
        <v>180.60281000000001</v>
      </c>
      <c r="F556" s="35"/>
      <c r="G556" s="26">
        <v>49.5</v>
      </c>
      <c r="H556" s="35">
        <v>27.072099999999999</v>
      </c>
      <c r="I556" s="35">
        <v>0</v>
      </c>
      <c r="J556" s="26">
        <v>0</v>
      </c>
      <c r="K556" s="35">
        <v>61.596519999999998</v>
      </c>
      <c r="L556" s="35">
        <v>0</v>
      </c>
      <c r="M556" s="35">
        <v>309.58118999999999</v>
      </c>
      <c r="N556" s="35">
        <v>0</v>
      </c>
      <c r="O556" s="35"/>
      <c r="P556" s="35"/>
      <c r="Q556" s="35"/>
      <c r="R556" s="35">
        <v>48.324129999999997</v>
      </c>
      <c r="S556" s="35"/>
      <c r="T556" s="35"/>
      <c r="V556" s="24">
        <f t="shared" si="33"/>
        <v>676.67674999999997</v>
      </c>
      <c r="X556" s="5">
        <v>385.00445154838712</v>
      </c>
      <c r="Z556" s="20">
        <f t="shared" si="34"/>
        <v>1061.681201548387</v>
      </c>
      <c r="AB556" s="8">
        <v>148.14598000000001</v>
      </c>
      <c r="AC556" s="35">
        <v>0</v>
      </c>
      <c r="AD556" s="35"/>
      <c r="AE556" s="35">
        <v>0</v>
      </c>
      <c r="AF556" s="35">
        <v>225.70231000000001</v>
      </c>
      <c r="AG556" s="35">
        <v>38.304670000000002</v>
      </c>
      <c r="AH556" s="35">
        <v>179.58498</v>
      </c>
      <c r="AI556" s="35"/>
      <c r="AJ556" s="35"/>
      <c r="AK556" s="35"/>
      <c r="AL556" s="35">
        <v>0</v>
      </c>
      <c r="AM556" s="35"/>
      <c r="AN556" s="35"/>
      <c r="AQ556" s="24">
        <f t="shared" si="36"/>
        <v>591.73793999999998</v>
      </c>
      <c r="AS556" s="34">
        <v>706.35000000000014</v>
      </c>
      <c r="AU556" s="20">
        <f t="shared" si="35"/>
        <v>1298.0879400000001</v>
      </c>
      <c r="AW556" s="20"/>
    </row>
    <row r="557" spans="1:49" x14ac:dyDescent="0.25">
      <c r="A557" t="str">
        <f>VLOOKUP($B557,'Cushing Balance'!$C$2:$E$500,3,TRUE)</f>
        <v>42011</v>
      </c>
      <c r="B557" s="1">
        <v>40568</v>
      </c>
      <c r="C557" s="31"/>
      <c r="D557" s="8">
        <v>0</v>
      </c>
      <c r="E557" s="35">
        <v>181.64756</v>
      </c>
      <c r="F557" s="35"/>
      <c r="G557" s="26">
        <v>49.5</v>
      </c>
      <c r="H557" s="35">
        <v>22.531680000000001</v>
      </c>
      <c r="I557" s="35">
        <v>0</v>
      </c>
      <c r="J557" s="26">
        <v>0</v>
      </c>
      <c r="K557" s="35">
        <v>60.186019999999999</v>
      </c>
      <c r="L557" s="35">
        <v>0</v>
      </c>
      <c r="M557" s="35">
        <v>306.03384999999997</v>
      </c>
      <c r="N557" s="35">
        <v>0</v>
      </c>
      <c r="O557" s="35"/>
      <c r="P557" s="35"/>
      <c r="Q557" s="35"/>
      <c r="R557" s="35">
        <v>68.662880000000001</v>
      </c>
      <c r="S557" s="35"/>
      <c r="T557" s="35"/>
      <c r="V557" s="24">
        <f t="shared" si="33"/>
        <v>688.56198999999992</v>
      </c>
      <c r="X557" s="5">
        <v>385.00445154838712</v>
      </c>
      <c r="Z557" s="20">
        <f t="shared" si="34"/>
        <v>1073.566441548387</v>
      </c>
      <c r="AB557" s="8">
        <v>147.56473</v>
      </c>
      <c r="AC557" s="35">
        <v>0</v>
      </c>
      <c r="AD557" s="35"/>
      <c r="AE557" s="35">
        <v>0</v>
      </c>
      <c r="AF557" s="35">
        <v>211.58967000000001</v>
      </c>
      <c r="AG557" s="35">
        <v>38.156309999999998</v>
      </c>
      <c r="AH557" s="35">
        <v>179.56232999999997</v>
      </c>
      <c r="AI557" s="35"/>
      <c r="AJ557" s="35"/>
      <c r="AK557" s="35"/>
      <c r="AL557" s="35">
        <v>0</v>
      </c>
      <c r="AM557" s="35"/>
      <c r="AN557" s="35"/>
      <c r="AQ557" s="24">
        <f t="shared" si="36"/>
        <v>576.87303999999995</v>
      </c>
      <c r="AS557" s="34">
        <v>706.35000000000014</v>
      </c>
      <c r="AU557" s="20">
        <f t="shared" si="35"/>
        <v>1283.2230400000001</v>
      </c>
      <c r="AW557" s="20"/>
    </row>
    <row r="558" spans="1:49" x14ac:dyDescent="0.25">
      <c r="A558" t="str">
        <f>VLOOKUP($B558,'Cushing Balance'!$C$2:$E$500,3,TRUE)</f>
        <v>42011</v>
      </c>
      <c r="B558" s="1">
        <v>40569</v>
      </c>
      <c r="C558" s="31"/>
      <c r="D558" s="8">
        <v>0</v>
      </c>
      <c r="E558" s="35">
        <v>164.38815</v>
      </c>
      <c r="F558" s="35"/>
      <c r="G558" s="26">
        <v>49.5</v>
      </c>
      <c r="H558" s="35">
        <v>27.750439999999998</v>
      </c>
      <c r="I558" s="35">
        <v>0</v>
      </c>
      <c r="J558" s="26">
        <v>0</v>
      </c>
      <c r="K558" s="35">
        <v>60.024080000000005</v>
      </c>
      <c r="L558" s="35">
        <v>0</v>
      </c>
      <c r="M558" s="35">
        <v>331.78634999999997</v>
      </c>
      <c r="N558" s="35">
        <v>0</v>
      </c>
      <c r="O558" s="35"/>
      <c r="P558" s="35"/>
      <c r="Q558" s="35"/>
      <c r="R558" s="35">
        <v>2.7885999999999997</v>
      </c>
      <c r="S558" s="35"/>
      <c r="T558" s="35"/>
      <c r="V558" s="24">
        <f t="shared" si="33"/>
        <v>636.23761999999999</v>
      </c>
      <c r="X558" s="5">
        <v>385.00445154838712</v>
      </c>
      <c r="Z558" s="20">
        <f t="shared" si="34"/>
        <v>1021.2420715483871</v>
      </c>
      <c r="AB558" s="8">
        <v>147.66144</v>
      </c>
      <c r="AC558" s="35">
        <v>0</v>
      </c>
      <c r="AD558" s="35"/>
      <c r="AE558" s="35">
        <v>0</v>
      </c>
      <c r="AF558" s="35">
        <v>217.41535000000002</v>
      </c>
      <c r="AG558" s="35">
        <v>38.694499999999998</v>
      </c>
      <c r="AH558" s="35">
        <v>172.68935000000002</v>
      </c>
      <c r="AI558" s="35"/>
      <c r="AJ558" s="35"/>
      <c r="AK558" s="35"/>
      <c r="AL558" s="35">
        <v>0</v>
      </c>
      <c r="AM558" s="35"/>
      <c r="AN558" s="35"/>
      <c r="AQ558" s="24">
        <f t="shared" si="36"/>
        <v>576.46064000000001</v>
      </c>
      <c r="AS558" s="34">
        <v>706.35000000000014</v>
      </c>
      <c r="AU558" s="20">
        <f t="shared" si="35"/>
        <v>1282.8106400000001</v>
      </c>
      <c r="AW558" s="20"/>
    </row>
    <row r="559" spans="1:49" x14ac:dyDescent="0.25">
      <c r="A559" t="str">
        <f>VLOOKUP($B559,'Cushing Balance'!$C$2:$E$500,3,TRUE)</f>
        <v>42011</v>
      </c>
      <c r="B559" s="1">
        <v>40570</v>
      </c>
      <c r="C559" s="31"/>
      <c r="D559" s="8">
        <v>0</v>
      </c>
      <c r="E559" s="35">
        <v>183.07904000000002</v>
      </c>
      <c r="F559" s="35"/>
      <c r="G559" s="26">
        <v>49.5</v>
      </c>
      <c r="H559" s="35">
        <v>21.558900000000001</v>
      </c>
      <c r="I559" s="35">
        <v>0</v>
      </c>
      <c r="J559" s="26">
        <v>0</v>
      </c>
      <c r="K559" s="35">
        <v>56.349499999999999</v>
      </c>
      <c r="L559" s="35">
        <v>0</v>
      </c>
      <c r="M559" s="35">
        <v>312.30522999999999</v>
      </c>
      <c r="N559" s="35">
        <v>0</v>
      </c>
      <c r="O559" s="35"/>
      <c r="P559" s="35"/>
      <c r="Q559" s="35"/>
      <c r="R559" s="35">
        <v>44.191789999999997</v>
      </c>
      <c r="S559" s="35"/>
      <c r="T559" s="35"/>
      <c r="V559" s="24">
        <f t="shared" si="33"/>
        <v>666.98446000000001</v>
      </c>
      <c r="X559" s="5">
        <v>385.00445154838712</v>
      </c>
      <c r="Z559" s="20">
        <f t="shared" si="34"/>
        <v>1051.988911548387</v>
      </c>
      <c r="AB559" s="8">
        <v>147.86500000000001</v>
      </c>
      <c r="AC559" s="35">
        <v>0</v>
      </c>
      <c r="AD559" s="35"/>
      <c r="AE559" s="35">
        <v>0</v>
      </c>
      <c r="AF559" s="35">
        <v>138.3725</v>
      </c>
      <c r="AG559" s="35">
        <v>26.389209999999999</v>
      </c>
      <c r="AH559" s="35">
        <v>158.38713000000001</v>
      </c>
      <c r="AI559" s="35"/>
      <c r="AJ559" s="35"/>
      <c r="AK559" s="35"/>
      <c r="AL559" s="35">
        <v>0</v>
      </c>
      <c r="AM559" s="35"/>
      <c r="AN559" s="35"/>
      <c r="AQ559" s="24">
        <f t="shared" si="36"/>
        <v>471.01384000000002</v>
      </c>
      <c r="AS559" s="34">
        <v>706.35000000000014</v>
      </c>
      <c r="AU559" s="20">
        <f t="shared" si="35"/>
        <v>1177.3638400000002</v>
      </c>
      <c r="AW559" s="20"/>
    </row>
    <row r="560" spans="1:49" x14ac:dyDescent="0.25">
      <c r="A560" t="str">
        <f>VLOOKUP($B560,'Cushing Balance'!$C$2:$E$500,3,TRUE)</f>
        <v>42011</v>
      </c>
      <c r="B560" s="1">
        <v>40571</v>
      </c>
      <c r="C560" s="31"/>
      <c r="D560" s="8">
        <v>0</v>
      </c>
      <c r="E560" s="35">
        <v>174.25270999999998</v>
      </c>
      <c r="F560" s="35"/>
      <c r="G560" s="26">
        <v>49.5</v>
      </c>
      <c r="H560" s="35">
        <v>32.739830000000005</v>
      </c>
      <c r="I560" s="35">
        <v>0</v>
      </c>
      <c r="J560" s="26">
        <v>0</v>
      </c>
      <c r="K560" s="35">
        <v>60.304480000000005</v>
      </c>
      <c r="L560" s="35">
        <v>0</v>
      </c>
      <c r="M560" s="35">
        <v>308.06265000000002</v>
      </c>
      <c r="N560" s="35">
        <v>0</v>
      </c>
      <c r="O560" s="35"/>
      <c r="P560" s="35"/>
      <c r="Q560" s="35"/>
      <c r="R560" s="35">
        <v>61.540039999999998</v>
      </c>
      <c r="S560" s="35"/>
      <c r="T560" s="35"/>
      <c r="V560" s="24">
        <f t="shared" si="33"/>
        <v>686.39971000000003</v>
      </c>
      <c r="X560" s="5">
        <v>385.00445154838712</v>
      </c>
      <c r="Z560" s="20">
        <f t="shared" si="34"/>
        <v>1071.404161548387</v>
      </c>
      <c r="AB560" s="8">
        <v>148.53917000000001</v>
      </c>
      <c r="AC560" s="35">
        <v>0</v>
      </c>
      <c r="AD560" s="35"/>
      <c r="AE560" s="35">
        <v>0</v>
      </c>
      <c r="AF560" s="35">
        <v>167.59424999999999</v>
      </c>
      <c r="AG560" s="35">
        <v>33.127580000000002</v>
      </c>
      <c r="AH560" s="35">
        <v>179.01425</v>
      </c>
      <c r="AI560" s="35"/>
      <c r="AJ560" s="35"/>
      <c r="AK560" s="35"/>
      <c r="AL560" s="35">
        <v>0</v>
      </c>
      <c r="AM560" s="35"/>
      <c r="AN560" s="35"/>
      <c r="AQ560" s="24">
        <f t="shared" si="36"/>
        <v>528.27525000000003</v>
      </c>
      <c r="AS560" s="34">
        <v>706.35000000000014</v>
      </c>
      <c r="AU560" s="20">
        <f t="shared" si="35"/>
        <v>1234.6252500000001</v>
      </c>
      <c r="AW560" s="20"/>
    </row>
    <row r="561" spans="1:49" x14ac:dyDescent="0.25">
      <c r="A561" t="str">
        <f>VLOOKUP($B561,'Cushing Balance'!$C$2:$E$500,3,TRUE)</f>
        <v>52011</v>
      </c>
      <c r="B561" s="1">
        <v>40572</v>
      </c>
      <c r="C561" s="31"/>
      <c r="D561" s="8">
        <v>123.94338</v>
      </c>
      <c r="E561" s="35">
        <v>181.42848000000001</v>
      </c>
      <c r="F561" s="35"/>
      <c r="G561" s="26">
        <v>49.5</v>
      </c>
      <c r="H561" s="35">
        <v>34.860129999999998</v>
      </c>
      <c r="I561" s="35">
        <v>0</v>
      </c>
      <c r="J561" s="26">
        <v>0</v>
      </c>
      <c r="K561" s="35">
        <v>61.088440000000006</v>
      </c>
      <c r="L561" s="35">
        <v>0</v>
      </c>
      <c r="M561" s="35">
        <v>338.99243999999999</v>
      </c>
      <c r="N561" s="35">
        <v>0</v>
      </c>
      <c r="O561" s="35"/>
      <c r="P561" s="35"/>
      <c r="Q561" s="35"/>
      <c r="R561" s="35">
        <v>100.86971000000001</v>
      </c>
      <c r="S561" s="35"/>
      <c r="T561" s="35"/>
      <c r="V561" s="24">
        <f t="shared" si="33"/>
        <v>890.68258000000003</v>
      </c>
      <c r="X561" s="5">
        <v>385.00445154838712</v>
      </c>
      <c r="Z561" s="20">
        <f t="shared" si="34"/>
        <v>1275.687031548387</v>
      </c>
      <c r="AB561" s="8">
        <v>148.45985000000002</v>
      </c>
      <c r="AC561" s="35">
        <v>0</v>
      </c>
      <c r="AD561" s="35"/>
      <c r="AE561" s="35">
        <v>0</v>
      </c>
      <c r="AF561" s="35">
        <v>223.89879000000002</v>
      </c>
      <c r="AG561" s="35">
        <v>34.145879999999998</v>
      </c>
      <c r="AH561" s="35">
        <v>173.36413000000002</v>
      </c>
      <c r="AI561" s="35"/>
      <c r="AJ561" s="35"/>
      <c r="AK561" s="35"/>
      <c r="AL561" s="35">
        <v>0</v>
      </c>
      <c r="AM561" s="35"/>
      <c r="AN561" s="35"/>
      <c r="AQ561" s="24">
        <f t="shared" si="36"/>
        <v>579.86865</v>
      </c>
      <c r="AS561" s="34">
        <v>706.35000000000014</v>
      </c>
      <c r="AU561" s="20">
        <f t="shared" si="35"/>
        <v>1286.2186500000003</v>
      </c>
      <c r="AW561" s="20"/>
    </row>
    <row r="562" spans="1:49" x14ac:dyDescent="0.25">
      <c r="A562" t="str">
        <f>VLOOKUP($B562,'Cushing Balance'!$C$2:$E$500,3,TRUE)</f>
        <v>52011</v>
      </c>
      <c r="B562" s="1">
        <v>40573</v>
      </c>
      <c r="C562" s="31"/>
      <c r="D562" s="8">
        <v>8.6247900000000008</v>
      </c>
      <c r="E562" s="35">
        <v>177.87029000000001</v>
      </c>
      <c r="F562" s="35"/>
      <c r="G562" s="26">
        <v>49.5</v>
      </c>
      <c r="H562" s="35">
        <v>30.54017</v>
      </c>
      <c r="I562" s="35">
        <v>0</v>
      </c>
      <c r="J562" s="26">
        <v>0</v>
      </c>
      <c r="K562" s="35">
        <v>58.78342</v>
      </c>
      <c r="L562" s="35">
        <v>0</v>
      </c>
      <c r="M562" s="35">
        <v>332.80984999999998</v>
      </c>
      <c r="N562" s="35">
        <v>0</v>
      </c>
      <c r="O562" s="35"/>
      <c r="P562" s="35"/>
      <c r="Q562" s="35"/>
      <c r="R562" s="35">
        <v>63.445709999999998</v>
      </c>
      <c r="S562" s="35"/>
      <c r="T562" s="35"/>
      <c r="V562" s="24">
        <f t="shared" si="33"/>
        <v>721.57422999999994</v>
      </c>
      <c r="X562" s="5">
        <v>385.00445154838712</v>
      </c>
      <c r="Z562" s="20">
        <f t="shared" si="34"/>
        <v>1106.5786815483871</v>
      </c>
      <c r="AB562" s="8">
        <v>147.65619000000001</v>
      </c>
      <c r="AC562" s="35">
        <v>0</v>
      </c>
      <c r="AD562" s="35"/>
      <c r="AE562" s="35">
        <v>0</v>
      </c>
      <c r="AF562" s="35">
        <v>142.17444</v>
      </c>
      <c r="AG562" s="35">
        <v>30.064630000000001</v>
      </c>
      <c r="AH562" s="35">
        <v>175.17688000000001</v>
      </c>
      <c r="AI562" s="35"/>
      <c r="AJ562" s="35"/>
      <c r="AK562" s="35"/>
      <c r="AL562" s="35">
        <v>0</v>
      </c>
      <c r="AM562" s="35"/>
      <c r="AN562" s="35"/>
      <c r="AQ562" s="24">
        <f t="shared" si="36"/>
        <v>495.0721400000001</v>
      </c>
      <c r="AS562" s="34">
        <v>706.35000000000014</v>
      </c>
      <c r="AU562" s="20">
        <f t="shared" si="35"/>
        <v>1201.4221400000001</v>
      </c>
      <c r="AW562" s="20"/>
    </row>
    <row r="563" spans="1:49" x14ac:dyDescent="0.25">
      <c r="A563" t="str">
        <f>VLOOKUP($B563,'Cushing Balance'!$C$2:$E$500,3,TRUE)</f>
        <v>52011</v>
      </c>
      <c r="B563" s="1">
        <v>40574</v>
      </c>
      <c r="C563" s="31"/>
      <c r="D563" s="8">
        <v>0</v>
      </c>
      <c r="E563" s="35">
        <v>154.08283</v>
      </c>
      <c r="F563" s="35"/>
      <c r="G563" s="26">
        <v>49.5</v>
      </c>
      <c r="H563" s="35">
        <v>23.783339999999999</v>
      </c>
      <c r="I563" s="35">
        <v>0</v>
      </c>
      <c r="J563" s="26">
        <v>0</v>
      </c>
      <c r="K563" s="35">
        <v>45.238190000000003</v>
      </c>
      <c r="L563" s="35">
        <v>0</v>
      </c>
      <c r="M563" s="35">
        <v>301.88254000000001</v>
      </c>
      <c r="N563" s="35">
        <v>0</v>
      </c>
      <c r="O563" s="35"/>
      <c r="P563" s="35"/>
      <c r="Q563" s="35"/>
      <c r="R563" s="35">
        <v>30.99427</v>
      </c>
      <c r="S563" s="35"/>
      <c r="T563" s="35"/>
      <c r="V563" s="24">
        <f t="shared" si="33"/>
        <v>605.48117000000013</v>
      </c>
      <c r="X563" s="5">
        <v>385.00445154838712</v>
      </c>
      <c r="Z563" s="20">
        <f t="shared" si="34"/>
        <v>990.48562154838726</v>
      </c>
      <c r="AB563" s="8">
        <v>147.35273000000001</v>
      </c>
      <c r="AC563" s="35">
        <v>0</v>
      </c>
      <c r="AD563" s="35"/>
      <c r="AE563" s="35">
        <v>0</v>
      </c>
      <c r="AF563" s="35">
        <v>148.36045999999999</v>
      </c>
      <c r="AG563" s="35">
        <v>30.111349999999998</v>
      </c>
      <c r="AH563" s="35">
        <v>179.81188</v>
      </c>
      <c r="AI563" s="35"/>
      <c r="AJ563" s="35"/>
      <c r="AK563" s="35"/>
      <c r="AL563" s="35">
        <v>0</v>
      </c>
      <c r="AM563" s="35"/>
      <c r="AN563" s="35"/>
      <c r="AQ563" s="24">
        <f t="shared" si="36"/>
        <v>505.63642000000004</v>
      </c>
      <c r="AS563" s="34">
        <v>706.35000000000014</v>
      </c>
      <c r="AU563" s="20">
        <f t="shared" si="35"/>
        <v>1211.9864200000002</v>
      </c>
      <c r="AW563" s="20"/>
    </row>
    <row r="564" spans="1:49" x14ac:dyDescent="0.25">
      <c r="A564" t="str">
        <f>VLOOKUP($B564,'Cushing Balance'!$C$2:$E$500,3,TRUE)</f>
        <v>52011</v>
      </c>
      <c r="B564" s="1">
        <v>40575</v>
      </c>
      <c r="C564" s="31"/>
      <c r="D564" s="8">
        <v>0</v>
      </c>
      <c r="E564" s="35">
        <v>174.30579</v>
      </c>
      <c r="F564" s="35"/>
      <c r="G564" s="26">
        <v>49.5</v>
      </c>
      <c r="H564" s="35">
        <v>6.8350200000000001</v>
      </c>
      <c r="I564" s="35">
        <v>0</v>
      </c>
      <c r="J564" s="26">
        <v>0</v>
      </c>
      <c r="K564" s="35">
        <v>50.02702</v>
      </c>
      <c r="L564" s="35">
        <v>0</v>
      </c>
      <c r="M564" s="35">
        <v>314.36466999999999</v>
      </c>
      <c r="N564" s="35">
        <v>0</v>
      </c>
      <c r="O564" s="35"/>
      <c r="P564" s="35"/>
      <c r="Q564" s="35"/>
      <c r="R564" s="35">
        <v>0.95660000000000001</v>
      </c>
      <c r="S564" s="35"/>
      <c r="T564" s="35"/>
      <c r="V564" s="24">
        <f t="shared" si="33"/>
        <v>595.98910000000001</v>
      </c>
      <c r="X564" s="5">
        <v>355.86081367857145</v>
      </c>
      <c r="Z564" s="20">
        <f t="shared" si="34"/>
        <v>951.84991367857151</v>
      </c>
      <c r="AB564" s="8">
        <v>147.34071</v>
      </c>
      <c r="AC564" s="35">
        <v>0</v>
      </c>
      <c r="AD564" s="35"/>
      <c r="AE564" s="35">
        <v>0</v>
      </c>
      <c r="AF564" s="35">
        <v>184.67820999999998</v>
      </c>
      <c r="AG564" s="35">
        <v>29.338799999999999</v>
      </c>
      <c r="AH564" s="35">
        <v>178.71581</v>
      </c>
      <c r="AI564" s="35"/>
      <c r="AJ564" s="35"/>
      <c r="AK564" s="35"/>
      <c r="AL564" s="35">
        <v>0</v>
      </c>
      <c r="AM564" s="35"/>
      <c r="AN564" s="35"/>
      <c r="AQ564" s="24">
        <f t="shared" si="36"/>
        <v>540.07353000000001</v>
      </c>
      <c r="AS564" s="34">
        <v>765.84999999999991</v>
      </c>
      <c r="AU564" s="20">
        <f t="shared" si="35"/>
        <v>1305.92353</v>
      </c>
      <c r="AW564" s="20"/>
    </row>
    <row r="565" spans="1:49" x14ac:dyDescent="0.25">
      <c r="A565" t="str">
        <f>VLOOKUP($B565,'Cushing Balance'!$C$2:$E$500,3,TRUE)</f>
        <v>52011</v>
      </c>
      <c r="B565" s="1">
        <v>40576</v>
      </c>
      <c r="C565" s="31"/>
      <c r="D565" s="8">
        <v>75.561149999999998</v>
      </c>
      <c r="E565" s="35">
        <v>177.19019</v>
      </c>
      <c r="F565" s="35"/>
      <c r="G565" s="26">
        <v>49.5</v>
      </c>
      <c r="H565" s="35">
        <v>11.566040000000001</v>
      </c>
      <c r="I565" s="35">
        <v>0</v>
      </c>
      <c r="J565" s="26">
        <v>0</v>
      </c>
      <c r="K565" s="35">
        <v>50.755129999999994</v>
      </c>
      <c r="L565" s="35">
        <v>0</v>
      </c>
      <c r="M565" s="35">
        <v>321.85780999999997</v>
      </c>
      <c r="N565" s="35">
        <v>0</v>
      </c>
      <c r="O565" s="35"/>
      <c r="P565" s="35"/>
      <c r="Q565" s="35"/>
      <c r="R565" s="35">
        <v>1.2702100000000001</v>
      </c>
      <c r="S565" s="35"/>
      <c r="T565" s="35"/>
      <c r="V565" s="24">
        <f t="shared" si="33"/>
        <v>687.70052999999996</v>
      </c>
      <c r="X565" s="5">
        <v>355.86081367857145</v>
      </c>
      <c r="Z565" s="20">
        <f t="shared" si="34"/>
        <v>1043.5613436785713</v>
      </c>
      <c r="AB565" s="8">
        <v>147.16004000000001</v>
      </c>
      <c r="AC565" s="35">
        <v>0</v>
      </c>
      <c r="AD565" s="35"/>
      <c r="AE565" s="35">
        <v>0</v>
      </c>
      <c r="AF565" s="35">
        <v>231.80020999999999</v>
      </c>
      <c r="AG565" s="35">
        <v>32.249960000000002</v>
      </c>
      <c r="AH565" s="35">
        <v>179.67992000000001</v>
      </c>
      <c r="AI565" s="35"/>
      <c r="AJ565" s="35"/>
      <c r="AK565" s="35"/>
      <c r="AL565" s="35">
        <v>0</v>
      </c>
      <c r="AM565" s="35"/>
      <c r="AN565" s="35"/>
      <c r="AQ565" s="24">
        <f t="shared" si="36"/>
        <v>590.89013</v>
      </c>
      <c r="AS565" s="34">
        <v>765.84999999999991</v>
      </c>
      <c r="AU565" s="20">
        <f t="shared" si="35"/>
        <v>1356.7401299999999</v>
      </c>
      <c r="AW565" s="20"/>
    </row>
    <row r="566" spans="1:49" x14ac:dyDescent="0.25">
      <c r="A566" t="str">
        <f>VLOOKUP($B566,'Cushing Balance'!$C$2:$E$500,3,TRUE)</f>
        <v>52011</v>
      </c>
      <c r="B566" s="1">
        <v>40577</v>
      </c>
      <c r="C566" s="31"/>
      <c r="D566" s="8">
        <v>0</v>
      </c>
      <c r="E566" s="35">
        <v>180.96182999999999</v>
      </c>
      <c r="F566" s="35"/>
      <c r="G566" s="26">
        <v>49.5</v>
      </c>
      <c r="H566" s="35">
        <v>22.1571</v>
      </c>
      <c r="I566" s="35">
        <v>0</v>
      </c>
      <c r="J566" s="26">
        <v>0</v>
      </c>
      <c r="K566" s="35">
        <v>65.360420000000005</v>
      </c>
      <c r="L566" s="35">
        <v>0</v>
      </c>
      <c r="M566" s="35">
        <v>330.58188000000001</v>
      </c>
      <c r="N566" s="35">
        <v>0</v>
      </c>
      <c r="O566" s="35"/>
      <c r="P566" s="35"/>
      <c r="Q566" s="35"/>
      <c r="R566" s="35">
        <v>1.41506</v>
      </c>
      <c r="S566" s="35"/>
      <c r="T566" s="35"/>
      <c r="V566" s="24">
        <f t="shared" si="33"/>
        <v>649.97629000000006</v>
      </c>
      <c r="X566" s="5">
        <v>355.86081367857145</v>
      </c>
      <c r="Z566" s="20">
        <f t="shared" si="34"/>
        <v>1005.8371036785716</v>
      </c>
      <c r="AB566" s="8">
        <v>146.71573000000001</v>
      </c>
      <c r="AC566" s="35">
        <v>0</v>
      </c>
      <c r="AD566" s="35"/>
      <c r="AE566" s="35">
        <v>0</v>
      </c>
      <c r="AF566" s="35">
        <v>220.57621</v>
      </c>
      <c r="AG566" s="35">
        <v>38.913379999999997</v>
      </c>
      <c r="AH566" s="35">
        <v>177.55876999999998</v>
      </c>
      <c r="AI566" s="35"/>
      <c r="AJ566" s="35"/>
      <c r="AK566" s="35"/>
      <c r="AL566" s="35">
        <v>0</v>
      </c>
      <c r="AM566" s="35"/>
      <c r="AN566" s="35"/>
      <c r="AQ566" s="24">
        <f t="shared" si="36"/>
        <v>583.76409000000001</v>
      </c>
      <c r="AS566" s="34">
        <v>765.84999999999991</v>
      </c>
      <c r="AU566" s="20">
        <f t="shared" si="35"/>
        <v>1349.61409</v>
      </c>
      <c r="AW566" s="20"/>
    </row>
    <row r="567" spans="1:49" x14ac:dyDescent="0.25">
      <c r="A567" t="str">
        <f>VLOOKUP($B567,'Cushing Balance'!$C$2:$E$500,3,TRUE)</f>
        <v>52011</v>
      </c>
      <c r="B567" s="1">
        <v>40578</v>
      </c>
      <c r="C567" s="31"/>
      <c r="D567" s="8">
        <v>0</v>
      </c>
      <c r="E567" s="35">
        <v>180.39669000000001</v>
      </c>
      <c r="F567" s="35"/>
      <c r="G567" s="26">
        <v>49.5</v>
      </c>
      <c r="H567" s="35">
        <v>12.72925</v>
      </c>
      <c r="I567" s="35">
        <v>0</v>
      </c>
      <c r="J567" s="26">
        <v>0</v>
      </c>
      <c r="K567" s="35">
        <v>62.377669999999995</v>
      </c>
      <c r="L567" s="35">
        <v>0</v>
      </c>
      <c r="M567" s="35">
        <v>375.35280999999998</v>
      </c>
      <c r="N567" s="35">
        <v>0</v>
      </c>
      <c r="O567" s="35"/>
      <c r="P567" s="35"/>
      <c r="Q567" s="35"/>
      <c r="R567" s="35">
        <v>21.143750000000001</v>
      </c>
      <c r="S567" s="35"/>
      <c r="T567" s="35"/>
      <c r="V567" s="24">
        <f t="shared" si="33"/>
        <v>701.50016999999991</v>
      </c>
      <c r="X567" s="5">
        <v>355.86081367857145</v>
      </c>
      <c r="Z567" s="20">
        <f t="shared" si="34"/>
        <v>1057.3609836785713</v>
      </c>
      <c r="AB567" s="8">
        <v>147.53692000000001</v>
      </c>
      <c r="AC567" s="35">
        <v>0</v>
      </c>
      <c r="AD567" s="35"/>
      <c r="AE567" s="35">
        <v>0</v>
      </c>
      <c r="AF567" s="35">
        <v>221.42517000000001</v>
      </c>
      <c r="AG567" s="35">
        <v>38.980699999999999</v>
      </c>
      <c r="AH567" s="35">
        <v>179.83548999999999</v>
      </c>
      <c r="AI567" s="35"/>
      <c r="AJ567" s="35"/>
      <c r="AK567" s="35"/>
      <c r="AL567" s="35">
        <v>0</v>
      </c>
      <c r="AM567" s="35"/>
      <c r="AN567" s="35"/>
      <c r="AQ567" s="24">
        <f t="shared" si="36"/>
        <v>587.77828</v>
      </c>
      <c r="AS567" s="34">
        <v>765.84999999999991</v>
      </c>
      <c r="AU567" s="20">
        <f t="shared" si="35"/>
        <v>1353.6282799999999</v>
      </c>
      <c r="AW567" s="20"/>
    </row>
    <row r="568" spans="1:49" x14ac:dyDescent="0.25">
      <c r="A568" t="str">
        <f>VLOOKUP($B568,'Cushing Balance'!$C$2:$E$500,3,TRUE)</f>
        <v>62011</v>
      </c>
      <c r="B568" s="1">
        <v>40579</v>
      </c>
      <c r="C568" s="31"/>
      <c r="D568" s="8">
        <v>0</v>
      </c>
      <c r="E568" s="35">
        <v>174.77992</v>
      </c>
      <c r="F568" s="35"/>
      <c r="G568" s="26">
        <v>49.5</v>
      </c>
      <c r="H568" s="35">
        <v>10.556209999999998</v>
      </c>
      <c r="I568" s="35">
        <v>0</v>
      </c>
      <c r="J568" s="26">
        <v>0</v>
      </c>
      <c r="K568" s="35">
        <v>58.599730000000001</v>
      </c>
      <c r="L568" s="35">
        <v>0</v>
      </c>
      <c r="M568" s="35">
        <v>326.44171</v>
      </c>
      <c r="N568" s="35">
        <v>0</v>
      </c>
      <c r="O568" s="35"/>
      <c r="P568" s="35"/>
      <c r="Q568" s="35"/>
      <c r="R568" s="35">
        <v>65.44301999999999</v>
      </c>
      <c r="S568" s="35"/>
      <c r="T568" s="35"/>
      <c r="V568" s="24">
        <f t="shared" si="33"/>
        <v>685.32059000000004</v>
      </c>
      <c r="X568" s="5">
        <v>355.86081367857145</v>
      </c>
      <c r="Z568" s="20">
        <f t="shared" si="34"/>
        <v>1041.1814036785715</v>
      </c>
      <c r="AB568" s="8">
        <v>146.71265</v>
      </c>
      <c r="AC568" s="35">
        <v>0</v>
      </c>
      <c r="AD568" s="35"/>
      <c r="AE568" s="35">
        <v>0</v>
      </c>
      <c r="AF568" s="35">
        <v>199.2269</v>
      </c>
      <c r="AG568" s="35">
        <v>38.792749999999998</v>
      </c>
      <c r="AH568" s="35">
        <v>179.22263000000001</v>
      </c>
      <c r="AI568" s="35"/>
      <c r="AJ568" s="35"/>
      <c r="AK568" s="35"/>
      <c r="AL568" s="35">
        <v>0</v>
      </c>
      <c r="AM568" s="35"/>
      <c r="AN568" s="35"/>
      <c r="AQ568" s="24">
        <f t="shared" si="36"/>
        <v>563.95492999999999</v>
      </c>
      <c r="AS568" s="34">
        <v>765.84999999999991</v>
      </c>
      <c r="AU568" s="20">
        <f t="shared" si="35"/>
        <v>1329.8049299999998</v>
      </c>
      <c r="AW568" s="20"/>
    </row>
    <row r="569" spans="1:49" x14ac:dyDescent="0.25">
      <c r="A569" t="str">
        <f>VLOOKUP($B569,'Cushing Balance'!$C$2:$E$500,3,TRUE)</f>
        <v>62011</v>
      </c>
      <c r="B569" s="1">
        <v>40580</v>
      </c>
      <c r="C569" s="31"/>
      <c r="D569" s="8">
        <v>0</v>
      </c>
      <c r="E569" s="35">
        <v>170.32635000000002</v>
      </c>
      <c r="F569" s="35"/>
      <c r="G569" s="26">
        <v>49.5</v>
      </c>
      <c r="H569" s="35">
        <v>12.82569</v>
      </c>
      <c r="I569" s="35">
        <v>0</v>
      </c>
      <c r="J569" s="26">
        <v>0</v>
      </c>
      <c r="K569" s="35">
        <v>51.837980000000002</v>
      </c>
      <c r="L569" s="35">
        <v>0</v>
      </c>
      <c r="M569" s="35">
        <v>351.70731000000001</v>
      </c>
      <c r="N569" s="35">
        <v>0</v>
      </c>
      <c r="O569" s="35"/>
      <c r="P569" s="35"/>
      <c r="Q569" s="35"/>
      <c r="R569" s="35">
        <v>41.69079</v>
      </c>
      <c r="S569" s="35"/>
      <c r="T569" s="35"/>
      <c r="V569" s="24">
        <f t="shared" si="33"/>
        <v>677.88811999999996</v>
      </c>
      <c r="X569" s="5">
        <v>355.86081367857145</v>
      </c>
      <c r="Z569" s="20">
        <f t="shared" si="34"/>
        <v>1033.7489336785713</v>
      </c>
      <c r="AB569" s="8">
        <v>147.94781</v>
      </c>
      <c r="AC569" s="35">
        <v>0</v>
      </c>
      <c r="AD569" s="35"/>
      <c r="AE569" s="35">
        <v>0</v>
      </c>
      <c r="AF569" s="35">
        <v>221.40154000000001</v>
      </c>
      <c r="AG569" s="35">
        <v>27.926130000000001</v>
      </c>
      <c r="AH569" s="35">
        <v>179.50174999999999</v>
      </c>
      <c r="AI569" s="35"/>
      <c r="AJ569" s="35"/>
      <c r="AK569" s="35"/>
      <c r="AL569" s="35">
        <v>0</v>
      </c>
      <c r="AM569" s="35"/>
      <c r="AN569" s="35"/>
      <c r="AQ569" s="24">
        <f t="shared" si="36"/>
        <v>576.77723000000003</v>
      </c>
      <c r="AS569" s="34">
        <v>765.84999999999991</v>
      </c>
      <c r="AU569" s="20">
        <f t="shared" si="35"/>
        <v>1342.6272300000001</v>
      </c>
      <c r="AW569" s="20"/>
    </row>
    <row r="570" spans="1:49" x14ac:dyDescent="0.25">
      <c r="A570" t="str">
        <f>VLOOKUP($B570,'Cushing Balance'!$C$2:$E$500,3,TRUE)</f>
        <v>62011</v>
      </c>
      <c r="B570" s="1">
        <v>40581</v>
      </c>
      <c r="C570" s="31"/>
      <c r="D570" s="8">
        <v>0</v>
      </c>
      <c r="E570" s="35">
        <v>175.92454000000001</v>
      </c>
      <c r="F570" s="35"/>
      <c r="G570" s="26">
        <v>49.5</v>
      </c>
      <c r="H570" s="35">
        <v>14.82854</v>
      </c>
      <c r="I570" s="35">
        <v>0</v>
      </c>
      <c r="J570" s="26">
        <v>0</v>
      </c>
      <c r="K570" s="35">
        <v>52.25694</v>
      </c>
      <c r="L570" s="35">
        <v>0</v>
      </c>
      <c r="M570" s="35">
        <v>346.00746000000004</v>
      </c>
      <c r="N570" s="35">
        <v>0</v>
      </c>
      <c r="O570" s="35"/>
      <c r="P570" s="35"/>
      <c r="Q570" s="35"/>
      <c r="R570" s="35">
        <v>1.52275</v>
      </c>
      <c r="S570" s="35"/>
      <c r="T570" s="35"/>
      <c r="V570" s="24">
        <f t="shared" si="33"/>
        <v>640.04022999999995</v>
      </c>
      <c r="X570" s="5">
        <v>355.86081367857145</v>
      </c>
      <c r="Z570" s="20">
        <f t="shared" si="34"/>
        <v>995.90104367857134</v>
      </c>
      <c r="AB570" s="8">
        <v>146.85970999999998</v>
      </c>
      <c r="AC570" s="35">
        <v>0</v>
      </c>
      <c r="AD570" s="35"/>
      <c r="AE570" s="35">
        <v>0</v>
      </c>
      <c r="AF570" s="35">
        <v>222.65443999999999</v>
      </c>
      <c r="AG570" s="35">
        <v>23.81296</v>
      </c>
      <c r="AH570" s="35">
        <v>175.94300000000001</v>
      </c>
      <c r="AI570" s="35"/>
      <c r="AJ570" s="35"/>
      <c r="AK570" s="35"/>
      <c r="AL570" s="35">
        <v>0</v>
      </c>
      <c r="AM570" s="35"/>
      <c r="AN570" s="35"/>
      <c r="AQ570" s="24">
        <f t="shared" si="36"/>
        <v>569.27010999999993</v>
      </c>
      <c r="AS570" s="34">
        <v>765.84999999999991</v>
      </c>
      <c r="AU570" s="20">
        <f t="shared" si="35"/>
        <v>1335.1201099999998</v>
      </c>
      <c r="AW570" s="20"/>
    </row>
    <row r="571" spans="1:49" x14ac:dyDescent="0.25">
      <c r="A571" t="str">
        <f>VLOOKUP($B571,'Cushing Balance'!$C$2:$E$500,3,TRUE)</f>
        <v>62011</v>
      </c>
      <c r="B571" s="1">
        <v>40582</v>
      </c>
      <c r="C571" s="31"/>
      <c r="D571" s="8">
        <v>75.882229999999993</v>
      </c>
      <c r="E571" s="35">
        <v>180.55942000000002</v>
      </c>
      <c r="F571" s="35"/>
      <c r="G571" s="26">
        <v>49.5</v>
      </c>
      <c r="H571" s="35">
        <v>14.343500000000001</v>
      </c>
      <c r="I571" s="35">
        <v>0</v>
      </c>
      <c r="J571" s="26">
        <v>0</v>
      </c>
      <c r="K571" s="35">
        <v>63.30254</v>
      </c>
      <c r="L571" s="35">
        <v>0</v>
      </c>
      <c r="M571" s="35">
        <v>382.88788</v>
      </c>
      <c r="N571" s="35">
        <v>0</v>
      </c>
      <c r="O571" s="35"/>
      <c r="P571" s="35"/>
      <c r="Q571" s="35"/>
      <c r="R571" s="35">
        <v>63.597269999999995</v>
      </c>
      <c r="S571" s="35"/>
      <c r="T571" s="35"/>
      <c r="V571" s="24">
        <f t="shared" si="33"/>
        <v>830.07284000000004</v>
      </c>
      <c r="X571" s="5">
        <v>355.86081367857145</v>
      </c>
      <c r="Z571" s="20">
        <f t="shared" si="34"/>
        <v>1185.9336536785715</v>
      </c>
      <c r="AB571" s="8">
        <v>140.66701999999998</v>
      </c>
      <c r="AC571" s="35">
        <v>0</v>
      </c>
      <c r="AD571" s="35"/>
      <c r="AE571" s="35">
        <v>0</v>
      </c>
      <c r="AF571" s="35">
        <v>220.02209999999999</v>
      </c>
      <c r="AG571" s="35">
        <v>24.064599999999999</v>
      </c>
      <c r="AH571" s="35">
        <v>174.61670999999998</v>
      </c>
      <c r="AI571" s="35"/>
      <c r="AJ571" s="35"/>
      <c r="AK571" s="35"/>
      <c r="AL571" s="35">
        <v>0</v>
      </c>
      <c r="AM571" s="35"/>
      <c r="AN571" s="35"/>
      <c r="AQ571" s="24">
        <f t="shared" si="36"/>
        <v>559.37042999999994</v>
      </c>
      <c r="AS571" s="34">
        <v>765.84999999999991</v>
      </c>
      <c r="AU571" s="20">
        <f t="shared" si="35"/>
        <v>1325.2204299999999</v>
      </c>
      <c r="AW571" s="20"/>
    </row>
    <row r="572" spans="1:49" x14ac:dyDescent="0.25">
      <c r="A572" t="str">
        <f>VLOOKUP($B572,'Cushing Balance'!$C$2:$E$500,3,TRUE)</f>
        <v>62011</v>
      </c>
      <c r="B572" s="1">
        <v>40583</v>
      </c>
      <c r="C572" s="31"/>
      <c r="D572" s="8">
        <v>0</v>
      </c>
      <c r="E572" s="35">
        <v>185.45501999999999</v>
      </c>
      <c r="F572" s="35"/>
      <c r="G572" s="26">
        <v>49.5</v>
      </c>
      <c r="H572" s="35">
        <v>12.44121</v>
      </c>
      <c r="I572" s="35">
        <v>0</v>
      </c>
      <c r="J572" s="26">
        <v>0</v>
      </c>
      <c r="K572" s="35">
        <v>59.195749999999997</v>
      </c>
      <c r="L572" s="35">
        <v>0</v>
      </c>
      <c r="M572" s="35">
        <v>380.30052000000001</v>
      </c>
      <c r="N572" s="35">
        <v>0</v>
      </c>
      <c r="O572" s="35"/>
      <c r="P572" s="35"/>
      <c r="Q572" s="35"/>
      <c r="R572" s="35">
        <v>80.819980000000001</v>
      </c>
      <c r="S572" s="35"/>
      <c r="T572" s="35"/>
      <c r="V572" s="24">
        <f t="shared" si="33"/>
        <v>767.71247999999991</v>
      </c>
      <c r="X572" s="5">
        <v>355.86081367857145</v>
      </c>
      <c r="Z572" s="20">
        <f t="shared" si="34"/>
        <v>1123.5732936785714</v>
      </c>
      <c r="AB572" s="8">
        <v>146.74507999999997</v>
      </c>
      <c r="AC572" s="35">
        <v>0</v>
      </c>
      <c r="AD572" s="35"/>
      <c r="AE572" s="35">
        <v>0</v>
      </c>
      <c r="AF572" s="35">
        <v>223.97413</v>
      </c>
      <c r="AG572" s="35">
        <v>24.09723</v>
      </c>
      <c r="AH572" s="35">
        <v>173.62389999999999</v>
      </c>
      <c r="AI572" s="35"/>
      <c r="AJ572" s="35"/>
      <c r="AK572" s="35"/>
      <c r="AL572" s="35">
        <v>0</v>
      </c>
      <c r="AM572" s="35"/>
      <c r="AN572" s="35"/>
      <c r="AQ572" s="24">
        <f t="shared" si="36"/>
        <v>568.44033999999999</v>
      </c>
      <c r="AS572" s="34">
        <v>765.84999999999991</v>
      </c>
      <c r="AU572" s="20">
        <f t="shared" si="35"/>
        <v>1334.29034</v>
      </c>
      <c r="AW572" s="20"/>
    </row>
    <row r="573" spans="1:49" x14ac:dyDescent="0.25">
      <c r="A573" t="str">
        <f>VLOOKUP($B573,'Cushing Balance'!$C$2:$E$500,3,TRUE)</f>
        <v>62011</v>
      </c>
      <c r="B573" s="1">
        <v>40584</v>
      </c>
      <c r="C573" s="31"/>
      <c r="D573" s="8">
        <v>0</v>
      </c>
      <c r="E573" s="35">
        <v>173.65700000000001</v>
      </c>
      <c r="F573" s="35"/>
      <c r="G573" s="26">
        <v>49.5</v>
      </c>
      <c r="H573" s="35">
        <v>27.039080000000002</v>
      </c>
      <c r="I573" s="35">
        <v>0</v>
      </c>
      <c r="J573" s="26">
        <v>0</v>
      </c>
      <c r="K573" s="35">
        <v>51.245019999999997</v>
      </c>
      <c r="L573" s="35">
        <v>0</v>
      </c>
      <c r="M573" s="35">
        <v>355.62871000000001</v>
      </c>
      <c r="N573" s="35">
        <v>0</v>
      </c>
      <c r="O573" s="35"/>
      <c r="P573" s="35"/>
      <c r="Q573" s="35"/>
      <c r="R573" s="35">
        <v>1.3089999999999999</v>
      </c>
      <c r="S573" s="35"/>
      <c r="T573" s="35"/>
      <c r="V573" s="24">
        <f t="shared" si="33"/>
        <v>658.37880999999993</v>
      </c>
      <c r="X573" s="5">
        <v>355.86081367857145</v>
      </c>
      <c r="Z573" s="20">
        <f t="shared" si="34"/>
        <v>1014.2396236785714</v>
      </c>
      <c r="AB573" s="8">
        <v>147.04654000000002</v>
      </c>
      <c r="AC573" s="35">
        <v>0</v>
      </c>
      <c r="AD573" s="35"/>
      <c r="AE573" s="35">
        <v>0</v>
      </c>
      <c r="AF573" s="35">
        <v>226.7064</v>
      </c>
      <c r="AG573" s="35">
        <v>23.77515</v>
      </c>
      <c r="AH573" s="35">
        <v>170.19415000000001</v>
      </c>
      <c r="AI573" s="35"/>
      <c r="AJ573" s="35"/>
      <c r="AK573" s="35"/>
      <c r="AL573" s="35">
        <v>0</v>
      </c>
      <c r="AM573" s="35"/>
      <c r="AN573" s="35"/>
      <c r="AQ573" s="24">
        <f t="shared" si="36"/>
        <v>567.72224000000006</v>
      </c>
      <c r="AS573" s="34">
        <v>765.84999999999991</v>
      </c>
      <c r="AU573" s="20">
        <f t="shared" si="35"/>
        <v>1333.57224</v>
      </c>
      <c r="AW573" s="20"/>
    </row>
    <row r="574" spans="1:49" x14ac:dyDescent="0.25">
      <c r="A574" t="str">
        <f>VLOOKUP($B574,'Cushing Balance'!$C$2:$E$500,3,TRUE)</f>
        <v>62011</v>
      </c>
      <c r="B574" s="1">
        <v>40585</v>
      </c>
      <c r="C574" s="31"/>
      <c r="D574" s="8">
        <v>29.836790000000001</v>
      </c>
      <c r="E574" s="35">
        <v>167.53379000000001</v>
      </c>
      <c r="F574" s="35"/>
      <c r="G574" s="26">
        <v>49.5</v>
      </c>
      <c r="H574" s="35">
        <v>27.54448</v>
      </c>
      <c r="I574" s="35">
        <v>0</v>
      </c>
      <c r="J574" s="26">
        <v>0</v>
      </c>
      <c r="K574" s="35">
        <v>58.198129999999999</v>
      </c>
      <c r="L574" s="35">
        <v>0</v>
      </c>
      <c r="M574" s="35">
        <v>338.73303999999996</v>
      </c>
      <c r="N574" s="35">
        <v>0</v>
      </c>
      <c r="O574" s="35"/>
      <c r="P574" s="35"/>
      <c r="Q574" s="35"/>
      <c r="R574" s="35">
        <v>1.73844</v>
      </c>
      <c r="S574" s="35"/>
      <c r="T574" s="35"/>
      <c r="V574" s="24">
        <f t="shared" si="33"/>
        <v>673.08466999999996</v>
      </c>
      <c r="X574" s="5">
        <v>355.86081367857145</v>
      </c>
      <c r="Z574" s="20">
        <f t="shared" si="34"/>
        <v>1028.9454836785715</v>
      </c>
      <c r="AB574" s="8">
        <v>147.32838000000001</v>
      </c>
      <c r="AC574" s="35">
        <v>0</v>
      </c>
      <c r="AD574" s="35"/>
      <c r="AE574" s="35">
        <v>0</v>
      </c>
      <c r="AF574" s="35">
        <v>197.88538</v>
      </c>
      <c r="AG574" s="35">
        <v>23.949830000000002</v>
      </c>
      <c r="AH574" s="35">
        <v>165.62975</v>
      </c>
      <c r="AI574" s="35"/>
      <c r="AJ574" s="35"/>
      <c r="AK574" s="35"/>
      <c r="AL574" s="35">
        <v>0</v>
      </c>
      <c r="AM574" s="35"/>
      <c r="AN574" s="35"/>
      <c r="AQ574" s="24">
        <f t="shared" si="36"/>
        <v>534.79333999999994</v>
      </c>
      <c r="AS574" s="34">
        <v>765.84999999999991</v>
      </c>
      <c r="AU574" s="20">
        <f t="shared" si="35"/>
        <v>1300.6433399999999</v>
      </c>
      <c r="AW574" s="20"/>
    </row>
    <row r="575" spans="1:49" x14ac:dyDescent="0.25">
      <c r="A575" t="str">
        <f>VLOOKUP($B575,'Cushing Balance'!$C$2:$E$500,3,TRUE)</f>
        <v>72011</v>
      </c>
      <c r="B575" s="1">
        <v>40586</v>
      </c>
      <c r="C575" s="31"/>
      <c r="D575" s="8">
        <v>120.995</v>
      </c>
      <c r="E575" s="35">
        <v>178.15275</v>
      </c>
      <c r="F575" s="35"/>
      <c r="G575" s="26">
        <v>49.5</v>
      </c>
      <c r="H575" s="35">
        <v>28.394349999999999</v>
      </c>
      <c r="I575" s="35">
        <v>0</v>
      </c>
      <c r="J575" s="26">
        <v>0</v>
      </c>
      <c r="K575" s="35">
        <v>61.952440000000003</v>
      </c>
      <c r="L575" s="35">
        <v>0</v>
      </c>
      <c r="M575" s="35">
        <v>284.54705999999999</v>
      </c>
      <c r="N575" s="35">
        <v>0</v>
      </c>
      <c r="O575" s="35"/>
      <c r="P575" s="35"/>
      <c r="Q575" s="35"/>
      <c r="R575" s="35">
        <v>60.662790000000001</v>
      </c>
      <c r="S575" s="35"/>
      <c r="T575" s="35"/>
      <c r="V575" s="24">
        <f t="shared" si="33"/>
        <v>784.20438999999999</v>
      </c>
      <c r="X575" s="5">
        <v>355.86081367857145</v>
      </c>
      <c r="Z575" s="20">
        <f t="shared" si="34"/>
        <v>1140.0652036785714</v>
      </c>
      <c r="AB575" s="8">
        <v>148.36821</v>
      </c>
      <c r="AC575" s="35">
        <v>0</v>
      </c>
      <c r="AD575" s="35"/>
      <c r="AE575" s="35">
        <v>0</v>
      </c>
      <c r="AF575" s="35">
        <v>209.88435000000001</v>
      </c>
      <c r="AG575" s="35">
        <v>23.85202</v>
      </c>
      <c r="AH575" s="35">
        <v>169.47030999999998</v>
      </c>
      <c r="AI575" s="35"/>
      <c r="AJ575" s="35"/>
      <c r="AK575" s="35"/>
      <c r="AL575" s="35">
        <v>0</v>
      </c>
      <c r="AM575" s="35"/>
      <c r="AN575" s="35"/>
      <c r="AQ575" s="24">
        <f t="shared" si="36"/>
        <v>551.57488999999998</v>
      </c>
      <c r="AS575" s="34">
        <v>765.84999999999991</v>
      </c>
      <c r="AU575" s="20">
        <f t="shared" si="35"/>
        <v>1317.4248899999998</v>
      </c>
      <c r="AW575" s="20"/>
    </row>
    <row r="576" spans="1:49" x14ac:dyDescent="0.25">
      <c r="A576" t="str">
        <f>VLOOKUP($B576,'Cushing Balance'!$C$2:$E$500,3,TRUE)</f>
        <v>72011</v>
      </c>
      <c r="B576" s="1">
        <v>40587</v>
      </c>
      <c r="C576" s="31"/>
      <c r="D576" s="8">
        <v>0</v>
      </c>
      <c r="E576" s="35">
        <v>171.79857999999999</v>
      </c>
      <c r="F576" s="35"/>
      <c r="G576" s="26">
        <v>49.5</v>
      </c>
      <c r="H576" s="35">
        <v>28.027900000000002</v>
      </c>
      <c r="I576" s="35">
        <v>0</v>
      </c>
      <c r="J576" s="26">
        <v>0</v>
      </c>
      <c r="K576" s="35">
        <v>53.986129999999996</v>
      </c>
      <c r="L576" s="35">
        <v>0</v>
      </c>
      <c r="M576" s="35">
        <v>350.32590000000005</v>
      </c>
      <c r="N576" s="35">
        <v>0</v>
      </c>
      <c r="O576" s="35"/>
      <c r="P576" s="35"/>
      <c r="Q576" s="35"/>
      <c r="R576" s="35">
        <v>8.4056700000000006</v>
      </c>
      <c r="S576" s="35"/>
      <c r="T576" s="35"/>
      <c r="V576" s="24">
        <f t="shared" si="33"/>
        <v>662.04417999999998</v>
      </c>
      <c r="X576" s="5">
        <v>355.86081367857145</v>
      </c>
      <c r="Z576" s="20">
        <f t="shared" si="34"/>
        <v>1017.9049936785714</v>
      </c>
      <c r="AB576" s="8">
        <v>146.27956</v>
      </c>
      <c r="AC576" s="35">
        <v>0</v>
      </c>
      <c r="AD576" s="35"/>
      <c r="AE576" s="35">
        <v>0</v>
      </c>
      <c r="AF576" s="35">
        <v>217.61510000000001</v>
      </c>
      <c r="AG576" s="35">
        <v>18.709919999999997</v>
      </c>
      <c r="AH576" s="35">
        <v>168.52164999999999</v>
      </c>
      <c r="AI576" s="35"/>
      <c r="AJ576" s="35"/>
      <c r="AK576" s="35"/>
      <c r="AL576" s="35">
        <v>0</v>
      </c>
      <c r="AM576" s="35"/>
      <c r="AN576" s="35"/>
      <c r="AQ576" s="24">
        <f t="shared" si="36"/>
        <v>551.12623000000008</v>
      </c>
      <c r="AS576" s="34">
        <v>765.84999999999991</v>
      </c>
      <c r="AU576" s="20">
        <f t="shared" si="35"/>
        <v>1316.97623</v>
      </c>
      <c r="AW576" s="20"/>
    </row>
    <row r="577" spans="1:49" x14ac:dyDescent="0.25">
      <c r="A577" t="str">
        <f>VLOOKUP($B577,'Cushing Balance'!$C$2:$E$500,3,TRUE)</f>
        <v>72011</v>
      </c>
      <c r="B577" s="1">
        <v>40588</v>
      </c>
      <c r="C577" s="31"/>
      <c r="D577" s="8">
        <v>0</v>
      </c>
      <c r="E577" s="35">
        <v>174.58885000000001</v>
      </c>
      <c r="F577" s="35"/>
      <c r="G577" s="26">
        <v>49.5</v>
      </c>
      <c r="H577" s="35">
        <v>23.298770000000001</v>
      </c>
      <c r="I577" s="35">
        <v>0</v>
      </c>
      <c r="J577" s="26">
        <v>0</v>
      </c>
      <c r="K577" s="35">
        <v>51.393730000000005</v>
      </c>
      <c r="L577" s="35">
        <v>0</v>
      </c>
      <c r="M577" s="35">
        <v>372.09762999999998</v>
      </c>
      <c r="N577" s="35">
        <v>0</v>
      </c>
      <c r="O577" s="35"/>
      <c r="P577" s="35"/>
      <c r="Q577" s="35"/>
      <c r="R577" s="35">
        <v>22.91048</v>
      </c>
      <c r="S577" s="35"/>
      <c r="T577" s="35"/>
      <c r="V577" s="24">
        <f t="shared" si="33"/>
        <v>693.78945999999996</v>
      </c>
      <c r="X577" s="5">
        <v>355.86081367857145</v>
      </c>
      <c r="Z577" s="20">
        <f t="shared" si="34"/>
        <v>1049.6502736785715</v>
      </c>
      <c r="AB577" s="8">
        <v>147.94639999999998</v>
      </c>
      <c r="AC577" s="35">
        <v>0</v>
      </c>
      <c r="AD577" s="35"/>
      <c r="AE577" s="35">
        <v>0</v>
      </c>
      <c r="AF577" s="35">
        <v>214.88548</v>
      </c>
      <c r="AG577" s="35">
        <v>16.582879999999999</v>
      </c>
      <c r="AH577" s="35">
        <v>166.04339999999999</v>
      </c>
      <c r="AI577" s="35"/>
      <c r="AJ577" s="35"/>
      <c r="AK577" s="35"/>
      <c r="AL577" s="35">
        <v>0</v>
      </c>
      <c r="AM577" s="35"/>
      <c r="AN577" s="35"/>
      <c r="AQ577" s="24">
        <f t="shared" si="36"/>
        <v>545.45815999999991</v>
      </c>
      <c r="AS577" s="34">
        <v>765.84999999999991</v>
      </c>
      <c r="AU577" s="20">
        <f t="shared" si="35"/>
        <v>1311.3081599999998</v>
      </c>
      <c r="AW577" s="20"/>
    </row>
    <row r="578" spans="1:49" x14ac:dyDescent="0.25">
      <c r="A578" t="str">
        <f>VLOOKUP($B578,'Cushing Balance'!$C$2:$E$500,3,TRUE)</f>
        <v>72011</v>
      </c>
      <c r="B578" s="1">
        <v>40589</v>
      </c>
      <c r="C578" s="31"/>
      <c r="D578" s="8">
        <v>0</v>
      </c>
      <c r="E578" s="35">
        <v>180.14356000000001</v>
      </c>
      <c r="F578" s="35"/>
      <c r="G578" s="26">
        <v>49.5</v>
      </c>
      <c r="H578" s="35">
        <v>27.411349999999999</v>
      </c>
      <c r="I578" s="35">
        <v>0</v>
      </c>
      <c r="J578" s="26">
        <v>0</v>
      </c>
      <c r="K578" s="35">
        <v>55.44746</v>
      </c>
      <c r="L578" s="35">
        <v>0</v>
      </c>
      <c r="M578" s="35">
        <v>381.97687999999999</v>
      </c>
      <c r="N578" s="35">
        <v>0</v>
      </c>
      <c r="O578" s="35"/>
      <c r="P578" s="35"/>
      <c r="Q578" s="35"/>
      <c r="R578" s="35">
        <v>98.989170000000001</v>
      </c>
      <c r="S578" s="35"/>
      <c r="T578" s="35"/>
      <c r="V578" s="24">
        <f t="shared" si="33"/>
        <v>793.46841999999992</v>
      </c>
      <c r="X578" s="5">
        <v>355.86081367857145</v>
      </c>
      <c r="Z578" s="20">
        <f t="shared" si="34"/>
        <v>1149.3292336785714</v>
      </c>
      <c r="AB578" s="8">
        <v>148.49742000000001</v>
      </c>
      <c r="AC578" s="35">
        <v>0</v>
      </c>
      <c r="AD578" s="35"/>
      <c r="AE578" s="35">
        <v>0</v>
      </c>
      <c r="AF578" s="35">
        <v>199.89751999999999</v>
      </c>
      <c r="AG578" s="35">
        <v>27.301880000000001</v>
      </c>
      <c r="AH578" s="35">
        <v>152.01567</v>
      </c>
      <c r="AI578" s="35"/>
      <c r="AJ578" s="35"/>
      <c r="AK578" s="35"/>
      <c r="AL578" s="35">
        <v>0</v>
      </c>
      <c r="AM578" s="35"/>
      <c r="AN578" s="35"/>
      <c r="AQ578" s="24">
        <f t="shared" si="36"/>
        <v>527.71249</v>
      </c>
      <c r="AS578" s="34">
        <v>765.84999999999991</v>
      </c>
      <c r="AU578" s="20">
        <f t="shared" si="35"/>
        <v>1293.5624899999998</v>
      </c>
      <c r="AW578" s="20"/>
    </row>
    <row r="579" spans="1:49" x14ac:dyDescent="0.25">
      <c r="A579" t="str">
        <f>VLOOKUP($B579,'Cushing Balance'!$C$2:$E$500,3,TRUE)</f>
        <v>72011</v>
      </c>
      <c r="B579" s="1">
        <v>40590</v>
      </c>
      <c r="C579" s="31"/>
      <c r="D579" s="8">
        <v>5.2060600000000008</v>
      </c>
      <c r="E579" s="35">
        <v>132.86642000000001</v>
      </c>
      <c r="F579" s="35"/>
      <c r="G579" s="26">
        <v>49.5</v>
      </c>
      <c r="H579" s="35">
        <v>29.303599999999999</v>
      </c>
      <c r="I579" s="35">
        <v>0</v>
      </c>
      <c r="J579" s="26">
        <v>0</v>
      </c>
      <c r="K579" s="35">
        <v>62.703019999999995</v>
      </c>
      <c r="L579" s="35">
        <v>0</v>
      </c>
      <c r="M579" s="35">
        <v>339.04108000000002</v>
      </c>
      <c r="N579" s="35">
        <v>0</v>
      </c>
      <c r="O579" s="35"/>
      <c r="P579" s="35"/>
      <c r="Q579" s="35"/>
      <c r="R579" s="35">
        <v>84.214079999999996</v>
      </c>
      <c r="S579" s="35"/>
      <c r="T579" s="35"/>
      <c r="V579" s="24">
        <f t="shared" si="33"/>
        <v>702.83425999999997</v>
      </c>
      <c r="X579" s="5">
        <v>355.86081367857145</v>
      </c>
      <c r="Z579" s="20">
        <f t="shared" si="34"/>
        <v>1058.6950736785714</v>
      </c>
      <c r="AB579" s="8">
        <v>139.22245999999998</v>
      </c>
      <c r="AC579" s="35">
        <v>0</v>
      </c>
      <c r="AD579" s="35"/>
      <c r="AE579" s="35">
        <v>0</v>
      </c>
      <c r="AF579" s="35">
        <v>219.07220999999998</v>
      </c>
      <c r="AG579" s="35">
        <v>26.161290000000001</v>
      </c>
      <c r="AH579" s="35">
        <v>161.94323</v>
      </c>
      <c r="AI579" s="35"/>
      <c r="AJ579" s="35"/>
      <c r="AK579" s="35"/>
      <c r="AL579" s="35">
        <v>0</v>
      </c>
      <c r="AM579" s="35"/>
      <c r="AN579" s="35"/>
      <c r="AQ579" s="24">
        <f t="shared" si="36"/>
        <v>546.39918999999998</v>
      </c>
      <c r="AS579" s="34">
        <v>765.84999999999991</v>
      </c>
      <c r="AU579" s="20">
        <f t="shared" si="35"/>
        <v>1312.24919</v>
      </c>
      <c r="AW579" s="20"/>
    </row>
    <row r="580" spans="1:49" x14ac:dyDescent="0.25">
      <c r="A580" t="str">
        <f>VLOOKUP($B580,'Cushing Balance'!$C$2:$E$500,3,TRUE)</f>
        <v>72011</v>
      </c>
      <c r="B580" s="1">
        <v>40591</v>
      </c>
      <c r="C580" s="31"/>
      <c r="D580" s="8">
        <v>0</v>
      </c>
      <c r="E580" s="35">
        <v>142.30500000000001</v>
      </c>
      <c r="F580" s="35"/>
      <c r="G580" s="26">
        <v>49.5</v>
      </c>
      <c r="H580" s="35">
        <v>29.21856</v>
      </c>
      <c r="I580" s="35">
        <v>0</v>
      </c>
      <c r="J580" s="26">
        <v>0</v>
      </c>
      <c r="K580" s="35">
        <v>64.325099999999992</v>
      </c>
      <c r="L580" s="35">
        <v>0</v>
      </c>
      <c r="M580" s="35">
        <v>371.62865000000005</v>
      </c>
      <c r="N580" s="35">
        <v>0</v>
      </c>
      <c r="O580" s="35"/>
      <c r="P580" s="35"/>
      <c r="Q580" s="35"/>
      <c r="R580" s="35">
        <v>27.619229999999998</v>
      </c>
      <c r="S580" s="35"/>
      <c r="T580" s="35"/>
      <c r="V580" s="24">
        <f t="shared" si="33"/>
        <v>684.59654</v>
      </c>
      <c r="X580" s="5">
        <v>355.86081367857145</v>
      </c>
      <c r="Z580" s="20">
        <f t="shared" si="34"/>
        <v>1040.4573536785715</v>
      </c>
      <c r="AB580" s="8">
        <v>131.24552</v>
      </c>
      <c r="AC580" s="35">
        <v>0</v>
      </c>
      <c r="AD580" s="35"/>
      <c r="AE580" s="35">
        <v>0</v>
      </c>
      <c r="AF580" s="35">
        <v>221.09029000000001</v>
      </c>
      <c r="AG580" s="35">
        <v>28.903880000000001</v>
      </c>
      <c r="AH580" s="35">
        <v>136.10557999999997</v>
      </c>
      <c r="AI580" s="35"/>
      <c r="AJ580" s="35"/>
      <c r="AK580" s="35"/>
      <c r="AL580" s="35">
        <v>0</v>
      </c>
      <c r="AM580" s="35"/>
      <c r="AN580" s="35"/>
      <c r="AQ580" s="24">
        <f t="shared" si="36"/>
        <v>517.34527000000003</v>
      </c>
      <c r="AS580" s="34">
        <v>765.84999999999991</v>
      </c>
      <c r="AU580" s="20">
        <f t="shared" si="35"/>
        <v>1283.1952699999999</v>
      </c>
      <c r="AW580" s="20"/>
    </row>
    <row r="581" spans="1:49" x14ac:dyDescent="0.25">
      <c r="A581" t="str">
        <f>VLOOKUP($B581,'Cushing Balance'!$C$2:$E$500,3,TRUE)</f>
        <v>72011</v>
      </c>
      <c r="B581" s="1">
        <v>40592</v>
      </c>
      <c r="C581" s="31"/>
      <c r="D581" s="8">
        <v>0</v>
      </c>
      <c r="E581" s="35">
        <v>142.36600000000001</v>
      </c>
      <c r="F581" s="35"/>
      <c r="G581" s="26">
        <v>49.5</v>
      </c>
      <c r="H581" s="35">
        <v>29.569509999999998</v>
      </c>
      <c r="I581" s="35">
        <v>0</v>
      </c>
      <c r="J581" s="26">
        <v>0</v>
      </c>
      <c r="K581" s="35">
        <v>63.982750000000003</v>
      </c>
      <c r="L581" s="35">
        <v>0</v>
      </c>
      <c r="M581" s="35">
        <v>383.12121000000002</v>
      </c>
      <c r="N581" s="35">
        <v>0</v>
      </c>
      <c r="O581" s="35"/>
      <c r="P581" s="35"/>
      <c r="Q581" s="35"/>
      <c r="R581" s="35">
        <v>67.585419999999999</v>
      </c>
      <c r="S581" s="35"/>
      <c r="T581" s="35"/>
      <c r="V581" s="24">
        <f t="shared" si="33"/>
        <v>736.12489000000005</v>
      </c>
      <c r="X581" s="5">
        <v>355.86081367857145</v>
      </c>
      <c r="Z581" s="20">
        <f t="shared" si="34"/>
        <v>1091.9857036785716</v>
      </c>
      <c r="AB581" s="8">
        <v>132.31842</v>
      </c>
      <c r="AC581" s="35">
        <v>0</v>
      </c>
      <c r="AD581" s="35"/>
      <c r="AE581" s="35">
        <v>0</v>
      </c>
      <c r="AF581" s="35">
        <v>218.93888000000001</v>
      </c>
      <c r="AG581" s="35">
        <v>23.71171</v>
      </c>
      <c r="AH581" s="35">
        <v>164.20471000000001</v>
      </c>
      <c r="AI581" s="35"/>
      <c r="AJ581" s="35"/>
      <c r="AK581" s="35"/>
      <c r="AL581" s="35">
        <v>0</v>
      </c>
      <c r="AM581" s="35"/>
      <c r="AN581" s="35"/>
      <c r="AQ581" s="24">
        <f t="shared" si="36"/>
        <v>539.17372</v>
      </c>
      <c r="AS581" s="34">
        <v>765.84999999999991</v>
      </c>
      <c r="AU581" s="20">
        <f t="shared" si="35"/>
        <v>1305.0237199999999</v>
      </c>
      <c r="AW581" s="20"/>
    </row>
    <row r="582" spans="1:49" x14ac:dyDescent="0.25">
      <c r="A582" t="str">
        <f>VLOOKUP($B582,'Cushing Balance'!$C$2:$E$500,3,TRUE)</f>
        <v>82011</v>
      </c>
      <c r="B582" s="1">
        <v>40593</v>
      </c>
      <c r="C582" s="31"/>
      <c r="D582" s="8">
        <v>0</v>
      </c>
      <c r="E582" s="35">
        <v>146.36698000000001</v>
      </c>
      <c r="F582" s="35"/>
      <c r="G582" s="26">
        <v>49.5</v>
      </c>
      <c r="H582" s="35">
        <v>29.674790000000002</v>
      </c>
      <c r="I582" s="35">
        <v>0</v>
      </c>
      <c r="J582" s="26">
        <v>0</v>
      </c>
      <c r="K582" s="35">
        <v>62.735099999999996</v>
      </c>
      <c r="L582" s="35">
        <v>0</v>
      </c>
      <c r="M582" s="35">
        <v>350.01819</v>
      </c>
      <c r="N582" s="35">
        <v>0</v>
      </c>
      <c r="O582" s="35"/>
      <c r="P582" s="35"/>
      <c r="Q582" s="35"/>
      <c r="R582" s="35">
        <v>4.9666699999999997</v>
      </c>
      <c r="S582" s="35"/>
      <c r="T582" s="35"/>
      <c r="V582" s="24">
        <f t="shared" si="33"/>
        <v>643.26173000000006</v>
      </c>
      <c r="X582" s="5">
        <v>355.86081367857145</v>
      </c>
      <c r="Z582" s="20">
        <f t="shared" si="34"/>
        <v>999.12254367857145</v>
      </c>
      <c r="AB582" s="8">
        <v>133.65889999999999</v>
      </c>
      <c r="AC582" s="35">
        <v>0</v>
      </c>
      <c r="AD582" s="35"/>
      <c r="AE582" s="35">
        <v>0</v>
      </c>
      <c r="AF582" s="35">
        <v>219.66212999999999</v>
      </c>
      <c r="AG582" s="35">
        <v>23.481099999999998</v>
      </c>
      <c r="AH582" s="35">
        <v>158.99821</v>
      </c>
      <c r="AI582" s="35"/>
      <c r="AJ582" s="35"/>
      <c r="AK582" s="35"/>
      <c r="AL582" s="35">
        <v>0</v>
      </c>
      <c r="AM582" s="35"/>
      <c r="AN582" s="35"/>
      <c r="AQ582" s="24">
        <f t="shared" si="36"/>
        <v>535.80033999999989</v>
      </c>
      <c r="AS582" s="34">
        <v>765.84999999999991</v>
      </c>
      <c r="AU582" s="20">
        <f t="shared" si="35"/>
        <v>1301.6503399999997</v>
      </c>
      <c r="AW582" s="20"/>
    </row>
    <row r="583" spans="1:49" x14ac:dyDescent="0.25">
      <c r="A583" t="str">
        <f>VLOOKUP($B583,'Cushing Balance'!$C$2:$E$500,3,TRUE)</f>
        <v>82011</v>
      </c>
      <c r="B583" s="1">
        <v>40594</v>
      </c>
      <c r="C583" s="31"/>
      <c r="D583" s="8">
        <v>0</v>
      </c>
      <c r="E583" s="35">
        <v>169.14713</v>
      </c>
      <c r="F583" s="35"/>
      <c r="G583" s="26">
        <v>49.5</v>
      </c>
      <c r="H583" s="35">
        <v>29.03331</v>
      </c>
      <c r="I583" s="35">
        <v>0</v>
      </c>
      <c r="J583" s="26">
        <v>0</v>
      </c>
      <c r="K583" s="35">
        <v>63.967649999999999</v>
      </c>
      <c r="L583" s="35">
        <v>0</v>
      </c>
      <c r="M583" s="35">
        <v>373.84109999999998</v>
      </c>
      <c r="N583" s="35">
        <v>0</v>
      </c>
      <c r="O583" s="35"/>
      <c r="P583" s="35"/>
      <c r="Q583" s="35"/>
      <c r="R583" s="35">
        <v>6.9921699999999998</v>
      </c>
      <c r="S583" s="35"/>
      <c r="T583" s="35"/>
      <c r="V583" s="24">
        <f t="shared" si="33"/>
        <v>692.48136</v>
      </c>
      <c r="X583" s="5">
        <v>355.86081367857145</v>
      </c>
      <c r="Z583" s="20">
        <f t="shared" si="34"/>
        <v>1048.3421736785715</v>
      </c>
      <c r="AB583" s="8">
        <v>148.69212999999999</v>
      </c>
      <c r="AC583" s="35">
        <v>0</v>
      </c>
      <c r="AD583" s="35"/>
      <c r="AE583" s="35">
        <v>0</v>
      </c>
      <c r="AF583" s="35">
        <v>221.48631</v>
      </c>
      <c r="AG583" s="35">
        <v>27.52908</v>
      </c>
      <c r="AH583" s="35">
        <v>150.32576999999998</v>
      </c>
      <c r="AI583" s="35"/>
      <c r="AJ583" s="35"/>
      <c r="AK583" s="35"/>
      <c r="AL583" s="35">
        <v>0</v>
      </c>
      <c r="AM583" s="35"/>
      <c r="AN583" s="35"/>
      <c r="AQ583" s="24">
        <f t="shared" si="36"/>
        <v>548.03329000000008</v>
      </c>
      <c r="AS583" s="34">
        <v>765.84999999999991</v>
      </c>
      <c r="AU583" s="20">
        <f t="shared" si="35"/>
        <v>1313.88329</v>
      </c>
      <c r="AW583" s="20"/>
    </row>
    <row r="584" spans="1:49" x14ac:dyDescent="0.25">
      <c r="A584" t="str">
        <f>VLOOKUP($B584,'Cushing Balance'!$C$2:$E$500,3,TRUE)</f>
        <v>82011</v>
      </c>
      <c r="B584" s="1">
        <v>40595</v>
      </c>
      <c r="C584" s="31"/>
      <c r="D584" s="8">
        <v>44.216980000000007</v>
      </c>
      <c r="E584" s="35">
        <v>179.40131</v>
      </c>
      <c r="F584" s="35"/>
      <c r="G584" s="26">
        <v>49.5</v>
      </c>
      <c r="H584" s="35">
        <v>21.25956</v>
      </c>
      <c r="I584" s="35">
        <v>0</v>
      </c>
      <c r="J584" s="26">
        <v>0</v>
      </c>
      <c r="K584" s="35">
        <v>63.551629999999996</v>
      </c>
      <c r="L584" s="35">
        <v>0</v>
      </c>
      <c r="M584" s="35">
        <v>355.23983000000004</v>
      </c>
      <c r="N584" s="35">
        <v>0</v>
      </c>
      <c r="O584" s="35"/>
      <c r="P584" s="35"/>
      <c r="Q584" s="35"/>
      <c r="R584" s="35">
        <v>59.440629999999999</v>
      </c>
      <c r="S584" s="35"/>
      <c r="T584" s="35"/>
      <c r="V584" s="24">
        <f t="shared" si="33"/>
        <v>772.60994000000005</v>
      </c>
      <c r="X584" s="5">
        <v>355.86081367857145</v>
      </c>
      <c r="Z584" s="20">
        <f t="shared" si="34"/>
        <v>1128.4707536785716</v>
      </c>
      <c r="AB584" s="8">
        <v>145.71982999999997</v>
      </c>
      <c r="AC584" s="35">
        <v>0</v>
      </c>
      <c r="AD584" s="35"/>
      <c r="AE584" s="35">
        <v>0</v>
      </c>
      <c r="AF584" s="35">
        <v>207.41929000000002</v>
      </c>
      <c r="AG584" s="35">
        <v>38.667960000000001</v>
      </c>
      <c r="AH584" s="35">
        <v>162.70975000000001</v>
      </c>
      <c r="AI584" s="35"/>
      <c r="AJ584" s="35"/>
      <c r="AK584" s="35"/>
      <c r="AL584" s="35">
        <v>0</v>
      </c>
      <c r="AM584" s="35"/>
      <c r="AN584" s="35"/>
      <c r="AQ584" s="24">
        <f t="shared" si="36"/>
        <v>554.51683000000003</v>
      </c>
      <c r="AS584" s="34">
        <v>765.84999999999991</v>
      </c>
      <c r="AU584" s="20">
        <f t="shared" si="35"/>
        <v>1320.3668299999999</v>
      </c>
      <c r="AW584" s="20"/>
    </row>
    <row r="585" spans="1:49" x14ac:dyDescent="0.25">
      <c r="A585" t="str">
        <f>VLOOKUP($B585,'Cushing Balance'!$C$2:$E$500,3,TRUE)</f>
        <v>82011</v>
      </c>
      <c r="B585" s="1">
        <v>40596</v>
      </c>
      <c r="C585" s="31"/>
      <c r="D585" s="8">
        <v>353.07577000000003</v>
      </c>
      <c r="E585" s="35">
        <v>162.93807999999999</v>
      </c>
      <c r="F585" s="35"/>
      <c r="G585" s="26">
        <v>49.5</v>
      </c>
      <c r="H585" s="35">
        <v>24.928789999999999</v>
      </c>
      <c r="I585" s="35">
        <v>0</v>
      </c>
      <c r="J585" s="26">
        <v>0</v>
      </c>
      <c r="K585" s="35">
        <v>55.327349999999996</v>
      </c>
      <c r="L585" s="35">
        <v>0</v>
      </c>
      <c r="M585" s="35">
        <v>356.38853999999998</v>
      </c>
      <c r="N585" s="35">
        <v>0</v>
      </c>
      <c r="O585" s="35"/>
      <c r="P585" s="35"/>
      <c r="Q585" s="35"/>
      <c r="R585" s="35">
        <v>28.719480000000001</v>
      </c>
      <c r="S585" s="35"/>
      <c r="T585" s="35"/>
      <c r="V585" s="24">
        <f t="shared" si="33"/>
        <v>1030.8780100000001</v>
      </c>
      <c r="X585" s="5">
        <v>355.86081367857145</v>
      </c>
      <c r="Z585" s="20">
        <f t="shared" si="34"/>
        <v>1386.7388236785716</v>
      </c>
      <c r="AB585" s="8">
        <v>145.62620999999999</v>
      </c>
      <c r="AC585" s="35">
        <v>0</v>
      </c>
      <c r="AD585" s="35"/>
      <c r="AE585" s="35">
        <v>0</v>
      </c>
      <c r="AF585" s="35">
        <v>218.78502</v>
      </c>
      <c r="AG585" s="35">
        <v>32.322939999999996</v>
      </c>
      <c r="AH585" s="35">
        <v>146.16437999999999</v>
      </c>
      <c r="AI585" s="35"/>
      <c r="AJ585" s="35"/>
      <c r="AK585" s="35"/>
      <c r="AL585" s="35">
        <v>0</v>
      </c>
      <c r="AM585" s="35"/>
      <c r="AN585" s="35"/>
      <c r="AQ585" s="24">
        <f t="shared" si="36"/>
        <v>542.89855</v>
      </c>
      <c r="AS585" s="34">
        <v>765.84999999999991</v>
      </c>
      <c r="AU585" s="20">
        <f t="shared" si="35"/>
        <v>1308.7485499999998</v>
      </c>
      <c r="AW585" s="20"/>
    </row>
    <row r="586" spans="1:49" x14ac:dyDescent="0.25">
      <c r="A586" t="str">
        <f>VLOOKUP($B586,'Cushing Balance'!$C$2:$E$500,3,TRUE)</f>
        <v>82011</v>
      </c>
      <c r="B586" s="1">
        <v>40597</v>
      </c>
      <c r="C586" s="31"/>
      <c r="D586" s="8">
        <v>6.9429399999999992</v>
      </c>
      <c r="E586" s="35">
        <v>178.38967000000002</v>
      </c>
      <c r="F586" s="35"/>
      <c r="G586" s="26">
        <v>49.5</v>
      </c>
      <c r="H586" s="35">
        <v>29.323830000000001</v>
      </c>
      <c r="I586" s="35">
        <v>0</v>
      </c>
      <c r="J586" s="26">
        <v>0</v>
      </c>
      <c r="K586" s="35">
        <v>47.741459999999996</v>
      </c>
      <c r="L586" s="35">
        <v>0</v>
      </c>
      <c r="M586" s="35">
        <v>364.58446000000004</v>
      </c>
      <c r="N586" s="35">
        <v>0</v>
      </c>
      <c r="O586" s="35"/>
      <c r="P586" s="35"/>
      <c r="Q586" s="35"/>
      <c r="R586" s="35">
        <v>37.02458</v>
      </c>
      <c r="S586" s="35"/>
      <c r="T586" s="35"/>
      <c r="V586" s="24">
        <f t="shared" ref="V586:V649" si="37">SUM(D586:R586)</f>
        <v>713.5069400000001</v>
      </c>
      <c r="X586" s="5">
        <v>355.86081367857145</v>
      </c>
      <c r="Z586" s="20">
        <f t="shared" ref="Z586:Z649" si="38">X586+V586</f>
        <v>1069.3677536785715</v>
      </c>
      <c r="AB586" s="8">
        <v>132.15145999999999</v>
      </c>
      <c r="AC586" s="35">
        <v>0</v>
      </c>
      <c r="AD586" s="35"/>
      <c r="AE586" s="35">
        <v>0</v>
      </c>
      <c r="AF586" s="35">
        <v>214.9616</v>
      </c>
      <c r="AG586" s="35">
        <v>30.609169999999999</v>
      </c>
      <c r="AH586" s="35">
        <v>59.485210000000002</v>
      </c>
      <c r="AI586" s="35"/>
      <c r="AJ586" s="35"/>
      <c r="AK586" s="35"/>
      <c r="AL586" s="35">
        <v>0</v>
      </c>
      <c r="AM586" s="35"/>
      <c r="AN586" s="35"/>
      <c r="AQ586" s="24">
        <f t="shared" si="36"/>
        <v>437.20744000000002</v>
      </c>
      <c r="AS586" s="34">
        <v>765.84999999999991</v>
      </c>
      <c r="AU586" s="20">
        <f t="shared" ref="AU586:AU649" si="39">AS586+AQ586</f>
        <v>1203.05744</v>
      </c>
      <c r="AW586" s="20"/>
    </row>
    <row r="587" spans="1:49" x14ac:dyDescent="0.25">
      <c r="A587" t="str">
        <f>VLOOKUP($B587,'Cushing Balance'!$C$2:$E$500,3,TRUE)</f>
        <v>82011</v>
      </c>
      <c r="B587" s="1">
        <v>40598</v>
      </c>
      <c r="C587" s="31"/>
      <c r="D587" s="8">
        <v>0</v>
      </c>
      <c r="E587" s="35">
        <v>169.40573000000001</v>
      </c>
      <c r="F587" s="35"/>
      <c r="G587" s="26">
        <v>49.5</v>
      </c>
      <c r="H587" s="35">
        <v>29.597750000000001</v>
      </c>
      <c r="I587" s="35">
        <v>0</v>
      </c>
      <c r="J587" s="26">
        <v>0</v>
      </c>
      <c r="K587" s="35">
        <v>45.210879999999996</v>
      </c>
      <c r="L587" s="35">
        <v>0</v>
      </c>
      <c r="M587" s="35">
        <v>353.82393999999999</v>
      </c>
      <c r="N587" s="35">
        <v>0</v>
      </c>
      <c r="O587" s="35"/>
      <c r="P587" s="35"/>
      <c r="Q587" s="35"/>
      <c r="R587" s="35">
        <v>24.819959999999998</v>
      </c>
      <c r="S587" s="35"/>
      <c r="T587" s="35"/>
      <c r="V587" s="24">
        <f t="shared" si="37"/>
        <v>672.35825999999997</v>
      </c>
      <c r="X587" s="5">
        <v>355.86081367857145</v>
      </c>
      <c r="Z587" s="20">
        <f t="shared" si="38"/>
        <v>1028.2190736785715</v>
      </c>
      <c r="AB587" s="8">
        <v>131.45567000000003</v>
      </c>
      <c r="AC587" s="35">
        <v>0</v>
      </c>
      <c r="AD587" s="35"/>
      <c r="AE587" s="35">
        <v>0</v>
      </c>
      <c r="AF587" s="35">
        <v>223.27982999999998</v>
      </c>
      <c r="AG587" s="35">
        <v>31.389400000000002</v>
      </c>
      <c r="AH587" s="35">
        <v>65.126649999999998</v>
      </c>
      <c r="AI587" s="35"/>
      <c r="AJ587" s="35"/>
      <c r="AK587" s="35"/>
      <c r="AL587" s="35">
        <v>0</v>
      </c>
      <c r="AM587" s="35"/>
      <c r="AN587" s="35"/>
      <c r="AQ587" s="24">
        <f t="shared" ref="AQ587:AQ650" si="40">SUM(AB587:AO587)</f>
        <v>451.25155000000001</v>
      </c>
      <c r="AS587" s="34">
        <v>765.84999999999991</v>
      </c>
      <c r="AU587" s="20">
        <f t="shared" si="39"/>
        <v>1217.1015499999999</v>
      </c>
      <c r="AW587" s="20"/>
    </row>
    <row r="588" spans="1:49" x14ac:dyDescent="0.25">
      <c r="A588" t="str">
        <f>VLOOKUP($B588,'Cushing Balance'!$C$2:$E$500,3,TRUE)</f>
        <v>82011</v>
      </c>
      <c r="B588" s="1">
        <v>40599</v>
      </c>
      <c r="C588" s="31"/>
      <c r="D588" s="8">
        <v>284.01383000000004</v>
      </c>
      <c r="E588" s="35">
        <v>178.07357999999999</v>
      </c>
      <c r="F588" s="35"/>
      <c r="G588" s="26">
        <v>49.5</v>
      </c>
      <c r="H588" s="35">
        <v>27.955629999999999</v>
      </c>
      <c r="I588" s="35">
        <v>0</v>
      </c>
      <c r="J588" s="26">
        <v>0</v>
      </c>
      <c r="K588" s="35">
        <v>51.424080000000004</v>
      </c>
      <c r="L588" s="35">
        <v>0</v>
      </c>
      <c r="M588" s="35">
        <v>374.57380999999998</v>
      </c>
      <c r="N588" s="35">
        <v>0</v>
      </c>
      <c r="O588" s="35"/>
      <c r="P588" s="35"/>
      <c r="Q588" s="35"/>
      <c r="R588" s="35">
        <v>27.694330000000001</v>
      </c>
      <c r="S588" s="35"/>
      <c r="T588" s="35"/>
      <c r="V588" s="24">
        <f t="shared" si="37"/>
        <v>993.23526000000004</v>
      </c>
      <c r="X588" s="5">
        <v>355.86081367857145</v>
      </c>
      <c r="Z588" s="20">
        <f t="shared" si="38"/>
        <v>1349.0960736785714</v>
      </c>
      <c r="AB588" s="8">
        <v>132.41646</v>
      </c>
      <c r="AC588" s="35">
        <v>0</v>
      </c>
      <c r="AD588" s="35"/>
      <c r="AE588" s="35">
        <v>0</v>
      </c>
      <c r="AF588" s="35">
        <v>223.54526999999999</v>
      </c>
      <c r="AG588" s="35">
        <v>33.823830000000001</v>
      </c>
      <c r="AH588" s="35">
        <v>148.15954000000002</v>
      </c>
      <c r="AI588" s="35"/>
      <c r="AJ588" s="35"/>
      <c r="AK588" s="35"/>
      <c r="AL588" s="35">
        <v>0</v>
      </c>
      <c r="AM588" s="35"/>
      <c r="AN588" s="35"/>
      <c r="AQ588" s="24">
        <f t="shared" si="40"/>
        <v>537.94510000000002</v>
      </c>
      <c r="AS588" s="34">
        <v>765.84999999999991</v>
      </c>
      <c r="AU588" s="20">
        <f t="shared" si="39"/>
        <v>1303.7950999999998</v>
      </c>
      <c r="AW588" s="20"/>
    </row>
    <row r="589" spans="1:49" x14ac:dyDescent="0.25">
      <c r="A589" t="str">
        <f>VLOOKUP($B589,'Cushing Balance'!$C$2:$E$500,3,TRUE)</f>
        <v>92011</v>
      </c>
      <c r="B589" s="1">
        <v>40600</v>
      </c>
      <c r="C589" s="31"/>
      <c r="D589" s="8">
        <v>71.421000000000006</v>
      </c>
      <c r="E589" s="35">
        <v>181.26187999999999</v>
      </c>
      <c r="F589" s="35"/>
      <c r="G589" s="26">
        <v>49.5</v>
      </c>
      <c r="H589" s="35">
        <v>20.157060000000001</v>
      </c>
      <c r="I589" s="35">
        <v>0</v>
      </c>
      <c r="J589" s="26">
        <v>0</v>
      </c>
      <c r="K589" s="35">
        <v>53.15654</v>
      </c>
      <c r="L589" s="35">
        <v>0</v>
      </c>
      <c r="M589" s="35">
        <v>369.07847999999996</v>
      </c>
      <c r="N589" s="35">
        <v>0</v>
      </c>
      <c r="O589" s="35"/>
      <c r="P589" s="35"/>
      <c r="Q589" s="35"/>
      <c r="R589" s="35">
        <v>10.360250000000001</v>
      </c>
      <c r="S589" s="35"/>
      <c r="T589" s="35"/>
      <c r="V589" s="24">
        <f t="shared" si="37"/>
        <v>754.93520999999987</v>
      </c>
      <c r="X589" s="5">
        <v>355.86081367857145</v>
      </c>
      <c r="Z589" s="20">
        <f t="shared" si="38"/>
        <v>1110.7960236785714</v>
      </c>
      <c r="AB589" s="8">
        <v>131.08125000000001</v>
      </c>
      <c r="AC589" s="35">
        <v>0</v>
      </c>
      <c r="AD589" s="35"/>
      <c r="AE589" s="35">
        <v>0</v>
      </c>
      <c r="AF589" s="35">
        <v>208.59592000000001</v>
      </c>
      <c r="AG589" s="35">
        <v>35.118670000000002</v>
      </c>
      <c r="AH589" s="35">
        <v>170.24023</v>
      </c>
      <c r="AI589" s="35"/>
      <c r="AJ589" s="35"/>
      <c r="AK589" s="35"/>
      <c r="AL589" s="35">
        <v>0</v>
      </c>
      <c r="AM589" s="35"/>
      <c r="AN589" s="35"/>
      <c r="AQ589" s="24">
        <f t="shared" si="40"/>
        <v>545.03607000000011</v>
      </c>
      <c r="AS589" s="34">
        <v>765.84999999999991</v>
      </c>
      <c r="AU589" s="20">
        <f t="shared" si="39"/>
        <v>1310.88607</v>
      </c>
      <c r="AW589" s="20"/>
    </row>
    <row r="590" spans="1:49" x14ac:dyDescent="0.25">
      <c r="A590" t="str">
        <f>VLOOKUP($B590,'Cushing Balance'!$C$2:$E$500,3,TRUE)</f>
        <v>92011</v>
      </c>
      <c r="B590" s="1">
        <v>40601</v>
      </c>
      <c r="C590" s="31"/>
      <c r="D590" s="8">
        <v>0</v>
      </c>
      <c r="E590" s="35">
        <v>174.24975000000001</v>
      </c>
      <c r="F590" s="35"/>
      <c r="G590" s="26">
        <v>49.5</v>
      </c>
      <c r="H590" s="35">
        <v>27.735689999999998</v>
      </c>
      <c r="I590" s="35">
        <v>0</v>
      </c>
      <c r="J590" s="26">
        <v>0</v>
      </c>
      <c r="K590" s="35">
        <v>51.195209999999996</v>
      </c>
      <c r="L590" s="35">
        <v>0</v>
      </c>
      <c r="M590" s="35">
        <v>371.95267000000001</v>
      </c>
      <c r="N590" s="35">
        <v>0</v>
      </c>
      <c r="O590" s="35"/>
      <c r="P590" s="35"/>
      <c r="Q590" s="35"/>
      <c r="R590" s="35">
        <v>0.56189999999999996</v>
      </c>
      <c r="S590" s="35"/>
      <c r="T590" s="35"/>
      <c r="V590" s="24">
        <f t="shared" si="37"/>
        <v>675.19522000000006</v>
      </c>
      <c r="X590" s="5">
        <v>355.86081367857145</v>
      </c>
      <c r="Z590" s="20">
        <f t="shared" si="38"/>
        <v>1031.0560336785716</v>
      </c>
      <c r="AB590" s="8">
        <v>131.02853999999999</v>
      </c>
      <c r="AC590" s="35">
        <v>0</v>
      </c>
      <c r="AD590" s="35"/>
      <c r="AE590" s="35">
        <v>0</v>
      </c>
      <c r="AF590" s="35">
        <v>177.63495999999998</v>
      </c>
      <c r="AG590" s="35">
        <v>36.272769999999994</v>
      </c>
      <c r="AH590" s="35">
        <v>167.13667000000001</v>
      </c>
      <c r="AI590" s="35"/>
      <c r="AJ590" s="35"/>
      <c r="AK590" s="35"/>
      <c r="AL590" s="35">
        <v>0</v>
      </c>
      <c r="AM590" s="35"/>
      <c r="AN590" s="35"/>
      <c r="AQ590" s="24">
        <f t="shared" si="40"/>
        <v>512.07294000000002</v>
      </c>
      <c r="AS590" s="34">
        <v>765.84999999999991</v>
      </c>
      <c r="AU590" s="20">
        <f t="shared" si="39"/>
        <v>1277.9229399999999</v>
      </c>
      <c r="AW590" s="20"/>
    </row>
    <row r="591" spans="1:49" x14ac:dyDescent="0.25">
      <c r="A591" t="str">
        <f>VLOOKUP($B591,'Cushing Balance'!$C$2:$E$500,3,TRUE)</f>
        <v>92011</v>
      </c>
      <c r="B591" s="1">
        <v>40602</v>
      </c>
      <c r="C591" s="31"/>
      <c r="D591" s="8">
        <v>0</v>
      </c>
      <c r="E591" s="35">
        <v>179.85890000000001</v>
      </c>
      <c r="F591" s="35"/>
      <c r="G591" s="26">
        <v>49.5</v>
      </c>
      <c r="H591" s="35">
        <v>28.188939999999999</v>
      </c>
      <c r="I591" s="35">
        <v>0</v>
      </c>
      <c r="J591" s="26">
        <v>0</v>
      </c>
      <c r="K591" s="35">
        <v>52.183080000000004</v>
      </c>
      <c r="L591" s="35">
        <v>0</v>
      </c>
      <c r="M591" s="35">
        <v>339.74594000000002</v>
      </c>
      <c r="N591" s="35">
        <v>0</v>
      </c>
      <c r="O591" s="35"/>
      <c r="P591" s="35"/>
      <c r="Q591" s="35"/>
      <c r="R591" s="35">
        <v>5.0588100000000003</v>
      </c>
      <c r="S591" s="35"/>
      <c r="T591" s="35"/>
      <c r="V591" s="24">
        <f t="shared" si="37"/>
        <v>654.53566999999998</v>
      </c>
      <c r="X591" s="5">
        <v>355.86081367857145</v>
      </c>
      <c r="Z591" s="20">
        <f t="shared" si="38"/>
        <v>1010.3964836785715</v>
      </c>
      <c r="AB591" s="8">
        <v>131.63149999999999</v>
      </c>
      <c r="AC591" s="35">
        <v>0</v>
      </c>
      <c r="AD591" s="35"/>
      <c r="AE591" s="35">
        <v>0</v>
      </c>
      <c r="AF591" s="35">
        <v>100.06166999999999</v>
      </c>
      <c r="AG591" s="35">
        <v>35.422899999999998</v>
      </c>
      <c r="AH591" s="35">
        <v>167.63039999999998</v>
      </c>
      <c r="AI591" s="35"/>
      <c r="AJ591" s="35"/>
      <c r="AK591" s="35"/>
      <c r="AL591" s="35">
        <v>0</v>
      </c>
      <c r="AM591" s="35"/>
      <c r="AN591" s="35"/>
      <c r="AQ591" s="24">
        <f t="shared" si="40"/>
        <v>434.74646999999993</v>
      </c>
      <c r="AS591" s="34">
        <v>765.84999999999991</v>
      </c>
      <c r="AU591" s="20">
        <f t="shared" si="39"/>
        <v>1200.59647</v>
      </c>
      <c r="AW591" s="20"/>
    </row>
    <row r="592" spans="1:49" x14ac:dyDescent="0.25">
      <c r="A592" t="str">
        <f>VLOOKUP($B592,'Cushing Balance'!$C$2:$E$500,3,TRUE)</f>
        <v>92011</v>
      </c>
      <c r="B592" s="1">
        <v>40603</v>
      </c>
      <c r="C592" s="31"/>
      <c r="D592" s="8">
        <v>40.064830000000001</v>
      </c>
      <c r="E592" s="35">
        <v>172.96081000000001</v>
      </c>
      <c r="F592" s="35"/>
      <c r="G592" s="26">
        <v>49.5</v>
      </c>
      <c r="H592" s="35">
        <v>28.638650000000002</v>
      </c>
      <c r="I592" s="35">
        <v>0</v>
      </c>
      <c r="J592" s="26">
        <v>0</v>
      </c>
      <c r="K592" s="35">
        <v>54.84825</v>
      </c>
      <c r="L592" s="35">
        <v>0</v>
      </c>
      <c r="M592" s="35">
        <v>310.6934</v>
      </c>
      <c r="N592" s="35">
        <v>0</v>
      </c>
      <c r="O592" s="35"/>
      <c r="P592" s="35"/>
      <c r="Q592" s="35"/>
      <c r="R592" s="35">
        <v>10.851420000000001</v>
      </c>
      <c r="S592" s="35"/>
      <c r="T592" s="35"/>
      <c r="V592" s="24">
        <f t="shared" si="37"/>
        <v>667.55736000000002</v>
      </c>
      <c r="X592" s="5">
        <v>418.45701733722103</v>
      </c>
      <c r="Z592" s="20">
        <f t="shared" si="38"/>
        <v>1086.014377337221</v>
      </c>
      <c r="AB592" s="8">
        <v>131.63242000000002</v>
      </c>
      <c r="AC592" s="35">
        <v>0</v>
      </c>
      <c r="AD592" s="35"/>
      <c r="AE592" s="35">
        <v>0</v>
      </c>
      <c r="AF592" s="35">
        <v>212.64254</v>
      </c>
      <c r="AG592" s="35">
        <v>35.679449999999996</v>
      </c>
      <c r="AH592" s="35">
        <v>166.03495999999998</v>
      </c>
      <c r="AI592" s="35"/>
      <c r="AJ592" s="35"/>
      <c r="AK592" s="35"/>
      <c r="AL592" s="35">
        <v>0</v>
      </c>
      <c r="AM592" s="35"/>
      <c r="AN592" s="35"/>
      <c r="AQ592" s="24">
        <f t="shared" si="40"/>
        <v>545.98937000000001</v>
      </c>
      <c r="AS592" s="34">
        <v>704.65000000000009</v>
      </c>
      <c r="AU592" s="20">
        <f t="shared" si="39"/>
        <v>1250.6393700000001</v>
      </c>
      <c r="AW592" s="20"/>
    </row>
    <row r="593" spans="1:49" x14ac:dyDescent="0.25">
      <c r="A593" t="str">
        <f>VLOOKUP($B593,'Cushing Balance'!$C$2:$E$500,3,TRUE)</f>
        <v>92011</v>
      </c>
      <c r="B593" s="1">
        <v>40604</v>
      </c>
      <c r="C593" s="31"/>
      <c r="D593" s="8">
        <v>267.85066999999998</v>
      </c>
      <c r="E593" s="35">
        <v>170.54724999999999</v>
      </c>
      <c r="F593" s="35"/>
      <c r="G593" s="26">
        <v>49.5</v>
      </c>
      <c r="H593" s="35">
        <v>23.537209999999998</v>
      </c>
      <c r="I593" s="35">
        <v>0</v>
      </c>
      <c r="J593" s="26">
        <v>0</v>
      </c>
      <c r="K593" s="35">
        <v>59.806330000000003</v>
      </c>
      <c r="L593" s="35">
        <v>0</v>
      </c>
      <c r="M593" s="35">
        <v>365.16831000000002</v>
      </c>
      <c r="N593" s="35">
        <v>0</v>
      </c>
      <c r="O593" s="35"/>
      <c r="P593" s="35"/>
      <c r="Q593" s="35"/>
      <c r="R593" s="35">
        <v>37.899380000000001</v>
      </c>
      <c r="S593" s="35"/>
      <c r="T593" s="35"/>
      <c r="V593" s="24">
        <f t="shared" si="37"/>
        <v>974.30914999999993</v>
      </c>
      <c r="X593" s="5">
        <v>418.45701733722103</v>
      </c>
      <c r="Z593" s="20">
        <f t="shared" si="38"/>
        <v>1392.7661673372208</v>
      </c>
      <c r="AB593" s="8">
        <v>137.20435000000001</v>
      </c>
      <c r="AC593" s="35">
        <v>0</v>
      </c>
      <c r="AD593" s="35"/>
      <c r="AE593" s="35">
        <v>0</v>
      </c>
      <c r="AF593" s="35">
        <v>215.21</v>
      </c>
      <c r="AG593" s="35">
        <v>35.950269999999996</v>
      </c>
      <c r="AH593" s="35">
        <v>165.57040000000001</v>
      </c>
      <c r="AI593" s="35"/>
      <c r="AJ593" s="35"/>
      <c r="AK593" s="35"/>
      <c r="AL593" s="35">
        <v>0</v>
      </c>
      <c r="AM593" s="35"/>
      <c r="AN593" s="35"/>
      <c r="AQ593" s="24">
        <f t="shared" si="40"/>
        <v>553.93502000000001</v>
      </c>
      <c r="AS593" s="34">
        <v>704.65000000000009</v>
      </c>
      <c r="AU593" s="20">
        <f t="shared" si="39"/>
        <v>1258.58502</v>
      </c>
      <c r="AW593" s="20"/>
    </row>
    <row r="594" spans="1:49" x14ac:dyDescent="0.25">
      <c r="A594" t="str">
        <f>VLOOKUP($B594,'Cushing Balance'!$C$2:$E$500,3,TRUE)</f>
        <v>92011</v>
      </c>
      <c r="B594" s="1">
        <v>40605</v>
      </c>
      <c r="C594" s="31"/>
      <c r="D594" s="8">
        <v>0</v>
      </c>
      <c r="E594" s="35">
        <v>161.89368999999999</v>
      </c>
      <c r="F594" s="35"/>
      <c r="G594" s="26">
        <v>49.5</v>
      </c>
      <c r="H594" s="35">
        <v>29.43554</v>
      </c>
      <c r="I594" s="35">
        <v>0</v>
      </c>
      <c r="J594" s="26">
        <v>0</v>
      </c>
      <c r="K594" s="35">
        <v>60.120309999999996</v>
      </c>
      <c r="L594" s="35">
        <v>0</v>
      </c>
      <c r="M594" s="35">
        <v>378.80983000000003</v>
      </c>
      <c r="N594" s="35">
        <v>0</v>
      </c>
      <c r="O594" s="35"/>
      <c r="P594" s="35"/>
      <c r="Q594" s="35"/>
      <c r="R594" s="35">
        <v>27.200939999999999</v>
      </c>
      <c r="S594" s="35"/>
      <c r="T594" s="35"/>
      <c r="V594" s="24">
        <f t="shared" si="37"/>
        <v>706.96030999999994</v>
      </c>
      <c r="X594" s="5">
        <v>418.45701733722103</v>
      </c>
      <c r="Z594" s="20">
        <f t="shared" si="38"/>
        <v>1125.417327337221</v>
      </c>
      <c r="AB594" s="8">
        <v>149.2381</v>
      </c>
      <c r="AC594" s="35">
        <v>0</v>
      </c>
      <c r="AD594" s="35"/>
      <c r="AE594" s="35">
        <v>0</v>
      </c>
      <c r="AF594" s="35">
        <v>218.39138</v>
      </c>
      <c r="AG594" s="35">
        <v>38.730919999999998</v>
      </c>
      <c r="AH594" s="35">
        <v>162.84164999999999</v>
      </c>
      <c r="AI594" s="35"/>
      <c r="AJ594" s="35"/>
      <c r="AK594" s="35"/>
      <c r="AL594" s="35">
        <v>0</v>
      </c>
      <c r="AM594" s="35"/>
      <c r="AN594" s="35"/>
      <c r="AQ594" s="24">
        <f t="shared" si="40"/>
        <v>569.20204999999999</v>
      </c>
      <c r="AS594" s="34">
        <v>704.65000000000009</v>
      </c>
      <c r="AU594" s="20">
        <f t="shared" si="39"/>
        <v>1273.85205</v>
      </c>
      <c r="AW594" s="20"/>
    </row>
    <row r="595" spans="1:49" x14ac:dyDescent="0.25">
      <c r="A595" t="str">
        <f>VLOOKUP($B595,'Cushing Balance'!$C$2:$E$500,3,TRUE)</f>
        <v>92011</v>
      </c>
      <c r="B595" s="1">
        <v>40606</v>
      </c>
      <c r="C595" s="31"/>
      <c r="D595" s="8">
        <v>241.01139999999998</v>
      </c>
      <c r="E595" s="35">
        <v>138.73626999999999</v>
      </c>
      <c r="F595" s="35"/>
      <c r="G595" s="26">
        <v>49.5</v>
      </c>
      <c r="H595" s="35">
        <v>28.93019</v>
      </c>
      <c r="I595" s="35">
        <v>0</v>
      </c>
      <c r="J595" s="26">
        <v>0</v>
      </c>
      <c r="K595" s="35">
        <v>61.285580000000003</v>
      </c>
      <c r="L595" s="35">
        <v>0</v>
      </c>
      <c r="M595" s="35">
        <v>367.69665000000003</v>
      </c>
      <c r="N595" s="35">
        <v>0</v>
      </c>
      <c r="O595" s="35"/>
      <c r="P595" s="35"/>
      <c r="Q595" s="35"/>
      <c r="R595" s="35">
        <v>2.5585800000000001</v>
      </c>
      <c r="S595" s="35"/>
      <c r="T595" s="35"/>
      <c r="V595" s="24">
        <f t="shared" si="37"/>
        <v>889.71867000000009</v>
      </c>
      <c r="X595" s="5">
        <v>418.45701733722103</v>
      </c>
      <c r="Z595" s="20">
        <f t="shared" si="38"/>
        <v>1308.175687337221</v>
      </c>
      <c r="AB595" s="8">
        <v>131.64317000000003</v>
      </c>
      <c r="AC595" s="35">
        <v>0</v>
      </c>
      <c r="AD595" s="35"/>
      <c r="AE595" s="35">
        <v>0</v>
      </c>
      <c r="AF595" s="35">
        <v>207.84473</v>
      </c>
      <c r="AG595" s="35">
        <v>36.982730000000004</v>
      </c>
      <c r="AH595" s="35">
        <v>164.49706</v>
      </c>
      <c r="AI595" s="35"/>
      <c r="AJ595" s="35"/>
      <c r="AK595" s="35"/>
      <c r="AL595" s="35">
        <v>0</v>
      </c>
      <c r="AM595" s="35"/>
      <c r="AN595" s="35"/>
      <c r="AQ595" s="24">
        <f t="shared" si="40"/>
        <v>540.96769000000006</v>
      </c>
      <c r="AS595" s="34">
        <v>704.65000000000009</v>
      </c>
      <c r="AU595" s="20">
        <f t="shared" si="39"/>
        <v>1245.61769</v>
      </c>
      <c r="AW595" s="20"/>
    </row>
    <row r="596" spans="1:49" x14ac:dyDescent="0.25">
      <c r="A596" t="str">
        <f>VLOOKUP($B596,'Cushing Balance'!$C$2:$E$500,3,TRUE)</f>
        <v>102011</v>
      </c>
      <c r="B596" s="1">
        <v>40607</v>
      </c>
      <c r="C596" s="31"/>
      <c r="D596" s="8">
        <v>359.36516999999998</v>
      </c>
      <c r="E596" s="35">
        <v>121.43025</v>
      </c>
      <c r="F596" s="35"/>
      <c r="G596" s="26">
        <v>49.5</v>
      </c>
      <c r="H596" s="35">
        <v>26.834669999999999</v>
      </c>
      <c r="I596" s="35">
        <v>0</v>
      </c>
      <c r="J596" s="26">
        <v>0</v>
      </c>
      <c r="K596" s="35">
        <v>57.784649999999999</v>
      </c>
      <c r="L596" s="35">
        <v>0</v>
      </c>
      <c r="M596" s="35">
        <v>358.35590000000002</v>
      </c>
      <c r="N596" s="35">
        <v>0</v>
      </c>
      <c r="O596" s="35"/>
      <c r="P596" s="35"/>
      <c r="Q596" s="35"/>
      <c r="R596" s="35">
        <v>0.40114999999999995</v>
      </c>
      <c r="S596" s="35"/>
      <c r="T596" s="35"/>
      <c r="V596" s="24">
        <f t="shared" si="37"/>
        <v>973.67178999999999</v>
      </c>
      <c r="X596" s="5">
        <v>418.45701733722103</v>
      </c>
      <c r="Z596" s="20">
        <f t="shared" si="38"/>
        <v>1392.1288073372211</v>
      </c>
      <c r="AB596" s="8">
        <v>135.20142000000001</v>
      </c>
      <c r="AC596" s="35">
        <v>0</v>
      </c>
      <c r="AD596" s="35"/>
      <c r="AE596" s="35">
        <v>0</v>
      </c>
      <c r="AF596" s="35">
        <v>222.30632999999997</v>
      </c>
      <c r="AG596" s="35">
        <v>38.672650000000004</v>
      </c>
      <c r="AH596" s="35">
        <v>169.17217000000002</v>
      </c>
      <c r="AI596" s="35"/>
      <c r="AJ596" s="35"/>
      <c r="AK596" s="35"/>
      <c r="AL596" s="35">
        <v>0</v>
      </c>
      <c r="AM596" s="35"/>
      <c r="AN596" s="35"/>
      <c r="AQ596" s="24">
        <f t="shared" si="40"/>
        <v>565.35257000000001</v>
      </c>
      <c r="AS596" s="34">
        <v>704.65000000000009</v>
      </c>
      <c r="AU596" s="20">
        <f t="shared" si="39"/>
        <v>1270.0025700000001</v>
      </c>
      <c r="AW596" s="20"/>
    </row>
    <row r="597" spans="1:49" x14ac:dyDescent="0.25">
      <c r="A597" t="str">
        <f>VLOOKUP($B597,'Cushing Balance'!$C$2:$E$500,3,TRUE)</f>
        <v>102011</v>
      </c>
      <c r="B597" s="1">
        <v>40608</v>
      </c>
      <c r="C597" s="31"/>
      <c r="D597" s="8">
        <v>0</v>
      </c>
      <c r="E597" s="35">
        <v>127.64192</v>
      </c>
      <c r="F597" s="35"/>
      <c r="G597" s="26">
        <v>49.5</v>
      </c>
      <c r="H597" s="35">
        <v>28.139080000000003</v>
      </c>
      <c r="I597" s="35">
        <v>0</v>
      </c>
      <c r="J597" s="26">
        <v>0</v>
      </c>
      <c r="K597" s="35">
        <v>55.41404</v>
      </c>
      <c r="L597" s="35">
        <v>0</v>
      </c>
      <c r="M597" s="35">
        <v>375.40080999999998</v>
      </c>
      <c r="N597" s="35">
        <v>0</v>
      </c>
      <c r="O597" s="35"/>
      <c r="P597" s="35"/>
      <c r="Q597" s="35"/>
      <c r="R597" s="35">
        <v>0.32439999999999997</v>
      </c>
      <c r="S597" s="35"/>
      <c r="T597" s="35"/>
      <c r="V597" s="24">
        <f t="shared" si="37"/>
        <v>636.4202499999999</v>
      </c>
      <c r="X597" s="5">
        <v>418.45701733722103</v>
      </c>
      <c r="Z597" s="20">
        <f t="shared" si="38"/>
        <v>1054.8772673372209</v>
      </c>
      <c r="AB597" s="8">
        <v>147.64221000000001</v>
      </c>
      <c r="AC597" s="35">
        <v>0</v>
      </c>
      <c r="AD597" s="35"/>
      <c r="AE597" s="35">
        <v>0</v>
      </c>
      <c r="AF597" s="35">
        <v>220.86131</v>
      </c>
      <c r="AG597" s="35">
        <v>38.857709999999997</v>
      </c>
      <c r="AH597" s="35">
        <v>168.67457999999999</v>
      </c>
      <c r="AI597" s="35"/>
      <c r="AJ597" s="35"/>
      <c r="AK597" s="35"/>
      <c r="AL597" s="35">
        <v>0</v>
      </c>
      <c r="AM597" s="35"/>
      <c r="AN597" s="35"/>
      <c r="AQ597" s="24">
        <f t="shared" si="40"/>
        <v>576.03580999999997</v>
      </c>
      <c r="AS597" s="34">
        <v>704.65000000000009</v>
      </c>
      <c r="AU597" s="20">
        <f t="shared" si="39"/>
        <v>1280.6858099999999</v>
      </c>
      <c r="AW597" s="20"/>
    </row>
    <row r="598" spans="1:49" x14ac:dyDescent="0.25">
      <c r="A598" t="str">
        <f>VLOOKUP($B598,'Cushing Balance'!$C$2:$E$500,3,TRUE)</f>
        <v>102011</v>
      </c>
      <c r="B598" s="1">
        <v>40609</v>
      </c>
      <c r="C598" s="31"/>
      <c r="D598" s="8">
        <v>12.39625</v>
      </c>
      <c r="E598" s="35">
        <v>120.13625</v>
      </c>
      <c r="F598" s="35"/>
      <c r="G598" s="26">
        <v>49.5</v>
      </c>
      <c r="H598" s="35">
        <v>21.279730000000001</v>
      </c>
      <c r="I598" s="35">
        <v>0</v>
      </c>
      <c r="J598" s="26">
        <v>0</v>
      </c>
      <c r="K598" s="35">
        <v>56.196750000000002</v>
      </c>
      <c r="L598" s="35">
        <v>0</v>
      </c>
      <c r="M598" s="35">
        <v>386.69433000000004</v>
      </c>
      <c r="N598" s="35">
        <v>0</v>
      </c>
      <c r="O598" s="35"/>
      <c r="P598" s="35"/>
      <c r="Q598" s="35"/>
      <c r="R598" s="35">
        <v>0.56008000000000002</v>
      </c>
      <c r="S598" s="35"/>
      <c r="T598" s="35"/>
      <c r="V598" s="24">
        <f t="shared" si="37"/>
        <v>646.76339000000007</v>
      </c>
      <c r="X598" s="5">
        <v>418.45701733722103</v>
      </c>
      <c r="Z598" s="20">
        <f t="shared" si="38"/>
        <v>1065.2204073372211</v>
      </c>
      <c r="AB598" s="8">
        <v>148.00351999999998</v>
      </c>
      <c r="AC598" s="35">
        <v>0</v>
      </c>
      <c r="AD598" s="35"/>
      <c r="AE598" s="35">
        <v>0</v>
      </c>
      <c r="AF598" s="35">
        <v>214.52408</v>
      </c>
      <c r="AG598" s="35">
        <v>38.245460000000001</v>
      </c>
      <c r="AH598" s="35">
        <v>166.83525</v>
      </c>
      <c r="AI598" s="35"/>
      <c r="AJ598" s="35"/>
      <c r="AK598" s="35"/>
      <c r="AL598" s="35">
        <v>0</v>
      </c>
      <c r="AM598" s="35"/>
      <c r="AN598" s="35"/>
      <c r="AQ598" s="24">
        <f t="shared" si="40"/>
        <v>567.60830999999996</v>
      </c>
      <c r="AS598" s="34">
        <v>704.65000000000009</v>
      </c>
      <c r="AU598" s="20">
        <f t="shared" si="39"/>
        <v>1272.2583100000002</v>
      </c>
      <c r="AW598" s="20"/>
    </row>
    <row r="599" spans="1:49" x14ac:dyDescent="0.25">
      <c r="A599" t="str">
        <f>VLOOKUP($B599,'Cushing Balance'!$C$2:$E$500,3,TRUE)</f>
        <v>102011</v>
      </c>
      <c r="B599" s="1">
        <v>40610</v>
      </c>
      <c r="C599" s="31"/>
      <c r="D599" s="8">
        <v>0</v>
      </c>
      <c r="E599" s="35">
        <v>124.05583</v>
      </c>
      <c r="F599" s="35"/>
      <c r="G599" s="26">
        <v>49.5</v>
      </c>
      <c r="H599" s="35">
        <v>5.2436000000000007</v>
      </c>
      <c r="I599" s="35">
        <v>0</v>
      </c>
      <c r="J599" s="26">
        <v>0</v>
      </c>
      <c r="K599" s="35">
        <v>62.51135</v>
      </c>
      <c r="L599" s="35">
        <v>0</v>
      </c>
      <c r="M599" s="35">
        <v>296.32067000000001</v>
      </c>
      <c r="N599" s="35">
        <v>0</v>
      </c>
      <c r="O599" s="35"/>
      <c r="P599" s="35"/>
      <c r="Q599" s="35"/>
      <c r="R599" s="35">
        <v>1.6360599999999998</v>
      </c>
      <c r="S599" s="35"/>
      <c r="T599" s="35"/>
      <c r="V599" s="24">
        <f t="shared" si="37"/>
        <v>539.26751000000013</v>
      </c>
      <c r="X599" s="5">
        <v>418.45701733722103</v>
      </c>
      <c r="Z599" s="20">
        <f t="shared" si="38"/>
        <v>957.72452733722116</v>
      </c>
      <c r="AB599" s="8">
        <v>148.32635000000002</v>
      </c>
      <c r="AC599" s="35">
        <v>0</v>
      </c>
      <c r="AD599" s="35"/>
      <c r="AE599" s="35">
        <v>0</v>
      </c>
      <c r="AF599" s="35">
        <v>213.94732999999999</v>
      </c>
      <c r="AG599" s="35">
        <v>36.618099999999998</v>
      </c>
      <c r="AH599" s="35">
        <v>167.10404</v>
      </c>
      <c r="AI599" s="35"/>
      <c r="AJ599" s="35"/>
      <c r="AK599" s="35"/>
      <c r="AL599" s="35">
        <v>0</v>
      </c>
      <c r="AM599" s="35"/>
      <c r="AN599" s="35"/>
      <c r="AQ599" s="24">
        <f t="shared" si="40"/>
        <v>565.99582000000009</v>
      </c>
      <c r="AS599" s="34">
        <v>704.65000000000009</v>
      </c>
      <c r="AU599" s="20">
        <f t="shared" si="39"/>
        <v>1270.6458200000002</v>
      </c>
      <c r="AW599" s="20"/>
    </row>
    <row r="600" spans="1:49" x14ac:dyDescent="0.25">
      <c r="A600" t="str">
        <f>VLOOKUP($B600,'Cushing Balance'!$C$2:$E$500,3,TRUE)</f>
        <v>102011</v>
      </c>
      <c r="B600" s="1">
        <v>40611</v>
      </c>
      <c r="C600" s="31"/>
      <c r="D600" s="8">
        <v>87.516960000000012</v>
      </c>
      <c r="E600" s="35">
        <v>168.06851999999998</v>
      </c>
      <c r="F600" s="35"/>
      <c r="G600" s="26">
        <v>49.5</v>
      </c>
      <c r="H600" s="35">
        <v>14.841520000000001</v>
      </c>
      <c r="I600" s="35">
        <v>0</v>
      </c>
      <c r="J600" s="26">
        <v>0</v>
      </c>
      <c r="K600" s="35">
        <v>68.089669999999998</v>
      </c>
      <c r="L600" s="35">
        <v>0</v>
      </c>
      <c r="M600" s="35">
        <v>221.71313000000001</v>
      </c>
      <c r="N600" s="35">
        <v>0</v>
      </c>
      <c r="O600" s="35"/>
      <c r="P600" s="35"/>
      <c r="Q600" s="35"/>
      <c r="R600" s="35">
        <v>25.70777</v>
      </c>
      <c r="S600" s="35"/>
      <c r="T600" s="35"/>
      <c r="V600" s="24">
        <f t="shared" si="37"/>
        <v>635.43756999999994</v>
      </c>
      <c r="X600" s="5">
        <v>418.45701733722103</v>
      </c>
      <c r="Z600" s="20">
        <f t="shared" si="38"/>
        <v>1053.8945873372209</v>
      </c>
      <c r="AB600" s="8">
        <v>147.36079000000001</v>
      </c>
      <c r="AC600" s="35">
        <v>0</v>
      </c>
      <c r="AD600" s="35"/>
      <c r="AE600" s="35">
        <v>0</v>
      </c>
      <c r="AF600" s="35">
        <v>220.69874999999999</v>
      </c>
      <c r="AG600" s="35">
        <v>27.355439999999998</v>
      </c>
      <c r="AH600" s="35">
        <v>168.23275000000001</v>
      </c>
      <c r="AI600" s="35"/>
      <c r="AJ600" s="35"/>
      <c r="AK600" s="35"/>
      <c r="AL600" s="35">
        <v>0</v>
      </c>
      <c r="AM600" s="35"/>
      <c r="AN600" s="35"/>
      <c r="AQ600" s="24">
        <f t="shared" si="40"/>
        <v>563.64772999999991</v>
      </c>
      <c r="AS600" s="34">
        <v>704.65000000000009</v>
      </c>
      <c r="AU600" s="20">
        <f t="shared" si="39"/>
        <v>1268.29773</v>
      </c>
      <c r="AW600" s="20"/>
    </row>
    <row r="601" spans="1:49" x14ac:dyDescent="0.25">
      <c r="A601" t="str">
        <f>VLOOKUP($B601,'Cushing Balance'!$C$2:$E$500,3,TRUE)</f>
        <v>102011</v>
      </c>
      <c r="B601" s="1">
        <v>40612</v>
      </c>
      <c r="C601" s="31"/>
      <c r="D601" s="8">
        <v>178.34443999999999</v>
      </c>
      <c r="E601" s="35">
        <v>113.55944000000001</v>
      </c>
      <c r="F601" s="35"/>
      <c r="G601" s="26">
        <v>49.5</v>
      </c>
      <c r="H601" s="35">
        <v>25.78565</v>
      </c>
      <c r="I601" s="35">
        <v>0</v>
      </c>
      <c r="J601" s="26">
        <v>0</v>
      </c>
      <c r="K601" s="35">
        <v>67.22954</v>
      </c>
      <c r="L601" s="35">
        <v>0</v>
      </c>
      <c r="M601" s="35">
        <v>376.97032999999999</v>
      </c>
      <c r="N601" s="35">
        <v>0</v>
      </c>
      <c r="O601" s="35"/>
      <c r="P601" s="35"/>
      <c r="Q601" s="35"/>
      <c r="R601" s="35">
        <v>70.400850000000005</v>
      </c>
      <c r="S601" s="35"/>
      <c r="T601" s="35"/>
      <c r="V601" s="24">
        <f t="shared" si="37"/>
        <v>881.79025000000001</v>
      </c>
      <c r="X601" s="5">
        <v>418.45701733722103</v>
      </c>
      <c r="Z601" s="20">
        <f t="shared" si="38"/>
        <v>1300.247267337221</v>
      </c>
      <c r="AB601" s="8">
        <v>147.89088000000001</v>
      </c>
      <c r="AC601" s="35">
        <v>0</v>
      </c>
      <c r="AD601" s="35"/>
      <c r="AE601" s="35">
        <v>0</v>
      </c>
      <c r="AF601" s="35">
        <v>213.49302</v>
      </c>
      <c r="AG601" s="35">
        <v>33.803100000000001</v>
      </c>
      <c r="AH601" s="35">
        <v>166.73702</v>
      </c>
      <c r="AI601" s="35"/>
      <c r="AJ601" s="35"/>
      <c r="AK601" s="35"/>
      <c r="AL601" s="35">
        <v>0</v>
      </c>
      <c r="AM601" s="35"/>
      <c r="AN601" s="35"/>
      <c r="AQ601" s="24">
        <f t="shared" si="40"/>
        <v>561.92402000000004</v>
      </c>
      <c r="AS601" s="34">
        <v>704.65000000000009</v>
      </c>
      <c r="AU601" s="20">
        <f t="shared" si="39"/>
        <v>1266.57402</v>
      </c>
      <c r="AW601" s="20"/>
    </row>
    <row r="602" spans="1:49" x14ac:dyDescent="0.25">
      <c r="A602" t="str">
        <f>VLOOKUP($B602,'Cushing Balance'!$C$2:$E$500,3,TRUE)</f>
        <v>102011</v>
      </c>
      <c r="B602" s="1">
        <v>40613</v>
      </c>
      <c r="C602" s="31"/>
      <c r="D602" s="8">
        <v>104.01877</v>
      </c>
      <c r="E602" s="35">
        <v>128.15719000000001</v>
      </c>
      <c r="F602" s="35"/>
      <c r="G602" s="26">
        <v>49.5</v>
      </c>
      <c r="H602" s="35">
        <v>30.6174</v>
      </c>
      <c r="I602" s="35">
        <v>0</v>
      </c>
      <c r="J602" s="26">
        <v>0</v>
      </c>
      <c r="K602" s="35">
        <v>61.288940000000004</v>
      </c>
      <c r="L602" s="35">
        <v>0</v>
      </c>
      <c r="M602" s="35">
        <v>351.95600000000002</v>
      </c>
      <c r="N602" s="35">
        <v>0</v>
      </c>
      <c r="O602" s="35"/>
      <c r="P602" s="35"/>
      <c r="Q602" s="35"/>
      <c r="R602" s="35">
        <v>67.55013000000001</v>
      </c>
      <c r="S602" s="35"/>
      <c r="T602" s="35"/>
      <c r="V602" s="24">
        <f t="shared" si="37"/>
        <v>793.08843000000002</v>
      </c>
      <c r="X602" s="5">
        <v>418.45701733722103</v>
      </c>
      <c r="Z602" s="20">
        <f t="shared" si="38"/>
        <v>1211.545447337221</v>
      </c>
      <c r="AB602" s="8">
        <v>149.15096</v>
      </c>
      <c r="AC602" s="35">
        <v>0</v>
      </c>
      <c r="AD602" s="35"/>
      <c r="AE602" s="35">
        <v>0</v>
      </c>
      <c r="AF602" s="35">
        <v>220.02701999999999</v>
      </c>
      <c r="AG602" s="35">
        <v>23.26202</v>
      </c>
      <c r="AH602" s="35">
        <v>165.06551999999999</v>
      </c>
      <c r="AI602" s="35"/>
      <c r="AJ602" s="35"/>
      <c r="AK602" s="35"/>
      <c r="AL602" s="35">
        <v>0</v>
      </c>
      <c r="AM602" s="35"/>
      <c r="AN602" s="35"/>
      <c r="AQ602" s="24">
        <f t="shared" si="40"/>
        <v>557.50551999999993</v>
      </c>
      <c r="AS602" s="34">
        <v>704.65000000000009</v>
      </c>
      <c r="AU602" s="20">
        <f t="shared" si="39"/>
        <v>1262.15552</v>
      </c>
      <c r="AW602" s="20"/>
    </row>
    <row r="603" spans="1:49" x14ac:dyDescent="0.25">
      <c r="A603" t="str">
        <f>VLOOKUP($B603,'Cushing Balance'!$C$2:$E$500,3,TRUE)</f>
        <v>112011</v>
      </c>
      <c r="B603" s="1">
        <v>40614</v>
      </c>
      <c r="C603" s="31"/>
      <c r="D603" s="8">
        <v>0</v>
      </c>
      <c r="E603" s="35">
        <v>120.26269000000001</v>
      </c>
      <c r="F603" s="35"/>
      <c r="G603" s="26">
        <v>49.5</v>
      </c>
      <c r="H603" s="35">
        <v>29.682230000000001</v>
      </c>
      <c r="I603" s="35">
        <v>0</v>
      </c>
      <c r="J603" s="26">
        <v>0</v>
      </c>
      <c r="K603" s="35">
        <v>55.865919999999996</v>
      </c>
      <c r="L603" s="35">
        <v>0</v>
      </c>
      <c r="M603" s="35">
        <v>357.11574999999999</v>
      </c>
      <c r="N603" s="35">
        <v>0</v>
      </c>
      <c r="O603" s="35"/>
      <c r="P603" s="35"/>
      <c r="Q603" s="35"/>
      <c r="R603" s="35">
        <v>33.710480000000004</v>
      </c>
      <c r="S603" s="35"/>
      <c r="T603" s="35"/>
      <c r="V603" s="24">
        <f t="shared" si="37"/>
        <v>646.13706999999999</v>
      </c>
      <c r="X603" s="5">
        <v>418.45701733722103</v>
      </c>
      <c r="Z603" s="20">
        <f t="shared" si="38"/>
        <v>1064.594087337221</v>
      </c>
      <c r="AB603" s="8">
        <v>149.25119000000001</v>
      </c>
      <c r="AC603" s="35">
        <v>0</v>
      </c>
      <c r="AD603" s="35"/>
      <c r="AE603" s="35">
        <v>0</v>
      </c>
      <c r="AF603" s="35">
        <v>217.80485000000002</v>
      </c>
      <c r="AG603" s="35">
        <v>23.02788</v>
      </c>
      <c r="AH603" s="35">
        <v>165.00676999999999</v>
      </c>
      <c r="AI603" s="35"/>
      <c r="AJ603" s="35"/>
      <c r="AK603" s="35"/>
      <c r="AL603" s="35">
        <v>0</v>
      </c>
      <c r="AM603" s="35"/>
      <c r="AN603" s="35"/>
      <c r="AQ603" s="24">
        <f t="shared" si="40"/>
        <v>555.09069</v>
      </c>
      <c r="AS603" s="34">
        <v>704.65000000000009</v>
      </c>
      <c r="AU603" s="20">
        <f t="shared" si="39"/>
        <v>1259.7406900000001</v>
      </c>
      <c r="AW603" s="20"/>
    </row>
    <row r="604" spans="1:49" x14ac:dyDescent="0.25">
      <c r="A604" t="str">
        <f>VLOOKUP($B604,'Cushing Balance'!$C$2:$E$500,3,TRUE)</f>
        <v>112011</v>
      </c>
      <c r="B604" s="1">
        <v>40615</v>
      </c>
      <c r="C604" s="31"/>
      <c r="D604" s="8">
        <v>8.5045400000000004</v>
      </c>
      <c r="E604" s="35">
        <v>133.22543999999999</v>
      </c>
      <c r="F604" s="35"/>
      <c r="G604" s="26">
        <v>49.5</v>
      </c>
      <c r="H604" s="35">
        <v>27.624290000000002</v>
      </c>
      <c r="I604" s="35">
        <v>0</v>
      </c>
      <c r="J604" s="26">
        <v>0</v>
      </c>
      <c r="K604" s="35">
        <v>54.439019999999999</v>
      </c>
      <c r="L604" s="35">
        <v>0</v>
      </c>
      <c r="M604" s="35">
        <v>365.75940000000003</v>
      </c>
      <c r="N604" s="35">
        <v>0</v>
      </c>
      <c r="O604" s="35"/>
      <c r="P604" s="35"/>
      <c r="Q604" s="35"/>
      <c r="R604" s="35">
        <v>35.678419999999996</v>
      </c>
      <c r="S604" s="35"/>
      <c r="T604" s="35"/>
      <c r="V604" s="24">
        <f t="shared" si="37"/>
        <v>674.73110999999994</v>
      </c>
      <c r="X604" s="5">
        <v>418.45701733722103</v>
      </c>
      <c r="Z604" s="20">
        <f t="shared" si="38"/>
        <v>1093.188127337221</v>
      </c>
      <c r="AB604" s="8">
        <v>148.42779000000002</v>
      </c>
      <c r="AC604" s="35">
        <v>0</v>
      </c>
      <c r="AD604" s="35"/>
      <c r="AE604" s="35">
        <v>0</v>
      </c>
      <c r="AF604" s="35">
        <v>222.53595999999999</v>
      </c>
      <c r="AG604" s="35">
        <v>23.162099999999999</v>
      </c>
      <c r="AH604" s="35">
        <v>168.08620999999999</v>
      </c>
      <c r="AI604" s="35"/>
      <c r="AJ604" s="35"/>
      <c r="AK604" s="35"/>
      <c r="AL604" s="35">
        <v>0</v>
      </c>
      <c r="AM604" s="35"/>
      <c r="AN604" s="35"/>
      <c r="AQ604" s="24">
        <f t="shared" si="40"/>
        <v>562.21206000000006</v>
      </c>
      <c r="AS604" s="34">
        <v>704.65000000000009</v>
      </c>
      <c r="AU604" s="20">
        <f t="shared" si="39"/>
        <v>1266.8620600000002</v>
      </c>
      <c r="AW604" s="20"/>
    </row>
    <row r="605" spans="1:49" x14ac:dyDescent="0.25">
      <c r="A605" t="str">
        <f>VLOOKUP($B605,'Cushing Balance'!$C$2:$E$500,3,TRUE)</f>
        <v>112011</v>
      </c>
      <c r="B605" s="1">
        <v>40616</v>
      </c>
      <c r="C605" s="31"/>
      <c r="D605" s="8">
        <v>346.63468999999998</v>
      </c>
      <c r="E605" s="35">
        <v>173.98727</v>
      </c>
      <c r="F605" s="35"/>
      <c r="G605" s="26">
        <v>49.5</v>
      </c>
      <c r="H605" s="35">
        <v>22.343400000000003</v>
      </c>
      <c r="I605" s="35">
        <v>0</v>
      </c>
      <c r="J605" s="26">
        <v>0</v>
      </c>
      <c r="K605" s="35">
        <v>54.916580000000003</v>
      </c>
      <c r="L605" s="35">
        <v>0</v>
      </c>
      <c r="M605" s="35">
        <v>359.81596000000002</v>
      </c>
      <c r="N605" s="35">
        <v>0</v>
      </c>
      <c r="O605" s="35"/>
      <c r="P605" s="35"/>
      <c r="Q605" s="35"/>
      <c r="R605" s="35">
        <v>31.33821</v>
      </c>
      <c r="S605" s="35"/>
      <c r="T605" s="35"/>
      <c r="V605" s="24">
        <f t="shared" si="37"/>
        <v>1038.5361099999998</v>
      </c>
      <c r="X605" s="5">
        <v>418.45701733722103</v>
      </c>
      <c r="Z605" s="20">
        <f t="shared" si="38"/>
        <v>1456.9931273372208</v>
      </c>
      <c r="AB605" s="8">
        <v>148.26317</v>
      </c>
      <c r="AC605" s="35">
        <v>0</v>
      </c>
      <c r="AD605" s="35"/>
      <c r="AE605" s="35">
        <v>0</v>
      </c>
      <c r="AF605" s="35">
        <v>228.29396</v>
      </c>
      <c r="AG605" s="35">
        <v>23.174289999999999</v>
      </c>
      <c r="AH605" s="35">
        <v>169.94046</v>
      </c>
      <c r="AI605" s="35"/>
      <c r="AJ605" s="35"/>
      <c r="AK605" s="35"/>
      <c r="AL605" s="35">
        <v>0</v>
      </c>
      <c r="AM605" s="35"/>
      <c r="AN605" s="35"/>
      <c r="AQ605" s="24">
        <f t="shared" si="40"/>
        <v>569.67187999999999</v>
      </c>
      <c r="AS605" s="34">
        <v>704.65000000000009</v>
      </c>
      <c r="AU605" s="20">
        <f t="shared" si="39"/>
        <v>1274.32188</v>
      </c>
      <c r="AW605" s="20"/>
    </row>
    <row r="606" spans="1:49" x14ac:dyDescent="0.25">
      <c r="A606" t="str">
        <f>VLOOKUP($B606,'Cushing Balance'!$C$2:$E$500,3,TRUE)</f>
        <v>112011</v>
      </c>
      <c r="B606" s="1">
        <v>40617</v>
      </c>
      <c r="C606" s="31"/>
      <c r="D606" s="8">
        <v>118.54930999999999</v>
      </c>
      <c r="E606" s="35">
        <v>180.60626999999999</v>
      </c>
      <c r="F606" s="35"/>
      <c r="G606" s="26">
        <v>49.5</v>
      </c>
      <c r="H606" s="35">
        <v>28.798939999999998</v>
      </c>
      <c r="I606" s="35">
        <v>0</v>
      </c>
      <c r="J606" s="26">
        <v>0</v>
      </c>
      <c r="K606" s="35">
        <v>63.301379999999995</v>
      </c>
      <c r="L606" s="35">
        <v>0</v>
      </c>
      <c r="M606" s="35">
        <v>340.81238000000002</v>
      </c>
      <c r="N606" s="35">
        <v>0</v>
      </c>
      <c r="O606" s="35"/>
      <c r="P606" s="35"/>
      <c r="Q606" s="35"/>
      <c r="R606" s="35">
        <v>5.5390800000000002</v>
      </c>
      <c r="S606" s="35"/>
      <c r="T606" s="35"/>
      <c r="V606" s="24">
        <f t="shared" si="37"/>
        <v>787.10735999999997</v>
      </c>
      <c r="X606" s="5">
        <v>418.45701733722103</v>
      </c>
      <c r="Z606" s="20">
        <f t="shared" si="38"/>
        <v>1205.564377337221</v>
      </c>
      <c r="AB606" s="8">
        <v>148.1995</v>
      </c>
      <c r="AC606" s="35">
        <v>0</v>
      </c>
      <c r="AD606" s="35"/>
      <c r="AE606" s="35">
        <v>0</v>
      </c>
      <c r="AF606" s="35">
        <v>195.35417000000001</v>
      </c>
      <c r="AG606" s="35">
        <v>18.831499999999998</v>
      </c>
      <c r="AH606" s="35">
        <v>166.21498</v>
      </c>
      <c r="AI606" s="35"/>
      <c r="AJ606" s="35"/>
      <c r="AK606" s="35"/>
      <c r="AL606" s="35">
        <v>0</v>
      </c>
      <c r="AM606" s="35"/>
      <c r="AN606" s="35"/>
      <c r="AQ606" s="24">
        <f t="shared" si="40"/>
        <v>528.60014999999999</v>
      </c>
      <c r="AS606" s="34">
        <v>704.65000000000009</v>
      </c>
      <c r="AU606" s="20">
        <f t="shared" si="39"/>
        <v>1233.2501500000001</v>
      </c>
      <c r="AW606" s="20"/>
    </row>
    <row r="607" spans="1:49" x14ac:dyDescent="0.25">
      <c r="A607" t="str">
        <f>VLOOKUP($B607,'Cushing Balance'!$C$2:$E$500,3,TRUE)</f>
        <v>112011</v>
      </c>
      <c r="B607" s="1">
        <v>40618</v>
      </c>
      <c r="C607" s="31"/>
      <c r="D607" s="8">
        <v>0</v>
      </c>
      <c r="E607" s="35">
        <v>148.05664999999999</v>
      </c>
      <c r="F607" s="35"/>
      <c r="G607" s="26">
        <v>49.5</v>
      </c>
      <c r="H607" s="35">
        <v>29.592099999999999</v>
      </c>
      <c r="I607" s="35">
        <v>0</v>
      </c>
      <c r="J607" s="26">
        <v>0</v>
      </c>
      <c r="K607" s="35">
        <v>62.203040000000001</v>
      </c>
      <c r="L607" s="35">
        <v>0</v>
      </c>
      <c r="M607" s="35">
        <v>354.36781000000002</v>
      </c>
      <c r="N607" s="35">
        <v>0</v>
      </c>
      <c r="O607" s="35"/>
      <c r="P607" s="35"/>
      <c r="Q607" s="35"/>
      <c r="R607" s="35">
        <v>0.52294000000000007</v>
      </c>
      <c r="S607" s="35"/>
      <c r="T607" s="35"/>
      <c r="V607" s="24">
        <f t="shared" si="37"/>
        <v>644.24253999999996</v>
      </c>
      <c r="X607" s="5">
        <v>418.45701733722103</v>
      </c>
      <c r="Z607" s="20">
        <f t="shared" si="38"/>
        <v>1062.699557337221</v>
      </c>
      <c r="AB607" s="8">
        <v>146.80776999999998</v>
      </c>
      <c r="AC607" s="35">
        <v>0</v>
      </c>
      <c r="AD607" s="35"/>
      <c r="AE607" s="35">
        <v>0</v>
      </c>
      <c r="AF607" s="35">
        <v>214.15620999999999</v>
      </c>
      <c r="AG607" s="35">
        <v>23.14423</v>
      </c>
      <c r="AH607" s="35">
        <v>163.82225</v>
      </c>
      <c r="AI607" s="35"/>
      <c r="AJ607" s="35"/>
      <c r="AK607" s="35"/>
      <c r="AL607" s="35">
        <v>0</v>
      </c>
      <c r="AM607" s="35"/>
      <c r="AN607" s="35"/>
      <c r="AQ607" s="24">
        <f t="shared" si="40"/>
        <v>547.93046000000004</v>
      </c>
      <c r="AS607" s="34">
        <v>704.65000000000009</v>
      </c>
      <c r="AU607" s="20">
        <f t="shared" si="39"/>
        <v>1252.5804600000001</v>
      </c>
      <c r="AW607" s="20"/>
    </row>
    <row r="608" spans="1:49" x14ac:dyDescent="0.25">
      <c r="A608" t="str">
        <f>VLOOKUP($B608,'Cushing Balance'!$C$2:$E$500,3,TRUE)</f>
        <v>112011</v>
      </c>
      <c r="B608" s="1">
        <v>40619</v>
      </c>
      <c r="C608" s="31"/>
      <c r="D608" s="8">
        <v>0</v>
      </c>
      <c r="E608" s="35">
        <v>167.56299999999999</v>
      </c>
      <c r="F608" s="35"/>
      <c r="G608" s="26">
        <v>49.5</v>
      </c>
      <c r="H608" s="35">
        <v>29.476290000000002</v>
      </c>
      <c r="I608" s="35">
        <v>0</v>
      </c>
      <c r="J608" s="26">
        <v>0</v>
      </c>
      <c r="K608" s="35">
        <v>61.34158</v>
      </c>
      <c r="L608" s="35">
        <v>0</v>
      </c>
      <c r="M608" s="35">
        <v>341.89319</v>
      </c>
      <c r="N608" s="35">
        <v>0</v>
      </c>
      <c r="O608" s="35"/>
      <c r="P608" s="35"/>
      <c r="Q608" s="35"/>
      <c r="R608" s="35">
        <v>62.771560000000001</v>
      </c>
      <c r="S608" s="35"/>
      <c r="T608" s="35"/>
      <c r="V608" s="24">
        <f t="shared" si="37"/>
        <v>712.54561999999999</v>
      </c>
      <c r="X608" s="5">
        <v>418.45701733722103</v>
      </c>
      <c r="Z608" s="20">
        <f t="shared" si="38"/>
        <v>1131.0026373372211</v>
      </c>
      <c r="AB608" s="8">
        <v>147.50810000000001</v>
      </c>
      <c r="AC608" s="35">
        <v>0</v>
      </c>
      <c r="AD608" s="35"/>
      <c r="AE608" s="35">
        <v>0</v>
      </c>
      <c r="AF608" s="35">
        <v>223.31148000000002</v>
      </c>
      <c r="AG608" s="35">
        <v>20.685599999999997</v>
      </c>
      <c r="AH608" s="35">
        <v>161.45820999999998</v>
      </c>
      <c r="AI608" s="35"/>
      <c r="AJ608" s="35"/>
      <c r="AK608" s="35"/>
      <c r="AL608" s="35">
        <v>0</v>
      </c>
      <c r="AM608" s="35"/>
      <c r="AN608" s="35"/>
      <c r="AQ608" s="24">
        <f t="shared" si="40"/>
        <v>552.96339</v>
      </c>
      <c r="AS608" s="34">
        <v>704.65000000000009</v>
      </c>
      <c r="AU608" s="20">
        <f t="shared" si="39"/>
        <v>1257.61339</v>
      </c>
      <c r="AW608" s="20"/>
    </row>
    <row r="609" spans="1:49" x14ac:dyDescent="0.25">
      <c r="A609" t="str">
        <f>VLOOKUP($B609,'Cushing Balance'!$C$2:$E$500,3,TRUE)</f>
        <v>112011</v>
      </c>
      <c r="B609" s="1">
        <v>40620</v>
      </c>
      <c r="C609" s="31"/>
      <c r="D609" s="8">
        <v>0</v>
      </c>
      <c r="E609" s="35">
        <v>159.33814999999998</v>
      </c>
      <c r="F609" s="35"/>
      <c r="G609" s="26">
        <v>49.5</v>
      </c>
      <c r="H609" s="35">
        <v>29.617900000000002</v>
      </c>
      <c r="I609" s="35">
        <v>0</v>
      </c>
      <c r="J609" s="26">
        <v>0</v>
      </c>
      <c r="K609" s="35">
        <v>62.185670000000002</v>
      </c>
      <c r="L609" s="35">
        <v>0</v>
      </c>
      <c r="M609" s="35">
        <v>348.28528999999997</v>
      </c>
      <c r="N609" s="35">
        <v>0</v>
      </c>
      <c r="O609" s="35"/>
      <c r="P609" s="35"/>
      <c r="Q609" s="35"/>
      <c r="R609" s="35">
        <v>55.027169999999998</v>
      </c>
      <c r="S609" s="35"/>
      <c r="T609" s="35"/>
      <c r="V609" s="24">
        <f t="shared" si="37"/>
        <v>703.95417999999984</v>
      </c>
      <c r="X609" s="5">
        <v>418.45701733722103</v>
      </c>
      <c r="Z609" s="20">
        <f t="shared" si="38"/>
        <v>1122.411197337221</v>
      </c>
      <c r="AB609" s="8">
        <v>149.44488000000001</v>
      </c>
      <c r="AC609" s="35">
        <v>0</v>
      </c>
      <c r="AD609" s="35"/>
      <c r="AE609" s="35">
        <v>0</v>
      </c>
      <c r="AF609" s="35">
        <v>216.40264999999999</v>
      </c>
      <c r="AG609" s="35">
        <v>38.210560000000001</v>
      </c>
      <c r="AH609" s="35">
        <v>155.59492</v>
      </c>
      <c r="AI609" s="35"/>
      <c r="AJ609" s="35"/>
      <c r="AK609" s="35"/>
      <c r="AL609" s="35">
        <v>0</v>
      </c>
      <c r="AM609" s="35"/>
      <c r="AN609" s="35"/>
      <c r="AQ609" s="24">
        <f t="shared" si="40"/>
        <v>559.65300999999999</v>
      </c>
      <c r="AS609" s="34">
        <v>704.65000000000009</v>
      </c>
      <c r="AU609" s="20">
        <f t="shared" si="39"/>
        <v>1264.3030100000001</v>
      </c>
      <c r="AW609" s="20"/>
    </row>
    <row r="610" spans="1:49" x14ac:dyDescent="0.25">
      <c r="A610" t="str">
        <f>VLOOKUP($B610,'Cushing Balance'!$C$2:$E$500,3,TRUE)</f>
        <v>122011</v>
      </c>
      <c r="B610" s="1">
        <v>40621</v>
      </c>
      <c r="C610" s="31"/>
      <c r="D610" s="8">
        <v>219.59989999999999</v>
      </c>
      <c r="E610" s="35">
        <v>153.42839999999998</v>
      </c>
      <c r="F610" s="35"/>
      <c r="G610" s="26">
        <v>49.5</v>
      </c>
      <c r="H610" s="35">
        <v>29.747499999999999</v>
      </c>
      <c r="I610" s="35">
        <v>0</v>
      </c>
      <c r="J610" s="26">
        <v>0</v>
      </c>
      <c r="K610" s="35">
        <v>63.146809999999995</v>
      </c>
      <c r="L610" s="35">
        <v>0</v>
      </c>
      <c r="M610" s="35">
        <v>318.14251999999999</v>
      </c>
      <c r="N610" s="35">
        <v>0</v>
      </c>
      <c r="O610" s="35"/>
      <c r="P610" s="35"/>
      <c r="Q610" s="35"/>
      <c r="R610" s="35">
        <v>46.257080000000002</v>
      </c>
      <c r="S610" s="35"/>
      <c r="T610" s="35"/>
      <c r="V610" s="24">
        <f t="shared" si="37"/>
        <v>879.82220999999993</v>
      </c>
      <c r="X610" s="5">
        <v>418.45701733722103</v>
      </c>
      <c r="Z610" s="20">
        <f t="shared" si="38"/>
        <v>1298.2792273372211</v>
      </c>
      <c r="AB610" s="8">
        <v>148.9034</v>
      </c>
      <c r="AC610" s="35">
        <v>0</v>
      </c>
      <c r="AD610" s="35"/>
      <c r="AE610" s="35">
        <v>0</v>
      </c>
      <c r="AF610" s="35">
        <v>227.9485</v>
      </c>
      <c r="AG610" s="35">
        <v>28.866709999999998</v>
      </c>
      <c r="AH610" s="35">
        <v>162.78864999999999</v>
      </c>
      <c r="AI610" s="35"/>
      <c r="AJ610" s="35"/>
      <c r="AK610" s="35"/>
      <c r="AL610" s="35">
        <v>0</v>
      </c>
      <c r="AM610" s="35"/>
      <c r="AN610" s="35"/>
      <c r="AQ610" s="24">
        <f t="shared" si="40"/>
        <v>568.50725999999997</v>
      </c>
      <c r="AS610" s="34">
        <v>704.65000000000009</v>
      </c>
      <c r="AU610" s="20">
        <f t="shared" si="39"/>
        <v>1273.15726</v>
      </c>
      <c r="AW610" s="20"/>
    </row>
    <row r="611" spans="1:49" x14ac:dyDescent="0.25">
      <c r="A611" t="str">
        <f>VLOOKUP($B611,'Cushing Balance'!$C$2:$E$500,3,TRUE)</f>
        <v>122011</v>
      </c>
      <c r="B611" s="1">
        <v>40622</v>
      </c>
      <c r="C611" s="31"/>
      <c r="D611" s="8">
        <v>0</v>
      </c>
      <c r="E611" s="35">
        <v>160.61944</v>
      </c>
      <c r="F611" s="35"/>
      <c r="G611" s="26">
        <v>49.5</v>
      </c>
      <c r="H611" s="35">
        <v>29.723419999999997</v>
      </c>
      <c r="I611" s="35">
        <v>0</v>
      </c>
      <c r="J611" s="26">
        <v>0</v>
      </c>
      <c r="K611" s="35">
        <v>53.29806</v>
      </c>
      <c r="L611" s="35">
        <v>0</v>
      </c>
      <c r="M611" s="35">
        <v>348.53863000000001</v>
      </c>
      <c r="N611" s="35">
        <v>0</v>
      </c>
      <c r="O611" s="35"/>
      <c r="P611" s="35"/>
      <c r="Q611" s="35"/>
      <c r="R611" s="35">
        <v>85.719080000000005</v>
      </c>
      <c r="S611" s="35"/>
      <c r="T611" s="35"/>
      <c r="V611" s="24">
        <f t="shared" si="37"/>
        <v>727.39863000000003</v>
      </c>
      <c r="X611" s="5">
        <v>418.45701733722103</v>
      </c>
      <c r="Z611" s="20">
        <f t="shared" si="38"/>
        <v>1145.8556473372209</v>
      </c>
      <c r="AB611" s="8">
        <v>149.80965</v>
      </c>
      <c r="AC611" s="35">
        <v>0</v>
      </c>
      <c r="AD611" s="35"/>
      <c r="AE611" s="35">
        <v>0</v>
      </c>
      <c r="AF611" s="35">
        <v>206.0044</v>
      </c>
      <c r="AG611" s="35">
        <v>22.453689999999998</v>
      </c>
      <c r="AH611" s="35">
        <v>160.08725000000001</v>
      </c>
      <c r="AI611" s="35"/>
      <c r="AJ611" s="35"/>
      <c r="AK611" s="35"/>
      <c r="AL611" s="35">
        <v>0</v>
      </c>
      <c r="AM611" s="35"/>
      <c r="AN611" s="35"/>
      <c r="AQ611" s="24">
        <f t="shared" si="40"/>
        <v>538.35499000000004</v>
      </c>
      <c r="AS611" s="34">
        <v>704.65000000000009</v>
      </c>
      <c r="AU611" s="20">
        <f t="shared" si="39"/>
        <v>1243.0049900000001</v>
      </c>
      <c r="AW611" s="20"/>
    </row>
    <row r="612" spans="1:49" x14ac:dyDescent="0.25">
      <c r="A612" t="str">
        <f>VLOOKUP($B612,'Cushing Balance'!$C$2:$E$500,3,TRUE)</f>
        <v>122011</v>
      </c>
      <c r="B612" s="1">
        <v>40623</v>
      </c>
      <c r="C612" s="31"/>
      <c r="D612" s="8">
        <v>0</v>
      </c>
      <c r="E612" s="35">
        <v>119.43358000000001</v>
      </c>
      <c r="F612" s="35"/>
      <c r="G612" s="26">
        <v>49.5</v>
      </c>
      <c r="H612" s="35">
        <v>23.676290000000002</v>
      </c>
      <c r="I612" s="35">
        <v>0</v>
      </c>
      <c r="J612" s="26">
        <v>0</v>
      </c>
      <c r="K612" s="35">
        <v>52.036439999999999</v>
      </c>
      <c r="L612" s="35">
        <v>0</v>
      </c>
      <c r="M612" s="35">
        <v>342.59194000000002</v>
      </c>
      <c r="N612" s="35">
        <v>0</v>
      </c>
      <c r="O612" s="35"/>
      <c r="P612" s="35"/>
      <c r="Q612" s="35"/>
      <c r="R612" s="35">
        <v>16.215250000000001</v>
      </c>
      <c r="S612" s="35"/>
      <c r="T612" s="35"/>
      <c r="V612" s="24">
        <f t="shared" si="37"/>
        <v>603.45349999999996</v>
      </c>
      <c r="X612" s="5">
        <v>418.45701733722103</v>
      </c>
      <c r="Z612" s="20">
        <f t="shared" si="38"/>
        <v>1021.910517337221</v>
      </c>
      <c r="AB612" s="8">
        <v>148.20463000000001</v>
      </c>
      <c r="AC612" s="35">
        <v>0</v>
      </c>
      <c r="AD612" s="35"/>
      <c r="AE612" s="35">
        <v>0</v>
      </c>
      <c r="AF612" s="35">
        <v>219.19288</v>
      </c>
      <c r="AG612" s="35">
        <v>24.65746</v>
      </c>
      <c r="AH612" s="35">
        <v>157.88060000000002</v>
      </c>
      <c r="AI612" s="35"/>
      <c r="AJ612" s="35"/>
      <c r="AK612" s="35"/>
      <c r="AL612" s="35">
        <v>0</v>
      </c>
      <c r="AM612" s="35"/>
      <c r="AN612" s="35"/>
      <c r="AQ612" s="24">
        <f t="shared" si="40"/>
        <v>549.9355700000001</v>
      </c>
      <c r="AS612" s="34">
        <v>704.65000000000009</v>
      </c>
      <c r="AU612" s="20">
        <f t="shared" si="39"/>
        <v>1254.5855700000002</v>
      </c>
      <c r="AW612" s="20"/>
    </row>
    <row r="613" spans="1:49" x14ac:dyDescent="0.25">
      <c r="A613" t="str">
        <f>VLOOKUP($B613,'Cushing Balance'!$C$2:$E$500,3,TRUE)</f>
        <v>122011</v>
      </c>
      <c r="B613" s="1">
        <v>40624</v>
      </c>
      <c r="C613" s="31"/>
      <c r="D613" s="8">
        <v>218.93185</v>
      </c>
      <c r="E613" s="35">
        <v>155.83963</v>
      </c>
      <c r="F613" s="35"/>
      <c r="G613" s="26">
        <v>49.5</v>
      </c>
      <c r="H613" s="35">
        <v>24.814250000000001</v>
      </c>
      <c r="I613" s="35">
        <v>0</v>
      </c>
      <c r="J613" s="26">
        <v>0</v>
      </c>
      <c r="K613" s="35">
        <v>65.365250000000003</v>
      </c>
      <c r="L613" s="35">
        <v>0</v>
      </c>
      <c r="M613" s="35">
        <v>343.16179</v>
      </c>
      <c r="N613" s="35">
        <v>0</v>
      </c>
      <c r="O613" s="35"/>
      <c r="P613" s="35"/>
      <c r="Q613" s="35"/>
      <c r="R613" s="35">
        <v>66.951229999999995</v>
      </c>
      <c r="S613" s="35"/>
      <c r="T613" s="35"/>
      <c r="V613" s="24">
        <f t="shared" si="37"/>
        <v>924.56400000000008</v>
      </c>
      <c r="X613" s="5">
        <v>418.45701733722103</v>
      </c>
      <c r="Z613" s="20">
        <f t="shared" si="38"/>
        <v>1343.0210173372211</v>
      </c>
      <c r="AB613" s="8">
        <v>148.59889999999999</v>
      </c>
      <c r="AC613" s="35">
        <v>0</v>
      </c>
      <c r="AD613" s="35"/>
      <c r="AE613" s="35">
        <v>0</v>
      </c>
      <c r="AF613" s="35">
        <v>217.11863</v>
      </c>
      <c r="AG613" s="35">
        <v>33.677080000000004</v>
      </c>
      <c r="AH613" s="35">
        <v>157.82605999999998</v>
      </c>
      <c r="AI613" s="35"/>
      <c r="AJ613" s="35"/>
      <c r="AK613" s="35"/>
      <c r="AL613" s="35">
        <v>0</v>
      </c>
      <c r="AM613" s="35"/>
      <c r="AN613" s="35"/>
      <c r="AQ613" s="24">
        <f t="shared" si="40"/>
        <v>557.22066999999993</v>
      </c>
      <c r="AS613" s="34">
        <v>704.65000000000009</v>
      </c>
      <c r="AU613" s="20">
        <f t="shared" si="39"/>
        <v>1261.87067</v>
      </c>
      <c r="AW613" s="20"/>
    </row>
    <row r="614" spans="1:49" x14ac:dyDescent="0.25">
      <c r="A614" t="str">
        <f>VLOOKUP($B614,'Cushing Balance'!$C$2:$E$500,3,TRUE)</f>
        <v>122011</v>
      </c>
      <c r="B614" s="1">
        <v>40625</v>
      </c>
      <c r="C614" s="31"/>
      <c r="D614" s="8">
        <v>345.54563000000002</v>
      </c>
      <c r="E614" s="35">
        <v>151.46158</v>
      </c>
      <c r="F614" s="35"/>
      <c r="G614" s="26">
        <v>49.5</v>
      </c>
      <c r="H614" s="35">
        <v>26.706099999999999</v>
      </c>
      <c r="I614" s="35">
        <v>0</v>
      </c>
      <c r="J614" s="26">
        <v>0</v>
      </c>
      <c r="K614" s="35">
        <v>62.312980000000003</v>
      </c>
      <c r="L614" s="35">
        <v>0</v>
      </c>
      <c r="M614" s="35">
        <v>352.95409999999998</v>
      </c>
      <c r="N614" s="35">
        <v>0</v>
      </c>
      <c r="O614" s="35"/>
      <c r="P614" s="35"/>
      <c r="Q614" s="35"/>
      <c r="R614" s="35">
        <v>0.61638000000000004</v>
      </c>
      <c r="S614" s="35"/>
      <c r="T614" s="35"/>
      <c r="V614" s="24">
        <f t="shared" si="37"/>
        <v>989.09676999999999</v>
      </c>
      <c r="X614" s="5">
        <v>418.45701733722103</v>
      </c>
      <c r="Z614" s="20">
        <f t="shared" si="38"/>
        <v>1407.5537873372209</v>
      </c>
      <c r="AB614" s="8">
        <v>143.71088</v>
      </c>
      <c r="AC614" s="35">
        <v>0</v>
      </c>
      <c r="AD614" s="35"/>
      <c r="AE614" s="35">
        <v>0</v>
      </c>
      <c r="AF614" s="35">
        <v>210.33757999999997</v>
      </c>
      <c r="AG614" s="35">
        <v>28.613630000000001</v>
      </c>
      <c r="AH614" s="35">
        <v>159.96684999999999</v>
      </c>
      <c r="AI614" s="35"/>
      <c r="AJ614" s="35"/>
      <c r="AK614" s="35"/>
      <c r="AL614" s="35">
        <v>0</v>
      </c>
      <c r="AM614" s="35"/>
      <c r="AN614" s="35"/>
      <c r="AQ614" s="24">
        <f t="shared" si="40"/>
        <v>542.62893999999994</v>
      </c>
      <c r="AS614" s="34">
        <v>704.65000000000009</v>
      </c>
      <c r="AU614" s="20">
        <f t="shared" si="39"/>
        <v>1247.2789400000001</v>
      </c>
      <c r="AW614" s="20"/>
    </row>
    <row r="615" spans="1:49" x14ac:dyDescent="0.25">
      <c r="A615" t="str">
        <f>VLOOKUP($B615,'Cushing Balance'!$C$2:$E$500,3,TRUE)</f>
        <v>122011</v>
      </c>
      <c r="B615" s="1">
        <v>40626</v>
      </c>
      <c r="C615" s="31"/>
      <c r="D615" s="8">
        <v>13.339790000000001</v>
      </c>
      <c r="E615" s="35">
        <v>179.47450000000001</v>
      </c>
      <c r="F615" s="35"/>
      <c r="G615" s="26">
        <v>49.5</v>
      </c>
      <c r="H615" s="35">
        <v>30.238499999999998</v>
      </c>
      <c r="I615" s="35">
        <v>0</v>
      </c>
      <c r="J615" s="26">
        <v>0</v>
      </c>
      <c r="K615" s="35">
        <v>62.862769999999998</v>
      </c>
      <c r="L615" s="35">
        <v>0</v>
      </c>
      <c r="M615" s="35">
        <v>356.13403999999997</v>
      </c>
      <c r="N615" s="35">
        <v>0</v>
      </c>
      <c r="O615" s="35"/>
      <c r="P615" s="35"/>
      <c r="Q615" s="35"/>
      <c r="R615" s="35">
        <v>0.98709999999999998</v>
      </c>
      <c r="S615" s="35"/>
      <c r="T615" s="35"/>
      <c r="V615" s="24">
        <f t="shared" si="37"/>
        <v>692.53670000000011</v>
      </c>
      <c r="X615" s="5">
        <v>418.45701733722103</v>
      </c>
      <c r="Z615" s="20">
        <f t="shared" si="38"/>
        <v>1110.9937173372211</v>
      </c>
      <c r="AB615" s="8">
        <v>148.32660000000001</v>
      </c>
      <c r="AC615" s="35">
        <v>0</v>
      </c>
      <c r="AD615" s="35"/>
      <c r="AE615" s="35">
        <v>0</v>
      </c>
      <c r="AF615" s="35">
        <v>218.41130999999999</v>
      </c>
      <c r="AG615" s="35">
        <v>23.689580000000003</v>
      </c>
      <c r="AH615" s="35">
        <v>164.29604</v>
      </c>
      <c r="AI615" s="35"/>
      <c r="AJ615" s="35"/>
      <c r="AK615" s="35"/>
      <c r="AL615" s="35">
        <v>0</v>
      </c>
      <c r="AM615" s="35"/>
      <c r="AN615" s="35"/>
      <c r="AQ615" s="24">
        <f t="shared" si="40"/>
        <v>554.72352999999998</v>
      </c>
      <c r="AS615" s="34">
        <v>704.65000000000009</v>
      </c>
      <c r="AU615" s="20">
        <f t="shared" si="39"/>
        <v>1259.3735300000001</v>
      </c>
      <c r="AW615" s="20"/>
    </row>
    <row r="616" spans="1:49" x14ac:dyDescent="0.25">
      <c r="A616" t="str">
        <f>VLOOKUP($B616,'Cushing Balance'!$C$2:$E$500,3,TRUE)</f>
        <v>122011</v>
      </c>
      <c r="B616" s="1">
        <v>40627</v>
      </c>
      <c r="C616" s="31"/>
      <c r="D616" s="8">
        <v>60.548960000000001</v>
      </c>
      <c r="E616" s="35">
        <v>174.56076999999999</v>
      </c>
      <c r="F616" s="35"/>
      <c r="G616" s="26">
        <v>49.5</v>
      </c>
      <c r="H616" s="35">
        <v>28.272130000000001</v>
      </c>
      <c r="I616" s="35">
        <v>0</v>
      </c>
      <c r="J616" s="26">
        <v>0</v>
      </c>
      <c r="K616" s="35">
        <v>59.751230000000007</v>
      </c>
      <c r="L616" s="35">
        <v>0</v>
      </c>
      <c r="M616" s="35">
        <v>314.06959999999998</v>
      </c>
      <c r="N616" s="35">
        <v>0</v>
      </c>
      <c r="O616" s="35"/>
      <c r="P616" s="35"/>
      <c r="Q616" s="35"/>
      <c r="R616" s="35">
        <v>1.2225200000000001</v>
      </c>
      <c r="S616" s="35"/>
      <c r="T616" s="35"/>
      <c r="V616" s="24">
        <f t="shared" si="37"/>
        <v>687.92521000000011</v>
      </c>
      <c r="X616" s="5">
        <v>418.45701733722103</v>
      </c>
      <c r="Z616" s="20">
        <f t="shared" si="38"/>
        <v>1106.3822273372211</v>
      </c>
      <c r="AB616" s="8">
        <v>148.16475</v>
      </c>
      <c r="AC616" s="35">
        <v>0</v>
      </c>
      <c r="AD616" s="35"/>
      <c r="AE616" s="35">
        <v>0</v>
      </c>
      <c r="AF616" s="35">
        <v>213.77663000000001</v>
      </c>
      <c r="AG616" s="35">
        <v>27.512599999999999</v>
      </c>
      <c r="AH616" s="35">
        <v>165.82532999999998</v>
      </c>
      <c r="AI616" s="35"/>
      <c r="AJ616" s="35"/>
      <c r="AK616" s="35"/>
      <c r="AL616" s="35">
        <v>0</v>
      </c>
      <c r="AM616" s="35"/>
      <c r="AN616" s="35"/>
      <c r="AQ616" s="24">
        <f t="shared" si="40"/>
        <v>555.27931000000001</v>
      </c>
      <c r="AS616" s="34">
        <v>704.65000000000009</v>
      </c>
      <c r="AU616" s="20">
        <f t="shared" si="39"/>
        <v>1259.92931</v>
      </c>
      <c r="AW616" s="20"/>
    </row>
    <row r="617" spans="1:49" x14ac:dyDescent="0.25">
      <c r="A617" t="str">
        <f>VLOOKUP($B617,'Cushing Balance'!$C$2:$E$500,3,TRUE)</f>
        <v>132011</v>
      </c>
      <c r="B617" s="1">
        <v>40628</v>
      </c>
      <c r="C617" s="31"/>
      <c r="D617" s="8">
        <v>82.468899999999991</v>
      </c>
      <c r="E617" s="35">
        <v>157.64401999999998</v>
      </c>
      <c r="F617" s="35"/>
      <c r="G617" s="26">
        <v>49.5</v>
      </c>
      <c r="H617" s="35">
        <v>29.40765</v>
      </c>
      <c r="I617" s="35">
        <v>0</v>
      </c>
      <c r="J617" s="26">
        <v>0</v>
      </c>
      <c r="K617" s="35">
        <v>60.45608</v>
      </c>
      <c r="L617" s="35">
        <v>0</v>
      </c>
      <c r="M617" s="35">
        <v>322.95447999999999</v>
      </c>
      <c r="N617" s="35">
        <v>0</v>
      </c>
      <c r="O617" s="35"/>
      <c r="P617" s="35"/>
      <c r="Q617" s="35"/>
      <c r="R617" s="35">
        <v>29.710439999999998</v>
      </c>
      <c r="S617" s="35"/>
      <c r="T617" s="35"/>
      <c r="V617" s="24">
        <f t="shared" si="37"/>
        <v>732.14156999999989</v>
      </c>
      <c r="X617" s="5">
        <v>418.45701733722103</v>
      </c>
      <c r="Z617" s="20">
        <f t="shared" si="38"/>
        <v>1150.598587337221</v>
      </c>
      <c r="AB617" s="8">
        <v>149.12494000000001</v>
      </c>
      <c r="AC617" s="35">
        <v>0</v>
      </c>
      <c r="AD617" s="35"/>
      <c r="AE617" s="35">
        <v>0</v>
      </c>
      <c r="AF617" s="35">
        <v>219.53149999999999</v>
      </c>
      <c r="AG617" s="35">
        <v>31.795939999999998</v>
      </c>
      <c r="AH617" s="35">
        <v>166.87906000000001</v>
      </c>
      <c r="AI617" s="35"/>
      <c r="AJ617" s="35"/>
      <c r="AK617" s="35"/>
      <c r="AL617" s="35">
        <v>0</v>
      </c>
      <c r="AM617" s="35"/>
      <c r="AN617" s="35"/>
      <c r="AQ617" s="24">
        <f t="shared" si="40"/>
        <v>567.33143999999993</v>
      </c>
      <c r="AS617" s="34">
        <v>704.65000000000009</v>
      </c>
      <c r="AU617" s="20">
        <f t="shared" si="39"/>
        <v>1271.98144</v>
      </c>
      <c r="AW617" s="20"/>
    </row>
    <row r="618" spans="1:49" x14ac:dyDescent="0.25">
      <c r="A618" t="str">
        <f>VLOOKUP($B618,'Cushing Balance'!$C$2:$E$500,3,TRUE)</f>
        <v>132011</v>
      </c>
      <c r="B618" s="1">
        <v>40629</v>
      </c>
      <c r="C618" s="31"/>
      <c r="D618" s="8">
        <v>228.82669000000001</v>
      </c>
      <c r="E618" s="35">
        <v>130.82065</v>
      </c>
      <c r="F618" s="35"/>
      <c r="G618" s="26">
        <v>49.5</v>
      </c>
      <c r="H618" s="35">
        <v>27.416419999999999</v>
      </c>
      <c r="I618" s="35">
        <v>0</v>
      </c>
      <c r="J618" s="26">
        <v>0</v>
      </c>
      <c r="K618" s="35">
        <v>54.864789999999999</v>
      </c>
      <c r="L618" s="35">
        <v>0</v>
      </c>
      <c r="M618" s="35">
        <v>329.02315000000004</v>
      </c>
      <c r="N618" s="35">
        <v>0</v>
      </c>
      <c r="O618" s="35"/>
      <c r="P618" s="35"/>
      <c r="Q618" s="35"/>
      <c r="R618" s="35">
        <v>79.464269999999999</v>
      </c>
      <c r="S618" s="35"/>
      <c r="T618" s="35"/>
      <c r="V618" s="24">
        <f t="shared" si="37"/>
        <v>899.91597000000002</v>
      </c>
      <c r="X618" s="5">
        <v>418.45701733722103</v>
      </c>
      <c r="Z618" s="20">
        <f t="shared" si="38"/>
        <v>1318.372987337221</v>
      </c>
      <c r="AB618" s="8">
        <v>148.12424999999999</v>
      </c>
      <c r="AC618" s="35">
        <v>0</v>
      </c>
      <c r="AD618" s="35"/>
      <c r="AE618" s="35">
        <v>0</v>
      </c>
      <c r="AF618" s="35">
        <v>223.78842</v>
      </c>
      <c r="AG618" s="35">
        <v>23.796419999999998</v>
      </c>
      <c r="AH618" s="35">
        <v>167.50706</v>
      </c>
      <c r="AI618" s="35"/>
      <c r="AJ618" s="35"/>
      <c r="AK618" s="35"/>
      <c r="AL618" s="35">
        <v>0</v>
      </c>
      <c r="AM618" s="35"/>
      <c r="AN618" s="35"/>
      <c r="AQ618" s="24">
        <f t="shared" si="40"/>
        <v>563.21614999999997</v>
      </c>
      <c r="AS618" s="34">
        <v>704.65000000000009</v>
      </c>
      <c r="AU618" s="20">
        <f t="shared" si="39"/>
        <v>1267.8661500000001</v>
      </c>
      <c r="AW618" s="20"/>
    </row>
    <row r="619" spans="1:49" x14ac:dyDescent="0.25">
      <c r="A619" t="str">
        <f>VLOOKUP($B619,'Cushing Balance'!$C$2:$E$500,3,TRUE)</f>
        <v>132011</v>
      </c>
      <c r="B619" s="1">
        <v>40630</v>
      </c>
      <c r="C619" s="31"/>
      <c r="D619" s="8">
        <v>106.86288</v>
      </c>
      <c r="E619" s="35">
        <v>133.89613</v>
      </c>
      <c r="F619" s="35"/>
      <c r="G619" s="26">
        <v>49.5</v>
      </c>
      <c r="H619" s="35">
        <v>23.520630000000001</v>
      </c>
      <c r="I619" s="35">
        <v>0</v>
      </c>
      <c r="J619" s="26">
        <v>0</v>
      </c>
      <c r="K619" s="35">
        <v>49.028790000000001</v>
      </c>
      <c r="L619" s="35">
        <v>0</v>
      </c>
      <c r="M619" s="35">
        <v>341.71719000000002</v>
      </c>
      <c r="N619" s="35">
        <v>0</v>
      </c>
      <c r="O619" s="35"/>
      <c r="P619" s="35"/>
      <c r="Q619" s="35"/>
      <c r="R619" s="35">
        <v>25.265330000000002</v>
      </c>
      <c r="S619" s="35"/>
      <c r="T619" s="35"/>
      <c r="V619" s="24">
        <f t="shared" si="37"/>
        <v>729.79094999999995</v>
      </c>
      <c r="X619" s="5">
        <v>418.45701733722103</v>
      </c>
      <c r="Z619" s="20">
        <f t="shared" si="38"/>
        <v>1148.2479673372209</v>
      </c>
      <c r="AB619" s="8">
        <v>145.08967000000001</v>
      </c>
      <c r="AC619" s="35">
        <v>0</v>
      </c>
      <c r="AD619" s="35"/>
      <c r="AE619" s="35">
        <v>0</v>
      </c>
      <c r="AF619" s="35">
        <v>209.14625000000001</v>
      </c>
      <c r="AG619" s="35">
        <v>23.822479999999999</v>
      </c>
      <c r="AH619" s="35">
        <v>167.76614999999998</v>
      </c>
      <c r="AI619" s="35"/>
      <c r="AJ619" s="35"/>
      <c r="AK619" s="35"/>
      <c r="AL619" s="35">
        <v>0</v>
      </c>
      <c r="AM619" s="35"/>
      <c r="AN619" s="35"/>
      <c r="AQ619" s="24">
        <f t="shared" si="40"/>
        <v>545.82455000000004</v>
      </c>
      <c r="AS619" s="34">
        <v>704.65000000000009</v>
      </c>
      <c r="AU619" s="20">
        <f t="shared" si="39"/>
        <v>1250.4745500000001</v>
      </c>
      <c r="AW619" s="20"/>
    </row>
    <row r="620" spans="1:49" x14ac:dyDescent="0.25">
      <c r="A620" t="str">
        <f>VLOOKUP($B620,'Cushing Balance'!$C$2:$E$500,3,TRUE)</f>
        <v>132011</v>
      </c>
      <c r="B620" s="1">
        <v>40631</v>
      </c>
      <c r="C620" s="31"/>
      <c r="D620" s="8">
        <v>0</v>
      </c>
      <c r="E620" s="35">
        <v>130.44685000000001</v>
      </c>
      <c r="F620" s="35"/>
      <c r="G620" s="26">
        <v>49.5</v>
      </c>
      <c r="H620" s="35">
        <v>23.54702</v>
      </c>
      <c r="I620" s="35">
        <v>0</v>
      </c>
      <c r="J620" s="26">
        <v>0</v>
      </c>
      <c r="K620" s="35">
        <v>50.159440000000004</v>
      </c>
      <c r="L620" s="35">
        <v>0</v>
      </c>
      <c r="M620" s="35">
        <v>366.67215000000004</v>
      </c>
      <c r="N620" s="35">
        <v>0</v>
      </c>
      <c r="O620" s="35"/>
      <c r="P620" s="35"/>
      <c r="Q620" s="35"/>
      <c r="R620" s="35">
        <v>56.009250000000002</v>
      </c>
      <c r="S620" s="35"/>
      <c r="T620" s="35"/>
      <c r="V620" s="24">
        <f t="shared" si="37"/>
        <v>676.33470999999997</v>
      </c>
      <c r="X620" s="5">
        <v>418.45701733722103</v>
      </c>
      <c r="Z620" s="20">
        <f t="shared" si="38"/>
        <v>1094.7917273372209</v>
      </c>
      <c r="AB620" s="8">
        <v>131.30226999999999</v>
      </c>
      <c r="AC620" s="35">
        <v>0</v>
      </c>
      <c r="AD620" s="35"/>
      <c r="AE620" s="35">
        <v>0</v>
      </c>
      <c r="AF620" s="35">
        <v>220.89308</v>
      </c>
      <c r="AG620" s="35">
        <v>24.37302</v>
      </c>
      <c r="AH620" s="35">
        <v>138.53688</v>
      </c>
      <c r="AI620" s="35"/>
      <c r="AJ620" s="35"/>
      <c r="AK620" s="35"/>
      <c r="AL620" s="35">
        <v>0</v>
      </c>
      <c r="AM620" s="35"/>
      <c r="AN620" s="35"/>
      <c r="AQ620" s="24">
        <f t="shared" si="40"/>
        <v>515.10524999999996</v>
      </c>
      <c r="AS620" s="34">
        <v>704.65000000000009</v>
      </c>
      <c r="AU620" s="20">
        <f t="shared" si="39"/>
        <v>1219.7552500000002</v>
      </c>
      <c r="AW620" s="20"/>
    </row>
    <row r="621" spans="1:49" x14ac:dyDescent="0.25">
      <c r="A621" t="str">
        <f>VLOOKUP($B621,'Cushing Balance'!$C$2:$E$500,3,TRUE)</f>
        <v>132011</v>
      </c>
      <c r="B621" s="1">
        <v>40632</v>
      </c>
      <c r="C621" s="31"/>
      <c r="D621" s="8">
        <v>0</v>
      </c>
      <c r="E621" s="35">
        <v>139.50029000000001</v>
      </c>
      <c r="F621" s="35"/>
      <c r="G621" s="26">
        <v>49.5</v>
      </c>
      <c r="H621" s="35">
        <v>29.637560000000001</v>
      </c>
      <c r="I621" s="35">
        <v>0</v>
      </c>
      <c r="J621" s="26">
        <v>0</v>
      </c>
      <c r="K621" s="35">
        <v>48.963940000000001</v>
      </c>
      <c r="L621" s="35">
        <v>0</v>
      </c>
      <c r="M621" s="35">
        <v>338.70256000000001</v>
      </c>
      <c r="N621" s="35">
        <v>0</v>
      </c>
      <c r="O621" s="35"/>
      <c r="P621" s="35"/>
      <c r="Q621" s="35"/>
      <c r="R621" s="35">
        <v>18.849330000000002</v>
      </c>
      <c r="S621" s="35"/>
      <c r="T621" s="35"/>
      <c r="V621" s="24">
        <f t="shared" si="37"/>
        <v>625.15368000000001</v>
      </c>
      <c r="X621" s="5">
        <v>418.45701733722103</v>
      </c>
      <c r="Z621" s="20">
        <f t="shared" si="38"/>
        <v>1043.6106973372212</v>
      </c>
      <c r="AB621" s="8">
        <v>131.49017000000001</v>
      </c>
      <c r="AC621" s="35">
        <v>0</v>
      </c>
      <c r="AD621" s="35"/>
      <c r="AE621" s="35">
        <v>0</v>
      </c>
      <c r="AF621" s="35">
        <v>214.18073000000001</v>
      </c>
      <c r="AG621" s="35">
        <v>34.063919999999996</v>
      </c>
      <c r="AH621" s="35">
        <v>166.20075</v>
      </c>
      <c r="AI621" s="35"/>
      <c r="AJ621" s="35"/>
      <c r="AK621" s="35"/>
      <c r="AL621" s="35">
        <v>0</v>
      </c>
      <c r="AM621" s="35"/>
      <c r="AN621" s="35"/>
      <c r="AQ621" s="24">
        <f t="shared" si="40"/>
        <v>545.93556999999998</v>
      </c>
      <c r="AS621" s="34">
        <v>704.65000000000009</v>
      </c>
      <c r="AU621" s="20">
        <f t="shared" si="39"/>
        <v>1250.5855700000002</v>
      </c>
      <c r="AW621" s="20"/>
    </row>
    <row r="622" spans="1:49" x14ac:dyDescent="0.25">
      <c r="A622" t="str">
        <f>VLOOKUP($B622,'Cushing Balance'!$C$2:$E$500,3,TRUE)</f>
        <v>132011</v>
      </c>
      <c r="B622" s="1">
        <v>40633</v>
      </c>
      <c r="C622" s="31"/>
      <c r="D622" s="8">
        <v>75.428830000000005</v>
      </c>
      <c r="E622" s="35">
        <v>152.64180999999999</v>
      </c>
      <c r="F622" s="35"/>
      <c r="G622" s="26">
        <v>49.5</v>
      </c>
      <c r="H622" s="35">
        <v>28.660040000000002</v>
      </c>
      <c r="I622" s="35">
        <v>0</v>
      </c>
      <c r="J622" s="26">
        <v>0</v>
      </c>
      <c r="K622" s="35">
        <v>51.011919999999996</v>
      </c>
      <c r="L622" s="35">
        <v>0</v>
      </c>
      <c r="M622" s="35">
        <v>350.74865</v>
      </c>
      <c r="N622" s="35">
        <v>0</v>
      </c>
      <c r="O622" s="35"/>
      <c r="P622" s="35"/>
      <c r="Q622" s="35"/>
      <c r="R622" s="35">
        <v>48.401249999999997</v>
      </c>
      <c r="S622" s="35"/>
      <c r="T622" s="35"/>
      <c r="V622" s="24">
        <f t="shared" si="37"/>
        <v>756.39250000000004</v>
      </c>
      <c r="X622" s="5">
        <v>418.45701733722103</v>
      </c>
      <c r="Z622" s="20">
        <f t="shared" si="38"/>
        <v>1174.8495173372212</v>
      </c>
      <c r="AB622" s="8">
        <v>131.0874</v>
      </c>
      <c r="AC622" s="35">
        <v>0</v>
      </c>
      <c r="AD622" s="35"/>
      <c r="AE622" s="35">
        <v>0</v>
      </c>
      <c r="AF622" s="35">
        <v>204.78117</v>
      </c>
      <c r="AG622" s="35">
        <v>33.4024</v>
      </c>
      <c r="AH622" s="35">
        <v>163.55000000000001</v>
      </c>
      <c r="AI622" s="35"/>
      <c r="AJ622" s="35"/>
      <c r="AK622" s="35"/>
      <c r="AL622" s="35">
        <v>0</v>
      </c>
      <c r="AM622" s="35"/>
      <c r="AN622" s="35"/>
      <c r="AQ622" s="24">
        <f t="shared" si="40"/>
        <v>532.82096999999999</v>
      </c>
      <c r="AS622" s="34">
        <v>704.65000000000009</v>
      </c>
      <c r="AU622" s="20">
        <f t="shared" si="39"/>
        <v>1237.4709700000001</v>
      </c>
      <c r="AW622" s="20"/>
    </row>
    <row r="623" spans="1:49" x14ac:dyDescent="0.25">
      <c r="A623" t="str">
        <f>VLOOKUP($B623,'Cushing Balance'!$C$2:$E$500,3,TRUE)</f>
        <v>132011</v>
      </c>
      <c r="B623" s="1">
        <v>40634</v>
      </c>
      <c r="C623" s="31"/>
      <c r="D623" s="8">
        <v>123.05492</v>
      </c>
      <c r="E623" s="35">
        <v>157.57419000000002</v>
      </c>
      <c r="F623" s="35"/>
      <c r="G623" s="26">
        <v>49.5</v>
      </c>
      <c r="H623" s="35">
        <v>27.317169999999997</v>
      </c>
      <c r="I623" s="35">
        <v>0</v>
      </c>
      <c r="J623" s="26">
        <v>0</v>
      </c>
      <c r="K623" s="35">
        <v>60.067769999999996</v>
      </c>
      <c r="L623" s="35">
        <v>0</v>
      </c>
      <c r="M623" s="35">
        <v>354.22891999999996</v>
      </c>
      <c r="N623" s="35">
        <v>0</v>
      </c>
      <c r="O623" s="35"/>
      <c r="P623" s="35"/>
      <c r="Q623" s="35"/>
      <c r="R623" s="35">
        <v>64.209000000000003</v>
      </c>
      <c r="S623" s="35"/>
      <c r="T623" s="35"/>
      <c r="V623" s="24">
        <f t="shared" si="37"/>
        <v>835.95197000000007</v>
      </c>
      <c r="X623" s="5">
        <v>413.06915642545476</v>
      </c>
      <c r="Z623" s="20">
        <f t="shared" si="38"/>
        <v>1249.0211264254549</v>
      </c>
      <c r="AB623" s="8">
        <v>131.01985000000002</v>
      </c>
      <c r="AC623" s="35">
        <v>0</v>
      </c>
      <c r="AD623" s="35"/>
      <c r="AE623" s="35">
        <v>0</v>
      </c>
      <c r="AF623" s="35">
        <v>221.84356</v>
      </c>
      <c r="AG623" s="35">
        <v>25.193060000000003</v>
      </c>
      <c r="AH623" s="35">
        <v>160.97845999999998</v>
      </c>
      <c r="AI623" s="35"/>
      <c r="AJ623" s="35"/>
      <c r="AK623" s="35"/>
      <c r="AL623" s="35">
        <v>0</v>
      </c>
      <c r="AM623" s="35"/>
      <c r="AN623" s="35"/>
      <c r="AQ623" s="24">
        <f t="shared" si="40"/>
        <v>539.03493000000003</v>
      </c>
      <c r="AS623" s="34">
        <v>684.25000000000011</v>
      </c>
      <c r="AU623" s="20">
        <f t="shared" si="39"/>
        <v>1223.2849300000003</v>
      </c>
      <c r="AW623" s="20"/>
    </row>
    <row r="624" spans="1:49" x14ac:dyDescent="0.25">
      <c r="A624" t="str">
        <f>VLOOKUP($B624,'Cushing Balance'!$C$2:$E$500,3,TRUE)</f>
        <v>142011</v>
      </c>
      <c r="B624" s="1">
        <v>40635</v>
      </c>
      <c r="C624" s="31"/>
      <c r="D624" s="8">
        <v>0</v>
      </c>
      <c r="E624" s="35">
        <v>80.235399999999998</v>
      </c>
      <c r="F624" s="35"/>
      <c r="G624" s="26">
        <v>49.5</v>
      </c>
      <c r="H624" s="35">
        <v>31.480880000000003</v>
      </c>
      <c r="I624" s="35">
        <v>0</v>
      </c>
      <c r="J624" s="26">
        <v>0</v>
      </c>
      <c r="K624" s="35">
        <v>59.770019999999995</v>
      </c>
      <c r="L624" s="35">
        <v>0</v>
      </c>
      <c r="M624" s="35">
        <v>343.173</v>
      </c>
      <c r="N624" s="35">
        <v>0</v>
      </c>
      <c r="O624" s="35"/>
      <c r="P624" s="35"/>
      <c r="Q624" s="35"/>
      <c r="R624" s="35">
        <v>66.121440000000007</v>
      </c>
      <c r="S624" s="35"/>
      <c r="T624" s="35"/>
      <c r="V624" s="24">
        <f t="shared" si="37"/>
        <v>630.28074000000004</v>
      </c>
      <c r="X624" s="5">
        <v>413.06915642545476</v>
      </c>
      <c r="Z624" s="20">
        <f t="shared" si="38"/>
        <v>1043.3498964254547</v>
      </c>
      <c r="AB624" s="8">
        <v>131.83948000000001</v>
      </c>
      <c r="AC624" s="35">
        <v>0</v>
      </c>
      <c r="AD624" s="35"/>
      <c r="AE624" s="35">
        <v>0</v>
      </c>
      <c r="AF624" s="35">
        <v>206.82135</v>
      </c>
      <c r="AG624" s="35">
        <v>33.52319</v>
      </c>
      <c r="AH624" s="35">
        <v>162.9665</v>
      </c>
      <c r="AI624" s="35"/>
      <c r="AJ624" s="35"/>
      <c r="AK624" s="35"/>
      <c r="AL624" s="35">
        <v>0</v>
      </c>
      <c r="AM624" s="35"/>
      <c r="AN624" s="35"/>
      <c r="AQ624" s="24">
        <f t="shared" si="40"/>
        <v>535.15052000000003</v>
      </c>
      <c r="AS624" s="34">
        <v>684.25000000000011</v>
      </c>
      <c r="AU624" s="20">
        <f t="shared" si="39"/>
        <v>1219.4005200000001</v>
      </c>
      <c r="AW624" s="20"/>
    </row>
    <row r="625" spans="1:49" x14ac:dyDescent="0.25">
      <c r="A625" t="str">
        <f>VLOOKUP($B625,'Cushing Balance'!$C$2:$E$500,3,TRUE)</f>
        <v>142011</v>
      </c>
      <c r="B625" s="1">
        <v>40636</v>
      </c>
      <c r="C625" s="31"/>
      <c r="D625" s="8">
        <v>0</v>
      </c>
      <c r="E625" s="35">
        <v>5.2581699999999998</v>
      </c>
      <c r="F625" s="35"/>
      <c r="G625" s="26">
        <v>49.5</v>
      </c>
      <c r="H625" s="35">
        <v>30.774750000000001</v>
      </c>
      <c r="I625" s="35">
        <v>0</v>
      </c>
      <c r="J625" s="26">
        <v>0</v>
      </c>
      <c r="K625" s="35">
        <v>60.454940000000001</v>
      </c>
      <c r="L625" s="35">
        <v>0</v>
      </c>
      <c r="M625" s="35">
        <v>333.39446000000004</v>
      </c>
      <c r="N625" s="35">
        <v>0</v>
      </c>
      <c r="O625" s="35"/>
      <c r="P625" s="35"/>
      <c r="Q625" s="35"/>
      <c r="R625" s="35">
        <v>1.8300399999999999</v>
      </c>
      <c r="S625" s="35"/>
      <c r="T625" s="35"/>
      <c r="V625" s="24">
        <f t="shared" si="37"/>
        <v>481.21236000000005</v>
      </c>
      <c r="X625" s="5">
        <v>413.06915642545476</v>
      </c>
      <c r="Z625" s="20">
        <f t="shared" si="38"/>
        <v>894.28151642545481</v>
      </c>
      <c r="AB625" s="8">
        <v>144.35060000000001</v>
      </c>
      <c r="AC625" s="35">
        <v>0</v>
      </c>
      <c r="AD625" s="35"/>
      <c r="AE625" s="35">
        <v>0</v>
      </c>
      <c r="AF625" s="35">
        <v>200.79229000000001</v>
      </c>
      <c r="AG625" s="35">
        <v>38.142919999999997</v>
      </c>
      <c r="AH625" s="35">
        <v>161.46106</v>
      </c>
      <c r="AI625" s="35"/>
      <c r="AJ625" s="35"/>
      <c r="AK625" s="35"/>
      <c r="AL625" s="35">
        <v>0</v>
      </c>
      <c r="AM625" s="35"/>
      <c r="AN625" s="35"/>
      <c r="AQ625" s="24">
        <f t="shared" si="40"/>
        <v>544.74687000000006</v>
      </c>
      <c r="AS625" s="34">
        <v>684.25000000000011</v>
      </c>
      <c r="AU625" s="20">
        <f t="shared" si="39"/>
        <v>1228.9968700000002</v>
      </c>
      <c r="AW625" s="20"/>
    </row>
    <row r="626" spans="1:49" x14ac:dyDescent="0.25">
      <c r="A626" t="str">
        <f>VLOOKUP($B626,'Cushing Balance'!$C$2:$E$500,3,TRUE)</f>
        <v>142011</v>
      </c>
      <c r="B626" s="1">
        <v>40637</v>
      </c>
      <c r="C626" s="31"/>
      <c r="D626" s="8">
        <v>145.05251999999999</v>
      </c>
      <c r="E626" s="35">
        <v>124.58741999999999</v>
      </c>
      <c r="F626" s="35"/>
      <c r="G626" s="26">
        <v>49.5</v>
      </c>
      <c r="H626" s="35">
        <v>15.570399999999999</v>
      </c>
      <c r="I626" s="35">
        <v>0</v>
      </c>
      <c r="J626" s="26">
        <v>0</v>
      </c>
      <c r="K626" s="35">
        <v>62.56823</v>
      </c>
      <c r="L626" s="35">
        <v>0</v>
      </c>
      <c r="M626" s="35">
        <v>345.33623</v>
      </c>
      <c r="N626" s="35">
        <v>0</v>
      </c>
      <c r="O626" s="35"/>
      <c r="P626" s="35"/>
      <c r="Q626" s="35"/>
      <c r="R626" s="35">
        <v>50.52617</v>
      </c>
      <c r="S626" s="35"/>
      <c r="T626" s="35"/>
      <c r="V626" s="24">
        <f t="shared" si="37"/>
        <v>793.14096999999992</v>
      </c>
      <c r="X626" s="5">
        <v>413.06915642545476</v>
      </c>
      <c r="Z626" s="20">
        <f t="shared" si="38"/>
        <v>1206.2101264254547</v>
      </c>
      <c r="AB626" s="8">
        <v>135.44994</v>
      </c>
      <c r="AC626" s="35">
        <v>0</v>
      </c>
      <c r="AD626" s="35"/>
      <c r="AE626" s="35">
        <v>0</v>
      </c>
      <c r="AF626" s="35">
        <v>216.55728999999999</v>
      </c>
      <c r="AG626" s="35">
        <v>37.840440000000001</v>
      </c>
      <c r="AH626" s="35">
        <v>165.21265</v>
      </c>
      <c r="AI626" s="35"/>
      <c r="AJ626" s="35"/>
      <c r="AK626" s="35"/>
      <c r="AL626" s="35">
        <v>0</v>
      </c>
      <c r="AM626" s="35"/>
      <c r="AN626" s="35"/>
      <c r="AQ626" s="24">
        <f t="shared" si="40"/>
        <v>555.06032000000005</v>
      </c>
      <c r="AS626" s="34">
        <v>684.25000000000011</v>
      </c>
      <c r="AU626" s="20">
        <f t="shared" si="39"/>
        <v>1239.31032</v>
      </c>
      <c r="AW626" s="20"/>
    </row>
    <row r="627" spans="1:49" x14ac:dyDescent="0.25">
      <c r="A627" t="str">
        <f>VLOOKUP($B627,'Cushing Balance'!$C$2:$E$500,3,TRUE)</f>
        <v>142011</v>
      </c>
      <c r="B627" s="1">
        <v>40638</v>
      </c>
      <c r="C627" s="31"/>
      <c r="D627" s="8">
        <v>450.33608000000004</v>
      </c>
      <c r="E627" s="35">
        <v>72.478169999999992</v>
      </c>
      <c r="F627" s="35"/>
      <c r="G627" s="26">
        <v>49.5</v>
      </c>
      <c r="H627" s="35">
        <v>30.906580000000002</v>
      </c>
      <c r="I627" s="35">
        <v>0</v>
      </c>
      <c r="J627" s="26">
        <v>0</v>
      </c>
      <c r="K627" s="35">
        <v>65.376000000000005</v>
      </c>
      <c r="L627" s="35">
        <v>0</v>
      </c>
      <c r="M627" s="35">
        <v>355.93288000000001</v>
      </c>
      <c r="N627" s="35">
        <v>0</v>
      </c>
      <c r="O627" s="35"/>
      <c r="P627" s="35"/>
      <c r="Q627" s="35"/>
      <c r="R627" s="35">
        <v>54.421099999999996</v>
      </c>
      <c r="S627" s="35"/>
      <c r="T627" s="35"/>
      <c r="V627" s="24">
        <f t="shared" si="37"/>
        <v>1078.95081</v>
      </c>
      <c r="X627" s="5">
        <v>413.06915642545476</v>
      </c>
      <c r="Z627" s="20">
        <f t="shared" si="38"/>
        <v>1492.0199664254549</v>
      </c>
      <c r="AB627" s="8">
        <v>131.57971000000001</v>
      </c>
      <c r="AC627" s="35">
        <v>0</v>
      </c>
      <c r="AD627" s="35"/>
      <c r="AE627" s="35">
        <v>0</v>
      </c>
      <c r="AF627" s="35">
        <v>224.74788000000001</v>
      </c>
      <c r="AG627" s="35">
        <v>38.506080000000004</v>
      </c>
      <c r="AH627" s="35">
        <v>164.03149999999999</v>
      </c>
      <c r="AI627" s="35"/>
      <c r="AJ627" s="35"/>
      <c r="AK627" s="35"/>
      <c r="AL627" s="35">
        <v>0</v>
      </c>
      <c r="AM627" s="35"/>
      <c r="AN627" s="35"/>
      <c r="AQ627" s="24">
        <f t="shared" si="40"/>
        <v>558.86517000000003</v>
      </c>
      <c r="AS627" s="34">
        <v>684.25000000000011</v>
      </c>
      <c r="AU627" s="20">
        <f t="shared" si="39"/>
        <v>1243.11517</v>
      </c>
      <c r="AW627" s="20"/>
    </row>
    <row r="628" spans="1:49" x14ac:dyDescent="0.25">
      <c r="A628" t="str">
        <f>VLOOKUP($B628,'Cushing Balance'!$C$2:$E$500,3,TRUE)</f>
        <v>142011</v>
      </c>
      <c r="B628" s="1">
        <v>40639</v>
      </c>
      <c r="C628" s="31"/>
      <c r="D628" s="8">
        <v>91.32029</v>
      </c>
      <c r="E628" s="35">
        <v>92.636440000000007</v>
      </c>
      <c r="F628" s="35"/>
      <c r="G628" s="26">
        <v>49.5</v>
      </c>
      <c r="H628" s="35">
        <v>29.766669999999998</v>
      </c>
      <c r="I628" s="35">
        <v>0</v>
      </c>
      <c r="J628" s="26">
        <v>0</v>
      </c>
      <c r="K628" s="35">
        <v>59.702419999999996</v>
      </c>
      <c r="L628" s="35">
        <v>0</v>
      </c>
      <c r="M628" s="35">
        <v>351.61008000000004</v>
      </c>
      <c r="N628" s="35">
        <v>0</v>
      </c>
      <c r="O628" s="35"/>
      <c r="P628" s="35"/>
      <c r="Q628" s="35"/>
      <c r="R628" s="35">
        <v>43.627249999999997</v>
      </c>
      <c r="S628" s="35"/>
      <c r="T628" s="35"/>
      <c r="V628" s="24">
        <f t="shared" si="37"/>
        <v>718.16315000000009</v>
      </c>
      <c r="X628" s="5">
        <v>413.06915642545476</v>
      </c>
      <c r="Z628" s="20">
        <f t="shared" si="38"/>
        <v>1131.2323064254549</v>
      </c>
      <c r="AB628" s="8">
        <v>148.33783</v>
      </c>
      <c r="AC628" s="35">
        <v>0</v>
      </c>
      <c r="AD628" s="35"/>
      <c r="AE628" s="35">
        <v>0</v>
      </c>
      <c r="AF628" s="35">
        <v>215.08651999999998</v>
      </c>
      <c r="AG628" s="35">
        <v>37.55565</v>
      </c>
      <c r="AH628" s="35">
        <v>161.18235000000001</v>
      </c>
      <c r="AI628" s="35"/>
      <c r="AJ628" s="35"/>
      <c r="AK628" s="35"/>
      <c r="AL628" s="35">
        <v>0</v>
      </c>
      <c r="AM628" s="35"/>
      <c r="AN628" s="35"/>
      <c r="AQ628" s="24">
        <f t="shared" si="40"/>
        <v>562.16235000000006</v>
      </c>
      <c r="AS628" s="34">
        <v>684.25000000000011</v>
      </c>
      <c r="AU628" s="20">
        <f t="shared" si="39"/>
        <v>1246.4123500000001</v>
      </c>
      <c r="AW628" s="20"/>
    </row>
    <row r="629" spans="1:49" x14ac:dyDescent="0.25">
      <c r="A629" t="str">
        <f>VLOOKUP($B629,'Cushing Balance'!$C$2:$E$500,3,TRUE)</f>
        <v>142011</v>
      </c>
      <c r="B629" s="1">
        <v>40640</v>
      </c>
      <c r="C629" s="31"/>
      <c r="D629" s="8">
        <v>0</v>
      </c>
      <c r="E629" s="35">
        <v>101.88258</v>
      </c>
      <c r="F629" s="35"/>
      <c r="G629" s="26">
        <v>49.5</v>
      </c>
      <c r="H629" s="35">
        <v>8.8254599999999996</v>
      </c>
      <c r="I629" s="35">
        <v>0</v>
      </c>
      <c r="J629" s="26">
        <v>0</v>
      </c>
      <c r="K629" s="35">
        <v>51.728850000000001</v>
      </c>
      <c r="L629" s="35">
        <v>0</v>
      </c>
      <c r="M629" s="35">
        <v>342.50466999999998</v>
      </c>
      <c r="N629" s="35">
        <v>0</v>
      </c>
      <c r="O629" s="35"/>
      <c r="P629" s="35"/>
      <c r="Q629" s="35"/>
      <c r="R629" s="35">
        <v>43.553849999999997</v>
      </c>
      <c r="S629" s="35"/>
      <c r="T629" s="35"/>
      <c r="V629" s="24">
        <f t="shared" si="37"/>
        <v>597.99540999999999</v>
      </c>
      <c r="X629" s="5">
        <v>413.06915642545476</v>
      </c>
      <c r="Z629" s="20">
        <f t="shared" si="38"/>
        <v>1011.0645664254548</v>
      </c>
      <c r="AB629" s="8">
        <v>149.60482999999999</v>
      </c>
      <c r="AC629" s="35">
        <v>0</v>
      </c>
      <c r="AD629" s="35"/>
      <c r="AE629" s="35">
        <v>0</v>
      </c>
      <c r="AF629" s="35">
        <v>138.24225000000001</v>
      </c>
      <c r="AG629" s="35">
        <v>28.889189999999999</v>
      </c>
      <c r="AH629" s="35">
        <v>160.16098000000002</v>
      </c>
      <c r="AI629" s="35"/>
      <c r="AJ629" s="35"/>
      <c r="AK629" s="35"/>
      <c r="AL629" s="35">
        <v>0</v>
      </c>
      <c r="AM629" s="35"/>
      <c r="AN629" s="35"/>
      <c r="AQ629" s="24">
        <f t="shared" si="40"/>
        <v>476.89724999999999</v>
      </c>
      <c r="AS629" s="34">
        <v>684.25000000000011</v>
      </c>
      <c r="AU629" s="20">
        <f t="shared" si="39"/>
        <v>1161.14725</v>
      </c>
      <c r="AW629" s="20"/>
    </row>
    <row r="630" spans="1:49" x14ac:dyDescent="0.25">
      <c r="A630" t="str">
        <f>VLOOKUP($B630,'Cushing Balance'!$C$2:$E$500,3,TRUE)</f>
        <v>142011</v>
      </c>
      <c r="B630" s="1">
        <v>40641</v>
      </c>
      <c r="C630" s="31"/>
      <c r="D630" s="8">
        <v>94.138100000000009</v>
      </c>
      <c r="E630" s="35">
        <v>73.112560000000002</v>
      </c>
      <c r="F630" s="35"/>
      <c r="G630" s="26">
        <v>49.5</v>
      </c>
      <c r="H630" s="35">
        <v>23.808790000000002</v>
      </c>
      <c r="I630" s="35">
        <v>0</v>
      </c>
      <c r="J630" s="26">
        <v>0</v>
      </c>
      <c r="K630" s="35">
        <v>48.863289999999999</v>
      </c>
      <c r="L630" s="35">
        <v>0</v>
      </c>
      <c r="M630" s="35">
        <v>342.67344000000003</v>
      </c>
      <c r="N630" s="35">
        <v>0</v>
      </c>
      <c r="O630" s="35"/>
      <c r="P630" s="35"/>
      <c r="Q630" s="35"/>
      <c r="R630" s="35">
        <v>39.37229</v>
      </c>
      <c r="S630" s="35"/>
      <c r="T630" s="35"/>
      <c r="V630" s="24">
        <f t="shared" si="37"/>
        <v>671.46847000000002</v>
      </c>
      <c r="X630" s="5">
        <v>413.06915642545476</v>
      </c>
      <c r="Z630" s="20">
        <f t="shared" si="38"/>
        <v>1084.5376264254548</v>
      </c>
      <c r="AB630" s="8">
        <v>149.20975000000001</v>
      </c>
      <c r="AC630" s="35">
        <v>0</v>
      </c>
      <c r="AD630" s="35"/>
      <c r="AE630" s="35">
        <v>0</v>
      </c>
      <c r="AF630" s="35">
        <v>217.77513000000002</v>
      </c>
      <c r="AG630" s="35">
        <v>32.831769999999999</v>
      </c>
      <c r="AH630" s="35">
        <v>156.84595999999999</v>
      </c>
      <c r="AI630" s="35"/>
      <c r="AJ630" s="35"/>
      <c r="AK630" s="35"/>
      <c r="AL630" s="35">
        <v>0</v>
      </c>
      <c r="AM630" s="35"/>
      <c r="AN630" s="35"/>
      <c r="AQ630" s="24">
        <f t="shared" si="40"/>
        <v>556.66261000000009</v>
      </c>
      <c r="AS630" s="34">
        <v>684.25000000000011</v>
      </c>
      <c r="AU630" s="20">
        <f t="shared" si="39"/>
        <v>1240.9126100000003</v>
      </c>
      <c r="AW630" s="20"/>
    </row>
    <row r="631" spans="1:49" x14ac:dyDescent="0.25">
      <c r="A631" t="str">
        <f>VLOOKUP($B631,'Cushing Balance'!$C$2:$E$500,3,TRUE)</f>
        <v>152011</v>
      </c>
      <c r="B631" s="1">
        <v>40642</v>
      </c>
      <c r="C631" s="31"/>
      <c r="D631" s="8">
        <v>265.22649999999999</v>
      </c>
      <c r="E631" s="35">
        <v>85.021129999999999</v>
      </c>
      <c r="F631" s="35"/>
      <c r="G631" s="26">
        <v>49.5</v>
      </c>
      <c r="H631" s="35">
        <v>23.679830000000003</v>
      </c>
      <c r="I631" s="35">
        <v>0</v>
      </c>
      <c r="J631" s="26">
        <v>0</v>
      </c>
      <c r="K631" s="35">
        <v>48.40963</v>
      </c>
      <c r="L631" s="35">
        <v>0</v>
      </c>
      <c r="M631" s="35">
        <v>361.90881000000002</v>
      </c>
      <c r="N631" s="35">
        <v>0</v>
      </c>
      <c r="O631" s="35"/>
      <c r="P631" s="35"/>
      <c r="Q631" s="35"/>
      <c r="R631" s="35">
        <v>20.868099999999998</v>
      </c>
      <c r="S631" s="35"/>
      <c r="T631" s="35"/>
      <c r="V631" s="24">
        <f t="shared" si="37"/>
        <v>854.61399999999992</v>
      </c>
      <c r="X631" s="5">
        <v>413.06915642545476</v>
      </c>
      <c r="Z631" s="20">
        <f t="shared" si="38"/>
        <v>1267.6831564254546</v>
      </c>
      <c r="AB631" s="8">
        <v>147.70602</v>
      </c>
      <c r="AC631" s="35">
        <v>0</v>
      </c>
      <c r="AD631" s="35"/>
      <c r="AE631" s="35">
        <v>0</v>
      </c>
      <c r="AF631" s="35">
        <v>218.93682999999999</v>
      </c>
      <c r="AG631" s="35">
        <v>35.559690000000003</v>
      </c>
      <c r="AH631" s="35">
        <v>157.94244</v>
      </c>
      <c r="AI631" s="35"/>
      <c r="AJ631" s="35"/>
      <c r="AK631" s="35"/>
      <c r="AL631" s="35">
        <v>0</v>
      </c>
      <c r="AM631" s="35"/>
      <c r="AN631" s="35"/>
      <c r="AQ631" s="24">
        <f t="shared" si="40"/>
        <v>560.14497999999992</v>
      </c>
      <c r="AS631" s="34">
        <v>684.25000000000011</v>
      </c>
      <c r="AU631" s="20">
        <f t="shared" si="39"/>
        <v>1244.39498</v>
      </c>
      <c r="AW631" s="20"/>
    </row>
    <row r="632" spans="1:49" x14ac:dyDescent="0.25">
      <c r="A632" t="str">
        <f>VLOOKUP($B632,'Cushing Balance'!$C$2:$E$500,3,TRUE)</f>
        <v>152011</v>
      </c>
      <c r="B632" s="1">
        <v>40643</v>
      </c>
      <c r="C632" s="31"/>
      <c r="D632" s="8">
        <v>147.42314999999999</v>
      </c>
      <c r="E632" s="35">
        <v>12.408580000000001</v>
      </c>
      <c r="F632" s="35"/>
      <c r="G632" s="26">
        <v>49.5</v>
      </c>
      <c r="H632" s="35">
        <v>24.000330000000002</v>
      </c>
      <c r="I632" s="35">
        <v>0</v>
      </c>
      <c r="J632" s="26">
        <v>0</v>
      </c>
      <c r="K632" s="35">
        <v>59.157419999999995</v>
      </c>
      <c r="L632" s="35">
        <v>0</v>
      </c>
      <c r="M632" s="35">
        <v>349.62102000000004</v>
      </c>
      <c r="N632" s="35">
        <v>0</v>
      </c>
      <c r="O632" s="35"/>
      <c r="P632" s="35"/>
      <c r="Q632" s="35"/>
      <c r="R632" s="35">
        <v>35.727519999999998</v>
      </c>
      <c r="S632" s="35"/>
      <c r="T632" s="35"/>
      <c r="V632" s="24">
        <f t="shared" si="37"/>
        <v>677.83802000000003</v>
      </c>
      <c r="X632" s="5">
        <v>413.06915642545476</v>
      </c>
      <c r="Z632" s="20">
        <f t="shared" si="38"/>
        <v>1090.9071764254547</v>
      </c>
      <c r="AB632" s="8">
        <v>148.49006</v>
      </c>
      <c r="AC632" s="35">
        <v>0</v>
      </c>
      <c r="AD632" s="35"/>
      <c r="AE632" s="35">
        <v>0</v>
      </c>
      <c r="AF632" s="35">
        <v>208.43813</v>
      </c>
      <c r="AG632" s="35">
        <v>34.726519999999994</v>
      </c>
      <c r="AH632" s="35">
        <v>159.21265</v>
      </c>
      <c r="AI632" s="35"/>
      <c r="AJ632" s="35"/>
      <c r="AK632" s="35"/>
      <c r="AL632" s="35">
        <v>0</v>
      </c>
      <c r="AM632" s="35"/>
      <c r="AN632" s="35"/>
      <c r="AQ632" s="24">
        <f t="shared" si="40"/>
        <v>550.86735999999996</v>
      </c>
      <c r="AS632" s="34">
        <v>684.25000000000011</v>
      </c>
      <c r="AU632" s="20">
        <f t="shared" si="39"/>
        <v>1235.1173600000002</v>
      </c>
      <c r="AW632" s="20"/>
    </row>
    <row r="633" spans="1:49" x14ac:dyDescent="0.25">
      <c r="A633" t="str">
        <f>VLOOKUP($B633,'Cushing Balance'!$C$2:$E$500,3,TRUE)</f>
        <v>152011</v>
      </c>
      <c r="B633" s="1">
        <v>40644</v>
      </c>
      <c r="C633" s="31"/>
      <c r="D633" s="8">
        <v>5.1142099999999999</v>
      </c>
      <c r="E633" s="35">
        <v>117.37163000000001</v>
      </c>
      <c r="F633" s="35"/>
      <c r="G633" s="26">
        <v>49.5</v>
      </c>
      <c r="H633" s="35">
        <v>16.651400000000002</v>
      </c>
      <c r="I633" s="35">
        <v>0</v>
      </c>
      <c r="J633" s="26">
        <v>0</v>
      </c>
      <c r="K633" s="35">
        <v>61.330210000000001</v>
      </c>
      <c r="L633" s="35">
        <v>0</v>
      </c>
      <c r="M633" s="35">
        <v>322.31021000000004</v>
      </c>
      <c r="N633" s="35">
        <v>0</v>
      </c>
      <c r="O633" s="35"/>
      <c r="P633" s="35"/>
      <c r="Q633" s="35"/>
      <c r="R633" s="35">
        <v>41.086919999999999</v>
      </c>
      <c r="S633" s="35"/>
      <c r="T633" s="35"/>
      <c r="V633" s="24">
        <f t="shared" si="37"/>
        <v>613.36457999999993</v>
      </c>
      <c r="X633" s="5">
        <v>413.06915642545476</v>
      </c>
      <c r="Z633" s="20">
        <f t="shared" si="38"/>
        <v>1026.4337364254548</v>
      </c>
      <c r="AB633" s="8">
        <v>148.54765</v>
      </c>
      <c r="AC633" s="35">
        <v>0</v>
      </c>
      <c r="AD633" s="35"/>
      <c r="AE633" s="35">
        <v>0</v>
      </c>
      <c r="AF633" s="35">
        <v>212.97752</v>
      </c>
      <c r="AG633" s="35">
        <v>31.217669999999998</v>
      </c>
      <c r="AH633" s="35">
        <v>162.31652</v>
      </c>
      <c r="AI633" s="35"/>
      <c r="AJ633" s="35"/>
      <c r="AK633" s="35"/>
      <c r="AL633" s="35">
        <v>0</v>
      </c>
      <c r="AM633" s="35"/>
      <c r="AN633" s="35"/>
      <c r="AQ633" s="24">
        <f t="shared" si="40"/>
        <v>555.05935999999997</v>
      </c>
      <c r="AS633" s="34">
        <v>684.25000000000011</v>
      </c>
      <c r="AU633" s="20">
        <f t="shared" si="39"/>
        <v>1239.3093600000002</v>
      </c>
      <c r="AW633" s="20"/>
    </row>
    <row r="634" spans="1:49" x14ac:dyDescent="0.25">
      <c r="A634" t="str">
        <f>VLOOKUP($B634,'Cushing Balance'!$C$2:$E$500,3,TRUE)</f>
        <v>152011</v>
      </c>
      <c r="B634" s="1">
        <v>40645</v>
      </c>
      <c r="C634" s="31"/>
      <c r="D634" s="8">
        <v>2.9594999999999998</v>
      </c>
      <c r="E634" s="35">
        <v>141.75644</v>
      </c>
      <c r="F634" s="35"/>
      <c r="G634" s="26">
        <v>49.5</v>
      </c>
      <c r="H634" s="35">
        <v>29.183</v>
      </c>
      <c r="I634" s="35">
        <v>0</v>
      </c>
      <c r="J634" s="26">
        <v>0</v>
      </c>
      <c r="K634" s="35">
        <v>60.350850000000001</v>
      </c>
      <c r="L634" s="35">
        <v>0</v>
      </c>
      <c r="M634" s="35">
        <v>351.48419000000001</v>
      </c>
      <c r="N634" s="35">
        <v>0</v>
      </c>
      <c r="O634" s="35"/>
      <c r="P634" s="35"/>
      <c r="Q634" s="35"/>
      <c r="R634" s="35">
        <v>74.648979999999995</v>
      </c>
      <c r="S634" s="35"/>
      <c r="T634" s="35"/>
      <c r="V634" s="24">
        <f t="shared" si="37"/>
        <v>709.88295999999991</v>
      </c>
      <c r="X634" s="5">
        <v>413.06915642545476</v>
      </c>
      <c r="Z634" s="20">
        <f t="shared" si="38"/>
        <v>1122.9521164254547</v>
      </c>
      <c r="AB634" s="8">
        <v>148.73121</v>
      </c>
      <c r="AC634" s="35">
        <v>0</v>
      </c>
      <c r="AD634" s="35"/>
      <c r="AE634" s="35">
        <v>0</v>
      </c>
      <c r="AF634" s="35">
        <v>216.24764999999999</v>
      </c>
      <c r="AG634" s="35">
        <v>38.244019999999999</v>
      </c>
      <c r="AH634" s="35">
        <v>162.77099999999999</v>
      </c>
      <c r="AI634" s="35"/>
      <c r="AJ634" s="35"/>
      <c r="AK634" s="35"/>
      <c r="AL634" s="35">
        <v>0</v>
      </c>
      <c r="AM634" s="35"/>
      <c r="AN634" s="35"/>
      <c r="AQ634" s="24">
        <f t="shared" si="40"/>
        <v>565.99387999999999</v>
      </c>
      <c r="AS634" s="34">
        <v>684.25000000000011</v>
      </c>
      <c r="AU634" s="20">
        <f t="shared" si="39"/>
        <v>1250.24388</v>
      </c>
      <c r="AW634" s="20"/>
    </row>
    <row r="635" spans="1:49" x14ac:dyDescent="0.25">
      <c r="A635" t="str">
        <f>VLOOKUP($B635,'Cushing Balance'!$C$2:$E$500,3,TRUE)</f>
        <v>152011</v>
      </c>
      <c r="B635" s="1">
        <v>40646</v>
      </c>
      <c r="C635" s="31"/>
      <c r="D635" s="8">
        <v>342.83796000000001</v>
      </c>
      <c r="E635" s="35">
        <v>74.496020000000001</v>
      </c>
      <c r="F635" s="35"/>
      <c r="G635" s="26">
        <v>49.5</v>
      </c>
      <c r="H635" s="35">
        <v>31.958130000000001</v>
      </c>
      <c r="I635" s="35">
        <v>0</v>
      </c>
      <c r="J635" s="26">
        <v>0</v>
      </c>
      <c r="K635" s="35">
        <v>59.933980000000005</v>
      </c>
      <c r="L635" s="35">
        <v>0</v>
      </c>
      <c r="M635" s="35">
        <v>330.32477</v>
      </c>
      <c r="N635" s="35">
        <v>0</v>
      </c>
      <c r="O635" s="35"/>
      <c r="P635" s="35"/>
      <c r="Q635" s="35"/>
      <c r="R635" s="35">
        <v>23.230169999999998</v>
      </c>
      <c r="S635" s="35"/>
      <c r="T635" s="35"/>
      <c r="V635" s="24">
        <f t="shared" si="37"/>
        <v>912.2810300000001</v>
      </c>
      <c r="X635" s="5">
        <v>413.06915642545476</v>
      </c>
      <c r="Z635" s="20">
        <f t="shared" si="38"/>
        <v>1325.3501864254549</v>
      </c>
      <c r="AB635" s="8">
        <v>149.47954000000001</v>
      </c>
      <c r="AC635" s="35">
        <v>0</v>
      </c>
      <c r="AD635" s="35"/>
      <c r="AE635" s="35">
        <v>0</v>
      </c>
      <c r="AF635" s="35">
        <v>209.81263000000001</v>
      </c>
      <c r="AG635" s="35">
        <v>37.651150000000001</v>
      </c>
      <c r="AH635" s="35">
        <v>161.76651999999999</v>
      </c>
      <c r="AI635" s="35"/>
      <c r="AJ635" s="35"/>
      <c r="AK635" s="35"/>
      <c r="AL635" s="35">
        <v>0</v>
      </c>
      <c r="AM635" s="35"/>
      <c r="AN635" s="35"/>
      <c r="AQ635" s="24">
        <f t="shared" si="40"/>
        <v>558.7098400000001</v>
      </c>
      <c r="AS635" s="34">
        <v>684.25000000000011</v>
      </c>
      <c r="AU635" s="20">
        <f t="shared" si="39"/>
        <v>1242.9598400000002</v>
      </c>
      <c r="AW635" s="20"/>
    </row>
    <row r="636" spans="1:49" x14ac:dyDescent="0.25">
      <c r="A636" t="str">
        <f>VLOOKUP($B636,'Cushing Balance'!$C$2:$E$500,3,TRUE)</f>
        <v>152011</v>
      </c>
      <c r="B636" s="1">
        <v>40647</v>
      </c>
      <c r="C636" s="31"/>
      <c r="D636" s="8">
        <v>7.2061000000000002</v>
      </c>
      <c r="E636" s="35">
        <v>11.893879999999999</v>
      </c>
      <c r="F636" s="35"/>
      <c r="G636" s="26">
        <v>49.5</v>
      </c>
      <c r="H636" s="35">
        <v>25.168130000000001</v>
      </c>
      <c r="I636" s="35">
        <v>0</v>
      </c>
      <c r="J636" s="26">
        <v>0</v>
      </c>
      <c r="K636" s="35">
        <v>59.548650000000002</v>
      </c>
      <c r="L636" s="35">
        <v>0</v>
      </c>
      <c r="M636" s="35">
        <v>329.17419000000001</v>
      </c>
      <c r="N636" s="35">
        <v>0</v>
      </c>
      <c r="O636" s="35"/>
      <c r="P636" s="35"/>
      <c r="Q636" s="35"/>
      <c r="R636" s="35">
        <v>50.70608</v>
      </c>
      <c r="S636" s="35"/>
      <c r="T636" s="35"/>
      <c r="V636" s="24">
        <f t="shared" si="37"/>
        <v>533.19703000000004</v>
      </c>
      <c r="X636" s="5">
        <v>413.06915642545476</v>
      </c>
      <c r="Z636" s="20">
        <f t="shared" si="38"/>
        <v>946.26618642545486</v>
      </c>
      <c r="AB636" s="8">
        <v>148.88034999999999</v>
      </c>
      <c r="AC636" s="35">
        <v>0</v>
      </c>
      <c r="AD636" s="35"/>
      <c r="AE636" s="35">
        <v>0</v>
      </c>
      <c r="AF636" s="35">
        <v>222.61493999999999</v>
      </c>
      <c r="AG636" s="35">
        <v>37.78698</v>
      </c>
      <c r="AH636" s="35">
        <v>161.95835</v>
      </c>
      <c r="AI636" s="35"/>
      <c r="AJ636" s="35"/>
      <c r="AK636" s="35"/>
      <c r="AL636" s="35">
        <v>0</v>
      </c>
      <c r="AM636" s="35"/>
      <c r="AN636" s="35"/>
      <c r="AQ636" s="24">
        <f t="shared" si="40"/>
        <v>571.24061999999992</v>
      </c>
      <c r="AS636" s="34">
        <v>684.25000000000011</v>
      </c>
      <c r="AU636" s="20">
        <f t="shared" si="39"/>
        <v>1255.49062</v>
      </c>
      <c r="AW636" s="20"/>
    </row>
    <row r="637" spans="1:49" x14ac:dyDescent="0.25">
      <c r="A637" t="str">
        <f>VLOOKUP($B637,'Cushing Balance'!$C$2:$E$500,3,TRUE)</f>
        <v>152011</v>
      </c>
      <c r="B637" s="1">
        <v>40648</v>
      </c>
      <c r="C637" s="31"/>
      <c r="D637" s="8">
        <v>0</v>
      </c>
      <c r="E637" s="35">
        <v>32.814329999999998</v>
      </c>
      <c r="F637" s="35"/>
      <c r="G637" s="26">
        <v>49.5</v>
      </c>
      <c r="H637" s="35">
        <v>20.647479999999998</v>
      </c>
      <c r="I637" s="35">
        <v>0</v>
      </c>
      <c r="J637" s="26">
        <v>0</v>
      </c>
      <c r="K637" s="35">
        <v>54.067769999999996</v>
      </c>
      <c r="L637" s="35">
        <v>0</v>
      </c>
      <c r="M637" s="35">
        <v>361.50099999999998</v>
      </c>
      <c r="N637" s="35">
        <v>0</v>
      </c>
      <c r="O637" s="35"/>
      <c r="P637" s="35"/>
      <c r="Q637" s="35"/>
      <c r="R637" s="35">
        <v>10.812709999999999</v>
      </c>
      <c r="S637" s="35"/>
      <c r="T637" s="35"/>
      <c r="V637" s="24">
        <f t="shared" si="37"/>
        <v>529.34329000000002</v>
      </c>
      <c r="X637" s="5">
        <v>413.06915642545476</v>
      </c>
      <c r="Z637" s="20">
        <f t="shared" si="38"/>
        <v>942.41244642545485</v>
      </c>
      <c r="AB637" s="8">
        <v>145.90703999999999</v>
      </c>
      <c r="AC637" s="35">
        <v>0</v>
      </c>
      <c r="AD637" s="35"/>
      <c r="AE637" s="35">
        <v>0</v>
      </c>
      <c r="AF637" s="35">
        <v>218.82179000000002</v>
      </c>
      <c r="AG637" s="35">
        <v>29.50206</v>
      </c>
      <c r="AH637" s="35">
        <v>163.37082999999998</v>
      </c>
      <c r="AI637" s="35"/>
      <c r="AJ637" s="35"/>
      <c r="AK637" s="35"/>
      <c r="AL637" s="35">
        <v>0</v>
      </c>
      <c r="AM637" s="35"/>
      <c r="AN637" s="35"/>
      <c r="AQ637" s="24">
        <f t="shared" si="40"/>
        <v>557.60172</v>
      </c>
      <c r="AS637" s="34">
        <v>684.25000000000011</v>
      </c>
      <c r="AU637" s="20">
        <f t="shared" si="39"/>
        <v>1241.8517200000001</v>
      </c>
      <c r="AW637" s="20"/>
    </row>
    <row r="638" spans="1:49" x14ac:dyDescent="0.25">
      <c r="A638" t="str">
        <f>VLOOKUP($B638,'Cushing Balance'!$C$2:$E$500,3,TRUE)</f>
        <v>162011</v>
      </c>
      <c r="B638" s="1">
        <v>40649</v>
      </c>
      <c r="C638" s="31"/>
      <c r="D638" s="8">
        <v>0</v>
      </c>
      <c r="E638" s="35">
        <v>122.16394</v>
      </c>
      <c r="F638" s="35"/>
      <c r="G638" s="26">
        <v>49.5</v>
      </c>
      <c r="H638" s="35">
        <v>30.660790000000002</v>
      </c>
      <c r="I638" s="35">
        <v>0</v>
      </c>
      <c r="J638" s="26">
        <v>0</v>
      </c>
      <c r="K638" s="35">
        <v>60.849400000000003</v>
      </c>
      <c r="L638" s="35">
        <v>0</v>
      </c>
      <c r="M638" s="35">
        <v>350.76203999999996</v>
      </c>
      <c r="N638" s="35">
        <v>0</v>
      </c>
      <c r="O638" s="35"/>
      <c r="P638" s="35"/>
      <c r="Q638" s="35"/>
      <c r="R638" s="35">
        <v>1.17513</v>
      </c>
      <c r="S638" s="35"/>
      <c r="T638" s="35"/>
      <c r="V638" s="24">
        <f t="shared" si="37"/>
        <v>615.11129999999991</v>
      </c>
      <c r="X638" s="5">
        <v>413.06915642545476</v>
      </c>
      <c r="Z638" s="20">
        <f t="shared" si="38"/>
        <v>1028.1804564254546</v>
      </c>
      <c r="AB638" s="8">
        <v>148.65946</v>
      </c>
      <c r="AC638" s="35">
        <v>0</v>
      </c>
      <c r="AD638" s="35"/>
      <c r="AE638" s="35">
        <v>0</v>
      </c>
      <c r="AF638" s="35">
        <v>227.10957999999999</v>
      </c>
      <c r="AG638" s="35">
        <v>38.378</v>
      </c>
      <c r="AH638" s="35">
        <v>164.41893999999999</v>
      </c>
      <c r="AI638" s="35"/>
      <c r="AJ638" s="35"/>
      <c r="AK638" s="35"/>
      <c r="AL638" s="35">
        <v>0</v>
      </c>
      <c r="AM638" s="35"/>
      <c r="AN638" s="35"/>
      <c r="AQ638" s="24">
        <f t="shared" si="40"/>
        <v>578.56597999999997</v>
      </c>
      <c r="AS638" s="34">
        <v>684.25000000000011</v>
      </c>
      <c r="AU638" s="20">
        <f t="shared" si="39"/>
        <v>1262.8159800000001</v>
      </c>
      <c r="AW638" s="20"/>
    </row>
    <row r="639" spans="1:49" x14ac:dyDescent="0.25">
      <c r="A639" t="str">
        <f>VLOOKUP($B639,'Cushing Balance'!$C$2:$E$500,3,TRUE)</f>
        <v>162011</v>
      </c>
      <c r="B639" s="1">
        <v>40650</v>
      </c>
      <c r="C639" s="31"/>
      <c r="D639" s="8">
        <v>0</v>
      </c>
      <c r="E639" s="35">
        <v>1.9498800000000001</v>
      </c>
      <c r="F639" s="35"/>
      <c r="G639" s="26">
        <v>49.5</v>
      </c>
      <c r="H639" s="35">
        <v>30.13092</v>
      </c>
      <c r="I639" s="35">
        <v>0</v>
      </c>
      <c r="J639" s="26">
        <v>0</v>
      </c>
      <c r="K639" s="35">
        <v>62.877129999999994</v>
      </c>
      <c r="L639" s="35">
        <v>0</v>
      </c>
      <c r="M639" s="35">
        <v>322.09285</v>
      </c>
      <c r="N639" s="35">
        <v>0</v>
      </c>
      <c r="O639" s="35"/>
      <c r="P639" s="35"/>
      <c r="Q639" s="35"/>
      <c r="R639" s="35">
        <v>1.1873499999999999</v>
      </c>
      <c r="S639" s="35"/>
      <c r="T639" s="35"/>
      <c r="V639" s="24">
        <f t="shared" si="37"/>
        <v>467.73812999999996</v>
      </c>
      <c r="X639" s="5">
        <v>413.06915642545476</v>
      </c>
      <c r="Z639" s="20">
        <f t="shared" si="38"/>
        <v>880.80728642545478</v>
      </c>
      <c r="AB639" s="8">
        <v>147.95729</v>
      </c>
      <c r="AC639" s="35">
        <v>0</v>
      </c>
      <c r="AD639" s="35"/>
      <c r="AE639" s="35">
        <v>0</v>
      </c>
      <c r="AF639" s="35">
        <v>224.13004000000001</v>
      </c>
      <c r="AG639" s="35">
        <v>38.167439999999999</v>
      </c>
      <c r="AH639" s="35">
        <v>161.07554000000002</v>
      </c>
      <c r="AI639" s="35"/>
      <c r="AJ639" s="35"/>
      <c r="AK639" s="35"/>
      <c r="AL639" s="35">
        <v>0</v>
      </c>
      <c r="AM639" s="35"/>
      <c r="AN639" s="35"/>
      <c r="AQ639" s="24">
        <f t="shared" si="40"/>
        <v>571.33031000000005</v>
      </c>
      <c r="AS639" s="34">
        <v>684.25000000000011</v>
      </c>
      <c r="AU639" s="20">
        <f t="shared" si="39"/>
        <v>1255.5803100000003</v>
      </c>
      <c r="AW639" s="20"/>
    </row>
    <row r="640" spans="1:49" x14ac:dyDescent="0.25">
      <c r="A640" t="str">
        <f>VLOOKUP($B640,'Cushing Balance'!$C$2:$E$500,3,TRUE)</f>
        <v>162011</v>
      </c>
      <c r="B640" s="1">
        <v>40651</v>
      </c>
      <c r="C640" s="31"/>
      <c r="D640" s="8">
        <v>0</v>
      </c>
      <c r="E640" s="35">
        <v>36.793099999999995</v>
      </c>
      <c r="F640" s="35"/>
      <c r="G640" s="26">
        <v>49.5</v>
      </c>
      <c r="H640" s="35">
        <v>29.351669999999999</v>
      </c>
      <c r="I640" s="35">
        <v>0</v>
      </c>
      <c r="J640" s="26">
        <v>0</v>
      </c>
      <c r="K640" s="35">
        <v>53.10313</v>
      </c>
      <c r="L640" s="35">
        <v>0</v>
      </c>
      <c r="M640" s="35">
        <v>317.64408000000003</v>
      </c>
      <c r="N640" s="35">
        <v>0</v>
      </c>
      <c r="O640" s="35"/>
      <c r="P640" s="35"/>
      <c r="Q640" s="35"/>
      <c r="R640" s="35">
        <v>59.794129999999996</v>
      </c>
      <c r="S640" s="35"/>
      <c r="T640" s="35"/>
      <c r="V640" s="24">
        <f t="shared" si="37"/>
        <v>546.18610999999999</v>
      </c>
      <c r="X640" s="5">
        <v>413.06915642545476</v>
      </c>
      <c r="Z640" s="20">
        <f t="shared" si="38"/>
        <v>959.25526642545469</v>
      </c>
      <c r="AB640" s="8">
        <v>146.65351999999999</v>
      </c>
      <c r="AC640" s="35">
        <v>0</v>
      </c>
      <c r="AD640" s="35"/>
      <c r="AE640" s="35">
        <v>0</v>
      </c>
      <c r="AF640" s="35">
        <v>217.31373000000002</v>
      </c>
      <c r="AG640" s="35">
        <v>37.982750000000003</v>
      </c>
      <c r="AH640" s="35">
        <v>160.10469000000001</v>
      </c>
      <c r="AI640" s="35"/>
      <c r="AJ640" s="35"/>
      <c r="AK640" s="35"/>
      <c r="AL640" s="35">
        <v>0</v>
      </c>
      <c r="AM640" s="35"/>
      <c r="AN640" s="35"/>
      <c r="AQ640" s="24">
        <f t="shared" si="40"/>
        <v>562.05469000000005</v>
      </c>
      <c r="AS640" s="34">
        <v>684.25000000000011</v>
      </c>
      <c r="AU640" s="20">
        <f t="shared" si="39"/>
        <v>1246.3046900000002</v>
      </c>
      <c r="AW640" s="20"/>
    </row>
    <row r="641" spans="1:49" x14ac:dyDescent="0.25">
      <c r="A641" t="str">
        <f>VLOOKUP($B641,'Cushing Balance'!$C$2:$E$500,3,TRUE)</f>
        <v>162011</v>
      </c>
      <c r="B641" s="1">
        <v>40652</v>
      </c>
      <c r="C641" s="31"/>
      <c r="D641" s="8">
        <v>62.09919</v>
      </c>
      <c r="E641" s="35">
        <v>155.19649999999999</v>
      </c>
      <c r="F641" s="35"/>
      <c r="G641" s="26">
        <v>49.5</v>
      </c>
      <c r="H641" s="35">
        <v>27.910330000000002</v>
      </c>
      <c r="I641" s="35">
        <v>0</v>
      </c>
      <c r="J641" s="26">
        <v>0</v>
      </c>
      <c r="K641" s="35">
        <v>56.73</v>
      </c>
      <c r="L641" s="35">
        <v>0</v>
      </c>
      <c r="M641" s="35">
        <v>349.97122999999999</v>
      </c>
      <c r="N641" s="35">
        <v>0</v>
      </c>
      <c r="O641" s="35"/>
      <c r="P641" s="35"/>
      <c r="Q641" s="35"/>
      <c r="R641" s="35">
        <v>23.941189999999999</v>
      </c>
      <c r="S641" s="35"/>
      <c r="T641" s="35"/>
      <c r="V641" s="24">
        <f t="shared" si="37"/>
        <v>725.34843999999998</v>
      </c>
      <c r="X641" s="5">
        <v>413.06915642545476</v>
      </c>
      <c r="Z641" s="20">
        <f t="shared" si="38"/>
        <v>1138.4175964254548</v>
      </c>
      <c r="AB641" s="8">
        <v>149.18969000000001</v>
      </c>
      <c r="AC641" s="35">
        <v>0</v>
      </c>
      <c r="AD641" s="35"/>
      <c r="AE641" s="35">
        <v>0</v>
      </c>
      <c r="AF641" s="35">
        <v>192.75148000000002</v>
      </c>
      <c r="AG641" s="35">
        <v>34.241849999999999</v>
      </c>
      <c r="AH641" s="35">
        <v>163.29814999999999</v>
      </c>
      <c r="AI641" s="35"/>
      <c r="AJ641" s="35"/>
      <c r="AK641" s="35"/>
      <c r="AL641" s="35">
        <v>0</v>
      </c>
      <c r="AM641" s="35"/>
      <c r="AN641" s="35"/>
      <c r="AQ641" s="24">
        <f t="shared" si="40"/>
        <v>539.48117000000002</v>
      </c>
      <c r="AS641" s="34">
        <v>684.25000000000011</v>
      </c>
      <c r="AU641" s="20">
        <f t="shared" si="39"/>
        <v>1223.73117</v>
      </c>
      <c r="AW641" s="20"/>
    </row>
    <row r="642" spans="1:49" x14ac:dyDescent="0.25">
      <c r="A642" t="str">
        <f>VLOOKUP($B642,'Cushing Balance'!$C$2:$E$500,3,TRUE)</f>
        <v>162011</v>
      </c>
      <c r="B642" s="1">
        <v>40653</v>
      </c>
      <c r="C642" s="31"/>
      <c r="D642" s="8">
        <v>44.314440000000005</v>
      </c>
      <c r="E642" s="35">
        <v>152.01560000000001</v>
      </c>
      <c r="F642" s="35"/>
      <c r="G642" s="26">
        <v>49.5</v>
      </c>
      <c r="H642" s="35">
        <v>27.9</v>
      </c>
      <c r="I642" s="35">
        <v>0</v>
      </c>
      <c r="J642" s="26">
        <v>0</v>
      </c>
      <c r="K642" s="35">
        <v>54.203269999999996</v>
      </c>
      <c r="L642" s="35">
        <v>0</v>
      </c>
      <c r="M642" s="35">
        <v>351.62747999999999</v>
      </c>
      <c r="N642" s="35">
        <v>0</v>
      </c>
      <c r="O642" s="35"/>
      <c r="P642" s="35"/>
      <c r="Q642" s="35"/>
      <c r="R642" s="35">
        <v>69.182539999999989</v>
      </c>
      <c r="S642" s="35"/>
      <c r="T642" s="35"/>
      <c r="V642" s="24">
        <f t="shared" si="37"/>
        <v>748.74333000000001</v>
      </c>
      <c r="X642" s="5">
        <v>413.06915642545476</v>
      </c>
      <c r="Z642" s="20">
        <f t="shared" si="38"/>
        <v>1161.8124864254548</v>
      </c>
      <c r="AB642" s="8">
        <v>140.37465</v>
      </c>
      <c r="AC642" s="35">
        <v>0</v>
      </c>
      <c r="AD642" s="35"/>
      <c r="AE642" s="35">
        <v>0</v>
      </c>
      <c r="AF642" s="35">
        <v>169.87980999999999</v>
      </c>
      <c r="AG642" s="35">
        <v>37.737230000000004</v>
      </c>
      <c r="AH642" s="35">
        <v>166.24439999999998</v>
      </c>
      <c r="AI642" s="35"/>
      <c r="AJ642" s="35"/>
      <c r="AK642" s="35"/>
      <c r="AL642" s="35">
        <v>0</v>
      </c>
      <c r="AM642" s="35"/>
      <c r="AN642" s="35"/>
      <c r="AQ642" s="24">
        <f t="shared" si="40"/>
        <v>514.23608999999999</v>
      </c>
      <c r="AS642" s="34">
        <v>684.25000000000011</v>
      </c>
      <c r="AU642" s="20">
        <f t="shared" si="39"/>
        <v>1198.4860900000001</v>
      </c>
      <c r="AW642" s="20"/>
    </row>
    <row r="643" spans="1:49" x14ac:dyDescent="0.25">
      <c r="A643" t="str">
        <f>VLOOKUP($B643,'Cushing Balance'!$C$2:$E$500,3,TRUE)</f>
        <v>162011</v>
      </c>
      <c r="B643" s="1">
        <v>40654</v>
      </c>
      <c r="C643" s="31"/>
      <c r="D643" s="8">
        <v>0</v>
      </c>
      <c r="E643" s="35">
        <v>122.36075</v>
      </c>
      <c r="F643" s="35"/>
      <c r="G643" s="26">
        <v>49.5</v>
      </c>
      <c r="H643" s="35">
        <v>22.084019999999999</v>
      </c>
      <c r="I643" s="35">
        <v>0</v>
      </c>
      <c r="J643" s="26">
        <v>0</v>
      </c>
      <c r="K643" s="35">
        <v>46.673809999999996</v>
      </c>
      <c r="L643" s="35">
        <v>0</v>
      </c>
      <c r="M643" s="35">
        <v>335.07638000000003</v>
      </c>
      <c r="N643" s="35">
        <v>0</v>
      </c>
      <c r="O643" s="35"/>
      <c r="P643" s="35"/>
      <c r="Q643" s="35"/>
      <c r="R643" s="35">
        <v>66.656940000000006</v>
      </c>
      <c r="S643" s="35"/>
      <c r="T643" s="35"/>
      <c r="V643" s="24">
        <f t="shared" si="37"/>
        <v>642.3519</v>
      </c>
      <c r="X643" s="5">
        <v>413.06915642545476</v>
      </c>
      <c r="Z643" s="20">
        <f t="shared" si="38"/>
        <v>1055.4210564254547</v>
      </c>
      <c r="AB643" s="8">
        <v>130.79390000000001</v>
      </c>
      <c r="AC643" s="35">
        <v>0</v>
      </c>
      <c r="AD643" s="35"/>
      <c r="AE643" s="35">
        <v>0</v>
      </c>
      <c r="AF643" s="35">
        <v>226.20185000000001</v>
      </c>
      <c r="AG643" s="35">
        <v>37.731900000000003</v>
      </c>
      <c r="AH643" s="35">
        <v>163.90557999999999</v>
      </c>
      <c r="AI643" s="35"/>
      <c r="AJ643" s="35"/>
      <c r="AK643" s="35"/>
      <c r="AL643" s="35">
        <v>0</v>
      </c>
      <c r="AM643" s="35"/>
      <c r="AN643" s="35"/>
      <c r="AQ643" s="24">
        <f t="shared" si="40"/>
        <v>558.63323000000003</v>
      </c>
      <c r="AS643" s="34">
        <v>684.25000000000011</v>
      </c>
      <c r="AU643" s="20">
        <f t="shared" si="39"/>
        <v>1242.8832300000001</v>
      </c>
      <c r="AW643" s="20"/>
    </row>
    <row r="644" spans="1:49" x14ac:dyDescent="0.25">
      <c r="A644" t="str">
        <f>VLOOKUP($B644,'Cushing Balance'!$C$2:$E$500,3,TRUE)</f>
        <v>162011</v>
      </c>
      <c r="B644" s="1">
        <v>40655</v>
      </c>
      <c r="C644" s="31"/>
      <c r="D644" s="8">
        <v>83.065880000000007</v>
      </c>
      <c r="E644" s="35">
        <v>97.913560000000004</v>
      </c>
      <c r="F644" s="35"/>
      <c r="G644" s="26">
        <v>49.5</v>
      </c>
      <c r="H644" s="35">
        <v>26.608499999999999</v>
      </c>
      <c r="I644" s="35">
        <v>0</v>
      </c>
      <c r="J644" s="26">
        <v>0</v>
      </c>
      <c r="K644" s="35">
        <v>56.34308</v>
      </c>
      <c r="L644" s="35">
        <v>0</v>
      </c>
      <c r="M644" s="35">
        <v>342.01749999999998</v>
      </c>
      <c r="N644" s="35">
        <v>0</v>
      </c>
      <c r="O644" s="35"/>
      <c r="P644" s="35"/>
      <c r="Q644" s="35"/>
      <c r="R644" s="35">
        <v>0.46610000000000001</v>
      </c>
      <c r="S644" s="35"/>
      <c r="T644" s="35"/>
      <c r="V644" s="24">
        <f t="shared" si="37"/>
        <v>655.9146199999999</v>
      </c>
      <c r="X644" s="5">
        <v>413.06915642545476</v>
      </c>
      <c r="Z644" s="20">
        <f t="shared" si="38"/>
        <v>1068.9837764254546</v>
      </c>
      <c r="AB644" s="8">
        <v>134.99919</v>
      </c>
      <c r="AC644" s="35">
        <v>0</v>
      </c>
      <c r="AD644" s="35"/>
      <c r="AE644" s="35">
        <v>0</v>
      </c>
      <c r="AF644" s="35">
        <v>218.42243999999999</v>
      </c>
      <c r="AG644" s="35">
        <v>37.450809999999997</v>
      </c>
      <c r="AH644" s="35">
        <v>157.36756</v>
      </c>
      <c r="AI644" s="35"/>
      <c r="AJ644" s="35"/>
      <c r="AK644" s="35"/>
      <c r="AL644" s="35">
        <v>0</v>
      </c>
      <c r="AM644" s="35"/>
      <c r="AN644" s="35"/>
      <c r="AQ644" s="24">
        <f t="shared" si="40"/>
        <v>548.24</v>
      </c>
      <c r="AS644" s="34">
        <v>684.25000000000011</v>
      </c>
      <c r="AU644" s="20">
        <f t="shared" si="39"/>
        <v>1232.4900000000002</v>
      </c>
      <c r="AW644" s="20"/>
    </row>
    <row r="645" spans="1:49" x14ac:dyDescent="0.25">
      <c r="A645" t="str">
        <f>VLOOKUP($B645,'Cushing Balance'!$C$2:$E$500,3,TRUE)</f>
        <v>172011</v>
      </c>
      <c r="B645" s="1">
        <v>40656</v>
      </c>
      <c r="C645" s="31"/>
      <c r="D645" s="8">
        <v>0</v>
      </c>
      <c r="E645" s="35">
        <v>97.491060000000004</v>
      </c>
      <c r="F645" s="35"/>
      <c r="G645" s="26">
        <v>49.5</v>
      </c>
      <c r="H645" s="35">
        <v>29.41046</v>
      </c>
      <c r="I645" s="35">
        <v>0</v>
      </c>
      <c r="J645" s="26">
        <v>0</v>
      </c>
      <c r="K645" s="35">
        <v>61.228879999999997</v>
      </c>
      <c r="L645" s="35">
        <v>0</v>
      </c>
      <c r="M645" s="35">
        <v>332.24245999999999</v>
      </c>
      <c r="N645" s="35">
        <v>0</v>
      </c>
      <c r="O645" s="35"/>
      <c r="P645" s="35"/>
      <c r="Q645" s="35"/>
      <c r="R645" s="35">
        <v>0.81508000000000003</v>
      </c>
      <c r="S645" s="35"/>
      <c r="T645" s="35"/>
      <c r="V645" s="24">
        <f t="shared" si="37"/>
        <v>570.68793999999991</v>
      </c>
      <c r="X645" s="5">
        <v>413.06915642545476</v>
      </c>
      <c r="Z645" s="20">
        <f t="shared" si="38"/>
        <v>983.75709642545462</v>
      </c>
      <c r="AB645" s="8">
        <v>141.76107999999999</v>
      </c>
      <c r="AC645" s="35">
        <v>0</v>
      </c>
      <c r="AD645" s="35"/>
      <c r="AE645" s="35">
        <v>0</v>
      </c>
      <c r="AF645" s="35">
        <v>214.63607999999999</v>
      </c>
      <c r="AG645" s="35">
        <v>37.669599999999996</v>
      </c>
      <c r="AH645" s="35">
        <v>157.98656</v>
      </c>
      <c r="AI645" s="35"/>
      <c r="AJ645" s="35"/>
      <c r="AK645" s="35"/>
      <c r="AL645" s="35">
        <v>0</v>
      </c>
      <c r="AM645" s="35"/>
      <c r="AN645" s="35"/>
      <c r="AQ645" s="24">
        <f t="shared" si="40"/>
        <v>552.05331999999999</v>
      </c>
      <c r="AS645" s="34">
        <v>684.25000000000011</v>
      </c>
      <c r="AU645" s="20">
        <f t="shared" si="39"/>
        <v>1236.30332</v>
      </c>
      <c r="AW645" s="20"/>
    </row>
    <row r="646" spans="1:49" x14ac:dyDescent="0.25">
      <c r="A646" t="str">
        <f>VLOOKUP($B646,'Cushing Balance'!$C$2:$E$500,3,TRUE)</f>
        <v>172011</v>
      </c>
      <c r="B646" s="1">
        <v>40657</v>
      </c>
      <c r="C646" s="31"/>
      <c r="D646" s="8">
        <v>207.88705999999999</v>
      </c>
      <c r="E646" s="35">
        <v>157.22820999999999</v>
      </c>
      <c r="F646" s="35"/>
      <c r="G646" s="26">
        <v>49.5</v>
      </c>
      <c r="H646" s="35">
        <v>25.324439999999999</v>
      </c>
      <c r="I646" s="35">
        <v>0</v>
      </c>
      <c r="J646" s="26">
        <v>0</v>
      </c>
      <c r="K646" s="35">
        <v>59.86448</v>
      </c>
      <c r="L646" s="35">
        <v>0</v>
      </c>
      <c r="M646" s="35">
        <v>343.27746000000002</v>
      </c>
      <c r="N646" s="35">
        <v>0</v>
      </c>
      <c r="O646" s="35"/>
      <c r="P646" s="35"/>
      <c r="Q646" s="35"/>
      <c r="R646" s="35">
        <v>45.75065</v>
      </c>
      <c r="S646" s="35"/>
      <c r="T646" s="35"/>
      <c r="V646" s="24">
        <f t="shared" si="37"/>
        <v>888.83230000000003</v>
      </c>
      <c r="X646" s="5">
        <v>413.06915642545476</v>
      </c>
      <c r="Z646" s="20">
        <f t="shared" si="38"/>
        <v>1301.9014564254549</v>
      </c>
      <c r="AB646" s="8">
        <v>130.83669</v>
      </c>
      <c r="AC646" s="35">
        <v>0</v>
      </c>
      <c r="AD646" s="35"/>
      <c r="AE646" s="35">
        <v>0</v>
      </c>
      <c r="AF646" s="35">
        <v>205.98006000000001</v>
      </c>
      <c r="AG646" s="35">
        <v>31.614459999999998</v>
      </c>
      <c r="AH646" s="35">
        <v>155.86879000000002</v>
      </c>
      <c r="AI646" s="35"/>
      <c r="AJ646" s="35"/>
      <c r="AK646" s="35"/>
      <c r="AL646" s="35">
        <v>0</v>
      </c>
      <c r="AM646" s="35"/>
      <c r="AN646" s="35"/>
      <c r="AQ646" s="24">
        <f t="shared" si="40"/>
        <v>524.30000000000007</v>
      </c>
      <c r="AS646" s="34">
        <v>684.25000000000011</v>
      </c>
      <c r="AU646" s="20">
        <f t="shared" si="39"/>
        <v>1208.5500000000002</v>
      </c>
      <c r="AW646" s="20"/>
    </row>
    <row r="647" spans="1:49" x14ac:dyDescent="0.25">
      <c r="A647" t="str">
        <f>VLOOKUP($B647,'Cushing Balance'!$C$2:$E$500,3,TRUE)</f>
        <v>172011</v>
      </c>
      <c r="B647" s="1">
        <v>40658</v>
      </c>
      <c r="C647" s="31"/>
      <c r="D647" s="8">
        <v>97.932829999999996</v>
      </c>
      <c r="E647" s="35">
        <v>75.493380000000002</v>
      </c>
      <c r="F647" s="35"/>
      <c r="G647" s="26">
        <v>49.5</v>
      </c>
      <c r="H647" s="35">
        <v>16.26717</v>
      </c>
      <c r="I647" s="35">
        <v>0</v>
      </c>
      <c r="J647" s="26">
        <v>0</v>
      </c>
      <c r="K647" s="35">
        <v>59.673290000000001</v>
      </c>
      <c r="L647" s="35">
        <v>0</v>
      </c>
      <c r="M647" s="35">
        <v>319.41088000000002</v>
      </c>
      <c r="N647" s="35">
        <v>0</v>
      </c>
      <c r="O647" s="35"/>
      <c r="P647" s="35"/>
      <c r="Q647" s="35"/>
      <c r="R647" s="35">
        <v>34.515540000000001</v>
      </c>
      <c r="S647" s="35"/>
      <c r="T647" s="35"/>
      <c r="V647" s="24">
        <f t="shared" si="37"/>
        <v>652.79309000000001</v>
      </c>
      <c r="X647" s="5">
        <v>413.06915642545476</v>
      </c>
      <c r="Z647" s="20">
        <f t="shared" si="38"/>
        <v>1065.8622464254547</v>
      </c>
      <c r="AB647" s="8">
        <v>130.69952000000001</v>
      </c>
      <c r="AC647" s="35">
        <v>0</v>
      </c>
      <c r="AD647" s="35"/>
      <c r="AE647" s="35">
        <v>0</v>
      </c>
      <c r="AF647" s="35">
        <v>208.38381000000001</v>
      </c>
      <c r="AG647" s="35">
        <v>36.712919999999997</v>
      </c>
      <c r="AH647" s="35">
        <v>158.48835</v>
      </c>
      <c r="AI647" s="35"/>
      <c r="AJ647" s="35"/>
      <c r="AK647" s="35"/>
      <c r="AL647" s="35">
        <v>0</v>
      </c>
      <c r="AM647" s="35"/>
      <c r="AN647" s="35"/>
      <c r="AQ647" s="24">
        <f t="shared" si="40"/>
        <v>534.28460000000007</v>
      </c>
      <c r="AS647" s="34">
        <v>684.25000000000011</v>
      </c>
      <c r="AU647" s="20">
        <f t="shared" si="39"/>
        <v>1218.5346000000002</v>
      </c>
      <c r="AW647" s="20"/>
    </row>
    <row r="648" spans="1:49" x14ac:dyDescent="0.25">
      <c r="A648" t="str">
        <f>VLOOKUP($B648,'Cushing Balance'!$C$2:$E$500,3,TRUE)</f>
        <v>172011</v>
      </c>
      <c r="B648" s="1">
        <v>40659</v>
      </c>
      <c r="C648" s="31"/>
      <c r="D648" s="8">
        <v>203.18120999999999</v>
      </c>
      <c r="E648" s="35">
        <v>52.812019999999997</v>
      </c>
      <c r="F648" s="35"/>
      <c r="G648" s="26">
        <v>49.5</v>
      </c>
      <c r="H648" s="35">
        <v>19.20608</v>
      </c>
      <c r="I648" s="35">
        <v>0</v>
      </c>
      <c r="J648" s="26">
        <v>0</v>
      </c>
      <c r="K648" s="35">
        <v>52.47804</v>
      </c>
      <c r="L648" s="35">
        <v>0</v>
      </c>
      <c r="M648" s="35">
        <v>308.12271000000004</v>
      </c>
      <c r="N648" s="35">
        <v>0</v>
      </c>
      <c r="O648" s="35"/>
      <c r="P648" s="35"/>
      <c r="Q648" s="35"/>
      <c r="R648" s="35">
        <v>12.11767</v>
      </c>
      <c r="S648" s="35"/>
      <c r="T648" s="35"/>
      <c r="V648" s="24">
        <f t="shared" si="37"/>
        <v>697.41773000000001</v>
      </c>
      <c r="X648" s="5">
        <v>413.06915642545476</v>
      </c>
      <c r="Z648" s="20">
        <f t="shared" si="38"/>
        <v>1110.4868864254547</v>
      </c>
      <c r="AB648" s="8">
        <v>141.81938</v>
      </c>
      <c r="AC648" s="35">
        <v>0</v>
      </c>
      <c r="AD648" s="35"/>
      <c r="AE648" s="35">
        <v>0</v>
      </c>
      <c r="AF648" s="35">
        <v>209.04729</v>
      </c>
      <c r="AG648" s="35">
        <v>29.421290000000003</v>
      </c>
      <c r="AH648" s="35">
        <v>147.78712999999999</v>
      </c>
      <c r="AI648" s="35"/>
      <c r="AJ648" s="35"/>
      <c r="AK648" s="35"/>
      <c r="AL648" s="35">
        <v>0</v>
      </c>
      <c r="AM648" s="35"/>
      <c r="AN648" s="35"/>
      <c r="AQ648" s="24">
        <f t="shared" si="40"/>
        <v>528.07509000000005</v>
      </c>
      <c r="AS648" s="34">
        <v>684.25000000000011</v>
      </c>
      <c r="AU648" s="20">
        <f t="shared" si="39"/>
        <v>1212.3250900000003</v>
      </c>
      <c r="AW648" s="20"/>
    </row>
    <row r="649" spans="1:49" x14ac:dyDescent="0.25">
      <c r="A649" t="str">
        <f>VLOOKUP($B649,'Cushing Balance'!$C$2:$E$500,3,TRUE)</f>
        <v>172011</v>
      </c>
      <c r="B649" s="1">
        <v>40660</v>
      </c>
      <c r="C649" s="31"/>
      <c r="D649" s="8">
        <v>0</v>
      </c>
      <c r="E649" s="35">
        <v>129.2681</v>
      </c>
      <c r="F649" s="35"/>
      <c r="G649" s="26">
        <v>49.5</v>
      </c>
      <c r="H649" s="35">
        <v>29.10923</v>
      </c>
      <c r="I649" s="35">
        <v>0</v>
      </c>
      <c r="J649" s="26">
        <v>0</v>
      </c>
      <c r="K649" s="35">
        <v>45.565980000000003</v>
      </c>
      <c r="L649" s="35">
        <v>0</v>
      </c>
      <c r="M649" s="35">
        <v>358.33258000000001</v>
      </c>
      <c r="N649" s="35">
        <v>0</v>
      </c>
      <c r="O649" s="35"/>
      <c r="P649" s="35"/>
      <c r="Q649" s="35"/>
      <c r="R649" s="35">
        <v>33.236460000000001</v>
      </c>
      <c r="S649" s="35"/>
      <c r="T649" s="35"/>
      <c r="V649" s="24">
        <f t="shared" si="37"/>
        <v>645.01234999999997</v>
      </c>
      <c r="X649" s="5">
        <v>413.06915642545476</v>
      </c>
      <c r="Z649" s="20">
        <f t="shared" si="38"/>
        <v>1058.0815064254548</v>
      </c>
      <c r="AB649" s="8">
        <v>146.12367</v>
      </c>
      <c r="AC649" s="35">
        <v>0</v>
      </c>
      <c r="AD649" s="35"/>
      <c r="AE649" s="35">
        <v>0</v>
      </c>
      <c r="AF649" s="35">
        <v>211.13732999999999</v>
      </c>
      <c r="AG649" s="35">
        <v>30.065189999999998</v>
      </c>
      <c r="AH649" s="35">
        <v>162.77985000000001</v>
      </c>
      <c r="AI649" s="35"/>
      <c r="AJ649" s="35"/>
      <c r="AK649" s="35"/>
      <c r="AL649" s="35">
        <v>0</v>
      </c>
      <c r="AM649" s="35"/>
      <c r="AN649" s="35"/>
      <c r="AQ649" s="24">
        <f t="shared" si="40"/>
        <v>550.10603999999989</v>
      </c>
      <c r="AS649" s="34">
        <v>684.25000000000011</v>
      </c>
      <c r="AU649" s="20">
        <f t="shared" si="39"/>
        <v>1234.3560400000001</v>
      </c>
      <c r="AW649" s="20"/>
    </row>
    <row r="650" spans="1:49" x14ac:dyDescent="0.25">
      <c r="A650" t="str">
        <f>VLOOKUP($B650,'Cushing Balance'!$C$2:$E$500,3,TRUE)</f>
        <v>172011</v>
      </c>
      <c r="B650" s="1">
        <v>40661</v>
      </c>
      <c r="C650" s="31"/>
      <c r="D650" s="8">
        <v>62.263750000000002</v>
      </c>
      <c r="E650" s="35">
        <v>37.595980000000004</v>
      </c>
      <c r="F650" s="35"/>
      <c r="G650" s="26">
        <v>49.5</v>
      </c>
      <c r="H650" s="35">
        <v>27.151979999999998</v>
      </c>
      <c r="I650" s="35">
        <v>0</v>
      </c>
      <c r="J650" s="26">
        <v>0</v>
      </c>
      <c r="K650" s="35">
        <v>44.619019999999999</v>
      </c>
      <c r="L650" s="35">
        <v>0</v>
      </c>
      <c r="M650" s="35">
        <v>364.05802</v>
      </c>
      <c r="N650" s="35">
        <v>0</v>
      </c>
      <c r="O650" s="35"/>
      <c r="P650" s="35"/>
      <c r="Q650" s="35"/>
      <c r="R650" s="35">
        <v>96.098169999999996</v>
      </c>
      <c r="S650" s="35"/>
      <c r="T650" s="35"/>
      <c r="V650" s="24">
        <f t="shared" ref="V650:V713" si="41">SUM(D650:R650)</f>
        <v>681.28692000000001</v>
      </c>
      <c r="X650" s="5">
        <v>413.06915642545476</v>
      </c>
      <c r="Z650" s="20">
        <f t="shared" ref="Z650:Z713" si="42">X650+V650</f>
        <v>1094.3560764254548</v>
      </c>
      <c r="AB650" s="8">
        <v>135.91444000000001</v>
      </c>
      <c r="AC650" s="35">
        <v>0</v>
      </c>
      <c r="AD650" s="35"/>
      <c r="AE650" s="35">
        <v>0</v>
      </c>
      <c r="AF650" s="35">
        <v>217.76420999999999</v>
      </c>
      <c r="AG650" s="35">
        <v>27.180099999999999</v>
      </c>
      <c r="AH650" s="35">
        <v>162.40074999999999</v>
      </c>
      <c r="AI650" s="35"/>
      <c r="AJ650" s="35"/>
      <c r="AK650" s="35"/>
      <c r="AL650" s="35">
        <v>0</v>
      </c>
      <c r="AM650" s="35"/>
      <c r="AN650" s="35"/>
      <c r="AQ650" s="24">
        <f t="shared" si="40"/>
        <v>543.2595</v>
      </c>
      <c r="AS650" s="34">
        <v>684.25000000000011</v>
      </c>
      <c r="AU650" s="20">
        <f t="shared" ref="AU650:AU713" si="43">AS650+AQ650</f>
        <v>1227.5095000000001</v>
      </c>
      <c r="AW650" s="20"/>
    </row>
    <row r="651" spans="1:49" x14ac:dyDescent="0.25">
      <c r="A651" t="str">
        <f>VLOOKUP($B651,'Cushing Balance'!$C$2:$E$500,3,TRUE)</f>
        <v>172011</v>
      </c>
      <c r="B651" s="1">
        <v>40662</v>
      </c>
      <c r="C651" s="31"/>
      <c r="D651" s="8">
        <v>252.68270999999999</v>
      </c>
      <c r="E651" s="35">
        <v>12.401459999999998</v>
      </c>
      <c r="F651" s="35"/>
      <c r="G651" s="26">
        <v>49.5</v>
      </c>
      <c r="H651" s="35">
        <v>31.229560000000003</v>
      </c>
      <c r="I651" s="35">
        <v>0</v>
      </c>
      <c r="J651" s="26">
        <v>0</v>
      </c>
      <c r="K651" s="35">
        <v>41.407849999999996</v>
      </c>
      <c r="L651" s="35">
        <v>0</v>
      </c>
      <c r="M651" s="35">
        <v>346.54340000000002</v>
      </c>
      <c r="N651" s="35">
        <v>0</v>
      </c>
      <c r="O651" s="35"/>
      <c r="P651" s="35"/>
      <c r="Q651" s="35"/>
      <c r="R651" s="35">
        <v>86.407880000000006</v>
      </c>
      <c r="S651" s="35"/>
      <c r="T651" s="35"/>
      <c r="V651" s="24">
        <f t="shared" si="41"/>
        <v>820.1728599999999</v>
      </c>
      <c r="X651" s="5">
        <v>413.06915642545476</v>
      </c>
      <c r="Z651" s="20">
        <f t="shared" si="42"/>
        <v>1233.2420164254547</v>
      </c>
      <c r="AB651" s="8">
        <v>141.0266</v>
      </c>
      <c r="AC651" s="35">
        <v>0</v>
      </c>
      <c r="AD651" s="35"/>
      <c r="AE651" s="35">
        <v>0</v>
      </c>
      <c r="AF651" s="35">
        <v>209.79219000000001</v>
      </c>
      <c r="AG651" s="35">
        <v>38.073459999999997</v>
      </c>
      <c r="AH651" s="35">
        <v>147.78429</v>
      </c>
      <c r="AI651" s="35"/>
      <c r="AJ651" s="35"/>
      <c r="AK651" s="35"/>
      <c r="AL651" s="35">
        <v>0</v>
      </c>
      <c r="AM651" s="35"/>
      <c r="AN651" s="35"/>
      <c r="AQ651" s="24">
        <f t="shared" ref="AQ651:AQ714" si="44">SUM(AB651:AO651)</f>
        <v>536.67654000000005</v>
      </c>
      <c r="AS651" s="34">
        <v>684.25000000000011</v>
      </c>
      <c r="AU651" s="20">
        <f t="shared" si="43"/>
        <v>1220.9265400000002</v>
      </c>
      <c r="AW651" s="20"/>
    </row>
    <row r="652" spans="1:49" x14ac:dyDescent="0.25">
      <c r="A652" t="str">
        <f>VLOOKUP($B652,'Cushing Balance'!$C$2:$E$500,3,TRUE)</f>
        <v>182011</v>
      </c>
      <c r="B652" s="1">
        <v>40663</v>
      </c>
      <c r="C652" s="31"/>
      <c r="D652" s="8">
        <v>0</v>
      </c>
      <c r="E652" s="35">
        <v>87.320710000000005</v>
      </c>
      <c r="F652" s="35"/>
      <c r="G652" s="26">
        <v>49.5</v>
      </c>
      <c r="H652" s="35">
        <v>19.074729999999999</v>
      </c>
      <c r="I652" s="35">
        <v>0</v>
      </c>
      <c r="J652" s="26">
        <v>0</v>
      </c>
      <c r="K652" s="35">
        <v>53.145809999999997</v>
      </c>
      <c r="L652" s="35">
        <v>0</v>
      </c>
      <c r="M652" s="35">
        <v>360.96163000000001</v>
      </c>
      <c r="N652" s="35">
        <v>0</v>
      </c>
      <c r="O652" s="35"/>
      <c r="P652" s="35"/>
      <c r="Q652" s="35"/>
      <c r="R652" s="35">
        <v>1.3627899999999999</v>
      </c>
      <c r="S652" s="35"/>
      <c r="T652" s="35"/>
      <c r="V652" s="24">
        <f t="shared" si="41"/>
        <v>571.36567000000002</v>
      </c>
      <c r="X652" s="5">
        <v>413.06915642545476</v>
      </c>
      <c r="Z652" s="20">
        <f t="shared" si="42"/>
        <v>984.43482642545473</v>
      </c>
      <c r="AB652" s="8">
        <v>131.58324999999999</v>
      </c>
      <c r="AC652" s="35">
        <v>0</v>
      </c>
      <c r="AD652" s="35"/>
      <c r="AE652" s="35">
        <v>0</v>
      </c>
      <c r="AF652" s="35">
        <v>217.36913000000001</v>
      </c>
      <c r="AG652" s="35">
        <v>37.924630000000001</v>
      </c>
      <c r="AH652" s="35">
        <v>161.67493999999999</v>
      </c>
      <c r="AI652" s="35"/>
      <c r="AJ652" s="35"/>
      <c r="AK652" s="35"/>
      <c r="AL652" s="35">
        <v>0</v>
      </c>
      <c r="AM652" s="35"/>
      <c r="AN652" s="35"/>
      <c r="AQ652" s="24">
        <f t="shared" si="44"/>
        <v>548.55195000000003</v>
      </c>
      <c r="AS652" s="34">
        <v>684.25000000000011</v>
      </c>
      <c r="AU652" s="20">
        <f t="shared" si="43"/>
        <v>1232.80195</v>
      </c>
      <c r="AW652" s="20"/>
    </row>
    <row r="653" spans="1:49" x14ac:dyDescent="0.25">
      <c r="A653" t="str">
        <f>VLOOKUP($B653,'Cushing Balance'!$C$2:$E$500,3,TRUE)</f>
        <v>182011</v>
      </c>
      <c r="B653" s="1">
        <v>40664</v>
      </c>
      <c r="C653" s="31"/>
      <c r="D653" s="8">
        <v>0</v>
      </c>
      <c r="E653" s="35">
        <v>29.271979999999999</v>
      </c>
      <c r="F653" s="35"/>
      <c r="G653" s="26">
        <v>49.5</v>
      </c>
      <c r="H653" s="35">
        <v>29.59656</v>
      </c>
      <c r="I653" s="35">
        <v>0</v>
      </c>
      <c r="J653" s="26">
        <v>0</v>
      </c>
      <c r="K653" s="35">
        <v>56.040080000000003</v>
      </c>
      <c r="L653" s="35">
        <v>0</v>
      </c>
      <c r="M653" s="35">
        <v>324.05225000000002</v>
      </c>
      <c r="N653" s="35">
        <v>0</v>
      </c>
      <c r="O653" s="35"/>
      <c r="P653" s="35"/>
      <c r="Q653" s="35"/>
      <c r="R653" s="35">
        <v>14.569000000000001</v>
      </c>
      <c r="S653" s="35"/>
      <c r="T653" s="35"/>
      <c r="V653" s="24">
        <f t="shared" si="41"/>
        <v>503.02987000000002</v>
      </c>
      <c r="X653" s="5">
        <v>425.76255429421929</v>
      </c>
      <c r="Z653" s="20">
        <f t="shared" si="42"/>
        <v>928.79242429421924</v>
      </c>
      <c r="AB653" s="8">
        <v>141.86338000000001</v>
      </c>
      <c r="AC653" s="35">
        <v>0</v>
      </c>
      <c r="AD653" s="35"/>
      <c r="AE653" s="35">
        <v>0</v>
      </c>
      <c r="AF653" s="35">
        <v>216.32763</v>
      </c>
      <c r="AG653" s="35">
        <v>38.078019999999995</v>
      </c>
      <c r="AH653" s="35">
        <v>165.33473000000001</v>
      </c>
      <c r="AI653" s="35"/>
      <c r="AJ653" s="35"/>
      <c r="AK653" s="35"/>
      <c r="AL653" s="35">
        <v>0</v>
      </c>
      <c r="AM653" s="35"/>
      <c r="AN653" s="35"/>
      <c r="AQ653" s="24">
        <f t="shared" si="44"/>
        <v>561.60375999999997</v>
      </c>
      <c r="AS653" s="34">
        <v>750.55000000000007</v>
      </c>
      <c r="AU653" s="20">
        <f t="shared" si="43"/>
        <v>1312.1537600000001</v>
      </c>
      <c r="AW653" s="20"/>
    </row>
    <row r="654" spans="1:49" x14ac:dyDescent="0.25">
      <c r="A654" t="str">
        <f>VLOOKUP($B654,'Cushing Balance'!$C$2:$E$500,3,TRUE)</f>
        <v>182011</v>
      </c>
      <c r="B654" s="1">
        <v>40665</v>
      </c>
      <c r="C654" s="31"/>
      <c r="D654" s="8">
        <v>306.21859999999998</v>
      </c>
      <c r="E654" s="35">
        <v>11.2219</v>
      </c>
      <c r="F654" s="35"/>
      <c r="G654" s="26">
        <v>49.5</v>
      </c>
      <c r="H654" s="35">
        <v>27.913419999999999</v>
      </c>
      <c r="I654" s="35">
        <v>0</v>
      </c>
      <c r="J654" s="26">
        <v>0</v>
      </c>
      <c r="K654" s="35">
        <v>59.785499999999999</v>
      </c>
      <c r="L654" s="35">
        <v>0</v>
      </c>
      <c r="M654" s="35">
        <v>359.75896</v>
      </c>
      <c r="N654" s="35">
        <v>0</v>
      </c>
      <c r="O654" s="35"/>
      <c r="P654" s="35"/>
      <c r="Q654" s="35"/>
      <c r="R654" s="35">
        <v>64.110309999999998</v>
      </c>
      <c r="S654" s="35"/>
      <c r="T654" s="35"/>
      <c r="V654" s="24">
        <f t="shared" si="41"/>
        <v>878.50869</v>
      </c>
      <c r="X654" s="5">
        <v>425.76255429421929</v>
      </c>
      <c r="Z654" s="20">
        <f t="shared" si="42"/>
        <v>1304.2712442942193</v>
      </c>
      <c r="AB654" s="8">
        <v>148.84407999999999</v>
      </c>
      <c r="AC654" s="35">
        <v>0</v>
      </c>
      <c r="AD654" s="35"/>
      <c r="AE654" s="35">
        <v>0</v>
      </c>
      <c r="AF654" s="35">
        <v>224.42789999999999</v>
      </c>
      <c r="AG654" s="35">
        <v>37.946559999999998</v>
      </c>
      <c r="AH654" s="35">
        <v>164.61573000000001</v>
      </c>
      <c r="AI654" s="35"/>
      <c r="AJ654" s="35"/>
      <c r="AK654" s="35"/>
      <c r="AL654" s="35">
        <v>0</v>
      </c>
      <c r="AM654" s="35"/>
      <c r="AN654" s="35"/>
      <c r="AQ654" s="24">
        <f t="shared" si="44"/>
        <v>575.83426999999995</v>
      </c>
      <c r="AS654" s="34">
        <v>750.55000000000007</v>
      </c>
      <c r="AU654" s="20">
        <f t="shared" si="43"/>
        <v>1326.38427</v>
      </c>
      <c r="AW654" s="20"/>
    </row>
    <row r="655" spans="1:49" x14ac:dyDescent="0.25">
      <c r="A655" t="str">
        <f>VLOOKUP($B655,'Cushing Balance'!$C$2:$E$500,3,TRUE)</f>
        <v>182011</v>
      </c>
      <c r="B655" s="1">
        <v>40666</v>
      </c>
      <c r="C655" s="31"/>
      <c r="D655" s="8">
        <v>0</v>
      </c>
      <c r="E655" s="35">
        <v>122.77397999999999</v>
      </c>
      <c r="F655" s="35"/>
      <c r="G655" s="26">
        <v>49.5</v>
      </c>
      <c r="H655" s="35">
        <v>28.77223</v>
      </c>
      <c r="I655" s="35">
        <v>0</v>
      </c>
      <c r="J655" s="26">
        <v>0</v>
      </c>
      <c r="K655" s="35">
        <v>59.865919999999996</v>
      </c>
      <c r="L655" s="35">
        <v>0</v>
      </c>
      <c r="M655" s="35">
        <v>346.85681</v>
      </c>
      <c r="N655" s="35">
        <v>0</v>
      </c>
      <c r="O655" s="35"/>
      <c r="P655" s="35"/>
      <c r="Q655" s="35"/>
      <c r="R655" s="35">
        <v>11.5131</v>
      </c>
      <c r="S655" s="35"/>
      <c r="T655" s="35"/>
      <c r="V655" s="24">
        <f t="shared" si="41"/>
        <v>619.28203999999994</v>
      </c>
      <c r="X655" s="5">
        <v>425.76255429421929</v>
      </c>
      <c r="Z655" s="20">
        <f t="shared" si="42"/>
        <v>1045.0445942942192</v>
      </c>
      <c r="AB655" s="8">
        <v>148.23675</v>
      </c>
      <c r="AC655" s="35">
        <v>0</v>
      </c>
      <c r="AD655" s="35"/>
      <c r="AE655" s="35">
        <v>0</v>
      </c>
      <c r="AF655" s="35">
        <v>219.14582999999999</v>
      </c>
      <c r="AG655" s="35">
        <v>38.22148</v>
      </c>
      <c r="AH655" s="35">
        <v>157.58680999999999</v>
      </c>
      <c r="AI655" s="35"/>
      <c r="AJ655" s="35"/>
      <c r="AK655" s="35"/>
      <c r="AL655" s="35">
        <v>0</v>
      </c>
      <c r="AM655" s="35"/>
      <c r="AN655" s="35"/>
      <c r="AQ655" s="24">
        <f t="shared" si="44"/>
        <v>563.1908699999999</v>
      </c>
      <c r="AS655" s="34">
        <v>750.55000000000007</v>
      </c>
      <c r="AU655" s="20">
        <f t="shared" si="43"/>
        <v>1313.7408700000001</v>
      </c>
      <c r="AW655" s="20"/>
    </row>
    <row r="656" spans="1:49" x14ac:dyDescent="0.25">
      <c r="A656" t="str">
        <f>VLOOKUP($B656,'Cushing Balance'!$C$2:$E$500,3,TRUE)</f>
        <v>182011</v>
      </c>
      <c r="B656" s="1">
        <v>40667</v>
      </c>
      <c r="C656" s="31"/>
      <c r="D656" s="8">
        <v>174.80351999999999</v>
      </c>
      <c r="E656" s="35">
        <v>146.60230999999999</v>
      </c>
      <c r="F656" s="35"/>
      <c r="G656" s="26">
        <v>49.5</v>
      </c>
      <c r="H656" s="35">
        <v>30.519849999999998</v>
      </c>
      <c r="I656" s="35">
        <v>0</v>
      </c>
      <c r="J656" s="26">
        <v>0</v>
      </c>
      <c r="K656" s="35">
        <v>61.109250000000003</v>
      </c>
      <c r="L656" s="35">
        <v>0</v>
      </c>
      <c r="M656" s="35">
        <v>345.06653999999997</v>
      </c>
      <c r="N656" s="35">
        <v>0</v>
      </c>
      <c r="O656" s="35"/>
      <c r="P656" s="35"/>
      <c r="Q656" s="35"/>
      <c r="R656" s="35">
        <v>11.653790000000001</v>
      </c>
      <c r="S656" s="35"/>
      <c r="T656" s="35"/>
      <c r="V656" s="24">
        <f t="shared" si="41"/>
        <v>819.25526000000002</v>
      </c>
      <c r="X656" s="5">
        <v>425.76255429421929</v>
      </c>
      <c r="Z656" s="20">
        <f t="shared" si="42"/>
        <v>1245.0178142942193</v>
      </c>
      <c r="AB656" s="8">
        <v>149.33251999999999</v>
      </c>
      <c r="AC656" s="35">
        <v>0</v>
      </c>
      <c r="AD656" s="35"/>
      <c r="AE656" s="35">
        <v>0</v>
      </c>
      <c r="AF656" s="35">
        <v>225.86789999999999</v>
      </c>
      <c r="AG656" s="35">
        <v>38.357849999999999</v>
      </c>
      <c r="AH656" s="35">
        <v>163.43055999999999</v>
      </c>
      <c r="AI656" s="35"/>
      <c r="AJ656" s="35"/>
      <c r="AK656" s="35"/>
      <c r="AL656" s="35">
        <v>0</v>
      </c>
      <c r="AM656" s="35"/>
      <c r="AN656" s="35"/>
      <c r="AQ656" s="24">
        <f t="shared" si="44"/>
        <v>576.98883000000001</v>
      </c>
      <c r="AS656" s="34">
        <v>750.55000000000007</v>
      </c>
      <c r="AU656" s="20">
        <f t="shared" si="43"/>
        <v>1327.53883</v>
      </c>
      <c r="AW656" s="20"/>
    </row>
    <row r="657" spans="1:49" x14ac:dyDescent="0.25">
      <c r="A657" t="str">
        <f>VLOOKUP($B657,'Cushing Balance'!$C$2:$E$500,3,TRUE)</f>
        <v>182011</v>
      </c>
      <c r="B657" s="1">
        <v>40668</v>
      </c>
      <c r="C657" s="31"/>
      <c r="D657" s="8">
        <v>230.78817000000001</v>
      </c>
      <c r="E657" s="35">
        <v>17.230270000000001</v>
      </c>
      <c r="F657" s="35"/>
      <c r="G657" s="26">
        <v>49.5</v>
      </c>
      <c r="H657" s="35">
        <v>30.016919999999999</v>
      </c>
      <c r="I657" s="35">
        <v>0</v>
      </c>
      <c r="J657" s="26">
        <v>0</v>
      </c>
      <c r="K657" s="35">
        <v>59.232059999999997</v>
      </c>
      <c r="L657" s="35">
        <v>0</v>
      </c>
      <c r="M657" s="35">
        <v>362.54784999999998</v>
      </c>
      <c r="N657" s="35">
        <v>0</v>
      </c>
      <c r="O657" s="35"/>
      <c r="P657" s="35"/>
      <c r="Q657" s="35"/>
      <c r="R657" s="35">
        <v>32.526669999999996</v>
      </c>
      <c r="S657" s="35"/>
      <c r="T657" s="35"/>
      <c r="V657" s="24">
        <f t="shared" si="41"/>
        <v>781.84193999999991</v>
      </c>
      <c r="X657" s="5">
        <v>425.76255429421929</v>
      </c>
      <c r="Z657" s="20">
        <f t="shared" si="42"/>
        <v>1207.6044942942192</v>
      </c>
      <c r="AB657" s="8">
        <v>145.50745999999998</v>
      </c>
      <c r="AC657" s="35">
        <v>0</v>
      </c>
      <c r="AD657" s="35"/>
      <c r="AE657" s="35">
        <v>0</v>
      </c>
      <c r="AF657" s="35">
        <v>220.98181</v>
      </c>
      <c r="AG657" s="35">
        <v>37.527230000000003</v>
      </c>
      <c r="AH657" s="35">
        <v>160.82245999999998</v>
      </c>
      <c r="AI657" s="35"/>
      <c r="AJ657" s="35"/>
      <c r="AK657" s="35"/>
      <c r="AL657" s="35">
        <v>0</v>
      </c>
      <c r="AM657" s="35"/>
      <c r="AN657" s="35"/>
      <c r="AQ657" s="24">
        <f t="shared" si="44"/>
        <v>564.83895999999993</v>
      </c>
      <c r="AS657" s="34">
        <v>750.55000000000007</v>
      </c>
      <c r="AU657" s="20">
        <f t="shared" si="43"/>
        <v>1315.38896</v>
      </c>
      <c r="AW657" s="20"/>
    </row>
    <row r="658" spans="1:49" x14ac:dyDescent="0.25">
      <c r="A658" t="str">
        <f>VLOOKUP($B658,'Cushing Balance'!$C$2:$E$500,3,TRUE)</f>
        <v>182011</v>
      </c>
      <c r="B658" s="1">
        <v>40669</v>
      </c>
      <c r="C658" s="31"/>
      <c r="D658" s="8">
        <v>0</v>
      </c>
      <c r="E658" s="35">
        <v>18.214380000000002</v>
      </c>
      <c r="F658" s="35"/>
      <c r="G658" s="26">
        <v>49.5</v>
      </c>
      <c r="H658" s="35">
        <v>30.319269999999999</v>
      </c>
      <c r="I658" s="35">
        <v>0</v>
      </c>
      <c r="J658" s="26">
        <v>0</v>
      </c>
      <c r="K658" s="35">
        <v>58.842150000000004</v>
      </c>
      <c r="L658" s="35">
        <v>0</v>
      </c>
      <c r="M658" s="35">
        <v>317.27140000000003</v>
      </c>
      <c r="N658" s="35">
        <v>0</v>
      </c>
      <c r="O658" s="35"/>
      <c r="P658" s="35"/>
      <c r="Q658" s="35"/>
      <c r="R658" s="35">
        <v>25.079039999999999</v>
      </c>
      <c r="S658" s="35"/>
      <c r="T658" s="35"/>
      <c r="V658" s="24">
        <f t="shared" si="41"/>
        <v>499.22624000000008</v>
      </c>
      <c r="X658" s="5">
        <v>425.76255429421929</v>
      </c>
      <c r="Z658" s="20">
        <f t="shared" si="42"/>
        <v>924.98879429421936</v>
      </c>
      <c r="AB658" s="8">
        <v>144.16825</v>
      </c>
      <c r="AC658" s="35">
        <v>0</v>
      </c>
      <c r="AD658" s="35"/>
      <c r="AE658" s="35">
        <v>0</v>
      </c>
      <c r="AF658" s="35">
        <v>221.48930999999999</v>
      </c>
      <c r="AG658" s="35">
        <v>33.229230000000001</v>
      </c>
      <c r="AH658" s="35">
        <v>164.81668999999999</v>
      </c>
      <c r="AI658" s="35"/>
      <c r="AJ658" s="35"/>
      <c r="AK658" s="35"/>
      <c r="AL658" s="35">
        <v>0</v>
      </c>
      <c r="AM658" s="35"/>
      <c r="AN658" s="35"/>
      <c r="AQ658" s="24">
        <f t="shared" si="44"/>
        <v>563.70348000000001</v>
      </c>
      <c r="AS658" s="34">
        <v>750.55000000000007</v>
      </c>
      <c r="AU658" s="20">
        <f t="shared" si="43"/>
        <v>1314.2534800000001</v>
      </c>
      <c r="AW658" s="20"/>
    </row>
    <row r="659" spans="1:49" x14ac:dyDescent="0.25">
      <c r="A659" t="str">
        <f>VLOOKUP($B659,'Cushing Balance'!$C$2:$E$500,3,TRUE)</f>
        <v>192011</v>
      </c>
      <c r="B659" s="1">
        <v>40670</v>
      </c>
      <c r="C659" s="31"/>
      <c r="D659" s="8">
        <v>0.58474999999999999</v>
      </c>
      <c r="E659" s="35">
        <v>56.843849999999996</v>
      </c>
      <c r="F659" s="35"/>
      <c r="G659" s="26">
        <v>49.5</v>
      </c>
      <c r="H659" s="35">
        <v>29.674900000000001</v>
      </c>
      <c r="I659" s="35">
        <v>0</v>
      </c>
      <c r="J659" s="26">
        <v>0</v>
      </c>
      <c r="K659" s="35">
        <v>60.14038</v>
      </c>
      <c r="L659" s="35">
        <v>0</v>
      </c>
      <c r="M659" s="35">
        <v>334.34722999999997</v>
      </c>
      <c r="N659" s="35">
        <v>0</v>
      </c>
      <c r="O659" s="35"/>
      <c r="P659" s="35"/>
      <c r="Q659" s="35"/>
      <c r="R659" s="35">
        <v>34.740790000000004</v>
      </c>
      <c r="S659" s="35"/>
      <c r="T659" s="35"/>
      <c r="V659" s="24">
        <f t="shared" si="41"/>
        <v>565.83189999999991</v>
      </c>
      <c r="X659" s="5">
        <v>425.76255429421929</v>
      </c>
      <c r="Z659" s="20">
        <f t="shared" si="42"/>
        <v>991.59445429421919</v>
      </c>
      <c r="AB659" s="8">
        <v>135.47785000000002</v>
      </c>
      <c r="AC659" s="35">
        <v>0</v>
      </c>
      <c r="AD659" s="35"/>
      <c r="AE659" s="35">
        <v>0</v>
      </c>
      <c r="AF659" s="35">
        <v>223.02267000000001</v>
      </c>
      <c r="AG659" s="35">
        <v>37.503039999999999</v>
      </c>
      <c r="AH659" s="35">
        <v>155.0044</v>
      </c>
      <c r="AI659" s="35"/>
      <c r="AJ659" s="35"/>
      <c r="AK659" s="35"/>
      <c r="AL659" s="35">
        <v>0</v>
      </c>
      <c r="AM659" s="35"/>
      <c r="AN659" s="35"/>
      <c r="AQ659" s="24">
        <f t="shared" si="44"/>
        <v>551.00796000000003</v>
      </c>
      <c r="AS659" s="34">
        <v>750.55000000000007</v>
      </c>
      <c r="AU659" s="20">
        <f t="shared" si="43"/>
        <v>1301.5579600000001</v>
      </c>
      <c r="AW659" s="20"/>
    </row>
    <row r="660" spans="1:49" x14ac:dyDescent="0.25">
      <c r="A660" t="str">
        <f>VLOOKUP($B660,'Cushing Balance'!$C$2:$E$500,3,TRUE)</f>
        <v>192011</v>
      </c>
      <c r="B660" s="1">
        <v>40671</v>
      </c>
      <c r="C660" s="31"/>
      <c r="D660" s="8">
        <v>0</v>
      </c>
      <c r="E660" s="35">
        <v>102.1347292</v>
      </c>
      <c r="F660" s="35"/>
      <c r="G660" s="26">
        <v>49.5</v>
      </c>
      <c r="H660" s="35">
        <v>30.08627083</v>
      </c>
      <c r="I660" s="35">
        <v>0</v>
      </c>
      <c r="J660" s="26">
        <v>0</v>
      </c>
      <c r="K660" s="35">
        <v>62.876104169999998</v>
      </c>
      <c r="L660" s="35">
        <v>0</v>
      </c>
      <c r="M660" s="35">
        <v>349.91897920000002</v>
      </c>
      <c r="N660" s="35">
        <v>0</v>
      </c>
      <c r="O660" s="35"/>
      <c r="P660" s="35"/>
      <c r="Q660" s="35"/>
      <c r="R660" s="35">
        <v>1.1908541669999999</v>
      </c>
      <c r="S660" s="35"/>
      <c r="T660" s="35"/>
      <c r="V660" s="24">
        <f t="shared" si="41"/>
        <v>595.70693756699995</v>
      </c>
      <c r="X660" s="5">
        <v>425.76255429421929</v>
      </c>
      <c r="Z660" s="20">
        <f t="shared" si="42"/>
        <v>1021.4694918612192</v>
      </c>
      <c r="AB660" s="8">
        <v>150.40743749999999</v>
      </c>
      <c r="AC660" s="35">
        <v>0</v>
      </c>
      <c r="AD660" s="35"/>
      <c r="AE660" s="35">
        <v>0</v>
      </c>
      <c r="AF660" s="35">
        <v>224.35283329999999</v>
      </c>
      <c r="AG660" s="35">
        <v>36.235500000000002</v>
      </c>
      <c r="AH660" s="35">
        <v>164.88435419999999</v>
      </c>
      <c r="AI660" s="35"/>
      <c r="AJ660" s="35"/>
      <c r="AK660" s="35"/>
      <c r="AL660" s="35">
        <v>0</v>
      </c>
      <c r="AM660" s="35"/>
      <c r="AN660" s="35"/>
      <c r="AQ660" s="24">
        <f t="shared" si="44"/>
        <v>575.88012499999991</v>
      </c>
      <c r="AS660" s="34">
        <v>750.55000000000007</v>
      </c>
      <c r="AU660" s="20">
        <f t="shared" si="43"/>
        <v>1326.4301249999999</v>
      </c>
      <c r="AW660" s="20"/>
    </row>
    <row r="661" spans="1:49" x14ac:dyDescent="0.25">
      <c r="A661" t="str">
        <f>VLOOKUP($B661,'Cushing Balance'!$C$2:$E$500,3,TRUE)</f>
        <v>192011</v>
      </c>
      <c r="B661" s="1">
        <v>40672</v>
      </c>
      <c r="C661" s="31"/>
      <c r="D661" s="8">
        <v>0</v>
      </c>
      <c r="E661" s="35">
        <v>56.467729169999998</v>
      </c>
      <c r="F661" s="35"/>
      <c r="G661" s="26">
        <v>49.5</v>
      </c>
      <c r="H661" s="35">
        <v>29.38902083</v>
      </c>
      <c r="I661" s="35">
        <v>0</v>
      </c>
      <c r="J661" s="26">
        <v>0</v>
      </c>
      <c r="K661" s="35">
        <v>63.731729170000001</v>
      </c>
      <c r="L661" s="35">
        <v>0</v>
      </c>
      <c r="M661" s="35">
        <v>323.31774999999999</v>
      </c>
      <c r="N661" s="35">
        <v>0</v>
      </c>
      <c r="O661" s="35"/>
      <c r="P661" s="35"/>
      <c r="Q661" s="35"/>
      <c r="R661" s="35">
        <v>70.185208329999995</v>
      </c>
      <c r="S661" s="35"/>
      <c r="T661" s="35"/>
      <c r="V661" s="24">
        <f t="shared" si="41"/>
        <v>592.59143749999998</v>
      </c>
      <c r="X661" s="5">
        <v>425.76255429421929</v>
      </c>
      <c r="Z661" s="20">
        <f t="shared" si="42"/>
        <v>1018.3539917942193</v>
      </c>
      <c r="AB661" s="8">
        <v>150.05933329999999</v>
      </c>
      <c r="AC661" s="35">
        <v>0</v>
      </c>
      <c r="AD661" s="35"/>
      <c r="AE661" s="35">
        <v>0</v>
      </c>
      <c r="AF661" s="35">
        <v>147.6722292</v>
      </c>
      <c r="AG661" s="35">
        <v>34.758166670000001</v>
      </c>
      <c r="AH661" s="35">
        <v>165.8219167</v>
      </c>
      <c r="AI661" s="35"/>
      <c r="AJ661" s="35"/>
      <c r="AK661" s="35"/>
      <c r="AL661" s="35">
        <v>0</v>
      </c>
      <c r="AM661" s="35"/>
      <c r="AN661" s="35"/>
      <c r="AQ661" s="24">
        <f t="shared" si="44"/>
        <v>498.31164587000001</v>
      </c>
      <c r="AS661" s="34">
        <v>750.55000000000007</v>
      </c>
      <c r="AU661" s="20">
        <f t="shared" si="43"/>
        <v>1248.8616458700001</v>
      </c>
      <c r="AW661" s="20"/>
    </row>
    <row r="662" spans="1:49" x14ac:dyDescent="0.25">
      <c r="A662" t="str">
        <f>VLOOKUP($B662,'Cushing Balance'!$C$2:$E$500,3,TRUE)</f>
        <v>192011</v>
      </c>
      <c r="B662" s="1">
        <v>40673</v>
      </c>
      <c r="C662" s="31"/>
      <c r="D662" s="8">
        <v>0</v>
      </c>
      <c r="E662" s="35">
        <v>25.456416669999999</v>
      </c>
      <c r="F662" s="35"/>
      <c r="G662" s="26">
        <v>49.5</v>
      </c>
      <c r="H662" s="35">
        <v>31.299187499999999</v>
      </c>
      <c r="I662" s="35">
        <v>0</v>
      </c>
      <c r="J662" s="26">
        <v>0</v>
      </c>
      <c r="K662" s="35">
        <v>61.889145830000004</v>
      </c>
      <c r="L662" s="35">
        <v>0</v>
      </c>
      <c r="M662" s="35">
        <v>332.36204170000002</v>
      </c>
      <c r="N662" s="35">
        <v>0</v>
      </c>
      <c r="O662" s="35"/>
      <c r="P662" s="35"/>
      <c r="Q662" s="35"/>
      <c r="R662" s="35">
        <v>8.2192291669999999</v>
      </c>
      <c r="S662" s="35"/>
      <c r="T662" s="35"/>
      <c r="V662" s="24">
        <f t="shared" si="41"/>
        <v>508.72602086699999</v>
      </c>
      <c r="X662" s="5">
        <v>425.76255429421929</v>
      </c>
      <c r="Z662" s="20">
        <f t="shared" si="42"/>
        <v>934.48857516121927</v>
      </c>
      <c r="AB662" s="8">
        <v>150.35827079999999</v>
      </c>
      <c r="AC662" s="35">
        <v>0</v>
      </c>
      <c r="AD662" s="35"/>
      <c r="AE662" s="35">
        <v>0</v>
      </c>
      <c r="AF662" s="35">
        <v>227.80612500000001</v>
      </c>
      <c r="AG662" s="35">
        <v>36.436937499999999</v>
      </c>
      <c r="AH662" s="35">
        <v>163.98412500000001</v>
      </c>
      <c r="AI662" s="35"/>
      <c r="AJ662" s="35"/>
      <c r="AK662" s="35"/>
      <c r="AL662" s="35">
        <v>0</v>
      </c>
      <c r="AM662" s="35"/>
      <c r="AN662" s="35"/>
      <c r="AQ662" s="24">
        <f t="shared" si="44"/>
        <v>578.58545830000003</v>
      </c>
      <c r="AS662" s="34">
        <v>750.55000000000007</v>
      </c>
      <c r="AU662" s="20">
        <f t="shared" si="43"/>
        <v>1329.1354583000002</v>
      </c>
      <c r="AW662" s="20"/>
    </row>
    <row r="663" spans="1:49" x14ac:dyDescent="0.25">
      <c r="A663" t="str">
        <f>VLOOKUP($B663,'Cushing Balance'!$C$2:$E$500,3,TRUE)</f>
        <v>192011</v>
      </c>
      <c r="B663" s="1">
        <v>40674</v>
      </c>
      <c r="C663" s="31"/>
      <c r="D663" s="8">
        <v>0</v>
      </c>
      <c r="E663" s="35">
        <v>65.192895829999998</v>
      </c>
      <c r="F663" s="35"/>
      <c r="G663" s="26">
        <v>49.5</v>
      </c>
      <c r="H663" s="35">
        <v>23.140395349999999</v>
      </c>
      <c r="I663" s="35">
        <v>0</v>
      </c>
      <c r="J663" s="26">
        <v>0</v>
      </c>
      <c r="K663" s="35">
        <v>55.162520829999998</v>
      </c>
      <c r="L663" s="35">
        <v>0</v>
      </c>
      <c r="M663" s="35">
        <v>340.76966670000002</v>
      </c>
      <c r="N663" s="35">
        <v>0</v>
      </c>
      <c r="O663" s="35"/>
      <c r="P663" s="35"/>
      <c r="Q663" s="35"/>
      <c r="R663" s="35">
        <v>80.166041670000013</v>
      </c>
      <c r="S663" s="35"/>
      <c r="T663" s="35"/>
      <c r="V663" s="24">
        <f t="shared" si="41"/>
        <v>613.93152038000005</v>
      </c>
      <c r="X663" s="5">
        <v>425.76255429421929</v>
      </c>
      <c r="Z663" s="20">
        <f t="shared" si="42"/>
        <v>1039.6940746742193</v>
      </c>
      <c r="AB663" s="8">
        <v>148.32906249999999</v>
      </c>
      <c r="AC663" s="35">
        <v>0</v>
      </c>
      <c r="AD663" s="35"/>
      <c r="AE663" s="35">
        <v>0</v>
      </c>
      <c r="AF663" s="35">
        <v>223.6998542</v>
      </c>
      <c r="AG663" s="35">
        <v>30.743874999999999</v>
      </c>
      <c r="AH663" s="35">
        <v>164.57422919999999</v>
      </c>
      <c r="AI663" s="35"/>
      <c r="AJ663" s="35"/>
      <c r="AK663" s="35"/>
      <c r="AL663" s="35">
        <v>0</v>
      </c>
      <c r="AM663" s="35"/>
      <c r="AN663" s="35"/>
      <c r="AQ663" s="24">
        <f t="shared" si="44"/>
        <v>567.34702089999996</v>
      </c>
      <c r="AS663" s="34">
        <v>750.55000000000007</v>
      </c>
      <c r="AU663" s="20">
        <f t="shared" si="43"/>
        <v>1317.8970208999999</v>
      </c>
      <c r="AW663" s="20"/>
    </row>
    <row r="664" spans="1:49" x14ac:dyDescent="0.25">
      <c r="A664" t="str">
        <f>VLOOKUP($B664,'Cushing Balance'!$C$2:$E$500,3,TRUE)</f>
        <v>192011</v>
      </c>
      <c r="B664" s="1">
        <v>40675</v>
      </c>
      <c r="C664" s="31"/>
      <c r="D664" s="8">
        <v>0</v>
      </c>
      <c r="E664" s="35">
        <v>133.97779170000001</v>
      </c>
      <c r="F664" s="35"/>
      <c r="G664" s="26">
        <v>49.5</v>
      </c>
      <c r="H664" s="35">
        <v>5.3425714289999995</v>
      </c>
      <c r="I664" s="35">
        <v>0</v>
      </c>
      <c r="J664" s="26">
        <v>0</v>
      </c>
      <c r="K664" s="35">
        <v>59.097291669999997</v>
      </c>
      <c r="L664" s="35">
        <v>0</v>
      </c>
      <c r="M664" s="35">
        <v>340.37068749999997</v>
      </c>
      <c r="N664" s="35">
        <v>0</v>
      </c>
      <c r="O664" s="35"/>
      <c r="P664" s="35"/>
      <c r="Q664" s="35"/>
      <c r="R664" s="35">
        <v>13.120791670000001</v>
      </c>
      <c r="S664" s="35"/>
      <c r="T664" s="35"/>
      <c r="V664" s="24">
        <f t="shared" si="41"/>
        <v>601.40913396899998</v>
      </c>
      <c r="X664" s="5">
        <v>425.76255429421929</v>
      </c>
      <c r="Z664" s="20">
        <f t="shared" si="42"/>
        <v>1027.1716882632193</v>
      </c>
      <c r="AB664" s="8">
        <v>136.298</v>
      </c>
      <c r="AC664" s="35">
        <v>0</v>
      </c>
      <c r="AD664" s="35"/>
      <c r="AE664" s="35">
        <v>0</v>
      </c>
      <c r="AF664" s="35">
        <v>215.61620830000001</v>
      </c>
      <c r="AG664" s="35">
        <v>35.932416670000002</v>
      </c>
      <c r="AH664" s="35">
        <v>163.0211458</v>
      </c>
      <c r="AI664" s="35"/>
      <c r="AJ664" s="35"/>
      <c r="AK664" s="35"/>
      <c r="AL664" s="35">
        <v>0</v>
      </c>
      <c r="AM664" s="35"/>
      <c r="AN664" s="35"/>
      <c r="AQ664" s="24">
        <f t="shared" si="44"/>
        <v>550.86777077000011</v>
      </c>
      <c r="AS664" s="34">
        <v>750.55000000000007</v>
      </c>
      <c r="AU664" s="20">
        <f t="shared" si="43"/>
        <v>1301.4177707700001</v>
      </c>
      <c r="AW664" s="20"/>
    </row>
    <row r="665" spans="1:49" x14ac:dyDescent="0.25">
      <c r="A665" t="str">
        <f>VLOOKUP($B665,'Cushing Balance'!$C$2:$E$500,3,TRUE)</f>
        <v>192011</v>
      </c>
      <c r="B665" s="1">
        <v>40676</v>
      </c>
      <c r="C665" s="31"/>
      <c r="D665" s="8">
        <v>0</v>
      </c>
      <c r="E665" s="35">
        <v>140.14664579999999</v>
      </c>
      <c r="F665" s="35"/>
      <c r="G665" s="26">
        <v>49.5</v>
      </c>
      <c r="H665" s="35">
        <v>7.1807083329999992</v>
      </c>
      <c r="I665" s="35">
        <v>0</v>
      </c>
      <c r="J665" s="26">
        <v>0</v>
      </c>
      <c r="K665" s="35">
        <v>60.294208330000004</v>
      </c>
      <c r="L665" s="35">
        <v>0</v>
      </c>
      <c r="M665" s="35">
        <v>384.3814375</v>
      </c>
      <c r="N665" s="35">
        <v>0</v>
      </c>
      <c r="O665" s="35"/>
      <c r="P665" s="35"/>
      <c r="Q665" s="35"/>
      <c r="R665" s="35">
        <v>11.265062500000001</v>
      </c>
      <c r="S665" s="35"/>
      <c r="T665" s="35"/>
      <c r="V665" s="24">
        <f t="shared" si="41"/>
        <v>652.76806246300009</v>
      </c>
      <c r="X665" s="5">
        <v>425.76255429421929</v>
      </c>
      <c r="Z665" s="20">
        <f t="shared" si="42"/>
        <v>1078.5306167572194</v>
      </c>
      <c r="AB665" s="8">
        <v>138.7789583</v>
      </c>
      <c r="AC665" s="35">
        <v>0</v>
      </c>
      <c r="AD665" s="35"/>
      <c r="AE665" s="35">
        <v>0</v>
      </c>
      <c r="AF665" s="35">
        <v>213.51591669999999</v>
      </c>
      <c r="AG665" s="35">
        <v>36.577958330000001</v>
      </c>
      <c r="AH665" s="35">
        <v>163.63154170000001</v>
      </c>
      <c r="AI665" s="35"/>
      <c r="AJ665" s="35"/>
      <c r="AK665" s="35"/>
      <c r="AL665" s="35">
        <v>0</v>
      </c>
      <c r="AM665" s="35"/>
      <c r="AN665" s="35"/>
      <c r="AQ665" s="24">
        <f t="shared" si="44"/>
        <v>552.50437503000001</v>
      </c>
      <c r="AS665" s="34">
        <v>750.55000000000007</v>
      </c>
      <c r="AU665" s="20">
        <f t="shared" si="43"/>
        <v>1303.0543750300001</v>
      </c>
      <c r="AW665" s="20"/>
    </row>
    <row r="666" spans="1:49" x14ac:dyDescent="0.25">
      <c r="A666" t="str">
        <f>VLOOKUP($B666,'Cushing Balance'!$C$2:$E$500,3,TRUE)</f>
        <v>202011</v>
      </c>
      <c r="B666" s="1">
        <v>40677</v>
      </c>
      <c r="C666" s="31"/>
      <c r="D666" s="8">
        <v>292.7164583</v>
      </c>
      <c r="E666" s="35">
        <v>142.59104170000001</v>
      </c>
      <c r="F666" s="35"/>
      <c r="G666" s="26">
        <v>49.5</v>
      </c>
      <c r="H666" s="35">
        <v>31.711874999999999</v>
      </c>
      <c r="I666" s="35">
        <v>0</v>
      </c>
      <c r="J666" s="26">
        <v>0</v>
      </c>
      <c r="K666" s="35">
        <v>60.406937499999998</v>
      </c>
      <c r="L666" s="35">
        <v>0</v>
      </c>
      <c r="M666" s="35">
        <v>353.08239579999997</v>
      </c>
      <c r="N666" s="35">
        <v>0</v>
      </c>
      <c r="O666" s="35"/>
      <c r="P666" s="35"/>
      <c r="Q666" s="35"/>
      <c r="R666" s="35">
        <v>1.2103124999999999</v>
      </c>
      <c r="S666" s="35"/>
      <c r="T666" s="35"/>
      <c r="V666" s="24">
        <f t="shared" si="41"/>
        <v>931.21902079999995</v>
      </c>
      <c r="X666" s="5">
        <v>425.76255429421929</v>
      </c>
      <c r="Z666" s="20">
        <f t="shared" si="42"/>
        <v>1356.9815750942194</v>
      </c>
      <c r="AB666" s="8">
        <v>134.03695830000001</v>
      </c>
      <c r="AC666" s="35">
        <v>0</v>
      </c>
      <c r="AD666" s="35"/>
      <c r="AE666" s="35">
        <v>0</v>
      </c>
      <c r="AF666" s="35">
        <v>213.26237499999999</v>
      </c>
      <c r="AG666" s="35">
        <v>36.486916669999999</v>
      </c>
      <c r="AH666" s="35">
        <v>165.1742083</v>
      </c>
      <c r="AI666" s="35"/>
      <c r="AJ666" s="35"/>
      <c r="AK666" s="35"/>
      <c r="AL666" s="35">
        <v>0</v>
      </c>
      <c r="AM666" s="35"/>
      <c r="AN666" s="35"/>
      <c r="AQ666" s="24">
        <f t="shared" si="44"/>
        <v>548.96045827</v>
      </c>
      <c r="AS666" s="34">
        <v>750.55000000000007</v>
      </c>
      <c r="AU666" s="20">
        <f t="shared" si="43"/>
        <v>1299.5104582700001</v>
      </c>
      <c r="AW666" s="20"/>
    </row>
    <row r="667" spans="1:49" x14ac:dyDescent="0.25">
      <c r="A667" t="str">
        <f>VLOOKUP($B667,'Cushing Balance'!$C$2:$E$500,3,TRUE)</f>
        <v>202011</v>
      </c>
      <c r="B667" s="1">
        <v>40678</v>
      </c>
      <c r="C667" s="31"/>
      <c r="D667" s="8">
        <v>0</v>
      </c>
      <c r="E667" s="35">
        <v>142.52247919999999</v>
      </c>
      <c r="F667" s="35"/>
      <c r="G667" s="26">
        <v>49.5</v>
      </c>
      <c r="H667" s="35">
        <v>14.896687500000001</v>
      </c>
      <c r="I667" s="35">
        <v>0</v>
      </c>
      <c r="J667" s="26">
        <v>0</v>
      </c>
      <c r="K667" s="35">
        <v>61.191437499999999</v>
      </c>
      <c r="L667" s="35">
        <v>0</v>
      </c>
      <c r="M667" s="35">
        <v>358.67883330000001</v>
      </c>
      <c r="N667" s="35">
        <v>0</v>
      </c>
      <c r="O667" s="35"/>
      <c r="P667" s="35"/>
      <c r="Q667" s="35"/>
      <c r="R667" s="35">
        <v>28.814479169999998</v>
      </c>
      <c r="S667" s="35"/>
      <c r="T667" s="35"/>
      <c r="V667" s="24">
        <f t="shared" si="41"/>
        <v>655.6039166700001</v>
      </c>
      <c r="X667" s="5">
        <v>425.76255429421929</v>
      </c>
      <c r="Z667" s="20">
        <f t="shared" si="42"/>
        <v>1081.3664709642194</v>
      </c>
      <c r="AB667" s="8">
        <v>134.14750000000001</v>
      </c>
      <c r="AC667" s="35">
        <v>0</v>
      </c>
      <c r="AD667" s="35"/>
      <c r="AE667" s="35">
        <v>0</v>
      </c>
      <c r="AF667" s="35">
        <v>221.62947919999999</v>
      </c>
      <c r="AG667" s="35">
        <v>35.363583330000004</v>
      </c>
      <c r="AH667" s="35">
        <v>162.70789579999999</v>
      </c>
      <c r="AI667" s="35"/>
      <c r="AJ667" s="35"/>
      <c r="AK667" s="35"/>
      <c r="AL667" s="35">
        <v>0</v>
      </c>
      <c r="AM667" s="35"/>
      <c r="AN667" s="35"/>
      <c r="AQ667" s="24">
        <f t="shared" si="44"/>
        <v>553.84845832999997</v>
      </c>
      <c r="AS667" s="34">
        <v>750.55000000000007</v>
      </c>
      <c r="AU667" s="20">
        <f t="shared" si="43"/>
        <v>1304.39845833</v>
      </c>
      <c r="AW667" s="20"/>
    </row>
    <row r="668" spans="1:49" x14ac:dyDescent="0.25">
      <c r="A668" t="str">
        <f>VLOOKUP($B668,'Cushing Balance'!$C$2:$E$500,3,TRUE)</f>
        <v>202011</v>
      </c>
      <c r="B668" s="1">
        <v>40679</v>
      </c>
      <c r="C668" s="31"/>
      <c r="D668" s="8">
        <v>269.51810419999998</v>
      </c>
      <c r="E668" s="35">
        <v>18.15539583</v>
      </c>
      <c r="F668" s="35"/>
      <c r="G668" s="26">
        <v>49.5</v>
      </c>
      <c r="H668" s="35">
        <v>10.744249999999999</v>
      </c>
      <c r="I668" s="35">
        <v>0</v>
      </c>
      <c r="J668" s="26">
        <v>0</v>
      </c>
      <c r="K668" s="35">
        <v>60.115041669999997</v>
      </c>
      <c r="L668" s="35">
        <v>0</v>
      </c>
      <c r="M668" s="35">
        <v>350.09010419999998</v>
      </c>
      <c r="N668" s="35">
        <v>0</v>
      </c>
      <c r="O668" s="35"/>
      <c r="P668" s="35"/>
      <c r="Q668" s="35"/>
      <c r="R668" s="35">
        <v>59.972458330000002</v>
      </c>
      <c r="S668" s="35"/>
      <c r="T668" s="35"/>
      <c r="V668" s="24">
        <f t="shared" si="41"/>
        <v>818.09535423</v>
      </c>
      <c r="X668" s="5">
        <v>425.76255429421929</v>
      </c>
      <c r="Z668" s="20">
        <f t="shared" si="42"/>
        <v>1243.8579085242193</v>
      </c>
      <c r="AB668" s="8">
        <v>148.94987499999999</v>
      </c>
      <c r="AC668" s="35">
        <v>0</v>
      </c>
      <c r="AD668" s="35"/>
      <c r="AE668" s="35">
        <v>0</v>
      </c>
      <c r="AF668" s="35">
        <v>221.21068750000001</v>
      </c>
      <c r="AG668" s="35">
        <v>36.742166669999996</v>
      </c>
      <c r="AH668" s="35">
        <v>162.85537500000001</v>
      </c>
      <c r="AI668" s="35"/>
      <c r="AJ668" s="35"/>
      <c r="AK668" s="35"/>
      <c r="AL668" s="35">
        <v>0</v>
      </c>
      <c r="AM668" s="35"/>
      <c r="AN668" s="35"/>
      <c r="AQ668" s="24">
        <f t="shared" si="44"/>
        <v>569.75810417000002</v>
      </c>
      <c r="AS668" s="34">
        <v>750.55000000000007</v>
      </c>
      <c r="AU668" s="20">
        <f t="shared" si="43"/>
        <v>1320.3081041700002</v>
      </c>
      <c r="AW668" s="20"/>
    </row>
    <row r="669" spans="1:49" x14ac:dyDescent="0.25">
      <c r="A669" t="str">
        <f>VLOOKUP($B669,'Cushing Balance'!$C$2:$E$500,3,TRUE)</f>
        <v>202011</v>
      </c>
      <c r="B669" s="1">
        <v>40680</v>
      </c>
      <c r="C669" s="31"/>
      <c r="D669" s="8">
        <v>79.146937500000007</v>
      </c>
      <c r="E669" s="35">
        <v>9.9658125000000002</v>
      </c>
      <c r="F669" s="35"/>
      <c r="G669" s="26">
        <v>49.5</v>
      </c>
      <c r="H669" s="35">
        <v>22.423312500000002</v>
      </c>
      <c r="I669" s="35">
        <v>0</v>
      </c>
      <c r="J669" s="26">
        <v>0</v>
      </c>
      <c r="K669" s="35">
        <v>62.772916670000001</v>
      </c>
      <c r="L669" s="35">
        <v>0</v>
      </c>
      <c r="M669" s="35">
        <v>364.93985420000001</v>
      </c>
      <c r="N669" s="35">
        <v>0</v>
      </c>
      <c r="O669" s="35"/>
      <c r="P669" s="35"/>
      <c r="Q669" s="35"/>
      <c r="R669" s="35">
        <v>11.213854170000001</v>
      </c>
      <c r="S669" s="35"/>
      <c r="T669" s="35"/>
      <c r="V669" s="24">
        <f t="shared" si="41"/>
        <v>599.96268754000005</v>
      </c>
      <c r="X669" s="5">
        <v>425.76255429421929</v>
      </c>
      <c r="Z669" s="20">
        <f t="shared" si="42"/>
        <v>1025.7252418342193</v>
      </c>
      <c r="AB669" s="8">
        <v>148.2576875</v>
      </c>
      <c r="AC669" s="35">
        <v>0</v>
      </c>
      <c r="AD669" s="35"/>
      <c r="AE669" s="35">
        <v>0</v>
      </c>
      <c r="AF669" s="35">
        <v>220.65916670000001</v>
      </c>
      <c r="AG669" s="35">
        <v>29.883624999999999</v>
      </c>
      <c r="AH669" s="35">
        <v>161.50939579999999</v>
      </c>
      <c r="AI669" s="35"/>
      <c r="AJ669" s="35"/>
      <c r="AK669" s="35"/>
      <c r="AL669" s="35">
        <v>0</v>
      </c>
      <c r="AM669" s="35"/>
      <c r="AN669" s="35"/>
      <c r="AQ669" s="24">
        <f t="shared" si="44"/>
        <v>560.30987499999992</v>
      </c>
      <c r="AS669" s="34">
        <v>750.55000000000007</v>
      </c>
      <c r="AU669" s="20">
        <f t="shared" si="43"/>
        <v>1310.8598750000001</v>
      </c>
      <c r="AW669" s="20"/>
    </row>
    <row r="670" spans="1:49" x14ac:dyDescent="0.25">
      <c r="A670" t="str">
        <f>VLOOKUP($B670,'Cushing Balance'!$C$2:$E$500,3,TRUE)</f>
        <v>202011</v>
      </c>
      <c r="B670" s="1">
        <v>40681</v>
      </c>
      <c r="C670" s="31"/>
      <c r="D670" s="8">
        <v>221.48356250000001</v>
      </c>
      <c r="E670" s="35">
        <v>10.729791670000001</v>
      </c>
      <c r="F670" s="35"/>
      <c r="G670" s="26">
        <v>49.5</v>
      </c>
      <c r="H670" s="35">
        <v>23.432604169999998</v>
      </c>
      <c r="I670" s="35">
        <v>0</v>
      </c>
      <c r="J670" s="26">
        <v>0</v>
      </c>
      <c r="K670" s="35">
        <v>63.181354169999999</v>
      </c>
      <c r="L670" s="35">
        <v>0</v>
      </c>
      <c r="M670" s="35">
        <v>335.5907292</v>
      </c>
      <c r="N670" s="35">
        <v>0</v>
      </c>
      <c r="O670" s="35"/>
      <c r="P670" s="35"/>
      <c r="Q670" s="35"/>
      <c r="R670" s="35">
        <v>38.466854169999998</v>
      </c>
      <c r="S670" s="35"/>
      <c r="T670" s="35"/>
      <c r="V670" s="24">
        <f t="shared" si="41"/>
        <v>742.38489588000004</v>
      </c>
      <c r="X670" s="5">
        <v>425.76255429421929</v>
      </c>
      <c r="Z670" s="20">
        <f t="shared" si="42"/>
        <v>1168.1474501742193</v>
      </c>
      <c r="AB670" s="8">
        <v>148.90312499999999</v>
      </c>
      <c r="AC670" s="35">
        <v>0</v>
      </c>
      <c r="AD670" s="35"/>
      <c r="AE670" s="35">
        <v>0</v>
      </c>
      <c r="AF670" s="35">
        <v>234.1629375</v>
      </c>
      <c r="AG670" s="35">
        <v>32.411708330000003</v>
      </c>
      <c r="AH670" s="35">
        <v>161.5968542</v>
      </c>
      <c r="AI670" s="35"/>
      <c r="AJ670" s="35"/>
      <c r="AK670" s="35"/>
      <c r="AL670" s="35">
        <v>0</v>
      </c>
      <c r="AM670" s="35"/>
      <c r="AN670" s="35"/>
      <c r="AQ670" s="24">
        <f t="shared" si="44"/>
        <v>577.07462502999999</v>
      </c>
      <c r="AS670" s="34">
        <v>750.55000000000007</v>
      </c>
      <c r="AU670" s="20">
        <f t="shared" si="43"/>
        <v>1327.6246250300001</v>
      </c>
      <c r="AW670" s="20"/>
    </row>
    <row r="671" spans="1:49" x14ac:dyDescent="0.25">
      <c r="A671" t="str">
        <f>VLOOKUP($B671,'Cushing Balance'!$C$2:$E$500,3,TRUE)</f>
        <v>202011</v>
      </c>
      <c r="B671" s="1">
        <v>40682</v>
      </c>
      <c r="C671" s="31"/>
      <c r="D671" s="8">
        <v>212.94952079999999</v>
      </c>
      <c r="E671" s="35">
        <v>46.799937499999999</v>
      </c>
      <c r="F671" s="35"/>
      <c r="G671" s="26">
        <v>49.5</v>
      </c>
      <c r="H671" s="35">
        <v>16.006583329999998</v>
      </c>
      <c r="I671" s="35">
        <v>0</v>
      </c>
      <c r="J671" s="26">
        <v>0</v>
      </c>
      <c r="K671" s="35">
        <v>61.943416669999998</v>
      </c>
      <c r="L671" s="35">
        <v>0</v>
      </c>
      <c r="M671" s="35">
        <v>340.3805625</v>
      </c>
      <c r="N671" s="35">
        <v>0</v>
      </c>
      <c r="O671" s="35"/>
      <c r="P671" s="35"/>
      <c r="Q671" s="35"/>
      <c r="R671" s="35">
        <v>55.89320833</v>
      </c>
      <c r="S671" s="35"/>
      <c r="T671" s="35"/>
      <c r="V671" s="24">
        <f t="shared" si="41"/>
        <v>783.47322913000005</v>
      </c>
      <c r="X671" s="5">
        <v>425.76255429421929</v>
      </c>
      <c r="Z671" s="20">
        <f t="shared" si="42"/>
        <v>1209.2357834242193</v>
      </c>
      <c r="AB671" s="8">
        <v>150.25337500000001</v>
      </c>
      <c r="AC671" s="35">
        <v>0</v>
      </c>
      <c r="AD671" s="35"/>
      <c r="AE671" s="35">
        <v>0</v>
      </c>
      <c r="AF671" s="35">
        <v>226.8341667</v>
      </c>
      <c r="AG671" s="35">
        <v>31.3366875</v>
      </c>
      <c r="AH671" s="35">
        <v>161.54077079999999</v>
      </c>
      <c r="AI671" s="35"/>
      <c r="AJ671" s="35"/>
      <c r="AK671" s="35"/>
      <c r="AL671" s="35">
        <v>0</v>
      </c>
      <c r="AM671" s="35"/>
      <c r="AN671" s="35"/>
      <c r="AQ671" s="24">
        <f t="shared" si="44"/>
        <v>569.96499999999992</v>
      </c>
      <c r="AS671" s="34">
        <v>750.55000000000007</v>
      </c>
      <c r="AU671" s="20">
        <f t="shared" si="43"/>
        <v>1320.5149999999999</v>
      </c>
      <c r="AW671" s="20"/>
    </row>
    <row r="672" spans="1:49" x14ac:dyDescent="0.25">
      <c r="A672" t="str">
        <f>VLOOKUP($B672,'Cushing Balance'!$C$2:$E$500,3,TRUE)</f>
        <v>202011</v>
      </c>
      <c r="B672" s="1">
        <v>40683</v>
      </c>
      <c r="C672" s="31"/>
      <c r="D672" s="8">
        <v>0</v>
      </c>
      <c r="E672" s="35">
        <v>141.61464580000001</v>
      </c>
      <c r="F672" s="35"/>
      <c r="G672" s="26">
        <v>49.5</v>
      </c>
      <c r="H672" s="35">
        <v>10.24733333</v>
      </c>
      <c r="I672" s="35">
        <v>0</v>
      </c>
      <c r="J672" s="26">
        <v>0</v>
      </c>
      <c r="K672" s="35">
        <v>59.026520830000003</v>
      </c>
      <c r="L672" s="35">
        <v>0</v>
      </c>
      <c r="M672" s="35">
        <v>378.9605833</v>
      </c>
      <c r="N672" s="35">
        <v>0</v>
      </c>
      <c r="O672" s="35"/>
      <c r="P672" s="35"/>
      <c r="Q672" s="35"/>
      <c r="R672" s="35">
        <v>27.6395625</v>
      </c>
      <c r="S672" s="35"/>
      <c r="T672" s="35"/>
      <c r="V672" s="24">
        <f t="shared" si="41"/>
        <v>666.98864576000005</v>
      </c>
      <c r="X672" s="5">
        <v>425.76255429421929</v>
      </c>
      <c r="Z672" s="20">
        <f t="shared" si="42"/>
        <v>1092.7512000542192</v>
      </c>
      <c r="AB672" s="8">
        <v>146.749</v>
      </c>
      <c r="AC672" s="35">
        <v>0</v>
      </c>
      <c r="AD672" s="35"/>
      <c r="AE672" s="35">
        <v>0</v>
      </c>
      <c r="AF672" s="35">
        <v>226.4867083</v>
      </c>
      <c r="AG672" s="35">
        <v>32.425770830000005</v>
      </c>
      <c r="AH672" s="35">
        <v>159.61958329999999</v>
      </c>
      <c r="AI672" s="35"/>
      <c r="AJ672" s="35"/>
      <c r="AK672" s="35"/>
      <c r="AL672" s="35">
        <v>0</v>
      </c>
      <c r="AM672" s="35"/>
      <c r="AN672" s="35"/>
      <c r="AQ672" s="24">
        <f t="shared" si="44"/>
        <v>565.28106243000002</v>
      </c>
      <c r="AS672" s="34">
        <v>750.55000000000007</v>
      </c>
      <c r="AU672" s="20">
        <f t="shared" si="43"/>
        <v>1315.8310624300002</v>
      </c>
      <c r="AW672" s="20"/>
    </row>
    <row r="673" spans="1:49" x14ac:dyDescent="0.25">
      <c r="A673" t="str">
        <f>VLOOKUP($B673,'Cushing Balance'!$C$2:$E$500,3,TRUE)</f>
        <v>212011</v>
      </c>
      <c r="B673" s="1">
        <v>40684</v>
      </c>
      <c r="C673" s="31"/>
      <c r="D673" s="8">
        <v>0</v>
      </c>
      <c r="E673" s="35">
        <v>23.410083330000003</v>
      </c>
      <c r="F673" s="35"/>
      <c r="G673" s="26">
        <v>49.5</v>
      </c>
      <c r="H673" s="35">
        <v>26.11429167</v>
      </c>
      <c r="I673" s="35">
        <v>0</v>
      </c>
      <c r="J673" s="26">
        <v>0</v>
      </c>
      <c r="K673" s="35">
        <v>58.0045</v>
      </c>
      <c r="L673" s="35">
        <v>0</v>
      </c>
      <c r="M673" s="35">
        <v>343.6819375</v>
      </c>
      <c r="N673" s="35">
        <v>0</v>
      </c>
      <c r="O673" s="35"/>
      <c r="P673" s="35"/>
      <c r="Q673" s="35"/>
      <c r="R673" s="35">
        <v>36.511208330000002</v>
      </c>
      <c r="S673" s="35"/>
      <c r="T673" s="35"/>
      <c r="V673" s="24">
        <f t="shared" si="41"/>
        <v>537.22202083000002</v>
      </c>
      <c r="X673" s="5">
        <v>425.76255429421929</v>
      </c>
      <c r="Z673" s="20">
        <f t="shared" si="42"/>
        <v>962.9845751242193</v>
      </c>
      <c r="AB673" s="8">
        <v>150.65191670000002</v>
      </c>
      <c r="AC673" s="35">
        <v>0</v>
      </c>
      <c r="AD673" s="35"/>
      <c r="AE673" s="35">
        <v>0</v>
      </c>
      <c r="AF673" s="35">
        <v>216.68585419999999</v>
      </c>
      <c r="AG673" s="35">
        <v>36.275541669999996</v>
      </c>
      <c r="AH673" s="35">
        <v>155.56566670000001</v>
      </c>
      <c r="AI673" s="35"/>
      <c r="AJ673" s="35"/>
      <c r="AK673" s="35"/>
      <c r="AL673" s="35">
        <v>0</v>
      </c>
      <c r="AM673" s="35"/>
      <c r="AN673" s="35"/>
      <c r="AQ673" s="24">
        <f t="shared" si="44"/>
        <v>559.17897927000001</v>
      </c>
      <c r="AS673" s="34">
        <v>750.55000000000007</v>
      </c>
      <c r="AU673" s="20">
        <f t="shared" si="43"/>
        <v>1309.7289792700001</v>
      </c>
      <c r="AW673" s="20"/>
    </row>
    <row r="674" spans="1:49" x14ac:dyDescent="0.25">
      <c r="A674" t="str">
        <f>VLOOKUP($B674,'Cushing Balance'!$C$2:$E$500,3,TRUE)</f>
        <v>212011</v>
      </c>
      <c r="B674" s="1">
        <v>40685</v>
      </c>
      <c r="C674" s="31"/>
      <c r="D674" s="8">
        <v>0</v>
      </c>
      <c r="E674" s="35">
        <v>93.041437500000001</v>
      </c>
      <c r="F674" s="35"/>
      <c r="G674" s="26">
        <v>49.5</v>
      </c>
      <c r="H674" s="35">
        <v>26.0815625</v>
      </c>
      <c r="I674" s="35">
        <v>0</v>
      </c>
      <c r="J674" s="26">
        <v>0</v>
      </c>
      <c r="K674" s="35">
        <v>59.673375</v>
      </c>
      <c r="L674" s="35">
        <v>0</v>
      </c>
      <c r="M674" s="35">
        <v>351.09864579999999</v>
      </c>
      <c r="N674" s="35">
        <v>0</v>
      </c>
      <c r="O674" s="35"/>
      <c r="P674" s="35"/>
      <c r="Q674" s="35"/>
      <c r="R674" s="35">
        <v>16.397812500000001</v>
      </c>
      <c r="S674" s="35"/>
      <c r="T674" s="35"/>
      <c r="V674" s="24">
        <f t="shared" si="41"/>
        <v>595.79283329999998</v>
      </c>
      <c r="X674" s="5">
        <v>425.76255429421929</v>
      </c>
      <c r="Z674" s="20">
        <f t="shared" si="42"/>
        <v>1021.5553875942193</v>
      </c>
      <c r="AB674" s="8">
        <v>149.54258329999999</v>
      </c>
      <c r="AC674" s="35">
        <v>0</v>
      </c>
      <c r="AD674" s="35"/>
      <c r="AE674" s="35">
        <v>0</v>
      </c>
      <c r="AF674" s="35">
        <v>180.0813958</v>
      </c>
      <c r="AG674" s="35">
        <v>36.038166669999995</v>
      </c>
      <c r="AH674" s="35">
        <v>164.50045829999999</v>
      </c>
      <c r="AI674" s="35"/>
      <c r="AJ674" s="35"/>
      <c r="AK674" s="35"/>
      <c r="AL674" s="35">
        <v>0</v>
      </c>
      <c r="AM674" s="35"/>
      <c r="AN674" s="35"/>
      <c r="AQ674" s="24">
        <f t="shared" si="44"/>
        <v>530.16260407000004</v>
      </c>
      <c r="AS674" s="34">
        <v>750.55000000000007</v>
      </c>
      <c r="AU674" s="20">
        <f t="shared" si="43"/>
        <v>1280.71260407</v>
      </c>
      <c r="AW674" s="20"/>
    </row>
    <row r="675" spans="1:49" x14ac:dyDescent="0.25">
      <c r="A675" t="str">
        <f>VLOOKUP($B675,'Cushing Balance'!$C$2:$E$500,3,TRUE)</f>
        <v>212011</v>
      </c>
      <c r="B675" s="1">
        <v>40686</v>
      </c>
      <c r="C675" s="31"/>
      <c r="D675" s="8">
        <v>127.61208329999999</v>
      </c>
      <c r="E675" s="35">
        <v>174.19291670000001</v>
      </c>
      <c r="F675" s="35"/>
      <c r="G675" s="26">
        <v>49.5</v>
      </c>
      <c r="H675" s="35">
        <v>28.469270830000003</v>
      </c>
      <c r="I675" s="35">
        <v>0</v>
      </c>
      <c r="J675" s="26">
        <v>0</v>
      </c>
      <c r="K675" s="35">
        <v>61.288937500000003</v>
      </c>
      <c r="L675" s="35">
        <v>0</v>
      </c>
      <c r="M675" s="35">
        <v>320.98075</v>
      </c>
      <c r="N675" s="35">
        <v>0</v>
      </c>
      <c r="O675" s="35"/>
      <c r="P675" s="35"/>
      <c r="Q675" s="35"/>
      <c r="R675" s="35">
        <v>12.79291667</v>
      </c>
      <c r="S675" s="35"/>
      <c r="T675" s="35"/>
      <c r="V675" s="24">
        <f t="shared" si="41"/>
        <v>774.83687500000008</v>
      </c>
      <c r="X675" s="5">
        <v>425.76255429421929</v>
      </c>
      <c r="Z675" s="20">
        <f t="shared" si="42"/>
        <v>1200.5994292942194</v>
      </c>
      <c r="AB675" s="8">
        <v>150.1267292</v>
      </c>
      <c r="AC675" s="35">
        <v>0</v>
      </c>
      <c r="AD675" s="35"/>
      <c r="AE675" s="35">
        <v>0</v>
      </c>
      <c r="AF675" s="35">
        <v>136.30847919999999</v>
      </c>
      <c r="AG675" s="35">
        <v>35.924041670000001</v>
      </c>
      <c r="AH675" s="35">
        <v>161.359375</v>
      </c>
      <c r="AI675" s="35"/>
      <c r="AJ675" s="35"/>
      <c r="AK675" s="35"/>
      <c r="AL675" s="35">
        <v>0</v>
      </c>
      <c r="AM675" s="35"/>
      <c r="AN675" s="35"/>
      <c r="AQ675" s="24">
        <f t="shared" si="44"/>
        <v>483.71862506999997</v>
      </c>
      <c r="AS675" s="34">
        <v>750.55000000000007</v>
      </c>
      <c r="AU675" s="20">
        <f t="shared" si="43"/>
        <v>1234.2686250700001</v>
      </c>
      <c r="AW675" s="20"/>
    </row>
    <row r="676" spans="1:49" x14ac:dyDescent="0.25">
      <c r="A676" t="str">
        <f>VLOOKUP($B676,'Cushing Balance'!$C$2:$E$500,3,TRUE)</f>
        <v>212011</v>
      </c>
      <c r="B676" s="1">
        <v>40687</v>
      </c>
      <c r="C676" s="31"/>
      <c r="D676" s="8">
        <v>118.01052079999999</v>
      </c>
      <c r="E676" s="35">
        <v>26.095791669999997</v>
      </c>
      <c r="F676" s="35"/>
      <c r="G676" s="26">
        <v>49.5</v>
      </c>
      <c r="H676" s="35">
        <v>30.485187499999999</v>
      </c>
      <c r="I676" s="35">
        <v>0</v>
      </c>
      <c r="J676" s="26">
        <v>0</v>
      </c>
      <c r="K676" s="35">
        <v>61.421416669999999</v>
      </c>
      <c r="L676" s="35">
        <v>0</v>
      </c>
      <c r="M676" s="35">
        <v>337.25820829999998</v>
      </c>
      <c r="N676" s="35">
        <v>0</v>
      </c>
      <c r="O676" s="35"/>
      <c r="P676" s="35"/>
      <c r="Q676" s="35"/>
      <c r="R676" s="35">
        <v>64.876458330000006</v>
      </c>
      <c r="S676" s="35"/>
      <c r="T676" s="35"/>
      <c r="V676" s="24">
        <f t="shared" si="41"/>
        <v>687.64758326999993</v>
      </c>
      <c r="X676" s="5">
        <v>425.76255429421929</v>
      </c>
      <c r="Z676" s="20">
        <f t="shared" si="42"/>
        <v>1113.4101375642192</v>
      </c>
      <c r="AB676" s="8">
        <v>149.6275833</v>
      </c>
      <c r="AC676" s="35">
        <v>0</v>
      </c>
      <c r="AD676" s="35"/>
      <c r="AE676" s="35">
        <v>0</v>
      </c>
      <c r="AF676" s="35">
        <v>163.64425</v>
      </c>
      <c r="AG676" s="35">
        <v>30.696354169999999</v>
      </c>
      <c r="AH676" s="35">
        <v>154.13077079999999</v>
      </c>
      <c r="AI676" s="35"/>
      <c r="AJ676" s="35"/>
      <c r="AK676" s="35"/>
      <c r="AL676" s="35">
        <v>0</v>
      </c>
      <c r="AM676" s="35"/>
      <c r="AN676" s="35"/>
      <c r="AQ676" s="24">
        <f t="shared" si="44"/>
        <v>498.09895827000003</v>
      </c>
      <c r="AS676" s="34">
        <v>750.55000000000007</v>
      </c>
      <c r="AU676" s="20">
        <f t="shared" si="43"/>
        <v>1248.6489582700001</v>
      </c>
      <c r="AW676" s="20"/>
    </row>
    <row r="677" spans="1:49" x14ac:dyDescent="0.25">
      <c r="A677" t="str">
        <f>VLOOKUP($B677,'Cushing Balance'!$C$2:$E$500,3,TRUE)</f>
        <v>212011</v>
      </c>
      <c r="B677" s="1">
        <v>40688</v>
      </c>
      <c r="C677" s="31"/>
      <c r="D677" s="8">
        <v>189.26464580000001</v>
      </c>
      <c r="E677" s="35">
        <v>15.278124999999999</v>
      </c>
      <c r="F677" s="35"/>
      <c r="G677" s="26">
        <v>49.5</v>
      </c>
      <c r="H677" s="35">
        <v>29.90989583</v>
      </c>
      <c r="I677" s="35">
        <v>0</v>
      </c>
      <c r="J677" s="26">
        <v>0</v>
      </c>
      <c r="K677" s="35">
        <v>60.701812500000003</v>
      </c>
      <c r="L677" s="35">
        <v>0</v>
      </c>
      <c r="M677" s="35">
        <v>328.10322919999999</v>
      </c>
      <c r="N677" s="35">
        <v>0</v>
      </c>
      <c r="O677" s="35"/>
      <c r="P677" s="35"/>
      <c r="Q677" s="35"/>
      <c r="R677" s="35">
        <v>28.49154167</v>
      </c>
      <c r="S677" s="35"/>
      <c r="T677" s="35"/>
      <c r="V677" s="24">
        <f t="shared" si="41"/>
        <v>701.24924999999996</v>
      </c>
      <c r="X677" s="5">
        <v>425.76255429421929</v>
      </c>
      <c r="Z677" s="20">
        <f t="shared" si="42"/>
        <v>1127.0118042942192</v>
      </c>
      <c r="AB677" s="8">
        <v>143.82947920000001</v>
      </c>
      <c r="AC677" s="35">
        <v>0</v>
      </c>
      <c r="AD677" s="35"/>
      <c r="AE677" s="35">
        <v>0</v>
      </c>
      <c r="AF677" s="35">
        <v>210.9890833</v>
      </c>
      <c r="AG677" s="35">
        <v>27.014208330000002</v>
      </c>
      <c r="AH677" s="35">
        <v>158.62377079999999</v>
      </c>
      <c r="AI677" s="35"/>
      <c r="AJ677" s="35"/>
      <c r="AK677" s="35"/>
      <c r="AL677" s="35">
        <v>0</v>
      </c>
      <c r="AM677" s="35"/>
      <c r="AN677" s="35"/>
      <c r="AQ677" s="24">
        <f t="shared" si="44"/>
        <v>540.45654162999995</v>
      </c>
      <c r="AS677" s="34">
        <v>750.55000000000007</v>
      </c>
      <c r="AU677" s="20">
        <f t="shared" si="43"/>
        <v>1291.0065416299999</v>
      </c>
      <c r="AW677" s="20"/>
    </row>
    <row r="678" spans="1:49" x14ac:dyDescent="0.25">
      <c r="A678" t="str">
        <f>VLOOKUP($B678,'Cushing Balance'!$C$2:$E$500,3,TRUE)</f>
        <v>212011</v>
      </c>
      <c r="B678" s="1">
        <v>40689</v>
      </c>
      <c r="C678" s="31"/>
      <c r="D678" s="8">
        <v>0</v>
      </c>
      <c r="E678" s="35">
        <v>21.241166669999998</v>
      </c>
      <c r="F678" s="35"/>
      <c r="G678" s="26">
        <v>49.5</v>
      </c>
      <c r="H678" s="35">
        <v>31.16160417</v>
      </c>
      <c r="I678" s="35">
        <v>0</v>
      </c>
      <c r="J678" s="26">
        <v>0</v>
      </c>
      <c r="K678" s="35">
        <v>59.13441667</v>
      </c>
      <c r="L678" s="35">
        <v>0</v>
      </c>
      <c r="M678" s="35">
        <v>337.87347920000002</v>
      </c>
      <c r="N678" s="35">
        <v>0</v>
      </c>
      <c r="O678" s="35"/>
      <c r="P678" s="35"/>
      <c r="Q678" s="35"/>
      <c r="R678" s="35">
        <v>9.0273333329999996</v>
      </c>
      <c r="S678" s="35"/>
      <c r="T678" s="35"/>
      <c r="V678" s="24">
        <f t="shared" si="41"/>
        <v>507.93800004299999</v>
      </c>
      <c r="X678" s="5">
        <v>425.76255429421929</v>
      </c>
      <c r="Z678" s="20">
        <f t="shared" si="42"/>
        <v>933.70055433721927</v>
      </c>
      <c r="AB678" s="8">
        <v>147.12518750000001</v>
      </c>
      <c r="AC678" s="35">
        <v>0</v>
      </c>
      <c r="AD678" s="35"/>
      <c r="AE678" s="35">
        <v>0</v>
      </c>
      <c r="AF678" s="35">
        <v>231.39387500000001</v>
      </c>
      <c r="AG678" s="35">
        <v>34.74187234</v>
      </c>
      <c r="AH678" s="35">
        <v>157.49291490000002</v>
      </c>
      <c r="AI678" s="35"/>
      <c r="AJ678" s="35"/>
      <c r="AK678" s="35"/>
      <c r="AL678" s="35">
        <v>0</v>
      </c>
      <c r="AM678" s="35"/>
      <c r="AN678" s="35"/>
      <c r="AQ678" s="24">
        <f t="shared" si="44"/>
        <v>570.75384974000008</v>
      </c>
      <c r="AS678" s="34">
        <v>750.55000000000007</v>
      </c>
      <c r="AU678" s="20">
        <f t="shared" si="43"/>
        <v>1321.3038497400003</v>
      </c>
      <c r="AW678" s="20"/>
    </row>
    <row r="679" spans="1:49" x14ac:dyDescent="0.25">
      <c r="A679" t="str">
        <f>VLOOKUP($B679,'Cushing Balance'!$C$2:$E$500,3,TRUE)</f>
        <v>212011</v>
      </c>
      <c r="B679" s="1">
        <v>40690</v>
      </c>
      <c r="C679" s="31"/>
      <c r="D679" s="8">
        <v>319.67810420000001</v>
      </c>
      <c r="E679" s="35">
        <v>131.17764579999999</v>
      </c>
      <c r="F679" s="35"/>
      <c r="G679" s="26">
        <v>49.5</v>
      </c>
      <c r="H679" s="35">
        <v>30.441041669999997</v>
      </c>
      <c r="I679" s="35">
        <v>0</v>
      </c>
      <c r="J679" s="26">
        <v>0</v>
      </c>
      <c r="K679" s="35">
        <v>61.73995833</v>
      </c>
      <c r="L679" s="35">
        <v>0</v>
      </c>
      <c r="M679" s="35">
        <v>331.50072920000002</v>
      </c>
      <c r="N679" s="35">
        <v>0</v>
      </c>
      <c r="O679" s="35"/>
      <c r="P679" s="35"/>
      <c r="Q679" s="35"/>
      <c r="R679" s="35">
        <v>65.337125</v>
      </c>
      <c r="S679" s="35"/>
      <c r="T679" s="35"/>
      <c r="V679" s="24">
        <f t="shared" si="41"/>
        <v>989.37460420000002</v>
      </c>
      <c r="X679" s="5">
        <v>425.76255429421929</v>
      </c>
      <c r="Z679" s="20">
        <f t="shared" si="42"/>
        <v>1415.1371584942194</v>
      </c>
      <c r="AB679" s="8">
        <v>149.7721042</v>
      </c>
      <c r="AC679" s="35">
        <v>0</v>
      </c>
      <c r="AD679" s="35"/>
      <c r="AE679" s="35">
        <v>0</v>
      </c>
      <c r="AF679" s="35">
        <v>208.93347919999999</v>
      </c>
      <c r="AG679" s="35">
        <v>34.898520830000002</v>
      </c>
      <c r="AH679" s="35">
        <v>152.57422919999999</v>
      </c>
      <c r="AI679" s="35"/>
      <c r="AJ679" s="35"/>
      <c r="AK679" s="35"/>
      <c r="AL679" s="35">
        <v>0</v>
      </c>
      <c r="AM679" s="35"/>
      <c r="AN679" s="35"/>
      <c r="AQ679" s="24">
        <f t="shared" si="44"/>
        <v>546.17833343000007</v>
      </c>
      <c r="AS679" s="34">
        <v>750.55000000000007</v>
      </c>
      <c r="AU679" s="20">
        <f t="shared" si="43"/>
        <v>1296.72833343</v>
      </c>
      <c r="AW679" s="20"/>
    </row>
    <row r="680" spans="1:49" x14ac:dyDescent="0.25">
      <c r="A680" t="str">
        <f>VLOOKUP($B680,'Cushing Balance'!$C$2:$E$500,3,TRUE)</f>
        <v>222011</v>
      </c>
      <c r="B680" s="1">
        <v>40691</v>
      </c>
      <c r="C680" s="31"/>
      <c r="D680" s="8">
        <v>0</v>
      </c>
      <c r="E680" s="35">
        <v>2.2285106380000004</v>
      </c>
      <c r="F680" s="35"/>
      <c r="G680" s="26">
        <v>49.5</v>
      </c>
      <c r="H680" s="35">
        <v>31.59866667</v>
      </c>
      <c r="I680" s="35">
        <v>0</v>
      </c>
      <c r="J680" s="26">
        <v>0</v>
      </c>
      <c r="K680" s="35">
        <v>62.155468089999999</v>
      </c>
      <c r="L680" s="35">
        <v>0</v>
      </c>
      <c r="M680" s="35">
        <v>351.90117019999997</v>
      </c>
      <c r="N680" s="35">
        <v>0</v>
      </c>
      <c r="O680" s="35"/>
      <c r="P680" s="35"/>
      <c r="Q680" s="35"/>
      <c r="R680" s="35">
        <v>10.66359574</v>
      </c>
      <c r="S680" s="35"/>
      <c r="T680" s="35"/>
      <c r="V680" s="24">
        <f t="shared" si="41"/>
        <v>508.04741133799996</v>
      </c>
      <c r="X680" s="5">
        <v>425.76255429421929</v>
      </c>
      <c r="Z680" s="20">
        <f t="shared" si="42"/>
        <v>933.80996563221925</v>
      </c>
      <c r="AB680" s="8">
        <v>149.86393619999998</v>
      </c>
      <c r="AC680" s="35">
        <v>0</v>
      </c>
      <c r="AD680" s="35"/>
      <c r="AE680" s="35">
        <v>0</v>
      </c>
      <c r="AF680" s="35">
        <v>227.49729790000001</v>
      </c>
      <c r="AG680" s="35">
        <v>34.911416670000001</v>
      </c>
      <c r="AH680" s="35">
        <v>154.46416669999999</v>
      </c>
      <c r="AI680" s="35"/>
      <c r="AJ680" s="35"/>
      <c r="AK680" s="35"/>
      <c r="AL680" s="35">
        <v>0</v>
      </c>
      <c r="AM680" s="35"/>
      <c r="AN680" s="35"/>
      <c r="AQ680" s="24">
        <f t="shared" si="44"/>
        <v>566.73681747000001</v>
      </c>
      <c r="AS680" s="34">
        <v>750.55000000000007</v>
      </c>
      <c r="AU680" s="20">
        <f t="shared" si="43"/>
        <v>1317.2868174700002</v>
      </c>
      <c r="AW680" s="20"/>
    </row>
    <row r="681" spans="1:49" x14ac:dyDescent="0.25">
      <c r="A681" t="str">
        <f>VLOOKUP($B681,'Cushing Balance'!$C$2:$E$500,3,TRUE)</f>
        <v>222011</v>
      </c>
      <c r="B681" s="1">
        <v>40692</v>
      </c>
      <c r="C681" s="31"/>
      <c r="D681" s="8">
        <v>5.0048333329999997</v>
      </c>
      <c r="E681" s="35">
        <v>0</v>
      </c>
      <c r="F681" s="35"/>
      <c r="G681" s="26">
        <v>49.5</v>
      </c>
      <c r="H681" s="35">
        <v>29.969000000000001</v>
      </c>
      <c r="I681" s="35">
        <v>0</v>
      </c>
      <c r="J681" s="26">
        <v>0</v>
      </c>
      <c r="K681" s="35">
        <v>58.127208330000002</v>
      </c>
      <c r="L681" s="35">
        <v>0</v>
      </c>
      <c r="M681" s="35">
        <v>370.59800000000001</v>
      </c>
      <c r="N681" s="35">
        <v>0</v>
      </c>
      <c r="O681" s="35"/>
      <c r="P681" s="35"/>
      <c r="Q681" s="35"/>
      <c r="R681" s="35">
        <v>1.392416667</v>
      </c>
      <c r="S681" s="35"/>
      <c r="T681" s="35"/>
      <c r="V681" s="24">
        <f t="shared" si="41"/>
        <v>514.59145833000002</v>
      </c>
      <c r="X681" s="5">
        <v>425.76255429421929</v>
      </c>
      <c r="Z681" s="20">
        <f t="shared" si="42"/>
        <v>940.35401262421931</v>
      </c>
      <c r="AB681" s="8">
        <v>138.11527079999999</v>
      </c>
      <c r="AC681" s="35">
        <v>0</v>
      </c>
      <c r="AD681" s="35"/>
      <c r="AE681" s="35">
        <v>0</v>
      </c>
      <c r="AF681" s="35">
        <v>229.0614583</v>
      </c>
      <c r="AG681" s="35">
        <v>34.067604169999996</v>
      </c>
      <c r="AH681" s="35">
        <v>154.83010419999999</v>
      </c>
      <c r="AI681" s="35"/>
      <c r="AJ681" s="35"/>
      <c r="AK681" s="35"/>
      <c r="AL681" s="35">
        <v>0</v>
      </c>
      <c r="AM681" s="35"/>
      <c r="AN681" s="35"/>
      <c r="AQ681" s="24">
        <f t="shared" si="44"/>
        <v>556.07443747000002</v>
      </c>
      <c r="AS681" s="34">
        <v>750.55000000000007</v>
      </c>
      <c r="AU681" s="20">
        <f t="shared" si="43"/>
        <v>1306.62443747</v>
      </c>
      <c r="AW681" s="20"/>
    </row>
    <row r="682" spans="1:49" x14ac:dyDescent="0.25">
      <c r="A682" t="str">
        <f>VLOOKUP($B682,'Cushing Balance'!$C$2:$E$500,3,TRUE)</f>
        <v>222011</v>
      </c>
      <c r="B682" s="1">
        <v>40693</v>
      </c>
      <c r="C682" s="31"/>
      <c r="D682" s="8">
        <v>0</v>
      </c>
      <c r="E682" s="35">
        <v>109.5639583</v>
      </c>
      <c r="F682" s="35"/>
      <c r="G682" s="26">
        <v>49.5</v>
      </c>
      <c r="H682" s="35">
        <v>28.69285417</v>
      </c>
      <c r="I682" s="35">
        <v>0</v>
      </c>
      <c r="J682" s="26">
        <v>0</v>
      </c>
      <c r="K682" s="35">
        <v>44.759708330000002</v>
      </c>
      <c r="L682" s="35">
        <v>0</v>
      </c>
      <c r="M682" s="35">
        <v>351.55047919999998</v>
      </c>
      <c r="N682" s="35">
        <v>0</v>
      </c>
      <c r="O682" s="35"/>
      <c r="P682" s="35"/>
      <c r="Q682" s="35"/>
      <c r="R682" s="35">
        <v>36.537645830000002</v>
      </c>
      <c r="S682" s="35"/>
      <c r="T682" s="35"/>
      <c r="V682" s="24">
        <f t="shared" si="41"/>
        <v>620.60464582999998</v>
      </c>
      <c r="X682" s="5">
        <v>425.76255429421929</v>
      </c>
      <c r="Z682" s="20">
        <f t="shared" si="42"/>
        <v>1046.3672001242194</v>
      </c>
      <c r="AB682" s="8">
        <v>150.4745417</v>
      </c>
      <c r="AC682" s="35">
        <v>0</v>
      </c>
      <c r="AD682" s="35"/>
      <c r="AE682" s="35">
        <v>0</v>
      </c>
      <c r="AF682" s="35">
        <v>224.95479170000002</v>
      </c>
      <c r="AG682" s="35">
        <v>37.395208330000003</v>
      </c>
      <c r="AH682" s="35">
        <v>152.8037917</v>
      </c>
      <c r="AI682" s="35"/>
      <c r="AJ682" s="35"/>
      <c r="AK682" s="35"/>
      <c r="AL682" s="35">
        <v>0</v>
      </c>
      <c r="AM682" s="35"/>
      <c r="AN682" s="35"/>
      <c r="AQ682" s="24">
        <f t="shared" si="44"/>
        <v>565.62833343</v>
      </c>
      <c r="AS682" s="34">
        <v>750.55000000000007</v>
      </c>
      <c r="AU682" s="20">
        <f t="shared" si="43"/>
        <v>1316.1783334300001</v>
      </c>
      <c r="AW682" s="20"/>
    </row>
    <row r="683" spans="1:49" x14ac:dyDescent="0.25">
      <c r="A683" t="str">
        <f>VLOOKUP($B683,'Cushing Balance'!$C$2:$E$500,3,TRUE)</f>
        <v>222011</v>
      </c>
      <c r="B683" s="1">
        <v>40694</v>
      </c>
      <c r="C683" s="31"/>
      <c r="D683" s="8">
        <v>0</v>
      </c>
      <c r="E683" s="35">
        <v>40.593354169999998</v>
      </c>
      <c r="F683" s="35"/>
      <c r="G683" s="26">
        <v>49.5</v>
      </c>
      <c r="H683" s="35">
        <v>30.074375</v>
      </c>
      <c r="I683" s="35">
        <v>0</v>
      </c>
      <c r="J683" s="26">
        <v>0</v>
      </c>
      <c r="K683" s="35">
        <v>45.454791669999999</v>
      </c>
      <c r="L683" s="35">
        <v>0</v>
      </c>
      <c r="M683" s="35">
        <v>355.50618750000001</v>
      </c>
      <c r="N683" s="35">
        <v>0</v>
      </c>
      <c r="O683" s="35"/>
      <c r="P683" s="35"/>
      <c r="Q683" s="35"/>
      <c r="R683" s="35">
        <v>45.073895829999998</v>
      </c>
      <c r="S683" s="35"/>
      <c r="T683" s="35"/>
      <c r="V683" s="24">
        <f t="shared" si="41"/>
        <v>566.20260416999997</v>
      </c>
      <c r="X683" s="5">
        <v>425.76255429421929</v>
      </c>
      <c r="Z683" s="20">
        <f t="shared" si="42"/>
        <v>991.96515846421926</v>
      </c>
      <c r="AB683" s="8">
        <v>150.01041670000001</v>
      </c>
      <c r="AC683" s="35">
        <v>0</v>
      </c>
      <c r="AD683" s="35"/>
      <c r="AE683" s="35">
        <v>0</v>
      </c>
      <c r="AF683" s="35">
        <v>227.20016670000001</v>
      </c>
      <c r="AG683" s="35">
        <v>36.081249999999997</v>
      </c>
      <c r="AH683" s="35">
        <v>147.21958330000001</v>
      </c>
      <c r="AI683" s="35"/>
      <c r="AJ683" s="35"/>
      <c r="AK683" s="35"/>
      <c r="AL683" s="35">
        <v>0</v>
      </c>
      <c r="AM683" s="35"/>
      <c r="AN683" s="35"/>
      <c r="AQ683" s="24">
        <f t="shared" si="44"/>
        <v>560.51141670000004</v>
      </c>
      <c r="AS683" s="34">
        <v>750.55000000000007</v>
      </c>
      <c r="AU683" s="20">
        <f t="shared" si="43"/>
        <v>1311.0614167000001</v>
      </c>
      <c r="AW683" s="20"/>
    </row>
    <row r="684" spans="1:49" x14ac:dyDescent="0.25">
      <c r="A684" t="str">
        <f>VLOOKUP($B684,'Cushing Balance'!$C$2:$E$500,3,TRUE)</f>
        <v>222011</v>
      </c>
      <c r="B684" s="1">
        <v>40695</v>
      </c>
      <c r="C684" s="31"/>
      <c r="D684" s="8">
        <v>0</v>
      </c>
      <c r="E684" s="35">
        <v>17.26733333</v>
      </c>
      <c r="F684" s="35"/>
      <c r="G684" s="26">
        <v>49.5</v>
      </c>
      <c r="H684" s="35">
        <v>32.035520830000003</v>
      </c>
      <c r="I684" s="35">
        <v>0</v>
      </c>
      <c r="J684" s="26">
        <v>0</v>
      </c>
      <c r="K684" s="35">
        <v>54.7160625</v>
      </c>
      <c r="L684" s="35">
        <v>0</v>
      </c>
      <c r="M684" s="35">
        <v>318.28672920000002</v>
      </c>
      <c r="N684" s="35">
        <v>0</v>
      </c>
      <c r="O684" s="35"/>
      <c r="P684" s="35"/>
      <c r="Q684" s="35"/>
      <c r="R684" s="35">
        <v>57.030583329999999</v>
      </c>
      <c r="S684" s="35"/>
      <c r="T684" s="35"/>
      <c r="V684" s="24">
        <f t="shared" si="41"/>
        <v>528.83622919000004</v>
      </c>
      <c r="X684" s="5">
        <v>416.99730176570921</v>
      </c>
      <c r="Z684" s="20">
        <f t="shared" si="42"/>
        <v>945.83353095570919</v>
      </c>
      <c r="AB684" s="8">
        <v>150.13795830000001</v>
      </c>
      <c r="AC684" s="35">
        <v>0</v>
      </c>
      <c r="AD684" s="35"/>
      <c r="AE684" s="35">
        <v>0</v>
      </c>
      <c r="AF684" s="35">
        <v>198.54697920000001</v>
      </c>
      <c r="AG684" s="35">
        <v>34.429021280000001</v>
      </c>
      <c r="AH684" s="35">
        <v>149.354625</v>
      </c>
      <c r="AI684" s="35"/>
      <c r="AJ684" s="35"/>
      <c r="AK684" s="35"/>
      <c r="AL684" s="35">
        <v>0</v>
      </c>
      <c r="AM684" s="35"/>
      <c r="AN684" s="35"/>
      <c r="AQ684" s="24">
        <f t="shared" si="44"/>
        <v>532.46858378000002</v>
      </c>
      <c r="AS684" s="34">
        <v>758.06400000000008</v>
      </c>
      <c r="AU684" s="20">
        <f t="shared" si="43"/>
        <v>1290.5325837800001</v>
      </c>
      <c r="AW684" s="20"/>
    </row>
    <row r="685" spans="1:49" x14ac:dyDescent="0.25">
      <c r="A685" t="str">
        <f>VLOOKUP($B685,'Cushing Balance'!$C$2:$E$500,3,TRUE)</f>
        <v>222011</v>
      </c>
      <c r="B685" s="1">
        <v>40696</v>
      </c>
      <c r="C685" s="31"/>
      <c r="D685" s="8">
        <v>0</v>
      </c>
      <c r="E685" s="35">
        <v>98.168604170000009</v>
      </c>
      <c r="F685" s="35"/>
      <c r="G685" s="26">
        <v>49.5</v>
      </c>
      <c r="H685" s="35">
        <v>31.235708330000001</v>
      </c>
      <c r="I685" s="35">
        <v>0</v>
      </c>
      <c r="J685" s="26">
        <v>0</v>
      </c>
      <c r="K685" s="35">
        <v>57.27964583</v>
      </c>
      <c r="L685" s="35">
        <v>0</v>
      </c>
      <c r="M685" s="35">
        <v>317.29087500000003</v>
      </c>
      <c r="N685" s="35">
        <v>0</v>
      </c>
      <c r="O685" s="35"/>
      <c r="P685" s="35"/>
      <c r="Q685" s="35"/>
      <c r="R685" s="35">
        <v>45.890083330000003</v>
      </c>
      <c r="S685" s="35"/>
      <c r="T685" s="35"/>
      <c r="V685" s="24">
        <f t="shared" si="41"/>
        <v>599.36491666000006</v>
      </c>
      <c r="X685" s="5">
        <v>416.99730176570921</v>
      </c>
      <c r="Z685" s="20">
        <f t="shared" si="42"/>
        <v>1016.3622184257092</v>
      </c>
      <c r="AB685" s="8">
        <v>132.01202079999999</v>
      </c>
      <c r="AC685" s="35">
        <v>0</v>
      </c>
      <c r="AD685" s="35"/>
      <c r="AE685" s="35">
        <v>0</v>
      </c>
      <c r="AF685" s="35">
        <v>206.2178333</v>
      </c>
      <c r="AG685" s="35">
        <v>36.704541669999998</v>
      </c>
      <c r="AH685" s="35">
        <v>160.4456667</v>
      </c>
      <c r="AI685" s="35"/>
      <c r="AJ685" s="35"/>
      <c r="AK685" s="35"/>
      <c r="AL685" s="35">
        <v>0</v>
      </c>
      <c r="AM685" s="35"/>
      <c r="AN685" s="35"/>
      <c r="AQ685" s="24">
        <f t="shared" si="44"/>
        <v>535.38006246999998</v>
      </c>
      <c r="AS685" s="34">
        <v>758.06400000000008</v>
      </c>
      <c r="AU685" s="20">
        <f t="shared" si="43"/>
        <v>1293.4440624700001</v>
      </c>
      <c r="AW685" s="20"/>
    </row>
    <row r="686" spans="1:49" x14ac:dyDescent="0.25">
      <c r="A686" t="str">
        <f>VLOOKUP($B686,'Cushing Balance'!$C$2:$E$500,3,TRUE)</f>
        <v>222011</v>
      </c>
      <c r="B686" s="1">
        <v>40697</v>
      </c>
      <c r="C686" s="31"/>
      <c r="D686" s="8">
        <v>0</v>
      </c>
      <c r="E686" s="35">
        <v>135.09808329999998</v>
      </c>
      <c r="F686" s="35"/>
      <c r="G686" s="26">
        <v>49.5</v>
      </c>
      <c r="H686" s="35">
        <v>32.526166670000002</v>
      </c>
      <c r="I686" s="35">
        <v>0</v>
      </c>
      <c r="J686" s="26">
        <v>0</v>
      </c>
      <c r="K686" s="35">
        <v>54.783250000000002</v>
      </c>
      <c r="L686" s="35">
        <v>0</v>
      </c>
      <c r="M686" s="35">
        <v>369.82641669999998</v>
      </c>
      <c r="N686" s="35">
        <v>0</v>
      </c>
      <c r="O686" s="35"/>
      <c r="P686" s="35"/>
      <c r="Q686" s="35"/>
      <c r="R686" s="35">
        <v>10.23733333</v>
      </c>
      <c r="S686" s="35"/>
      <c r="T686" s="35"/>
      <c r="V686" s="24">
        <f t="shared" si="41"/>
        <v>651.97124999999994</v>
      </c>
      <c r="X686" s="5">
        <v>416.99730176570921</v>
      </c>
      <c r="Z686" s="20">
        <f t="shared" si="42"/>
        <v>1068.9685517657092</v>
      </c>
      <c r="AB686" s="8">
        <v>136.86814580000001</v>
      </c>
      <c r="AC686" s="35">
        <v>0</v>
      </c>
      <c r="AD686" s="35"/>
      <c r="AE686" s="35">
        <v>0</v>
      </c>
      <c r="AF686" s="35">
        <v>215.84433329999999</v>
      </c>
      <c r="AG686" s="35">
        <v>36.749416670000002</v>
      </c>
      <c r="AH686" s="35">
        <v>162.63614580000001</v>
      </c>
      <c r="AI686" s="35"/>
      <c r="AJ686" s="35"/>
      <c r="AK686" s="35"/>
      <c r="AL686" s="35">
        <v>0</v>
      </c>
      <c r="AM686" s="35"/>
      <c r="AN686" s="35"/>
      <c r="AQ686" s="24">
        <f t="shared" si="44"/>
        <v>552.09804157000008</v>
      </c>
      <c r="AS686" s="34">
        <v>758.06400000000008</v>
      </c>
      <c r="AU686" s="20">
        <f t="shared" si="43"/>
        <v>1310.1620415700002</v>
      </c>
      <c r="AW686" s="20"/>
    </row>
    <row r="687" spans="1:49" x14ac:dyDescent="0.25">
      <c r="A687" t="str">
        <f>VLOOKUP($B687,'Cushing Balance'!$C$2:$E$500,3,TRUE)</f>
        <v>232011</v>
      </c>
      <c r="B687" s="1">
        <v>40698</v>
      </c>
      <c r="C687" s="31"/>
      <c r="D687" s="8">
        <v>0</v>
      </c>
      <c r="E687" s="35">
        <v>27.20677083</v>
      </c>
      <c r="F687" s="35"/>
      <c r="G687" s="26">
        <v>49.5</v>
      </c>
      <c r="H687" s="35">
        <v>32.878479169999999</v>
      </c>
      <c r="I687" s="35">
        <v>0</v>
      </c>
      <c r="J687" s="26">
        <v>0</v>
      </c>
      <c r="K687" s="35">
        <v>52.641916670000001</v>
      </c>
      <c r="L687" s="35">
        <v>0</v>
      </c>
      <c r="M687" s="35">
        <v>355.05437499999999</v>
      </c>
      <c r="N687" s="35">
        <v>0</v>
      </c>
      <c r="O687" s="35"/>
      <c r="P687" s="35"/>
      <c r="Q687" s="35"/>
      <c r="R687" s="35">
        <v>3.7524999999999999</v>
      </c>
      <c r="S687" s="35"/>
      <c r="T687" s="35"/>
      <c r="V687" s="24">
        <f t="shared" si="41"/>
        <v>521.03404167000008</v>
      </c>
      <c r="X687" s="5">
        <v>416.99730176570921</v>
      </c>
      <c r="Z687" s="20">
        <f t="shared" si="42"/>
        <v>938.03134343570923</v>
      </c>
      <c r="AB687" s="8">
        <v>150.88525000000001</v>
      </c>
      <c r="AC687" s="35">
        <v>0</v>
      </c>
      <c r="AD687" s="35"/>
      <c r="AE687" s="35">
        <v>0</v>
      </c>
      <c r="AF687" s="35">
        <v>218.51910420000002</v>
      </c>
      <c r="AG687" s="35">
        <v>33.938041669999997</v>
      </c>
      <c r="AH687" s="35">
        <v>164.34147920000001</v>
      </c>
      <c r="AI687" s="35"/>
      <c r="AJ687" s="35"/>
      <c r="AK687" s="35"/>
      <c r="AL687" s="35">
        <v>0</v>
      </c>
      <c r="AM687" s="35"/>
      <c r="AN687" s="35"/>
      <c r="AQ687" s="24">
        <f t="shared" si="44"/>
        <v>567.68387507000011</v>
      </c>
      <c r="AS687" s="34">
        <v>758.06400000000008</v>
      </c>
      <c r="AU687" s="20">
        <f t="shared" si="43"/>
        <v>1325.7478750700002</v>
      </c>
      <c r="AW687" s="20"/>
    </row>
    <row r="688" spans="1:49" x14ac:dyDescent="0.25">
      <c r="A688" t="str">
        <f>VLOOKUP($B688,'Cushing Balance'!$C$2:$E$500,3,TRUE)</f>
        <v>232011</v>
      </c>
      <c r="B688" s="1">
        <v>40699</v>
      </c>
      <c r="C688" s="31"/>
      <c r="D688" s="8">
        <v>0</v>
      </c>
      <c r="E688" s="35">
        <v>55.932416670000002</v>
      </c>
      <c r="F688" s="35"/>
      <c r="G688" s="26">
        <v>49.5</v>
      </c>
      <c r="H688" s="35">
        <v>31.129312500000001</v>
      </c>
      <c r="I688" s="35">
        <v>0</v>
      </c>
      <c r="J688" s="26">
        <v>0</v>
      </c>
      <c r="K688" s="35">
        <v>56.237749999999998</v>
      </c>
      <c r="L688" s="35">
        <v>0</v>
      </c>
      <c r="M688" s="35">
        <v>361.73854169999998</v>
      </c>
      <c r="N688" s="35">
        <v>0</v>
      </c>
      <c r="O688" s="35"/>
      <c r="P688" s="35"/>
      <c r="Q688" s="35"/>
      <c r="R688" s="35">
        <v>36.381187500000003</v>
      </c>
      <c r="S688" s="35"/>
      <c r="T688" s="35"/>
      <c r="V688" s="24">
        <f t="shared" si="41"/>
        <v>590.91920836999998</v>
      </c>
      <c r="X688" s="5">
        <v>416.99730176570921</v>
      </c>
      <c r="Z688" s="20">
        <f t="shared" si="42"/>
        <v>1007.9165101357091</v>
      </c>
      <c r="AB688" s="8">
        <v>150.03450000000001</v>
      </c>
      <c r="AC688" s="35">
        <v>0</v>
      </c>
      <c r="AD688" s="35"/>
      <c r="AE688" s="35">
        <v>0</v>
      </c>
      <c r="AF688" s="35">
        <v>223.98625000000001</v>
      </c>
      <c r="AG688" s="35">
        <v>34.111812499999999</v>
      </c>
      <c r="AH688" s="35">
        <v>157.1678125</v>
      </c>
      <c r="AI688" s="35"/>
      <c r="AJ688" s="35"/>
      <c r="AK688" s="35"/>
      <c r="AL688" s="35">
        <v>0</v>
      </c>
      <c r="AM688" s="35"/>
      <c r="AN688" s="35"/>
      <c r="AQ688" s="24">
        <f t="shared" si="44"/>
        <v>565.30037500000003</v>
      </c>
      <c r="AS688" s="34">
        <v>758.06400000000008</v>
      </c>
      <c r="AU688" s="20">
        <f t="shared" si="43"/>
        <v>1323.3643750000001</v>
      </c>
      <c r="AW688" s="20"/>
    </row>
    <row r="689" spans="1:49" x14ac:dyDescent="0.25">
      <c r="A689" t="str">
        <f>VLOOKUP($B689,'Cushing Balance'!$C$2:$E$500,3,TRUE)</f>
        <v>232011</v>
      </c>
      <c r="B689" s="1">
        <v>40700</v>
      </c>
      <c r="C689" s="31"/>
      <c r="D689" s="8">
        <v>237.675625</v>
      </c>
      <c r="E689" s="35">
        <v>14.616083329999999</v>
      </c>
      <c r="F689" s="35"/>
      <c r="G689" s="26">
        <v>49.5</v>
      </c>
      <c r="H689" s="35">
        <v>31.759895830000001</v>
      </c>
      <c r="I689" s="35">
        <v>0</v>
      </c>
      <c r="J689" s="26">
        <v>0</v>
      </c>
      <c r="K689" s="35">
        <v>59.455374999999997</v>
      </c>
      <c r="L689" s="35">
        <v>0</v>
      </c>
      <c r="M689" s="35">
        <v>365.01152079999997</v>
      </c>
      <c r="N689" s="35">
        <v>0</v>
      </c>
      <c r="O689" s="35"/>
      <c r="P689" s="35"/>
      <c r="Q689" s="35"/>
      <c r="R689" s="35">
        <v>29.614437500000001</v>
      </c>
      <c r="S689" s="35"/>
      <c r="T689" s="35"/>
      <c r="V689" s="24">
        <f t="shared" si="41"/>
        <v>787.63293745999999</v>
      </c>
      <c r="X689" s="5">
        <v>416.99730176570921</v>
      </c>
      <c r="Z689" s="20">
        <f t="shared" si="42"/>
        <v>1204.6302392257091</v>
      </c>
      <c r="AB689" s="8">
        <v>151.41485420000001</v>
      </c>
      <c r="AC689" s="35">
        <v>0</v>
      </c>
      <c r="AD689" s="35"/>
      <c r="AE689" s="35">
        <v>0</v>
      </c>
      <c r="AF689" s="35">
        <v>204.3627917</v>
      </c>
      <c r="AG689" s="35">
        <v>35.11160417</v>
      </c>
      <c r="AH689" s="35">
        <v>164.6928125</v>
      </c>
      <c r="AI689" s="35"/>
      <c r="AJ689" s="35"/>
      <c r="AK689" s="35"/>
      <c r="AL689" s="35">
        <v>0</v>
      </c>
      <c r="AM689" s="35"/>
      <c r="AN689" s="35"/>
      <c r="AQ689" s="24">
        <f t="shared" si="44"/>
        <v>555.58206257000006</v>
      </c>
      <c r="AS689" s="34">
        <v>758.06400000000008</v>
      </c>
      <c r="AU689" s="20">
        <f t="shared" si="43"/>
        <v>1313.6460625700001</v>
      </c>
      <c r="AW689" s="20"/>
    </row>
    <row r="690" spans="1:49" x14ac:dyDescent="0.25">
      <c r="A690" t="str">
        <f>VLOOKUP($B690,'Cushing Balance'!$C$2:$E$500,3,TRUE)</f>
        <v>232011</v>
      </c>
      <c r="B690" s="1">
        <v>40701</v>
      </c>
      <c r="C690" s="31"/>
      <c r="D690" s="8">
        <v>72.602270829999995</v>
      </c>
      <c r="E690" s="35">
        <v>47.280020829999998</v>
      </c>
      <c r="F690" s="35"/>
      <c r="G690" s="26">
        <v>49.5</v>
      </c>
      <c r="H690" s="35">
        <v>32.03047917</v>
      </c>
      <c r="I690" s="35">
        <v>0</v>
      </c>
      <c r="J690" s="26">
        <v>0</v>
      </c>
      <c r="K690" s="35">
        <v>61.506937499999999</v>
      </c>
      <c r="L690" s="35">
        <v>0</v>
      </c>
      <c r="M690" s="35">
        <v>343.63772920000002</v>
      </c>
      <c r="N690" s="35">
        <v>0</v>
      </c>
      <c r="O690" s="35"/>
      <c r="P690" s="35"/>
      <c r="Q690" s="35"/>
      <c r="R690" s="35">
        <v>34.437458329999998</v>
      </c>
      <c r="S690" s="35"/>
      <c r="T690" s="35"/>
      <c r="V690" s="24">
        <f t="shared" si="41"/>
        <v>640.99489586000004</v>
      </c>
      <c r="X690" s="5">
        <v>416.99730176570921</v>
      </c>
      <c r="Z690" s="20">
        <f t="shared" si="42"/>
        <v>1057.9921976257092</v>
      </c>
      <c r="AB690" s="8">
        <v>149.17341669999999</v>
      </c>
      <c r="AC690" s="35">
        <v>0</v>
      </c>
      <c r="AD690" s="35"/>
      <c r="AE690" s="35">
        <v>0</v>
      </c>
      <c r="AF690" s="35">
        <v>198.28110420000002</v>
      </c>
      <c r="AG690" s="35">
        <v>35.62029167</v>
      </c>
      <c r="AH690" s="35">
        <v>165.32335420000001</v>
      </c>
      <c r="AI690" s="35"/>
      <c r="AJ690" s="35"/>
      <c r="AK690" s="35"/>
      <c r="AL690" s="35">
        <v>0</v>
      </c>
      <c r="AM690" s="35"/>
      <c r="AN690" s="35"/>
      <c r="AQ690" s="24">
        <f t="shared" si="44"/>
        <v>548.3981667700001</v>
      </c>
      <c r="AS690" s="34">
        <v>758.06400000000008</v>
      </c>
      <c r="AU690" s="20">
        <f t="shared" si="43"/>
        <v>1306.4621667700003</v>
      </c>
      <c r="AW690" s="20"/>
    </row>
    <row r="691" spans="1:49" x14ac:dyDescent="0.25">
      <c r="A691" t="str">
        <f>VLOOKUP($B691,'Cushing Balance'!$C$2:$E$500,3,TRUE)</f>
        <v>232011</v>
      </c>
      <c r="B691" s="1">
        <v>40702</v>
      </c>
      <c r="C691" s="31"/>
      <c r="D691" s="8">
        <v>111.18006250000001</v>
      </c>
      <c r="E691" s="35">
        <v>108.7224583</v>
      </c>
      <c r="F691" s="35"/>
      <c r="G691" s="26">
        <v>49.5</v>
      </c>
      <c r="H691" s="35">
        <v>32.977895830000001</v>
      </c>
      <c r="I691" s="35">
        <v>0</v>
      </c>
      <c r="J691" s="26">
        <v>0</v>
      </c>
      <c r="K691" s="35">
        <v>66.925250000000005</v>
      </c>
      <c r="L691" s="35">
        <v>0</v>
      </c>
      <c r="M691" s="35">
        <v>344.30439580000001</v>
      </c>
      <c r="N691" s="35">
        <v>0</v>
      </c>
      <c r="O691" s="35"/>
      <c r="P691" s="35"/>
      <c r="Q691" s="35"/>
      <c r="R691" s="35">
        <v>32.28285417</v>
      </c>
      <c r="S691" s="35"/>
      <c r="T691" s="35"/>
      <c r="V691" s="24">
        <f t="shared" si="41"/>
        <v>745.89291659999992</v>
      </c>
      <c r="X691" s="5">
        <v>416.99730176570921</v>
      </c>
      <c r="Z691" s="20">
        <f t="shared" si="42"/>
        <v>1162.8902183657092</v>
      </c>
      <c r="AB691" s="8">
        <v>145.87345830000001</v>
      </c>
      <c r="AC691" s="35">
        <v>0</v>
      </c>
      <c r="AD691" s="35"/>
      <c r="AE691" s="35">
        <v>0</v>
      </c>
      <c r="AF691" s="35">
        <v>201.6785625</v>
      </c>
      <c r="AG691" s="35">
        <v>34.862937500000001</v>
      </c>
      <c r="AH691" s="35">
        <v>164.6669583</v>
      </c>
      <c r="AI691" s="35"/>
      <c r="AJ691" s="35"/>
      <c r="AK691" s="35"/>
      <c r="AL691" s="35">
        <v>0</v>
      </c>
      <c r="AM691" s="35"/>
      <c r="AN691" s="35"/>
      <c r="AQ691" s="24">
        <f t="shared" si="44"/>
        <v>547.0819166</v>
      </c>
      <c r="AS691" s="34">
        <v>758.06400000000008</v>
      </c>
      <c r="AU691" s="20">
        <f t="shared" si="43"/>
        <v>1305.1459166</v>
      </c>
      <c r="AW691" s="20"/>
    </row>
    <row r="692" spans="1:49" x14ac:dyDescent="0.25">
      <c r="A692" t="str">
        <f>VLOOKUP($B692,'Cushing Balance'!$C$2:$E$500,3,TRUE)</f>
        <v>232011</v>
      </c>
      <c r="B692" s="1">
        <v>40703</v>
      </c>
      <c r="C692" s="31"/>
      <c r="D692" s="8">
        <v>133.1309167</v>
      </c>
      <c r="E692" s="35">
        <v>49.755666669999997</v>
      </c>
      <c r="F692" s="35"/>
      <c r="G692" s="26">
        <v>49.5</v>
      </c>
      <c r="H692" s="35">
        <v>32.986520830000003</v>
      </c>
      <c r="I692" s="35">
        <v>0</v>
      </c>
      <c r="J692" s="26">
        <v>0</v>
      </c>
      <c r="K692" s="35">
        <v>67.794541670000001</v>
      </c>
      <c r="L692" s="35">
        <v>0</v>
      </c>
      <c r="M692" s="35">
        <v>356.01439579999999</v>
      </c>
      <c r="N692" s="35">
        <v>0</v>
      </c>
      <c r="O692" s="35"/>
      <c r="P692" s="35"/>
      <c r="Q692" s="35"/>
      <c r="R692" s="35">
        <v>36.993229169999999</v>
      </c>
      <c r="S692" s="35"/>
      <c r="T692" s="35"/>
      <c r="V692" s="24">
        <f t="shared" si="41"/>
        <v>726.17527083999994</v>
      </c>
      <c r="X692" s="5">
        <v>416.99730176570921</v>
      </c>
      <c r="Z692" s="20">
        <f t="shared" si="42"/>
        <v>1143.1725726057091</v>
      </c>
      <c r="AB692" s="8">
        <v>147.74362500000001</v>
      </c>
      <c r="AC692" s="35">
        <v>0</v>
      </c>
      <c r="AD692" s="35"/>
      <c r="AE692" s="35">
        <v>0</v>
      </c>
      <c r="AF692" s="35">
        <v>198.36389579999999</v>
      </c>
      <c r="AG692" s="35">
        <v>33.446270830000003</v>
      </c>
      <c r="AH692" s="35">
        <v>166.6300833</v>
      </c>
      <c r="AI692" s="35"/>
      <c r="AJ692" s="35"/>
      <c r="AK692" s="35"/>
      <c r="AL692" s="35">
        <v>0</v>
      </c>
      <c r="AM692" s="35"/>
      <c r="AN692" s="35"/>
      <c r="AQ692" s="24">
        <f t="shared" si="44"/>
        <v>546.18387493</v>
      </c>
      <c r="AS692" s="34">
        <v>758.06400000000008</v>
      </c>
      <c r="AU692" s="20">
        <f t="shared" si="43"/>
        <v>1304.2478749300001</v>
      </c>
      <c r="AW692" s="20"/>
    </row>
    <row r="693" spans="1:49" x14ac:dyDescent="0.25">
      <c r="A693" t="str">
        <f>VLOOKUP($B693,'Cushing Balance'!$C$2:$E$500,3,TRUE)</f>
        <v>232011</v>
      </c>
      <c r="B693" s="1">
        <v>40704</v>
      </c>
      <c r="C693" s="31"/>
      <c r="D693" s="8">
        <v>72.022666670000007</v>
      </c>
      <c r="E693" s="35">
        <v>16.791458330000001</v>
      </c>
      <c r="F693" s="35"/>
      <c r="G693" s="26">
        <v>49.5</v>
      </c>
      <c r="H693" s="35">
        <v>31.820437500000001</v>
      </c>
      <c r="I693" s="35">
        <v>0</v>
      </c>
      <c r="J693" s="26">
        <v>0</v>
      </c>
      <c r="K693" s="35">
        <v>66.692937499999999</v>
      </c>
      <c r="L693" s="35">
        <v>0</v>
      </c>
      <c r="M693" s="35">
        <v>360.32060419999999</v>
      </c>
      <c r="N693" s="35">
        <v>0</v>
      </c>
      <c r="O693" s="35"/>
      <c r="P693" s="35"/>
      <c r="Q693" s="35"/>
      <c r="R693" s="35">
        <v>35.00760417</v>
      </c>
      <c r="S693" s="35"/>
      <c r="T693" s="35"/>
      <c r="V693" s="24">
        <f t="shared" si="41"/>
        <v>632.15570837000007</v>
      </c>
      <c r="X693" s="5">
        <v>416.99730176570921</v>
      </c>
      <c r="Z693" s="20">
        <f t="shared" si="42"/>
        <v>1049.1530101357093</v>
      </c>
      <c r="AB693" s="8">
        <v>131.534875</v>
      </c>
      <c r="AC693" s="35">
        <v>0</v>
      </c>
      <c r="AD693" s="35"/>
      <c r="AE693" s="35">
        <v>0</v>
      </c>
      <c r="AF693" s="35">
        <v>202.57006250000001</v>
      </c>
      <c r="AG693" s="35">
        <v>29.018770830000001</v>
      </c>
      <c r="AH693" s="35">
        <v>171.366625</v>
      </c>
      <c r="AI693" s="35"/>
      <c r="AJ693" s="35"/>
      <c r="AK693" s="35"/>
      <c r="AL693" s="35">
        <v>0</v>
      </c>
      <c r="AM693" s="35"/>
      <c r="AN693" s="35"/>
      <c r="AQ693" s="24">
        <f t="shared" si="44"/>
        <v>534.49033333</v>
      </c>
      <c r="AS693" s="34">
        <v>758.06400000000008</v>
      </c>
      <c r="AU693" s="20">
        <f t="shared" si="43"/>
        <v>1292.5543333300002</v>
      </c>
      <c r="AW693" s="20"/>
    </row>
    <row r="694" spans="1:49" x14ac:dyDescent="0.25">
      <c r="A694" t="str">
        <f>VLOOKUP($B694,'Cushing Balance'!$C$2:$E$500,3,TRUE)</f>
        <v>242011</v>
      </c>
      <c r="B694" s="1">
        <v>40705</v>
      </c>
      <c r="C694" s="31"/>
      <c r="D694" s="8">
        <v>0</v>
      </c>
      <c r="E694" s="35">
        <v>13.557604170000001</v>
      </c>
      <c r="F694" s="35"/>
      <c r="G694" s="26">
        <v>49.5</v>
      </c>
      <c r="H694" s="35">
        <v>32.779937500000003</v>
      </c>
      <c r="I694" s="35">
        <v>0</v>
      </c>
      <c r="J694" s="26">
        <v>0</v>
      </c>
      <c r="K694" s="35">
        <v>63.950979169999997</v>
      </c>
      <c r="L694" s="35">
        <v>0</v>
      </c>
      <c r="M694" s="35">
        <v>352.68506250000002</v>
      </c>
      <c r="N694" s="35">
        <v>0</v>
      </c>
      <c r="O694" s="35"/>
      <c r="P694" s="35"/>
      <c r="Q694" s="35"/>
      <c r="R694" s="35">
        <v>34.022291670000001</v>
      </c>
      <c r="S694" s="35"/>
      <c r="T694" s="35"/>
      <c r="V694" s="24">
        <f t="shared" si="41"/>
        <v>546.49587500999996</v>
      </c>
      <c r="X694" s="5">
        <v>416.99730176570921</v>
      </c>
      <c r="Z694" s="20">
        <f t="shared" si="42"/>
        <v>963.49317677570912</v>
      </c>
      <c r="AB694" s="8">
        <v>131.30079169999999</v>
      </c>
      <c r="AC694" s="35">
        <v>0</v>
      </c>
      <c r="AD694" s="35"/>
      <c r="AE694" s="35">
        <v>0</v>
      </c>
      <c r="AF694" s="35">
        <v>200.66445830000001</v>
      </c>
      <c r="AG694" s="35">
        <v>36.039104170000002</v>
      </c>
      <c r="AH694" s="35">
        <v>172.34462500000001</v>
      </c>
      <c r="AI694" s="35"/>
      <c r="AJ694" s="35"/>
      <c r="AK694" s="35"/>
      <c r="AL694" s="35">
        <v>0</v>
      </c>
      <c r="AM694" s="35"/>
      <c r="AN694" s="35"/>
      <c r="AQ694" s="24">
        <f t="shared" si="44"/>
        <v>540.34897916999989</v>
      </c>
      <c r="AS694" s="34">
        <v>758.06400000000008</v>
      </c>
      <c r="AU694" s="20">
        <f t="shared" si="43"/>
        <v>1298.41297917</v>
      </c>
      <c r="AW694" s="20"/>
    </row>
    <row r="695" spans="1:49" x14ac:dyDescent="0.25">
      <c r="A695" t="str">
        <f>VLOOKUP($B695,'Cushing Balance'!$C$2:$E$500,3,TRUE)</f>
        <v>242011</v>
      </c>
      <c r="B695" s="1">
        <v>40706</v>
      </c>
      <c r="C695" s="31"/>
      <c r="D695" s="8">
        <v>0</v>
      </c>
      <c r="E695" s="35">
        <v>7.7955416670000002</v>
      </c>
      <c r="F695" s="35"/>
      <c r="G695" s="26">
        <v>49.5</v>
      </c>
      <c r="H695" s="35">
        <v>31.379750000000001</v>
      </c>
      <c r="I695" s="35">
        <v>0</v>
      </c>
      <c r="J695" s="26">
        <v>0</v>
      </c>
      <c r="K695" s="35">
        <v>62.341437499999998</v>
      </c>
      <c r="L695" s="35">
        <v>0</v>
      </c>
      <c r="M695" s="35">
        <v>363.95850000000002</v>
      </c>
      <c r="N695" s="35">
        <v>0</v>
      </c>
      <c r="O695" s="35"/>
      <c r="P695" s="35"/>
      <c r="Q695" s="35"/>
      <c r="R695" s="35">
        <v>3.8177083330000001</v>
      </c>
      <c r="S695" s="35"/>
      <c r="T695" s="35"/>
      <c r="V695" s="24">
        <f t="shared" si="41"/>
        <v>518.79293749999999</v>
      </c>
      <c r="X695" s="5">
        <v>416.99730176570921</v>
      </c>
      <c r="Z695" s="20">
        <f t="shared" si="42"/>
        <v>935.79023926570926</v>
      </c>
      <c r="AB695" s="8">
        <v>130.93289580000001</v>
      </c>
      <c r="AC695" s="35">
        <v>0</v>
      </c>
      <c r="AD695" s="35"/>
      <c r="AE695" s="35">
        <v>0</v>
      </c>
      <c r="AF695" s="35">
        <v>215.28243749999999</v>
      </c>
      <c r="AG695" s="35">
        <v>34.3746875</v>
      </c>
      <c r="AH695" s="35">
        <v>169.8799583</v>
      </c>
      <c r="AI695" s="35"/>
      <c r="AJ695" s="35"/>
      <c r="AK695" s="35"/>
      <c r="AL695" s="35">
        <v>0</v>
      </c>
      <c r="AM695" s="35"/>
      <c r="AN695" s="35"/>
      <c r="AQ695" s="24">
        <f t="shared" si="44"/>
        <v>550.46997910000005</v>
      </c>
      <c r="AS695" s="34">
        <v>758.06400000000008</v>
      </c>
      <c r="AU695" s="20">
        <f t="shared" si="43"/>
        <v>1308.5339791000001</v>
      </c>
      <c r="AW695" s="20"/>
    </row>
    <row r="696" spans="1:49" x14ac:dyDescent="0.25">
      <c r="A696" t="str">
        <f>VLOOKUP($B696,'Cushing Balance'!$C$2:$E$500,3,TRUE)</f>
        <v>242011</v>
      </c>
      <c r="B696" s="1">
        <v>40707</v>
      </c>
      <c r="C696" s="31"/>
      <c r="D696" s="8">
        <v>0</v>
      </c>
      <c r="E696" s="35">
        <v>14.562354170000001</v>
      </c>
      <c r="F696" s="35"/>
      <c r="G696" s="26">
        <v>49.5</v>
      </c>
      <c r="H696" s="35">
        <v>31.205979169999999</v>
      </c>
      <c r="I696" s="35">
        <v>0</v>
      </c>
      <c r="J696" s="26">
        <v>0</v>
      </c>
      <c r="K696" s="35">
        <v>62.620416669999997</v>
      </c>
      <c r="L696" s="35">
        <v>0</v>
      </c>
      <c r="M696" s="35">
        <v>353.34335420000002</v>
      </c>
      <c r="N696" s="35">
        <v>0</v>
      </c>
      <c r="O696" s="35"/>
      <c r="P696" s="35"/>
      <c r="Q696" s="35"/>
      <c r="R696" s="35">
        <v>12.0655625</v>
      </c>
      <c r="S696" s="35"/>
      <c r="T696" s="35"/>
      <c r="V696" s="24">
        <f t="shared" si="41"/>
        <v>523.29766671000004</v>
      </c>
      <c r="X696" s="5">
        <v>416.99730176570921</v>
      </c>
      <c r="Z696" s="20">
        <f t="shared" si="42"/>
        <v>940.29496847570931</v>
      </c>
      <c r="AB696" s="8">
        <v>142.71177080000001</v>
      </c>
      <c r="AC696" s="35">
        <v>0</v>
      </c>
      <c r="AD696" s="35"/>
      <c r="AE696" s="35">
        <v>0</v>
      </c>
      <c r="AF696" s="35">
        <v>197.1521875</v>
      </c>
      <c r="AG696" s="35">
        <v>34.928562499999998</v>
      </c>
      <c r="AH696" s="35">
        <v>172.9037917</v>
      </c>
      <c r="AI696" s="35"/>
      <c r="AJ696" s="35"/>
      <c r="AK696" s="35"/>
      <c r="AL696" s="35">
        <v>0</v>
      </c>
      <c r="AM696" s="35"/>
      <c r="AN696" s="35"/>
      <c r="AQ696" s="24">
        <f t="shared" si="44"/>
        <v>547.69631249999998</v>
      </c>
      <c r="AS696" s="34">
        <v>758.06400000000008</v>
      </c>
      <c r="AU696" s="20">
        <f t="shared" si="43"/>
        <v>1305.7603125000001</v>
      </c>
      <c r="AW696" s="20"/>
    </row>
    <row r="697" spans="1:49" x14ac:dyDescent="0.25">
      <c r="A697" t="str">
        <f>VLOOKUP($B697,'Cushing Balance'!$C$2:$E$500,3,TRUE)</f>
        <v>242011</v>
      </c>
      <c r="B697" s="1">
        <v>40708</v>
      </c>
      <c r="C697" s="31"/>
      <c r="D697" s="8">
        <v>0</v>
      </c>
      <c r="E697" s="35">
        <v>77.853624999999994</v>
      </c>
      <c r="F697" s="35"/>
      <c r="G697" s="26">
        <v>49.5</v>
      </c>
      <c r="H697" s="35">
        <v>32.650291670000001</v>
      </c>
      <c r="I697" s="35">
        <v>0</v>
      </c>
      <c r="J697" s="26">
        <v>0</v>
      </c>
      <c r="K697" s="35">
        <v>62.564958330000003</v>
      </c>
      <c r="L697" s="35">
        <v>0</v>
      </c>
      <c r="M697" s="35">
        <v>367.15924999999999</v>
      </c>
      <c r="N697" s="35">
        <v>0</v>
      </c>
      <c r="O697" s="35"/>
      <c r="P697" s="35"/>
      <c r="Q697" s="35"/>
      <c r="R697" s="35">
        <v>54.404187499999999</v>
      </c>
      <c r="S697" s="35"/>
      <c r="T697" s="35"/>
      <c r="V697" s="24">
        <f t="shared" si="41"/>
        <v>644.13231250000001</v>
      </c>
      <c r="X697" s="5">
        <v>416.99730176570921</v>
      </c>
      <c r="Z697" s="20">
        <f t="shared" si="42"/>
        <v>1061.1296142657093</v>
      </c>
      <c r="AB697" s="8">
        <v>140.18062499999999</v>
      </c>
      <c r="AC697" s="35">
        <v>0</v>
      </c>
      <c r="AD697" s="35"/>
      <c r="AE697" s="35">
        <v>0</v>
      </c>
      <c r="AF697" s="35">
        <v>211.92635419999999</v>
      </c>
      <c r="AG697" s="35">
        <v>32.777312500000001</v>
      </c>
      <c r="AH697" s="35">
        <v>174.08245829999998</v>
      </c>
      <c r="AI697" s="35"/>
      <c r="AJ697" s="35"/>
      <c r="AK697" s="35"/>
      <c r="AL697" s="35">
        <v>0</v>
      </c>
      <c r="AM697" s="35"/>
      <c r="AN697" s="35"/>
      <c r="AQ697" s="24">
        <f t="shared" si="44"/>
        <v>558.96674999999993</v>
      </c>
      <c r="AS697" s="34">
        <v>758.06400000000008</v>
      </c>
      <c r="AU697" s="20">
        <f t="shared" si="43"/>
        <v>1317.0307499999999</v>
      </c>
      <c r="AW697" s="20"/>
    </row>
    <row r="698" spans="1:49" x14ac:dyDescent="0.25">
      <c r="A698" t="str">
        <f>VLOOKUP($B698,'Cushing Balance'!$C$2:$E$500,3,TRUE)</f>
        <v>242011</v>
      </c>
      <c r="B698" s="1">
        <v>40709</v>
      </c>
      <c r="C698" s="31"/>
      <c r="D698" s="8">
        <v>305.15808329999999</v>
      </c>
      <c r="E698" s="35">
        <v>15.043104170000001</v>
      </c>
      <c r="F698" s="35"/>
      <c r="G698" s="26">
        <v>49.5</v>
      </c>
      <c r="H698" s="35">
        <v>33</v>
      </c>
      <c r="I698" s="35">
        <v>0</v>
      </c>
      <c r="J698" s="26">
        <v>0</v>
      </c>
      <c r="K698" s="35">
        <v>63.333083330000001</v>
      </c>
      <c r="L698" s="35">
        <v>0</v>
      </c>
      <c r="M698" s="35">
        <v>340.45054169999997</v>
      </c>
      <c r="N698" s="35">
        <v>0</v>
      </c>
      <c r="O698" s="35"/>
      <c r="P698" s="35"/>
      <c r="Q698" s="35"/>
      <c r="R698" s="35">
        <v>94.536791669999999</v>
      </c>
      <c r="S698" s="35"/>
      <c r="T698" s="35"/>
      <c r="V698" s="24">
        <f t="shared" si="41"/>
        <v>901.02160416999993</v>
      </c>
      <c r="X698" s="5">
        <v>416.99730176570921</v>
      </c>
      <c r="Z698" s="20">
        <f t="shared" si="42"/>
        <v>1318.0189059357092</v>
      </c>
      <c r="AB698" s="8">
        <v>147.74733330000001</v>
      </c>
      <c r="AC698" s="35">
        <v>0</v>
      </c>
      <c r="AD698" s="35"/>
      <c r="AE698" s="35">
        <v>0</v>
      </c>
      <c r="AF698" s="35">
        <v>201.80981249999999</v>
      </c>
      <c r="AG698" s="35">
        <v>30.765229169999998</v>
      </c>
      <c r="AH698" s="35">
        <v>177.1113125</v>
      </c>
      <c r="AI698" s="35"/>
      <c r="AJ698" s="35"/>
      <c r="AK698" s="35"/>
      <c r="AL698" s="35">
        <v>0</v>
      </c>
      <c r="AM698" s="35"/>
      <c r="AN698" s="35"/>
      <c r="AQ698" s="24">
        <f t="shared" si="44"/>
        <v>557.43368747</v>
      </c>
      <c r="AS698" s="34">
        <v>758.06400000000008</v>
      </c>
      <c r="AU698" s="20">
        <f t="shared" si="43"/>
        <v>1315.4976874700001</v>
      </c>
      <c r="AW698" s="20"/>
    </row>
    <row r="699" spans="1:49" x14ac:dyDescent="0.25">
      <c r="A699" t="str">
        <f>VLOOKUP($B699,'Cushing Balance'!$C$2:$E$500,3,TRUE)</f>
        <v>242011</v>
      </c>
      <c r="B699" s="1">
        <v>40710</v>
      </c>
      <c r="C699" s="31"/>
      <c r="D699" s="8">
        <v>17.618729169999998</v>
      </c>
      <c r="E699" s="35">
        <v>13.139250000000001</v>
      </c>
      <c r="F699" s="35"/>
      <c r="G699" s="26">
        <v>49.5</v>
      </c>
      <c r="H699" s="35">
        <v>33</v>
      </c>
      <c r="I699" s="35">
        <v>0</v>
      </c>
      <c r="J699" s="26">
        <v>0</v>
      </c>
      <c r="K699" s="35">
        <v>64.645812500000005</v>
      </c>
      <c r="L699" s="35">
        <v>0</v>
      </c>
      <c r="M699" s="35">
        <v>357.22752079999998</v>
      </c>
      <c r="N699" s="35">
        <v>0</v>
      </c>
      <c r="O699" s="35"/>
      <c r="P699" s="35"/>
      <c r="Q699" s="35"/>
      <c r="R699" s="35">
        <v>61.3545625</v>
      </c>
      <c r="S699" s="35"/>
      <c r="T699" s="35"/>
      <c r="V699" s="24">
        <f t="shared" si="41"/>
        <v>596.48587497000005</v>
      </c>
      <c r="X699" s="5">
        <v>416.99730176570921</v>
      </c>
      <c r="Z699" s="20">
        <f t="shared" si="42"/>
        <v>1013.4831767357093</v>
      </c>
      <c r="AB699" s="8">
        <v>143.4560208</v>
      </c>
      <c r="AC699" s="35">
        <v>0</v>
      </c>
      <c r="AD699" s="35"/>
      <c r="AE699" s="35">
        <v>0</v>
      </c>
      <c r="AF699" s="35">
        <v>217.6377708</v>
      </c>
      <c r="AG699" s="35">
        <v>32.845958330000002</v>
      </c>
      <c r="AH699" s="35">
        <v>170.8526875</v>
      </c>
      <c r="AI699" s="35"/>
      <c r="AJ699" s="35"/>
      <c r="AK699" s="35"/>
      <c r="AL699" s="35">
        <v>0</v>
      </c>
      <c r="AM699" s="35"/>
      <c r="AN699" s="35"/>
      <c r="AQ699" s="24">
        <f t="shared" si="44"/>
        <v>564.79243743000006</v>
      </c>
      <c r="AS699" s="34">
        <v>758.06400000000008</v>
      </c>
      <c r="AU699" s="20">
        <f t="shared" si="43"/>
        <v>1322.8564374300001</v>
      </c>
      <c r="AW699" s="20"/>
    </row>
    <row r="700" spans="1:49" x14ac:dyDescent="0.25">
      <c r="A700" t="str">
        <f>VLOOKUP($B700,'Cushing Balance'!$C$2:$E$500,3,TRUE)</f>
        <v>242011</v>
      </c>
      <c r="B700" s="1">
        <v>40711</v>
      </c>
      <c r="C700" s="31"/>
      <c r="D700" s="8">
        <v>0</v>
      </c>
      <c r="E700" s="35">
        <v>14.555375</v>
      </c>
      <c r="F700" s="35"/>
      <c r="G700" s="26">
        <v>49.5</v>
      </c>
      <c r="H700" s="35">
        <v>32.955666669999999</v>
      </c>
      <c r="I700" s="35">
        <v>0</v>
      </c>
      <c r="J700" s="26">
        <v>0</v>
      </c>
      <c r="K700" s="35">
        <v>60.301250000000003</v>
      </c>
      <c r="L700" s="35">
        <v>0</v>
      </c>
      <c r="M700" s="35">
        <v>349.9893333</v>
      </c>
      <c r="N700" s="35">
        <v>0</v>
      </c>
      <c r="O700" s="35"/>
      <c r="P700" s="35"/>
      <c r="Q700" s="35"/>
      <c r="R700" s="35">
        <v>39.87189583</v>
      </c>
      <c r="S700" s="35"/>
      <c r="T700" s="35"/>
      <c r="V700" s="24">
        <f t="shared" si="41"/>
        <v>547.17352080000001</v>
      </c>
      <c r="X700" s="5">
        <v>416.99730176570921</v>
      </c>
      <c r="Z700" s="20">
        <f t="shared" si="42"/>
        <v>964.17082256570916</v>
      </c>
      <c r="AB700" s="8">
        <v>131.00195830000001</v>
      </c>
      <c r="AC700" s="35">
        <v>0</v>
      </c>
      <c r="AD700" s="35"/>
      <c r="AE700" s="35">
        <v>0</v>
      </c>
      <c r="AF700" s="35">
        <v>219.6340208</v>
      </c>
      <c r="AG700" s="35">
        <v>35.795145830000003</v>
      </c>
      <c r="AH700" s="35">
        <v>174.89910420000001</v>
      </c>
      <c r="AI700" s="35"/>
      <c r="AJ700" s="35"/>
      <c r="AK700" s="35"/>
      <c r="AL700" s="35">
        <v>0</v>
      </c>
      <c r="AM700" s="35"/>
      <c r="AN700" s="35"/>
      <c r="AQ700" s="24">
        <f t="shared" si="44"/>
        <v>561.33022913000002</v>
      </c>
      <c r="AS700" s="34">
        <v>758.06400000000008</v>
      </c>
      <c r="AU700" s="20">
        <f t="shared" si="43"/>
        <v>1319.39422913</v>
      </c>
      <c r="AW700" s="20"/>
    </row>
    <row r="701" spans="1:49" x14ac:dyDescent="0.25">
      <c r="A701" t="str">
        <f>VLOOKUP($B701,'Cushing Balance'!$C$2:$E$500,3,TRUE)</f>
        <v>252011</v>
      </c>
      <c r="B701" s="1">
        <v>40712</v>
      </c>
      <c r="C701" s="31"/>
      <c r="D701" s="8">
        <v>208.37325000000001</v>
      </c>
      <c r="E701" s="35">
        <v>8.6452916669999986</v>
      </c>
      <c r="F701" s="35"/>
      <c r="G701" s="26">
        <v>49.5</v>
      </c>
      <c r="H701" s="35">
        <v>32.297833330000003</v>
      </c>
      <c r="I701" s="35">
        <v>0</v>
      </c>
      <c r="J701" s="26">
        <v>0</v>
      </c>
      <c r="K701" s="35">
        <v>60.562687500000003</v>
      </c>
      <c r="L701" s="35">
        <v>0</v>
      </c>
      <c r="M701" s="35">
        <v>350.01845830000002</v>
      </c>
      <c r="N701" s="35">
        <v>0</v>
      </c>
      <c r="O701" s="35"/>
      <c r="P701" s="35"/>
      <c r="Q701" s="35"/>
      <c r="R701" s="35">
        <v>4.0898958329999999</v>
      </c>
      <c r="S701" s="35"/>
      <c r="T701" s="35"/>
      <c r="V701" s="24">
        <f t="shared" si="41"/>
        <v>713.48741662999998</v>
      </c>
      <c r="X701" s="5">
        <v>416.99730176570921</v>
      </c>
      <c r="Z701" s="20">
        <f t="shared" si="42"/>
        <v>1130.4847183957093</v>
      </c>
      <c r="AB701" s="8">
        <v>130.18062499999999</v>
      </c>
      <c r="AC701" s="35">
        <v>0</v>
      </c>
      <c r="AD701" s="35"/>
      <c r="AE701" s="35">
        <v>0</v>
      </c>
      <c r="AF701" s="35">
        <v>215.6941042</v>
      </c>
      <c r="AG701" s="35">
        <v>33.601916670000001</v>
      </c>
      <c r="AH701" s="35">
        <v>178.39733329999999</v>
      </c>
      <c r="AI701" s="35"/>
      <c r="AJ701" s="35"/>
      <c r="AK701" s="35"/>
      <c r="AL701" s="35">
        <v>0</v>
      </c>
      <c r="AM701" s="35"/>
      <c r="AN701" s="35"/>
      <c r="AQ701" s="24">
        <f t="shared" si="44"/>
        <v>557.87397916999998</v>
      </c>
      <c r="AS701" s="34">
        <v>758.06400000000008</v>
      </c>
      <c r="AU701" s="20">
        <f t="shared" si="43"/>
        <v>1315.9379791700001</v>
      </c>
      <c r="AW701" s="20"/>
    </row>
    <row r="702" spans="1:49" x14ac:dyDescent="0.25">
      <c r="A702" t="str">
        <f>VLOOKUP($B702,'Cushing Balance'!$C$2:$E$500,3,TRUE)</f>
        <v>252011</v>
      </c>
      <c r="B702" s="1">
        <v>40713</v>
      </c>
      <c r="C702" s="31"/>
      <c r="D702" s="8">
        <v>0</v>
      </c>
      <c r="E702" s="35">
        <v>88.730708329999999</v>
      </c>
      <c r="F702" s="35"/>
      <c r="G702" s="26">
        <v>49.5</v>
      </c>
      <c r="H702" s="35">
        <v>30.666708330000002</v>
      </c>
      <c r="I702" s="35">
        <v>0</v>
      </c>
      <c r="J702" s="26">
        <v>0</v>
      </c>
      <c r="K702" s="35">
        <v>60.447854169999999</v>
      </c>
      <c r="L702" s="35">
        <v>0</v>
      </c>
      <c r="M702" s="35">
        <v>346.65493750000002</v>
      </c>
      <c r="N702" s="35">
        <v>0</v>
      </c>
      <c r="O702" s="35"/>
      <c r="P702" s="35"/>
      <c r="Q702" s="35"/>
      <c r="R702" s="35">
        <v>41.370770829999998</v>
      </c>
      <c r="S702" s="35"/>
      <c r="T702" s="35"/>
      <c r="V702" s="24">
        <f t="shared" si="41"/>
        <v>617.37097916000005</v>
      </c>
      <c r="X702" s="5">
        <v>416.99730176570921</v>
      </c>
      <c r="Z702" s="20">
        <f t="shared" si="42"/>
        <v>1034.3682809257093</v>
      </c>
      <c r="AB702" s="8">
        <v>130.657625</v>
      </c>
      <c r="AC702" s="35">
        <v>0</v>
      </c>
      <c r="AD702" s="35"/>
      <c r="AE702" s="35">
        <v>0</v>
      </c>
      <c r="AF702" s="35">
        <v>219.95979170000001</v>
      </c>
      <c r="AG702" s="35">
        <v>34.664333329999998</v>
      </c>
      <c r="AH702" s="35">
        <v>176.9734167</v>
      </c>
      <c r="AI702" s="35"/>
      <c r="AJ702" s="35"/>
      <c r="AK702" s="35"/>
      <c r="AL702" s="35">
        <v>0</v>
      </c>
      <c r="AM702" s="35"/>
      <c r="AN702" s="35"/>
      <c r="AQ702" s="24">
        <f t="shared" si="44"/>
        <v>562.25516673000004</v>
      </c>
      <c r="AS702" s="34">
        <v>758.06400000000008</v>
      </c>
      <c r="AU702" s="20">
        <f t="shared" si="43"/>
        <v>1320.3191667300002</v>
      </c>
      <c r="AW702" s="20"/>
    </row>
    <row r="703" spans="1:49" x14ac:dyDescent="0.25">
      <c r="A703" t="str">
        <f>VLOOKUP($B703,'Cushing Balance'!$C$2:$E$500,3,TRUE)</f>
        <v>252011</v>
      </c>
      <c r="B703" s="1">
        <v>40714</v>
      </c>
      <c r="C703" s="31"/>
      <c r="D703" s="8">
        <v>165.952</v>
      </c>
      <c r="E703" s="35">
        <v>41.839791669999997</v>
      </c>
      <c r="F703" s="35"/>
      <c r="G703" s="26">
        <v>49.5</v>
      </c>
      <c r="H703" s="35">
        <v>29.795583330000003</v>
      </c>
      <c r="I703" s="35">
        <v>0</v>
      </c>
      <c r="J703" s="26">
        <v>0</v>
      </c>
      <c r="K703" s="35">
        <v>59.193229170000002</v>
      </c>
      <c r="L703" s="35">
        <v>0</v>
      </c>
      <c r="M703" s="35">
        <v>363.22668750000003</v>
      </c>
      <c r="N703" s="35">
        <v>0</v>
      </c>
      <c r="O703" s="35"/>
      <c r="P703" s="35"/>
      <c r="Q703" s="35"/>
      <c r="R703" s="35">
        <v>35.356625000000001</v>
      </c>
      <c r="S703" s="35"/>
      <c r="T703" s="35"/>
      <c r="V703" s="24">
        <f t="shared" si="41"/>
        <v>744.86391667000009</v>
      </c>
      <c r="X703" s="5">
        <v>416.99730176570921</v>
      </c>
      <c r="Z703" s="20">
        <f t="shared" si="42"/>
        <v>1161.8612184357094</v>
      </c>
      <c r="AB703" s="8">
        <v>130.77804169999999</v>
      </c>
      <c r="AC703" s="35">
        <v>0</v>
      </c>
      <c r="AD703" s="35"/>
      <c r="AE703" s="35">
        <v>0</v>
      </c>
      <c r="AF703" s="35">
        <v>217.4802292</v>
      </c>
      <c r="AG703" s="35">
        <v>35.968625000000003</v>
      </c>
      <c r="AH703" s="35">
        <v>174.544375</v>
      </c>
      <c r="AI703" s="35"/>
      <c r="AJ703" s="35"/>
      <c r="AK703" s="35"/>
      <c r="AL703" s="35">
        <v>0</v>
      </c>
      <c r="AM703" s="35"/>
      <c r="AN703" s="35"/>
      <c r="AQ703" s="24">
        <f t="shared" si="44"/>
        <v>558.77127089999999</v>
      </c>
      <c r="AS703" s="34">
        <v>758.06400000000008</v>
      </c>
      <c r="AU703" s="20">
        <f t="shared" si="43"/>
        <v>1316.8352709000001</v>
      </c>
      <c r="AW703" s="20"/>
    </row>
    <row r="704" spans="1:49" x14ac:dyDescent="0.25">
      <c r="A704" t="str">
        <f>VLOOKUP($B704,'Cushing Balance'!$C$2:$E$500,3,TRUE)</f>
        <v>252011</v>
      </c>
      <c r="B704" s="1">
        <v>40715</v>
      </c>
      <c r="C704" s="31"/>
      <c r="D704" s="8">
        <v>153.4009375</v>
      </c>
      <c r="E704" s="35">
        <v>15.267666670000001</v>
      </c>
      <c r="F704" s="35"/>
      <c r="G704" s="26">
        <v>49.5</v>
      </c>
      <c r="H704" s="35">
        <v>30.666083330000003</v>
      </c>
      <c r="I704" s="35">
        <v>0</v>
      </c>
      <c r="J704" s="26">
        <v>0</v>
      </c>
      <c r="K704" s="35">
        <v>60.034624999999998</v>
      </c>
      <c r="L704" s="35">
        <v>0</v>
      </c>
      <c r="M704" s="35">
        <v>345.15047920000001</v>
      </c>
      <c r="N704" s="35">
        <v>0</v>
      </c>
      <c r="O704" s="35"/>
      <c r="P704" s="35"/>
      <c r="Q704" s="35"/>
      <c r="R704" s="35">
        <v>15.9460625</v>
      </c>
      <c r="S704" s="35"/>
      <c r="T704" s="35"/>
      <c r="V704" s="24">
        <f t="shared" si="41"/>
        <v>669.96585420000008</v>
      </c>
      <c r="X704" s="5">
        <v>416.99730176570921</v>
      </c>
      <c r="Z704" s="20">
        <f t="shared" si="42"/>
        <v>1086.9631559657093</v>
      </c>
      <c r="AB704" s="8">
        <v>133.86152079999999</v>
      </c>
      <c r="AC704" s="35">
        <v>0</v>
      </c>
      <c r="AD704" s="35"/>
      <c r="AE704" s="35">
        <v>0</v>
      </c>
      <c r="AF704" s="35">
        <v>215.54585420000001</v>
      </c>
      <c r="AG704" s="35">
        <v>32.414999999999999</v>
      </c>
      <c r="AH704" s="35">
        <v>171.2518125</v>
      </c>
      <c r="AI704" s="35"/>
      <c r="AJ704" s="35"/>
      <c r="AK704" s="35"/>
      <c r="AL704" s="35">
        <v>0</v>
      </c>
      <c r="AM704" s="35"/>
      <c r="AN704" s="35"/>
      <c r="AQ704" s="24">
        <f t="shared" si="44"/>
        <v>553.07418749999999</v>
      </c>
      <c r="AS704" s="34">
        <v>758.06400000000008</v>
      </c>
      <c r="AU704" s="20">
        <f t="shared" si="43"/>
        <v>1311.1381875000002</v>
      </c>
      <c r="AW704" s="20"/>
    </row>
    <row r="705" spans="1:49" x14ac:dyDescent="0.25">
      <c r="A705" t="str">
        <f>VLOOKUP($B705,'Cushing Balance'!$C$2:$E$500,3,TRUE)</f>
        <v>252011</v>
      </c>
      <c r="B705" s="1">
        <v>40716</v>
      </c>
      <c r="C705" s="31"/>
      <c r="D705" s="8">
        <v>0</v>
      </c>
      <c r="E705" s="35">
        <v>14.827354170000001</v>
      </c>
      <c r="F705" s="35"/>
      <c r="G705" s="26">
        <v>49.5</v>
      </c>
      <c r="H705" s="35">
        <v>31.08145833</v>
      </c>
      <c r="I705" s="35">
        <v>0</v>
      </c>
      <c r="J705" s="26">
        <v>0</v>
      </c>
      <c r="K705" s="35">
        <v>62.205874999999999</v>
      </c>
      <c r="L705" s="35">
        <v>0</v>
      </c>
      <c r="M705" s="35">
        <v>329.23447920000001</v>
      </c>
      <c r="N705" s="35">
        <v>0</v>
      </c>
      <c r="O705" s="35"/>
      <c r="P705" s="35"/>
      <c r="Q705" s="35"/>
      <c r="R705" s="35">
        <v>16.461229169999999</v>
      </c>
      <c r="S705" s="35"/>
      <c r="T705" s="35"/>
      <c r="V705" s="24">
        <f t="shared" si="41"/>
        <v>503.31039587000004</v>
      </c>
      <c r="X705" s="5">
        <v>416.99730176570921</v>
      </c>
      <c r="Z705" s="20">
        <f t="shared" si="42"/>
        <v>920.30769763570925</v>
      </c>
      <c r="AB705" s="8">
        <v>151.1569375</v>
      </c>
      <c r="AC705" s="35">
        <v>0</v>
      </c>
      <c r="AD705" s="35"/>
      <c r="AE705" s="35">
        <v>0</v>
      </c>
      <c r="AF705" s="35">
        <v>92.262208329999993</v>
      </c>
      <c r="AG705" s="35">
        <v>33.15945833</v>
      </c>
      <c r="AH705" s="35">
        <v>158.40618749999999</v>
      </c>
      <c r="AI705" s="35"/>
      <c r="AJ705" s="35"/>
      <c r="AK705" s="35"/>
      <c r="AL705" s="35">
        <v>0</v>
      </c>
      <c r="AM705" s="35"/>
      <c r="AN705" s="35"/>
      <c r="AQ705" s="24">
        <f t="shared" si="44"/>
        <v>434.98479165999998</v>
      </c>
      <c r="AS705" s="34">
        <v>758.06400000000008</v>
      </c>
      <c r="AU705" s="20">
        <f t="shared" si="43"/>
        <v>1193.04879166</v>
      </c>
      <c r="AW705" s="20"/>
    </row>
    <row r="706" spans="1:49" x14ac:dyDescent="0.25">
      <c r="A706" t="str">
        <f>VLOOKUP($B706,'Cushing Balance'!$C$2:$E$500,3,TRUE)</f>
        <v>252011</v>
      </c>
      <c r="B706" s="1">
        <v>40717</v>
      </c>
      <c r="C706" s="31"/>
      <c r="D706" s="8">
        <v>4.6000208329999994</v>
      </c>
      <c r="E706" s="35">
        <v>11.948708329999999</v>
      </c>
      <c r="F706" s="35"/>
      <c r="G706" s="26">
        <v>49.5</v>
      </c>
      <c r="H706" s="35">
        <v>32.876208330000004</v>
      </c>
      <c r="I706" s="35">
        <v>0</v>
      </c>
      <c r="J706" s="26">
        <v>0</v>
      </c>
      <c r="K706" s="35">
        <v>63.422854170000001</v>
      </c>
      <c r="L706" s="35">
        <v>0</v>
      </c>
      <c r="M706" s="35">
        <v>345.94268749999998</v>
      </c>
      <c r="N706" s="35">
        <v>0</v>
      </c>
      <c r="O706" s="35"/>
      <c r="P706" s="35"/>
      <c r="Q706" s="35"/>
      <c r="R706" s="35">
        <v>27.676979169999999</v>
      </c>
      <c r="S706" s="35"/>
      <c r="T706" s="35"/>
      <c r="V706" s="24">
        <f t="shared" si="41"/>
        <v>535.96745833299997</v>
      </c>
      <c r="X706" s="5">
        <v>416.99730176570921</v>
      </c>
      <c r="Z706" s="20">
        <f t="shared" si="42"/>
        <v>952.96476009870912</v>
      </c>
      <c r="AB706" s="8">
        <v>138.77500000000001</v>
      </c>
      <c r="AC706" s="35">
        <v>0</v>
      </c>
      <c r="AD706" s="35"/>
      <c r="AE706" s="35">
        <v>0</v>
      </c>
      <c r="AF706" s="35">
        <v>210.20858329999999</v>
      </c>
      <c r="AG706" s="35">
        <v>32.617812499999999</v>
      </c>
      <c r="AH706" s="35">
        <v>170.22122920000001</v>
      </c>
      <c r="AI706" s="35"/>
      <c r="AJ706" s="35"/>
      <c r="AK706" s="35"/>
      <c r="AL706" s="35">
        <v>0</v>
      </c>
      <c r="AM706" s="35"/>
      <c r="AN706" s="35"/>
      <c r="AQ706" s="24">
        <f t="shared" si="44"/>
        <v>551.82262500000002</v>
      </c>
      <c r="AS706" s="34">
        <v>758.06400000000008</v>
      </c>
      <c r="AU706" s="20">
        <f t="shared" si="43"/>
        <v>1309.8866250000001</v>
      </c>
      <c r="AW706" s="20"/>
    </row>
    <row r="707" spans="1:49" x14ac:dyDescent="0.25">
      <c r="A707" t="str">
        <f>VLOOKUP($B707,'Cushing Balance'!$C$2:$E$500,3,TRUE)</f>
        <v>252011</v>
      </c>
      <c r="B707" s="1">
        <v>40718</v>
      </c>
      <c r="C707" s="31"/>
      <c r="D707" s="8">
        <v>1.992729167</v>
      </c>
      <c r="E707" s="35">
        <v>11.275604170000001</v>
      </c>
      <c r="F707" s="35"/>
      <c r="G707" s="26">
        <v>49.5</v>
      </c>
      <c r="H707" s="35">
        <v>32.808687499999998</v>
      </c>
      <c r="I707" s="35">
        <v>0</v>
      </c>
      <c r="J707" s="26">
        <v>0</v>
      </c>
      <c r="K707" s="35">
        <v>63.956104169999996</v>
      </c>
      <c r="L707" s="35">
        <v>0</v>
      </c>
      <c r="M707" s="35">
        <v>357.43741670000003</v>
      </c>
      <c r="N707" s="35">
        <v>0</v>
      </c>
      <c r="O707" s="35"/>
      <c r="P707" s="35"/>
      <c r="Q707" s="35"/>
      <c r="R707" s="35">
        <v>68.337729170000003</v>
      </c>
      <c r="S707" s="35"/>
      <c r="T707" s="35"/>
      <c r="V707" s="24">
        <f t="shared" si="41"/>
        <v>585.30827087700004</v>
      </c>
      <c r="X707" s="5">
        <v>416.99730176570921</v>
      </c>
      <c r="Z707" s="20">
        <f t="shared" si="42"/>
        <v>1002.3055726427092</v>
      </c>
      <c r="AB707" s="8">
        <v>131.04460420000001</v>
      </c>
      <c r="AC707" s="35">
        <v>0</v>
      </c>
      <c r="AD707" s="35"/>
      <c r="AE707" s="35">
        <v>0</v>
      </c>
      <c r="AF707" s="35">
        <v>208.30277079999999</v>
      </c>
      <c r="AG707" s="35">
        <v>23.562145830000002</v>
      </c>
      <c r="AH707" s="35">
        <v>171.994125</v>
      </c>
      <c r="AI707" s="35"/>
      <c r="AJ707" s="35"/>
      <c r="AK707" s="35"/>
      <c r="AL707" s="35">
        <v>0</v>
      </c>
      <c r="AM707" s="35"/>
      <c r="AN707" s="35"/>
      <c r="AQ707" s="24">
        <f t="shared" si="44"/>
        <v>534.90364582999996</v>
      </c>
      <c r="AS707" s="34">
        <v>758.06400000000008</v>
      </c>
      <c r="AU707" s="20">
        <f t="shared" si="43"/>
        <v>1292.96764583</v>
      </c>
      <c r="AW707" s="20"/>
    </row>
    <row r="708" spans="1:49" x14ac:dyDescent="0.25">
      <c r="A708" t="str">
        <f>VLOOKUP($B708,'Cushing Balance'!$C$2:$E$500,3,TRUE)</f>
        <v>262011</v>
      </c>
      <c r="B708" s="1">
        <v>40719</v>
      </c>
      <c r="C708" s="31"/>
      <c r="D708" s="8">
        <v>126.414125</v>
      </c>
      <c r="E708" s="35">
        <v>6.9956086960000006</v>
      </c>
      <c r="F708" s="35"/>
      <c r="G708" s="26">
        <v>49.5</v>
      </c>
      <c r="H708" s="35">
        <v>30.623854169999998</v>
      </c>
      <c r="I708" s="35">
        <v>0</v>
      </c>
      <c r="J708" s="26">
        <v>0</v>
      </c>
      <c r="K708" s="35">
        <v>56.236543480000002</v>
      </c>
      <c r="L708" s="35">
        <v>0</v>
      </c>
      <c r="M708" s="35">
        <v>365.76828259999996</v>
      </c>
      <c r="N708" s="35">
        <v>0</v>
      </c>
      <c r="O708" s="35"/>
      <c r="P708" s="35"/>
      <c r="Q708" s="35"/>
      <c r="R708" s="35">
        <v>2.56676087</v>
      </c>
      <c r="S708" s="35"/>
      <c r="T708" s="35"/>
      <c r="V708" s="24">
        <f t="shared" si="41"/>
        <v>638.10517481600004</v>
      </c>
      <c r="X708" s="5">
        <v>416.99730176570921</v>
      </c>
      <c r="Z708" s="20">
        <f t="shared" si="42"/>
        <v>1055.1024765817092</v>
      </c>
      <c r="AB708" s="8">
        <v>133.9379783</v>
      </c>
      <c r="AC708" s="35">
        <v>0</v>
      </c>
      <c r="AD708" s="35"/>
      <c r="AE708" s="35">
        <v>0</v>
      </c>
      <c r="AF708" s="35">
        <v>210.4807826</v>
      </c>
      <c r="AG708" s="35">
        <v>27.630166669999998</v>
      </c>
      <c r="AH708" s="35">
        <v>170.452125</v>
      </c>
      <c r="AI708" s="35"/>
      <c r="AJ708" s="35"/>
      <c r="AK708" s="35"/>
      <c r="AL708" s="35">
        <v>0</v>
      </c>
      <c r="AM708" s="35"/>
      <c r="AN708" s="35"/>
      <c r="AQ708" s="24">
        <f t="shared" si="44"/>
        <v>542.50105256999996</v>
      </c>
      <c r="AS708" s="34">
        <v>758.06400000000008</v>
      </c>
      <c r="AU708" s="20">
        <f t="shared" si="43"/>
        <v>1300.56505257</v>
      </c>
      <c r="AW708" s="20"/>
    </row>
    <row r="709" spans="1:49" x14ac:dyDescent="0.25">
      <c r="A709" t="str">
        <f>VLOOKUP($B709,'Cushing Balance'!$C$2:$E$500,3,TRUE)</f>
        <v>262011</v>
      </c>
      <c r="B709" s="1">
        <v>40720</v>
      </c>
      <c r="C709" s="31"/>
      <c r="D709" s="8">
        <v>0</v>
      </c>
      <c r="E709" s="35">
        <v>12.623479170000001</v>
      </c>
      <c r="F709" s="35"/>
      <c r="G709" s="26">
        <v>49.5</v>
      </c>
      <c r="H709" s="35">
        <v>30.202291669999997</v>
      </c>
      <c r="I709" s="35">
        <v>0</v>
      </c>
      <c r="J709" s="26">
        <v>0</v>
      </c>
      <c r="K709" s="35">
        <v>64.606604169999997</v>
      </c>
      <c r="L709" s="35">
        <v>0</v>
      </c>
      <c r="M709" s="35">
        <v>348.37968749999999</v>
      </c>
      <c r="N709" s="35">
        <v>0</v>
      </c>
      <c r="O709" s="35"/>
      <c r="P709" s="35"/>
      <c r="Q709" s="35"/>
      <c r="R709" s="35">
        <v>54.04760417</v>
      </c>
      <c r="S709" s="35"/>
      <c r="T709" s="35"/>
      <c r="V709" s="24">
        <f t="shared" si="41"/>
        <v>559.35966667999992</v>
      </c>
      <c r="X709" s="5">
        <v>416.99730176570921</v>
      </c>
      <c r="Z709" s="20">
        <f t="shared" si="42"/>
        <v>976.35696844570907</v>
      </c>
      <c r="AB709" s="8">
        <v>150.14770830000001</v>
      </c>
      <c r="AC709" s="35">
        <v>0</v>
      </c>
      <c r="AD709" s="35"/>
      <c r="AE709" s="35">
        <v>0</v>
      </c>
      <c r="AF709" s="35">
        <v>206.18527080000001</v>
      </c>
      <c r="AG709" s="35">
        <v>23.87060417</v>
      </c>
      <c r="AH709" s="35">
        <v>173.8838125</v>
      </c>
      <c r="AI709" s="35"/>
      <c r="AJ709" s="35"/>
      <c r="AK709" s="35"/>
      <c r="AL709" s="35">
        <v>0</v>
      </c>
      <c r="AM709" s="35"/>
      <c r="AN709" s="35"/>
      <c r="AQ709" s="24">
        <f t="shared" si="44"/>
        <v>554.08739576999994</v>
      </c>
      <c r="AS709" s="34">
        <v>758.06400000000008</v>
      </c>
      <c r="AU709" s="20">
        <f t="shared" si="43"/>
        <v>1312.1513957699999</v>
      </c>
      <c r="AW709" s="20"/>
    </row>
    <row r="710" spans="1:49" x14ac:dyDescent="0.25">
      <c r="A710" t="str">
        <f>VLOOKUP($B710,'Cushing Balance'!$C$2:$E$500,3,TRUE)</f>
        <v>262011</v>
      </c>
      <c r="B710" s="1">
        <v>40721</v>
      </c>
      <c r="C710" s="31"/>
      <c r="D710" s="8">
        <v>320.0089792</v>
      </c>
      <c r="E710" s="35">
        <v>14.775166670000001</v>
      </c>
      <c r="F710" s="35"/>
      <c r="G710" s="26">
        <v>49.5</v>
      </c>
      <c r="H710" s="35">
        <v>31.516999999999999</v>
      </c>
      <c r="I710" s="35">
        <v>0</v>
      </c>
      <c r="J710" s="26">
        <v>0</v>
      </c>
      <c r="K710" s="35">
        <v>58.956916669999998</v>
      </c>
      <c r="L710" s="35">
        <v>0</v>
      </c>
      <c r="M710" s="35">
        <v>348.51716670000002</v>
      </c>
      <c r="N710" s="35">
        <v>0</v>
      </c>
      <c r="O710" s="35"/>
      <c r="P710" s="35"/>
      <c r="Q710" s="35"/>
      <c r="R710" s="35">
        <v>44.429604169999998</v>
      </c>
      <c r="S710" s="35"/>
      <c r="T710" s="35"/>
      <c r="V710" s="24">
        <f t="shared" si="41"/>
        <v>867.70483340999999</v>
      </c>
      <c r="X710" s="5">
        <v>416.99730176570921</v>
      </c>
      <c r="Z710" s="20">
        <f t="shared" si="42"/>
        <v>1284.7021351757091</v>
      </c>
      <c r="AB710" s="8">
        <v>130.1124375</v>
      </c>
      <c r="AC710" s="35">
        <v>0</v>
      </c>
      <c r="AD710" s="35"/>
      <c r="AE710" s="35">
        <v>0</v>
      </c>
      <c r="AF710" s="35">
        <v>219.07412500000001</v>
      </c>
      <c r="AG710" s="35">
        <v>31.696187500000001</v>
      </c>
      <c r="AH710" s="35">
        <v>165.5211875</v>
      </c>
      <c r="AI710" s="35"/>
      <c r="AJ710" s="35"/>
      <c r="AK710" s="35"/>
      <c r="AL710" s="35">
        <v>0</v>
      </c>
      <c r="AM710" s="35"/>
      <c r="AN710" s="35"/>
      <c r="AQ710" s="24">
        <f t="shared" si="44"/>
        <v>546.40393749999998</v>
      </c>
      <c r="AS710" s="34">
        <v>758.06400000000008</v>
      </c>
      <c r="AU710" s="20">
        <f t="shared" si="43"/>
        <v>1304.4679375000001</v>
      </c>
      <c r="AW710" s="20"/>
    </row>
    <row r="711" spans="1:49" x14ac:dyDescent="0.25">
      <c r="A711" t="str">
        <f>VLOOKUP($B711,'Cushing Balance'!$C$2:$E$500,3,TRUE)</f>
        <v>262011</v>
      </c>
      <c r="B711" s="1">
        <v>40722</v>
      </c>
      <c r="C711" s="31"/>
      <c r="D711" s="8">
        <v>50.707250000000002</v>
      </c>
      <c r="E711" s="35">
        <v>78.128666670000001</v>
      </c>
      <c r="F711" s="35"/>
      <c r="G711" s="26">
        <v>49.5</v>
      </c>
      <c r="H711" s="35">
        <v>31.654937499999999</v>
      </c>
      <c r="I711" s="35">
        <v>0</v>
      </c>
      <c r="J711" s="26">
        <v>0</v>
      </c>
      <c r="K711" s="35">
        <v>56.816979169999996</v>
      </c>
      <c r="L711" s="35">
        <v>0</v>
      </c>
      <c r="M711" s="35">
        <v>317.89729169999998</v>
      </c>
      <c r="N711" s="35">
        <v>0</v>
      </c>
      <c r="O711" s="35"/>
      <c r="P711" s="35"/>
      <c r="Q711" s="35"/>
      <c r="R711" s="35">
        <v>58.983499999999999</v>
      </c>
      <c r="S711" s="35"/>
      <c r="T711" s="35"/>
      <c r="V711" s="24">
        <f t="shared" si="41"/>
        <v>643.68862504000003</v>
      </c>
      <c r="X711" s="5">
        <v>416.99730176570921</v>
      </c>
      <c r="Z711" s="20">
        <f t="shared" si="42"/>
        <v>1060.6859268057092</v>
      </c>
      <c r="AB711" s="8">
        <v>130.46022920000001</v>
      </c>
      <c r="AC711" s="35">
        <v>0</v>
      </c>
      <c r="AD711" s="35"/>
      <c r="AE711" s="35">
        <v>0</v>
      </c>
      <c r="AF711" s="35">
        <v>221.35006250000001</v>
      </c>
      <c r="AG711" s="35">
        <v>24.551729169999998</v>
      </c>
      <c r="AH711" s="35">
        <v>171.4734583</v>
      </c>
      <c r="AI711" s="35"/>
      <c r="AJ711" s="35"/>
      <c r="AK711" s="35"/>
      <c r="AL711" s="35">
        <v>0</v>
      </c>
      <c r="AM711" s="35"/>
      <c r="AN711" s="35"/>
      <c r="AQ711" s="24">
        <f t="shared" si="44"/>
        <v>547.83547916999999</v>
      </c>
      <c r="AS711" s="34">
        <v>758.06400000000008</v>
      </c>
      <c r="AU711" s="20">
        <f t="shared" si="43"/>
        <v>1305.8994791700002</v>
      </c>
      <c r="AW711" s="20"/>
    </row>
    <row r="712" spans="1:49" x14ac:dyDescent="0.25">
      <c r="A712" t="str">
        <f>VLOOKUP($B712,'Cushing Balance'!$C$2:$E$500,3,TRUE)</f>
        <v>262011</v>
      </c>
      <c r="B712" s="1">
        <v>40723</v>
      </c>
      <c r="C712" s="31"/>
      <c r="D712" s="8">
        <v>173.0113542</v>
      </c>
      <c r="E712" s="35">
        <v>139.9776042</v>
      </c>
      <c r="F712" s="35"/>
      <c r="G712" s="26">
        <v>49.5</v>
      </c>
      <c r="H712" s="35">
        <v>32.982250000000001</v>
      </c>
      <c r="I712" s="35">
        <v>0</v>
      </c>
      <c r="J712" s="26">
        <v>0</v>
      </c>
      <c r="K712" s="35">
        <v>56.779229170000001</v>
      </c>
      <c r="L712" s="35">
        <v>0</v>
      </c>
      <c r="M712" s="35">
        <v>298.22560420000002</v>
      </c>
      <c r="N712" s="35">
        <v>0</v>
      </c>
      <c r="O712" s="35"/>
      <c r="P712" s="35"/>
      <c r="Q712" s="35"/>
      <c r="R712" s="35">
        <v>15.522937499999999</v>
      </c>
      <c r="S712" s="35"/>
      <c r="T712" s="35"/>
      <c r="V712" s="24">
        <f t="shared" si="41"/>
        <v>765.99897927000006</v>
      </c>
      <c r="X712" s="5">
        <v>416.99730176570921</v>
      </c>
      <c r="Z712" s="20">
        <f t="shared" si="42"/>
        <v>1182.9962810357092</v>
      </c>
      <c r="AB712" s="8">
        <v>130.2598333</v>
      </c>
      <c r="AC712" s="35">
        <v>0</v>
      </c>
      <c r="AD712" s="35"/>
      <c r="AE712" s="35">
        <v>0</v>
      </c>
      <c r="AF712" s="35">
        <v>214.067125</v>
      </c>
      <c r="AG712" s="35">
        <v>17.93845833</v>
      </c>
      <c r="AH712" s="35">
        <v>172.4607292</v>
      </c>
      <c r="AI712" s="35"/>
      <c r="AJ712" s="35"/>
      <c r="AK712" s="35"/>
      <c r="AL712" s="35">
        <v>0</v>
      </c>
      <c r="AM712" s="35"/>
      <c r="AN712" s="35"/>
      <c r="AQ712" s="24">
        <f t="shared" si="44"/>
        <v>534.72614582999995</v>
      </c>
      <c r="AS712" s="34">
        <v>758.06400000000008</v>
      </c>
      <c r="AU712" s="20">
        <f t="shared" si="43"/>
        <v>1292.79014583</v>
      </c>
      <c r="AW712" s="20"/>
    </row>
    <row r="713" spans="1:49" x14ac:dyDescent="0.25">
      <c r="A713" t="str">
        <f>VLOOKUP($B713,'Cushing Balance'!$C$2:$E$500,3,TRUE)</f>
        <v>262011</v>
      </c>
      <c r="B713" s="1">
        <v>40724</v>
      </c>
      <c r="C713" s="31"/>
      <c r="D713" s="8">
        <v>240.5335</v>
      </c>
      <c r="E713" s="35">
        <v>144.5744583</v>
      </c>
      <c r="F713" s="35"/>
      <c r="G713" s="26">
        <v>49.5</v>
      </c>
      <c r="H713" s="35">
        <v>32.7920625</v>
      </c>
      <c r="I713" s="35">
        <v>0</v>
      </c>
      <c r="J713" s="26">
        <v>0</v>
      </c>
      <c r="K713" s="35">
        <v>55.659729169999999</v>
      </c>
      <c r="L713" s="35">
        <v>0</v>
      </c>
      <c r="M713" s="35">
        <v>279.42431249999998</v>
      </c>
      <c r="N713" s="35">
        <v>0</v>
      </c>
      <c r="O713" s="35"/>
      <c r="P713" s="35"/>
      <c r="Q713" s="35"/>
      <c r="R713" s="35">
        <v>14.421854170000001</v>
      </c>
      <c r="S713" s="35"/>
      <c r="T713" s="35"/>
      <c r="V713" s="24">
        <f t="shared" si="41"/>
        <v>816.90591663999999</v>
      </c>
      <c r="X713" s="5">
        <v>416.99730176570921</v>
      </c>
      <c r="Z713" s="20">
        <f t="shared" si="42"/>
        <v>1233.9032184057091</v>
      </c>
      <c r="AB713" s="8">
        <v>130.5143333</v>
      </c>
      <c r="AC713" s="35">
        <v>0</v>
      </c>
      <c r="AD713" s="35"/>
      <c r="AE713" s="35">
        <v>0</v>
      </c>
      <c r="AF713" s="35">
        <v>218.45833329999999</v>
      </c>
      <c r="AG713" s="35">
        <v>19.012354169999998</v>
      </c>
      <c r="AH713" s="35">
        <v>175.14733329999999</v>
      </c>
      <c r="AI713" s="35"/>
      <c r="AJ713" s="35"/>
      <c r="AK713" s="35"/>
      <c r="AL713" s="35">
        <v>0</v>
      </c>
      <c r="AM713" s="35"/>
      <c r="AN713" s="35"/>
      <c r="AQ713" s="24">
        <f t="shared" si="44"/>
        <v>543.13235407000002</v>
      </c>
      <c r="AS713" s="34">
        <v>758.06400000000008</v>
      </c>
      <c r="AU713" s="20">
        <f t="shared" si="43"/>
        <v>1301.1963540700001</v>
      </c>
      <c r="AW713" s="20"/>
    </row>
    <row r="714" spans="1:49" x14ac:dyDescent="0.25">
      <c r="A714" t="str">
        <f>VLOOKUP($B714,'Cushing Balance'!$C$2:$E$500,3,TRUE)</f>
        <v>262011</v>
      </c>
      <c r="B714" s="1">
        <v>40725</v>
      </c>
      <c r="C714" s="31"/>
      <c r="D714" s="8">
        <v>165.76543749999999</v>
      </c>
      <c r="E714" s="35">
        <v>39.839937499999998</v>
      </c>
      <c r="F714" s="35"/>
      <c r="G714" s="26">
        <v>49.5</v>
      </c>
      <c r="H714" s="35">
        <v>32.532687500000002</v>
      </c>
      <c r="I714" s="35">
        <v>0</v>
      </c>
      <c r="J714" s="26">
        <v>0</v>
      </c>
      <c r="K714" s="35">
        <v>61.694562500000004</v>
      </c>
      <c r="L714" s="35">
        <v>0</v>
      </c>
      <c r="M714" s="35">
        <v>288.98383330000001</v>
      </c>
      <c r="N714" s="35">
        <v>0</v>
      </c>
      <c r="O714" s="35"/>
      <c r="P714" s="35"/>
      <c r="Q714" s="35"/>
      <c r="R714" s="35">
        <v>65.69241667</v>
      </c>
      <c r="S714" s="35"/>
      <c r="T714" s="35"/>
      <c r="V714" s="24">
        <f t="shared" ref="V714:V777" si="45">SUM(D714:R714)</f>
        <v>704.00887497000008</v>
      </c>
      <c r="X714" s="5">
        <v>390.56435434259834</v>
      </c>
      <c r="Z714" s="20">
        <f t="shared" ref="Z714:Z777" si="46">X714+V714</f>
        <v>1094.5732293125984</v>
      </c>
      <c r="AB714" s="8">
        <v>130.9706042</v>
      </c>
      <c r="AC714" s="35">
        <v>0</v>
      </c>
      <c r="AD714" s="35"/>
      <c r="AE714" s="35">
        <v>0</v>
      </c>
      <c r="AF714" s="35">
        <v>214.70629170000001</v>
      </c>
      <c r="AG714" s="35">
        <v>35.625979170000001</v>
      </c>
      <c r="AH714" s="35">
        <v>176.80631249999999</v>
      </c>
      <c r="AI714" s="35"/>
      <c r="AJ714" s="35"/>
      <c r="AK714" s="35"/>
      <c r="AL714" s="35">
        <v>0</v>
      </c>
      <c r="AM714" s="35"/>
      <c r="AN714" s="35"/>
      <c r="AQ714" s="24">
        <f t="shared" si="44"/>
        <v>558.1091875699999</v>
      </c>
      <c r="AS714" s="34">
        <v>771.93600000000004</v>
      </c>
      <c r="AU714" s="20">
        <f t="shared" ref="AU714:AU777" si="47">AS714+AQ714</f>
        <v>1330.0451875700001</v>
      </c>
      <c r="AW714" s="20"/>
    </row>
    <row r="715" spans="1:49" x14ac:dyDescent="0.25">
      <c r="A715" t="str">
        <f>VLOOKUP($B715,'Cushing Balance'!$C$2:$E$500,3,TRUE)</f>
        <v>272011</v>
      </c>
      <c r="B715" s="1">
        <v>40726</v>
      </c>
      <c r="C715" s="31"/>
      <c r="D715" s="8">
        <v>0</v>
      </c>
      <c r="E715" s="35">
        <v>18.56314583</v>
      </c>
      <c r="F715" s="35"/>
      <c r="G715" s="26">
        <v>49.5</v>
      </c>
      <c r="H715" s="35">
        <v>32.255145830000004</v>
      </c>
      <c r="I715" s="35">
        <v>0</v>
      </c>
      <c r="J715" s="26">
        <v>0</v>
      </c>
      <c r="K715" s="35">
        <v>68.705583329999996</v>
      </c>
      <c r="L715" s="35">
        <v>0</v>
      </c>
      <c r="M715" s="35">
        <v>338.9098333</v>
      </c>
      <c r="N715" s="35">
        <v>0</v>
      </c>
      <c r="O715" s="35"/>
      <c r="P715" s="35"/>
      <c r="Q715" s="35"/>
      <c r="R715" s="35">
        <v>7.4900416670000007</v>
      </c>
      <c r="S715" s="35"/>
      <c r="T715" s="35"/>
      <c r="V715" s="24">
        <f t="shared" si="45"/>
        <v>515.42374995700004</v>
      </c>
      <c r="X715" s="5">
        <v>390.56435434259834</v>
      </c>
      <c r="Z715" s="20">
        <f t="shared" si="46"/>
        <v>905.98810429959838</v>
      </c>
      <c r="AB715" s="8">
        <v>151.23652079999999</v>
      </c>
      <c r="AC715" s="35">
        <v>0</v>
      </c>
      <c r="AD715" s="35"/>
      <c r="AE715" s="35">
        <v>0</v>
      </c>
      <c r="AF715" s="35">
        <v>218.84031250000001</v>
      </c>
      <c r="AG715" s="35">
        <v>35.570187500000003</v>
      </c>
      <c r="AH715" s="35">
        <v>173.648875</v>
      </c>
      <c r="AI715" s="35"/>
      <c r="AJ715" s="35"/>
      <c r="AK715" s="35"/>
      <c r="AL715" s="35">
        <v>0</v>
      </c>
      <c r="AM715" s="35"/>
      <c r="AN715" s="35"/>
      <c r="AQ715" s="24">
        <f t="shared" ref="AQ715:AQ778" si="48">SUM(AB715:AO715)</f>
        <v>579.29589579999993</v>
      </c>
      <c r="AS715" s="34">
        <v>771.93600000000004</v>
      </c>
      <c r="AU715" s="20">
        <f t="shared" si="47"/>
        <v>1351.2318958000001</v>
      </c>
      <c r="AW715" s="20"/>
    </row>
    <row r="716" spans="1:49" x14ac:dyDescent="0.25">
      <c r="A716" t="str">
        <f>VLOOKUP($B716,'Cushing Balance'!$C$2:$E$500,3,TRUE)</f>
        <v>272011</v>
      </c>
      <c r="B716" s="1">
        <v>40727</v>
      </c>
      <c r="C716" s="31"/>
      <c r="D716" s="8">
        <v>248.88729169999999</v>
      </c>
      <c r="E716" s="35">
        <v>66.494083329999995</v>
      </c>
      <c r="F716" s="35"/>
      <c r="G716" s="26">
        <v>49.5</v>
      </c>
      <c r="H716" s="35">
        <v>30.893916669999999</v>
      </c>
      <c r="I716" s="35">
        <v>0</v>
      </c>
      <c r="J716" s="26">
        <v>0</v>
      </c>
      <c r="K716" s="35">
        <v>65.432520830000001</v>
      </c>
      <c r="L716" s="35">
        <v>0</v>
      </c>
      <c r="M716" s="35">
        <v>335.33785419999998</v>
      </c>
      <c r="N716" s="35">
        <v>0</v>
      </c>
      <c r="O716" s="35"/>
      <c r="P716" s="35"/>
      <c r="Q716" s="35"/>
      <c r="R716" s="35">
        <v>3.3650625000000001</v>
      </c>
      <c r="S716" s="35"/>
      <c r="T716" s="35"/>
      <c r="V716" s="24">
        <f t="shared" si="45"/>
        <v>799.91072923000002</v>
      </c>
      <c r="X716" s="5">
        <v>390.56435434259834</v>
      </c>
      <c r="Z716" s="20">
        <f t="shared" si="46"/>
        <v>1190.4750835725984</v>
      </c>
      <c r="AB716" s="8">
        <v>151.63489580000001</v>
      </c>
      <c r="AC716" s="35">
        <v>0</v>
      </c>
      <c r="AD716" s="35"/>
      <c r="AE716" s="35">
        <v>0</v>
      </c>
      <c r="AF716" s="35">
        <v>224.876375</v>
      </c>
      <c r="AG716" s="35">
        <v>35.483208330000004</v>
      </c>
      <c r="AH716" s="35">
        <v>166.1185208</v>
      </c>
      <c r="AI716" s="35"/>
      <c r="AJ716" s="35"/>
      <c r="AK716" s="35"/>
      <c r="AL716" s="35">
        <v>0</v>
      </c>
      <c r="AM716" s="35"/>
      <c r="AN716" s="35"/>
      <c r="AQ716" s="24">
        <f t="shared" si="48"/>
        <v>578.11299993000011</v>
      </c>
      <c r="AS716" s="34">
        <v>771.93600000000004</v>
      </c>
      <c r="AU716" s="20">
        <f t="shared" si="47"/>
        <v>1350.0489999300003</v>
      </c>
      <c r="AW716" s="20"/>
    </row>
    <row r="717" spans="1:49" x14ac:dyDescent="0.25">
      <c r="A717" t="str">
        <f>VLOOKUP($B717,'Cushing Balance'!$C$2:$E$500,3,TRUE)</f>
        <v>272011</v>
      </c>
      <c r="B717" s="1">
        <v>40728</v>
      </c>
      <c r="C717" s="31"/>
      <c r="D717" s="8">
        <v>308.25227080000002</v>
      </c>
      <c r="E717" s="35">
        <v>100.8211458</v>
      </c>
      <c r="F717" s="35"/>
      <c r="G717" s="26">
        <v>49.5</v>
      </c>
      <c r="H717" s="35">
        <v>30.236854169999997</v>
      </c>
      <c r="I717" s="35">
        <v>0</v>
      </c>
      <c r="J717" s="26">
        <v>0</v>
      </c>
      <c r="K717" s="35">
        <v>64.904083330000006</v>
      </c>
      <c r="L717" s="35">
        <v>0</v>
      </c>
      <c r="M717" s="35">
        <v>351.33081249999998</v>
      </c>
      <c r="N717" s="35">
        <v>0</v>
      </c>
      <c r="O717" s="35"/>
      <c r="P717" s="35"/>
      <c r="Q717" s="35"/>
      <c r="R717" s="35">
        <v>3.447854167</v>
      </c>
      <c r="S717" s="35"/>
      <c r="T717" s="35"/>
      <c r="V717" s="24">
        <f t="shared" si="45"/>
        <v>908.49302076699996</v>
      </c>
      <c r="X717" s="5">
        <v>390.56435434259834</v>
      </c>
      <c r="Z717" s="20">
        <f t="shared" si="46"/>
        <v>1299.0573751095983</v>
      </c>
      <c r="AB717" s="8">
        <v>150.20474999999999</v>
      </c>
      <c r="AC717" s="35">
        <v>0</v>
      </c>
      <c r="AD717" s="35"/>
      <c r="AE717" s="35">
        <v>0</v>
      </c>
      <c r="AF717" s="35">
        <v>156.20227080000001</v>
      </c>
      <c r="AG717" s="35">
        <v>33.158583329999999</v>
      </c>
      <c r="AH717" s="35">
        <v>165.5170833</v>
      </c>
      <c r="AI717" s="35"/>
      <c r="AJ717" s="35"/>
      <c r="AK717" s="35"/>
      <c r="AL717" s="35">
        <v>0</v>
      </c>
      <c r="AM717" s="35"/>
      <c r="AN717" s="35"/>
      <c r="AQ717" s="24">
        <f t="shared" si="48"/>
        <v>505.08268742999996</v>
      </c>
      <c r="AS717" s="34">
        <v>771.93600000000004</v>
      </c>
      <c r="AU717" s="20">
        <f t="shared" si="47"/>
        <v>1277.01868743</v>
      </c>
      <c r="AW717" s="20"/>
    </row>
    <row r="718" spans="1:49" x14ac:dyDescent="0.25">
      <c r="A718" t="str">
        <f>VLOOKUP($B718,'Cushing Balance'!$C$2:$E$500,3,TRUE)</f>
        <v>272011</v>
      </c>
      <c r="B718" s="1">
        <v>40729</v>
      </c>
      <c r="C718" s="31"/>
      <c r="D718" s="8">
        <v>148.42047919999999</v>
      </c>
      <c r="E718" s="35">
        <v>14.594958329999999</v>
      </c>
      <c r="F718" s="35"/>
      <c r="G718" s="26">
        <v>49.5</v>
      </c>
      <c r="H718" s="35">
        <v>29.743812500000001</v>
      </c>
      <c r="I718" s="35">
        <v>0</v>
      </c>
      <c r="J718" s="26">
        <v>0</v>
      </c>
      <c r="K718" s="35">
        <v>66.870437499999994</v>
      </c>
      <c r="L718" s="35">
        <v>0</v>
      </c>
      <c r="M718" s="35">
        <v>337.5116458</v>
      </c>
      <c r="N718" s="35">
        <v>0</v>
      </c>
      <c r="O718" s="35"/>
      <c r="P718" s="35"/>
      <c r="Q718" s="35"/>
      <c r="R718" s="35">
        <v>52.539520830000001</v>
      </c>
      <c r="S718" s="35"/>
      <c r="T718" s="35"/>
      <c r="V718" s="24">
        <f t="shared" si="45"/>
        <v>699.18085415999997</v>
      </c>
      <c r="X718" s="5">
        <v>390.56435434259834</v>
      </c>
      <c r="Z718" s="20">
        <f t="shared" si="46"/>
        <v>1089.7452085025984</v>
      </c>
      <c r="AB718" s="8">
        <v>151.6924167</v>
      </c>
      <c r="AC718" s="35">
        <v>0</v>
      </c>
      <c r="AD718" s="35"/>
      <c r="AE718" s="35">
        <v>0</v>
      </c>
      <c r="AF718" s="35">
        <v>212.0720417</v>
      </c>
      <c r="AG718" s="35">
        <v>29.896374999999999</v>
      </c>
      <c r="AH718" s="35">
        <v>173.36866670000001</v>
      </c>
      <c r="AI718" s="35"/>
      <c r="AJ718" s="35"/>
      <c r="AK718" s="35"/>
      <c r="AL718" s="35">
        <v>0</v>
      </c>
      <c r="AM718" s="35"/>
      <c r="AN718" s="35"/>
      <c r="AQ718" s="24">
        <f t="shared" si="48"/>
        <v>567.02950009999995</v>
      </c>
      <c r="AS718" s="34">
        <v>771.93600000000004</v>
      </c>
      <c r="AU718" s="20">
        <f t="shared" si="47"/>
        <v>1338.9655001000001</v>
      </c>
      <c r="AW718" s="20"/>
    </row>
    <row r="719" spans="1:49" x14ac:dyDescent="0.25">
      <c r="A719" t="str">
        <f>VLOOKUP($B719,'Cushing Balance'!$C$2:$E$500,3,TRUE)</f>
        <v>272011</v>
      </c>
      <c r="B719" s="1">
        <v>40730</v>
      </c>
      <c r="C719" s="31"/>
      <c r="D719" s="8">
        <v>160.6764167</v>
      </c>
      <c r="E719" s="35">
        <v>21.899229169999998</v>
      </c>
      <c r="F719" s="35"/>
      <c r="G719" s="26">
        <v>49.5</v>
      </c>
      <c r="H719" s="35">
        <v>30.642833330000002</v>
      </c>
      <c r="I719" s="35">
        <v>0</v>
      </c>
      <c r="J719" s="26">
        <v>0</v>
      </c>
      <c r="K719" s="35">
        <v>61.745458329999998</v>
      </c>
      <c r="L719" s="35">
        <v>0</v>
      </c>
      <c r="M719" s="35">
        <v>337.14447919999998</v>
      </c>
      <c r="N719" s="35">
        <v>0</v>
      </c>
      <c r="O719" s="35"/>
      <c r="P719" s="35"/>
      <c r="Q719" s="35"/>
      <c r="R719" s="35">
        <v>61.232041670000001</v>
      </c>
      <c r="S719" s="35"/>
      <c r="T719" s="35"/>
      <c r="V719" s="24">
        <f t="shared" si="45"/>
        <v>722.84045839999999</v>
      </c>
      <c r="X719" s="5">
        <v>390.56435434259834</v>
      </c>
      <c r="Z719" s="20">
        <f t="shared" si="46"/>
        <v>1113.4048127425983</v>
      </c>
      <c r="AB719" s="8">
        <v>151.84275</v>
      </c>
      <c r="AC719" s="35">
        <v>0</v>
      </c>
      <c r="AD719" s="35"/>
      <c r="AE719" s="35">
        <v>0</v>
      </c>
      <c r="AF719" s="35">
        <v>207.7872083</v>
      </c>
      <c r="AG719" s="35">
        <v>29.63175</v>
      </c>
      <c r="AH719" s="35">
        <v>164.07658330000001</v>
      </c>
      <c r="AI719" s="35"/>
      <c r="AJ719" s="35"/>
      <c r="AK719" s="35"/>
      <c r="AL719" s="35">
        <v>0</v>
      </c>
      <c r="AM719" s="35"/>
      <c r="AN719" s="35"/>
      <c r="AQ719" s="24">
        <f t="shared" si="48"/>
        <v>553.33829160000005</v>
      </c>
      <c r="AS719" s="34">
        <v>771.93600000000004</v>
      </c>
      <c r="AU719" s="20">
        <f t="shared" si="47"/>
        <v>1325.2742916000002</v>
      </c>
      <c r="AW719" s="20"/>
    </row>
    <row r="720" spans="1:49" x14ac:dyDescent="0.25">
      <c r="A720" t="str">
        <f>VLOOKUP($B720,'Cushing Balance'!$C$2:$E$500,3,TRUE)</f>
        <v>272011</v>
      </c>
      <c r="B720" s="1">
        <v>40731</v>
      </c>
      <c r="C720" s="31"/>
      <c r="D720" s="8">
        <v>315.81377079999999</v>
      </c>
      <c r="E720" s="35">
        <v>37.531062499999997</v>
      </c>
      <c r="F720" s="35"/>
      <c r="G720" s="26">
        <v>49.5</v>
      </c>
      <c r="H720" s="35">
        <v>31.256812499999999</v>
      </c>
      <c r="I720" s="35">
        <v>0</v>
      </c>
      <c r="J720" s="26">
        <v>0</v>
      </c>
      <c r="K720" s="35">
        <v>63.794833330000003</v>
      </c>
      <c r="L720" s="35">
        <v>0</v>
      </c>
      <c r="M720" s="35">
        <v>328.63152079999998</v>
      </c>
      <c r="N720" s="35">
        <v>0</v>
      </c>
      <c r="O720" s="35"/>
      <c r="P720" s="35"/>
      <c r="Q720" s="35"/>
      <c r="R720" s="35">
        <v>34.304937500000001</v>
      </c>
      <c r="S720" s="35"/>
      <c r="T720" s="35"/>
      <c r="V720" s="24">
        <f t="shared" si="45"/>
        <v>860.83293743000013</v>
      </c>
      <c r="X720" s="5">
        <v>390.56435434259834</v>
      </c>
      <c r="Z720" s="20">
        <f t="shared" si="46"/>
        <v>1251.3972917725985</v>
      </c>
      <c r="AB720" s="8">
        <v>148.08687499999999</v>
      </c>
      <c r="AC720" s="35">
        <v>0</v>
      </c>
      <c r="AD720" s="35"/>
      <c r="AE720" s="35">
        <v>0</v>
      </c>
      <c r="AF720" s="35">
        <v>211.19770829999999</v>
      </c>
      <c r="AG720" s="35">
        <v>33.866645830000003</v>
      </c>
      <c r="AH720" s="35">
        <v>157.63808330000001</v>
      </c>
      <c r="AI720" s="35"/>
      <c r="AJ720" s="35"/>
      <c r="AK720" s="35"/>
      <c r="AL720" s="35">
        <v>0</v>
      </c>
      <c r="AM720" s="35"/>
      <c r="AN720" s="35"/>
      <c r="AQ720" s="24">
        <f t="shared" si="48"/>
        <v>550.78931243</v>
      </c>
      <c r="AS720" s="34">
        <v>771.93600000000004</v>
      </c>
      <c r="AU720" s="20">
        <f t="shared" si="47"/>
        <v>1322.72531243</v>
      </c>
      <c r="AW720" s="20"/>
    </row>
    <row r="721" spans="1:49" x14ac:dyDescent="0.25">
      <c r="A721" t="str">
        <f>VLOOKUP($B721,'Cushing Balance'!$C$2:$E$500,3,TRUE)</f>
        <v>272011</v>
      </c>
      <c r="B721" s="1">
        <v>40732</v>
      </c>
      <c r="C721" s="31"/>
      <c r="D721" s="8">
        <v>187.9055625</v>
      </c>
      <c r="E721" s="35">
        <v>123.28156250000001</v>
      </c>
      <c r="F721" s="35"/>
      <c r="G721" s="26">
        <v>49.5</v>
      </c>
      <c r="H721" s="35">
        <v>31.85572917</v>
      </c>
      <c r="I721" s="35">
        <v>0</v>
      </c>
      <c r="J721" s="26">
        <v>0</v>
      </c>
      <c r="K721" s="35">
        <v>62.416854170000001</v>
      </c>
      <c r="L721" s="35">
        <v>0</v>
      </c>
      <c r="M721" s="35">
        <v>358.83581249999997</v>
      </c>
      <c r="N721" s="35">
        <v>0</v>
      </c>
      <c r="O721" s="35"/>
      <c r="P721" s="35"/>
      <c r="Q721" s="35"/>
      <c r="R721" s="35">
        <v>47.532479170000002</v>
      </c>
      <c r="S721" s="35"/>
      <c r="T721" s="35"/>
      <c r="V721" s="24">
        <f t="shared" si="45"/>
        <v>861.3280000100001</v>
      </c>
      <c r="X721" s="5">
        <v>390.56435434259834</v>
      </c>
      <c r="Z721" s="20">
        <f t="shared" si="46"/>
        <v>1251.8923543525984</v>
      </c>
      <c r="AB721" s="8">
        <v>152.80372919999999</v>
      </c>
      <c r="AC721" s="35">
        <v>0</v>
      </c>
      <c r="AD721" s="35"/>
      <c r="AE721" s="35">
        <v>0</v>
      </c>
      <c r="AF721" s="35">
        <v>215.1125208</v>
      </c>
      <c r="AG721" s="35">
        <v>32.257937499999997</v>
      </c>
      <c r="AH721" s="35">
        <v>163.49083329999999</v>
      </c>
      <c r="AI721" s="35"/>
      <c r="AJ721" s="35"/>
      <c r="AK721" s="35"/>
      <c r="AL721" s="35">
        <v>0</v>
      </c>
      <c r="AM721" s="35"/>
      <c r="AN721" s="35"/>
      <c r="AQ721" s="24">
        <f t="shared" si="48"/>
        <v>563.66502079999998</v>
      </c>
      <c r="AS721" s="34">
        <v>771.93600000000004</v>
      </c>
      <c r="AU721" s="20">
        <f t="shared" si="47"/>
        <v>1335.6010208</v>
      </c>
      <c r="AW721" s="20"/>
    </row>
    <row r="722" spans="1:49" x14ac:dyDescent="0.25">
      <c r="A722" t="str">
        <f>VLOOKUP($B722,'Cushing Balance'!$C$2:$E$500,3,TRUE)</f>
        <v>282011</v>
      </c>
      <c r="B722" s="1">
        <v>40733</v>
      </c>
      <c r="C722" s="31"/>
      <c r="D722" s="8">
        <v>0</v>
      </c>
      <c r="E722" s="35">
        <v>129.9806667</v>
      </c>
      <c r="F722" s="35"/>
      <c r="G722" s="26">
        <v>49.5</v>
      </c>
      <c r="H722" s="35">
        <v>30.521999999999998</v>
      </c>
      <c r="I722" s="35">
        <v>0</v>
      </c>
      <c r="J722" s="26">
        <v>0</v>
      </c>
      <c r="K722" s="35">
        <v>66.947125</v>
      </c>
      <c r="L722" s="35">
        <v>0</v>
      </c>
      <c r="M722" s="35">
        <v>357.80541670000002</v>
      </c>
      <c r="N722" s="35">
        <v>0</v>
      </c>
      <c r="O722" s="35"/>
      <c r="P722" s="35"/>
      <c r="Q722" s="35"/>
      <c r="R722" s="35">
        <v>53.692875000000001</v>
      </c>
      <c r="S722" s="35"/>
      <c r="T722" s="35"/>
      <c r="V722" s="24">
        <f t="shared" si="45"/>
        <v>688.44808339999997</v>
      </c>
      <c r="X722" s="5">
        <v>390.56435434259834</v>
      </c>
      <c r="Z722" s="20">
        <f t="shared" si="46"/>
        <v>1079.0124377425982</v>
      </c>
      <c r="AB722" s="8">
        <v>151.40891669999999</v>
      </c>
      <c r="AC722" s="35">
        <v>0</v>
      </c>
      <c r="AD722" s="35"/>
      <c r="AE722" s="35">
        <v>0</v>
      </c>
      <c r="AF722" s="35">
        <v>211.21281250000001</v>
      </c>
      <c r="AG722" s="35">
        <v>35.749333329999999</v>
      </c>
      <c r="AH722" s="35">
        <v>172.02825000000001</v>
      </c>
      <c r="AI722" s="35"/>
      <c r="AJ722" s="35"/>
      <c r="AK722" s="35"/>
      <c r="AL722" s="35">
        <v>0</v>
      </c>
      <c r="AM722" s="35"/>
      <c r="AN722" s="35"/>
      <c r="AQ722" s="24">
        <f t="shared" si="48"/>
        <v>570.39931253000009</v>
      </c>
      <c r="AS722" s="34">
        <v>771.93600000000004</v>
      </c>
      <c r="AU722" s="20">
        <f t="shared" si="47"/>
        <v>1342.33531253</v>
      </c>
      <c r="AW722" s="20"/>
    </row>
    <row r="723" spans="1:49" x14ac:dyDescent="0.25">
      <c r="A723" t="str">
        <f>VLOOKUP($B723,'Cushing Balance'!$C$2:$E$500,3,TRUE)</f>
        <v>282011</v>
      </c>
      <c r="B723" s="1">
        <v>40734</v>
      </c>
      <c r="C723" s="31"/>
      <c r="D723" s="8">
        <v>0</v>
      </c>
      <c r="E723" s="35">
        <v>42.893124999999998</v>
      </c>
      <c r="F723" s="35"/>
      <c r="G723" s="26">
        <v>49.5</v>
      </c>
      <c r="H723" s="35">
        <v>30.378791669999998</v>
      </c>
      <c r="I723" s="35">
        <v>0</v>
      </c>
      <c r="J723" s="26">
        <v>0</v>
      </c>
      <c r="K723" s="35">
        <v>57.579749999999997</v>
      </c>
      <c r="L723" s="35">
        <v>0</v>
      </c>
      <c r="M723" s="35">
        <v>356.00299999999999</v>
      </c>
      <c r="N723" s="35">
        <v>0</v>
      </c>
      <c r="O723" s="35"/>
      <c r="P723" s="35"/>
      <c r="Q723" s="35"/>
      <c r="R723" s="35">
        <v>63.302354170000001</v>
      </c>
      <c r="S723" s="35"/>
      <c r="T723" s="35"/>
      <c r="V723" s="24">
        <f t="shared" si="45"/>
        <v>599.65702083999986</v>
      </c>
      <c r="X723" s="5">
        <v>390.56435434259834</v>
      </c>
      <c r="Z723" s="20">
        <f t="shared" si="46"/>
        <v>990.22137518259819</v>
      </c>
      <c r="AB723" s="8">
        <v>150.894375</v>
      </c>
      <c r="AC723" s="35">
        <v>0</v>
      </c>
      <c r="AD723" s="35"/>
      <c r="AE723" s="35">
        <v>0</v>
      </c>
      <c r="AF723" s="35">
        <v>212.63883329999999</v>
      </c>
      <c r="AG723" s="35">
        <v>35.677166669999998</v>
      </c>
      <c r="AH723" s="35">
        <v>170.26829169999999</v>
      </c>
      <c r="AI723" s="35"/>
      <c r="AJ723" s="35"/>
      <c r="AK723" s="35"/>
      <c r="AL723" s="35">
        <v>0</v>
      </c>
      <c r="AM723" s="35"/>
      <c r="AN723" s="35"/>
      <c r="AQ723" s="24">
        <f t="shared" si="48"/>
        <v>569.47866666999994</v>
      </c>
      <c r="AS723" s="34">
        <v>771.93600000000004</v>
      </c>
      <c r="AU723" s="20">
        <f t="shared" si="47"/>
        <v>1341.4146666699999</v>
      </c>
      <c r="AW723" s="20"/>
    </row>
    <row r="724" spans="1:49" x14ac:dyDescent="0.25">
      <c r="A724" t="str">
        <f>VLOOKUP($B724,'Cushing Balance'!$C$2:$E$500,3,TRUE)</f>
        <v>282011</v>
      </c>
      <c r="B724" s="1">
        <v>40735</v>
      </c>
      <c r="C724" s="31"/>
      <c r="D724" s="8">
        <v>0</v>
      </c>
      <c r="E724" s="35">
        <v>12.674208329999999</v>
      </c>
      <c r="F724" s="35"/>
      <c r="G724" s="26">
        <v>49.5</v>
      </c>
      <c r="H724" s="35">
        <v>30.193187500000001</v>
      </c>
      <c r="I724" s="35">
        <v>0</v>
      </c>
      <c r="J724" s="26">
        <v>0</v>
      </c>
      <c r="K724" s="35">
        <v>48.21864583</v>
      </c>
      <c r="L724" s="35">
        <v>0</v>
      </c>
      <c r="M724" s="35">
        <v>347.09539580000001</v>
      </c>
      <c r="N724" s="35">
        <v>0</v>
      </c>
      <c r="O724" s="35"/>
      <c r="P724" s="35"/>
      <c r="Q724" s="35"/>
      <c r="R724" s="35">
        <v>70.179249999999996</v>
      </c>
      <c r="S724" s="35"/>
      <c r="T724" s="35"/>
      <c r="V724" s="24">
        <f t="shared" si="45"/>
        <v>557.86068746000001</v>
      </c>
      <c r="X724" s="5">
        <v>390.56435434259834</v>
      </c>
      <c r="Z724" s="20">
        <f t="shared" si="46"/>
        <v>948.42504180259834</v>
      </c>
      <c r="AB724" s="8">
        <v>152.54706250000001</v>
      </c>
      <c r="AC724" s="35">
        <v>0</v>
      </c>
      <c r="AD724" s="35"/>
      <c r="AE724" s="35">
        <v>0</v>
      </c>
      <c r="AF724" s="35">
        <v>212.453</v>
      </c>
      <c r="AG724" s="35">
        <v>35.697562499999997</v>
      </c>
      <c r="AH724" s="35">
        <v>173.43937500000001</v>
      </c>
      <c r="AI724" s="35"/>
      <c r="AJ724" s="35"/>
      <c r="AK724" s="35"/>
      <c r="AL724" s="35">
        <v>0</v>
      </c>
      <c r="AM724" s="35"/>
      <c r="AN724" s="35"/>
      <c r="AQ724" s="24">
        <f t="shared" si="48"/>
        <v>574.13700000000006</v>
      </c>
      <c r="AS724" s="34">
        <v>771.93600000000004</v>
      </c>
      <c r="AU724" s="20">
        <f t="shared" si="47"/>
        <v>1346.0730000000001</v>
      </c>
      <c r="AW724" s="20"/>
    </row>
    <row r="725" spans="1:49" x14ac:dyDescent="0.25">
      <c r="A725" t="str">
        <f>VLOOKUP($B725,'Cushing Balance'!$C$2:$E$500,3,TRUE)</f>
        <v>282011</v>
      </c>
      <c r="B725" s="1">
        <v>40736</v>
      </c>
      <c r="C725" s="31"/>
      <c r="D725" s="8">
        <v>0</v>
      </c>
      <c r="E725" s="35">
        <v>13.682124999999999</v>
      </c>
      <c r="F725" s="35"/>
      <c r="G725" s="26">
        <v>49.5</v>
      </c>
      <c r="H725" s="35">
        <v>30.55060417</v>
      </c>
      <c r="I725" s="35">
        <v>0</v>
      </c>
      <c r="J725" s="26">
        <v>0</v>
      </c>
      <c r="K725" s="35">
        <v>47.287791669999997</v>
      </c>
      <c r="L725" s="35">
        <v>0</v>
      </c>
      <c r="M725" s="35">
        <v>322.2257917</v>
      </c>
      <c r="N725" s="35">
        <v>0</v>
      </c>
      <c r="O725" s="35"/>
      <c r="P725" s="35"/>
      <c r="Q725" s="35"/>
      <c r="R725" s="35">
        <v>47.404625000000003</v>
      </c>
      <c r="S725" s="35"/>
      <c r="T725" s="35"/>
      <c r="V725" s="24">
        <f t="shared" si="45"/>
        <v>510.65093753999997</v>
      </c>
      <c r="X725" s="5">
        <v>390.56435434259834</v>
      </c>
      <c r="Z725" s="20">
        <f t="shared" si="46"/>
        <v>901.21529188259831</v>
      </c>
      <c r="AB725" s="8">
        <v>148.77312499999999</v>
      </c>
      <c r="AC725" s="35">
        <v>0</v>
      </c>
      <c r="AD725" s="35"/>
      <c r="AE725" s="35">
        <v>0</v>
      </c>
      <c r="AF725" s="35">
        <v>192.08799999999999</v>
      </c>
      <c r="AG725" s="35">
        <v>34.424437500000003</v>
      </c>
      <c r="AH725" s="35">
        <v>160.27318750000001</v>
      </c>
      <c r="AI725" s="35"/>
      <c r="AJ725" s="35"/>
      <c r="AK725" s="35"/>
      <c r="AL725" s="35">
        <v>0</v>
      </c>
      <c r="AM725" s="35"/>
      <c r="AN725" s="35"/>
      <c r="AQ725" s="24">
        <f t="shared" si="48"/>
        <v>535.55875000000003</v>
      </c>
      <c r="AS725" s="34">
        <v>771.93600000000004</v>
      </c>
      <c r="AU725" s="20">
        <f t="shared" si="47"/>
        <v>1307.4947500000001</v>
      </c>
      <c r="AW725" s="20"/>
    </row>
    <row r="726" spans="1:49" x14ac:dyDescent="0.25">
      <c r="A726" t="str">
        <f>VLOOKUP($B726,'Cushing Balance'!$C$2:$E$500,3,TRUE)</f>
        <v>282011</v>
      </c>
      <c r="B726" s="1">
        <v>40737</v>
      </c>
      <c r="C726" s="31"/>
      <c r="D726" s="8">
        <v>3.5952291669999998</v>
      </c>
      <c r="E726" s="35">
        <v>14.06772917</v>
      </c>
      <c r="F726" s="35"/>
      <c r="G726" s="26">
        <v>49.5</v>
      </c>
      <c r="H726" s="35">
        <v>29.93235417</v>
      </c>
      <c r="I726" s="35">
        <v>0</v>
      </c>
      <c r="J726" s="26">
        <v>0</v>
      </c>
      <c r="K726" s="35">
        <v>48.309874999999998</v>
      </c>
      <c r="L726" s="35">
        <v>0</v>
      </c>
      <c r="M726" s="35">
        <v>356.28335420000002</v>
      </c>
      <c r="N726" s="35">
        <v>0</v>
      </c>
      <c r="O726" s="35"/>
      <c r="P726" s="35"/>
      <c r="Q726" s="35"/>
      <c r="R726" s="35">
        <v>11.829416670000001</v>
      </c>
      <c r="S726" s="35"/>
      <c r="T726" s="35"/>
      <c r="V726" s="24">
        <f t="shared" si="45"/>
        <v>513.51795837700001</v>
      </c>
      <c r="X726" s="5">
        <v>390.56435434259834</v>
      </c>
      <c r="Z726" s="20">
        <f t="shared" si="46"/>
        <v>904.08231271959835</v>
      </c>
      <c r="AB726" s="8">
        <v>151.38068749999999</v>
      </c>
      <c r="AC726" s="35">
        <v>0</v>
      </c>
      <c r="AD726" s="35"/>
      <c r="AE726" s="35">
        <v>0</v>
      </c>
      <c r="AF726" s="35">
        <v>218.73075</v>
      </c>
      <c r="AG726" s="35">
        <v>35.714229169999996</v>
      </c>
      <c r="AH726" s="35">
        <v>170.0607292</v>
      </c>
      <c r="AI726" s="35"/>
      <c r="AJ726" s="35"/>
      <c r="AK726" s="35"/>
      <c r="AL726" s="35">
        <v>0</v>
      </c>
      <c r="AM726" s="35"/>
      <c r="AN726" s="35"/>
      <c r="AQ726" s="24">
        <f t="shared" si="48"/>
        <v>575.88639587</v>
      </c>
      <c r="AS726" s="34">
        <v>771.93600000000004</v>
      </c>
      <c r="AU726" s="20">
        <f t="shared" si="47"/>
        <v>1347.82239587</v>
      </c>
      <c r="AW726" s="20"/>
    </row>
    <row r="727" spans="1:49" x14ac:dyDescent="0.25">
      <c r="A727" t="str">
        <f>VLOOKUP($B727,'Cushing Balance'!$C$2:$E$500,3,TRUE)</f>
        <v>282011</v>
      </c>
      <c r="B727" s="1">
        <v>40738</v>
      </c>
      <c r="C727" s="31"/>
      <c r="D727" s="8">
        <v>5.2750000000000004</v>
      </c>
      <c r="E727" s="35">
        <v>17.8076875</v>
      </c>
      <c r="F727" s="35"/>
      <c r="G727" s="26">
        <v>49.5</v>
      </c>
      <c r="H727" s="35">
        <v>29.812416669999998</v>
      </c>
      <c r="I727" s="35">
        <v>0</v>
      </c>
      <c r="J727" s="26">
        <v>0</v>
      </c>
      <c r="K727" s="35">
        <v>57.36077083</v>
      </c>
      <c r="L727" s="35">
        <v>0</v>
      </c>
      <c r="M727" s="35">
        <v>350.65893749999998</v>
      </c>
      <c r="N727" s="35">
        <v>0</v>
      </c>
      <c r="O727" s="35"/>
      <c r="P727" s="35"/>
      <c r="Q727" s="35"/>
      <c r="R727" s="35">
        <v>49.217062499999997</v>
      </c>
      <c r="S727" s="35"/>
      <c r="T727" s="35"/>
      <c r="V727" s="24">
        <f t="shared" si="45"/>
        <v>559.63187500000004</v>
      </c>
      <c r="X727" s="5">
        <v>390.56435434259834</v>
      </c>
      <c r="Z727" s="20">
        <f t="shared" si="46"/>
        <v>950.19622934259837</v>
      </c>
      <c r="AB727" s="8">
        <v>151.82270829999999</v>
      </c>
      <c r="AC727" s="35">
        <v>0</v>
      </c>
      <c r="AD727" s="35"/>
      <c r="AE727" s="35">
        <v>0</v>
      </c>
      <c r="AF727" s="35">
        <v>220.70635419999999</v>
      </c>
      <c r="AG727" s="35">
        <v>31.800125000000001</v>
      </c>
      <c r="AH727" s="35">
        <v>171.56002079999999</v>
      </c>
      <c r="AI727" s="35"/>
      <c r="AJ727" s="35"/>
      <c r="AK727" s="35"/>
      <c r="AL727" s="35">
        <v>0</v>
      </c>
      <c r="AM727" s="35"/>
      <c r="AN727" s="35"/>
      <c r="AQ727" s="24">
        <f t="shared" si="48"/>
        <v>575.88920829999995</v>
      </c>
      <c r="AS727" s="34">
        <v>771.93600000000004</v>
      </c>
      <c r="AU727" s="20">
        <f t="shared" si="47"/>
        <v>1347.8252083</v>
      </c>
      <c r="AW727" s="20"/>
    </row>
    <row r="728" spans="1:49" x14ac:dyDescent="0.25">
      <c r="A728" t="str">
        <f>VLOOKUP($B728,'Cushing Balance'!$C$2:$E$500,3,TRUE)</f>
        <v>282011</v>
      </c>
      <c r="B728" s="1">
        <v>40739</v>
      </c>
      <c r="C728" s="31"/>
      <c r="D728" s="8">
        <v>24.678437500000001</v>
      </c>
      <c r="E728" s="35">
        <v>25.342937500000001</v>
      </c>
      <c r="F728" s="35"/>
      <c r="G728" s="26">
        <v>49.5</v>
      </c>
      <c r="H728" s="35">
        <v>28.820187499999999</v>
      </c>
      <c r="I728" s="35">
        <v>0</v>
      </c>
      <c r="J728" s="26">
        <v>0</v>
      </c>
      <c r="K728" s="35">
        <v>64.286312499999994</v>
      </c>
      <c r="L728" s="35">
        <v>0</v>
      </c>
      <c r="M728" s="35">
        <v>341.85887500000001</v>
      </c>
      <c r="N728" s="35">
        <v>0</v>
      </c>
      <c r="O728" s="35"/>
      <c r="P728" s="35"/>
      <c r="Q728" s="35"/>
      <c r="R728" s="35">
        <v>67.618562499999996</v>
      </c>
      <c r="S728" s="35"/>
      <c r="T728" s="35"/>
      <c r="V728" s="24">
        <f t="shared" si="45"/>
        <v>602.10531250000008</v>
      </c>
      <c r="X728" s="5">
        <v>390.56435434259834</v>
      </c>
      <c r="Z728" s="20">
        <f t="shared" si="46"/>
        <v>992.66966684259842</v>
      </c>
      <c r="AB728" s="8">
        <v>151.37752079999999</v>
      </c>
      <c r="AC728" s="35">
        <v>0</v>
      </c>
      <c r="AD728" s="35"/>
      <c r="AE728" s="35">
        <v>0</v>
      </c>
      <c r="AF728" s="35">
        <v>205.5622917</v>
      </c>
      <c r="AG728" s="35">
        <v>32.837812499999998</v>
      </c>
      <c r="AH728" s="35">
        <v>174.89552079999999</v>
      </c>
      <c r="AI728" s="35"/>
      <c r="AJ728" s="35"/>
      <c r="AK728" s="35"/>
      <c r="AL728" s="35">
        <v>0</v>
      </c>
      <c r="AM728" s="35"/>
      <c r="AN728" s="35"/>
      <c r="AQ728" s="24">
        <f t="shared" si="48"/>
        <v>564.67314579999993</v>
      </c>
      <c r="AS728" s="34">
        <v>771.93600000000004</v>
      </c>
      <c r="AU728" s="20">
        <f t="shared" si="47"/>
        <v>1336.6091458000001</v>
      </c>
      <c r="AW728" s="20"/>
    </row>
    <row r="729" spans="1:49" x14ac:dyDescent="0.25">
      <c r="A729" t="str">
        <f>VLOOKUP($B729,'Cushing Balance'!$C$2:$E$500,3,TRUE)</f>
        <v>292011</v>
      </c>
      <c r="B729" s="1">
        <v>40740</v>
      </c>
      <c r="C729" s="31"/>
      <c r="D729" s="8">
        <v>11.723437499999999</v>
      </c>
      <c r="E729" s="35">
        <v>137.2090833</v>
      </c>
      <c r="F729" s="35"/>
      <c r="G729" s="26">
        <v>49.5</v>
      </c>
      <c r="H729" s="35">
        <v>30.898270830000001</v>
      </c>
      <c r="I729" s="35">
        <v>0</v>
      </c>
      <c r="J729" s="26">
        <v>0</v>
      </c>
      <c r="K729" s="35">
        <v>62.768666670000002</v>
      </c>
      <c r="L729" s="35">
        <v>0</v>
      </c>
      <c r="M729" s="35">
        <v>353.44335419999999</v>
      </c>
      <c r="N729" s="35">
        <v>0</v>
      </c>
      <c r="O729" s="35"/>
      <c r="P729" s="35"/>
      <c r="Q729" s="35"/>
      <c r="R729" s="35">
        <v>53.609625000000001</v>
      </c>
      <c r="S729" s="35"/>
      <c r="T729" s="35"/>
      <c r="V729" s="24">
        <f t="shared" si="45"/>
        <v>699.15243750000002</v>
      </c>
      <c r="X729" s="5">
        <v>390.56435434259834</v>
      </c>
      <c r="Z729" s="20">
        <f t="shared" si="46"/>
        <v>1089.7167918425985</v>
      </c>
      <c r="AB729" s="8">
        <v>151.5131667</v>
      </c>
      <c r="AC729" s="35">
        <v>0</v>
      </c>
      <c r="AD729" s="35"/>
      <c r="AE729" s="35">
        <v>0</v>
      </c>
      <c r="AF729" s="35">
        <v>220.05987500000001</v>
      </c>
      <c r="AG729" s="35">
        <v>35.469645830000005</v>
      </c>
      <c r="AH729" s="35">
        <v>174.316</v>
      </c>
      <c r="AI729" s="35"/>
      <c r="AJ729" s="35"/>
      <c r="AK729" s="35"/>
      <c r="AL729" s="35">
        <v>0</v>
      </c>
      <c r="AM729" s="35"/>
      <c r="AN729" s="35"/>
      <c r="AQ729" s="24">
        <f t="shared" si="48"/>
        <v>581.35868753</v>
      </c>
      <c r="AS729" s="34">
        <v>771.93600000000004</v>
      </c>
      <c r="AU729" s="20">
        <f t="shared" si="47"/>
        <v>1353.2946875299999</v>
      </c>
      <c r="AW729" s="20"/>
    </row>
    <row r="730" spans="1:49" x14ac:dyDescent="0.25">
      <c r="A730" t="str">
        <f>VLOOKUP($B730,'Cushing Balance'!$C$2:$E$500,3,TRUE)</f>
        <v>292011</v>
      </c>
      <c r="B730" s="1">
        <v>40741</v>
      </c>
      <c r="C730" s="31"/>
      <c r="D730" s="8">
        <v>0</v>
      </c>
      <c r="E730" s="35">
        <v>138.535</v>
      </c>
      <c r="F730" s="35"/>
      <c r="G730" s="26">
        <v>49.5</v>
      </c>
      <c r="H730" s="35">
        <v>30.413875000000001</v>
      </c>
      <c r="I730" s="35">
        <v>0</v>
      </c>
      <c r="J730" s="26">
        <v>0</v>
      </c>
      <c r="K730" s="35">
        <v>64.939625000000007</v>
      </c>
      <c r="L730" s="35">
        <v>0</v>
      </c>
      <c r="M730" s="35">
        <v>353.1964792</v>
      </c>
      <c r="N730" s="35">
        <v>0</v>
      </c>
      <c r="O730" s="35"/>
      <c r="P730" s="35"/>
      <c r="Q730" s="35"/>
      <c r="R730" s="35">
        <v>22.744145830000001</v>
      </c>
      <c r="S730" s="35"/>
      <c r="T730" s="35"/>
      <c r="V730" s="24">
        <f t="shared" si="45"/>
        <v>659.32912503</v>
      </c>
      <c r="X730" s="5">
        <v>390.56435434259834</v>
      </c>
      <c r="Z730" s="20">
        <f t="shared" si="46"/>
        <v>1049.8934793725984</v>
      </c>
      <c r="AB730" s="8">
        <v>147.09593749999999</v>
      </c>
      <c r="AC730" s="35">
        <v>0</v>
      </c>
      <c r="AD730" s="35"/>
      <c r="AE730" s="35">
        <v>0</v>
      </c>
      <c r="AF730" s="35">
        <v>212.40864579999999</v>
      </c>
      <c r="AG730" s="35">
        <v>30.886791669999997</v>
      </c>
      <c r="AH730" s="35">
        <v>174.7361042</v>
      </c>
      <c r="AI730" s="35"/>
      <c r="AJ730" s="35"/>
      <c r="AK730" s="35"/>
      <c r="AL730" s="35">
        <v>0</v>
      </c>
      <c r="AM730" s="35"/>
      <c r="AN730" s="35"/>
      <c r="AQ730" s="24">
        <f t="shared" si="48"/>
        <v>565.12747917000002</v>
      </c>
      <c r="AS730" s="34">
        <v>771.93600000000004</v>
      </c>
      <c r="AU730" s="20">
        <f t="shared" si="47"/>
        <v>1337.0634791699999</v>
      </c>
      <c r="AW730" s="20"/>
    </row>
    <row r="731" spans="1:49" x14ac:dyDescent="0.25">
      <c r="A731" t="str">
        <f>VLOOKUP($B731,'Cushing Balance'!$C$2:$E$500,3,TRUE)</f>
        <v>292011</v>
      </c>
      <c r="B731" s="1">
        <v>40742</v>
      </c>
      <c r="C731" s="31"/>
      <c r="D731" s="8">
        <v>1.839208333</v>
      </c>
      <c r="E731" s="35">
        <v>59.430145830000001</v>
      </c>
      <c r="F731" s="35"/>
      <c r="G731" s="26">
        <v>49.5</v>
      </c>
      <c r="H731" s="35">
        <v>30.1663125</v>
      </c>
      <c r="I731" s="35">
        <v>0</v>
      </c>
      <c r="J731" s="26">
        <v>0</v>
      </c>
      <c r="K731" s="35">
        <v>67.718874999999997</v>
      </c>
      <c r="L731" s="35">
        <v>0</v>
      </c>
      <c r="M731" s="35">
        <v>317.12747919999998</v>
      </c>
      <c r="N731" s="35">
        <v>0</v>
      </c>
      <c r="O731" s="35"/>
      <c r="P731" s="35"/>
      <c r="Q731" s="35"/>
      <c r="R731" s="35">
        <v>10.916458329999999</v>
      </c>
      <c r="S731" s="35"/>
      <c r="T731" s="35"/>
      <c r="V731" s="24">
        <f t="shared" si="45"/>
        <v>536.69847919299991</v>
      </c>
      <c r="X731" s="5">
        <v>390.56435434259834</v>
      </c>
      <c r="Z731" s="20">
        <f t="shared" si="46"/>
        <v>927.26283353559825</v>
      </c>
      <c r="AB731" s="8">
        <v>141.8642083</v>
      </c>
      <c r="AC731" s="35">
        <v>0</v>
      </c>
      <c r="AD731" s="35"/>
      <c r="AE731" s="35">
        <v>0</v>
      </c>
      <c r="AF731" s="35">
        <v>216.58108329999999</v>
      </c>
      <c r="AG731" s="35">
        <v>35.214333330000002</v>
      </c>
      <c r="AH731" s="35">
        <v>128.99847919999999</v>
      </c>
      <c r="AI731" s="35"/>
      <c r="AJ731" s="35"/>
      <c r="AK731" s="35"/>
      <c r="AL731" s="35">
        <v>0</v>
      </c>
      <c r="AM731" s="35"/>
      <c r="AN731" s="35"/>
      <c r="AQ731" s="24">
        <f t="shared" si="48"/>
        <v>522.65810412999997</v>
      </c>
      <c r="AS731" s="34">
        <v>771.93600000000004</v>
      </c>
      <c r="AU731" s="20">
        <f t="shared" si="47"/>
        <v>1294.59410413</v>
      </c>
      <c r="AW731" s="20"/>
    </row>
    <row r="732" spans="1:49" x14ac:dyDescent="0.25">
      <c r="A732" t="str">
        <f>VLOOKUP($B732,'Cushing Balance'!$C$2:$E$500,3,TRUE)</f>
        <v>292011</v>
      </c>
      <c r="B732" s="1">
        <v>40743</v>
      </c>
      <c r="C732" s="31"/>
      <c r="D732" s="8">
        <v>253.12154169999999</v>
      </c>
      <c r="E732" s="35">
        <v>87.573916670000003</v>
      </c>
      <c r="F732" s="35"/>
      <c r="G732" s="26">
        <v>49.5</v>
      </c>
      <c r="H732" s="35">
        <v>30.095520830000002</v>
      </c>
      <c r="I732" s="35">
        <v>0</v>
      </c>
      <c r="J732" s="26">
        <v>0</v>
      </c>
      <c r="K732" s="35">
        <v>52.747604169999995</v>
      </c>
      <c r="L732" s="35">
        <v>0</v>
      </c>
      <c r="M732" s="35">
        <v>352.40293750000001</v>
      </c>
      <c r="N732" s="35">
        <v>0</v>
      </c>
      <c r="O732" s="35"/>
      <c r="P732" s="35"/>
      <c r="Q732" s="35"/>
      <c r="R732" s="35">
        <v>12.157145829999999</v>
      </c>
      <c r="S732" s="35"/>
      <c r="T732" s="35"/>
      <c r="V732" s="24">
        <f t="shared" si="45"/>
        <v>837.59866669999997</v>
      </c>
      <c r="X732" s="5">
        <v>390.56435434259834</v>
      </c>
      <c r="Z732" s="20">
        <f t="shared" si="46"/>
        <v>1228.1630210425983</v>
      </c>
      <c r="AB732" s="8">
        <v>148.09302080000001</v>
      </c>
      <c r="AC732" s="35">
        <v>0</v>
      </c>
      <c r="AD732" s="35"/>
      <c r="AE732" s="35">
        <v>0</v>
      </c>
      <c r="AF732" s="35">
        <v>219.807875</v>
      </c>
      <c r="AG732" s="35">
        <v>35.517416669999996</v>
      </c>
      <c r="AH732" s="35">
        <v>79.64033332999999</v>
      </c>
      <c r="AI732" s="35"/>
      <c r="AJ732" s="35"/>
      <c r="AK732" s="35"/>
      <c r="AL732" s="35">
        <v>0</v>
      </c>
      <c r="AM732" s="35"/>
      <c r="AN732" s="35"/>
      <c r="AQ732" s="24">
        <f t="shared" si="48"/>
        <v>483.05864579999997</v>
      </c>
      <c r="AS732" s="34">
        <v>771.93600000000004</v>
      </c>
      <c r="AU732" s="20">
        <f t="shared" si="47"/>
        <v>1254.9946457999999</v>
      </c>
      <c r="AW732" s="20"/>
    </row>
    <row r="733" spans="1:49" x14ac:dyDescent="0.25">
      <c r="A733" t="str">
        <f>VLOOKUP($B733,'Cushing Balance'!$C$2:$E$500,3,TRUE)</f>
        <v>292011</v>
      </c>
      <c r="B733" s="1">
        <v>40744</v>
      </c>
      <c r="C733" s="31"/>
      <c r="D733" s="8">
        <v>185.2980417</v>
      </c>
      <c r="E733" s="35">
        <v>146.57906249999999</v>
      </c>
      <c r="F733" s="35"/>
      <c r="G733" s="26">
        <v>49.5</v>
      </c>
      <c r="H733" s="35">
        <v>30.10541667</v>
      </c>
      <c r="I733" s="35">
        <v>0</v>
      </c>
      <c r="J733" s="26">
        <v>0</v>
      </c>
      <c r="K733" s="35">
        <v>51.941395830000005</v>
      </c>
      <c r="L733" s="35">
        <v>0</v>
      </c>
      <c r="M733" s="35">
        <v>344.65477079999999</v>
      </c>
      <c r="N733" s="35">
        <v>0</v>
      </c>
      <c r="O733" s="35"/>
      <c r="P733" s="35"/>
      <c r="Q733" s="35"/>
      <c r="R733" s="35">
        <v>45.890666670000002</v>
      </c>
      <c r="S733" s="35"/>
      <c r="T733" s="35"/>
      <c r="V733" s="24">
        <f t="shared" si="45"/>
        <v>853.96935416999986</v>
      </c>
      <c r="X733" s="5">
        <v>390.56435434259834</v>
      </c>
      <c r="Z733" s="20">
        <f t="shared" si="46"/>
        <v>1244.5337085125982</v>
      </c>
      <c r="AB733" s="8">
        <v>152.5845625</v>
      </c>
      <c r="AC733" s="35">
        <v>0</v>
      </c>
      <c r="AD733" s="35"/>
      <c r="AE733" s="35">
        <v>0</v>
      </c>
      <c r="AF733" s="35">
        <v>214.99731249999999</v>
      </c>
      <c r="AG733" s="35">
        <v>32.536041669999996</v>
      </c>
      <c r="AH733" s="35">
        <v>87.736937499999996</v>
      </c>
      <c r="AI733" s="35"/>
      <c r="AJ733" s="35"/>
      <c r="AK733" s="35"/>
      <c r="AL733" s="35">
        <v>0</v>
      </c>
      <c r="AM733" s="35"/>
      <c r="AN733" s="35"/>
      <c r="AQ733" s="24">
        <f t="shared" si="48"/>
        <v>487.85485416999995</v>
      </c>
      <c r="AS733" s="34">
        <v>771.93600000000004</v>
      </c>
      <c r="AU733" s="20">
        <f t="shared" si="47"/>
        <v>1259.7908541699999</v>
      </c>
      <c r="AW733" s="20"/>
    </row>
    <row r="734" spans="1:49" x14ac:dyDescent="0.25">
      <c r="A734" t="str">
        <f>VLOOKUP($B734,'Cushing Balance'!$C$2:$E$500,3,TRUE)</f>
        <v>292011</v>
      </c>
      <c r="B734" s="1">
        <v>40745</v>
      </c>
      <c r="C734" s="31"/>
      <c r="D734" s="8">
        <v>0</v>
      </c>
      <c r="E734" s="35">
        <v>166.2985625</v>
      </c>
      <c r="F734" s="35"/>
      <c r="G734" s="26">
        <v>49.5</v>
      </c>
      <c r="H734" s="35">
        <v>32.576395830000003</v>
      </c>
      <c r="I734" s="35">
        <v>0</v>
      </c>
      <c r="J734" s="26">
        <v>0</v>
      </c>
      <c r="K734" s="35">
        <v>49.835583329999999</v>
      </c>
      <c r="L734" s="35">
        <v>0</v>
      </c>
      <c r="M734" s="35">
        <v>333.72341670000003</v>
      </c>
      <c r="N734" s="35">
        <v>0</v>
      </c>
      <c r="O734" s="35"/>
      <c r="P734" s="35"/>
      <c r="Q734" s="35"/>
      <c r="R734" s="35">
        <v>47.801229169999999</v>
      </c>
      <c r="S734" s="35"/>
      <c r="T734" s="35"/>
      <c r="V734" s="24">
        <f t="shared" si="45"/>
        <v>679.73518753000008</v>
      </c>
      <c r="X734" s="5">
        <v>390.56435434259834</v>
      </c>
      <c r="Z734" s="20">
        <f t="shared" si="46"/>
        <v>1070.2995418725984</v>
      </c>
      <c r="AB734" s="8">
        <v>151.82093750000001</v>
      </c>
      <c r="AC734" s="35">
        <v>0</v>
      </c>
      <c r="AD734" s="35"/>
      <c r="AE734" s="35">
        <v>0</v>
      </c>
      <c r="AF734" s="35">
        <v>219.05875</v>
      </c>
      <c r="AG734" s="35">
        <v>34.507145829999999</v>
      </c>
      <c r="AH734" s="35">
        <v>87.666229170000008</v>
      </c>
      <c r="AI734" s="35"/>
      <c r="AJ734" s="35"/>
      <c r="AK734" s="35"/>
      <c r="AL734" s="35">
        <v>0</v>
      </c>
      <c r="AM734" s="35"/>
      <c r="AN734" s="35"/>
      <c r="AQ734" s="24">
        <f t="shared" si="48"/>
        <v>493.05306250000007</v>
      </c>
      <c r="AS734" s="34">
        <v>771.93600000000004</v>
      </c>
      <c r="AU734" s="20">
        <f t="shared" si="47"/>
        <v>1264.9890625</v>
      </c>
      <c r="AW734" s="20"/>
    </row>
    <row r="735" spans="1:49" x14ac:dyDescent="0.25">
      <c r="A735" t="str">
        <f>VLOOKUP($B735,'Cushing Balance'!$C$2:$E$500,3,TRUE)</f>
        <v>292011</v>
      </c>
      <c r="B735" s="1">
        <v>40746</v>
      </c>
      <c r="C735" s="31"/>
      <c r="D735" s="8">
        <v>155.61554169999999</v>
      </c>
      <c r="E735" s="35">
        <v>90.873249999999999</v>
      </c>
      <c r="F735" s="35"/>
      <c r="G735" s="26">
        <v>49.5</v>
      </c>
      <c r="H735" s="35">
        <v>32.862229169999999</v>
      </c>
      <c r="I735" s="35">
        <v>0</v>
      </c>
      <c r="J735" s="26">
        <v>0</v>
      </c>
      <c r="K735" s="35">
        <v>50.981958330000005</v>
      </c>
      <c r="L735" s="35">
        <v>0</v>
      </c>
      <c r="M735" s="35">
        <v>329.03170829999999</v>
      </c>
      <c r="N735" s="35">
        <v>0</v>
      </c>
      <c r="O735" s="35"/>
      <c r="P735" s="35"/>
      <c r="Q735" s="35"/>
      <c r="R735" s="35">
        <v>58.680979170000001</v>
      </c>
      <c r="S735" s="35"/>
      <c r="T735" s="35"/>
      <c r="V735" s="24">
        <f t="shared" si="45"/>
        <v>767.54566666999995</v>
      </c>
      <c r="X735" s="5">
        <v>390.56435434259834</v>
      </c>
      <c r="Z735" s="20">
        <f t="shared" si="46"/>
        <v>1158.1100210125983</v>
      </c>
      <c r="AB735" s="8">
        <v>149.13314579999999</v>
      </c>
      <c r="AC735" s="35">
        <v>0</v>
      </c>
      <c r="AD735" s="35"/>
      <c r="AE735" s="35">
        <v>0</v>
      </c>
      <c r="AF735" s="35">
        <v>214.23839580000001</v>
      </c>
      <c r="AG735" s="35">
        <v>35.756875000000001</v>
      </c>
      <c r="AH735" s="35">
        <v>96.012416670000007</v>
      </c>
      <c r="AI735" s="35"/>
      <c r="AJ735" s="35"/>
      <c r="AK735" s="35"/>
      <c r="AL735" s="35">
        <v>0</v>
      </c>
      <c r="AM735" s="35"/>
      <c r="AN735" s="35"/>
      <c r="AQ735" s="24">
        <f t="shared" si="48"/>
        <v>495.14083326999997</v>
      </c>
      <c r="AS735" s="34">
        <v>771.93600000000004</v>
      </c>
      <c r="AU735" s="20">
        <f t="shared" si="47"/>
        <v>1267.07683327</v>
      </c>
      <c r="AW735" s="20"/>
    </row>
    <row r="736" spans="1:49" x14ac:dyDescent="0.25">
      <c r="A736" t="str">
        <f>VLOOKUP($B736,'Cushing Balance'!$C$2:$E$500,3,TRUE)</f>
        <v>302011</v>
      </c>
      <c r="B736" s="1">
        <v>40747</v>
      </c>
      <c r="C736" s="31"/>
      <c r="D736" s="8">
        <v>373.58427080000001</v>
      </c>
      <c r="E736" s="35">
        <v>152.4273542</v>
      </c>
      <c r="F736" s="35"/>
      <c r="G736" s="26">
        <v>49.5</v>
      </c>
      <c r="H736" s="35">
        <v>31.152125000000002</v>
      </c>
      <c r="I736" s="35">
        <v>0</v>
      </c>
      <c r="J736" s="26">
        <v>0</v>
      </c>
      <c r="K736" s="35">
        <v>61.695500000000003</v>
      </c>
      <c r="L736" s="35">
        <v>0</v>
      </c>
      <c r="M736" s="35">
        <v>354.84445829999999</v>
      </c>
      <c r="N736" s="35">
        <v>0</v>
      </c>
      <c r="O736" s="35"/>
      <c r="P736" s="35"/>
      <c r="Q736" s="35"/>
      <c r="R736" s="35">
        <v>16.640062499999999</v>
      </c>
      <c r="S736" s="35"/>
      <c r="T736" s="35"/>
      <c r="V736" s="24">
        <f t="shared" si="45"/>
        <v>1039.8437708000001</v>
      </c>
      <c r="X736" s="5">
        <v>390.56435434259834</v>
      </c>
      <c r="Z736" s="20">
        <f t="shared" si="46"/>
        <v>1430.4081251425985</v>
      </c>
      <c r="AB736" s="8">
        <v>152.75279169999999</v>
      </c>
      <c r="AC736" s="35">
        <v>0</v>
      </c>
      <c r="AD736" s="35"/>
      <c r="AE736" s="35">
        <v>0</v>
      </c>
      <c r="AF736" s="35">
        <v>210.86860419999999</v>
      </c>
      <c r="AG736" s="35">
        <v>35.790833329999998</v>
      </c>
      <c r="AH736" s="35">
        <v>160.22662500000001</v>
      </c>
      <c r="AI736" s="35"/>
      <c r="AJ736" s="35"/>
      <c r="AK736" s="35"/>
      <c r="AL736" s="35">
        <v>0</v>
      </c>
      <c r="AM736" s="35"/>
      <c r="AN736" s="35"/>
      <c r="AQ736" s="24">
        <f t="shared" si="48"/>
        <v>559.63885422999999</v>
      </c>
      <c r="AS736" s="34">
        <v>771.93600000000004</v>
      </c>
      <c r="AU736" s="20">
        <f t="shared" si="47"/>
        <v>1331.57485423</v>
      </c>
      <c r="AW736" s="20"/>
    </row>
    <row r="737" spans="1:49" x14ac:dyDescent="0.25">
      <c r="A737" t="str">
        <f>VLOOKUP($B737,'Cushing Balance'!$C$2:$E$500,3,TRUE)</f>
        <v>302011</v>
      </c>
      <c r="B737" s="1">
        <v>40748</v>
      </c>
      <c r="C737" s="31"/>
      <c r="D737" s="8">
        <v>0</v>
      </c>
      <c r="E737" s="35">
        <v>157.3367083</v>
      </c>
      <c r="F737" s="35"/>
      <c r="G737" s="26">
        <v>49.5</v>
      </c>
      <c r="H737" s="35">
        <v>30.556958330000001</v>
      </c>
      <c r="I737" s="35">
        <v>0</v>
      </c>
      <c r="J737" s="26">
        <v>0</v>
      </c>
      <c r="K737" s="35">
        <v>59.795312500000001</v>
      </c>
      <c r="L737" s="35">
        <v>0</v>
      </c>
      <c r="M737" s="35">
        <v>352.4836042</v>
      </c>
      <c r="N737" s="35">
        <v>0</v>
      </c>
      <c r="O737" s="35"/>
      <c r="P737" s="35"/>
      <c r="Q737" s="35"/>
      <c r="R737" s="35">
        <v>51.329479169999999</v>
      </c>
      <c r="S737" s="35"/>
      <c r="T737" s="35"/>
      <c r="V737" s="24">
        <f t="shared" si="45"/>
        <v>701.00206249999997</v>
      </c>
      <c r="X737" s="5">
        <v>390.56435434259834</v>
      </c>
      <c r="Z737" s="20">
        <f t="shared" si="46"/>
        <v>1091.5664168425983</v>
      </c>
      <c r="AB737" s="8">
        <v>150.555125</v>
      </c>
      <c r="AC737" s="35">
        <v>0</v>
      </c>
      <c r="AD737" s="35"/>
      <c r="AE737" s="35">
        <v>0</v>
      </c>
      <c r="AF737" s="35">
        <v>217.71787499999999</v>
      </c>
      <c r="AG737" s="35">
        <v>35.669125000000001</v>
      </c>
      <c r="AH737" s="35">
        <v>174.02389579999999</v>
      </c>
      <c r="AI737" s="35"/>
      <c r="AJ737" s="35"/>
      <c r="AK737" s="35"/>
      <c r="AL737" s="35">
        <v>0</v>
      </c>
      <c r="AM737" s="35"/>
      <c r="AN737" s="35"/>
      <c r="AQ737" s="24">
        <f t="shared" si="48"/>
        <v>577.96602080000002</v>
      </c>
      <c r="AS737" s="34">
        <v>771.93600000000004</v>
      </c>
      <c r="AU737" s="20">
        <f t="shared" si="47"/>
        <v>1349.9020208000002</v>
      </c>
      <c r="AW737" s="20"/>
    </row>
    <row r="738" spans="1:49" x14ac:dyDescent="0.25">
      <c r="A738" t="str">
        <f>VLOOKUP($B738,'Cushing Balance'!$C$2:$E$500,3,TRUE)</f>
        <v>302011</v>
      </c>
      <c r="B738" s="1">
        <v>40749</v>
      </c>
      <c r="C738" s="31"/>
      <c r="D738" s="8">
        <v>0</v>
      </c>
      <c r="E738" s="35">
        <v>159.9241667</v>
      </c>
      <c r="F738" s="35"/>
      <c r="G738" s="26">
        <v>49.5</v>
      </c>
      <c r="H738" s="35">
        <v>30.507249999999999</v>
      </c>
      <c r="I738" s="35">
        <v>0</v>
      </c>
      <c r="J738" s="26">
        <v>0</v>
      </c>
      <c r="K738" s="35">
        <v>63.470062499999997</v>
      </c>
      <c r="L738" s="35">
        <v>0</v>
      </c>
      <c r="M738" s="35">
        <v>334.56964579999999</v>
      </c>
      <c r="N738" s="35">
        <v>0</v>
      </c>
      <c r="O738" s="35"/>
      <c r="P738" s="35"/>
      <c r="Q738" s="35"/>
      <c r="R738" s="35">
        <v>57.351854169999996</v>
      </c>
      <c r="S738" s="35"/>
      <c r="T738" s="35"/>
      <c r="V738" s="24">
        <f t="shared" si="45"/>
        <v>695.32297917000005</v>
      </c>
      <c r="X738" s="5">
        <v>390.56435434259834</v>
      </c>
      <c r="Z738" s="20">
        <f t="shared" si="46"/>
        <v>1085.8873335125984</v>
      </c>
      <c r="AB738" s="8">
        <v>151.1652292</v>
      </c>
      <c r="AC738" s="35">
        <v>0</v>
      </c>
      <c r="AD738" s="35"/>
      <c r="AE738" s="35">
        <v>0</v>
      </c>
      <c r="AF738" s="35">
        <v>207.23956250000001</v>
      </c>
      <c r="AG738" s="35">
        <v>31.24</v>
      </c>
      <c r="AH738" s="35">
        <v>168.69081249999999</v>
      </c>
      <c r="AI738" s="35"/>
      <c r="AJ738" s="35"/>
      <c r="AK738" s="35"/>
      <c r="AL738" s="35">
        <v>0</v>
      </c>
      <c r="AM738" s="35"/>
      <c r="AN738" s="35"/>
      <c r="AQ738" s="24">
        <f t="shared" si="48"/>
        <v>558.33560420000003</v>
      </c>
      <c r="AS738" s="34">
        <v>771.93600000000004</v>
      </c>
      <c r="AU738" s="20">
        <f t="shared" si="47"/>
        <v>1330.2716042000002</v>
      </c>
      <c r="AW738" s="20"/>
    </row>
    <row r="739" spans="1:49" x14ac:dyDescent="0.25">
      <c r="A739" t="str">
        <f>VLOOKUP($B739,'Cushing Balance'!$C$2:$E$500,3,TRUE)</f>
        <v>302011</v>
      </c>
      <c r="B739" s="1">
        <v>40750</v>
      </c>
      <c r="C739" s="31"/>
      <c r="D739" s="8">
        <v>0</v>
      </c>
      <c r="E739" s="35">
        <v>92.295833329999994</v>
      </c>
      <c r="F739" s="35"/>
      <c r="G739" s="26">
        <v>49.5</v>
      </c>
      <c r="H739" s="35">
        <v>31.545229169999999</v>
      </c>
      <c r="I739" s="35">
        <v>0</v>
      </c>
      <c r="J739" s="26">
        <v>0</v>
      </c>
      <c r="K739" s="35">
        <v>56.463124999999998</v>
      </c>
      <c r="L739" s="35">
        <v>0</v>
      </c>
      <c r="M739" s="35">
        <v>316.7419792</v>
      </c>
      <c r="N739" s="35">
        <v>0</v>
      </c>
      <c r="O739" s="35"/>
      <c r="P739" s="35"/>
      <c r="Q739" s="35"/>
      <c r="R739" s="35">
        <v>48.692124999999997</v>
      </c>
      <c r="S739" s="35"/>
      <c r="T739" s="35"/>
      <c r="V739" s="24">
        <f t="shared" si="45"/>
        <v>595.23829169999999</v>
      </c>
      <c r="X739" s="5">
        <v>390.56435434259834</v>
      </c>
      <c r="Z739" s="20">
        <f t="shared" si="46"/>
        <v>985.80264604259833</v>
      </c>
      <c r="AB739" s="8">
        <v>152.4322708</v>
      </c>
      <c r="AC739" s="35">
        <v>0</v>
      </c>
      <c r="AD739" s="35"/>
      <c r="AE739" s="35">
        <v>0</v>
      </c>
      <c r="AF739" s="35">
        <v>204.154</v>
      </c>
      <c r="AG739" s="35">
        <v>30.26679167</v>
      </c>
      <c r="AH739" s="35">
        <v>171.0325833</v>
      </c>
      <c r="AI739" s="35"/>
      <c r="AJ739" s="35"/>
      <c r="AK739" s="35"/>
      <c r="AL739" s="35">
        <v>0</v>
      </c>
      <c r="AM739" s="35"/>
      <c r="AN739" s="35"/>
      <c r="AQ739" s="24">
        <f t="shared" si="48"/>
        <v>557.88564576999988</v>
      </c>
      <c r="AS739" s="34">
        <v>771.93600000000004</v>
      </c>
      <c r="AU739" s="20">
        <f t="shared" si="47"/>
        <v>1329.82164577</v>
      </c>
      <c r="AW739" s="20"/>
    </row>
    <row r="740" spans="1:49" x14ac:dyDescent="0.25">
      <c r="A740" t="str">
        <f>VLOOKUP($B740,'Cushing Balance'!$C$2:$E$500,3,TRUE)</f>
        <v>302011</v>
      </c>
      <c r="B740" s="1">
        <v>40751</v>
      </c>
      <c r="C740" s="31"/>
      <c r="D740" s="8">
        <v>286.76858329999999</v>
      </c>
      <c r="E740" s="35">
        <v>65.234958329999998</v>
      </c>
      <c r="F740" s="35"/>
      <c r="G740" s="26">
        <v>49.5</v>
      </c>
      <c r="H740" s="35">
        <v>31.1544375</v>
      </c>
      <c r="I740" s="35">
        <v>0</v>
      </c>
      <c r="J740" s="26">
        <v>0</v>
      </c>
      <c r="K740" s="35">
        <v>54.283562500000002</v>
      </c>
      <c r="L740" s="35">
        <v>0</v>
      </c>
      <c r="M740" s="35">
        <v>314.3185833</v>
      </c>
      <c r="N740" s="35">
        <v>0</v>
      </c>
      <c r="O740" s="35"/>
      <c r="P740" s="35"/>
      <c r="Q740" s="35"/>
      <c r="R740" s="35">
        <v>36.007145829999999</v>
      </c>
      <c r="S740" s="35"/>
      <c r="T740" s="35"/>
      <c r="V740" s="24">
        <f t="shared" si="45"/>
        <v>837.26727075999997</v>
      </c>
      <c r="X740" s="5">
        <v>390.56435434259834</v>
      </c>
      <c r="Z740" s="20">
        <f t="shared" si="46"/>
        <v>1227.8316251025983</v>
      </c>
      <c r="AB740" s="8">
        <v>139.01016670000001</v>
      </c>
      <c r="AC740" s="35">
        <v>0</v>
      </c>
      <c r="AD740" s="35"/>
      <c r="AE740" s="35">
        <v>0</v>
      </c>
      <c r="AF740" s="35">
        <v>208.6639375</v>
      </c>
      <c r="AG740" s="35">
        <v>29.981520830000001</v>
      </c>
      <c r="AH740" s="35">
        <v>174.02860419999999</v>
      </c>
      <c r="AI740" s="35"/>
      <c r="AJ740" s="35"/>
      <c r="AK740" s="35"/>
      <c r="AL740" s="35">
        <v>0</v>
      </c>
      <c r="AM740" s="35"/>
      <c r="AN740" s="35"/>
      <c r="AQ740" s="24">
        <f t="shared" si="48"/>
        <v>551.68422923000003</v>
      </c>
      <c r="AS740" s="34">
        <v>771.93600000000004</v>
      </c>
      <c r="AU740" s="20">
        <f t="shared" si="47"/>
        <v>1323.6202292299999</v>
      </c>
      <c r="AW740" s="20"/>
    </row>
    <row r="741" spans="1:49" x14ac:dyDescent="0.25">
      <c r="A741" t="str">
        <f>VLOOKUP($B741,'Cushing Balance'!$C$2:$E$500,3,TRUE)</f>
        <v>302011</v>
      </c>
      <c r="B741" s="1">
        <v>40752</v>
      </c>
      <c r="C741" s="31"/>
      <c r="D741" s="8">
        <v>349.2145208</v>
      </c>
      <c r="E741" s="35">
        <v>80.913270829999988</v>
      </c>
      <c r="F741" s="35"/>
      <c r="G741" s="26">
        <v>49.5</v>
      </c>
      <c r="H741" s="35">
        <v>31.06570833</v>
      </c>
      <c r="I741" s="35">
        <v>0</v>
      </c>
      <c r="J741" s="26">
        <v>0</v>
      </c>
      <c r="K741" s="35">
        <v>68.092312500000006</v>
      </c>
      <c r="L741" s="35">
        <v>0</v>
      </c>
      <c r="M741" s="35">
        <v>340.49720830000001</v>
      </c>
      <c r="N741" s="35">
        <v>0</v>
      </c>
      <c r="O741" s="35"/>
      <c r="P741" s="35"/>
      <c r="Q741" s="35"/>
      <c r="R741" s="35">
        <v>20.527729169999997</v>
      </c>
      <c r="S741" s="35"/>
      <c r="T741" s="35"/>
      <c r="V741" s="24">
        <f t="shared" si="45"/>
        <v>939.81074993000004</v>
      </c>
      <c r="X741" s="5">
        <v>390.56435434259834</v>
      </c>
      <c r="Z741" s="20">
        <f t="shared" si="46"/>
        <v>1330.3751042725985</v>
      </c>
      <c r="AB741" s="8">
        <v>132.87481249999999</v>
      </c>
      <c r="AC741" s="35">
        <v>0</v>
      </c>
      <c r="AD741" s="35"/>
      <c r="AE741" s="35">
        <v>0</v>
      </c>
      <c r="AF741" s="35">
        <v>211.63270829999999</v>
      </c>
      <c r="AG741" s="35">
        <v>34.198166669999999</v>
      </c>
      <c r="AH741" s="35">
        <v>172.40293750000001</v>
      </c>
      <c r="AI741" s="35"/>
      <c r="AJ741" s="35"/>
      <c r="AK741" s="35"/>
      <c r="AL741" s="35">
        <v>0</v>
      </c>
      <c r="AM741" s="35"/>
      <c r="AN741" s="35"/>
      <c r="AQ741" s="24">
        <f t="shared" si="48"/>
        <v>551.10862496999994</v>
      </c>
      <c r="AS741" s="34">
        <v>771.93600000000004</v>
      </c>
      <c r="AU741" s="20">
        <f t="shared" si="47"/>
        <v>1323.0446249699999</v>
      </c>
      <c r="AW741" s="20"/>
    </row>
    <row r="742" spans="1:49" x14ac:dyDescent="0.25">
      <c r="A742" t="str">
        <f>VLOOKUP($B742,'Cushing Balance'!$C$2:$E$500,3,TRUE)</f>
        <v>302011</v>
      </c>
      <c r="B742" s="1">
        <v>40753</v>
      </c>
      <c r="C742" s="31"/>
      <c r="D742" s="8">
        <v>39.420208330000001</v>
      </c>
      <c r="E742" s="35">
        <v>46.868499999999997</v>
      </c>
      <c r="F742" s="35"/>
      <c r="G742" s="26">
        <v>49.5</v>
      </c>
      <c r="H742" s="35">
        <v>30.696312500000001</v>
      </c>
      <c r="I742" s="35">
        <v>0</v>
      </c>
      <c r="J742" s="26">
        <v>0</v>
      </c>
      <c r="K742" s="35">
        <v>68.069958329999992</v>
      </c>
      <c r="L742" s="35">
        <v>0</v>
      </c>
      <c r="M742" s="35">
        <v>341.28260419999998</v>
      </c>
      <c r="N742" s="35">
        <v>0</v>
      </c>
      <c r="O742" s="35"/>
      <c r="P742" s="35"/>
      <c r="Q742" s="35"/>
      <c r="R742" s="35">
        <v>9.4257708329999996</v>
      </c>
      <c r="S742" s="35"/>
      <c r="T742" s="35"/>
      <c r="V742" s="24">
        <f t="shared" si="45"/>
        <v>585.26335419299994</v>
      </c>
      <c r="X742" s="5">
        <v>390.56435434259834</v>
      </c>
      <c r="Z742" s="20">
        <f t="shared" si="46"/>
        <v>975.82770853559828</v>
      </c>
      <c r="AB742" s="8">
        <v>152.23185420000001</v>
      </c>
      <c r="AC742" s="35">
        <v>0</v>
      </c>
      <c r="AD742" s="35"/>
      <c r="AE742" s="35">
        <v>0</v>
      </c>
      <c r="AF742" s="35">
        <v>208.61302079999999</v>
      </c>
      <c r="AG742" s="35">
        <v>33.788083329999999</v>
      </c>
      <c r="AH742" s="35">
        <v>174.1942292</v>
      </c>
      <c r="AI742" s="35"/>
      <c r="AJ742" s="35"/>
      <c r="AK742" s="35"/>
      <c r="AL742" s="35">
        <v>0</v>
      </c>
      <c r="AM742" s="35"/>
      <c r="AN742" s="35"/>
      <c r="AQ742" s="24">
        <f t="shared" si="48"/>
        <v>568.82718752999995</v>
      </c>
      <c r="AS742" s="34">
        <v>771.93600000000004</v>
      </c>
      <c r="AU742" s="20">
        <f t="shared" si="47"/>
        <v>1340.7631875299999</v>
      </c>
      <c r="AW742" s="20"/>
    </row>
    <row r="743" spans="1:49" x14ac:dyDescent="0.25">
      <c r="A743" t="str">
        <f>VLOOKUP($B743,'Cushing Balance'!$C$2:$E$500,3,TRUE)</f>
        <v>312011</v>
      </c>
      <c r="B743" s="1">
        <v>40754</v>
      </c>
      <c r="C743" s="31"/>
      <c r="D743" s="8">
        <v>0</v>
      </c>
      <c r="E743" s="35">
        <v>162.80799999999999</v>
      </c>
      <c r="F743" s="35"/>
      <c r="G743" s="26">
        <v>49.5</v>
      </c>
      <c r="H743" s="35">
        <v>30.207999999999998</v>
      </c>
      <c r="I743" s="35">
        <v>0</v>
      </c>
      <c r="J743" s="26">
        <v>0</v>
      </c>
      <c r="K743" s="35">
        <v>67.478875000000002</v>
      </c>
      <c r="L743" s="35">
        <v>0</v>
      </c>
      <c r="M743" s="35">
        <v>335.76364580000001</v>
      </c>
      <c r="N743" s="35">
        <v>0</v>
      </c>
      <c r="O743" s="35"/>
      <c r="P743" s="35"/>
      <c r="Q743" s="35"/>
      <c r="R743" s="35">
        <v>2.0346458329999999</v>
      </c>
      <c r="S743" s="35"/>
      <c r="T743" s="35"/>
      <c r="V743" s="24">
        <f t="shared" si="45"/>
        <v>647.79316663300006</v>
      </c>
      <c r="X743" s="5">
        <v>390.56435434259834</v>
      </c>
      <c r="Z743" s="20">
        <f t="shared" si="46"/>
        <v>1038.3575209755984</v>
      </c>
      <c r="AB743" s="8">
        <v>150.93345830000001</v>
      </c>
      <c r="AC743" s="35">
        <v>0</v>
      </c>
      <c r="AD743" s="35"/>
      <c r="AE743" s="35">
        <v>0</v>
      </c>
      <c r="AF743" s="35">
        <v>214.0083333</v>
      </c>
      <c r="AG743" s="35">
        <v>30.56891667</v>
      </c>
      <c r="AH743" s="35">
        <v>173.5017292</v>
      </c>
      <c r="AI743" s="35"/>
      <c r="AJ743" s="35"/>
      <c r="AK743" s="35"/>
      <c r="AL743" s="35">
        <v>0</v>
      </c>
      <c r="AM743" s="35"/>
      <c r="AN743" s="35"/>
      <c r="AQ743" s="24">
        <f t="shared" si="48"/>
        <v>569.01243747000001</v>
      </c>
      <c r="AS743" s="34">
        <v>771.93600000000004</v>
      </c>
      <c r="AU743" s="20">
        <f t="shared" si="47"/>
        <v>1340.94843747</v>
      </c>
      <c r="AW743" s="20"/>
    </row>
    <row r="744" spans="1:49" x14ac:dyDescent="0.25">
      <c r="A744" t="str">
        <f>VLOOKUP($B744,'Cushing Balance'!$C$2:$E$500,3,TRUE)</f>
        <v>312011</v>
      </c>
      <c r="B744" s="1">
        <v>40755</v>
      </c>
      <c r="C744" s="31"/>
      <c r="D744" s="8">
        <v>0</v>
      </c>
      <c r="E744" s="35">
        <v>93.526375000000002</v>
      </c>
      <c r="F744" s="35"/>
      <c r="G744" s="26">
        <v>49.5</v>
      </c>
      <c r="H744" s="35">
        <v>31.146770830000001</v>
      </c>
      <c r="I744" s="35">
        <v>0</v>
      </c>
      <c r="J744" s="26">
        <v>0</v>
      </c>
      <c r="K744" s="35">
        <v>65.918166670000005</v>
      </c>
      <c r="L744" s="35">
        <v>0</v>
      </c>
      <c r="M744" s="35">
        <v>277.20518750000002</v>
      </c>
      <c r="N744" s="35">
        <v>0</v>
      </c>
      <c r="O744" s="35"/>
      <c r="P744" s="35"/>
      <c r="Q744" s="35"/>
      <c r="R744" s="35">
        <v>1.800020833</v>
      </c>
      <c r="S744" s="35"/>
      <c r="T744" s="35"/>
      <c r="V744" s="24">
        <f t="shared" si="45"/>
        <v>519.096520833</v>
      </c>
      <c r="X744" s="5">
        <v>390.56435434259834</v>
      </c>
      <c r="Z744" s="20">
        <f t="shared" si="46"/>
        <v>909.66087517559833</v>
      </c>
      <c r="AB744" s="8">
        <v>150.4618333</v>
      </c>
      <c r="AC744" s="35">
        <v>0</v>
      </c>
      <c r="AD744" s="35"/>
      <c r="AE744" s="35">
        <v>0</v>
      </c>
      <c r="AF744" s="35">
        <v>223.23241669999999</v>
      </c>
      <c r="AG744" s="35">
        <v>30.3231875</v>
      </c>
      <c r="AH744" s="35">
        <v>173.56899999999999</v>
      </c>
      <c r="AI744" s="35"/>
      <c r="AJ744" s="35"/>
      <c r="AK744" s="35"/>
      <c r="AL744" s="35">
        <v>0</v>
      </c>
      <c r="AM744" s="35"/>
      <c r="AN744" s="35"/>
      <c r="AQ744" s="24">
        <f t="shared" si="48"/>
        <v>577.58643749999999</v>
      </c>
      <c r="AS744" s="34">
        <v>771.93600000000004</v>
      </c>
      <c r="AU744" s="20">
        <f t="shared" si="47"/>
        <v>1349.5224375</v>
      </c>
      <c r="AW744" s="20"/>
    </row>
    <row r="745" spans="1:49" x14ac:dyDescent="0.25">
      <c r="A745" t="str">
        <f>VLOOKUP($B745,'Cushing Balance'!$C$2:$E$500,3,TRUE)</f>
        <v>312011</v>
      </c>
      <c r="B745" s="1">
        <v>40756</v>
      </c>
      <c r="C745" s="31"/>
      <c r="D745" s="8">
        <v>0</v>
      </c>
      <c r="E745" s="35">
        <v>24.11033333</v>
      </c>
      <c r="F745" s="35"/>
      <c r="G745" s="26">
        <v>49.5</v>
      </c>
      <c r="H745" s="35">
        <v>30.81989583</v>
      </c>
      <c r="I745" s="35">
        <v>0</v>
      </c>
      <c r="J745" s="26">
        <v>0</v>
      </c>
      <c r="K745" s="35">
        <v>57.300270830000002</v>
      </c>
      <c r="L745" s="35">
        <v>0</v>
      </c>
      <c r="M745" s="35">
        <v>301.15320830000002</v>
      </c>
      <c r="N745" s="35">
        <v>0</v>
      </c>
      <c r="O745" s="35"/>
      <c r="P745" s="35"/>
      <c r="Q745" s="35"/>
      <c r="R745" s="35">
        <v>16.844020830000002</v>
      </c>
      <c r="S745" s="35"/>
      <c r="T745" s="35"/>
      <c r="V745" s="24">
        <f t="shared" si="45"/>
        <v>479.72772911999999</v>
      </c>
      <c r="X745" s="5">
        <v>404.67110724232629</v>
      </c>
      <c r="Z745" s="20">
        <f t="shared" si="46"/>
        <v>884.39883636232628</v>
      </c>
      <c r="AB745" s="8">
        <v>145.70297920000002</v>
      </c>
      <c r="AC745" s="35">
        <v>0</v>
      </c>
      <c r="AD745" s="35"/>
      <c r="AE745" s="35">
        <v>0</v>
      </c>
      <c r="AF745" s="35">
        <v>223.0904792</v>
      </c>
      <c r="AG745" s="35">
        <v>27.031104169999999</v>
      </c>
      <c r="AH745" s="35">
        <v>177.23237499999999</v>
      </c>
      <c r="AI745" s="35"/>
      <c r="AJ745" s="35"/>
      <c r="AK745" s="35"/>
      <c r="AL745" s="35">
        <v>0</v>
      </c>
      <c r="AM745" s="35"/>
      <c r="AN745" s="35"/>
      <c r="AQ745" s="24">
        <f t="shared" si="48"/>
        <v>573.05693756999995</v>
      </c>
      <c r="AS745" s="34">
        <v>733.58400000000006</v>
      </c>
      <c r="AU745" s="20">
        <f t="shared" si="47"/>
        <v>1306.64093757</v>
      </c>
      <c r="AW745" s="20"/>
    </row>
    <row r="746" spans="1:49" x14ac:dyDescent="0.25">
      <c r="A746" t="str">
        <f>VLOOKUP($B746,'Cushing Balance'!$C$2:$E$500,3,TRUE)</f>
        <v>312011</v>
      </c>
      <c r="B746" s="1">
        <v>40757</v>
      </c>
      <c r="C746" s="31"/>
      <c r="D746" s="8">
        <v>187.1656667</v>
      </c>
      <c r="E746" s="35">
        <v>29.952750000000002</v>
      </c>
      <c r="F746" s="35"/>
      <c r="G746" s="26">
        <v>49.5</v>
      </c>
      <c r="H746" s="35">
        <v>29.964625000000002</v>
      </c>
      <c r="I746" s="35">
        <v>0</v>
      </c>
      <c r="J746" s="26">
        <v>0</v>
      </c>
      <c r="K746" s="35">
        <v>54.255249999999997</v>
      </c>
      <c r="L746" s="35">
        <v>0</v>
      </c>
      <c r="M746" s="35">
        <v>350.29702079999998</v>
      </c>
      <c r="N746" s="35">
        <v>0</v>
      </c>
      <c r="O746" s="35"/>
      <c r="P746" s="35"/>
      <c r="Q746" s="35"/>
      <c r="R746" s="35">
        <v>36.496541669999999</v>
      </c>
      <c r="S746" s="35"/>
      <c r="T746" s="35"/>
      <c r="V746" s="24">
        <f t="shared" si="45"/>
        <v>737.63185417</v>
      </c>
      <c r="X746" s="5">
        <v>404.67110724232629</v>
      </c>
      <c r="Z746" s="20">
        <f t="shared" si="46"/>
        <v>1142.3029614123263</v>
      </c>
      <c r="AB746" s="8">
        <v>152.05381249999999</v>
      </c>
      <c r="AC746" s="35">
        <v>0</v>
      </c>
      <c r="AD746" s="35"/>
      <c r="AE746" s="35">
        <v>0</v>
      </c>
      <c r="AF746" s="35">
        <v>221.78641669999999</v>
      </c>
      <c r="AG746" s="35">
        <v>32.855229170000001</v>
      </c>
      <c r="AH746" s="35">
        <v>178.6202917</v>
      </c>
      <c r="AI746" s="35"/>
      <c r="AJ746" s="35"/>
      <c r="AK746" s="35"/>
      <c r="AL746" s="35">
        <v>0</v>
      </c>
      <c r="AM746" s="35"/>
      <c r="AN746" s="35"/>
      <c r="AQ746" s="24">
        <f t="shared" si="48"/>
        <v>585.31575006999992</v>
      </c>
      <c r="AS746" s="34">
        <v>733.58400000000006</v>
      </c>
      <c r="AU746" s="20">
        <f t="shared" si="47"/>
        <v>1318.89975007</v>
      </c>
      <c r="AW746" s="20"/>
    </row>
    <row r="747" spans="1:49" x14ac:dyDescent="0.25">
      <c r="A747" t="str">
        <f>VLOOKUP($B747,'Cushing Balance'!$C$2:$E$500,3,TRUE)</f>
        <v>312011</v>
      </c>
      <c r="B747" s="1">
        <v>40758</v>
      </c>
      <c r="C747" s="31"/>
      <c r="D747" s="8">
        <v>0</v>
      </c>
      <c r="E747" s="35">
        <v>19.149812499999999</v>
      </c>
      <c r="F747" s="35"/>
      <c r="G747" s="26">
        <v>49.5</v>
      </c>
      <c r="H747" s="35">
        <v>29.83604167</v>
      </c>
      <c r="I747" s="35">
        <v>0</v>
      </c>
      <c r="J747" s="26">
        <v>0</v>
      </c>
      <c r="K747" s="35">
        <v>54.728645829999998</v>
      </c>
      <c r="L747" s="35">
        <v>0</v>
      </c>
      <c r="M747" s="35">
        <v>322.84664579999998</v>
      </c>
      <c r="N747" s="35">
        <v>0</v>
      </c>
      <c r="O747" s="35"/>
      <c r="P747" s="35"/>
      <c r="Q747" s="35"/>
      <c r="R747" s="35">
        <v>17.575645830000003</v>
      </c>
      <c r="S747" s="35"/>
      <c r="T747" s="35"/>
      <c r="V747" s="24">
        <f t="shared" si="45"/>
        <v>493.63679162999995</v>
      </c>
      <c r="X747" s="5">
        <v>404.67110724232629</v>
      </c>
      <c r="Z747" s="20">
        <f t="shared" si="46"/>
        <v>898.30789887232618</v>
      </c>
      <c r="AB747" s="8">
        <v>152.02314580000001</v>
      </c>
      <c r="AC747" s="35">
        <v>0</v>
      </c>
      <c r="AD747" s="35"/>
      <c r="AE747" s="35">
        <v>0</v>
      </c>
      <c r="AF747" s="35">
        <v>220.1197708</v>
      </c>
      <c r="AG747" s="35">
        <v>25.322062500000001</v>
      </c>
      <c r="AH747" s="35">
        <v>179.98827080000001</v>
      </c>
      <c r="AI747" s="35"/>
      <c r="AJ747" s="35"/>
      <c r="AK747" s="35"/>
      <c r="AL747" s="35">
        <v>0</v>
      </c>
      <c r="AM747" s="35"/>
      <c r="AN747" s="35"/>
      <c r="AQ747" s="24">
        <f t="shared" si="48"/>
        <v>577.45324990000006</v>
      </c>
      <c r="AS747" s="34">
        <v>733.58400000000006</v>
      </c>
      <c r="AU747" s="20">
        <f t="shared" si="47"/>
        <v>1311.0372499</v>
      </c>
      <c r="AW747" s="20"/>
    </row>
    <row r="748" spans="1:49" x14ac:dyDescent="0.25">
      <c r="A748" t="str">
        <f>VLOOKUP($B748,'Cushing Balance'!$C$2:$E$500,3,TRUE)</f>
        <v>312011</v>
      </c>
      <c r="B748" s="1">
        <v>40759</v>
      </c>
      <c r="C748" s="31"/>
      <c r="D748" s="8">
        <v>0</v>
      </c>
      <c r="E748" s="35">
        <v>16.526145830000001</v>
      </c>
      <c r="F748" s="35"/>
      <c r="G748" s="26">
        <v>49.5</v>
      </c>
      <c r="H748" s="35">
        <v>31.946541669999998</v>
      </c>
      <c r="I748" s="35">
        <v>0</v>
      </c>
      <c r="J748" s="26">
        <v>0</v>
      </c>
      <c r="K748" s="35">
        <v>61.519333330000002</v>
      </c>
      <c r="L748" s="35">
        <v>0</v>
      </c>
      <c r="M748" s="35">
        <v>327.10750000000002</v>
      </c>
      <c r="N748" s="35">
        <v>0</v>
      </c>
      <c r="O748" s="35"/>
      <c r="P748" s="35"/>
      <c r="Q748" s="35"/>
      <c r="R748" s="35">
        <v>42.208916670000001</v>
      </c>
      <c r="S748" s="35"/>
      <c r="T748" s="35"/>
      <c r="V748" s="24">
        <f t="shared" si="45"/>
        <v>528.80843749999997</v>
      </c>
      <c r="X748" s="5">
        <v>404.67110724232629</v>
      </c>
      <c r="Z748" s="20">
        <f t="shared" si="46"/>
        <v>933.4795447423262</v>
      </c>
      <c r="AB748" s="8">
        <v>149.358375</v>
      </c>
      <c r="AC748" s="35">
        <v>0</v>
      </c>
      <c r="AD748" s="35"/>
      <c r="AE748" s="35">
        <v>0</v>
      </c>
      <c r="AF748" s="35">
        <v>218.353375</v>
      </c>
      <c r="AG748" s="35">
        <v>15.35010417</v>
      </c>
      <c r="AH748" s="35">
        <v>176.30247919999999</v>
      </c>
      <c r="AI748" s="35"/>
      <c r="AJ748" s="35"/>
      <c r="AK748" s="35"/>
      <c r="AL748" s="35">
        <v>0</v>
      </c>
      <c r="AM748" s="35"/>
      <c r="AN748" s="35"/>
      <c r="AQ748" s="24">
        <f t="shared" si="48"/>
        <v>559.36433336999994</v>
      </c>
      <c r="AS748" s="34">
        <v>733.58400000000006</v>
      </c>
      <c r="AU748" s="20">
        <f t="shared" si="47"/>
        <v>1292.94833337</v>
      </c>
      <c r="AW748" s="20"/>
    </row>
    <row r="749" spans="1:49" x14ac:dyDescent="0.25">
      <c r="A749" t="str">
        <f>VLOOKUP($B749,'Cushing Balance'!$C$2:$E$500,3,TRUE)</f>
        <v>312011</v>
      </c>
      <c r="B749" s="1">
        <v>40760</v>
      </c>
      <c r="C749" s="31"/>
      <c r="D749" s="8">
        <v>0</v>
      </c>
      <c r="E749" s="35">
        <v>18.266500000000001</v>
      </c>
      <c r="F749" s="35"/>
      <c r="G749" s="26">
        <v>49.5</v>
      </c>
      <c r="H749" s="35">
        <v>30.959520830000002</v>
      </c>
      <c r="I749" s="35">
        <v>0</v>
      </c>
      <c r="J749" s="26">
        <v>0</v>
      </c>
      <c r="K749" s="35">
        <v>68.232520829999999</v>
      </c>
      <c r="L749" s="35">
        <v>0</v>
      </c>
      <c r="M749" s="35">
        <v>328.52912500000002</v>
      </c>
      <c r="N749" s="35">
        <v>0</v>
      </c>
      <c r="O749" s="35"/>
      <c r="P749" s="35"/>
      <c r="Q749" s="35"/>
      <c r="R749" s="35">
        <v>50.433750000000003</v>
      </c>
      <c r="S749" s="35"/>
      <c r="T749" s="35"/>
      <c r="V749" s="24">
        <f t="shared" si="45"/>
        <v>545.92141666000009</v>
      </c>
      <c r="X749" s="5">
        <v>404.67110724232629</v>
      </c>
      <c r="Z749" s="20">
        <f t="shared" si="46"/>
        <v>950.59252390232632</v>
      </c>
      <c r="AB749" s="8">
        <v>149.23229169999999</v>
      </c>
      <c r="AC749" s="35">
        <v>0</v>
      </c>
      <c r="AD749" s="35"/>
      <c r="AE749" s="35">
        <v>0</v>
      </c>
      <c r="AF749" s="35">
        <v>203.44352079999999</v>
      </c>
      <c r="AG749" s="35">
        <v>21.611999999999998</v>
      </c>
      <c r="AH749" s="35">
        <v>170.74277079999999</v>
      </c>
      <c r="AI749" s="35"/>
      <c r="AJ749" s="35"/>
      <c r="AK749" s="35"/>
      <c r="AL749" s="35">
        <v>0</v>
      </c>
      <c r="AM749" s="35"/>
      <c r="AN749" s="35"/>
      <c r="AQ749" s="24">
        <f t="shared" si="48"/>
        <v>545.03058329999999</v>
      </c>
      <c r="AS749" s="34">
        <v>733.58400000000006</v>
      </c>
      <c r="AU749" s="20">
        <f t="shared" si="47"/>
        <v>1278.6145833</v>
      </c>
      <c r="AW749" s="20"/>
    </row>
    <row r="750" spans="1:49" x14ac:dyDescent="0.25">
      <c r="A750" t="str">
        <f>VLOOKUP($B750,'Cushing Balance'!$C$2:$E$500,3,TRUE)</f>
        <v>322011</v>
      </c>
      <c r="B750" s="1">
        <v>40761</v>
      </c>
      <c r="C750" s="31"/>
      <c r="D750" s="8">
        <v>0</v>
      </c>
      <c r="E750" s="35">
        <v>15.179541670000001</v>
      </c>
      <c r="F750" s="35"/>
      <c r="G750" s="26">
        <v>49.5</v>
      </c>
      <c r="H750" s="35">
        <v>31.229729169999999</v>
      </c>
      <c r="I750" s="35">
        <v>0</v>
      </c>
      <c r="J750" s="26">
        <v>0</v>
      </c>
      <c r="K750" s="35">
        <v>69.827020829999995</v>
      </c>
      <c r="L750" s="35">
        <v>0</v>
      </c>
      <c r="M750" s="35">
        <v>332.28312499999998</v>
      </c>
      <c r="N750" s="35">
        <v>0</v>
      </c>
      <c r="O750" s="35"/>
      <c r="P750" s="35"/>
      <c r="Q750" s="35"/>
      <c r="R750" s="35">
        <v>38.17260417</v>
      </c>
      <c r="S750" s="35"/>
      <c r="T750" s="35"/>
      <c r="V750" s="24">
        <f t="shared" si="45"/>
        <v>536.19202083999994</v>
      </c>
      <c r="X750" s="5">
        <v>404.67110724232629</v>
      </c>
      <c r="Z750" s="20">
        <f t="shared" si="46"/>
        <v>940.86312808232628</v>
      </c>
      <c r="AB750" s="8">
        <v>144.52720830000001</v>
      </c>
      <c r="AC750" s="35">
        <v>0</v>
      </c>
      <c r="AD750" s="35"/>
      <c r="AE750" s="35">
        <v>0</v>
      </c>
      <c r="AF750" s="35">
        <v>212.2071875</v>
      </c>
      <c r="AG750" s="35">
        <v>20.9423125</v>
      </c>
      <c r="AH750" s="35">
        <v>170.81252079999999</v>
      </c>
      <c r="AI750" s="35"/>
      <c r="AJ750" s="35"/>
      <c r="AK750" s="35"/>
      <c r="AL750" s="35">
        <v>0</v>
      </c>
      <c r="AM750" s="35"/>
      <c r="AN750" s="35"/>
      <c r="AQ750" s="24">
        <f t="shared" si="48"/>
        <v>548.48922909999999</v>
      </c>
      <c r="AS750" s="34">
        <v>733.58400000000006</v>
      </c>
      <c r="AU750" s="20">
        <f t="shared" si="47"/>
        <v>1282.0732290999999</v>
      </c>
      <c r="AW750" s="20"/>
    </row>
    <row r="751" spans="1:49" x14ac:dyDescent="0.25">
      <c r="A751" t="str">
        <f>VLOOKUP($B751,'Cushing Balance'!$C$2:$E$500,3,TRUE)</f>
        <v>322011</v>
      </c>
      <c r="B751" s="1">
        <v>40762</v>
      </c>
      <c r="C751" s="31"/>
      <c r="D751" s="8">
        <v>0</v>
      </c>
      <c r="E751" s="35">
        <v>12.33110417</v>
      </c>
      <c r="F751" s="35"/>
      <c r="G751" s="26">
        <v>49.5</v>
      </c>
      <c r="H751" s="35">
        <v>30.875791669999998</v>
      </c>
      <c r="I751" s="35">
        <v>0</v>
      </c>
      <c r="J751" s="26">
        <v>0</v>
      </c>
      <c r="K751" s="35">
        <v>69.193437500000002</v>
      </c>
      <c r="L751" s="35">
        <v>0</v>
      </c>
      <c r="M751" s="35">
        <v>330.79170829999998</v>
      </c>
      <c r="N751" s="35">
        <v>0</v>
      </c>
      <c r="O751" s="35"/>
      <c r="P751" s="35"/>
      <c r="Q751" s="35"/>
      <c r="R751" s="35">
        <v>55.007458329999999</v>
      </c>
      <c r="S751" s="35"/>
      <c r="T751" s="35"/>
      <c r="V751" s="24">
        <f t="shared" si="45"/>
        <v>547.69949996999992</v>
      </c>
      <c r="X751" s="5">
        <v>404.67110724232629</v>
      </c>
      <c r="Z751" s="20">
        <f t="shared" si="46"/>
        <v>952.37060721232615</v>
      </c>
      <c r="AB751" s="8">
        <v>133.97450000000001</v>
      </c>
      <c r="AC751" s="35">
        <v>0</v>
      </c>
      <c r="AD751" s="35"/>
      <c r="AE751" s="35">
        <v>0</v>
      </c>
      <c r="AF751" s="35">
        <v>224.65937500000001</v>
      </c>
      <c r="AG751" s="35">
        <v>16.4385625</v>
      </c>
      <c r="AH751" s="35">
        <v>172.50685419999999</v>
      </c>
      <c r="AI751" s="35"/>
      <c r="AJ751" s="35"/>
      <c r="AK751" s="35"/>
      <c r="AL751" s="35">
        <v>0</v>
      </c>
      <c r="AM751" s="35"/>
      <c r="AN751" s="35"/>
      <c r="AQ751" s="24">
        <f t="shared" si="48"/>
        <v>547.5792917</v>
      </c>
      <c r="AS751" s="34">
        <v>733.58400000000006</v>
      </c>
      <c r="AU751" s="20">
        <f t="shared" si="47"/>
        <v>1281.1632917000002</v>
      </c>
      <c r="AW751" s="20"/>
    </row>
    <row r="752" spans="1:49" x14ac:dyDescent="0.25">
      <c r="A752" t="str">
        <f>VLOOKUP($B752,'Cushing Balance'!$C$2:$E$500,3,TRUE)</f>
        <v>322011</v>
      </c>
      <c r="B752" s="1">
        <v>40763</v>
      </c>
      <c r="C752" s="31"/>
      <c r="D752" s="8">
        <v>178.02583329999999</v>
      </c>
      <c r="E752" s="35">
        <v>51.394645830000002</v>
      </c>
      <c r="F752" s="35"/>
      <c r="G752" s="26">
        <v>49.5</v>
      </c>
      <c r="H752" s="35">
        <v>29.287770830000003</v>
      </c>
      <c r="I752" s="35">
        <v>0</v>
      </c>
      <c r="J752" s="26">
        <v>0</v>
      </c>
      <c r="K752" s="35">
        <v>69.135999999999996</v>
      </c>
      <c r="L752" s="35">
        <v>0</v>
      </c>
      <c r="M752" s="35">
        <v>355.00554169999998</v>
      </c>
      <c r="N752" s="35">
        <v>0</v>
      </c>
      <c r="O752" s="35"/>
      <c r="P752" s="35"/>
      <c r="Q752" s="35"/>
      <c r="R752" s="35">
        <v>28.885833330000001</v>
      </c>
      <c r="S752" s="35"/>
      <c r="T752" s="35"/>
      <c r="V752" s="24">
        <f t="shared" si="45"/>
        <v>761.23562498999991</v>
      </c>
      <c r="X752" s="5">
        <v>404.67110724232629</v>
      </c>
      <c r="Z752" s="20">
        <f t="shared" si="46"/>
        <v>1165.9067322323262</v>
      </c>
      <c r="AB752" s="8">
        <v>151.09231249999999</v>
      </c>
      <c r="AC752" s="35">
        <v>0</v>
      </c>
      <c r="AD752" s="35"/>
      <c r="AE752" s="35">
        <v>0</v>
      </c>
      <c r="AF752" s="35">
        <v>225.2607083</v>
      </c>
      <c r="AG752" s="35">
        <v>21.69347917</v>
      </c>
      <c r="AH752" s="35">
        <v>170.2033333</v>
      </c>
      <c r="AI752" s="35"/>
      <c r="AJ752" s="35"/>
      <c r="AK752" s="35"/>
      <c r="AL752" s="35">
        <v>0</v>
      </c>
      <c r="AM752" s="35"/>
      <c r="AN752" s="35"/>
      <c r="AQ752" s="24">
        <f t="shared" si="48"/>
        <v>568.24983326999995</v>
      </c>
      <c r="AS752" s="34">
        <v>733.58400000000006</v>
      </c>
      <c r="AU752" s="20">
        <f t="shared" si="47"/>
        <v>1301.83383327</v>
      </c>
      <c r="AW752" s="20"/>
    </row>
    <row r="753" spans="1:49" x14ac:dyDescent="0.25">
      <c r="A753" t="str">
        <f>VLOOKUP($B753,'Cushing Balance'!$C$2:$E$500,3,TRUE)</f>
        <v>322011</v>
      </c>
      <c r="B753" s="1">
        <v>40764</v>
      </c>
      <c r="C753" s="31"/>
      <c r="D753" s="8">
        <v>49.521312500000001</v>
      </c>
      <c r="E753" s="35">
        <v>112.91910420000001</v>
      </c>
      <c r="F753" s="35"/>
      <c r="G753" s="26">
        <v>49.5</v>
      </c>
      <c r="H753" s="35">
        <v>30.760518520000002</v>
      </c>
      <c r="I753" s="35">
        <v>0</v>
      </c>
      <c r="J753" s="26">
        <v>0</v>
      </c>
      <c r="K753" s="35">
        <v>69.006</v>
      </c>
      <c r="L753" s="35">
        <v>0</v>
      </c>
      <c r="M753" s="35">
        <v>327.62756250000001</v>
      </c>
      <c r="N753" s="35">
        <v>0</v>
      </c>
      <c r="O753" s="35"/>
      <c r="P753" s="35"/>
      <c r="Q753" s="35"/>
      <c r="R753" s="35">
        <v>34.033583329999999</v>
      </c>
      <c r="S753" s="35"/>
      <c r="T753" s="35"/>
      <c r="V753" s="24">
        <f t="shared" si="45"/>
        <v>673.36808105</v>
      </c>
      <c r="X753" s="5">
        <v>404.67110724232629</v>
      </c>
      <c r="Z753" s="20">
        <f t="shared" si="46"/>
        <v>1078.0391882923263</v>
      </c>
      <c r="AB753" s="8">
        <v>135.09312499999999</v>
      </c>
      <c r="AC753" s="35">
        <v>0</v>
      </c>
      <c r="AD753" s="35"/>
      <c r="AE753" s="35">
        <v>0</v>
      </c>
      <c r="AF753" s="35">
        <v>215.77556250000001</v>
      </c>
      <c r="AG753" s="35">
        <v>21.837062499999998</v>
      </c>
      <c r="AH753" s="35">
        <v>174.3611458</v>
      </c>
      <c r="AI753" s="35"/>
      <c r="AJ753" s="35"/>
      <c r="AK753" s="35"/>
      <c r="AL753" s="35">
        <v>0</v>
      </c>
      <c r="AM753" s="35"/>
      <c r="AN753" s="35"/>
      <c r="AQ753" s="24">
        <f t="shared" si="48"/>
        <v>547.0668958</v>
      </c>
      <c r="AS753" s="34">
        <v>733.58400000000006</v>
      </c>
      <c r="AU753" s="20">
        <f t="shared" si="47"/>
        <v>1280.6508957999999</v>
      </c>
      <c r="AW753" s="20"/>
    </row>
    <row r="754" spans="1:49" x14ac:dyDescent="0.25">
      <c r="A754" t="str">
        <f>VLOOKUP($B754,'Cushing Balance'!$C$2:$E$500,3,TRUE)</f>
        <v>322011</v>
      </c>
      <c r="B754" s="1">
        <v>40765</v>
      </c>
      <c r="C754" s="31"/>
      <c r="D754" s="8">
        <v>0</v>
      </c>
      <c r="E754" s="35">
        <v>138.7013958</v>
      </c>
      <c r="F754" s="35"/>
      <c r="G754" s="26">
        <v>49.5</v>
      </c>
      <c r="H754" s="35">
        <v>28.501263159999997</v>
      </c>
      <c r="I754" s="35">
        <v>0</v>
      </c>
      <c r="J754" s="26">
        <v>0</v>
      </c>
      <c r="K754" s="35">
        <v>66.878166670000013</v>
      </c>
      <c r="L754" s="35">
        <v>0</v>
      </c>
      <c r="M754" s="35">
        <v>334.42206249999998</v>
      </c>
      <c r="N754" s="35">
        <v>0</v>
      </c>
      <c r="O754" s="35"/>
      <c r="P754" s="35"/>
      <c r="Q754" s="35"/>
      <c r="R754" s="35">
        <v>12.92422917</v>
      </c>
      <c r="S754" s="35"/>
      <c r="T754" s="35"/>
      <c r="V754" s="24">
        <f t="shared" si="45"/>
        <v>630.92711729999996</v>
      </c>
      <c r="X754" s="5">
        <v>404.67110724232629</v>
      </c>
      <c r="Z754" s="20">
        <f t="shared" si="46"/>
        <v>1035.5982245423263</v>
      </c>
      <c r="AB754" s="8">
        <v>130.05889579999999</v>
      </c>
      <c r="AC754" s="35">
        <v>0</v>
      </c>
      <c r="AD754" s="35"/>
      <c r="AE754" s="35">
        <v>0</v>
      </c>
      <c r="AF754" s="35">
        <v>226.4464792</v>
      </c>
      <c r="AG754" s="35">
        <v>22.311583330000001</v>
      </c>
      <c r="AH754" s="35">
        <v>169.89349999999999</v>
      </c>
      <c r="AI754" s="35"/>
      <c r="AJ754" s="35"/>
      <c r="AK754" s="35"/>
      <c r="AL754" s="35">
        <v>0</v>
      </c>
      <c r="AM754" s="35"/>
      <c r="AN754" s="35"/>
      <c r="AQ754" s="24">
        <f t="shared" si="48"/>
        <v>548.71045832999994</v>
      </c>
      <c r="AS754" s="34">
        <v>733.58400000000006</v>
      </c>
      <c r="AU754" s="20">
        <f t="shared" si="47"/>
        <v>1282.29445833</v>
      </c>
      <c r="AW754" s="20"/>
    </row>
    <row r="755" spans="1:49" x14ac:dyDescent="0.25">
      <c r="A755" t="str">
        <f>VLOOKUP($B755,'Cushing Balance'!$C$2:$E$500,3,TRUE)</f>
        <v>322011</v>
      </c>
      <c r="B755" s="1">
        <v>40766</v>
      </c>
      <c r="C755" s="31"/>
      <c r="D755" s="8">
        <v>218.0205833</v>
      </c>
      <c r="E755" s="35">
        <v>71.599958329999993</v>
      </c>
      <c r="F755" s="35"/>
      <c r="G755" s="26">
        <v>49.5</v>
      </c>
      <c r="H755" s="35">
        <v>47.552291669999995</v>
      </c>
      <c r="I755" s="35">
        <v>0</v>
      </c>
      <c r="J755" s="26">
        <v>0</v>
      </c>
      <c r="K755" s="35">
        <v>68.309562499999998</v>
      </c>
      <c r="L755" s="35">
        <v>0</v>
      </c>
      <c r="M755" s="35">
        <v>315.95691670000002</v>
      </c>
      <c r="N755" s="35">
        <v>0</v>
      </c>
      <c r="O755" s="35"/>
      <c r="P755" s="35"/>
      <c r="Q755" s="35"/>
      <c r="R755" s="35">
        <v>8.6164583330000006</v>
      </c>
      <c r="S755" s="35"/>
      <c r="T755" s="35"/>
      <c r="V755" s="24">
        <f t="shared" si="45"/>
        <v>779.55577083299988</v>
      </c>
      <c r="X755" s="5">
        <v>404.67110724232629</v>
      </c>
      <c r="Z755" s="20">
        <f t="shared" si="46"/>
        <v>1184.2268780753261</v>
      </c>
      <c r="AB755" s="8">
        <v>129.9440208</v>
      </c>
      <c r="AC755" s="35">
        <v>0</v>
      </c>
      <c r="AD755" s="35"/>
      <c r="AE755" s="35">
        <v>0</v>
      </c>
      <c r="AF755" s="35">
        <v>220.71539580000001</v>
      </c>
      <c r="AG755" s="35">
        <v>18.485354169999997</v>
      </c>
      <c r="AH755" s="35">
        <v>171.00425000000001</v>
      </c>
      <c r="AI755" s="35"/>
      <c r="AJ755" s="35"/>
      <c r="AK755" s="35"/>
      <c r="AL755" s="35">
        <v>0</v>
      </c>
      <c r="AM755" s="35"/>
      <c r="AN755" s="35"/>
      <c r="AQ755" s="24">
        <f t="shared" si="48"/>
        <v>540.14902076999999</v>
      </c>
      <c r="AS755" s="34">
        <v>733.58400000000006</v>
      </c>
      <c r="AU755" s="20">
        <f t="shared" si="47"/>
        <v>1273.7330207700002</v>
      </c>
      <c r="AW755" s="20"/>
    </row>
    <row r="756" spans="1:49" x14ac:dyDescent="0.25">
      <c r="A756" t="str">
        <f>VLOOKUP($B756,'Cushing Balance'!$C$2:$E$500,3,TRUE)</f>
        <v>322011</v>
      </c>
      <c r="B756" s="1">
        <v>40767</v>
      </c>
      <c r="C756" s="31"/>
      <c r="D756" s="8">
        <v>0</v>
      </c>
      <c r="E756" s="35">
        <v>12.697374999999999</v>
      </c>
      <c r="F756" s="35"/>
      <c r="G756" s="26">
        <v>49.5</v>
      </c>
      <c r="H756" s="35">
        <v>56.89533333</v>
      </c>
      <c r="I756" s="35">
        <v>0</v>
      </c>
      <c r="J756" s="26">
        <v>0</v>
      </c>
      <c r="K756" s="35">
        <v>66.759187499999996</v>
      </c>
      <c r="L756" s="35">
        <v>0</v>
      </c>
      <c r="M756" s="35">
        <v>325.25002080000002</v>
      </c>
      <c r="N756" s="35">
        <v>0</v>
      </c>
      <c r="O756" s="35"/>
      <c r="P756" s="35"/>
      <c r="Q756" s="35"/>
      <c r="R756" s="35">
        <v>19.945833330000003</v>
      </c>
      <c r="S756" s="35"/>
      <c r="T756" s="35"/>
      <c r="V756" s="24">
        <f t="shared" si="45"/>
        <v>531.04774996000003</v>
      </c>
      <c r="X756" s="5">
        <v>404.67110724232629</v>
      </c>
      <c r="Z756" s="20">
        <f t="shared" si="46"/>
        <v>935.71885720232626</v>
      </c>
      <c r="AB756" s="8">
        <v>135.50641669999999</v>
      </c>
      <c r="AC756" s="35">
        <v>0</v>
      </c>
      <c r="AD756" s="35"/>
      <c r="AE756" s="35">
        <v>0</v>
      </c>
      <c r="AF756" s="35">
        <v>222.03514580000001</v>
      </c>
      <c r="AG756" s="35">
        <v>16.2058125</v>
      </c>
      <c r="AH756" s="35">
        <v>170.97814579999999</v>
      </c>
      <c r="AI756" s="35"/>
      <c r="AJ756" s="35"/>
      <c r="AK756" s="35"/>
      <c r="AL756" s="35">
        <v>0</v>
      </c>
      <c r="AM756" s="35"/>
      <c r="AN756" s="35"/>
      <c r="AQ756" s="24">
        <f t="shared" si="48"/>
        <v>544.72552079999991</v>
      </c>
      <c r="AS756" s="34">
        <v>733.58400000000006</v>
      </c>
      <c r="AU756" s="20">
        <f t="shared" si="47"/>
        <v>1278.3095208</v>
      </c>
      <c r="AW756" s="20"/>
    </row>
    <row r="757" spans="1:49" x14ac:dyDescent="0.25">
      <c r="A757" t="str">
        <f>VLOOKUP($B757,'Cushing Balance'!$C$2:$E$500,3,TRUE)</f>
        <v>332011</v>
      </c>
      <c r="B757" s="1">
        <v>40768</v>
      </c>
      <c r="C757" s="31"/>
      <c r="D757" s="8">
        <v>0</v>
      </c>
      <c r="E757" s="35">
        <v>21.51520833</v>
      </c>
      <c r="F757" s="35"/>
      <c r="G757" s="26">
        <v>49.5</v>
      </c>
      <c r="H757" s="35">
        <v>51.950749999999999</v>
      </c>
      <c r="I757" s="35">
        <v>0</v>
      </c>
      <c r="J757" s="26">
        <v>0</v>
      </c>
      <c r="K757" s="35">
        <v>66.672666670000012</v>
      </c>
      <c r="L757" s="35">
        <v>0</v>
      </c>
      <c r="M757" s="35">
        <v>325.78993750000001</v>
      </c>
      <c r="N757" s="35">
        <v>0</v>
      </c>
      <c r="O757" s="35"/>
      <c r="P757" s="35"/>
      <c r="Q757" s="35"/>
      <c r="R757" s="35">
        <v>36.338854169999998</v>
      </c>
      <c r="S757" s="35"/>
      <c r="T757" s="35"/>
      <c r="V757" s="24">
        <f t="shared" si="45"/>
        <v>551.76741666999999</v>
      </c>
      <c r="X757" s="5">
        <v>404.67110724232629</v>
      </c>
      <c r="Z757" s="20">
        <f t="shared" si="46"/>
        <v>956.43852391232622</v>
      </c>
      <c r="AB757" s="8">
        <v>141.72689579999999</v>
      </c>
      <c r="AC757" s="35">
        <v>0</v>
      </c>
      <c r="AD757" s="35"/>
      <c r="AE757" s="35">
        <v>0</v>
      </c>
      <c r="AF757" s="35">
        <v>223.15462500000001</v>
      </c>
      <c r="AG757" s="35">
        <v>21.878083330000003</v>
      </c>
      <c r="AH757" s="35">
        <v>172.489125</v>
      </c>
      <c r="AI757" s="35"/>
      <c r="AJ757" s="35"/>
      <c r="AK757" s="35"/>
      <c r="AL757" s="35">
        <v>0</v>
      </c>
      <c r="AM757" s="35"/>
      <c r="AN757" s="35"/>
      <c r="AQ757" s="24">
        <f t="shared" si="48"/>
        <v>559.2487291299999</v>
      </c>
      <c r="AS757" s="34">
        <v>733.58400000000006</v>
      </c>
      <c r="AU757" s="20">
        <f t="shared" si="47"/>
        <v>1292.83272913</v>
      </c>
      <c r="AW757" s="20"/>
    </row>
    <row r="758" spans="1:49" x14ac:dyDescent="0.25">
      <c r="A758" t="str">
        <f>VLOOKUP($B758,'Cushing Balance'!$C$2:$E$500,3,TRUE)</f>
        <v>332011</v>
      </c>
      <c r="B758" s="1">
        <v>40769</v>
      </c>
      <c r="C758" s="31"/>
      <c r="D758" s="8">
        <v>116.1887708</v>
      </c>
      <c r="E758" s="35">
        <v>122.3138125</v>
      </c>
      <c r="F758" s="35"/>
      <c r="G758" s="26">
        <v>49.5</v>
      </c>
      <c r="H758" s="35">
        <v>40.696375000000003</v>
      </c>
      <c r="I758" s="35">
        <v>0</v>
      </c>
      <c r="J758" s="26">
        <v>0</v>
      </c>
      <c r="K758" s="35">
        <v>65.737979170000003</v>
      </c>
      <c r="L758" s="35">
        <v>0</v>
      </c>
      <c r="M758" s="35">
        <v>313.88183329999998</v>
      </c>
      <c r="N758" s="35">
        <v>0</v>
      </c>
      <c r="O758" s="35"/>
      <c r="P758" s="35"/>
      <c r="Q758" s="35"/>
      <c r="R758" s="35">
        <v>44.937249999999999</v>
      </c>
      <c r="S758" s="35"/>
      <c r="T758" s="35"/>
      <c r="V758" s="24">
        <f t="shared" si="45"/>
        <v>753.25602076999985</v>
      </c>
      <c r="X758" s="5">
        <v>404.67110724232629</v>
      </c>
      <c r="Z758" s="20">
        <f t="shared" si="46"/>
        <v>1157.9271280123262</v>
      </c>
      <c r="AB758" s="8">
        <v>151.4395208</v>
      </c>
      <c r="AC758" s="35">
        <v>0</v>
      </c>
      <c r="AD758" s="35"/>
      <c r="AE758" s="35">
        <v>0</v>
      </c>
      <c r="AF758" s="35">
        <v>225.79943750000001</v>
      </c>
      <c r="AG758" s="35">
        <v>21.704166669999999</v>
      </c>
      <c r="AH758" s="35">
        <v>175.50641669999999</v>
      </c>
      <c r="AI758" s="35"/>
      <c r="AJ758" s="35"/>
      <c r="AK758" s="35"/>
      <c r="AL758" s="35">
        <v>0</v>
      </c>
      <c r="AM758" s="35"/>
      <c r="AN758" s="35"/>
      <c r="AQ758" s="24">
        <f t="shared" si="48"/>
        <v>574.44954167000003</v>
      </c>
      <c r="AS758" s="34">
        <v>733.58400000000006</v>
      </c>
      <c r="AU758" s="20">
        <f t="shared" si="47"/>
        <v>1308.03354167</v>
      </c>
      <c r="AW758" s="20"/>
    </row>
    <row r="759" spans="1:49" x14ac:dyDescent="0.25">
      <c r="A759" t="str">
        <f>VLOOKUP($B759,'Cushing Balance'!$C$2:$E$500,3,TRUE)</f>
        <v>332011</v>
      </c>
      <c r="B759" s="1">
        <v>40770</v>
      </c>
      <c r="C759" s="31"/>
      <c r="D759" s="8">
        <v>292.7642917</v>
      </c>
      <c r="E759" s="35">
        <v>48.611270830000002</v>
      </c>
      <c r="F759" s="35"/>
      <c r="G759" s="26">
        <v>49.5</v>
      </c>
      <c r="H759" s="35">
        <v>31.706125</v>
      </c>
      <c r="I759" s="35">
        <v>0</v>
      </c>
      <c r="J759" s="26">
        <v>0</v>
      </c>
      <c r="K759" s="35">
        <v>66.74110417</v>
      </c>
      <c r="L759" s="35">
        <v>0</v>
      </c>
      <c r="M759" s="35">
        <v>328.30385419999999</v>
      </c>
      <c r="N759" s="35">
        <v>0</v>
      </c>
      <c r="O759" s="35"/>
      <c r="P759" s="35"/>
      <c r="Q759" s="35"/>
      <c r="R759" s="35">
        <v>56.212249999999997</v>
      </c>
      <c r="S759" s="35"/>
      <c r="T759" s="35"/>
      <c r="V759" s="24">
        <f t="shared" si="45"/>
        <v>873.83889590000013</v>
      </c>
      <c r="X759" s="5">
        <v>404.67110724232629</v>
      </c>
      <c r="Z759" s="20">
        <f t="shared" si="46"/>
        <v>1278.5100031423265</v>
      </c>
      <c r="AB759" s="8">
        <v>143.7135208</v>
      </c>
      <c r="AC759" s="35">
        <v>0</v>
      </c>
      <c r="AD759" s="35"/>
      <c r="AE759" s="35">
        <v>0</v>
      </c>
      <c r="AF759" s="35">
        <v>194.8129792</v>
      </c>
      <c r="AG759" s="35">
        <v>21.880520830000002</v>
      </c>
      <c r="AH759" s="35">
        <v>170.97137499999999</v>
      </c>
      <c r="AI759" s="35"/>
      <c r="AJ759" s="35"/>
      <c r="AK759" s="35"/>
      <c r="AL759" s="35">
        <v>0</v>
      </c>
      <c r="AM759" s="35"/>
      <c r="AN759" s="35"/>
      <c r="AQ759" s="24">
        <f t="shared" si="48"/>
        <v>531.37839583000004</v>
      </c>
      <c r="AS759" s="34">
        <v>733.58400000000006</v>
      </c>
      <c r="AU759" s="20">
        <f t="shared" si="47"/>
        <v>1264.9623958300001</v>
      </c>
      <c r="AW759" s="20"/>
    </row>
    <row r="760" spans="1:49" x14ac:dyDescent="0.25">
      <c r="A760" t="str">
        <f>VLOOKUP($B760,'Cushing Balance'!$C$2:$E$500,3,TRUE)</f>
        <v>332011</v>
      </c>
      <c r="B760" s="1">
        <v>40771</v>
      </c>
      <c r="C760" s="31"/>
      <c r="D760" s="8">
        <v>248.04352080000001</v>
      </c>
      <c r="E760" s="35">
        <v>20.416812499999999</v>
      </c>
      <c r="F760" s="35"/>
      <c r="G760" s="26">
        <v>49.5</v>
      </c>
      <c r="H760" s="35">
        <v>42.229833329999998</v>
      </c>
      <c r="I760" s="35">
        <v>0</v>
      </c>
      <c r="J760" s="26">
        <v>0</v>
      </c>
      <c r="K760" s="35">
        <v>66.754166670000004</v>
      </c>
      <c r="L760" s="35">
        <v>0</v>
      </c>
      <c r="M760" s="35">
        <v>318.9054792</v>
      </c>
      <c r="N760" s="35">
        <v>0</v>
      </c>
      <c r="O760" s="35"/>
      <c r="P760" s="35"/>
      <c r="Q760" s="35"/>
      <c r="R760" s="35">
        <v>54.521000000000001</v>
      </c>
      <c r="S760" s="35"/>
      <c r="T760" s="35"/>
      <c r="V760" s="24">
        <f t="shared" si="45"/>
        <v>800.37081250000006</v>
      </c>
      <c r="X760" s="5">
        <v>404.67110724232629</v>
      </c>
      <c r="Z760" s="20">
        <f t="shared" si="46"/>
        <v>1205.0419197423264</v>
      </c>
      <c r="AB760" s="8">
        <v>130.51237499999999</v>
      </c>
      <c r="AC760" s="35">
        <v>0</v>
      </c>
      <c r="AD760" s="35"/>
      <c r="AE760" s="35">
        <v>0</v>
      </c>
      <c r="AF760" s="35">
        <v>196.7688125</v>
      </c>
      <c r="AG760" s="35">
        <v>21.973937500000002</v>
      </c>
      <c r="AH760" s="35">
        <v>176.82064579999999</v>
      </c>
      <c r="AI760" s="35"/>
      <c r="AJ760" s="35"/>
      <c r="AK760" s="35"/>
      <c r="AL760" s="35">
        <v>0</v>
      </c>
      <c r="AM760" s="35"/>
      <c r="AN760" s="35"/>
      <c r="AQ760" s="24">
        <f t="shared" si="48"/>
        <v>526.07577079999999</v>
      </c>
      <c r="AS760" s="34">
        <v>733.58400000000006</v>
      </c>
      <c r="AU760" s="20">
        <f t="shared" si="47"/>
        <v>1259.6597707999999</v>
      </c>
      <c r="AW760" s="20"/>
    </row>
    <row r="761" spans="1:49" x14ac:dyDescent="0.25">
      <c r="A761" t="str">
        <f>VLOOKUP($B761,'Cushing Balance'!$C$2:$E$500,3,TRUE)</f>
        <v>332011</v>
      </c>
      <c r="B761" s="1">
        <v>40772</v>
      </c>
      <c r="C761" s="31"/>
      <c r="D761" s="8">
        <v>0</v>
      </c>
      <c r="E761" s="35">
        <v>48.739770830000005</v>
      </c>
      <c r="F761" s="35"/>
      <c r="G761" s="26">
        <v>49.5</v>
      </c>
      <c r="H761" s="35">
        <v>28.737291669999998</v>
      </c>
      <c r="I761" s="35">
        <v>0</v>
      </c>
      <c r="J761" s="26">
        <v>0</v>
      </c>
      <c r="K761" s="35">
        <v>66.545562500000003</v>
      </c>
      <c r="L761" s="35">
        <v>0</v>
      </c>
      <c r="M761" s="35">
        <v>325.70804170000002</v>
      </c>
      <c r="N761" s="35">
        <v>0</v>
      </c>
      <c r="O761" s="35"/>
      <c r="P761" s="35"/>
      <c r="Q761" s="35"/>
      <c r="R761" s="35">
        <v>44.922708329999999</v>
      </c>
      <c r="S761" s="35"/>
      <c r="T761" s="35"/>
      <c r="V761" s="24">
        <f t="shared" si="45"/>
        <v>564.15337503000001</v>
      </c>
      <c r="X761" s="5">
        <v>404.67110724232629</v>
      </c>
      <c r="Z761" s="20">
        <f t="shared" si="46"/>
        <v>968.82448227232635</v>
      </c>
      <c r="AB761" s="8">
        <v>142.51970829999999</v>
      </c>
      <c r="AC761" s="35">
        <v>0</v>
      </c>
      <c r="AD761" s="35"/>
      <c r="AE761" s="35">
        <v>0</v>
      </c>
      <c r="AF761" s="35">
        <v>216.65541669999999</v>
      </c>
      <c r="AG761" s="35">
        <v>21.012458330000001</v>
      </c>
      <c r="AH761" s="35">
        <v>177.85956250000001</v>
      </c>
      <c r="AI761" s="35"/>
      <c r="AJ761" s="35"/>
      <c r="AK761" s="35"/>
      <c r="AL761" s="35">
        <v>0</v>
      </c>
      <c r="AM761" s="35"/>
      <c r="AN761" s="35"/>
      <c r="AQ761" s="24">
        <f t="shared" si="48"/>
        <v>558.04714582999998</v>
      </c>
      <c r="AS761" s="34">
        <v>733.58400000000006</v>
      </c>
      <c r="AU761" s="20">
        <f t="shared" si="47"/>
        <v>1291.6311458300002</v>
      </c>
      <c r="AW761" s="20"/>
    </row>
    <row r="762" spans="1:49" x14ac:dyDescent="0.25">
      <c r="A762" t="str">
        <f>VLOOKUP($B762,'Cushing Balance'!$C$2:$E$500,3,TRUE)</f>
        <v>332011</v>
      </c>
      <c r="B762" s="1">
        <v>40773</v>
      </c>
      <c r="C762" s="31"/>
      <c r="D762" s="8">
        <v>4.2619999999999996</v>
      </c>
      <c r="E762" s="35">
        <v>105.7426875</v>
      </c>
      <c r="F762" s="35"/>
      <c r="G762" s="26">
        <v>49.5</v>
      </c>
      <c r="H762" s="35">
        <v>53.38208333</v>
      </c>
      <c r="I762" s="35">
        <v>0</v>
      </c>
      <c r="J762" s="26">
        <v>0</v>
      </c>
      <c r="K762" s="35">
        <v>73.187145829999992</v>
      </c>
      <c r="L762" s="35">
        <v>0</v>
      </c>
      <c r="M762" s="35">
        <v>318.84777079999998</v>
      </c>
      <c r="N762" s="35">
        <v>0</v>
      </c>
      <c r="O762" s="35"/>
      <c r="P762" s="35"/>
      <c r="Q762" s="35"/>
      <c r="R762" s="35">
        <v>29.10785417</v>
      </c>
      <c r="S762" s="35"/>
      <c r="T762" s="35"/>
      <c r="V762" s="24">
        <f t="shared" si="45"/>
        <v>634.02954162999993</v>
      </c>
      <c r="X762" s="5">
        <v>404.67110724232629</v>
      </c>
      <c r="Z762" s="20">
        <f t="shared" si="46"/>
        <v>1038.7006488723262</v>
      </c>
      <c r="AB762" s="8">
        <v>151.60931249999999</v>
      </c>
      <c r="AC762" s="35">
        <v>0</v>
      </c>
      <c r="AD762" s="35"/>
      <c r="AE762" s="35">
        <v>0</v>
      </c>
      <c r="AF762" s="35">
        <v>208.18049999999999</v>
      </c>
      <c r="AG762" s="35">
        <v>21.927895830000001</v>
      </c>
      <c r="AH762" s="35">
        <v>177.26710420000001</v>
      </c>
      <c r="AI762" s="35"/>
      <c r="AJ762" s="35"/>
      <c r="AK762" s="35"/>
      <c r="AL762" s="35">
        <v>0</v>
      </c>
      <c r="AM762" s="35"/>
      <c r="AN762" s="35"/>
      <c r="AQ762" s="24">
        <f t="shared" si="48"/>
        <v>558.98481253</v>
      </c>
      <c r="AS762" s="34">
        <v>733.58400000000006</v>
      </c>
      <c r="AU762" s="20">
        <f t="shared" si="47"/>
        <v>1292.5688125300001</v>
      </c>
      <c r="AW762" s="20"/>
    </row>
    <row r="763" spans="1:49" x14ac:dyDescent="0.25">
      <c r="A763" t="str">
        <f>VLOOKUP($B763,'Cushing Balance'!$C$2:$E$500,3,TRUE)</f>
        <v>332011</v>
      </c>
      <c r="B763" s="1">
        <v>40774</v>
      </c>
      <c r="C763" s="31"/>
      <c r="D763" s="8">
        <v>0</v>
      </c>
      <c r="E763" s="35">
        <v>17.755854169999999</v>
      </c>
      <c r="F763" s="35"/>
      <c r="G763" s="26">
        <v>49.5</v>
      </c>
      <c r="H763" s="35">
        <v>48.053541670000001</v>
      </c>
      <c r="I763" s="35">
        <v>0</v>
      </c>
      <c r="J763" s="26">
        <v>0</v>
      </c>
      <c r="K763" s="35">
        <v>71.435333329999992</v>
      </c>
      <c r="L763" s="35">
        <v>0</v>
      </c>
      <c r="M763" s="35">
        <v>319.2192708</v>
      </c>
      <c r="N763" s="35">
        <v>0</v>
      </c>
      <c r="O763" s="35"/>
      <c r="P763" s="35"/>
      <c r="Q763" s="35"/>
      <c r="R763" s="35">
        <v>33.650312499999998</v>
      </c>
      <c r="S763" s="35"/>
      <c r="T763" s="35"/>
      <c r="V763" s="24">
        <f t="shared" si="45"/>
        <v>539.61431246999996</v>
      </c>
      <c r="X763" s="5">
        <v>404.67110724232629</v>
      </c>
      <c r="Z763" s="20">
        <f t="shared" si="46"/>
        <v>944.2854197123263</v>
      </c>
      <c r="AB763" s="8">
        <v>150.925625</v>
      </c>
      <c r="AC763" s="35">
        <v>0</v>
      </c>
      <c r="AD763" s="35"/>
      <c r="AE763" s="35">
        <v>0</v>
      </c>
      <c r="AF763" s="35">
        <v>221.44252080000001</v>
      </c>
      <c r="AG763" s="35">
        <v>22.005958330000002</v>
      </c>
      <c r="AH763" s="35">
        <v>176.3298542</v>
      </c>
      <c r="AI763" s="35"/>
      <c r="AJ763" s="35"/>
      <c r="AK763" s="35"/>
      <c r="AL763" s="35">
        <v>0</v>
      </c>
      <c r="AM763" s="35"/>
      <c r="AN763" s="35"/>
      <c r="AQ763" s="24">
        <f t="shared" si="48"/>
        <v>570.70395832999998</v>
      </c>
      <c r="AS763" s="34">
        <v>733.58400000000006</v>
      </c>
      <c r="AU763" s="20">
        <f t="shared" si="47"/>
        <v>1304.28795833</v>
      </c>
      <c r="AW763" s="20"/>
    </row>
    <row r="764" spans="1:49" x14ac:dyDescent="0.25">
      <c r="A764" t="str">
        <f>VLOOKUP($B764,'Cushing Balance'!$C$2:$E$500,3,TRUE)</f>
        <v>342011</v>
      </c>
      <c r="B764" s="1">
        <v>40775</v>
      </c>
      <c r="C764" s="31"/>
      <c r="D764" s="8">
        <v>0</v>
      </c>
      <c r="E764" s="35">
        <v>26.953812500000002</v>
      </c>
      <c r="F764" s="35"/>
      <c r="G764" s="26">
        <v>49.5</v>
      </c>
      <c r="H764" s="35">
        <v>37.029583330000001</v>
      </c>
      <c r="I764" s="35">
        <v>0</v>
      </c>
      <c r="J764" s="26">
        <v>0</v>
      </c>
      <c r="K764" s="35">
        <v>71.525770829999999</v>
      </c>
      <c r="L764" s="35">
        <v>0</v>
      </c>
      <c r="M764" s="35">
        <v>307.30427079999998</v>
      </c>
      <c r="N764" s="35">
        <v>0</v>
      </c>
      <c r="O764" s="35"/>
      <c r="P764" s="35"/>
      <c r="Q764" s="35"/>
      <c r="R764" s="35">
        <v>14.1316875</v>
      </c>
      <c r="S764" s="35"/>
      <c r="T764" s="35"/>
      <c r="V764" s="24">
        <f t="shared" si="45"/>
        <v>506.44512495999999</v>
      </c>
      <c r="X764" s="5">
        <v>404.67110724232629</v>
      </c>
      <c r="Z764" s="20">
        <f t="shared" si="46"/>
        <v>911.11623220232627</v>
      </c>
      <c r="AB764" s="8">
        <v>151.11310420000001</v>
      </c>
      <c r="AC764" s="35">
        <v>0</v>
      </c>
      <c r="AD764" s="35"/>
      <c r="AE764" s="35">
        <v>0</v>
      </c>
      <c r="AF764" s="35">
        <v>221.36116670000001</v>
      </c>
      <c r="AG764" s="35">
        <v>22.033145830000002</v>
      </c>
      <c r="AH764" s="35">
        <v>178.66227079999999</v>
      </c>
      <c r="AI764" s="35"/>
      <c r="AJ764" s="35"/>
      <c r="AK764" s="35"/>
      <c r="AL764" s="35">
        <v>0</v>
      </c>
      <c r="AM764" s="35"/>
      <c r="AN764" s="35"/>
      <c r="AQ764" s="24">
        <f t="shared" si="48"/>
        <v>573.16968753000003</v>
      </c>
      <c r="AS764" s="34">
        <v>733.58400000000006</v>
      </c>
      <c r="AU764" s="20">
        <f t="shared" si="47"/>
        <v>1306.7536875300002</v>
      </c>
      <c r="AW764" s="20"/>
    </row>
    <row r="765" spans="1:49" x14ac:dyDescent="0.25">
      <c r="A765" t="str">
        <f>VLOOKUP($B765,'Cushing Balance'!$C$2:$E$500,3,TRUE)</f>
        <v>342011</v>
      </c>
      <c r="B765" s="1">
        <v>40776</v>
      </c>
      <c r="C765" s="31"/>
      <c r="D765" s="8">
        <v>291.12787500000002</v>
      </c>
      <c r="E765" s="35">
        <v>131.43989579999999</v>
      </c>
      <c r="F765" s="35"/>
      <c r="G765" s="26">
        <v>49.5</v>
      </c>
      <c r="H765" s="35">
        <v>37.062666669999999</v>
      </c>
      <c r="I765" s="35">
        <v>0</v>
      </c>
      <c r="J765" s="26">
        <v>0</v>
      </c>
      <c r="K765" s="35">
        <v>69.293458329999993</v>
      </c>
      <c r="L765" s="35">
        <v>0</v>
      </c>
      <c r="M765" s="35">
        <v>310.83850000000001</v>
      </c>
      <c r="N765" s="35">
        <v>0</v>
      </c>
      <c r="O765" s="35"/>
      <c r="P765" s="35"/>
      <c r="Q765" s="35"/>
      <c r="R765" s="35">
        <v>46.099583330000002</v>
      </c>
      <c r="S765" s="35"/>
      <c r="T765" s="35"/>
      <c r="V765" s="24">
        <f t="shared" si="45"/>
        <v>935.3619791299999</v>
      </c>
      <c r="X765" s="5">
        <v>404.67110724232629</v>
      </c>
      <c r="Z765" s="20">
        <f t="shared" si="46"/>
        <v>1340.0330863723261</v>
      </c>
      <c r="AB765" s="8">
        <v>151.76745829999999</v>
      </c>
      <c r="AC765" s="35">
        <v>0</v>
      </c>
      <c r="AD765" s="35"/>
      <c r="AE765" s="35">
        <v>0</v>
      </c>
      <c r="AF765" s="35">
        <v>223.30985419999999</v>
      </c>
      <c r="AG765" s="35">
        <v>21.943270830000003</v>
      </c>
      <c r="AH765" s="35">
        <v>176.73431249999999</v>
      </c>
      <c r="AI765" s="35"/>
      <c r="AJ765" s="35"/>
      <c r="AK765" s="35"/>
      <c r="AL765" s="35">
        <v>0</v>
      </c>
      <c r="AM765" s="35"/>
      <c r="AN765" s="35"/>
      <c r="AQ765" s="24">
        <f t="shared" si="48"/>
        <v>573.7548958299999</v>
      </c>
      <c r="AS765" s="34">
        <v>733.58400000000006</v>
      </c>
      <c r="AU765" s="20">
        <f t="shared" si="47"/>
        <v>1307.33889583</v>
      </c>
      <c r="AW765" s="20"/>
    </row>
    <row r="766" spans="1:49" x14ac:dyDescent="0.25">
      <c r="A766" t="str">
        <f>VLOOKUP($B766,'Cushing Balance'!$C$2:$E$500,3,TRUE)</f>
        <v>342011</v>
      </c>
      <c r="B766" s="1">
        <v>40777</v>
      </c>
      <c r="C766" s="31"/>
      <c r="D766" s="8">
        <v>53.312125000000002</v>
      </c>
      <c r="E766" s="35">
        <v>123.71375</v>
      </c>
      <c r="F766" s="35"/>
      <c r="G766" s="26">
        <v>49.5</v>
      </c>
      <c r="H766" s="35">
        <v>35.293541669999996</v>
      </c>
      <c r="I766" s="35">
        <v>0</v>
      </c>
      <c r="J766" s="26">
        <v>0</v>
      </c>
      <c r="K766" s="35">
        <v>64.701999999999998</v>
      </c>
      <c r="L766" s="35">
        <v>0</v>
      </c>
      <c r="M766" s="35">
        <v>322.45910420000001</v>
      </c>
      <c r="N766" s="35">
        <v>0</v>
      </c>
      <c r="O766" s="35"/>
      <c r="P766" s="35"/>
      <c r="Q766" s="35"/>
      <c r="R766" s="35">
        <v>21.40433333</v>
      </c>
      <c r="S766" s="35"/>
      <c r="T766" s="35"/>
      <c r="V766" s="24">
        <f t="shared" si="45"/>
        <v>670.38485419999995</v>
      </c>
      <c r="X766" s="5">
        <v>404.67110724232629</v>
      </c>
      <c r="Z766" s="20">
        <f t="shared" si="46"/>
        <v>1075.0559614423262</v>
      </c>
      <c r="AB766" s="8">
        <v>149.11987500000001</v>
      </c>
      <c r="AC766" s="35">
        <v>0</v>
      </c>
      <c r="AD766" s="35"/>
      <c r="AE766" s="35">
        <v>0</v>
      </c>
      <c r="AF766" s="35">
        <v>167.36487500000001</v>
      </c>
      <c r="AG766" s="35">
        <v>21.958958330000002</v>
      </c>
      <c r="AH766" s="35">
        <v>172.16612499999999</v>
      </c>
      <c r="AI766" s="35"/>
      <c r="AJ766" s="35"/>
      <c r="AK766" s="35"/>
      <c r="AL766" s="35">
        <v>0</v>
      </c>
      <c r="AM766" s="35"/>
      <c r="AN766" s="35"/>
      <c r="AQ766" s="24">
        <f t="shared" si="48"/>
        <v>510.60983333000001</v>
      </c>
      <c r="AS766" s="34">
        <v>733.58400000000006</v>
      </c>
      <c r="AU766" s="20">
        <f t="shared" si="47"/>
        <v>1244.19383333</v>
      </c>
      <c r="AW766" s="20"/>
    </row>
    <row r="767" spans="1:49" x14ac:dyDescent="0.25">
      <c r="A767" t="str">
        <f>VLOOKUP($B767,'Cushing Balance'!$C$2:$E$500,3,TRUE)</f>
        <v>342011</v>
      </c>
      <c r="B767" s="1">
        <v>40778</v>
      </c>
      <c r="C767" s="31"/>
      <c r="D767" s="8">
        <v>0</v>
      </c>
      <c r="E767" s="35">
        <v>39.763312499999998</v>
      </c>
      <c r="F767" s="35"/>
      <c r="G767" s="26">
        <v>49.5</v>
      </c>
      <c r="H767" s="35">
        <v>43.438312500000002</v>
      </c>
      <c r="I767" s="35">
        <v>0</v>
      </c>
      <c r="J767" s="26">
        <v>0</v>
      </c>
      <c r="K767" s="35">
        <v>53.254145829999999</v>
      </c>
      <c r="L767" s="35">
        <v>0</v>
      </c>
      <c r="M767" s="35">
        <v>333.78887500000002</v>
      </c>
      <c r="N767" s="35">
        <v>0</v>
      </c>
      <c r="O767" s="35"/>
      <c r="P767" s="35"/>
      <c r="Q767" s="35"/>
      <c r="R767" s="35">
        <v>44.653708330000001</v>
      </c>
      <c r="S767" s="35"/>
      <c r="T767" s="35"/>
      <c r="V767" s="24">
        <f t="shared" si="45"/>
        <v>564.39835416000005</v>
      </c>
      <c r="X767" s="5">
        <v>404.67110724232629</v>
      </c>
      <c r="Z767" s="20">
        <f t="shared" si="46"/>
        <v>969.0694614023264</v>
      </c>
      <c r="AB767" s="8">
        <v>152.79141670000001</v>
      </c>
      <c r="AC767" s="35">
        <v>0</v>
      </c>
      <c r="AD767" s="35"/>
      <c r="AE767" s="35">
        <v>0</v>
      </c>
      <c r="AF767" s="35">
        <v>216.11885420000002</v>
      </c>
      <c r="AG767" s="35">
        <v>21.939583330000001</v>
      </c>
      <c r="AH767" s="35">
        <v>177.30610419999999</v>
      </c>
      <c r="AI767" s="35"/>
      <c r="AJ767" s="35"/>
      <c r="AK767" s="35"/>
      <c r="AL767" s="35">
        <v>0</v>
      </c>
      <c r="AM767" s="35"/>
      <c r="AN767" s="35"/>
      <c r="AQ767" s="24">
        <f t="shared" si="48"/>
        <v>568.15595843000006</v>
      </c>
      <c r="AS767" s="34">
        <v>733.58400000000006</v>
      </c>
      <c r="AU767" s="20">
        <f t="shared" si="47"/>
        <v>1301.7399584300001</v>
      </c>
      <c r="AW767" s="20"/>
    </row>
    <row r="768" spans="1:49" x14ac:dyDescent="0.25">
      <c r="A768" t="str">
        <f>VLOOKUP($B768,'Cushing Balance'!$C$2:$E$500,3,TRUE)</f>
        <v>342011</v>
      </c>
      <c r="B768" s="1">
        <v>40779</v>
      </c>
      <c r="C768" s="31"/>
      <c r="D768" s="8">
        <v>9.8686249999999998</v>
      </c>
      <c r="E768" s="35">
        <v>28.753604169999999</v>
      </c>
      <c r="F768" s="35"/>
      <c r="G768" s="26">
        <v>49.5</v>
      </c>
      <c r="H768" s="35">
        <v>21.645354169999997</v>
      </c>
      <c r="I768" s="35">
        <v>0</v>
      </c>
      <c r="J768" s="26">
        <v>0</v>
      </c>
      <c r="K768" s="35">
        <v>67.643312499999993</v>
      </c>
      <c r="L768" s="35">
        <v>0</v>
      </c>
      <c r="M768" s="35">
        <v>366.00152079999998</v>
      </c>
      <c r="N768" s="35">
        <v>0</v>
      </c>
      <c r="O768" s="35"/>
      <c r="P768" s="35"/>
      <c r="Q768" s="35"/>
      <c r="R768" s="35">
        <v>56.70551064</v>
      </c>
      <c r="S768" s="35"/>
      <c r="T768" s="35"/>
      <c r="V768" s="24">
        <f t="shared" si="45"/>
        <v>600.11792728</v>
      </c>
      <c r="X768" s="5">
        <v>404.67110724232629</v>
      </c>
      <c r="Z768" s="20">
        <f t="shared" si="46"/>
        <v>1004.7890345223263</v>
      </c>
      <c r="AB768" s="8">
        <v>145.14129170000001</v>
      </c>
      <c r="AC768" s="35">
        <v>0</v>
      </c>
      <c r="AD768" s="35"/>
      <c r="AE768" s="35">
        <v>0</v>
      </c>
      <c r="AF768" s="35">
        <v>204.3032292</v>
      </c>
      <c r="AG768" s="35">
        <v>21.974520830000003</v>
      </c>
      <c r="AH768" s="35">
        <v>176.53702079999999</v>
      </c>
      <c r="AI768" s="35"/>
      <c r="AJ768" s="35"/>
      <c r="AK768" s="35"/>
      <c r="AL768" s="35">
        <v>0</v>
      </c>
      <c r="AM768" s="35"/>
      <c r="AN768" s="35"/>
      <c r="AQ768" s="24">
        <f t="shared" si="48"/>
        <v>547.95606253000005</v>
      </c>
      <c r="AS768" s="34">
        <v>733.58400000000006</v>
      </c>
      <c r="AU768" s="20">
        <f t="shared" si="47"/>
        <v>1281.5400625300001</v>
      </c>
      <c r="AW768" s="20"/>
    </row>
    <row r="769" spans="1:49" x14ac:dyDescent="0.25">
      <c r="A769" t="str">
        <f>VLOOKUP($B769,'Cushing Balance'!$C$2:$E$500,3,TRUE)</f>
        <v>342011</v>
      </c>
      <c r="B769" s="1">
        <v>40780</v>
      </c>
      <c r="C769" s="31"/>
      <c r="D769" s="8">
        <v>0</v>
      </c>
      <c r="E769" s="35">
        <v>21.537375000000001</v>
      </c>
      <c r="F769" s="35"/>
      <c r="G769" s="26">
        <v>49.5</v>
      </c>
      <c r="H769" s="35">
        <v>41.682124999999999</v>
      </c>
      <c r="I769" s="35">
        <v>0</v>
      </c>
      <c r="J769" s="26">
        <v>0</v>
      </c>
      <c r="K769" s="35">
        <v>72.352479170000009</v>
      </c>
      <c r="L769" s="35">
        <v>0</v>
      </c>
      <c r="M769" s="35">
        <v>379.24154170000003</v>
      </c>
      <c r="N769" s="35">
        <v>0</v>
      </c>
      <c r="O769" s="35"/>
      <c r="P769" s="35"/>
      <c r="Q769" s="35"/>
      <c r="R769" s="35">
        <v>64.388125000000002</v>
      </c>
      <c r="S769" s="35"/>
      <c r="T769" s="35"/>
      <c r="V769" s="24">
        <f t="shared" si="45"/>
        <v>628.70164586999999</v>
      </c>
      <c r="X769" s="5">
        <v>404.67110724232629</v>
      </c>
      <c r="Z769" s="20">
        <f t="shared" si="46"/>
        <v>1033.3727531123263</v>
      </c>
      <c r="AB769" s="8">
        <v>151.97391669999999</v>
      </c>
      <c r="AC769" s="35">
        <v>0</v>
      </c>
      <c r="AD769" s="35"/>
      <c r="AE769" s="35">
        <v>0</v>
      </c>
      <c r="AF769" s="35">
        <v>225.784875</v>
      </c>
      <c r="AG769" s="35">
        <v>22.216666669999999</v>
      </c>
      <c r="AH769" s="35">
        <v>176.236875</v>
      </c>
      <c r="AI769" s="35"/>
      <c r="AJ769" s="35"/>
      <c r="AK769" s="35"/>
      <c r="AL769" s="35">
        <v>0</v>
      </c>
      <c r="AM769" s="35"/>
      <c r="AN769" s="35"/>
      <c r="AQ769" s="24">
        <f t="shared" si="48"/>
        <v>576.2123333699999</v>
      </c>
      <c r="AS769" s="34">
        <v>733.58400000000006</v>
      </c>
      <c r="AU769" s="20">
        <f t="shared" si="47"/>
        <v>1309.79633337</v>
      </c>
      <c r="AW769" s="20"/>
    </row>
    <row r="770" spans="1:49" x14ac:dyDescent="0.25">
      <c r="A770" t="str">
        <f>VLOOKUP($B770,'Cushing Balance'!$C$2:$E$500,3,TRUE)</f>
        <v>342011</v>
      </c>
      <c r="B770" s="1">
        <v>40781</v>
      </c>
      <c r="C770" s="31"/>
      <c r="D770" s="8">
        <v>0</v>
      </c>
      <c r="E770" s="35">
        <v>70.240895829999999</v>
      </c>
      <c r="F770" s="35"/>
      <c r="G770" s="26">
        <v>49.5</v>
      </c>
      <c r="H770" s="35">
        <v>43.415833329999998</v>
      </c>
      <c r="I770" s="35">
        <v>0</v>
      </c>
      <c r="J770" s="26">
        <v>0</v>
      </c>
      <c r="K770" s="35">
        <v>69.564729170000007</v>
      </c>
      <c r="L770" s="35">
        <v>0</v>
      </c>
      <c r="M770" s="35">
        <v>364.2036458</v>
      </c>
      <c r="N770" s="35">
        <v>0</v>
      </c>
      <c r="O770" s="35"/>
      <c r="P770" s="35"/>
      <c r="Q770" s="35"/>
      <c r="R770" s="35">
        <v>46.244354170000001</v>
      </c>
      <c r="S770" s="35"/>
      <c r="T770" s="35"/>
      <c r="V770" s="24">
        <f t="shared" si="45"/>
        <v>643.16945829999997</v>
      </c>
      <c r="X770" s="5">
        <v>404.67110724232629</v>
      </c>
      <c r="Z770" s="20">
        <f t="shared" si="46"/>
        <v>1047.8405655423262</v>
      </c>
      <c r="AB770" s="8">
        <v>145.83372919999999</v>
      </c>
      <c r="AC770" s="35">
        <v>0</v>
      </c>
      <c r="AD770" s="35"/>
      <c r="AE770" s="35">
        <v>0</v>
      </c>
      <c r="AF770" s="35">
        <v>207.47589579999999</v>
      </c>
      <c r="AG770" s="35">
        <v>21.93685417</v>
      </c>
      <c r="AH770" s="35">
        <v>175.9583542</v>
      </c>
      <c r="AI770" s="35"/>
      <c r="AJ770" s="35"/>
      <c r="AK770" s="35"/>
      <c r="AL770" s="35">
        <v>0</v>
      </c>
      <c r="AM770" s="35"/>
      <c r="AN770" s="35"/>
      <c r="AQ770" s="24">
        <f t="shared" si="48"/>
        <v>551.20483336999996</v>
      </c>
      <c r="AS770" s="34">
        <v>733.58400000000006</v>
      </c>
      <c r="AU770" s="20">
        <f t="shared" si="47"/>
        <v>1284.78883337</v>
      </c>
      <c r="AW770" s="20"/>
    </row>
    <row r="771" spans="1:49" x14ac:dyDescent="0.25">
      <c r="A771" t="str">
        <f>VLOOKUP($B771,'Cushing Balance'!$C$2:$E$500,3,TRUE)</f>
        <v>352011</v>
      </c>
      <c r="B771" s="1">
        <v>40782</v>
      </c>
      <c r="C771" s="31"/>
      <c r="D771" s="8">
        <v>0</v>
      </c>
      <c r="E771" s="35">
        <v>139.5152708</v>
      </c>
      <c r="F771" s="35"/>
      <c r="G771" s="26">
        <v>49.5</v>
      </c>
      <c r="H771" s="35">
        <v>43.980166669999996</v>
      </c>
      <c r="I771" s="35">
        <v>0</v>
      </c>
      <c r="J771" s="26">
        <v>0</v>
      </c>
      <c r="K771" s="35">
        <v>66.204499999999996</v>
      </c>
      <c r="L771" s="35">
        <v>0</v>
      </c>
      <c r="M771" s="35">
        <v>357.39191670000002</v>
      </c>
      <c r="N771" s="35">
        <v>0</v>
      </c>
      <c r="O771" s="35"/>
      <c r="P771" s="35"/>
      <c r="Q771" s="35"/>
      <c r="R771" s="35">
        <v>29.827645830000002</v>
      </c>
      <c r="S771" s="35"/>
      <c r="T771" s="35"/>
      <c r="V771" s="24">
        <f t="shared" si="45"/>
        <v>686.41950000000008</v>
      </c>
      <c r="X771" s="5">
        <v>404.67110724232629</v>
      </c>
      <c r="Z771" s="20">
        <f t="shared" si="46"/>
        <v>1091.0906072423263</v>
      </c>
      <c r="AB771" s="8">
        <v>150.97320830000001</v>
      </c>
      <c r="AC771" s="35">
        <v>0</v>
      </c>
      <c r="AD771" s="35"/>
      <c r="AE771" s="35">
        <v>0</v>
      </c>
      <c r="AF771" s="35">
        <v>222.52854170000001</v>
      </c>
      <c r="AG771" s="35">
        <v>21.95</v>
      </c>
      <c r="AH771" s="35">
        <v>175.55389579999999</v>
      </c>
      <c r="AI771" s="35"/>
      <c r="AJ771" s="35"/>
      <c r="AK771" s="35"/>
      <c r="AL771" s="35">
        <v>0</v>
      </c>
      <c r="AM771" s="35"/>
      <c r="AN771" s="35"/>
      <c r="AQ771" s="24">
        <f t="shared" si="48"/>
        <v>571.00564580000002</v>
      </c>
      <c r="AS771" s="34">
        <v>733.58400000000006</v>
      </c>
      <c r="AU771" s="20">
        <f t="shared" si="47"/>
        <v>1304.5896458000002</v>
      </c>
      <c r="AW771" s="20"/>
    </row>
    <row r="772" spans="1:49" x14ac:dyDescent="0.25">
      <c r="A772" t="str">
        <f>VLOOKUP($B772,'Cushing Balance'!$C$2:$E$500,3,TRUE)</f>
        <v>352011</v>
      </c>
      <c r="B772" s="1">
        <v>40783</v>
      </c>
      <c r="C772" s="31"/>
      <c r="D772" s="8">
        <v>87.748729170000004</v>
      </c>
      <c r="E772" s="35">
        <v>35.24047917</v>
      </c>
      <c r="F772" s="35"/>
      <c r="G772" s="26">
        <v>49.5</v>
      </c>
      <c r="H772" s="35">
        <v>45.081666669999997</v>
      </c>
      <c r="I772" s="35">
        <v>0</v>
      </c>
      <c r="J772" s="26">
        <v>0</v>
      </c>
      <c r="K772" s="35">
        <v>69.78577082999999</v>
      </c>
      <c r="L772" s="35">
        <v>0</v>
      </c>
      <c r="M772" s="35">
        <v>361.9352083</v>
      </c>
      <c r="N772" s="35">
        <v>0</v>
      </c>
      <c r="O772" s="35"/>
      <c r="P772" s="35"/>
      <c r="Q772" s="35"/>
      <c r="R772" s="35">
        <v>14.60258333</v>
      </c>
      <c r="S772" s="35"/>
      <c r="T772" s="35"/>
      <c r="V772" s="24">
        <f t="shared" si="45"/>
        <v>663.89443746999996</v>
      </c>
      <c r="X772" s="5">
        <v>404.67110724232629</v>
      </c>
      <c r="Z772" s="20">
        <f t="shared" si="46"/>
        <v>1068.5655447123263</v>
      </c>
      <c r="AB772" s="8">
        <v>150.9724167</v>
      </c>
      <c r="AC772" s="35">
        <v>0</v>
      </c>
      <c r="AD772" s="35"/>
      <c r="AE772" s="35">
        <v>0</v>
      </c>
      <c r="AF772" s="35">
        <v>222.89108329999999</v>
      </c>
      <c r="AG772" s="35">
        <v>22.023375000000001</v>
      </c>
      <c r="AH772" s="35">
        <v>175.17212499999999</v>
      </c>
      <c r="AI772" s="35"/>
      <c r="AJ772" s="35"/>
      <c r="AK772" s="35"/>
      <c r="AL772" s="35">
        <v>0</v>
      </c>
      <c r="AM772" s="35"/>
      <c r="AN772" s="35"/>
      <c r="AQ772" s="24">
        <f t="shared" si="48"/>
        <v>571.05899999999997</v>
      </c>
      <c r="AS772" s="34">
        <v>733.58400000000006</v>
      </c>
      <c r="AU772" s="20">
        <f t="shared" si="47"/>
        <v>1304.643</v>
      </c>
      <c r="AW772" s="20"/>
    </row>
    <row r="773" spans="1:49" x14ac:dyDescent="0.25">
      <c r="A773" t="str">
        <f>VLOOKUP($B773,'Cushing Balance'!$C$2:$E$500,3,TRUE)</f>
        <v>352011</v>
      </c>
      <c r="B773" s="1">
        <v>40784</v>
      </c>
      <c r="C773" s="31"/>
      <c r="D773" s="8">
        <v>0</v>
      </c>
      <c r="E773" s="35">
        <v>80.416562499999998</v>
      </c>
      <c r="F773" s="35"/>
      <c r="G773" s="26">
        <v>49.5</v>
      </c>
      <c r="H773" s="35">
        <v>42.545562500000003</v>
      </c>
      <c r="I773" s="35">
        <v>0</v>
      </c>
      <c r="J773" s="26">
        <v>0</v>
      </c>
      <c r="K773" s="35">
        <v>65.029520829999996</v>
      </c>
      <c r="L773" s="35">
        <v>0</v>
      </c>
      <c r="M773" s="35">
        <v>351.85908330000001</v>
      </c>
      <c r="N773" s="35">
        <v>0</v>
      </c>
      <c r="O773" s="35"/>
      <c r="P773" s="35"/>
      <c r="Q773" s="35"/>
      <c r="R773" s="35">
        <v>26.374833330000001</v>
      </c>
      <c r="S773" s="35"/>
      <c r="T773" s="35"/>
      <c r="V773" s="24">
        <f t="shared" si="45"/>
        <v>615.72556245999999</v>
      </c>
      <c r="X773" s="5">
        <v>404.67110724232629</v>
      </c>
      <c r="Z773" s="20">
        <f t="shared" si="46"/>
        <v>1020.3966697023263</v>
      </c>
      <c r="AB773" s="8">
        <v>151.65204170000001</v>
      </c>
      <c r="AC773" s="35">
        <v>0</v>
      </c>
      <c r="AD773" s="35"/>
      <c r="AE773" s="35">
        <v>0</v>
      </c>
      <c r="AF773" s="35">
        <v>221.52168750000001</v>
      </c>
      <c r="AG773" s="35">
        <v>22.062583330000002</v>
      </c>
      <c r="AH773" s="35">
        <v>175.9272708</v>
      </c>
      <c r="AI773" s="35"/>
      <c r="AJ773" s="35"/>
      <c r="AK773" s="35"/>
      <c r="AL773" s="35">
        <v>0</v>
      </c>
      <c r="AM773" s="35"/>
      <c r="AN773" s="35"/>
      <c r="AQ773" s="24">
        <f t="shared" si="48"/>
        <v>571.16358333000005</v>
      </c>
      <c r="AS773" s="34">
        <v>733.58400000000006</v>
      </c>
      <c r="AU773" s="20">
        <f t="shared" si="47"/>
        <v>1304.74758333</v>
      </c>
      <c r="AW773" s="20"/>
    </row>
    <row r="774" spans="1:49" x14ac:dyDescent="0.25">
      <c r="A774" t="str">
        <f>VLOOKUP($B774,'Cushing Balance'!$C$2:$E$500,3,TRUE)</f>
        <v>352011</v>
      </c>
      <c r="B774" s="1">
        <v>40785</v>
      </c>
      <c r="C774" s="31"/>
      <c r="D774" s="8">
        <v>212.9681458</v>
      </c>
      <c r="E774" s="35">
        <v>141.85516670000001</v>
      </c>
      <c r="F774" s="35"/>
      <c r="G774" s="26">
        <v>49.5</v>
      </c>
      <c r="H774" s="35">
        <v>37.675229170000001</v>
      </c>
      <c r="I774" s="35">
        <v>0</v>
      </c>
      <c r="J774" s="26">
        <v>0</v>
      </c>
      <c r="K774" s="35">
        <v>52.352270830000002</v>
      </c>
      <c r="L774" s="35">
        <v>0</v>
      </c>
      <c r="M774" s="35">
        <v>359.72493750000001</v>
      </c>
      <c r="N774" s="35">
        <v>0</v>
      </c>
      <c r="O774" s="35"/>
      <c r="P774" s="35"/>
      <c r="Q774" s="35"/>
      <c r="R774" s="35">
        <v>73.475999999999999</v>
      </c>
      <c r="S774" s="35"/>
      <c r="T774" s="35"/>
      <c r="V774" s="24">
        <f t="shared" si="45"/>
        <v>927.55175000000008</v>
      </c>
      <c r="X774" s="5">
        <v>404.67110724232629</v>
      </c>
      <c r="Z774" s="20">
        <f t="shared" si="46"/>
        <v>1332.2228572423264</v>
      </c>
      <c r="AB774" s="8">
        <v>152.62285420000001</v>
      </c>
      <c r="AC774" s="35">
        <v>0</v>
      </c>
      <c r="AD774" s="35"/>
      <c r="AE774" s="35">
        <v>0</v>
      </c>
      <c r="AF774" s="35">
        <v>226.11775</v>
      </c>
      <c r="AG774" s="35">
        <v>26.10114583</v>
      </c>
      <c r="AH774" s="35">
        <v>175.73412500000001</v>
      </c>
      <c r="AI774" s="35"/>
      <c r="AJ774" s="35"/>
      <c r="AK774" s="35"/>
      <c r="AL774" s="35">
        <v>0</v>
      </c>
      <c r="AM774" s="35"/>
      <c r="AN774" s="35"/>
      <c r="AQ774" s="24">
        <f t="shared" si="48"/>
        <v>580.57587503000002</v>
      </c>
      <c r="AS774" s="34">
        <v>733.58400000000006</v>
      </c>
      <c r="AU774" s="20">
        <f t="shared" si="47"/>
        <v>1314.15987503</v>
      </c>
      <c r="AW774" s="20"/>
    </row>
    <row r="775" spans="1:49" x14ac:dyDescent="0.25">
      <c r="A775" t="str">
        <f>VLOOKUP($B775,'Cushing Balance'!$C$2:$E$500,3,TRUE)</f>
        <v>352011</v>
      </c>
      <c r="B775" s="1">
        <v>40786</v>
      </c>
      <c r="C775" s="31"/>
      <c r="D775" s="8">
        <v>0</v>
      </c>
      <c r="E775" s="35">
        <v>143.6338958</v>
      </c>
      <c r="F775" s="35"/>
      <c r="G775" s="26">
        <v>49.5</v>
      </c>
      <c r="H775" s="35">
        <v>21.117645830000001</v>
      </c>
      <c r="I775" s="35">
        <v>0</v>
      </c>
      <c r="J775" s="26">
        <v>0</v>
      </c>
      <c r="K775" s="35">
        <v>52.809854170000001</v>
      </c>
      <c r="L775" s="35">
        <v>0</v>
      </c>
      <c r="M775" s="35">
        <v>350.28718750000002</v>
      </c>
      <c r="N775" s="35">
        <v>0</v>
      </c>
      <c r="O775" s="35"/>
      <c r="P775" s="35"/>
      <c r="Q775" s="35"/>
      <c r="R775" s="35">
        <v>34.721499999999999</v>
      </c>
      <c r="S775" s="35"/>
      <c r="T775" s="35"/>
      <c r="V775" s="24">
        <f t="shared" si="45"/>
        <v>652.07008329999996</v>
      </c>
      <c r="X775" s="5">
        <v>404.67110724232629</v>
      </c>
      <c r="Z775" s="20">
        <f t="shared" si="46"/>
        <v>1056.7411905423262</v>
      </c>
      <c r="AB775" s="8">
        <v>151.56054169999999</v>
      </c>
      <c r="AC775" s="35">
        <v>0</v>
      </c>
      <c r="AD775" s="35"/>
      <c r="AE775" s="35">
        <v>0</v>
      </c>
      <c r="AF775" s="35">
        <v>227.73366670000001</v>
      </c>
      <c r="AG775" s="35">
        <v>33.812833330000004</v>
      </c>
      <c r="AH775" s="35">
        <v>156.65097919999999</v>
      </c>
      <c r="AI775" s="35"/>
      <c r="AJ775" s="35"/>
      <c r="AK775" s="35"/>
      <c r="AL775" s="35">
        <v>0</v>
      </c>
      <c r="AM775" s="35"/>
      <c r="AN775" s="35"/>
      <c r="AQ775" s="24">
        <f t="shared" si="48"/>
        <v>569.75802092999993</v>
      </c>
      <c r="AS775" s="34">
        <v>733.58400000000006</v>
      </c>
      <c r="AU775" s="20">
        <f t="shared" si="47"/>
        <v>1303.34202093</v>
      </c>
      <c r="AW775" s="20"/>
    </row>
    <row r="776" spans="1:49" x14ac:dyDescent="0.25">
      <c r="A776" t="str">
        <f>VLOOKUP($B776,'Cushing Balance'!$C$2:$E$500,3,TRUE)</f>
        <v>352011</v>
      </c>
      <c r="B776" s="1">
        <v>40787</v>
      </c>
      <c r="C776" s="31"/>
      <c r="D776" s="8">
        <v>4.2064583329999996</v>
      </c>
      <c r="E776" s="35">
        <v>149.18837500000001</v>
      </c>
      <c r="F776" s="35"/>
      <c r="G776" s="26">
        <v>49.5</v>
      </c>
      <c r="H776" s="35">
        <v>49.573854169999997</v>
      </c>
      <c r="I776" s="35">
        <v>0</v>
      </c>
      <c r="J776" s="26">
        <v>0</v>
      </c>
      <c r="K776" s="35">
        <v>60.520833330000002</v>
      </c>
      <c r="L776" s="35">
        <v>0</v>
      </c>
      <c r="M776" s="35">
        <v>340.00716670000003</v>
      </c>
      <c r="N776" s="35">
        <v>0</v>
      </c>
      <c r="O776" s="35"/>
      <c r="P776" s="35"/>
      <c r="Q776" s="35"/>
      <c r="R776" s="35">
        <v>13.38585417</v>
      </c>
      <c r="S776" s="35"/>
      <c r="T776" s="35"/>
      <c r="V776" s="24">
        <f t="shared" si="45"/>
        <v>666.38254170300013</v>
      </c>
      <c r="X776" s="5">
        <v>387.94038751646298</v>
      </c>
      <c r="Z776" s="20">
        <f t="shared" si="46"/>
        <v>1054.322929219463</v>
      </c>
      <c r="AB776" s="8">
        <v>149.71950000000001</v>
      </c>
      <c r="AC776" s="35">
        <v>0</v>
      </c>
      <c r="AD776" s="35"/>
      <c r="AE776" s="35">
        <v>0</v>
      </c>
      <c r="AF776" s="35">
        <v>223.5433333</v>
      </c>
      <c r="AG776" s="35">
        <v>26.093687500000001</v>
      </c>
      <c r="AH776" s="35">
        <v>179.0605625</v>
      </c>
      <c r="AI776" s="35"/>
      <c r="AJ776" s="35"/>
      <c r="AK776" s="35"/>
      <c r="AL776" s="35">
        <v>0</v>
      </c>
      <c r="AM776" s="35"/>
      <c r="AN776" s="35"/>
      <c r="AQ776" s="24">
        <f t="shared" si="48"/>
        <v>578.41708330000006</v>
      </c>
      <c r="AS776" s="34">
        <v>762.14400000000001</v>
      </c>
      <c r="AU776" s="20">
        <f t="shared" si="47"/>
        <v>1340.5610833000001</v>
      </c>
      <c r="AW776" s="20"/>
    </row>
    <row r="777" spans="1:49" x14ac:dyDescent="0.25">
      <c r="A777" t="str">
        <f>VLOOKUP($B777,'Cushing Balance'!$C$2:$E$500,3,TRUE)</f>
        <v>352011</v>
      </c>
      <c r="B777" s="1">
        <v>40788</v>
      </c>
      <c r="C777" s="31"/>
      <c r="D777" s="8">
        <v>289.69981250000001</v>
      </c>
      <c r="E777" s="35">
        <v>24.969854169999998</v>
      </c>
      <c r="F777" s="35"/>
      <c r="G777" s="26">
        <v>49.5</v>
      </c>
      <c r="H777" s="35">
        <v>45.003145830000001</v>
      </c>
      <c r="I777" s="35">
        <v>0</v>
      </c>
      <c r="J777" s="26">
        <v>0</v>
      </c>
      <c r="K777" s="35">
        <v>68.989916669999999</v>
      </c>
      <c r="L777" s="35">
        <v>0</v>
      </c>
      <c r="M777" s="35">
        <v>439.35029170000001</v>
      </c>
      <c r="N777" s="35">
        <v>0</v>
      </c>
      <c r="O777" s="35"/>
      <c r="P777" s="35"/>
      <c r="Q777" s="35"/>
      <c r="R777" s="35">
        <v>35.466374999999999</v>
      </c>
      <c r="S777" s="35"/>
      <c r="T777" s="35"/>
      <c r="V777" s="24">
        <f t="shared" si="45"/>
        <v>952.97939586999996</v>
      </c>
      <c r="X777" s="5">
        <v>387.94038751646298</v>
      </c>
      <c r="Z777" s="20">
        <f t="shared" si="46"/>
        <v>1340.919783386463</v>
      </c>
      <c r="AB777" s="8">
        <v>148.05539579999999</v>
      </c>
      <c r="AC777" s="35">
        <v>0</v>
      </c>
      <c r="AD777" s="35"/>
      <c r="AE777" s="35">
        <v>0</v>
      </c>
      <c r="AF777" s="35">
        <v>216.13912500000001</v>
      </c>
      <c r="AG777" s="35">
        <v>32.419937500000003</v>
      </c>
      <c r="AH777" s="35">
        <v>173.5757083</v>
      </c>
      <c r="AI777" s="35"/>
      <c r="AJ777" s="35"/>
      <c r="AK777" s="35"/>
      <c r="AL777" s="35">
        <v>0</v>
      </c>
      <c r="AM777" s="35"/>
      <c r="AN777" s="35"/>
      <c r="AQ777" s="24">
        <f t="shared" si="48"/>
        <v>570.1901666</v>
      </c>
      <c r="AS777" s="34">
        <v>762.14400000000001</v>
      </c>
      <c r="AU777" s="20">
        <f t="shared" si="47"/>
        <v>1332.3341666000001</v>
      </c>
      <c r="AW777" s="20"/>
    </row>
    <row r="778" spans="1:49" x14ac:dyDescent="0.25">
      <c r="A778" t="str">
        <f>VLOOKUP($B778,'Cushing Balance'!$C$2:$E$500,3,TRUE)</f>
        <v>362011</v>
      </c>
      <c r="B778" s="1">
        <v>40789</v>
      </c>
      <c r="C778" s="31"/>
      <c r="D778" s="8">
        <v>336.28643749999998</v>
      </c>
      <c r="E778" s="35">
        <v>8.4476250000000004</v>
      </c>
      <c r="F778" s="35"/>
      <c r="G778" s="26">
        <v>49.5</v>
      </c>
      <c r="H778" s="35">
        <v>47.961687499999996</v>
      </c>
      <c r="I778" s="35">
        <v>0</v>
      </c>
      <c r="J778" s="26">
        <v>0</v>
      </c>
      <c r="K778" s="35">
        <v>71.493395829999997</v>
      </c>
      <c r="L778" s="35">
        <v>0</v>
      </c>
      <c r="M778" s="35">
        <v>397.47302079999997</v>
      </c>
      <c r="N778" s="35">
        <v>0</v>
      </c>
      <c r="O778" s="35"/>
      <c r="P778" s="35"/>
      <c r="Q778" s="35"/>
      <c r="R778" s="35">
        <v>32.7511875</v>
      </c>
      <c r="S778" s="35"/>
      <c r="T778" s="35"/>
      <c r="V778" s="24">
        <f t="shared" ref="V778:V841" si="49">SUM(D778:R778)</f>
        <v>943.9133541299999</v>
      </c>
      <c r="X778" s="5">
        <v>387.94038751646298</v>
      </c>
      <c r="Z778" s="20">
        <f t="shared" ref="Z778:Z841" si="50">X778+V778</f>
        <v>1331.8537416464628</v>
      </c>
      <c r="AB778" s="8">
        <v>145.8733958</v>
      </c>
      <c r="AC778" s="35">
        <v>0</v>
      </c>
      <c r="AD778" s="35"/>
      <c r="AE778" s="35">
        <v>0</v>
      </c>
      <c r="AF778" s="35">
        <v>217.4896875</v>
      </c>
      <c r="AG778" s="35">
        <v>32.285625000000003</v>
      </c>
      <c r="AH778" s="35">
        <v>175.37937500000001</v>
      </c>
      <c r="AI778" s="35"/>
      <c r="AJ778" s="35"/>
      <c r="AK778" s="35"/>
      <c r="AL778" s="35">
        <v>0</v>
      </c>
      <c r="AM778" s="35"/>
      <c r="AN778" s="35"/>
      <c r="AQ778" s="24">
        <f t="shared" si="48"/>
        <v>571.02808329999993</v>
      </c>
      <c r="AS778" s="34">
        <v>762.14400000000001</v>
      </c>
      <c r="AU778" s="20">
        <f t="shared" ref="AU778:AU841" si="51">AS778+AQ778</f>
        <v>1333.1720832999999</v>
      </c>
      <c r="AW778" s="20"/>
    </row>
    <row r="779" spans="1:49" x14ac:dyDescent="0.25">
      <c r="A779" t="str">
        <f>VLOOKUP($B779,'Cushing Balance'!$C$2:$E$500,3,TRUE)</f>
        <v>362011</v>
      </c>
      <c r="B779" s="1">
        <v>40790</v>
      </c>
      <c r="C779" s="31"/>
      <c r="D779" s="8">
        <v>0</v>
      </c>
      <c r="E779" s="35">
        <v>1.0932708330000001</v>
      </c>
      <c r="F779" s="35"/>
      <c r="G779" s="26">
        <v>49.5</v>
      </c>
      <c r="H779" s="35">
        <v>44.883479170000001</v>
      </c>
      <c r="I779" s="35">
        <v>0</v>
      </c>
      <c r="J779" s="26">
        <v>0</v>
      </c>
      <c r="K779" s="35">
        <v>72.903020829999988</v>
      </c>
      <c r="L779" s="35">
        <v>0</v>
      </c>
      <c r="M779" s="35">
        <v>439.06385419999998</v>
      </c>
      <c r="N779" s="35">
        <v>0</v>
      </c>
      <c r="O779" s="35"/>
      <c r="P779" s="35"/>
      <c r="Q779" s="35"/>
      <c r="R779" s="35">
        <v>29.575624999999999</v>
      </c>
      <c r="S779" s="35"/>
      <c r="T779" s="35"/>
      <c r="V779" s="24">
        <f t="shared" si="49"/>
        <v>637.01925003299993</v>
      </c>
      <c r="X779" s="5">
        <v>387.94038751646298</v>
      </c>
      <c r="Z779" s="20">
        <f t="shared" si="50"/>
        <v>1024.959637549463</v>
      </c>
      <c r="AB779" s="8">
        <v>143.77870830000001</v>
      </c>
      <c r="AC779" s="35">
        <v>0</v>
      </c>
      <c r="AD779" s="35"/>
      <c r="AE779" s="35">
        <v>0</v>
      </c>
      <c r="AF779" s="35">
        <v>206.23410419999999</v>
      </c>
      <c r="AG779" s="35">
        <v>26.851166669999998</v>
      </c>
      <c r="AH779" s="35">
        <v>167.90199999999999</v>
      </c>
      <c r="AI779" s="35"/>
      <c r="AJ779" s="35"/>
      <c r="AK779" s="35"/>
      <c r="AL779" s="35">
        <v>0</v>
      </c>
      <c r="AM779" s="35"/>
      <c r="AN779" s="35"/>
      <c r="AQ779" s="24">
        <f t="shared" ref="AQ779:AQ842" si="52">SUM(AB779:AO779)</f>
        <v>544.76597917000004</v>
      </c>
      <c r="AS779" s="34">
        <v>762.14400000000001</v>
      </c>
      <c r="AU779" s="20">
        <f t="shared" si="51"/>
        <v>1306.90997917</v>
      </c>
      <c r="AW779" s="20"/>
    </row>
    <row r="780" spans="1:49" x14ac:dyDescent="0.25">
      <c r="A780" t="str">
        <f>VLOOKUP($B780,'Cushing Balance'!$C$2:$E$500,3,TRUE)</f>
        <v>362011</v>
      </c>
      <c r="B780" s="1">
        <v>40791</v>
      </c>
      <c r="C780" s="31"/>
      <c r="D780" s="8">
        <v>0</v>
      </c>
      <c r="E780" s="35">
        <v>1.0066250000000001</v>
      </c>
      <c r="F780" s="35"/>
      <c r="G780" s="26">
        <v>49.5</v>
      </c>
      <c r="H780" s="35">
        <v>37.945583329999998</v>
      </c>
      <c r="I780" s="35">
        <v>0</v>
      </c>
      <c r="J780" s="26">
        <v>0</v>
      </c>
      <c r="K780" s="35">
        <v>70.591875000000002</v>
      </c>
      <c r="L780" s="35">
        <v>0</v>
      </c>
      <c r="M780" s="35">
        <v>408.05437499999999</v>
      </c>
      <c r="N780" s="35">
        <v>0</v>
      </c>
      <c r="O780" s="35"/>
      <c r="P780" s="35"/>
      <c r="Q780" s="35"/>
      <c r="R780" s="35">
        <v>33.180645830000003</v>
      </c>
      <c r="S780" s="35"/>
      <c r="T780" s="35"/>
      <c r="V780" s="24">
        <f t="shared" si="49"/>
        <v>600.27910415999997</v>
      </c>
      <c r="X780" s="5">
        <v>387.94038751646298</v>
      </c>
      <c r="Z780" s="20">
        <f t="shared" si="50"/>
        <v>988.21949167646289</v>
      </c>
      <c r="AB780" s="8">
        <v>146.39087499999999</v>
      </c>
      <c r="AC780" s="35">
        <v>0</v>
      </c>
      <c r="AD780" s="35"/>
      <c r="AE780" s="35">
        <v>0</v>
      </c>
      <c r="AF780" s="35">
        <v>224.22016669999999</v>
      </c>
      <c r="AG780" s="35">
        <v>26.668645830000003</v>
      </c>
      <c r="AH780" s="35">
        <v>170.10222920000001</v>
      </c>
      <c r="AI780" s="35"/>
      <c r="AJ780" s="35"/>
      <c r="AK780" s="35"/>
      <c r="AL780" s="35">
        <v>0</v>
      </c>
      <c r="AM780" s="35"/>
      <c r="AN780" s="35"/>
      <c r="AQ780" s="24">
        <f t="shared" si="52"/>
        <v>567.38191673000006</v>
      </c>
      <c r="AS780" s="34">
        <v>762.14400000000001</v>
      </c>
      <c r="AU780" s="20">
        <f t="shared" si="51"/>
        <v>1329.5259167300001</v>
      </c>
      <c r="AW780" s="20"/>
    </row>
    <row r="781" spans="1:49" x14ac:dyDescent="0.25">
      <c r="A781" t="str">
        <f>VLOOKUP($B781,'Cushing Balance'!$C$2:$E$500,3,TRUE)</f>
        <v>362011</v>
      </c>
      <c r="B781" s="1">
        <v>40792</v>
      </c>
      <c r="C781" s="31"/>
      <c r="D781" s="8">
        <v>134.4489792</v>
      </c>
      <c r="E781" s="35">
        <v>119.1498125</v>
      </c>
      <c r="F781" s="35"/>
      <c r="G781" s="26">
        <v>49.5</v>
      </c>
      <c r="H781" s="35">
        <v>40.454583329999998</v>
      </c>
      <c r="I781" s="35">
        <v>0</v>
      </c>
      <c r="J781" s="26">
        <v>0</v>
      </c>
      <c r="K781" s="35">
        <v>68.238416670000007</v>
      </c>
      <c r="L781" s="35">
        <v>0</v>
      </c>
      <c r="M781" s="35">
        <v>431.0265</v>
      </c>
      <c r="N781" s="35">
        <v>0</v>
      </c>
      <c r="O781" s="35"/>
      <c r="P781" s="35"/>
      <c r="Q781" s="35"/>
      <c r="R781" s="35">
        <v>30.961749999999999</v>
      </c>
      <c r="S781" s="35"/>
      <c r="T781" s="35"/>
      <c r="V781" s="24">
        <f t="shared" si="49"/>
        <v>873.78004169999997</v>
      </c>
      <c r="X781" s="5">
        <v>387.94038751646298</v>
      </c>
      <c r="Z781" s="20">
        <f t="shared" si="50"/>
        <v>1261.7204292164629</v>
      </c>
      <c r="AB781" s="8">
        <v>134.3014167</v>
      </c>
      <c r="AC781" s="35">
        <v>0</v>
      </c>
      <c r="AD781" s="35"/>
      <c r="AE781" s="35">
        <v>0</v>
      </c>
      <c r="AF781" s="35">
        <v>227.4912708</v>
      </c>
      <c r="AG781" s="35">
        <v>24.264416669999999</v>
      </c>
      <c r="AH781" s="35">
        <v>169.8112917</v>
      </c>
      <c r="AI781" s="35"/>
      <c r="AJ781" s="35"/>
      <c r="AK781" s="35"/>
      <c r="AL781" s="35">
        <v>0</v>
      </c>
      <c r="AM781" s="35"/>
      <c r="AN781" s="35"/>
      <c r="AQ781" s="24">
        <f t="shared" si="52"/>
        <v>555.86839586999997</v>
      </c>
      <c r="AS781" s="34">
        <v>762.14400000000001</v>
      </c>
      <c r="AU781" s="20">
        <f t="shared" si="51"/>
        <v>1318.0123958700001</v>
      </c>
      <c r="AW781" s="20"/>
    </row>
    <row r="782" spans="1:49" x14ac:dyDescent="0.25">
      <c r="A782" t="str">
        <f>VLOOKUP($B782,'Cushing Balance'!$C$2:$E$500,3,TRUE)</f>
        <v>362011</v>
      </c>
      <c r="B782" s="1">
        <v>40793</v>
      </c>
      <c r="C782" s="31"/>
      <c r="D782" s="8">
        <v>177.50854169999999</v>
      </c>
      <c r="E782" s="35">
        <v>135.21947919999999</v>
      </c>
      <c r="F782" s="35"/>
      <c r="G782" s="26">
        <v>49.5</v>
      </c>
      <c r="H782" s="35">
        <v>42.836500000000001</v>
      </c>
      <c r="I782" s="35">
        <v>0</v>
      </c>
      <c r="J782" s="26">
        <v>0</v>
      </c>
      <c r="K782" s="35">
        <v>64.467833330000005</v>
      </c>
      <c r="L782" s="35">
        <v>0</v>
      </c>
      <c r="M782" s="35">
        <v>431.39416670000003</v>
      </c>
      <c r="N782" s="35">
        <v>0</v>
      </c>
      <c r="O782" s="35"/>
      <c r="P782" s="35"/>
      <c r="Q782" s="35"/>
      <c r="R782" s="35">
        <v>1.396645833</v>
      </c>
      <c r="S782" s="35"/>
      <c r="T782" s="35"/>
      <c r="V782" s="24">
        <f t="shared" si="49"/>
        <v>902.32316676300002</v>
      </c>
      <c r="X782" s="5">
        <v>387.94038751646298</v>
      </c>
      <c r="Z782" s="20">
        <f t="shared" si="50"/>
        <v>1290.2635542794631</v>
      </c>
      <c r="AB782" s="8">
        <v>130</v>
      </c>
      <c r="AC782" s="35">
        <v>0</v>
      </c>
      <c r="AD782" s="35"/>
      <c r="AE782" s="35">
        <v>0</v>
      </c>
      <c r="AF782" s="35">
        <v>223.00106249999999</v>
      </c>
      <c r="AG782" s="35">
        <v>23.725000000000001</v>
      </c>
      <c r="AH782" s="35">
        <v>172.05193750000001</v>
      </c>
      <c r="AI782" s="35"/>
      <c r="AJ782" s="35"/>
      <c r="AK782" s="35"/>
      <c r="AL782" s="35">
        <v>0</v>
      </c>
      <c r="AM782" s="35"/>
      <c r="AN782" s="35"/>
      <c r="AQ782" s="24">
        <f t="shared" si="52"/>
        <v>548.77800000000002</v>
      </c>
      <c r="AS782" s="34">
        <v>762.14400000000001</v>
      </c>
      <c r="AU782" s="20">
        <f t="shared" si="51"/>
        <v>1310.922</v>
      </c>
      <c r="AW782" s="20"/>
    </row>
    <row r="783" spans="1:49" x14ac:dyDescent="0.25">
      <c r="A783" t="str">
        <f>VLOOKUP($B783,'Cushing Balance'!$C$2:$E$500,3,TRUE)</f>
        <v>362011</v>
      </c>
      <c r="B783" s="1">
        <v>40794</v>
      </c>
      <c r="C783" s="31"/>
      <c r="D783" s="8">
        <v>0</v>
      </c>
      <c r="E783" s="35">
        <v>122.5338958</v>
      </c>
      <c r="F783" s="35"/>
      <c r="G783" s="26">
        <v>49.5</v>
      </c>
      <c r="H783" s="35">
        <v>20.656854169999999</v>
      </c>
      <c r="I783" s="35">
        <v>0</v>
      </c>
      <c r="J783" s="26">
        <v>0</v>
      </c>
      <c r="K783" s="35">
        <v>68.654604169999999</v>
      </c>
      <c r="L783" s="35">
        <v>0</v>
      </c>
      <c r="M783" s="35">
        <v>383.92620829999998</v>
      </c>
      <c r="N783" s="35">
        <v>0</v>
      </c>
      <c r="O783" s="35"/>
      <c r="P783" s="35"/>
      <c r="Q783" s="35"/>
      <c r="R783" s="35">
        <v>2.845729167</v>
      </c>
      <c r="S783" s="35"/>
      <c r="T783" s="35"/>
      <c r="V783" s="24">
        <f t="shared" si="49"/>
        <v>648.11729160699997</v>
      </c>
      <c r="X783" s="5">
        <v>387.94038751646298</v>
      </c>
      <c r="Z783" s="20">
        <f t="shared" si="50"/>
        <v>1036.057679123463</v>
      </c>
      <c r="AB783" s="8">
        <v>138.92708329999999</v>
      </c>
      <c r="AC783" s="35">
        <v>0</v>
      </c>
      <c r="AD783" s="35"/>
      <c r="AE783" s="35">
        <v>0</v>
      </c>
      <c r="AF783" s="35">
        <v>220.2175417</v>
      </c>
      <c r="AG783" s="35">
        <v>24.457374999999999</v>
      </c>
      <c r="AH783" s="35">
        <v>172.7264375</v>
      </c>
      <c r="AI783" s="35"/>
      <c r="AJ783" s="35"/>
      <c r="AK783" s="35"/>
      <c r="AL783" s="35">
        <v>0</v>
      </c>
      <c r="AM783" s="35"/>
      <c r="AN783" s="35"/>
      <c r="AQ783" s="24">
        <f t="shared" si="52"/>
        <v>556.32843750000006</v>
      </c>
      <c r="AS783" s="34">
        <v>762.14400000000001</v>
      </c>
      <c r="AU783" s="20">
        <f t="shared" si="51"/>
        <v>1318.4724375000001</v>
      </c>
      <c r="AW783" s="20"/>
    </row>
    <row r="784" spans="1:49" x14ac:dyDescent="0.25">
      <c r="A784" t="str">
        <f>VLOOKUP($B784,'Cushing Balance'!$C$2:$E$500,3,TRUE)</f>
        <v>362011</v>
      </c>
      <c r="B784" s="1">
        <v>40795</v>
      </c>
      <c r="C784" s="31"/>
      <c r="D784" s="8">
        <v>0</v>
      </c>
      <c r="E784" s="35">
        <v>129.51056249999999</v>
      </c>
      <c r="F784" s="35"/>
      <c r="G784" s="26">
        <v>49.5</v>
      </c>
      <c r="H784" s="35">
        <v>40.180916670000002</v>
      </c>
      <c r="I784" s="35">
        <v>0</v>
      </c>
      <c r="J784" s="26">
        <v>0</v>
      </c>
      <c r="K784" s="35">
        <v>72.611666670000005</v>
      </c>
      <c r="L784" s="35">
        <v>0</v>
      </c>
      <c r="M784" s="35">
        <v>448.18708329999998</v>
      </c>
      <c r="N784" s="35">
        <v>0</v>
      </c>
      <c r="O784" s="35"/>
      <c r="P784" s="35"/>
      <c r="Q784" s="35"/>
      <c r="R784" s="35">
        <v>32.181479169999996</v>
      </c>
      <c r="S784" s="35"/>
      <c r="T784" s="35"/>
      <c r="V784" s="24">
        <f t="shared" si="49"/>
        <v>772.17170830999987</v>
      </c>
      <c r="X784" s="5">
        <v>387.94038751646298</v>
      </c>
      <c r="Z784" s="20">
        <f t="shared" si="50"/>
        <v>1160.1120958264628</v>
      </c>
      <c r="AB784" s="8">
        <v>129.95862500000001</v>
      </c>
      <c r="AC784" s="35">
        <v>0</v>
      </c>
      <c r="AD784" s="35"/>
      <c r="AE784" s="35">
        <v>0</v>
      </c>
      <c r="AF784" s="35">
        <v>223.92929169999999</v>
      </c>
      <c r="AG784" s="35">
        <v>22.890166669999999</v>
      </c>
      <c r="AH784" s="35">
        <v>174.9181667</v>
      </c>
      <c r="AI784" s="35"/>
      <c r="AJ784" s="35"/>
      <c r="AK784" s="35"/>
      <c r="AL784" s="35">
        <v>0</v>
      </c>
      <c r="AM784" s="35"/>
      <c r="AN784" s="35"/>
      <c r="AQ784" s="24">
        <f t="shared" si="52"/>
        <v>551.69625007000002</v>
      </c>
      <c r="AS784" s="34">
        <v>762.14400000000001</v>
      </c>
      <c r="AU784" s="20">
        <f t="shared" si="51"/>
        <v>1313.8402500699999</v>
      </c>
      <c r="AW784" s="20"/>
    </row>
    <row r="785" spans="1:49" x14ac:dyDescent="0.25">
      <c r="A785" t="str">
        <f>VLOOKUP($B785,'Cushing Balance'!$C$2:$E$500,3,TRUE)</f>
        <v>372011</v>
      </c>
      <c r="B785" s="1">
        <v>40796</v>
      </c>
      <c r="C785" s="31"/>
      <c r="D785" s="8">
        <v>510.53004170000003</v>
      </c>
      <c r="E785" s="35">
        <v>127.5437292</v>
      </c>
      <c r="F785" s="35"/>
      <c r="G785" s="26">
        <v>49.5</v>
      </c>
      <c r="H785" s="35">
        <v>39.215187499999999</v>
      </c>
      <c r="I785" s="35">
        <v>0</v>
      </c>
      <c r="J785" s="26">
        <v>0</v>
      </c>
      <c r="K785" s="35">
        <v>72.102916669999999</v>
      </c>
      <c r="L785" s="35">
        <v>0</v>
      </c>
      <c r="M785" s="35">
        <v>440.43833330000001</v>
      </c>
      <c r="N785" s="35">
        <v>0</v>
      </c>
      <c r="O785" s="35"/>
      <c r="P785" s="35"/>
      <c r="Q785" s="35"/>
      <c r="R785" s="35">
        <v>30.762541669999997</v>
      </c>
      <c r="S785" s="35"/>
      <c r="T785" s="35"/>
      <c r="V785" s="24">
        <f t="shared" si="49"/>
        <v>1270.0927500400001</v>
      </c>
      <c r="X785" s="5">
        <v>387.94038751646298</v>
      </c>
      <c r="Z785" s="20">
        <f t="shared" si="50"/>
        <v>1658.0331375564631</v>
      </c>
      <c r="AB785" s="8">
        <v>130.73241669999999</v>
      </c>
      <c r="AC785" s="35">
        <v>0</v>
      </c>
      <c r="AD785" s="35"/>
      <c r="AE785" s="35">
        <v>0</v>
      </c>
      <c r="AF785" s="35">
        <v>218.86639579999999</v>
      </c>
      <c r="AG785" s="35">
        <v>30.004416669999998</v>
      </c>
      <c r="AH785" s="35">
        <v>173.060125</v>
      </c>
      <c r="AI785" s="35"/>
      <c r="AJ785" s="35"/>
      <c r="AK785" s="35"/>
      <c r="AL785" s="35">
        <v>0</v>
      </c>
      <c r="AM785" s="35"/>
      <c r="AN785" s="35"/>
      <c r="AQ785" s="24">
        <f t="shared" si="52"/>
        <v>552.66335417000005</v>
      </c>
      <c r="AS785" s="34">
        <v>762.14400000000001</v>
      </c>
      <c r="AU785" s="20">
        <f t="shared" si="51"/>
        <v>1314.8073541700001</v>
      </c>
      <c r="AW785" s="20"/>
    </row>
    <row r="786" spans="1:49" x14ac:dyDescent="0.25">
      <c r="A786" t="str">
        <f>VLOOKUP($B786,'Cushing Balance'!$C$2:$E$500,3,TRUE)</f>
        <v>372011</v>
      </c>
      <c r="B786" s="1">
        <v>40797</v>
      </c>
      <c r="C786" s="31"/>
      <c r="D786" s="8">
        <v>65.773666670000011</v>
      </c>
      <c r="E786" s="35">
        <v>99.494020829999997</v>
      </c>
      <c r="F786" s="35"/>
      <c r="G786" s="26">
        <v>49.5</v>
      </c>
      <c r="H786" s="35">
        <v>36.759479169999999</v>
      </c>
      <c r="I786" s="35">
        <v>0</v>
      </c>
      <c r="J786" s="26">
        <v>0</v>
      </c>
      <c r="K786" s="35">
        <v>61.909062499999997</v>
      </c>
      <c r="L786" s="35">
        <v>0</v>
      </c>
      <c r="M786" s="35">
        <v>340.39470829999999</v>
      </c>
      <c r="N786" s="35">
        <v>0</v>
      </c>
      <c r="O786" s="35"/>
      <c r="P786" s="35"/>
      <c r="Q786" s="35"/>
      <c r="R786" s="35">
        <v>28.450833330000002</v>
      </c>
      <c r="S786" s="35"/>
      <c r="T786" s="35"/>
      <c r="V786" s="24">
        <f t="shared" si="49"/>
        <v>682.2817708</v>
      </c>
      <c r="X786" s="5">
        <v>387.94038751646298</v>
      </c>
      <c r="Z786" s="20">
        <f t="shared" si="50"/>
        <v>1070.222158316463</v>
      </c>
      <c r="AB786" s="8">
        <v>151.16016669999999</v>
      </c>
      <c r="AC786" s="35">
        <v>0</v>
      </c>
      <c r="AD786" s="35"/>
      <c r="AE786" s="35">
        <v>0</v>
      </c>
      <c r="AF786" s="35">
        <v>223.1937083</v>
      </c>
      <c r="AG786" s="35">
        <v>22.584916669999998</v>
      </c>
      <c r="AH786" s="35">
        <v>174.40287499999999</v>
      </c>
      <c r="AI786" s="35"/>
      <c r="AJ786" s="35"/>
      <c r="AK786" s="35"/>
      <c r="AL786" s="35">
        <v>0</v>
      </c>
      <c r="AM786" s="35"/>
      <c r="AN786" s="35"/>
      <c r="AQ786" s="24">
        <f t="shared" si="52"/>
        <v>571.34166667</v>
      </c>
      <c r="AS786" s="34">
        <v>762.14400000000001</v>
      </c>
      <c r="AU786" s="20">
        <f t="shared" si="51"/>
        <v>1333.48566667</v>
      </c>
      <c r="AW786" s="20"/>
    </row>
    <row r="787" spans="1:49" x14ac:dyDescent="0.25">
      <c r="A787" t="str">
        <f>VLOOKUP($B787,'Cushing Balance'!$C$2:$E$500,3,TRUE)</f>
        <v>372011</v>
      </c>
      <c r="B787" s="1">
        <v>40798</v>
      </c>
      <c r="C787" s="31"/>
      <c r="D787" s="8">
        <v>0</v>
      </c>
      <c r="E787" s="35">
        <v>7.3701875000000001</v>
      </c>
      <c r="F787" s="35"/>
      <c r="G787" s="26">
        <v>49.5</v>
      </c>
      <c r="H787" s="35">
        <v>37.825458330000004</v>
      </c>
      <c r="I787" s="35">
        <v>0</v>
      </c>
      <c r="J787" s="26">
        <v>0</v>
      </c>
      <c r="K787" s="35">
        <v>56.480874999999997</v>
      </c>
      <c r="L787" s="35">
        <v>0</v>
      </c>
      <c r="M787" s="35">
        <v>423.72133330000003</v>
      </c>
      <c r="N787" s="35">
        <v>0</v>
      </c>
      <c r="O787" s="35"/>
      <c r="P787" s="35"/>
      <c r="Q787" s="35"/>
      <c r="R787" s="35">
        <v>37.219333329999998</v>
      </c>
      <c r="S787" s="35"/>
      <c r="T787" s="35"/>
      <c r="V787" s="24">
        <f t="shared" si="49"/>
        <v>612.11718746000008</v>
      </c>
      <c r="X787" s="5">
        <v>387.94038751646298</v>
      </c>
      <c r="Z787" s="20">
        <f t="shared" si="50"/>
        <v>1000.057574976463</v>
      </c>
      <c r="AB787" s="8">
        <v>150.95508330000001</v>
      </c>
      <c r="AC787" s="35">
        <v>0</v>
      </c>
      <c r="AD787" s="35"/>
      <c r="AE787" s="35">
        <v>0</v>
      </c>
      <c r="AF787" s="35">
        <v>223.1987292</v>
      </c>
      <c r="AG787" s="35">
        <v>24.601062500000001</v>
      </c>
      <c r="AH787" s="35">
        <v>176.5148542</v>
      </c>
      <c r="AI787" s="35"/>
      <c r="AJ787" s="35"/>
      <c r="AK787" s="35"/>
      <c r="AL787" s="35">
        <v>0</v>
      </c>
      <c r="AM787" s="35"/>
      <c r="AN787" s="35"/>
      <c r="AQ787" s="24">
        <f t="shared" si="52"/>
        <v>575.26972920000003</v>
      </c>
      <c r="AS787" s="34">
        <v>762.14400000000001</v>
      </c>
      <c r="AU787" s="20">
        <f t="shared" si="51"/>
        <v>1337.4137292</v>
      </c>
      <c r="AW787" s="20"/>
    </row>
    <row r="788" spans="1:49" x14ac:dyDescent="0.25">
      <c r="A788" t="str">
        <f>VLOOKUP($B788,'Cushing Balance'!$C$2:$E$500,3,TRUE)</f>
        <v>372011</v>
      </c>
      <c r="B788" s="1">
        <v>40799</v>
      </c>
      <c r="C788" s="31"/>
      <c r="D788" s="8">
        <v>207.56968749999999</v>
      </c>
      <c r="E788" s="35">
        <v>65.434083330000007</v>
      </c>
      <c r="F788" s="35"/>
      <c r="G788" s="26">
        <v>49.5</v>
      </c>
      <c r="H788" s="35">
        <v>45.33925</v>
      </c>
      <c r="I788" s="35">
        <v>0</v>
      </c>
      <c r="J788" s="26">
        <v>0</v>
      </c>
      <c r="K788" s="35">
        <v>68.579145829999987</v>
      </c>
      <c r="L788" s="35">
        <v>0</v>
      </c>
      <c r="M788" s="35">
        <v>436.47433330000001</v>
      </c>
      <c r="N788" s="35">
        <v>0</v>
      </c>
      <c r="O788" s="35"/>
      <c r="P788" s="35"/>
      <c r="Q788" s="35"/>
      <c r="R788" s="35">
        <v>32.411520830000001</v>
      </c>
      <c r="S788" s="35"/>
      <c r="T788" s="35"/>
      <c r="V788" s="24">
        <f t="shared" si="49"/>
        <v>905.30802079</v>
      </c>
      <c r="X788" s="5">
        <v>387.94038751646298</v>
      </c>
      <c r="Z788" s="20">
        <f t="shared" si="50"/>
        <v>1293.248408306463</v>
      </c>
      <c r="AB788" s="8">
        <v>152.8460417</v>
      </c>
      <c r="AC788" s="35">
        <v>0</v>
      </c>
      <c r="AD788" s="35"/>
      <c r="AE788" s="35">
        <v>0</v>
      </c>
      <c r="AF788" s="35">
        <v>210.0834792</v>
      </c>
      <c r="AG788" s="35">
        <v>30.558</v>
      </c>
      <c r="AH788" s="35">
        <v>178.5749375</v>
      </c>
      <c r="AI788" s="35"/>
      <c r="AJ788" s="35"/>
      <c r="AK788" s="35"/>
      <c r="AL788" s="35">
        <v>0</v>
      </c>
      <c r="AM788" s="35"/>
      <c r="AN788" s="35"/>
      <c r="AQ788" s="24">
        <f t="shared" si="52"/>
        <v>572.06245839999997</v>
      </c>
      <c r="AS788" s="34">
        <v>762.14400000000001</v>
      </c>
      <c r="AU788" s="20">
        <f t="shared" si="51"/>
        <v>1334.2064584</v>
      </c>
      <c r="AW788" s="20"/>
    </row>
    <row r="789" spans="1:49" x14ac:dyDescent="0.25">
      <c r="A789" t="str">
        <f>VLOOKUP($B789,'Cushing Balance'!$C$2:$E$500,3,TRUE)</f>
        <v>372011</v>
      </c>
      <c r="B789" s="1">
        <v>40800</v>
      </c>
      <c r="C789" s="31"/>
      <c r="D789" s="8">
        <v>209.1189167</v>
      </c>
      <c r="E789" s="35">
        <v>81.647874999999999</v>
      </c>
      <c r="F789" s="35"/>
      <c r="G789" s="26">
        <v>49.5</v>
      </c>
      <c r="H789" s="35">
        <v>33.652604169999996</v>
      </c>
      <c r="I789" s="35">
        <v>0</v>
      </c>
      <c r="J789" s="26">
        <v>0</v>
      </c>
      <c r="K789" s="35">
        <v>69.217333329999988</v>
      </c>
      <c r="L789" s="35">
        <v>0</v>
      </c>
      <c r="M789" s="35">
        <v>442.01635420000002</v>
      </c>
      <c r="N789" s="35">
        <v>0</v>
      </c>
      <c r="O789" s="35"/>
      <c r="P789" s="35"/>
      <c r="Q789" s="35"/>
      <c r="R789" s="35">
        <v>12.544479170000001</v>
      </c>
      <c r="S789" s="35"/>
      <c r="T789" s="35"/>
      <c r="V789" s="24">
        <f t="shared" si="49"/>
        <v>897.69756257000006</v>
      </c>
      <c r="X789" s="5">
        <v>387.94038751646298</v>
      </c>
      <c r="Z789" s="20">
        <f t="shared" si="50"/>
        <v>1285.637950086463</v>
      </c>
      <c r="AB789" s="8">
        <v>139.08439580000001</v>
      </c>
      <c r="AC789" s="35">
        <v>0</v>
      </c>
      <c r="AD789" s="35"/>
      <c r="AE789" s="35">
        <v>0</v>
      </c>
      <c r="AF789" s="35">
        <v>124.051125</v>
      </c>
      <c r="AG789" s="35">
        <v>30.671395830000002</v>
      </c>
      <c r="AH789" s="35">
        <v>179.34156250000001</v>
      </c>
      <c r="AI789" s="35"/>
      <c r="AJ789" s="35"/>
      <c r="AK789" s="35"/>
      <c r="AL789" s="35">
        <v>0</v>
      </c>
      <c r="AM789" s="35"/>
      <c r="AN789" s="35"/>
      <c r="AQ789" s="24">
        <f t="shared" si="52"/>
        <v>473.14847913</v>
      </c>
      <c r="AS789" s="34">
        <v>762.14400000000001</v>
      </c>
      <c r="AU789" s="20">
        <f t="shared" si="51"/>
        <v>1235.2924791299999</v>
      </c>
      <c r="AW789" s="20"/>
    </row>
    <row r="790" spans="1:49" x14ac:dyDescent="0.25">
      <c r="A790" t="str">
        <f>VLOOKUP($B790,'Cushing Balance'!$C$2:$E$500,3,TRUE)</f>
        <v>372011</v>
      </c>
      <c r="B790" s="1">
        <v>40801</v>
      </c>
      <c r="C790" s="31"/>
      <c r="D790" s="8">
        <v>0</v>
      </c>
      <c r="E790" s="35">
        <v>128.08483329999999</v>
      </c>
      <c r="F790" s="35"/>
      <c r="G790" s="26">
        <v>49.5</v>
      </c>
      <c r="H790" s="35">
        <v>11.992645829999999</v>
      </c>
      <c r="I790" s="35">
        <v>0</v>
      </c>
      <c r="J790" s="26">
        <v>0</v>
      </c>
      <c r="K790" s="35">
        <v>57.798187499999997</v>
      </c>
      <c r="L790" s="35">
        <v>0</v>
      </c>
      <c r="M790" s="35">
        <v>374.64162499999998</v>
      </c>
      <c r="N790" s="35">
        <v>0</v>
      </c>
      <c r="O790" s="35"/>
      <c r="P790" s="35"/>
      <c r="Q790" s="35"/>
      <c r="R790" s="35">
        <v>28.359187500000001</v>
      </c>
      <c r="S790" s="35"/>
      <c r="T790" s="35"/>
      <c r="V790" s="24">
        <f t="shared" si="49"/>
        <v>650.37647912999989</v>
      </c>
      <c r="X790" s="5">
        <v>387.94038751646298</v>
      </c>
      <c r="Z790" s="20">
        <f t="shared" si="50"/>
        <v>1038.3168666464628</v>
      </c>
      <c r="AB790" s="8">
        <v>142.0360417</v>
      </c>
      <c r="AC790" s="35">
        <v>0</v>
      </c>
      <c r="AD790" s="35"/>
      <c r="AE790" s="35">
        <v>0</v>
      </c>
      <c r="AF790" s="35">
        <v>226.57308330000001</v>
      </c>
      <c r="AG790" s="35">
        <v>24.09077083</v>
      </c>
      <c r="AH790" s="35">
        <v>166.3355833</v>
      </c>
      <c r="AI790" s="35"/>
      <c r="AJ790" s="35"/>
      <c r="AK790" s="35"/>
      <c r="AL790" s="35">
        <v>0</v>
      </c>
      <c r="AM790" s="35"/>
      <c r="AN790" s="35"/>
      <c r="AQ790" s="24">
        <f t="shared" si="52"/>
        <v>559.03547913</v>
      </c>
      <c r="AS790" s="34">
        <v>762.14400000000001</v>
      </c>
      <c r="AU790" s="20">
        <f t="shared" si="51"/>
        <v>1321.1794791299999</v>
      </c>
      <c r="AW790" s="20"/>
    </row>
    <row r="791" spans="1:49" x14ac:dyDescent="0.25">
      <c r="A791" t="str">
        <f>VLOOKUP($B791,'Cushing Balance'!$C$2:$E$500,3,TRUE)</f>
        <v>372011</v>
      </c>
      <c r="B791" s="1">
        <v>40802</v>
      </c>
      <c r="C791" s="31"/>
      <c r="D791" s="8">
        <v>0</v>
      </c>
      <c r="E791" s="35">
        <v>45.639083329999998</v>
      </c>
      <c r="F791" s="35"/>
      <c r="G791" s="26">
        <v>49.5</v>
      </c>
      <c r="H791" s="35">
        <v>21.873125000000002</v>
      </c>
      <c r="I791" s="35">
        <v>0</v>
      </c>
      <c r="J791" s="26">
        <v>0</v>
      </c>
      <c r="K791" s="35">
        <v>53.323104170000001</v>
      </c>
      <c r="L791" s="35">
        <v>0</v>
      </c>
      <c r="M791" s="35">
        <v>429.0147083</v>
      </c>
      <c r="N791" s="35">
        <v>0</v>
      </c>
      <c r="O791" s="35"/>
      <c r="P791" s="35"/>
      <c r="Q791" s="35"/>
      <c r="R791" s="35">
        <v>39.374062500000001</v>
      </c>
      <c r="S791" s="35"/>
      <c r="T791" s="35"/>
      <c r="V791" s="24">
        <f t="shared" si="49"/>
        <v>638.72408330000007</v>
      </c>
      <c r="X791" s="5">
        <v>387.94038751646298</v>
      </c>
      <c r="Z791" s="20">
        <f t="shared" si="50"/>
        <v>1026.6644708164631</v>
      </c>
      <c r="AB791" s="8">
        <v>147.55072920000001</v>
      </c>
      <c r="AC791" s="35">
        <v>0</v>
      </c>
      <c r="AD791" s="35"/>
      <c r="AE791" s="35">
        <v>0</v>
      </c>
      <c r="AF791" s="35">
        <v>215.69066670000001</v>
      </c>
      <c r="AG791" s="35">
        <v>22.839291669999998</v>
      </c>
      <c r="AH791" s="35">
        <v>167.6077708</v>
      </c>
      <c r="AI791" s="35"/>
      <c r="AJ791" s="35"/>
      <c r="AK791" s="35"/>
      <c r="AL791" s="35">
        <v>0</v>
      </c>
      <c r="AM791" s="35"/>
      <c r="AN791" s="35"/>
      <c r="AQ791" s="24">
        <f t="shared" si="52"/>
        <v>553.68845837000003</v>
      </c>
      <c r="AS791" s="34">
        <v>762.14400000000001</v>
      </c>
      <c r="AU791" s="20">
        <f t="shared" si="51"/>
        <v>1315.83245837</v>
      </c>
      <c r="AW791" s="20"/>
    </row>
    <row r="792" spans="1:49" x14ac:dyDescent="0.25">
      <c r="A792" t="str">
        <f>VLOOKUP($B792,'Cushing Balance'!$C$2:$E$500,3,TRUE)</f>
        <v>382011</v>
      </c>
      <c r="B792" s="1">
        <v>40803</v>
      </c>
      <c r="C792" s="31"/>
      <c r="D792" s="8">
        <v>237.70197920000001</v>
      </c>
      <c r="E792" s="35">
        <v>2.2026249999999998</v>
      </c>
      <c r="F792" s="35"/>
      <c r="G792" s="26">
        <v>49.5</v>
      </c>
      <c r="H792" s="35">
        <v>61.146854169999997</v>
      </c>
      <c r="I792" s="35">
        <v>0</v>
      </c>
      <c r="J792" s="26">
        <v>0</v>
      </c>
      <c r="K792" s="35">
        <v>64.274916669999996</v>
      </c>
      <c r="L792" s="35">
        <v>0</v>
      </c>
      <c r="M792" s="35">
        <v>397.38104170000003</v>
      </c>
      <c r="N792" s="35">
        <v>0</v>
      </c>
      <c r="O792" s="35"/>
      <c r="P792" s="35"/>
      <c r="Q792" s="35"/>
      <c r="R792" s="35">
        <v>31.423249999999999</v>
      </c>
      <c r="S792" s="35"/>
      <c r="T792" s="35"/>
      <c r="V792" s="24">
        <f t="shared" si="49"/>
        <v>843.63066674000004</v>
      </c>
      <c r="X792" s="5">
        <v>387.94038751646298</v>
      </c>
      <c r="Z792" s="20">
        <f t="shared" si="50"/>
        <v>1231.571054256463</v>
      </c>
      <c r="AB792" s="8">
        <v>150.07668749999999</v>
      </c>
      <c r="AC792" s="35">
        <v>0</v>
      </c>
      <c r="AD792" s="35"/>
      <c r="AE792" s="35">
        <v>0</v>
      </c>
      <c r="AF792" s="35">
        <v>217.24137500000001</v>
      </c>
      <c r="AG792" s="35">
        <v>22.0643125</v>
      </c>
      <c r="AH792" s="35">
        <v>174.8058542</v>
      </c>
      <c r="AI792" s="35"/>
      <c r="AJ792" s="35"/>
      <c r="AK792" s="35"/>
      <c r="AL792" s="35">
        <v>0</v>
      </c>
      <c r="AM792" s="35"/>
      <c r="AN792" s="35"/>
      <c r="AQ792" s="24">
        <f t="shared" si="52"/>
        <v>564.18822920000002</v>
      </c>
      <c r="AS792" s="34">
        <v>762.14400000000001</v>
      </c>
      <c r="AU792" s="20">
        <f t="shared" si="51"/>
        <v>1326.3322292</v>
      </c>
      <c r="AW792" s="20"/>
    </row>
    <row r="793" spans="1:49" x14ac:dyDescent="0.25">
      <c r="A793" t="str">
        <f>VLOOKUP($B793,'Cushing Balance'!$C$2:$E$500,3,TRUE)</f>
        <v>382011</v>
      </c>
      <c r="B793" s="1">
        <v>40804</v>
      </c>
      <c r="C793" s="31"/>
      <c r="D793" s="8">
        <v>76.957770829999987</v>
      </c>
      <c r="E793" s="35">
        <v>0.6444375</v>
      </c>
      <c r="F793" s="35"/>
      <c r="G793" s="26">
        <v>49.5</v>
      </c>
      <c r="H793" s="35">
        <v>51.528437500000003</v>
      </c>
      <c r="I793" s="35">
        <v>0</v>
      </c>
      <c r="J793" s="26">
        <v>0</v>
      </c>
      <c r="K793" s="35">
        <v>64.667000000000002</v>
      </c>
      <c r="L793" s="35">
        <v>0</v>
      </c>
      <c r="M793" s="35">
        <v>374.66264580000001</v>
      </c>
      <c r="N793" s="35">
        <v>0</v>
      </c>
      <c r="O793" s="35"/>
      <c r="P793" s="35"/>
      <c r="Q793" s="35"/>
      <c r="R793" s="35">
        <v>29.955608699999999</v>
      </c>
      <c r="S793" s="35"/>
      <c r="T793" s="35"/>
      <c r="V793" s="24">
        <f t="shared" si="49"/>
        <v>647.91590033</v>
      </c>
      <c r="X793" s="5">
        <v>387.94038751646298</v>
      </c>
      <c r="Z793" s="20">
        <f t="shared" si="50"/>
        <v>1035.8562878464629</v>
      </c>
      <c r="AB793" s="8">
        <v>150.05525</v>
      </c>
      <c r="AC793" s="35">
        <v>0</v>
      </c>
      <c r="AD793" s="35"/>
      <c r="AE793" s="35">
        <v>0</v>
      </c>
      <c r="AF793" s="35">
        <v>217.2032083</v>
      </c>
      <c r="AG793" s="35">
        <v>22.9728125</v>
      </c>
      <c r="AH793" s="35">
        <v>174.1475417</v>
      </c>
      <c r="AI793" s="35"/>
      <c r="AJ793" s="35"/>
      <c r="AK793" s="35"/>
      <c r="AL793" s="35">
        <v>0</v>
      </c>
      <c r="AM793" s="35"/>
      <c r="AN793" s="35"/>
      <c r="AQ793" s="24">
        <f t="shared" si="52"/>
        <v>564.37881249999998</v>
      </c>
      <c r="AS793" s="34">
        <v>762.14400000000001</v>
      </c>
      <c r="AU793" s="20">
        <f t="shared" si="51"/>
        <v>1326.5228124999999</v>
      </c>
      <c r="AW793" s="20"/>
    </row>
    <row r="794" spans="1:49" x14ac:dyDescent="0.25">
      <c r="A794" t="str">
        <f>VLOOKUP($B794,'Cushing Balance'!$C$2:$E$500,3,TRUE)</f>
        <v>382011</v>
      </c>
      <c r="B794" s="1">
        <v>40805</v>
      </c>
      <c r="C794" s="31"/>
      <c r="D794" s="8">
        <v>0</v>
      </c>
      <c r="E794" s="35">
        <v>6.5481249999999998</v>
      </c>
      <c r="F794" s="35"/>
      <c r="G794" s="26">
        <v>49.5</v>
      </c>
      <c r="H794" s="35">
        <v>31.90775</v>
      </c>
      <c r="I794" s="35">
        <v>0</v>
      </c>
      <c r="J794" s="26">
        <v>0</v>
      </c>
      <c r="K794" s="35">
        <v>56.425062500000003</v>
      </c>
      <c r="L794" s="35">
        <v>0</v>
      </c>
      <c r="M794" s="35">
        <v>408.99506250000002</v>
      </c>
      <c r="N794" s="35">
        <v>0</v>
      </c>
      <c r="O794" s="35"/>
      <c r="P794" s="35"/>
      <c r="Q794" s="35"/>
      <c r="R794" s="35">
        <v>34.3299375</v>
      </c>
      <c r="S794" s="35"/>
      <c r="T794" s="35"/>
      <c r="V794" s="24">
        <f t="shared" si="49"/>
        <v>587.7059375</v>
      </c>
      <c r="X794" s="5">
        <v>387.94038751646298</v>
      </c>
      <c r="Z794" s="20">
        <f t="shared" si="50"/>
        <v>975.64632501646292</v>
      </c>
      <c r="AB794" s="8">
        <v>150.72139580000001</v>
      </c>
      <c r="AC794" s="35">
        <v>0</v>
      </c>
      <c r="AD794" s="35"/>
      <c r="AE794" s="35">
        <v>0</v>
      </c>
      <c r="AF794" s="35">
        <v>217.06570830000001</v>
      </c>
      <c r="AG794" s="35">
        <v>29.65</v>
      </c>
      <c r="AH794" s="35">
        <v>174.87831249999999</v>
      </c>
      <c r="AI794" s="35"/>
      <c r="AJ794" s="35"/>
      <c r="AK794" s="35"/>
      <c r="AL794" s="35">
        <v>0</v>
      </c>
      <c r="AM794" s="35"/>
      <c r="AN794" s="35"/>
      <c r="AQ794" s="24">
        <f t="shared" si="52"/>
        <v>572.31541659999993</v>
      </c>
      <c r="AS794" s="34">
        <v>762.14400000000001</v>
      </c>
      <c r="AU794" s="20">
        <f t="shared" si="51"/>
        <v>1334.4594165999999</v>
      </c>
      <c r="AW794" s="20"/>
    </row>
    <row r="795" spans="1:49" x14ac:dyDescent="0.25">
      <c r="A795" t="str">
        <f>VLOOKUP($B795,'Cushing Balance'!$C$2:$E$500,3,TRUE)</f>
        <v>382011</v>
      </c>
      <c r="B795" s="1">
        <v>40806</v>
      </c>
      <c r="C795" s="31"/>
      <c r="D795" s="8">
        <v>0</v>
      </c>
      <c r="E795" s="35">
        <v>8.3343749999999996</v>
      </c>
      <c r="F795" s="35"/>
      <c r="G795" s="26">
        <v>49.5</v>
      </c>
      <c r="H795" s="35">
        <v>37.108249999999998</v>
      </c>
      <c r="I795" s="35">
        <v>0</v>
      </c>
      <c r="J795" s="26">
        <v>0</v>
      </c>
      <c r="K795" s="35">
        <v>64.192958329999996</v>
      </c>
      <c r="L795" s="35">
        <v>0</v>
      </c>
      <c r="M795" s="35">
        <v>403.2036458</v>
      </c>
      <c r="N795" s="35">
        <v>0</v>
      </c>
      <c r="O795" s="35"/>
      <c r="P795" s="35"/>
      <c r="Q795" s="35"/>
      <c r="R795" s="35">
        <v>20.778500000000001</v>
      </c>
      <c r="S795" s="35"/>
      <c r="T795" s="35"/>
      <c r="V795" s="24">
        <f t="shared" si="49"/>
        <v>583.11772912999993</v>
      </c>
      <c r="X795" s="5">
        <v>387.94038751646298</v>
      </c>
      <c r="Z795" s="20">
        <f t="shared" si="50"/>
        <v>971.05811664646285</v>
      </c>
      <c r="AB795" s="8">
        <v>138.35116669999999</v>
      </c>
      <c r="AC795" s="35">
        <v>0</v>
      </c>
      <c r="AD795" s="35"/>
      <c r="AE795" s="35">
        <v>0</v>
      </c>
      <c r="AF795" s="35">
        <v>221.55197920000001</v>
      </c>
      <c r="AG795" s="35">
        <v>23.894729169999998</v>
      </c>
      <c r="AH795" s="35">
        <v>173.7808125</v>
      </c>
      <c r="AI795" s="35"/>
      <c r="AJ795" s="35"/>
      <c r="AK795" s="35"/>
      <c r="AL795" s="35">
        <v>0</v>
      </c>
      <c r="AM795" s="35"/>
      <c r="AN795" s="35"/>
      <c r="AQ795" s="24">
        <f t="shared" si="52"/>
        <v>557.57868757000006</v>
      </c>
      <c r="AS795" s="34">
        <v>762.14400000000001</v>
      </c>
      <c r="AU795" s="20">
        <f t="shared" si="51"/>
        <v>1319.7226875700001</v>
      </c>
      <c r="AW795" s="20"/>
    </row>
    <row r="796" spans="1:49" x14ac:dyDescent="0.25">
      <c r="A796" t="str">
        <f>VLOOKUP($B796,'Cushing Balance'!$C$2:$E$500,3,TRUE)</f>
        <v>382011</v>
      </c>
      <c r="B796" s="1">
        <v>40807</v>
      </c>
      <c r="C796" s="31"/>
      <c r="D796" s="8">
        <v>0</v>
      </c>
      <c r="E796" s="35">
        <v>8.6091875000000009</v>
      </c>
      <c r="F796" s="35"/>
      <c r="G796" s="26">
        <v>49.5</v>
      </c>
      <c r="H796" s="35">
        <v>37.275624999999998</v>
      </c>
      <c r="I796" s="35">
        <v>0</v>
      </c>
      <c r="J796" s="26">
        <v>0</v>
      </c>
      <c r="K796" s="35">
        <v>66.761166670000009</v>
      </c>
      <c r="L796" s="35">
        <v>0</v>
      </c>
      <c r="M796" s="35">
        <v>421.84593749999999</v>
      </c>
      <c r="N796" s="35">
        <v>0</v>
      </c>
      <c r="O796" s="35"/>
      <c r="P796" s="35"/>
      <c r="Q796" s="35"/>
      <c r="R796" s="35">
        <v>16.587875</v>
      </c>
      <c r="S796" s="35"/>
      <c r="T796" s="35"/>
      <c r="V796" s="24">
        <f t="shared" si="49"/>
        <v>600.57979167000008</v>
      </c>
      <c r="X796" s="5">
        <v>387.94038751646298</v>
      </c>
      <c r="Z796" s="20">
        <f t="shared" si="50"/>
        <v>988.52017918646311</v>
      </c>
      <c r="AB796" s="8">
        <v>150.8580417</v>
      </c>
      <c r="AC796" s="35">
        <v>0</v>
      </c>
      <c r="AD796" s="35"/>
      <c r="AE796" s="35">
        <v>0</v>
      </c>
      <c r="AF796" s="35">
        <v>208.9671458</v>
      </c>
      <c r="AG796" s="35">
        <v>22.814812499999999</v>
      </c>
      <c r="AH796" s="35">
        <v>169.22472920000001</v>
      </c>
      <c r="AI796" s="35"/>
      <c r="AJ796" s="35"/>
      <c r="AK796" s="35"/>
      <c r="AL796" s="35">
        <v>0</v>
      </c>
      <c r="AM796" s="35"/>
      <c r="AN796" s="35"/>
      <c r="AQ796" s="24">
        <f t="shared" si="52"/>
        <v>551.86472920000006</v>
      </c>
      <c r="AS796" s="34">
        <v>762.14400000000001</v>
      </c>
      <c r="AU796" s="20">
        <f t="shared" si="51"/>
        <v>1314.0087292000001</v>
      </c>
      <c r="AW796" s="20"/>
    </row>
    <row r="797" spans="1:49" x14ac:dyDescent="0.25">
      <c r="A797" t="str">
        <f>VLOOKUP($B797,'Cushing Balance'!$C$2:$E$500,3,TRUE)</f>
        <v>382011</v>
      </c>
      <c r="B797" s="1">
        <v>40808</v>
      </c>
      <c r="C797" s="31"/>
      <c r="D797" s="8">
        <v>0</v>
      </c>
      <c r="E797" s="35">
        <v>7.9800416670000001</v>
      </c>
      <c r="F797" s="35"/>
      <c r="G797" s="26">
        <v>49.5</v>
      </c>
      <c r="H797" s="35">
        <v>32.139166670000002</v>
      </c>
      <c r="I797" s="35">
        <v>0</v>
      </c>
      <c r="J797" s="26">
        <v>0</v>
      </c>
      <c r="K797" s="35">
        <v>57.895166670000002</v>
      </c>
      <c r="L797" s="35">
        <v>0</v>
      </c>
      <c r="M797" s="35">
        <v>355.25860419999998</v>
      </c>
      <c r="N797" s="35">
        <v>0</v>
      </c>
      <c r="O797" s="35"/>
      <c r="P797" s="35"/>
      <c r="Q797" s="35"/>
      <c r="R797" s="35">
        <v>31.857166669999998</v>
      </c>
      <c r="S797" s="35"/>
      <c r="T797" s="35"/>
      <c r="V797" s="24">
        <f t="shared" si="49"/>
        <v>534.63014587700002</v>
      </c>
      <c r="X797" s="5">
        <v>387.94038751646298</v>
      </c>
      <c r="Z797" s="20">
        <f t="shared" si="50"/>
        <v>922.57053339346294</v>
      </c>
      <c r="AB797" s="8">
        <v>150.016625</v>
      </c>
      <c r="AC797" s="35">
        <v>0</v>
      </c>
      <c r="AD797" s="35"/>
      <c r="AE797" s="35">
        <v>0</v>
      </c>
      <c r="AF797" s="35">
        <v>227.30681250000001</v>
      </c>
      <c r="AG797" s="35">
        <v>30.156479169999997</v>
      </c>
      <c r="AH797" s="35">
        <v>167.09652080000001</v>
      </c>
      <c r="AI797" s="35"/>
      <c r="AJ797" s="35"/>
      <c r="AK797" s="35"/>
      <c r="AL797" s="35">
        <v>0</v>
      </c>
      <c r="AM797" s="35"/>
      <c r="AN797" s="35"/>
      <c r="AQ797" s="24">
        <f t="shared" si="52"/>
        <v>574.57643746999997</v>
      </c>
      <c r="AS797" s="34">
        <v>762.14400000000001</v>
      </c>
      <c r="AU797" s="20">
        <f t="shared" si="51"/>
        <v>1336.72043747</v>
      </c>
      <c r="AW797" s="20"/>
    </row>
    <row r="798" spans="1:49" x14ac:dyDescent="0.25">
      <c r="A798" t="str">
        <f>VLOOKUP($B798,'Cushing Balance'!$C$2:$E$500,3,TRUE)</f>
        <v>382011</v>
      </c>
      <c r="B798" s="1">
        <v>40809</v>
      </c>
      <c r="C798" s="31"/>
      <c r="D798" s="8">
        <v>199.18166669999999</v>
      </c>
      <c r="E798" s="35">
        <v>102.3739375</v>
      </c>
      <c r="F798" s="35"/>
      <c r="G798" s="26">
        <v>49.5</v>
      </c>
      <c r="H798" s="35">
        <v>56.750687499999998</v>
      </c>
      <c r="I798" s="35">
        <v>0</v>
      </c>
      <c r="J798" s="26">
        <v>0</v>
      </c>
      <c r="K798" s="35">
        <v>67.912750000000003</v>
      </c>
      <c r="L798" s="35">
        <v>0</v>
      </c>
      <c r="M798" s="35">
        <v>434.94218749999999</v>
      </c>
      <c r="N798" s="35">
        <v>0</v>
      </c>
      <c r="O798" s="35"/>
      <c r="P798" s="35"/>
      <c r="Q798" s="35"/>
      <c r="R798" s="35">
        <v>36.114687500000002</v>
      </c>
      <c r="S798" s="35"/>
      <c r="T798" s="35"/>
      <c r="V798" s="24">
        <f t="shared" si="49"/>
        <v>946.77591669999993</v>
      </c>
      <c r="X798" s="5">
        <v>387.94038751646298</v>
      </c>
      <c r="Z798" s="20">
        <f t="shared" si="50"/>
        <v>1334.716304216463</v>
      </c>
      <c r="AB798" s="8">
        <v>150.75139580000001</v>
      </c>
      <c r="AC798" s="35">
        <v>0</v>
      </c>
      <c r="AD798" s="35"/>
      <c r="AE798" s="35">
        <v>0</v>
      </c>
      <c r="AF798" s="35">
        <v>219.6219792</v>
      </c>
      <c r="AG798" s="35">
        <v>29.996479169999997</v>
      </c>
      <c r="AH798" s="35">
        <v>172.014375</v>
      </c>
      <c r="AI798" s="35"/>
      <c r="AJ798" s="35"/>
      <c r="AK798" s="35"/>
      <c r="AL798" s="35">
        <v>0</v>
      </c>
      <c r="AM798" s="35"/>
      <c r="AN798" s="35"/>
      <c r="AQ798" s="24">
        <f t="shared" si="52"/>
        <v>572.38422917000003</v>
      </c>
      <c r="AS798" s="34">
        <v>762.14400000000001</v>
      </c>
      <c r="AU798" s="20">
        <f t="shared" si="51"/>
        <v>1334.52822917</v>
      </c>
      <c r="AW798" s="20"/>
    </row>
    <row r="799" spans="1:49" x14ac:dyDescent="0.25">
      <c r="A799" t="str">
        <f>VLOOKUP($B799,'Cushing Balance'!$C$2:$E$500,3,TRUE)</f>
        <v>392011</v>
      </c>
      <c r="B799" s="1">
        <v>40810</v>
      </c>
      <c r="C799" s="31"/>
      <c r="D799" s="8">
        <v>0</v>
      </c>
      <c r="E799" s="35">
        <v>116.9487917</v>
      </c>
      <c r="F799" s="35"/>
      <c r="G799" s="26">
        <v>49.5</v>
      </c>
      <c r="H799" s="35">
        <v>53.393020830000005</v>
      </c>
      <c r="I799" s="35">
        <v>0</v>
      </c>
      <c r="J799" s="26">
        <v>0</v>
      </c>
      <c r="K799" s="35">
        <v>67.879979170000013</v>
      </c>
      <c r="L799" s="35">
        <v>0</v>
      </c>
      <c r="M799" s="35">
        <v>375.52495829999998</v>
      </c>
      <c r="N799" s="35">
        <v>0</v>
      </c>
      <c r="O799" s="35"/>
      <c r="P799" s="35"/>
      <c r="Q799" s="35"/>
      <c r="R799" s="35">
        <v>29.03339583</v>
      </c>
      <c r="S799" s="35"/>
      <c r="T799" s="35"/>
      <c r="V799" s="24">
        <f t="shared" si="49"/>
        <v>692.28014583000004</v>
      </c>
      <c r="X799" s="5">
        <v>387.94038751646298</v>
      </c>
      <c r="Z799" s="20">
        <f t="shared" si="50"/>
        <v>1080.2205333464631</v>
      </c>
      <c r="AB799" s="8">
        <v>145.18220829999999</v>
      </c>
      <c r="AC799" s="35">
        <v>0</v>
      </c>
      <c r="AD799" s="35"/>
      <c r="AE799" s="35">
        <v>0</v>
      </c>
      <c r="AF799" s="35">
        <v>220.20418749999999</v>
      </c>
      <c r="AG799" s="35">
        <v>24.227354169999998</v>
      </c>
      <c r="AH799" s="35">
        <v>172.34406250000001</v>
      </c>
      <c r="AI799" s="35"/>
      <c r="AJ799" s="35"/>
      <c r="AK799" s="35"/>
      <c r="AL799" s="35">
        <v>0</v>
      </c>
      <c r="AM799" s="35"/>
      <c r="AN799" s="35"/>
      <c r="AQ799" s="24">
        <f t="shared" si="52"/>
        <v>561.95781246999991</v>
      </c>
      <c r="AS799" s="34">
        <v>762.14400000000001</v>
      </c>
      <c r="AU799" s="20">
        <f t="shared" si="51"/>
        <v>1324.1018124699999</v>
      </c>
      <c r="AW799" s="20"/>
    </row>
    <row r="800" spans="1:49" x14ac:dyDescent="0.25">
      <c r="A800" t="str">
        <f>VLOOKUP($B800,'Cushing Balance'!$C$2:$E$500,3,TRUE)</f>
        <v>392011</v>
      </c>
      <c r="B800" s="1">
        <v>40811</v>
      </c>
      <c r="C800" s="31"/>
      <c r="D800" s="8">
        <v>0</v>
      </c>
      <c r="E800" s="35">
        <v>12.50139583</v>
      </c>
      <c r="F800" s="35"/>
      <c r="G800" s="26">
        <v>49.5</v>
      </c>
      <c r="H800" s="35">
        <v>59.352187499999999</v>
      </c>
      <c r="I800" s="35">
        <v>0</v>
      </c>
      <c r="J800" s="26">
        <v>0</v>
      </c>
      <c r="K800" s="35">
        <v>70.734541670000013</v>
      </c>
      <c r="L800" s="35">
        <v>0</v>
      </c>
      <c r="M800" s="35">
        <v>432.28195829999999</v>
      </c>
      <c r="N800" s="35">
        <v>0</v>
      </c>
      <c r="O800" s="35"/>
      <c r="P800" s="35"/>
      <c r="Q800" s="35"/>
      <c r="R800" s="35">
        <v>18.628083330000003</v>
      </c>
      <c r="S800" s="35"/>
      <c r="T800" s="35"/>
      <c r="V800" s="24">
        <f t="shared" si="49"/>
        <v>642.99816663000001</v>
      </c>
      <c r="X800" s="5">
        <v>387.94038751646298</v>
      </c>
      <c r="Z800" s="20">
        <f t="shared" si="50"/>
        <v>1030.938554146463</v>
      </c>
      <c r="AB800" s="8">
        <v>150.8163333</v>
      </c>
      <c r="AC800" s="35">
        <v>0</v>
      </c>
      <c r="AD800" s="35"/>
      <c r="AE800" s="35">
        <v>0</v>
      </c>
      <c r="AF800" s="35">
        <v>226.39260419999999</v>
      </c>
      <c r="AG800" s="35">
        <v>23.47025</v>
      </c>
      <c r="AH800" s="35">
        <v>172.6595208</v>
      </c>
      <c r="AI800" s="35"/>
      <c r="AJ800" s="35"/>
      <c r="AK800" s="35"/>
      <c r="AL800" s="35">
        <v>0</v>
      </c>
      <c r="AM800" s="35"/>
      <c r="AN800" s="35"/>
      <c r="AQ800" s="24">
        <f t="shared" si="52"/>
        <v>573.33870830000001</v>
      </c>
      <c r="AS800" s="34">
        <v>762.14400000000001</v>
      </c>
      <c r="AU800" s="20">
        <f t="shared" si="51"/>
        <v>1335.4827083</v>
      </c>
      <c r="AW800" s="20"/>
    </row>
    <row r="801" spans="1:49" x14ac:dyDescent="0.25">
      <c r="A801" t="str">
        <f>VLOOKUP($B801,'Cushing Balance'!$C$2:$E$500,3,TRUE)</f>
        <v>392011</v>
      </c>
      <c r="B801" s="1">
        <v>40812</v>
      </c>
      <c r="C801" s="31"/>
      <c r="D801" s="8">
        <v>0</v>
      </c>
      <c r="E801" s="35">
        <v>3.287645833</v>
      </c>
      <c r="F801" s="35"/>
      <c r="G801" s="26">
        <v>49.5</v>
      </c>
      <c r="H801" s="35">
        <v>37.294625000000003</v>
      </c>
      <c r="I801" s="35">
        <v>0</v>
      </c>
      <c r="J801" s="26">
        <v>0</v>
      </c>
      <c r="K801" s="35">
        <v>71.185312499999995</v>
      </c>
      <c r="L801" s="35">
        <v>0</v>
      </c>
      <c r="M801" s="35">
        <v>407.86008329999999</v>
      </c>
      <c r="N801" s="35">
        <v>0</v>
      </c>
      <c r="O801" s="35"/>
      <c r="P801" s="35"/>
      <c r="Q801" s="35"/>
      <c r="R801" s="35">
        <v>9.2876666669999999</v>
      </c>
      <c r="S801" s="35"/>
      <c r="T801" s="35"/>
      <c r="V801" s="24">
        <f t="shared" si="49"/>
        <v>578.41533330000004</v>
      </c>
      <c r="X801" s="5">
        <v>387.94038751646298</v>
      </c>
      <c r="Z801" s="20">
        <f t="shared" si="50"/>
        <v>966.35572081646296</v>
      </c>
      <c r="AB801" s="8">
        <v>149.7334792</v>
      </c>
      <c r="AC801" s="35">
        <v>0</v>
      </c>
      <c r="AD801" s="35"/>
      <c r="AE801" s="35">
        <v>0</v>
      </c>
      <c r="AF801" s="35">
        <v>221.29772919999999</v>
      </c>
      <c r="AG801" s="35">
        <v>23.348395830000001</v>
      </c>
      <c r="AH801" s="35">
        <v>150.56779170000001</v>
      </c>
      <c r="AI801" s="35"/>
      <c r="AJ801" s="35"/>
      <c r="AK801" s="35"/>
      <c r="AL801" s="35">
        <v>0</v>
      </c>
      <c r="AM801" s="35"/>
      <c r="AN801" s="35"/>
      <c r="AQ801" s="24">
        <f t="shared" si="52"/>
        <v>544.94739592999997</v>
      </c>
      <c r="AS801" s="34">
        <v>762.14400000000001</v>
      </c>
      <c r="AU801" s="20">
        <f t="shared" si="51"/>
        <v>1307.0913959300001</v>
      </c>
      <c r="AW801" s="20"/>
    </row>
    <row r="802" spans="1:49" x14ac:dyDescent="0.25">
      <c r="A802" t="str">
        <f>VLOOKUP($B802,'Cushing Balance'!$C$2:$E$500,3,TRUE)</f>
        <v>392011</v>
      </c>
      <c r="B802" s="1">
        <v>40813</v>
      </c>
      <c r="C802" s="31"/>
      <c r="D802" s="8">
        <v>59.43910417</v>
      </c>
      <c r="E802" s="35">
        <v>88.556375000000003</v>
      </c>
      <c r="F802" s="35"/>
      <c r="G802" s="26">
        <v>49.5</v>
      </c>
      <c r="H802" s="35">
        <v>37.781187500000001</v>
      </c>
      <c r="I802" s="35">
        <v>0</v>
      </c>
      <c r="J802" s="26">
        <v>0</v>
      </c>
      <c r="K802" s="35">
        <v>71.228791670000007</v>
      </c>
      <c r="L802" s="35">
        <v>0</v>
      </c>
      <c r="M802" s="35">
        <v>445.63406250000003</v>
      </c>
      <c r="N802" s="35">
        <v>0</v>
      </c>
      <c r="O802" s="35"/>
      <c r="P802" s="35"/>
      <c r="Q802" s="35"/>
      <c r="R802" s="35">
        <v>30.640104169999997</v>
      </c>
      <c r="S802" s="35"/>
      <c r="T802" s="35"/>
      <c r="V802" s="24">
        <f t="shared" si="49"/>
        <v>782.77962501000002</v>
      </c>
      <c r="X802" s="5">
        <v>387.94038751646298</v>
      </c>
      <c r="Z802" s="20">
        <f t="shared" si="50"/>
        <v>1170.7200125264631</v>
      </c>
      <c r="AB802" s="8">
        <v>150.29435420000001</v>
      </c>
      <c r="AC802" s="35">
        <v>0</v>
      </c>
      <c r="AD802" s="35"/>
      <c r="AE802" s="35">
        <v>0</v>
      </c>
      <c r="AF802" s="35">
        <v>228.53433329999999</v>
      </c>
      <c r="AG802" s="35">
        <v>28.151812499999998</v>
      </c>
      <c r="AH802" s="35">
        <v>165.92818750000001</v>
      </c>
      <c r="AI802" s="35"/>
      <c r="AJ802" s="35"/>
      <c r="AK802" s="35"/>
      <c r="AL802" s="35">
        <v>0</v>
      </c>
      <c r="AM802" s="35"/>
      <c r="AN802" s="35"/>
      <c r="AQ802" s="24">
        <f t="shared" si="52"/>
        <v>572.90868750000004</v>
      </c>
      <c r="AS802" s="34">
        <v>762.14400000000001</v>
      </c>
      <c r="AU802" s="20">
        <f t="shared" si="51"/>
        <v>1335.0526875</v>
      </c>
      <c r="AW802" s="20"/>
    </row>
    <row r="803" spans="1:49" x14ac:dyDescent="0.25">
      <c r="A803" t="str">
        <f>VLOOKUP($B803,'Cushing Balance'!$C$2:$E$500,3,TRUE)</f>
        <v>392011</v>
      </c>
      <c r="B803" s="1">
        <v>40814</v>
      </c>
      <c r="C803" s="31"/>
      <c r="D803" s="8">
        <v>159.95331250000001</v>
      </c>
      <c r="E803" s="35">
        <v>25.171583330000001</v>
      </c>
      <c r="F803" s="35"/>
      <c r="G803" s="26">
        <v>49.5</v>
      </c>
      <c r="H803" s="35">
        <v>36.545437499999998</v>
      </c>
      <c r="I803" s="35">
        <v>0</v>
      </c>
      <c r="J803" s="26">
        <v>0</v>
      </c>
      <c r="K803" s="35">
        <v>72.462333329999993</v>
      </c>
      <c r="L803" s="35">
        <v>0</v>
      </c>
      <c r="M803" s="35">
        <v>403.26512500000001</v>
      </c>
      <c r="N803" s="35">
        <v>0</v>
      </c>
      <c r="O803" s="35"/>
      <c r="P803" s="35"/>
      <c r="Q803" s="35"/>
      <c r="R803" s="35">
        <v>37.378645830000004</v>
      </c>
      <c r="S803" s="35"/>
      <c r="T803" s="35"/>
      <c r="V803" s="24">
        <f t="shared" si="49"/>
        <v>784.27643748999992</v>
      </c>
      <c r="X803" s="5">
        <v>387.94038751646298</v>
      </c>
      <c r="Z803" s="20">
        <f t="shared" si="50"/>
        <v>1172.2168250064628</v>
      </c>
      <c r="AB803" s="8">
        <v>141.29262499999999</v>
      </c>
      <c r="AC803" s="35">
        <v>0</v>
      </c>
      <c r="AD803" s="35"/>
      <c r="AE803" s="35">
        <v>0</v>
      </c>
      <c r="AF803" s="35">
        <v>226.45289579999999</v>
      </c>
      <c r="AG803" s="35">
        <v>24.725458330000002</v>
      </c>
      <c r="AH803" s="35">
        <v>172.18997920000001</v>
      </c>
      <c r="AI803" s="35"/>
      <c r="AJ803" s="35"/>
      <c r="AK803" s="35"/>
      <c r="AL803" s="35">
        <v>0</v>
      </c>
      <c r="AM803" s="35"/>
      <c r="AN803" s="35"/>
      <c r="AQ803" s="24">
        <f t="shared" si="52"/>
        <v>564.66095832999997</v>
      </c>
      <c r="AS803" s="34">
        <v>762.14400000000001</v>
      </c>
      <c r="AU803" s="20">
        <f t="shared" si="51"/>
        <v>1326.8049583299999</v>
      </c>
      <c r="AW803" s="20"/>
    </row>
    <row r="804" spans="1:49" x14ac:dyDescent="0.25">
      <c r="A804" t="str">
        <f>VLOOKUP($B804,'Cushing Balance'!$C$2:$E$500,3,TRUE)</f>
        <v>392011</v>
      </c>
      <c r="B804" s="1">
        <v>40815</v>
      </c>
      <c r="C804" s="31"/>
      <c r="D804" s="8">
        <v>0</v>
      </c>
      <c r="E804" s="35">
        <v>14.1394375</v>
      </c>
      <c r="F804" s="35"/>
      <c r="G804" s="26">
        <v>49.5</v>
      </c>
      <c r="H804" s="35">
        <v>28.180125</v>
      </c>
      <c r="I804" s="35">
        <v>0</v>
      </c>
      <c r="J804" s="26">
        <v>0</v>
      </c>
      <c r="K804" s="35">
        <v>70.247958329999989</v>
      </c>
      <c r="L804" s="35">
        <v>0</v>
      </c>
      <c r="M804" s="35">
        <v>444.09699999999998</v>
      </c>
      <c r="N804" s="35">
        <v>0</v>
      </c>
      <c r="O804" s="35"/>
      <c r="P804" s="35"/>
      <c r="Q804" s="35"/>
      <c r="R804" s="35">
        <v>34.449520830000004</v>
      </c>
      <c r="S804" s="35"/>
      <c r="T804" s="35"/>
      <c r="V804" s="24">
        <f t="shared" si="49"/>
        <v>640.61404165999988</v>
      </c>
      <c r="X804" s="5">
        <v>387.94038751646298</v>
      </c>
      <c r="Z804" s="20">
        <f t="shared" si="50"/>
        <v>1028.5544291764629</v>
      </c>
      <c r="AB804" s="8">
        <v>130.0823125</v>
      </c>
      <c r="AC804" s="35">
        <v>0</v>
      </c>
      <c r="AD804" s="35"/>
      <c r="AE804" s="35">
        <v>0</v>
      </c>
      <c r="AF804" s="35">
        <v>217.80745830000001</v>
      </c>
      <c r="AG804" s="35">
        <v>33.71875</v>
      </c>
      <c r="AH804" s="35">
        <v>176.1599167</v>
      </c>
      <c r="AI804" s="35"/>
      <c r="AJ804" s="35"/>
      <c r="AK804" s="35"/>
      <c r="AL804" s="35">
        <v>0</v>
      </c>
      <c r="AM804" s="35"/>
      <c r="AN804" s="35"/>
      <c r="AQ804" s="24">
        <f t="shared" si="52"/>
        <v>557.7684375</v>
      </c>
      <c r="AS804" s="34">
        <v>762.14400000000001</v>
      </c>
      <c r="AU804" s="20">
        <f t="shared" si="51"/>
        <v>1319.9124375000001</v>
      </c>
      <c r="AW804" s="20"/>
    </row>
    <row r="805" spans="1:49" x14ac:dyDescent="0.25">
      <c r="A805" t="str">
        <f>VLOOKUP($B805,'Cushing Balance'!$C$2:$E$500,3,TRUE)</f>
        <v>392011</v>
      </c>
      <c r="B805" s="1">
        <v>40816</v>
      </c>
      <c r="C805" s="31"/>
      <c r="D805" s="8">
        <v>0</v>
      </c>
      <c r="E805" s="35">
        <v>9.9726041670000001</v>
      </c>
      <c r="F805" s="35"/>
      <c r="G805" s="26">
        <v>49.5</v>
      </c>
      <c r="H805" s="35">
        <v>50.732833329999998</v>
      </c>
      <c r="I805" s="35">
        <v>0</v>
      </c>
      <c r="J805" s="26">
        <v>0</v>
      </c>
      <c r="K805" s="35">
        <v>67.897958329999994</v>
      </c>
      <c r="L805" s="35">
        <v>0</v>
      </c>
      <c r="M805" s="35">
        <v>387.09004170000003</v>
      </c>
      <c r="N805" s="35">
        <v>0</v>
      </c>
      <c r="O805" s="35"/>
      <c r="P805" s="35"/>
      <c r="Q805" s="35"/>
      <c r="R805" s="35">
        <v>22.1465</v>
      </c>
      <c r="S805" s="35"/>
      <c r="T805" s="35"/>
      <c r="V805" s="24">
        <f t="shared" si="49"/>
        <v>587.33993752699996</v>
      </c>
      <c r="X805" s="5">
        <v>387.94038751646298</v>
      </c>
      <c r="Z805" s="20">
        <f t="shared" si="50"/>
        <v>975.28032504346288</v>
      </c>
      <c r="AB805" s="8">
        <v>130.3680833</v>
      </c>
      <c r="AC805" s="35">
        <v>0</v>
      </c>
      <c r="AD805" s="35"/>
      <c r="AE805" s="35">
        <v>0</v>
      </c>
      <c r="AF805" s="35">
        <v>185.49006249999999</v>
      </c>
      <c r="AG805" s="35">
        <v>35.915500000000002</v>
      </c>
      <c r="AH805" s="35">
        <v>172.24220829999999</v>
      </c>
      <c r="AI805" s="35"/>
      <c r="AJ805" s="35"/>
      <c r="AK805" s="35"/>
      <c r="AL805" s="35">
        <v>0</v>
      </c>
      <c r="AM805" s="35"/>
      <c r="AN805" s="35"/>
      <c r="AQ805" s="24">
        <f t="shared" si="52"/>
        <v>524.01585409999996</v>
      </c>
      <c r="AS805" s="34">
        <v>762.14400000000001</v>
      </c>
      <c r="AU805" s="20">
        <f t="shared" si="51"/>
        <v>1286.1598540999998</v>
      </c>
      <c r="AW805" s="20"/>
    </row>
    <row r="806" spans="1:49" x14ac:dyDescent="0.25">
      <c r="A806" t="str">
        <f>VLOOKUP($B806,'Cushing Balance'!$C$2:$E$500,3,TRUE)</f>
        <v>402011</v>
      </c>
      <c r="B806" s="1">
        <v>40817</v>
      </c>
      <c r="C806" s="31"/>
      <c r="D806" s="8">
        <v>10.879645829999999</v>
      </c>
      <c r="E806" s="35">
        <v>130.90881250000001</v>
      </c>
      <c r="F806" s="35"/>
      <c r="G806" s="26">
        <v>49.5</v>
      </c>
      <c r="H806" s="35">
        <v>46.73214583</v>
      </c>
      <c r="I806" s="35">
        <v>0</v>
      </c>
      <c r="J806" s="26">
        <v>0</v>
      </c>
      <c r="K806" s="35">
        <v>67.881270829999991</v>
      </c>
      <c r="L806" s="35">
        <v>0</v>
      </c>
      <c r="M806" s="35">
        <v>313.289625</v>
      </c>
      <c r="N806" s="35">
        <v>0</v>
      </c>
      <c r="O806" s="35"/>
      <c r="P806" s="35"/>
      <c r="Q806" s="35"/>
      <c r="R806" s="35">
        <v>24.118645830000002</v>
      </c>
      <c r="S806" s="35"/>
      <c r="T806" s="35"/>
      <c r="V806" s="24">
        <f t="shared" si="49"/>
        <v>643.31014582</v>
      </c>
      <c r="X806" s="5">
        <v>398.52701079488776</v>
      </c>
      <c r="Z806" s="20">
        <f t="shared" si="50"/>
        <v>1041.8371566148878</v>
      </c>
      <c r="AB806" s="8">
        <v>147.32668749999999</v>
      </c>
      <c r="AC806" s="35">
        <v>0</v>
      </c>
      <c r="AD806" s="35"/>
      <c r="AE806" s="35">
        <v>0</v>
      </c>
      <c r="AF806" s="35">
        <v>17.838791669999999</v>
      </c>
      <c r="AG806" s="35">
        <v>29.010729169999998</v>
      </c>
      <c r="AH806" s="35">
        <v>173.88966669999999</v>
      </c>
      <c r="AI806" s="35"/>
      <c r="AJ806" s="35"/>
      <c r="AK806" s="35"/>
      <c r="AL806" s="35">
        <v>0</v>
      </c>
      <c r="AM806" s="35"/>
      <c r="AN806" s="35"/>
      <c r="AQ806" s="24">
        <f t="shared" si="52"/>
        <v>368.06587503999998</v>
      </c>
      <c r="AS806" s="34">
        <v>688.16000000000008</v>
      </c>
      <c r="AU806" s="20">
        <f t="shared" si="51"/>
        <v>1056.2258750400001</v>
      </c>
      <c r="AW806" s="20"/>
    </row>
    <row r="807" spans="1:49" x14ac:dyDescent="0.25">
      <c r="A807" t="str">
        <f>VLOOKUP($B807,'Cushing Balance'!$C$2:$E$500,3,TRUE)</f>
        <v>402011</v>
      </c>
      <c r="B807" s="1">
        <v>40818</v>
      </c>
      <c r="C807" s="31"/>
      <c r="D807" s="8">
        <v>191.87231249999999</v>
      </c>
      <c r="E807" s="35">
        <v>30.11866667</v>
      </c>
      <c r="F807" s="35"/>
      <c r="G807" s="26">
        <v>49.5</v>
      </c>
      <c r="H807" s="35">
        <v>43.72185417</v>
      </c>
      <c r="I807" s="35">
        <v>0</v>
      </c>
      <c r="J807" s="26">
        <v>0</v>
      </c>
      <c r="K807" s="35">
        <v>67.586729170000012</v>
      </c>
      <c r="L807" s="35">
        <v>0</v>
      </c>
      <c r="M807" s="35">
        <v>404.17681249999998</v>
      </c>
      <c r="N807" s="35">
        <v>0</v>
      </c>
      <c r="O807" s="35"/>
      <c r="P807" s="35"/>
      <c r="Q807" s="35"/>
      <c r="R807" s="35">
        <v>25.208333330000002</v>
      </c>
      <c r="S807" s="35"/>
      <c r="T807" s="35"/>
      <c r="V807" s="24">
        <f t="shared" si="49"/>
        <v>812.18470833999993</v>
      </c>
      <c r="X807" s="5">
        <v>398.52701079488776</v>
      </c>
      <c r="Z807" s="20">
        <f t="shared" si="50"/>
        <v>1210.7117191348877</v>
      </c>
      <c r="AB807" s="8">
        <v>148.3197917</v>
      </c>
      <c r="AC807" s="35">
        <v>0</v>
      </c>
      <c r="AD807" s="35"/>
      <c r="AE807" s="35">
        <v>0</v>
      </c>
      <c r="AF807" s="35">
        <v>17.513541669999999</v>
      </c>
      <c r="AG807" s="35">
        <v>23.673333330000002</v>
      </c>
      <c r="AH807" s="35">
        <v>190.16739580000001</v>
      </c>
      <c r="AI807" s="35"/>
      <c r="AJ807" s="35"/>
      <c r="AK807" s="35"/>
      <c r="AL807" s="35">
        <v>0</v>
      </c>
      <c r="AM807" s="35"/>
      <c r="AN807" s="35"/>
      <c r="AQ807" s="24">
        <f t="shared" si="52"/>
        <v>379.67406249999999</v>
      </c>
      <c r="AS807" s="34">
        <v>688.16000000000008</v>
      </c>
      <c r="AU807" s="20">
        <f t="shared" si="51"/>
        <v>1067.8340625000001</v>
      </c>
      <c r="AW807" s="20"/>
    </row>
    <row r="808" spans="1:49" x14ac:dyDescent="0.25">
      <c r="A808" t="str">
        <f>VLOOKUP($B808,'Cushing Balance'!$C$2:$E$500,3,TRUE)</f>
        <v>402011</v>
      </c>
      <c r="B808" s="1">
        <v>40819</v>
      </c>
      <c r="C808" s="31"/>
      <c r="D808" s="8">
        <v>0</v>
      </c>
      <c r="E808" s="35">
        <v>52.305979170000001</v>
      </c>
      <c r="F808" s="35"/>
      <c r="G808" s="26">
        <v>49.5</v>
      </c>
      <c r="H808" s="35">
        <v>46.012145830000001</v>
      </c>
      <c r="I808" s="35">
        <v>0</v>
      </c>
      <c r="J808" s="26">
        <v>0</v>
      </c>
      <c r="K808" s="35">
        <v>65.620125000000002</v>
      </c>
      <c r="L808" s="35">
        <v>0</v>
      </c>
      <c r="M808" s="35">
        <v>368.06710420000002</v>
      </c>
      <c r="N808" s="35">
        <v>0</v>
      </c>
      <c r="O808" s="35"/>
      <c r="P808" s="35"/>
      <c r="Q808" s="35"/>
      <c r="R808" s="35">
        <v>30.996458330000003</v>
      </c>
      <c r="S808" s="35"/>
      <c r="T808" s="35"/>
      <c r="V808" s="24">
        <f t="shared" si="49"/>
        <v>612.50181253000005</v>
      </c>
      <c r="X808" s="5">
        <v>398.52701079488776</v>
      </c>
      <c r="Z808" s="20">
        <f t="shared" si="50"/>
        <v>1011.0288233248878</v>
      </c>
      <c r="AB808" s="8">
        <v>151.20943750000001</v>
      </c>
      <c r="AC808" s="35">
        <v>0</v>
      </c>
      <c r="AD808" s="35"/>
      <c r="AE808" s="35">
        <v>0</v>
      </c>
      <c r="AF808" s="35">
        <v>15.137770829999999</v>
      </c>
      <c r="AG808" s="35">
        <v>23.851520830000002</v>
      </c>
      <c r="AH808" s="35">
        <v>187.9991042</v>
      </c>
      <c r="AI808" s="35"/>
      <c r="AJ808" s="35"/>
      <c r="AK808" s="35"/>
      <c r="AL808" s="35">
        <v>0</v>
      </c>
      <c r="AM808" s="35"/>
      <c r="AN808" s="35"/>
      <c r="AQ808" s="24">
        <f t="shared" si="52"/>
        <v>378.19783336</v>
      </c>
      <c r="AS808" s="34">
        <v>688.16000000000008</v>
      </c>
      <c r="AU808" s="20">
        <f t="shared" si="51"/>
        <v>1066.3578333600001</v>
      </c>
      <c r="AW808" s="20"/>
    </row>
    <row r="809" spans="1:49" x14ac:dyDescent="0.25">
      <c r="A809" t="str">
        <f>VLOOKUP($B809,'Cushing Balance'!$C$2:$E$500,3,TRUE)</f>
        <v>402011</v>
      </c>
      <c r="B809" s="1">
        <v>40820</v>
      </c>
      <c r="C809" s="31"/>
      <c r="D809" s="8">
        <v>104.9623125</v>
      </c>
      <c r="E809" s="35">
        <v>74.86729167</v>
      </c>
      <c r="F809" s="35"/>
      <c r="G809" s="26">
        <v>49.5</v>
      </c>
      <c r="H809" s="35">
        <v>42.837145830000004</v>
      </c>
      <c r="I809" s="35">
        <v>0</v>
      </c>
      <c r="J809" s="26">
        <v>0</v>
      </c>
      <c r="K809" s="35">
        <v>65.498750000000001</v>
      </c>
      <c r="L809" s="35">
        <v>0</v>
      </c>
      <c r="M809" s="35">
        <v>430.84100000000001</v>
      </c>
      <c r="N809" s="35">
        <v>0</v>
      </c>
      <c r="O809" s="35"/>
      <c r="P809" s="35"/>
      <c r="Q809" s="35"/>
      <c r="R809" s="35">
        <v>12.087979170000001</v>
      </c>
      <c r="S809" s="35"/>
      <c r="T809" s="35"/>
      <c r="V809" s="24">
        <f t="shared" si="49"/>
        <v>780.59447917</v>
      </c>
      <c r="X809" s="5">
        <v>398.52701079488776</v>
      </c>
      <c r="Z809" s="20">
        <f t="shared" si="50"/>
        <v>1179.1214899648878</v>
      </c>
      <c r="AB809" s="8">
        <v>150.39539579999999</v>
      </c>
      <c r="AC809" s="35">
        <v>0</v>
      </c>
      <c r="AD809" s="35"/>
      <c r="AE809" s="35">
        <v>0</v>
      </c>
      <c r="AF809" s="35">
        <v>125.5331667</v>
      </c>
      <c r="AG809" s="35">
        <v>23.665645830000003</v>
      </c>
      <c r="AH809" s="35">
        <v>179.77354170000001</v>
      </c>
      <c r="AI809" s="35"/>
      <c r="AJ809" s="35"/>
      <c r="AK809" s="35"/>
      <c r="AL809" s="35">
        <v>0</v>
      </c>
      <c r="AM809" s="35"/>
      <c r="AN809" s="35"/>
      <c r="AQ809" s="24">
        <f t="shared" si="52"/>
        <v>479.36775003000002</v>
      </c>
      <c r="AS809" s="34">
        <v>688.16000000000008</v>
      </c>
      <c r="AU809" s="20">
        <f t="shared" si="51"/>
        <v>1167.5277500300001</v>
      </c>
      <c r="AW809" s="20"/>
    </row>
    <row r="810" spans="1:49" x14ac:dyDescent="0.25">
      <c r="A810" t="str">
        <f>VLOOKUP($B810,'Cushing Balance'!$C$2:$E$500,3,TRUE)</f>
        <v>402011</v>
      </c>
      <c r="B810" s="1">
        <v>40821</v>
      </c>
      <c r="C810" s="31"/>
      <c r="D810" s="8">
        <v>0</v>
      </c>
      <c r="E810" s="35">
        <v>14.9535</v>
      </c>
      <c r="F810" s="35"/>
      <c r="G810" s="26">
        <v>49.5</v>
      </c>
      <c r="H810" s="35">
        <v>36.796374999999998</v>
      </c>
      <c r="I810" s="35">
        <v>0</v>
      </c>
      <c r="J810" s="26">
        <v>0</v>
      </c>
      <c r="K810" s="35">
        <v>64.948854170000004</v>
      </c>
      <c r="L810" s="35">
        <v>0</v>
      </c>
      <c r="M810" s="35">
        <v>445.80074999999999</v>
      </c>
      <c r="N810" s="35">
        <v>0</v>
      </c>
      <c r="O810" s="35"/>
      <c r="P810" s="35"/>
      <c r="Q810" s="35"/>
      <c r="R810" s="35">
        <v>12.5215625</v>
      </c>
      <c r="S810" s="35"/>
      <c r="T810" s="35"/>
      <c r="V810" s="24">
        <f t="shared" si="49"/>
        <v>624.52104166999993</v>
      </c>
      <c r="X810" s="5">
        <v>398.52701079488776</v>
      </c>
      <c r="Z810" s="20">
        <f t="shared" si="50"/>
        <v>1023.0480524648876</v>
      </c>
      <c r="AB810" s="8">
        <v>150.8503542</v>
      </c>
      <c r="AC810" s="35">
        <v>0</v>
      </c>
      <c r="AD810" s="35"/>
      <c r="AE810" s="35">
        <v>0</v>
      </c>
      <c r="AF810" s="35">
        <v>213.8616667</v>
      </c>
      <c r="AG810" s="35">
        <v>15.802520829999999</v>
      </c>
      <c r="AH810" s="35">
        <v>180.46172920000001</v>
      </c>
      <c r="AI810" s="35"/>
      <c r="AJ810" s="35"/>
      <c r="AK810" s="35"/>
      <c r="AL810" s="35">
        <v>0</v>
      </c>
      <c r="AM810" s="35"/>
      <c r="AN810" s="35"/>
      <c r="AQ810" s="24">
        <f t="shared" si="52"/>
        <v>560.97627092999994</v>
      </c>
      <c r="AS810" s="34">
        <v>688.16000000000008</v>
      </c>
      <c r="AU810" s="20">
        <f t="shared" si="51"/>
        <v>1249.1362709300001</v>
      </c>
      <c r="AW810" s="20"/>
    </row>
    <row r="811" spans="1:49" x14ac:dyDescent="0.25">
      <c r="A811" t="str">
        <f>VLOOKUP($B811,'Cushing Balance'!$C$2:$E$500,3,TRUE)</f>
        <v>402011</v>
      </c>
      <c r="B811" s="1">
        <v>40822</v>
      </c>
      <c r="C811" s="31"/>
      <c r="D811" s="8">
        <v>0</v>
      </c>
      <c r="E811" s="35">
        <v>99.742374999999996</v>
      </c>
      <c r="F811" s="35"/>
      <c r="G811" s="26">
        <v>49.5</v>
      </c>
      <c r="H811" s="35">
        <v>23.342604169999998</v>
      </c>
      <c r="I811" s="35">
        <v>0</v>
      </c>
      <c r="J811" s="26">
        <v>0</v>
      </c>
      <c r="K811" s="35">
        <v>67.478125000000006</v>
      </c>
      <c r="L811" s="35">
        <v>0</v>
      </c>
      <c r="M811" s="35">
        <v>393.82827079999998</v>
      </c>
      <c r="N811" s="35">
        <v>0</v>
      </c>
      <c r="O811" s="35"/>
      <c r="P811" s="35"/>
      <c r="Q811" s="35"/>
      <c r="R811" s="35">
        <v>32.19754167</v>
      </c>
      <c r="S811" s="35"/>
      <c r="T811" s="35"/>
      <c r="V811" s="24">
        <f t="shared" si="49"/>
        <v>666.08891663999998</v>
      </c>
      <c r="X811" s="5">
        <v>398.52701079488776</v>
      </c>
      <c r="Z811" s="20">
        <f t="shared" si="50"/>
        <v>1064.6159274348877</v>
      </c>
      <c r="AB811" s="8">
        <v>151.48185420000001</v>
      </c>
      <c r="AC811" s="35">
        <v>0</v>
      </c>
      <c r="AD811" s="35"/>
      <c r="AE811" s="35">
        <v>0</v>
      </c>
      <c r="AF811" s="35">
        <v>218.4886042</v>
      </c>
      <c r="AG811" s="35">
        <v>17.573333330000001</v>
      </c>
      <c r="AH811" s="35">
        <v>178.05012500000001</v>
      </c>
      <c r="AI811" s="35"/>
      <c r="AJ811" s="35"/>
      <c r="AK811" s="35"/>
      <c r="AL811" s="35">
        <v>0</v>
      </c>
      <c r="AM811" s="35"/>
      <c r="AN811" s="35"/>
      <c r="AQ811" s="24">
        <f t="shared" si="52"/>
        <v>565.59391673000005</v>
      </c>
      <c r="AS811" s="34">
        <v>688.16000000000008</v>
      </c>
      <c r="AU811" s="20">
        <f t="shared" si="51"/>
        <v>1253.7539167300001</v>
      </c>
      <c r="AW811" s="20"/>
    </row>
    <row r="812" spans="1:49" x14ac:dyDescent="0.25">
      <c r="A812" t="str">
        <f>VLOOKUP($B812,'Cushing Balance'!$C$2:$E$500,3,TRUE)</f>
        <v>402011</v>
      </c>
      <c r="B812" s="1">
        <v>40823</v>
      </c>
      <c r="C812" s="31"/>
      <c r="D812" s="8">
        <v>0</v>
      </c>
      <c r="E812" s="35">
        <v>27.81710417</v>
      </c>
      <c r="F812" s="35"/>
      <c r="G812" s="26">
        <v>49.5</v>
      </c>
      <c r="H812" s="35">
        <v>42.503374999999998</v>
      </c>
      <c r="I812" s="35">
        <v>0</v>
      </c>
      <c r="J812" s="26">
        <v>0</v>
      </c>
      <c r="K812" s="35">
        <v>40.734854169999998</v>
      </c>
      <c r="L812" s="35">
        <v>0</v>
      </c>
      <c r="M812" s="35">
        <v>429.74</v>
      </c>
      <c r="N812" s="35">
        <v>0</v>
      </c>
      <c r="O812" s="35"/>
      <c r="P812" s="35"/>
      <c r="Q812" s="35"/>
      <c r="R812" s="35">
        <v>29.983875000000001</v>
      </c>
      <c r="S812" s="35"/>
      <c r="T812" s="35"/>
      <c r="V812" s="24">
        <f t="shared" si="49"/>
        <v>620.27920834000008</v>
      </c>
      <c r="X812" s="5">
        <v>398.52701079488776</v>
      </c>
      <c r="Z812" s="20">
        <f t="shared" si="50"/>
        <v>1018.8062191348879</v>
      </c>
      <c r="AB812" s="8">
        <v>151.84691670000001</v>
      </c>
      <c r="AC812" s="35">
        <v>0</v>
      </c>
      <c r="AD812" s="35"/>
      <c r="AE812" s="35">
        <v>0</v>
      </c>
      <c r="AF812" s="35">
        <v>228.2854375</v>
      </c>
      <c r="AG812" s="35">
        <v>25.384187499999999</v>
      </c>
      <c r="AH812" s="35">
        <v>188.69450000000001</v>
      </c>
      <c r="AI812" s="35"/>
      <c r="AJ812" s="35"/>
      <c r="AK812" s="35"/>
      <c r="AL812" s="35">
        <v>0</v>
      </c>
      <c r="AM812" s="35"/>
      <c r="AN812" s="35"/>
      <c r="AQ812" s="24">
        <f t="shared" si="52"/>
        <v>594.21104170000001</v>
      </c>
      <c r="AS812" s="34">
        <v>688.16000000000008</v>
      </c>
      <c r="AU812" s="20">
        <f t="shared" si="51"/>
        <v>1282.3710417000002</v>
      </c>
      <c r="AW812" s="20"/>
    </row>
    <row r="813" spans="1:49" x14ac:dyDescent="0.25">
      <c r="A813" t="str">
        <f>VLOOKUP($B813,'Cushing Balance'!$C$2:$E$500,3,TRUE)</f>
        <v>412011</v>
      </c>
      <c r="B813" s="1">
        <v>40824</v>
      </c>
      <c r="C813" s="31"/>
      <c r="D813" s="8">
        <v>102.4285</v>
      </c>
      <c r="E813" s="35">
        <v>130.48714580000001</v>
      </c>
      <c r="F813" s="35"/>
      <c r="G813" s="26">
        <v>49.5</v>
      </c>
      <c r="H813" s="35">
        <v>49.106854169999998</v>
      </c>
      <c r="I813" s="35">
        <v>0</v>
      </c>
      <c r="J813" s="26">
        <v>0</v>
      </c>
      <c r="K813" s="35">
        <v>18.789562499999999</v>
      </c>
      <c r="L813" s="35">
        <v>0</v>
      </c>
      <c r="M813" s="35">
        <v>394.03843749999999</v>
      </c>
      <c r="N813" s="35">
        <v>0</v>
      </c>
      <c r="O813" s="35"/>
      <c r="P813" s="35"/>
      <c r="Q813" s="35"/>
      <c r="R813" s="35">
        <v>27.99485417</v>
      </c>
      <c r="S813" s="35"/>
      <c r="T813" s="35"/>
      <c r="V813" s="24">
        <f t="shared" si="49"/>
        <v>772.34535414000004</v>
      </c>
      <c r="X813" s="5">
        <v>398.52701079488776</v>
      </c>
      <c r="Z813" s="20">
        <f t="shared" si="50"/>
        <v>1170.8723649348879</v>
      </c>
      <c r="AB813" s="8">
        <v>151.12308329999999</v>
      </c>
      <c r="AC813" s="35">
        <v>0</v>
      </c>
      <c r="AD813" s="35"/>
      <c r="AE813" s="35">
        <v>0</v>
      </c>
      <c r="AF813" s="35">
        <v>224.34800000000001</v>
      </c>
      <c r="AG813" s="35">
        <v>22.653458330000003</v>
      </c>
      <c r="AH813" s="35">
        <v>191.9657292</v>
      </c>
      <c r="AI813" s="35"/>
      <c r="AJ813" s="35"/>
      <c r="AK813" s="35"/>
      <c r="AL813" s="35">
        <v>0</v>
      </c>
      <c r="AM813" s="35"/>
      <c r="AN813" s="35"/>
      <c r="AQ813" s="24">
        <f t="shared" si="52"/>
        <v>590.09027083000001</v>
      </c>
      <c r="AS813" s="34">
        <v>688.16000000000008</v>
      </c>
      <c r="AU813" s="20">
        <f t="shared" si="51"/>
        <v>1278.2502708300001</v>
      </c>
      <c r="AW813" s="20"/>
    </row>
    <row r="814" spans="1:49" x14ac:dyDescent="0.25">
      <c r="A814" t="str">
        <f>VLOOKUP($B814,'Cushing Balance'!$C$2:$E$500,3,TRUE)</f>
        <v>412011</v>
      </c>
      <c r="B814" s="1">
        <v>40825</v>
      </c>
      <c r="C814" s="31"/>
      <c r="D814" s="8">
        <v>0</v>
      </c>
      <c r="E814" s="35">
        <v>78.922937500000003</v>
      </c>
      <c r="F814" s="35"/>
      <c r="G814" s="26">
        <v>49.5</v>
      </c>
      <c r="H814" s="35">
        <v>44.492645830000001</v>
      </c>
      <c r="I814" s="35">
        <v>0</v>
      </c>
      <c r="J814" s="26">
        <v>0</v>
      </c>
      <c r="K814" s="35">
        <v>64.267812500000005</v>
      </c>
      <c r="L814" s="35">
        <v>0</v>
      </c>
      <c r="M814" s="35">
        <v>424.96222920000002</v>
      </c>
      <c r="N814" s="35">
        <v>0</v>
      </c>
      <c r="O814" s="35"/>
      <c r="P814" s="35"/>
      <c r="Q814" s="35"/>
      <c r="R814" s="35">
        <v>31.500916669999999</v>
      </c>
      <c r="S814" s="35"/>
      <c r="T814" s="35"/>
      <c r="V814" s="24">
        <f t="shared" si="49"/>
        <v>693.64654170000006</v>
      </c>
      <c r="X814" s="5">
        <v>398.52701079488776</v>
      </c>
      <c r="Z814" s="20">
        <f t="shared" si="50"/>
        <v>1092.1735524948879</v>
      </c>
      <c r="AB814" s="8">
        <v>149.15908329999999</v>
      </c>
      <c r="AC814" s="35">
        <v>0</v>
      </c>
      <c r="AD814" s="35"/>
      <c r="AE814" s="35">
        <v>0</v>
      </c>
      <c r="AF814" s="35">
        <v>224.49893750000001</v>
      </c>
      <c r="AG814" s="35">
        <v>24.276895830000001</v>
      </c>
      <c r="AH814" s="35">
        <v>190.41662500000001</v>
      </c>
      <c r="AI814" s="35"/>
      <c r="AJ814" s="35"/>
      <c r="AK814" s="35"/>
      <c r="AL814" s="35">
        <v>0</v>
      </c>
      <c r="AM814" s="35"/>
      <c r="AN814" s="35"/>
      <c r="AQ814" s="24">
        <f t="shared" si="52"/>
        <v>588.35154163000004</v>
      </c>
      <c r="AS814" s="34">
        <v>688.16000000000008</v>
      </c>
      <c r="AU814" s="20">
        <f t="shared" si="51"/>
        <v>1276.51154163</v>
      </c>
      <c r="AW814" s="20"/>
    </row>
    <row r="815" spans="1:49" x14ac:dyDescent="0.25">
      <c r="A815" t="str">
        <f>VLOOKUP($B815,'Cushing Balance'!$C$2:$E$500,3,TRUE)</f>
        <v>412011</v>
      </c>
      <c r="B815" s="1">
        <v>40826</v>
      </c>
      <c r="C815" s="31"/>
      <c r="D815" s="8">
        <v>227.41502080000001</v>
      </c>
      <c r="E815" s="35">
        <v>13.673604170000001</v>
      </c>
      <c r="F815" s="35"/>
      <c r="G815" s="26">
        <v>49.5</v>
      </c>
      <c r="H815" s="35">
        <v>41.167833330000001</v>
      </c>
      <c r="I815" s="35">
        <v>0</v>
      </c>
      <c r="J815" s="26">
        <v>0</v>
      </c>
      <c r="K815" s="35">
        <v>54.653833330000005</v>
      </c>
      <c r="L815" s="35">
        <v>0</v>
      </c>
      <c r="M815" s="35">
        <v>432.32166669999998</v>
      </c>
      <c r="N815" s="35">
        <v>0</v>
      </c>
      <c r="O815" s="35"/>
      <c r="P815" s="35"/>
      <c r="Q815" s="35"/>
      <c r="R815" s="35">
        <v>31.798999999999999</v>
      </c>
      <c r="S815" s="35"/>
      <c r="T815" s="35"/>
      <c r="V815" s="24">
        <f t="shared" si="49"/>
        <v>850.53095832999998</v>
      </c>
      <c r="X815" s="5">
        <v>398.52701079488776</v>
      </c>
      <c r="Z815" s="20">
        <f t="shared" si="50"/>
        <v>1249.0579691248877</v>
      </c>
      <c r="AB815" s="8">
        <v>149.830375</v>
      </c>
      <c r="AC815" s="35">
        <v>0</v>
      </c>
      <c r="AD815" s="35"/>
      <c r="AE815" s="35">
        <v>0</v>
      </c>
      <c r="AF815" s="35">
        <v>226.0216667</v>
      </c>
      <c r="AG815" s="35">
        <v>29.5791875</v>
      </c>
      <c r="AH815" s="35">
        <v>192.3021042</v>
      </c>
      <c r="AI815" s="35"/>
      <c r="AJ815" s="35"/>
      <c r="AK815" s="35"/>
      <c r="AL815" s="35">
        <v>0</v>
      </c>
      <c r="AM815" s="35"/>
      <c r="AN815" s="35"/>
      <c r="AQ815" s="24">
        <f t="shared" si="52"/>
        <v>597.73333339999999</v>
      </c>
      <c r="AS815" s="34">
        <v>688.16000000000008</v>
      </c>
      <c r="AU815" s="20">
        <f t="shared" si="51"/>
        <v>1285.8933334000001</v>
      </c>
      <c r="AW815" s="20"/>
    </row>
    <row r="816" spans="1:49" x14ac:dyDescent="0.25">
      <c r="A816" t="str">
        <f>VLOOKUP($B816,'Cushing Balance'!$C$2:$E$500,3,TRUE)</f>
        <v>412011</v>
      </c>
      <c r="B816" s="1">
        <v>40827</v>
      </c>
      <c r="C816" s="31"/>
      <c r="D816" s="8">
        <v>0</v>
      </c>
      <c r="E816" s="35">
        <v>97.824020829999995</v>
      </c>
      <c r="F816" s="35"/>
      <c r="G816" s="26">
        <v>49.5</v>
      </c>
      <c r="H816" s="35">
        <v>43.82983333</v>
      </c>
      <c r="I816" s="35">
        <v>0</v>
      </c>
      <c r="J816" s="26">
        <v>0</v>
      </c>
      <c r="K816" s="35">
        <v>48.427020830000004</v>
      </c>
      <c r="L816" s="35">
        <v>0</v>
      </c>
      <c r="M816" s="35">
        <v>402.49837500000001</v>
      </c>
      <c r="N816" s="35">
        <v>0</v>
      </c>
      <c r="O816" s="35"/>
      <c r="P816" s="35"/>
      <c r="Q816" s="35"/>
      <c r="R816" s="35">
        <v>43.048145830000003</v>
      </c>
      <c r="S816" s="35"/>
      <c r="T816" s="35"/>
      <c r="V816" s="24">
        <f t="shared" si="49"/>
        <v>685.12739581999995</v>
      </c>
      <c r="X816" s="5">
        <v>398.52701079488776</v>
      </c>
      <c r="Z816" s="20">
        <f t="shared" si="50"/>
        <v>1083.6544066148876</v>
      </c>
      <c r="AB816" s="8">
        <v>132.47114579999999</v>
      </c>
      <c r="AC816" s="35">
        <v>0</v>
      </c>
      <c r="AD816" s="35"/>
      <c r="AE816" s="35">
        <v>0</v>
      </c>
      <c r="AF816" s="35">
        <v>223.04068749999999</v>
      </c>
      <c r="AG816" s="35">
        <v>29.098937500000002</v>
      </c>
      <c r="AH816" s="35">
        <v>192.5184792</v>
      </c>
      <c r="AI816" s="35"/>
      <c r="AJ816" s="35"/>
      <c r="AK816" s="35"/>
      <c r="AL816" s="35">
        <v>0</v>
      </c>
      <c r="AM816" s="35"/>
      <c r="AN816" s="35"/>
      <c r="AQ816" s="24">
        <f t="shared" si="52"/>
        <v>577.12924999999996</v>
      </c>
      <c r="AS816" s="34">
        <v>688.16000000000008</v>
      </c>
      <c r="AU816" s="20">
        <f t="shared" si="51"/>
        <v>1265.28925</v>
      </c>
      <c r="AW816" s="20"/>
    </row>
    <row r="817" spans="1:49" x14ac:dyDescent="0.25">
      <c r="A817" t="str">
        <f>VLOOKUP($B817,'Cushing Balance'!$C$2:$E$500,3,TRUE)</f>
        <v>412011</v>
      </c>
      <c r="B817" s="1">
        <v>40828</v>
      </c>
      <c r="C817" s="31"/>
      <c r="D817" s="8">
        <v>0</v>
      </c>
      <c r="E817" s="35">
        <v>95.704999999999998</v>
      </c>
      <c r="F817" s="35"/>
      <c r="G817" s="26">
        <v>49.5</v>
      </c>
      <c r="H817" s="35">
        <v>39.108541670000001</v>
      </c>
      <c r="I817" s="35">
        <v>0</v>
      </c>
      <c r="J817" s="26">
        <v>0</v>
      </c>
      <c r="K817" s="35">
        <v>58.905604169999997</v>
      </c>
      <c r="L817" s="35">
        <v>0</v>
      </c>
      <c r="M817" s="35">
        <v>432.73541669999997</v>
      </c>
      <c r="N817" s="35">
        <v>0</v>
      </c>
      <c r="O817" s="35"/>
      <c r="P817" s="35"/>
      <c r="Q817" s="35"/>
      <c r="R817" s="35">
        <v>47.430729169999999</v>
      </c>
      <c r="S817" s="35"/>
      <c r="T817" s="35"/>
      <c r="V817" s="24">
        <f t="shared" si="49"/>
        <v>723.38529170999993</v>
      </c>
      <c r="X817" s="5">
        <v>398.52701079488776</v>
      </c>
      <c r="Z817" s="20">
        <f t="shared" si="50"/>
        <v>1121.9123025048877</v>
      </c>
      <c r="AB817" s="8">
        <v>130</v>
      </c>
      <c r="AC817" s="35">
        <v>0</v>
      </c>
      <c r="AD817" s="35"/>
      <c r="AE817" s="35">
        <v>0</v>
      </c>
      <c r="AF817" s="35">
        <v>223.2121875</v>
      </c>
      <c r="AG817" s="35">
        <v>32.891374999999996</v>
      </c>
      <c r="AH817" s="35">
        <v>191.2510833</v>
      </c>
      <c r="AI817" s="35"/>
      <c r="AJ817" s="35"/>
      <c r="AK817" s="35"/>
      <c r="AL817" s="35">
        <v>0</v>
      </c>
      <c r="AM817" s="35"/>
      <c r="AN817" s="35"/>
      <c r="AQ817" s="24">
        <f t="shared" si="52"/>
        <v>577.35464580000007</v>
      </c>
      <c r="AS817" s="34">
        <v>688.16000000000008</v>
      </c>
      <c r="AU817" s="20">
        <f t="shared" si="51"/>
        <v>1265.5146458000002</v>
      </c>
      <c r="AW817" s="20"/>
    </row>
    <row r="818" spans="1:49" x14ac:dyDescent="0.25">
      <c r="A818" t="str">
        <f>VLOOKUP($B818,'Cushing Balance'!$C$2:$E$500,3,TRUE)</f>
        <v>412011</v>
      </c>
      <c r="B818" s="1">
        <v>40829</v>
      </c>
      <c r="C818" s="31"/>
      <c r="D818" s="8">
        <v>0</v>
      </c>
      <c r="E818" s="35">
        <v>22.468395830000002</v>
      </c>
      <c r="F818" s="35"/>
      <c r="G818" s="26">
        <v>49.5</v>
      </c>
      <c r="H818" s="35">
        <v>32.665520829999998</v>
      </c>
      <c r="I818" s="35">
        <v>0</v>
      </c>
      <c r="J818" s="26">
        <v>0</v>
      </c>
      <c r="K818" s="35">
        <v>60.050229170000001</v>
      </c>
      <c r="L818" s="35">
        <v>0</v>
      </c>
      <c r="M818" s="35">
        <v>388.23720830000002</v>
      </c>
      <c r="N818" s="35">
        <v>0</v>
      </c>
      <c r="O818" s="35"/>
      <c r="P818" s="35"/>
      <c r="Q818" s="35"/>
      <c r="R818" s="35">
        <v>44.574666669999999</v>
      </c>
      <c r="S818" s="35"/>
      <c r="T818" s="35"/>
      <c r="V818" s="24">
        <f t="shared" si="49"/>
        <v>597.4960208</v>
      </c>
      <c r="X818" s="5">
        <v>398.52701079488776</v>
      </c>
      <c r="Z818" s="20">
        <f t="shared" si="50"/>
        <v>996.0230315948877</v>
      </c>
      <c r="AB818" s="8">
        <v>129.9320625</v>
      </c>
      <c r="AC818" s="35">
        <v>0</v>
      </c>
      <c r="AD818" s="35"/>
      <c r="AE818" s="35">
        <v>0</v>
      </c>
      <c r="AF818" s="35">
        <v>226.08297920000001</v>
      </c>
      <c r="AG818" s="35">
        <v>37.139395829999998</v>
      </c>
      <c r="AH818" s="35">
        <v>194.58245829999998</v>
      </c>
      <c r="AI818" s="35"/>
      <c r="AJ818" s="35"/>
      <c r="AK818" s="35"/>
      <c r="AL818" s="35">
        <v>0</v>
      </c>
      <c r="AM818" s="35"/>
      <c r="AN818" s="35"/>
      <c r="AQ818" s="24">
        <f t="shared" si="52"/>
        <v>587.73689582999998</v>
      </c>
      <c r="AS818" s="34">
        <v>688.16000000000008</v>
      </c>
      <c r="AU818" s="20">
        <f t="shared" si="51"/>
        <v>1275.8968958300002</v>
      </c>
      <c r="AW818" s="20"/>
    </row>
    <row r="819" spans="1:49" x14ac:dyDescent="0.25">
      <c r="A819" t="str">
        <f>VLOOKUP($B819,'Cushing Balance'!$C$2:$E$500,3,TRUE)</f>
        <v>412011</v>
      </c>
      <c r="B819" s="1">
        <v>40830</v>
      </c>
      <c r="C819" s="31"/>
      <c r="D819" s="8">
        <v>3.2975625000000002</v>
      </c>
      <c r="E819" s="35">
        <v>19.25952083</v>
      </c>
      <c r="F819" s="35"/>
      <c r="G819" s="26">
        <v>49.5</v>
      </c>
      <c r="H819" s="35">
        <v>60.085625</v>
      </c>
      <c r="I819" s="35">
        <v>0</v>
      </c>
      <c r="J819" s="26">
        <v>0</v>
      </c>
      <c r="K819" s="35">
        <v>66.056333330000001</v>
      </c>
      <c r="L819" s="35">
        <v>0</v>
      </c>
      <c r="M819" s="35">
        <v>432.80672920000001</v>
      </c>
      <c r="N819" s="35">
        <v>0</v>
      </c>
      <c r="O819" s="35"/>
      <c r="P819" s="35"/>
      <c r="Q819" s="35"/>
      <c r="R819" s="35">
        <v>39.225666669999995</v>
      </c>
      <c r="S819" s="35"/>
      <c r="T819" s="35"/>
      <c r="V819" s="24">
        <f t="shared" si="49"/>
        <v>670.23143752999999</v>
      </c>
      <c r="X819" s="5">
        <v>398.52701079488776</v>
      </c>
      <c r="Z819" s="20">
        <f t="shared" si="50"/>
        <v>1068.7584483248877</v>
      </c>
      <c r="AB819" s="8">
        <v>130.09804170000001</v>
      </c>
      <c r="AC819" s="35">
        <v>0</v>
      </c>
      <c r="AD819" s="35"/>
      <c r="AE819" s="35">
        <v>0</v>
      </c>
      <c r="AF819" s="35">
        <v>215.19106249999999</v>
      </c>
      <c r="AG819" s="35">
        <v>32.3016875</v>
      </c>
      <c r="AH819" s="35">
        <v>194.5950833</v>
      </c>
      <c r="AI819" s="35"/>
      <c r="AJ819" s="35"/>
      <c r="AK819" s="35"/>
      <c r="AL819" s="35">
        <v>0</v>
      </c>
      <c r="AM819" s="35"/>
      <c r="AN819" s="35"/>
      <c r="AQ819" s="24">
        <f t="shared" si="52"/>
        <v>572.18587500000001</v>
      </c>
      <c r="AS819" s="34">
        <v>688.16000000000008</v>
      </c>
      <c r="AU819" s="20">
        <f t="shared" si="51"/>
        <v>1260.345875</v>
      </c>
      <c r="AW819" s="20"/>
    </row>
    <row r="820" spans="1:49" x14ac:dyDescent="0.25">
      <c r="A820" t="str">
        <f>VLOOKUP($B820,'Cushing Balance'!$C$2:$E$500,3,TRUE)</f>
        <v>422011</v>
      </c>
      <c r="B820" s="1">
        <v>40831</v>
      </c>
      <c r="C820" s="31"/>
      <c r="D820" s="8">
        <v>103.8672083</v>
      </c>
      <c r="E820" s="35">
        <v>8.3684375000000006</v>
      </c>
      <c r="F820" s="35"/>
      <c r="G820" s="26">
        <v>49.5</v>
      </c>
      <c r="H820" s="35">
        <v>61.221083329999999</v>
      </c>
      <c r="I820" s="35">
        <v>0</v>
      </c>
      <c r="J820" s="26">
        <v>0</v>
      </c>
      <c r="K820" s="35">
        <v>66.745312499999997</v>
      </c>
      <c r="L820" s="35">
        <v>0</v>
      </c>
      <c r="M820" s="35">
        <v>437.07385420000003</v>
      </c>
      <c r="N820" s="35">
        <v>0</v>
      </c>
      <c r="O820" s="35"/>
      <c r="P820" s="35"/>
      <c r="Q820" s="35"/>
      <c r="R820" s="35">
        <v>2.1923124999999999</v>
      </c>
      <c r="S820" s="35"/>
      <c r="T820" s="35"/>
      <c r="V820" s="24">
        <f t="shared" si="49"/>
        <v>728.96820833000004</v>
      </c>
      <c r="X820" s="5">
        <v>398.52701079488776</v>
      </c>
      <c r="Z820" s="20">
        <f t="shared" si="50"/>
        <v>1127.4952191248879</v>
      </c>
      <c r="AB820" s="8">
        <v>148.59985420000001</v>
      </c>
      <c r="AC820" s="35">
        <v>0</v>
      </c>
      <c r="AD820" s="35"/>
      <c r="AE820" s="35">
        <v>0</v>
      </c>
      <c r="AF820" s="35">
        <v>211.9091042</v>
      </c>
      <c r="AG820" s="35">
        <v>24.536541669999998</v>
      </c>
      <c r="AH820" s="35">
        <v>195.96172920000001</v>
      </c>
      <c r="AI820" s="35"/>
      <c r="AJ820" s="35"/>
      <c r="AK820" s="35"/>
      <c r="AL820" s="35">
        <v>0</v>
      </c>
      <c r="AM820" s="35"/>
      <c r="AN820" s="35"/>
      <c r="AQ820" s="24">
        <f t="shared" si="52"/>
        <v>581.00722927000004</v>
      </c>
      <c r="AS820" s="34">
        <v>688.16000000000008</v>
      </c>
      <c r="AU820" s="20">
        <f t="shared" si="51"/>
        <v>1269.16722927</v>
      </c>
      <c r="AW820" s="20"/>
    </row>
    <row r="821" spans="1:49" x14ac:dyDescent="0.25">
      <c r="A821" t="str">
        <f>VLOOKUP($B821,'Cushing Balance'!$C$2:$E$500,3,TRUE)</f>
        <v>422011</v>
      </c>
      <c r="B821" s="1">
        <v>40832</v>
      </c>
      <c r="C821" s="31"/>
      <c r="D821" s="8">
        <v>130.57664579999999</v>
      </c>
      <c r="E821" s="35">
        <v>4.8535833329999996</v>
      </c>
      <c r="F821" s="35"/>
      <c r="G821" s="26">
        <v>49.5</v>
      </c>
      <c r="H821" s="35">
        <v>50.0183125</v>
      </c>
      <c r="I821" s="35">
        <v>0</v>
      </c>
      <c r="J821" s="26">
        <v>0</v>
      </c>
      <c r="K821" s="35">
        <v>66.471104170000004</v>
      </c>
      <c r="L821" s="35">
        <v>0</v>
      </c>
      <c r="M821" s="35">
        <v>391.32104170000002</v>
      </c>
      <c r="N821" s="35">
        <v>0</v>
      </c>
      <c r="O821" s="35"/>
      <c r="P821" s="35"/>
      <c r="Q821" s="35"/>
      <c r="R821" s="35">
        <v>30.93641667</v>
      </c>
      <c r="S821" s="35"/>
      <c r="T821" s="35"/>
      <c r="V821" s="24">
        <f t="shared" si="49"/>
        <v>723.67710417299998</v>
      </c>
      <c r="X821" s="5">
        <v>398.52701079488776</v>
      </c>
      <c r="Z821" s="20">
        <f t="shared" si="50"/>
        <v>1122.2041149678878</v>
      </c>
      <c r="AB821" s="8">
        <v>150.31589579999999</v>
      </c>
      <c r="AC821" s="35">
        <v>0</v>
      </c>
      <c r="AD821" s="35"/>
      <c r="AE821" s="35">
        <v>0</v>
      </c>
      <c r="AF821" s="35">
        <v>210.22895829999999</v>
      </c>
      <c r="AG821" s="35">
        <v>34.319020829999999</v>
      </c>
      <c r="AH821" s="35">
        <v>195.9208333</v>
      </c>
      <c r="AI821" s="35"/>
      <c r="AJ821" s="35"/>
      <c r="AK821" s="35"/>
      <c r="AL821" s="35">
        <v>0</v>
      </c>
      <c r="AM821" s="35"/>
      <c r="AN821" s="35"/>
      <c r="AQ821" s="24">
        <f t="shared" si="52"/>
        <v>590.78470822999998</v>
      </c>
      <c r="AS821" s="34">
        <v>688.16000000000008</v>
      </c>
      <c r="AU821" s="20">
        <f t="shared" si="51"/>
        <v>1278.9447082300001</v>
      </c>
      <c r="AW821" s="20"/>
    </row>
    <row r="822" spans="1:49" x14ac:dyDescent="0.25">
      <c r="A822" t="str">
        <f>VLOOKUP($B822,'Cushing Balance'!$C$2:$E$500,3,TRUE)</f>
        <v>422011</v>
      </c>
      <c r="B822" s="1">
        <v>40833</v>
      </c>
      <c r="C822" s="31"/>
      <c r="D822" s="8">
        <v>0</v>
      </c>
      <c r="E822" s="35">
        <v>14.741208329999999</v>
      </c>
      <c r="F822" s="35"/>
      <c r="G822" s="26">
        <v>49.5</v>
      </c>
      <c r="H822" s="35">
        <v>47.612854169999999</v>
      </c>
      <c r="I822" s="35">
        <v>0</v>
      </c>
      <c r="J822" s="26">
        <v>0</v>
      </c>
      <c r="K822" s="35">
        <v>66.101145829999993</v>
      </c>
      <c r="L822" s="35">
        <v>0</v>
      </c>
      <c r="M822" s="35">
        <v>432.94012500000002</v>
      </c>
      <c r="N822" s="35">
        <v>0</v>
      </c>
      <c r="O822" s="35"/>
      <c r="P822" s="35"/>
      <c r="Q822" s="35"/>
      <c r="R822" s="35">
        <v>44.586895830000003</v>
      </c>
      <c r="S822" s="35"/>
      <c r="T822" s="35"/>
      <c r="V822" s="24">
        <f t="shared" si="49"/>
        <v>655.48222916000009</v>
      </c>
      <c r="X822" s="5">
        <v>398.52701079488776</v>
      </c>
      <c r="Z822" s="20">
        <f t="shared" si="50"/>
        <v>1054.0092399548878</v>
      </c>
      <c r="AB822" s="8">
        <v>131.46483330000001</v>
      </c>
      <c r="AC822" s="35">
        <v>0</v>
      </c>
      <c r="AD822" s="35"/>
      <c r="AE822" s="35">
        <v>0</v>
      </c>
      <c r="AF822" s="35">
        <v>222.77485419999999</v>
      </c>
      <c r="AG822" s="35">
        <v>35.862875000000003</v>
      </c>
      <c r="AH822" s="35">
        <v>196.81639580000001</v>
      </c>
      <c r="AI822" s="35"/>
      <c r="AJ822" s="35"/>
      <c r="AK822" s="35"/>
      <c r="AL822" s="35">
        <v>0</v>
      </c>
      <c r="AM822" s="35"/>
      <c r="AN822" s="35"/>
      <c r="AQ822" s="24">
        <f t="shared" si="52"/>
        <v>586.91895829999999</v>
      </c>
      <c r="AS822" s="34">
        <v>688.16000000000008</v>
      </c>
      <c r="AU822" s="20">
        <f t="shared" si="51"/>
        <v>1275.0789583000001</v>
      </c>
      <c r="AW822" s="20"/>
    </row>
    <row r="823" spans="1:49" x14ac:dyDescent="0.25">
      <c r="A823" t="str">
        <f>VLOOKUP($B823,'Cushing Balance'!$C$2:$E$500,3,TRUE)</f>
        <v>422011</v>
      </c>
      <c r="B823" s="1">
        <v>40834</v>
      </c>
      <c r="C823" s="31"/>
      <c r="D823" s="8">
        <v>0</v>
      </c>
      <c r="E823" s="35">
        <v>35.443854170000002</v>
      </c>
      <c r="F823" s="35"/>
      <c r="G823" s="26">
        <v>49.5</v>
      </c>
      <c r="H823" s="35">
        <v>43.231645829999998</v>
      </c>
      <c r="I823" s="35">
        <v>0</v>
      </c>
      <c r="J823" s="26">
        <v>0</v>
      </c>
      <c r="K823" s="35">
        <v>64.534333329999995</v>
      </c>
      <c r="L823" s="35">
        <v>0</v>
      </c>
      <c r="M823" s="35">
        <v>364.46808329999999</v>
      </c>
      <c r="N823" s="35">
        <v>0</v>
      </c>
      <c r="O823" s="35"/>
      <c r="P823" s="35"/>
      <c r="Q823" s="35"/>
      <c r="R823" s="35">
        <v>41.365312500000002</v>
      </c>
      <c r="S823" s="35"/>
      <c r="T823" s="35"/>
      <c r="V823" s="24">
        <f t="shared" si="49"/>
        <v>598.54322912999999</v>
      </c>
      <c r="X823" s="5">
        <v>398.52701079488776</v>
      </c>
      <c r="Z823" s="20">
        <f t="shared" si="50"/>
        <v>997.0702399248878</v>
      </c>
      <c r="AB823" s="8">
        <v>130</v>
      </c>
      <c r="AC823" s="35">
        <v>0</v>
      </c>
      <c r="AD823" s="35"/>
      <c r="AE823" s="35">
        <v>0</v>
      </c>
      <c r="AF823" s="35">
        <v>221.3743542</v>
      </c>
      <c r="AG823" s="35">
        <v>35.63870833</v>
      </c>
      <c r="AH823" s="35">
        <v>182.17145830000001</v>
      </c>
      <c r="AI823" s="35"/>
      <c r="AJ823" s="35"/>
      <c r="AK823" s="35"/>
      <c r="AL823" s="35">
        <v>0</v>
      </c>
      <c r="AM823" s="35"/>
      <c r="AN823" s="35"/>
      <c r="AQ823" s="24">
        <f t="shared" si="52"/>
        <v>569.18452083</v>
      </c>
      <c r="AS823" s="34">
        <v>688.16000000000008</v>
      </c>
      <c r="AU823" s="20">
        <f t="shared" si="51"/>
        <v>1257.34452083</v>
      </c>
      <c r="AW823" s="20"/>
    </row>
    <row r="824" spans="1:49" x14ac:dyDescent="0.25">
      <c r="A824" t="str">
        <f>VLOOKUP($B824,'Cushing Balance'!$C$2:$E$500,3,TRUE)</f>
        <v>422011</v>
      </c>
      <c r="B824" s="1">
        <v>40835</v>
      </c>
      <c r="C824" s="31"/>
      <c r="D824" s="8">
        <v>101.17164579999999</v>
      </c>
      <c r="E824" s="35">
        <v>131.96191669999999</v>
      </c>
      <c r="F824" s="35"/>
      <c r="G824" s="26">
        <v>49.5</v>
      </c>
      <c r="H824" s="35">
        <v>43.565333330000001</v>
      </c>
      <c r="I824" s="35">
        <v>0</v>
      </c>
      <c r="J824" s="26">
        <v>0</v>
      </c>
      <c r="K824" s="35">
        <v>67.162499999999994</v>
      </c>
      <c r="L824" s="35">
        <v>0</v>
      </c>
      <c r="M824" s="35">
        <v>424.2034792</v>
      </c>
      <c r="N824" s="35">
        <v>0</v>
      </c>
      <c r="O824" s="35"/>
      <c r="P824" s="35"/>
      <c r="Q824" s="35"/>
      <c r="R824" s="35">
        <v>35.297125000000001</v>
      </c>
      <c r="S824" s="35"/>
      <c r="T824" s="35"/>
      <c r="V824" s="24">
        <f t="shared" si="49"/>
        <v>852.86200002999999</v>
      </c>
      <c r="X824" s="5">
        <v>398.52701079488776</v>
      </c>
      <c r="Z824" s="20">
        <f t="shared" si="50"/>
        <v>1251.3890108248877</v>
      </c>
      <c r="AB824" s="8">
        <v>130.01097920000001</v>
      </c>
      <c r="AC824" s="35">
        <v>0</v>
      </c>
      <c r="AD824" s="35"/>
      <c r="AE824" s="35">
        <v>0</v>
      </c>
      <c r="AF824" s="35">
        <v>204.02902080000001</v>
      </c>
      <c r="AG824" s="35">
        <v>35.607437500000003</v>
      </c>
      <c r="AH824" s="35">
        <v>196.28985420000001</v>
      </c>
      <c r="AI824" s="35"/>
      <c r="AJ824" s="35"/>
      <c r="AK824" s="35"/>
      <c r="AL824" s="35">
        <v>0</v>
      </c>
      <c r="AM824" s="35"/>
      <c r="AN824" s="35"/>
      <c r="AQ824" s="24">
        <f t="shared" si="52"/>
        <v>565.93729170000006</v>
      </c>
      <c r="AS824" s="34">
        <v>688.16000000000008</v>
      </c>
      <c r="AU824" s="20">
        <f t="shared" si="51"/>
        <v>1254.0972917000001</v>
      </c>
      <c r="AW824" s="20"/>
    </row>
    <row r="825" spans="1:49" x14ac:dyDescent="0.25">
      <c r="A825" t="str">
        <f>VLOOKUP($B825,'Cushing Balance'!$C$2:$E$500,3,TRUE)</f>
        <v>422011</v>
      </c>
      <c r="B825" s="1">
        <v>40836</v>
      </c>
      <c r="C825" s="31"/>
      <c r="D825" s="8">
        <v>0</v>
      </c>
      <c r="E825" s="35">
        <v>119.18235420000001</v>
      </c>
      <c r="F825" s="35"/>
      <c r="G825" s="26">
        <v>49.5</v>
      </c>
      <c r="H825" s="35">
        <v>46.656083330000001</v>
      </c>
      <c r="I825" s="35">
        <v>0</v>
      </c>
      <c r="J825" s="26">
        <v>0</v>
      </c>
      <c r="K825" s="35">
        <v>66.231999999999999</v>
      </c>
      <c r="L825" s="35">
        <v>0</v>
      </c>
      <c r="M825" s="35">
        <v>382.10077080000002</v>
      </c>
      <c r="N825" s="35">
        <v>0</v>
      </c>
      <c r="O825" s="35"/>
      <c r="P825" s="35"/>
      <c r="Q825" s="35"/>
      <c r="R825" s="35">
        <v>43.3948125</v>
      </c>
      <c r="S825" s="35"/>
      <c r="T825" s="35"/>
      <c r="V825" s="24">
        <f t="shared" si="49"/>
        <v>707.06602083000007</v>
      </c>
      <c r="X825" s="5">
        <v>398.52701079488776</v>
      </c>
      <c r="Z825" s="20">
        <f t="shared" si="50"/>
        <v>1105.5930316248878</v>
      </c>
      <c r="AB825" s="8">
        <v>129.76822920000001</v>
      </c>
      <c r="AC825" s="35">
        <v>0</v>
      </c>
      <c r="AD825" s="35"/>
      <c r="AE825" s="35">
        <v>0</v>
      </c>
      <c r="AF825" s="35">
        <v>219.17452080000001</v>
      </c>
      <c r="AG825" s="35">
        <v>34.322395829999998</v>
      </c>
      <c r="AH825" s="35">
        <v>194.090125</v>
      </c>
      <c r="AI825" s="35"/>
      <c r="AJ825" s="35"/>
      <c r="AK825" s="35"/>
      <c r="AL825" s="35">
        <v>0</v>
      </c>
      <c r="AM825" s="35"/>
      <c r="AN825" s="35"/>
      <c r="AQ825" s="24">
        <f t="shared" si="52"/>
        <v>577.35527083000011</v>
      </c>
      <c r="AS825" s="34">
        <v>688.16000000000008</v>
      </c>
      <c r="AU825" s="20">
        <f t="shared" si="51"/>
        <v>1265.5152708300002</v>
      </c>
      <c r="AW825" s="20"/>
    </row>
    <row r="826" spans="1:49" x14ac:dyDescent="0.25">
      <c r="A826" t="str">
        <f>VLOOKUP($B826,'Cushing Balance'!$C$2:$E$500,3,TRUE)</f>
        <v>422011</v>
      </c>
      <c r="B826" s="1">
        <v>40837</v>
      </c>
      <c r="C826" s="31"/>
      <c r="D826" s="8">
        <v>79.204458329999994</v>
      </c>
      <c r="E826" s="35">
        <v>96.433750000000003</v>
      </c>
      <c r="F826" s="35"/>
      <c r="G826" s="26">
        <v>49.5</v>
      </c>
      <c r="H826" s="35">
        <v>63.139187499999998</v>
      </c>
      <c r="I826" s="35">
        <v>0</v>
      </c>
      <c r="J826" s="26">
        <v>0</v>
      </c>
      <c r="K826" s="35">
        <v>65.973104169999999</v>
      </c>
      <c r="L826" s="35">
        <v>0</v>
      </c>
      <c r="M826" s="35">
        <v>392.77402080000002</v>
      </c>
      <c r="N826" s="35">
        <v>0</v>
      </c>
      <c r="O826" s="35"/>
      <c r="P826" s="35"/>
      <c r="Q826" s="35"/>
      <c r="R826" s="35">
        <v>57.688812499999997</v>
      </c>
      <c r="S826" s="35"/>
      <c r="T826" s="35"/>
      <c r="V826" s="24">
        <f t="shared" si="49"/>
        <v>804.71333330000004</v>
      </c>
      <c r="X826" s="5">
        <v>398.52701079488776</v>
      </c>
      <c r="Z826" s="20">
        <f t="shared" si="50"/>
        <v>1203.2403440948879</v>
      </c>
      <c r="AB826" s="8">
        <v>129.90947919999999</v>
      </c>
      <c r="AC826" s="35">
        <v>0</v>
      </c>
      <c r="AD826" s="35"/>
      <c r="AE826" s="35">
        <v>0</v>
      </c>
      <c r="AF826" s="35">
        <v>223.28195829999999</v>
      </c>
      <c r="AG826" s="35">
        <v>33.83454167</v>
      </c>
      <c r="AH826" s="35">
        <v>192.04045830000001</v>
      </c>
      <c r="AI826" s="35"/>
      <c r="AJ826" s="35"/>
      <c r="AK826" s="35"/>
      <c r="AL826" s="35">
        <v>0</v>
      </c>
      <c r="AM826" s="35"/>
      <c r="AN826" s="35"/>
      <c r="AQ826" s="24">
        <f t="shared" si="52"/>
        <v>579.06643746999998</v>
      </c>
      <c r="AS826" s="34">
        <v>688.16000000000008</v>
      </c>
      <c r="AU826" s="20">
        <f t="shared" si="51"/>
        <v>1267.2264374700001</v>
      </c>
      <c r="AW826" s="20"/>
    </row>
    <row r="827" spans="1:49" x14ac:dyDescent="0.25">
      <c r="A827" t="str">
        <f>VLOOKUP($B827,'Cushing Balance'!$C$2:$E$500,3,TRUE)</f>
        <v>432011</v>
      </c>
      <c r="B827" s="1">
        <v>40838</v>
      </c>
      <c r="C827" s="31"/>
      <c r="D827" s="8">
        <v>0</v>
      </c>
      <c r="E827" s="35">
        <v>10.178437499999999</v>
      </c>
      <c r="F827" s="35"/>
      <c r="G827" s="26">
        <v>49.5</v>
      </c>
      <c r="H827" s="35">
        <v>51.872083330000002</v>
      </c>
      <c r="I827" s="35">
        <v>0</v>
      </c>
      <c r="J827" s="26">
        <v>0</v>
      </c>
      <c r="K827" s="35">
        <v>61.328125</v>
      </c>
      <c r="L827" s="35">
        <v>0</v>
      </c>
      <c r="M827" s="35">
        <v>441.55260420000002</v>
      </c>
      <c r="N827" s="35">
        <v>0</v>
      </c>
      <c r="O827" s="35"/>
      <c r="P827" s="35"/>
      <c r="Q827" s="35"/>
      <c r="R827" s="35">
        <v>46.465604169999999</v>
      </c>
      <c r="S827" s="35"/>
      <c r="T827" s="35"/>
      <c r="V827" s="24">
        <f t="shared" si="49"/>
        <v>660.89685420000001</v>
      </c>
      <c r="X827" s="5">
        <v>398.52701079488776</v>
      </c>
      <c r="Z827" s="20">
        <f t="shared" si="50"/>
        <v>1059.4238649948877</v>
      </c>
      <c r="AB827" s="8">
        <v>129.93743749999999</v>
      </c>
      <c r="AC827" s="35">
        <v>0</v>
      </c>
      <c r="AD827" s="35"/>
      <c r="AE827" s="35">
        <v>0</v>
      </c>
      <c r="AF827" s="35">
        <v>199.2906667</v>
      </c>
      <c r="AG827" s="35">
        <v>33.572333329999999</v>
      </c>
      <c r="AH827" s="35">
        <v>166.03454170000001</v>
      </c>
      <c r="AI827" s="35"/>
      <c r="AJ827" s="35"/>
      <c r="AK827" s="35"/>
      <c r="AL827" s="35">
        <v>0</v>
      </c>
      <c r="AM827" s="35"/>
      <c r="AN827" s="35"/>
      <c r="AQ827" s="24">
        <f t="shared" si="52"/>
        <v>528.83497922999993</v>
      </c>
      <c r="AS827" s="34">
        <v>688.16000000000008</v>
      </c>
      <c r="AU827" s="20">
        <f t="shared" si="51"/>
        <v>1216.9949792299999</v>
      </c>
      <c r="AW827" s="20"/>
    </row>
    <row r="828" spans="1:49" x14ac:dyDescent="0.25">
      <c r="A828" t="str">
        <f>VLOOKUP($B828,'Cushing Balance'!$C$2:$E$500,3,TRUE)</f>
        <v>432011</v>
      </c>
      <c r="B828" s="1">
        <v>40839</v>
      </c>
      <c r="C828" s="31"/>
      <c r="D828" s="8">
        <v>183.86181250000001</v>
      </c>
      <c r="E828" s="35">
        <v>7.0257500000000004</v>
      </c>
      <c r="F828" s="35"/>
      <c r="G828" s="26">
        <v>49.5</v>
      </c>
      <c r="H828" s="35">
        <v>45.617354169999999</v>
      </c>
      <c r="I828" s="35">
        <v>0</v>
      </c>
      <c r="J828" s="26">
        <v>0</v>
      </c>
      <c r="K828" s="35">
        <v>48.190249999999999</v>
      </c>
      <c r="L828" s="35">
        <v>0</v>
      </c>
      <c r="M828" s="35">
        <v>381.95810419999998</v>
      </c>
      <c r="N828" s="35">
        <v>0</v>
      </c>
      <c r="O828" s="35"/>
      <c r="P828" s="35"/>
      <c r="Q828" s="35"/>
      <c r="R828" s="35">
        <v>42.202541670000002</v>
      </c>
      <c r="S828" s="35"/>
      <c r="T828" s="35"/>
      <c r="V828" s="24">
        <f t="shared" si="49"/>
        <v>758.35581253999987</v>
      </c>
      <c r="X828" s="5">
        <v>398.52701079488776</v>
      </c>
      <c r="Z828" s="20">
        <f t="shared" si="50"/>
        <v>1156.8828233348877</v>
      </c>
      <c r="AB828" s="8">
        <v>129.95862500000001</v>
      </c>
      <c r="AC828" s="35">
        <v>0</v>
      </c>
      <c r="AD828" s="35"/>
      <c r="AE828" s="35">
        <v>0</v>
      </c>
      <c r="AF828" s="35">
        <v>220.03670829999999</v>
      </c>
      <c r="AG828" s="35">
        <v>33.221874999999997</v>
      </c>
      <c r="AH828" s="35">
        <v>156.4463542</v>
      </c>
      <c r="AI828" s="35"/>
      <c r="AJ828" s="35"/>
      <c r="AK828" s="35"/>
      <c r="AL828" s="35">
        <v>0</v>
      </c>
      <c r="AM828" s="35"/>
      <c r="AN828" s="35"/>
      <c r="AQ828" s="24">
        <f t="shared" si="52"/>
        <v>539.66356250000001</v>
      </c>
      <c r="AS828" s="34">
        <v>688.16000000000008</v>
      </c>
      <c r="AU828" s="20">
        <f t="shared" si="51"/>
        <v>1227.8235625000002</v>
      </c>
      <c r="AW828" s="20"/>
    </row>
    <row r="829" spans="1:49" x14ac:dyDescent="0.25">
      <c r="A829" t="str">
        <f>VLOOKUP($B829,'Cushing Balance'!$C$2:$E$500,3,TRUE)</f>
        <v>432011</v>
      </c>
      <c r="B829" s="1">
        <v>40840</v>
      </c>
      <c r="C829" s="31"/>
      <c r="D829" s="8">
        <v>0</v>
      </c>
      <c r="E829" s="35">
        <v>10.087208329999999</v>
      </c>
      <c r="F829" s="35"/>
      <c r="G829" s="26">
        <v>49.5</v>
      </c>
      <c r="H829" s="35">
        <v>56.829479169999999</v>
      </c>
      <c r="I829" s="35">
        <v>0</v>
      </c>
      <c r="J829" s="26">
        <v>0</v>
      </c>
      <c r="K829" s="35">
        <v>45.755041669999997</v>
      </c>
      <c r="L829" s="35">
        <v>0</v>
      </c>
      <c r="M829" s="35">
        <v>429.63447919999999</v>
      </c>
      <c r="N829" s="35">
        <v>0</v>
      </c>
      <c r="O829" s="35"/>
      <c r="P829" s="35"/>
      <c r="Q829" s="35"/>
      <c r="R829" s="35">
        <v>29.244958330000003</v>
      </c>
      <c r="S829" s="35"/>
      <c r="T829" s="35"/>
      <c r="V829" s="24">
        <f t="shared" si="49"/>
        <v>621.05116669999995</v>
      </c>
      <c r="X829" s="5">
        <v>398.52701079488776</v>
      </c>
      <c r="Z829" s="20">
        <f t="shared" si="50"/>
        <v>1019.5781774948878</v>
      </c>
      <c r="AB829" s="8">
        <v>141.5350833</v>
      </c>
      <c r="AC829" s="35">
        <v>0</v>
      </c>
      <c r="AD829" s="35"/>
      <c r="AE829" s="35">
        <v>0</v>
      </c>
      <c r="AF829" s="35">
        <v>221.62641669999999</v>
      </c>
      <c r="AG829" s="35">
        <v>28.900833330000001</v>
      </c>
      <c r="AH829" s="35">
        <v>167.1714375</v>
      </c>
      <c r="AI829" s="35"/>
      <c r="AJ829" s="35"/>
      <c r="AK829" s="35"/>
      <c r="AL829" s="35">
        <v>0</v>
      </c>
      <c r="AM829" s="35"/>
      <c r="AN829" s="35"/>
      <c r="AQ829" s="24">
        <f t="shared" si="52"/>
        <v>559.23377083000003</v>
      </c>
      <c r="AS829" s="34">
        <v>688.16000000000008</v>
      </c>
      <c r="AU829" s="20">
        <f t="shared" si="51"/>
        <v>1247.39377083</v>
      </c>
      <c r="AW829" s="20"/>
    </row>
    <row r="830" spans="1:49" x14ac:dyDescent="0.25">
      <c r="A830" t="str">
        <f>VLOOKUP($B830,'Cushing Balance'!$C$2:$E$500,3,TRUE)</f>
        <v>432011</v>
      </c>
      <c r="B830" s="1">
        <v>40841</v>
      </c>
      <c r="C830" s="31"/>
      <c r="D830" s="8">
        <v>0</v>
      </c>
      <c r="E830" s="35">
        <v>10.719958329999999</v>
      </c>
      <c r="F830" s="35"/>
      <c r="G830" s="26">
        <v>49.5</v>
      </c>
      <c r="H830" s="35">
        <v>38.077249999999999</v>
      </c>
      <c r="I830" s="35">
        <v>0</v>
      </c>
      <c r="J830" s="26">
        <v>0</v>
      </c>
      <c r="K830" s="35">
        <v>45.592604170000001</v>
      </c>
      <c r="L830" s="35">
        <v>0</v>
      </c>
      <c r="M830" s="35">
        <v>378.19222919999999</v>
      </c>
      <c r="N830" s="35">
        <v>0</v>
      </c>
      <c r="O830" s="35"/>
      <c r="P830" s="35"/>
      <c r="Q830" s="35"/>
      <c r="R830" s="35">
        <v>15.052958329999999</v>
      </c>
      <c r="S830" s="35"/>
      <c r="T830" s="35"/>
      <c r="V830" s="24">
        <f t="shared" si="49"/>
        <v>537.13500003000001</v>
      </c>
      <c r="X830" s="5">
        <v>398.52701079488776</v>
      </c>
      <c r="Z830" s="20">
        <f t="shared" si="50"/>
        <v>935.66201082488783</v>
      </c>
      <c r="AB830" s="8">
        <v>144.47475</v>
      </c>
      <c r="AC830" s="35">
        <v>0</v>
      </c>
      <c r="AD830" s="35"/>
      <c r="AE830" s="35">
        <v>0</v>
      </c>
      <c r="AF830" s="35">
        <v>227.75268750000001</v>
      </c>
      <c r="AG830" s="35">
        <v>28.605770830000001</v>
      </c>
      <c r="AH830" s="35">
        <v>195.09043750000001</v>
      </c>
      <c r="AI830" s="35"/>
      <c r="AJ830" s="35"/>
      <c r="AK830" s="35"/>
      <c r="AL830" s="35">
        <v>0</v>
      </c>
      <c r="AM830" s="35"/>
      <c r="AN830" s="35"/>
      <c r="AQ830" s="24">
        <f t="shared" si="52"/>
        <v>595.92364582999994</v>
      </c>
      <c r="AS830" s="34">
        <v>688.16000000000008</v>
      </c>
      <c r="AU830" s="20">
        <f t="shared" si="51"/>
        <v>1284.08364583</v>
      </c>
      <c r="AW830" s="20"/>
    </row>
    <row r="831" spans="1:49" x14ac:dyDescent="0.25">
      <c r="A831" t="str">
        <f>VLOOKUP($B831,'Cushing Balance'!$C$2:$E$500,3,TRUE)</f>
        <v>432011</v>
      </c>
      <c r="B831" s="1">
        <v>40842</v>
      </c>
      <c r="C831" s="31"/>
      <c r="D831" s="8">
        <v>22.021020830000001</v>
      </c>
      <c r="E831" s="35">
        <v>98.049250000000001</v>
      </c>
      <c r="F831" s="35"/>
      <c r="G831" s="26">
        <v>49.5</v>
      </c>
      <c r="H831" s="35">
        <v>30.523375000000001</v>
      </c>
      <c r="I831" s="35">
        <v>0</v>
      </c>
      <c r="J831" s="26">
        <v>0</v>
      </c>
      <c r="K831" s="35">
        <v>45.086979169999999</v>
      </c>
      <c r="L831" s="35">
        <v>0</v>
      </c>
      <c r="M831" s="35">
        <v>425.63806249999999</v>
      </c>
      <c r="N831" s="35">
        <v>0</v>
      </c>
      <c r="O831" s="35"/>
      <c r="P831" s="35"/>
      <c r="Q831" s="35"/>
      <c r="R831" s="35">
        <v>38.896958330000004</v>
      </c>
      <c r="S831" s="35"/>
      <c r="T831" s="35"/>
      <c r="V831" s="24">
        <f t="shared" si="49"/>
        <v>709.71564582999997</v>
      </c>
      <c r="X831" s="5">
        <v>398.52701079488776</v>
      </c>
      <c r="Z831" s="20">
        <f t="shared" si="50"/>
        <v>1108.2426566248878</v>
      </c>
      <c r="AB831" s="8">
        <v>148.51499999999999</v>
      </c>
      <c r="AC831" s="35">
        <v>0</v>
      </c>
      <c r="AD831" s="35"/>
      <c r="AE831" s="35">
        <v>0</v>
      </c>
      <c r="AF831" s="35">
        <v>224.58870830000001</v>
      </c>
      <c r="AG831" s="35">
        <v>31.732187499999998</v>
      </c>
      <c r="AH831" s="35">
        <v>198.22412499999999</v>
      </c>
      <c r="AI831" s="35"/>
      <c r="AJ831" s="35"/>
      <c r="AK831" s="35"/>
      <c r="AL831" s="35">
        <v>0</v>
      </c>
      <c r="AM831" s="35"/>
      <c r="AN831" s="35"/>
      <c r="AQ831" s="24">
        <f t="shared" si="52"/>
        <v>603.06002079999996</v>
      </c>
      <c r="AS831" s="34">
        <v>688.16000000000008</v>
      </c>
      <c r="AU831" s="20">
        <f t="shared" si="51"/>
        <v>1291.2200207999999</v>
      </c>
      <c r="AW831" s="20"/>
    </row>
    <row r="832" spans="1:49" x14ac:dyDescent="0.25">
      <c r="A832" t="str">
        <f>VLOOKUP($B832,'Cushing Balance'!$C$2:$E$500,3,TRUE)</f>
        <v>432011</v>
      </c>
      <c r="B832" s="1">
        <v>40843</v>
      </c>
      <c r="C832" s="31"/>
      <c r="D832" s="8">
        <v>90.782749999999993</v>
      </c>
      <c r="E832" s="35">
        <v>108.93837499999999</v>
      </c>
      <c r="F832" s="35"/>
      <c r="G832" s="26">
        <v>49.5</v>
      </c>
      <c r="H832" s="35">
        <v>39.021083330000003</v>
      </c>
      <c r="I832" s="35">
        <v>0</v>
      </c>
      <c r="J832" s="26">
        <v>0</v>
      </c>
      <c r="K832" s="35">
        <v>56.951604169999996</v>
      </c>
      <c r="L832" s="35">
        <v>0</v>
      </c>
      <c r="M832" s="35">
        <v>443.72414579999997</v>
      </c>
      <c r="N832" s="35">
        <v>0</v>
      </c>
      <c r="O832" s="35"/>
      <c r="P832" s="35"/>
      <c r="Q832" s="35"/>
      <c r="R832" s="35">
        <v>57.449645830000001</v>
      </c>
      <c r="S832" s="35"/>
      <c r="T832" s="35"/>
      <c r="V832" s="24">
        <f t="shared" si="49"/>
        <v>846.36760413000002</v>
      </c>
      <c r="X832" s="5">
        <v>398.52701079488776</v>
      </c>
      <c r="Z832" s="20">
        <f t="shared" si="50"/>
        <v>1244.8946149248877</v>
      </c>
      <c r="AB832" s="8">
        <v>148.44460420000001</v>
      </c>
      <c r="AC832" s="35">
        <v>0</v>
      </c>
      <c r="AD832" s="35"/>
      <c r="AE832" s="35">
        <v>0</v>
      </c>
      <c r="AF832" s="35">
        <v>164.40316670000001</v>
      </c>
      <c r="AG832" s="35">
        <v>33.133104169999996</v>
      </c>
      <c r="AH832" s="35">
        <v>185.71679169999999</v>
      </c>
      <c r="AI832" s="35"/>
      <c r="AJ832" s="35"/>
      <c r="AK832" s="35"/>
      <c r="AL832" s="35">
        <v>0</v>
      </c>
      <c r="AM832" s="35"/>
      <c r="AN832" s="35"/>
      <c r="AQ832" s="24">
        <f t="shared" si="52"/>
        <v>531.69766677000007</v>
      </c>
      <c r="AS832" s="34">
        <v>688.16000000000008</v>
      </c>
      <c r="AU832" s="20">
        <f t="shared" si="51"/>
        <v>1219.8576667700002</v>
      </c>
      <c r="AW832" s="20"/>
    </row>
    <row r="833" spans="1:49" x14ac:dyDescent="0.25">
      <c r="A833" t="str">
        <f>VLOOKUP($B833,'Cushing Balance'!$C$2:$E$500,3,TRUE)</f>
        <v>432011</v>
      </c>
      <c r="B833" s="1">
        <v>40844</v>
      </c>
      <c r="C833" s="31"/>
      <c r="D833" s="8">
        <v>0</v>
      </c>
      <c r="E833" s="35">
        <v>95.433520829999992</v>
      </c>
      <c r="F833" s="35"/>
      <c r="G833" s="26">
        <v>49.5</v>
      </c>
      <c r="H833" s="35">
        <v>46.77866667</v>
      </c>
      <c r="I833" s="35">
        <v>0</v>
      </c>
      <c r="J833" s="26">
        <v>0</v>
      </c>
      <c r="K833" s="35">
        <v>62.986624999999997</v>
      </c>
      <c r="L833" s="35">
        <v>0</v>
      </c>
      <c r="M833" s="35">
        <v>393.90577079999997</v>
      </c>
      <c r="N833" s="35">
        <v>0</v>
      </c>
      <c r="O833" s="35"/>
      <c r="P833" s="35"/>
      <c r="Q833" s="35"/>
      <c r="R833" s="35">
        <v>46.701000000000001</v>
      </c>
      <c r="S833" s="35"/>
      <c r="T833" s="35"/>
      <c r="V833" s="24">
        <f t="shared" si="49"/>
        <v>695.30558329999997</v>
      </c>
      <c r="X833" s="5">
        <v>398.52701079488776</v>
      </c>
      <c r="Z833" s="20">
        <f t="shared" si="50"/>
        <v>1093.8325940948878</v>
      </c>
      <c r="AB833" s="8">
        <v>148.4983958</v>
      </c>
      <c r="AC833" s="35">
        <v>0</v>
      </c>
      <c r="AD833" s="35"/>
      <c r="AE833" s="35">
        <v>0</v>
      </c>
      <c r="AF833" s="35">
        <v>181.1326042</v>
      </c>
      <c r="AG833" s="35">
        <v>30.422499999999999</v>
      </c>
      <c r="AH833" s="35">
        <v>163.97681249999999</v>
      </c>
      <c r="AI833" s="35"/>
      <c r="AJ833" s="35"/>
      <c r="AK833" s="35"/>
      <c r="AL833" s="35">
        <v>0</v>
      </c>
      <c r="AM833" s="35"/>
      <c r="AN833" s="35"/>
      <c r="AQ833" s="24">
        <f t="shared" si="52"/>
        <v>524.03031250000004</v>
      </c>
      <c r="AS833" s="34">
        <v>688.16000000000008</v>
      </c>
      <c r="AU833" s="20">
        <f t="shared" si="51"/>
        <v>1212.1903125000001</v>
      </c>
      <c r="AW833" s="20"/>
    </row>
    <row r="834" spans="1:49" x14ac:dyDescent="0.25">
      <c r="A834" t="str">
        <f>VLOOKUP($B834,'Cushing Balance'!$C$2:$E$500,3,TRUE)</f>
        <v>442011</v>
      </c>
      <c r="B834" s="1">
        <v>40845</v>
      </c>
      <c r="C834" s="31"/>
      <c r="D834" s="8">
        <v>0</v>
      </c>
      <c r="E834" s="35">
        <v>12.111062499999999</v>
      </c>
      <c r="F834" s="35"/>
      <c r="G834" s="26">
        <v>49.5</v>
      </c>
      <c r="H834" s="35">
        <v>41.5078125</v>
      </c>
      <c r="I834" s="35">
        <v>0</v>
      </c>
      <c r="J834" s="26">
        <v>0</v>
      </c>
      <c r="K834" s="35">
        <v>60.016604170000001</v>
      </c>
      <c r="L834" s="35">
        <v>0</v>
      </c>
      <c r="M834" s="35">
        <v>436.33747920000002</v>
      </c>
      <c r="N834" s="35">
        <v>0</v>
      </c>
      <c r="O834" s="35"/>
      <c r="P834" s="35"/>
      <c r="Q834" s="35"/>
      <c r="R834" s="35">
        <v>47.298166670000001</v>
      </c>
      <c r="S834" s="35"/>
      <c r="T834" s="35"/>
      <c r="V834" s="24">
        <f t="shared" si="49"/>
        <v>646.77112504000002</v>
      </c>
      <c r="X834" s="5">
        <v>398.52701079488776</v>
      </c>
      <c r="Z834" s="20">
        <f t="shared" si="50"/>
        <v>1045.2981358348877</v>
      </c>
      <c r="AB834" s="8">
        <v>146.4696667</v>
      </c>
      <c r="AC834" s="35">
        <v>0</v>
      </c>
      <c r="AD834" s="35"/>
      <c r="AE834" s="35">
        <v>0</v>
      </c>
      <c r="AF834" s="35">
        <v>228.23295830000001</v>
      </c>
      <c r="AG834" s="35">
        <v>28.79666667</v>
      </c>
      <c r="AH834" s="35">
        <v>199.02687499999999</v>
      </c>
      <c r="AI834" s="35"/>
      <c r="AJ834" s="35"/>
      <c r="AK834" s="35"/>
      <c r="AL834" s="35">
        <v>0</v>
      </c>
      <c r="AM834" s="35"/>
      <c r="AN834" s="35"/>
      <c r="AQ834" s="24">
        <f t="shared" si="52"/>
        <v>602.52616666999995</v>
      </c>
      <c r="AS834" s="34">
        <v>688.16000000000008</v>
      </c>
      <c r="AU834" s="20">
        <f t="shared" si="51"/>
        <v>1290.6861666700001</v>
      </c>
      <c r="AW834" s="20"/>
    </row>
    <row r="835" spans="1:49" x14ac:dyDescent="0.25">
      <c r="A835" t="str">
        <f>VLOOKUP($B835,'Cushing Balance'!$C$2:$E$500,3,TRUE)</f>
        <v>442011</v>
      </c>
      <c r="B835" s="1">
        <v>40846</v>
      </c>
      <c r="C835" s="31"/>
      <c r="D835" s="8">
        <v>0</v>
      </c>
      <c r="E835" s="35">
        <v>8.974604166999999</v>
      </c>
      <c r="F835" s="35"/>
      <c r="G835" s="26">
        <v>49.5</v>
      </c>
      <c r="H835" s="35">
        <v>34.406333330000002</v>
      </c>
      <c r="I835" s="35">
        <v>0</v>
      </c>
      <c r="J835" s="26">
        <v>0</v>
      </c>
      <c r="K835" s="35">
        <v>63.312312499999997</v>
      </c>
      <c r="L835" s="35">
        <v>0</v>
      </c>
      <c r="M835" s="35">
        <v>410.66647920000003</v>
      </c>
      <c r="N835" s="35">
        <v>0</v>
      </c>
      <c r="O835" s="35"/>
      <c r="P835" s="35"/>
      <c r="Q835" s="35"/>
      <c r="R835" s="35">
        <v>36.8873125</v>
      </c>
      <c r="S835" s="35"/>
      <c r="T835" s="35"/>
      <c r="V835" s="24">
        <f t="shared" si="49"/>
        <v>603.74704169699999</v>
      </c>
      <c r="X835" s="5">
        <v>398.52701079488776</v>
      </c>
      <c r="Z835" s="20">
        <f t="shared" si="50"/>
        <v>1002.2740524918877</v>
      </c>
      <c r="AB835" s="8">
        <v>134.17197920000001</v>
      </c>
      <c r="AC835" s="35">
        <v>0</v>
      </c>
      <c r="AD835" s="35"/>
      <c r="AE835" s="35">
        <v>0</v>
      </c>
      <c r="AF835" s="35">
        <v>224.70454169999999</v>
      </c>
      <c r="AG835" s="35">
        <v>34.59064583</v>
      </c>
      <c r="AH835" s="35">
        <v>198.30079169999999</v>
      </c>
      <c r="AI835" s="35"/>
      <c r="AJ835" s="35"/>
      <c r="AK835" s="35"/>
      <c r="AL835" s="35">
        <v>0</v>
      </c>
      <c r="AM835" s="35"/>
      <c r="AN835" s="35"/>
      <c r="AQ835" s="24">
        <f t="shared" si="52"/>
        <v>591.76795843000002</v>
      </c>
      <c r="AS835" s="34">
        <v>688.16000000000008</v>
      </c>
      <c r="AU835" s="20">
        <f t="shared" si="51"/>
        <v>1279.9279584300002</v>
      </c>
      <c r="AW835" s="20"/>
    </row>
    <row r="836" spans="1:49" x14ac:dyDescent="0.25">
      <c r="A836" t="str">
        <f>VLOOKUP($B836,'Cushing Balance'!$C$2:$E$500,3,TRUE)</f>
        <v>442011</v>
      </c>
      <c r="B836" s="1">
        <v>40847</v>
      </c>
      <c r="C836" s="31"/>
      <c r="D836" s="8">
        <v>142.40058329999999</v>
      </c>
      <c r="E836" s="35">
        <v>15.768333329999999</v>
      </c>
      <c r="F836" s="35"/>
      <c r="G836" s="26">
        <v>49.5</v>
      </c>
      <c r="H836" s="35">
        <v>27.520395830000002</v>
      </c>
      <c r="I836" s="35">
        <v>0</v>
      </c>
      <c r="J836" s="26">
        <v>0</v>
      </c>
      <c r="K836" s="35">
        <v>63.990958329999998</v>
      </c>
      <c r="L836" s="35">
        <v>0</v>
      </c>
      <c r="M836" s="35">
        <v>412.17116670000001</v>
      </c>
      <c r="N836" s="35">
        <v>0</v>
      </c>
      <c r="O836" s="35"/>
      <c r="P836" s="35"/>
      <c r="Q836" s="35"/>
      <c r="R836" s="35">
        <v>27.334250000000001</v>
      </c>
      <c r="S836" s="35"/>
      <c r="T836" s="35"/>
      <c r="V836" s="24">
        <f t="shared" si="49"/>
        <v>738.68568749000008</v>
      </c>
      <c r="X836" s="5">
        <v>398.52701079488776</v>
      </c>
      <c r="Z836" s="20">
        <f t="shared" si="50"/>
        <v>1137.2126982848879</v>
      </c>
      <c r="AB836" s="8">
        <v>134.98770830000001</v>
      </c>
      <c r="AC836" s="35">
        <v>0</v>
      </c>
      <c r="AD836" s="35"/>
      <c r="AE836" s="35">
        <v>0</v>
      </c>
      <c r="AF836" s="35">
        <v>226.33247919999999</v>
      </c>
      <c r="AG836" s="35">
        <v>26.947333330000003</v>
      </c>
      <c r="AH836" s="35">
        <v>183.54433330000001</v>
      </c>
      <c r="AI836" s="35"/>
      <c r="AJ836" s="35"/>
      <c r="AK836" s="35"/>
      <c r="AL836" s="35">
        <v>0</v>
      </c>
      <c r="AM836" s="35"/>
      <c r="AN836" s="35"/>
      <c r="AQ836" s="24">
        <f t="shared" si="52"/>
        <v>571.81185413000003</v>
      </c>
      <c r="AS836" s="34">
        <v>688.16000000000008</v>
      </c>
      <c r="AU836" s="20">
        <f t="shared" si="51"/>
        <v>1259.9718541300001</v>
      </c>
      <c r="AW836" s="20"/>
    </row>
    <row r="837" spans="1:49" x14ac:dyDescent="0.25">
      <c r="A837" t="str">
        <f>VLOOKUP($B837,'Cushing Balance'!$C$2:$E$500,3,TRUE)</f>
        <v>442011</v>
      </c>
      <c r="B837" s="1">
        <v>40848</v>
      </c>
      <c r="C837" s="31"/>
      <c r="D837" s="8">
        <v>0</v>
      </c>
      <c r="E837" s="35">
        <v>10.939520829999999</v>
      </c>
      <c r="F837" s="35"/>
      <c r="G837" s="26">
        <v>49.5</v>
      </c>
      <c r="H837" s="35">
        <v>37.342541669999996</v>
      </c>
      <c r="I837" s="35">
        <v>0</v>
      </c>
      <c r="J837" s="26">
        <v>0</v>
      </c>
      <c r="K837" s="35">
        <v>64.094687500000006</v>
      </c>
      <c r="L837" s="35">
        <v>0</v>
      </c>
      <c r="M837" s="35">
        <v>238.21195829999999</v>
      </c>
      <c r="N837" s="35">
        <v>0</v>
      </c>
      <c r="O837" s="35"/>
      <c r="P837" s="35"/>
      <c r="Q837" s="35"/>
      <c r="R837" s="35">
        <v>35.213875000000002</v>
      </c>
      <c r="S837" s="35"/>
      <c r="T837" s="35"/>
      <c r="V837" s="24">
        <f t="shared" si="49"/>
        <v>435.30258330000004</v>
      </c>
      <c r="X837" s="5">
        <v>400.4973567338281</v>
      </c>
      <c r="Z837" s="20">
        <f t="shared" si="50"/>
        <v>835.79994003382808</v>
      </c>
      <c r="AB837" s="8">
        <v>141.5210208</v>
      </c>
      <c r="AC837" s="35">
        <v>0</v>
      </c>
      <c r="AD837" s="35"/>
      <c r="AE837" s="35">
        <v>0</v>
      </c>
      <c r="AF837" s="35">
        <v>224.1568125</v>
      </c>
      <c r="AG837" s="35">
        <v>23.110791669999998</v>
      </c>
      <c r="AH837" s="35">
        <v>185.4211875</v>
      </c>
      <c r="AI837" s="35"/>
      <c r="AJ837" s="35"/>
      <c r="AK837" s="35"/>
      <c r="AL837" s="35">
        <v>0</v>
      </c>
      <c r="AM837" s="35"/>
      <c r="AN837" s="35"/>
      <c r="AQ837" s="24">
        <f t="shared" si="52"/>
        <v>574.20981246999997</v>
      </c>
      <c r="AS837" s="34">
        <v>742.9</v>
      </c>
      <c r="AU837" s="20">
        <f t="shared" si="51"/>
        <v>1317.10981247</v>
      </c>
      <c r="AW837" s="20"/>
    </row>
    <row r="838" spans="1:49" x14ac:dyDescent="0.25">
      <c r="A838" t="str">
        <f>VLOOKUP($B838,'Cushing Balance'!$C$2:$E$500,3,TRUE)</f>
        <v>442011</v>
      </c>
      <c r="B838" s="1">
        <v>40849</v>
      </c>
      <c r="C838" s="31"/>
      <c r="D838" s="8">
        <v>0</v>
      </c>
      <c r="E838" s="35">
        <v>17.766916669999997</v>
      </c>
      <c r="F838" s="35"/>
      <c r="G838" s="26">
        <v>49.5</v>
      </c>
      <c r="H838" s="35">
        <v>20.438166669999998</v>
      </c>
      <c r="I838" s="35">
        <v>0</v>
      </c>
      <c r="J838" s="26">
        <v>0</v>
      </c>
      <c r="K838" s="35">
        <v>65.199729169999998</v>
      </c>
      <c r="L838" s="35">
        <v>0</v>
      </c>
      <c r="M838" s="35">
        <v>306.34256249999999</v>
      </c>
      <c r="N838" s="35">
        <v>0</v>
      </c>
      <c r="O838" s="35"/>
      <c r="P838" s="35"/>
      <c r="Q838" s="35"/>
      <c r="R838" s="35">
        <v>52.959874999999997</v>
      </c>
      <c r="S838" s="35"/>
      <c r="T838" s="35"/>
      <c r="V838" s="24">
        <f t="shared" si="49"/>
        <v>512.20725000999994</v>
      </c>
      <c r="X838" s="5">
        <v>400.4973567338281</v>
      </c>
      <c r="Z838" s="20">
        <f t="shared" si="50"/>
        <v>912.70460674382798</v>
      </c>
      <c r="AB838" s="8">
        <v>149.57412500000001</v>
      </c>
      <c r="AC838" s="35">
        <v>0</v>
      </c>
      <c r="AD838" s="35"/>
      <c r="AE838" s="35">
        <v>0</v>
      </c>
      <c r="AF838" s="35">
        <v>218.09368749999999</v>
      </c>
      <c r="AG838" s="35">
        <v>22.450708330000001</v>
      </c>
      <c r="AH838" s="35">
        <v>174.6646667</v>
      </c>
      <c r="AI838" s="35"/>
      <c r="AJ838" s="35"/>
      <c r="AK838" s="35"/>
      <c r="AL838" s="35">
        <v>0</v>
      </c>
      <c r="AM838" s="35"/>
      <c r="AN838" s="35"/>
      <c r="AQ838" s="24">
        <f t="shared" si="52"/>
        <v>564.78318752999996</v>
      </c>
      <c r="AS838" s="34">
        <v>742.9</v>
      </c>
      <c r="AU838" s="20">
        <f t="shared" si="51"/>
        <v>1307.6831875299999</v>
      </c>
      <c r="AW838" s="20"/>
    </row>
    <row r="839" spans="1:49" x14ac:dyDescent="0.25">
      <c r="A839" t="str">
        <f>VLOOKUP($B839,'Cushing Balance'!$C$2:$E$500,3,TRUE)</f>
        <v>442011</v>
      </c>
      <c r="B839" s="1">
        <v>40850</v>
      </c>
      <c r="C839" s="31"/>
      <c r="D839" s="8">
        <v>0</v>
      </c>
      <c r="E839" s="35">
        <v>97.569687500000001</v>
      </c>
      <c r="F839" s="35"/>
      <c r="G839" s="26">
        <v>49.5</v>
      </c>
      <c r="H839" s="35">
        <v>57.335958330000004</v>
      </c>
      <c r="I839" s="35">
        <v>0</v>
      </c>
      <c r="J839" s="26">
        <v>0</v>
      </c>
      <c r="K839" s="35">
        <v>64.45675</v>
      </c>
      <c r="L839" s="35">
        <v>0</v>
      </c>
      <c r="M839" s="35">
        <v>371.65612499999997</v>
      </c>
      <c r="N839" s="35">
        <v>0</v>
      </c>
      <c r="O839" s="35"/>
      <c r="P839" s="35"/>
      <c r="Q839" s="35"/>
      <c r="R839" s="35">
        <v>55.276395829999998</v>
      </c>
      <c r="S839" s="35"/>
      <c r="T839" s="35"/>
      <c r="V839" s="24">
        <f t="shared" si="49"/>
        <v>695.7949166599999</v>
      </c>
      <c r="X839" s="5">
        <v>400.4973567338281</v>
      </c>
      <c r="Z839" s="20">
        <f t="shared" si="50"/>
        <v>1096.2922733938281</v>
      </c>
      <c r="AB839" s="8">
        <v>148.07089579999999</v>
      </c>
      <c r="AC839" s="35">
        <v>0</v>
      </c>
      <c r="AD839" s="35"/>
      <c r="AE839" s="35">
        <v>0</v>
      </c>
      <c r="AF839" s="35">
        <v>217.25510420000001</v>
      </c>
      <c r="AG839" s="35">
        <v>23.131354169999998</v>
      </c>
      <c r="AH839" s="35">
        <v>130.62895829999999</v>
      </c>
      <c r="AI839" s="35"/>
      <c r="AJ839" s="35"/>
      <c r="AK839" s="35"/>
      <c r="AL839" s="35">
        <v>0</v>
      </c>
      <c r="AM839" s="35"/>
      <c r="AN839" s="35"/>
      <c r="AQ839" s="24">
        <f t="shared" si="52"/>
        <v>519.08631247000005</v>
      </c>
      <c r="AS839" s="34">
        <v>742.9</v>
      </c>
      <c r="AU839" s="20">
        <f t="shared" si="51"/>
        <v>1261.98631247</v>
      </c>
      <c r="AW839" s="20"/>
    </row>
    <row r="840" spans="1:49" x14ac:dyDescent="0.25">
      <c r="A840" t="str">
        <f>VLOOKUP($B840,'Cushing Balance'!$C$2:$E$500,3,TRUE)</f>
        <v>442011</v>
      </c>
      <c r="B840" s="1">
        <v>40851</v>
      </c>
      <c r="C840" s="31"/>
      <c r="D840" s="8">
        <v>0</v>
      </c>
      <c r="E840" s="35">
        <v>61.858687500000002</v>
      </c>
      <c r="F840" s="35"/>
      <c r="G840" s="26">
        <v>49.5</v>
      </c>
      <c r="H840" s="35">
        <v>42.694145830000004</v>
      </c>
      <c r="I840" s="35">
        <v>0</v>
      </c>
      <c r="J840" s="26">
        <v>0</v>
      </c>
      <c r="K840" s="35">
        <v>64.042749999999998</v>
      </c>
      <c r="L840" s="35">
        <v>0</v>
      </c>
      <c r="M840" s="35">
        <v>361.05579169999999</v>
      </c>
      <c r="N840" s="35">
        <v>0</v>
      </c>
      <c r="O840" s="35"/>
      <c r="P840" s="35"/>
      <c r="Q840" s="35"/>
      <c r="R840" s="35">
        <v>19.80419565</v>
      </c>
      <c r="S840" s="35"/>
      <c r="T840" s="35"/>
      <c r="V840" s="24">
        <f t="shared" si="49"/>
        <v>598.95557068000005</v>
      </c>
      <c r="X840" s="5">
        <v>400.4973567338281</v>
      </c>
      <c r="Z840" s="20">
        <f t="shared" si="50"/>
        <v>999.45292741382809</v>
      </c>
      <c r="AB840" s="8">
        <v>137.28002079999999</v>
      </c>
      <c r="AC840" s="35">
        <v>0</v>
      </c>
      <c r="AD840" s="35"/>
      <c r="AE840" s="35">
        <v>0</v>
      </c>
      <c r="AF840" s="35">
        <v>221.42533330000001</v>
      </c>
      <c r="AG840" s="35">
        <v>23.28766667</v>
      </c>
      <c r="AH840" s="35">
        <v>82.558812500000002</v>
      </c>
      <c r="AI840" s="35"/>
      <c r="AJ840" s="35"/>
      <c r="AK840" s="35"/>
      <c r="AL840" s="35">
        <v>0</v>
      </c>
      <c r="AM840" s="35"/>
      <c r="AN840" s="35"/>
      <c r="AQ840" s="24">
        <f t="shared" si="52"/>
        <v>464.55183327000003</v>
      </c>
      <c r="AS840" s="34">
        <v>742.9</v>
      </c>
      <c r="AU840" s="20">
        <f t="shared" si="51"/>
        <v>1207.45183327</v>
      </c>
      <c r="AW840" s="20"/>
    </row>
    <row r="841" spans="1:49" x14ac:dyDescent="0.25">
      <c r="A841" t="str">
        <f>VLOOKUP($B841,'Cushing Balance'!$C$2:$E$500,3,TRUE)</f>
        <v>452011</v>
      </c>
      <c r="B841" s="1">
        <v>40852</v>
      </c>
      <c r="C841" s="31"/>
      <c r="D841" s="8">
        <v>177.72247920000001</v>
      </c>
      <c r="E841" s="35">
        <v>9.663979166999999</v>
      </c>
      <c r="F841" s="35"/>
      <c r="G841" s="26">
        <v>49.5</v>
      </c>
      <c r="H841" s="35">
        <v>46.1276875</v>
      </c>
      <c r="I841" s="35">
        <v>0</v>
      </c>
      <c r="J841" s="26">
        <v>0</v>
      </c>
      <c r="K841" s="35">
        <v>62.811999999999998</v>
      </c>
      <c r="L841" s="35">
        <v>0</v>
      </c>
      <c r="M841" s="35">
        <v>368.50614580000001</v>
      </c>
      <c r="N841" s="35">
        <v>0</v>
      </c>
      <c r="O841" s="35"/>
      <c r="P841" s="35"/>
      <c r="Q841" s="35"/>
      <c r="R841" s="35">
        <v>34.897166669999997</v>
      </c>
      <c r="S841" s="35"/>
      <c r="T841" s="35"/>
      <c r="V841" s="24">
        <f t="shared" si="49"/>
        <v>749.2294583370001</v>
      </c>
      <c r="X841" s="5">
        <v>400.4973567338281</v>
      </c>
      <c r="Z841" s="20">
        <f t="shared" si="50"/>
        <v>1149.7268150708283</v>
      </c>
      <c r="AB841" s="8">
        <v>147.92102080000001</v>
      </c>
      <c r="AC841" s="35">
        <v>0</v>
      </c>
      <c r="AD841" s="35"/>
      <c r="AE841" s="35">
        <v>0</v>
      </c>
      <c r="AF841" s="35">
        <v>218.81404169999999</v>
      </c>
      <c r="AG841" s="35">
        <v>23.097958330000001</v>
      </c>
      <c r="AH841" s="35">
        <v>129.55793750000001</v>
      </c>
      <c r="AI841" s="35"/>
      <c r="AJ841" s="35"/>
      <c r="AK841" s="35"/>
      <c r="AL841" s="35">
        <v>0</v>
      </c>
      <c r="AM841" s="35"/>
      <c r="AN841" s="35"/>
      <c r="AQ841" s="24">
        <f t="shared" si="52"/>
        <v>519.39095832999999</v>
      </c>
      <c r="AS841" s="34">
        <v>742.9</v>
      </c>
      <c r="AU841" s="20">
        <f t="shared" si="51"/>
        <v>1262.29095833</v>
      </c>
      <c r="AW841" s="20"/>
    </row>
    <row r="842" spans="1:49" x14ac:dyDescent="0.25">
      <c r="A842" t="str">
        <f>VLOOKUP($B842,'Cushing Balance'!$C$2:$E$500,3,TRUE)</f>
        <v>452011</v>
      </c>
      <c r="B842" s="1">
        <v>40853</v>
      </c>
      <c r="C842" s="31"/>
      <c r="D842" s="8">
        <v>87.92039582999999</v>
      </c>
      <c r="E842" s="35">
        <v>9.4630416669999988</v>
      </c>
      <c r="F842" s="35"/>
      <c r="G842" s="26">
        <v>49.5</v>
      </c>
      <c r="H842" s="35">
        <v>21.405645830000001</v>
      </c>
      <c r="I842" s="35">
        <v>0</v>
      </c>
      <c r="J842" s="26">
        <v>0</v>
      </c>
      <c r="K842" s="35">
        <v>54.489062500000003</v>
      </c>
      <c r="L842" s="35">
        <v>0</v>
      </c>
      <c r="M842" s="35">
        <v>386.214</v>
      </c>
      <c r="N842" s="35">
        <v>0</v>
      </c>
      <c r="O842" s="35"/>
      <c r="P842" s="35"/>
      <c r="Q842" s="35"/>
      <c r="R842" s="35">
        <v>44.802854169999996</v>
      </c>
      <c r="S842" s="35"/>
      <c r="T842" s="35"/>
      <c r="V842" s="24">
        <f t="shared" ref="V842:V905" si="53">SUM(D842:R842)</f>
        <v>653.7949999970001</v>
      </c>
      <c r="X842" s="5">
        <v>400.4973567338281</v>
      </c>
      <c r="Z842" s="20">
        <f t="shared" ref="Z842:Z905" si="54">X842+V842</f>
        <v>1054.2923567308283</v>
      </c>
      <c r="AB842" s="8">
        <v>144.0956875</v>
      </c>
      <c r="AC842" s="35">
        <v>0</v>
      </c>
      <c r="AD842" s="35"/>
      <c r="AE842" s="35">
        <v>0</v>
      </c>
      <c r="AF842" s="35">
        <v>212.16575</v>
      </c>
      <c r="AG842" s="35">
        <v>23.287958330000002</v>
      </c>
      <c r="AH842" s="35">
        <v>93.711270829999989</v>
      </c>
      <c r="AI842" s="35"/>
      <c r="AJ842" s="35"/>
      <c r="AK842" s="35"/>
      <c r="AL842" s="35">
        <v>0</v>
      </c>
      <c r="AM842" s="35"/>
      <c r="AN842" s="35"/>
      <c r="AQ842" s="24">
        <f t="shared" si="52"/>
        <v>473.26066665999997</v>
      </c>
      <c r="AS842" s="34">
        <v>742.9</v>
      </c>
      <c r="AU842" s="20">
        <f t="shared" ref="AU842:AU905" si="55">AS842+AQ842</f>
        <v>1216.1606666600001</v>
      </c>
      <c r="AW842" s="20"/>
    </row>
    <row r="843" spans="1:49" x14ac:dyDescent="0.25">
      <c r="A843" t="str">
        <f>VLOOKUP($B843,'Cushing Balance'!$C$2:$E$500,3,TRUE)</f>
        <v>452011</v>
      </c>
      <c r="B843" s="1">
        <v>40854</v>
      </c>
      <c r="C843" s="31"/>
      <c r="D843" s="8">
        <v>0</v>
      </c>
      <c r="E843" s="35">
        <v>43.743250000000003</v>
      </c>
      <c r="F843" s="35"/>
      <c r="G843" s="26">
        <v>49.5</v>
      </c>
      <c r="H843" s="35">
        <v>31.097625000000001</v>
      </c>
      <c r="I843" s="35">
        <v>0</v>
      </c>
      <c r="J843" s="26">
        <v>0</v>
      </c>
      <c r="K843" s="35">
        <v>61.30541667</v>
      </c>
      <c r="L843" s="35">
        <v>0</v>
      </c>
      <c r="M843" s="35">
        <v>414.10187500000001</v>
      </c>
      <c r="N843" s="35">
        <v>0</v>
      </c>
      <c r="O843" s="35"/>
      <c r="P843" s="35"/>
      <c r="Q843" s="35"/>
      <c r="R843" s="35">
        <v>31.438166669999998</v>
      </c>
      <c r="S843" s="35"/>
      <c r="T843" s="35"/>
      <c r="V843" s="24">
        <f t="shared" si="53"/>
        <v>631.18633334000003</v>
      </c>
      <c r="X843" s="5">
        <v>400.4973567338281</v>
      </c>
      <c r="Z843" s="20">
        <f t="shared" si="54"/>
        <v>1031.6836900738281</v>
      </c>
      <c r="AB843" s="8">
        <v>146.66770829999999</v>
      </c>
      <c r="AC843" s="35">
        <v>0</v>
      </c>
      <c r="AD843" s="35"/>
      <c r="AE843" s="35">
        <v>0</v>
      </c>
      <c r="AF843" s="35">
        <v>217.45202079999999</v>
      </c>
      <c r="AG843" s="35">
        <v>23.57770833</v>
      </c>
      <c r="AH843" s="35">
        <v>159.89342550000001</v>
      </c>
      <c r="AI843" s="35"/>
      <c r="AJ843" s="35"/>
      <c r="AK843" s="35"/>
      <c r="AL843" s="35">
        <v>0</v>
      </c>
      <c r="AM843" s="35"/>
      <c r="AN843" s="35"/>
      <c r="AQ843" s="24">
        <f t="shared" ref="AQ843:AQ906" si="56">SUM(AB843:AO843)</f>
        <v>547.59086292999996</v>
      </c>
      <c r="AS843" s="34">
        <v>742.9</v>
      </c>
      <c r="AU843" s="20">
        <f t="shared" si="55"/>
        <v>1290.4908629299998</v>
      </c>
      <c r="AW843" s="20"/>
    </row>
    <row r="844" spans="1:49" x14ac:dyDescent="0.25">
      <c r="A844" t="str">
        <f>VLOOKUP($B844,'Cushing Balance'!$C$2:$E$500,3,TRUE)</f>
        <v>452011</v>
      </c>
      <c r="B844" s="1">
        <v>40855</v>
      </c>
      <c r="C844" s="31"/>
      <c r="D844" s="8">
        <v>71.441270829999993</v>
      </c>
      <c r="E844" s="35">
        <v>138.025125</v>
      </c>
      <c r="F844" s="35"/>
      <c r="G844" s="26">
        <v>49.5</v>
      </c>
      <c r="H844" s="35">
        <v>39.213270829999999</v>
      </c>
      <c r="I844" s="35">
        <v>0</v>
      </c>
      <c r="J844" s="26">
        <v>0</v>
      </c>
      <c r="K844" s="35">
        <v>62.058250000000001</v>
      </c>
      <c r="L844" s="35">
        <v>0</v>
      </c>
      <c r="M844" s="35">
        <v>398.17454170000002</v>
      </c>
      <c r="N844" s="35">
        <v>0</v>
      </c>
      <c r="O844" s="35"/>
      <c r="P844" s="35"/>
      <c r="Q844" s="35"/>
      <c r="R844" s="35">
        <v>25.085458330000002</v>
      </c>
      <c r="S844" s="35"/>
      <c r="T844" s="35"/>
      <c r="V844" s="24">
        <f t="shared" si="53"/>
        <v>783.49791669000012</v>
      </c>
      <c r="X844" s="5">
        <v>400.4973567338281</v>
      </c>
      <c r="Z844" s="20">
        <f t="shared" si="54"/>
        <v>1183.9952734238282</v>
      </c>
      <c r="AB844" s="8">
        <v>146.77929169999999</v>
      </c>
      <c r="AC844" s="35">
        <v>0</v>
      </c>
      <c r="AD844" s="35"/>
      <c r="AE844" s="35">
        <v>0</v>
      </c>
      <c r="AF844" s="35">
        <v>222.81687500000001</v>
      </c>
      <c r="AG844" s="35">
        <v>19.5419375</v>
      </c>
      <c r="AH844" s="35">
        <v>63.351937499999998</v>
      </c>
      <c r="AI844" s="35"/>
      <c r="AJ844" s="35"/>
      <c r="AK844" s="35"/>
      <c r="AL844" s="35">
        <v>0</v>
      </c>
      <c r="AM844" s="35"/>
      <c r="AN844" s="35"/>
      <c r="AQ844" s="24">
        <f t="shared" si="56"/>
        <v>452.49004170000006</v>
      </c>
      <c r="AS844" s="34">
        <v>742.9</v>
      </c>
      <c r="AU844" s="20">
        <f t="shared" si="55"/>
        <v>1195.3900417</v>
      </c>
      <c r="AW844" s="20"/>
    </row>
    <row r="845" spans="1:49" x14ac:dyDescent="0.25">
      <c r="A845" t="str">
        <f>VLOOKUP($B845,'Cushing Balance'!$C$2:$E$500,3,TRUE)</f>
        <v>452011</v>
      </c>
      <c r="B845" s="1">
        <v>40856</v>
      </c>
      <c r="C845" s="31"/>
      <c r="D845" s="8">
        <v>0</v>
      </c>
      <c r="E845" s="35">
        <v>142.03825000000001</v>
      </c>
      <c r="F845" s="35"/>
      <c r="G845" s="26">
        <v>49.5</v>
      </c>
      <c r="H845" s="35">
        <v>52.834958329999999</v>
      </c>
      <c r="I845" s="35">
        <v>0</v>
      </c>
      <c r="J845" s="26">
        <v>0</v>
      </c>
      <c r="K845" s="35">
        <v>65.382833329999997</v>
      </c>
      <c r="L845" s="35">
        <v>0</v>
      </c>
      <c r="M845" s="35">
        <v>419.95885420000002</v>
      </c>
      <c r="N845" s="35">
        <v>0</v>
      </c>
      <c r="O845" s="35"/>
      <c r="P845" s="35"/>
      <c r="Q845" s="35"/>
      <c r="R845" s="35">
        <v>43.334166670000002</v>
      </c>
      <c r="S845" s="35"/>
      <c r="T845" s="35"/>
      <c r="V845" s="24">
        <f t="shared" si="53"/>
        <v>773.04906253000013</v>
      </c>
      <c r="X845" s="5">
        <v>400.4973567338281</v>
      </c>
      <c r="Z845" s="20">
        <f t="shared" si="54"/>
        <v>1173.5464192638283</v>
      </c>
      <c r="AB845" s="8">
        <v>148.94610420000001</v>
      </c>
      <c r="AC845" s="35">
        <v>0</v>
      </c>
      <c r="AD845" s="35"/>
      <c r="AE845" s="35">
        <v>0</v>
      </c>
      <c r="AF845" s="35">
        <v>221.8665</v>
      </c>
      <c r="AG845" s="35">
        <v>13.66304167</v>
      </c>
      <c r="AH845" s="35">
        <v>135.9499375</v>
      </c>
      <c r="AI845" s="35"/>
      <c r="AJ845" s="35"/>
      <c r="AK845" s="35"/>
      <c r="AL845" s="35">
        <v>0</v>
      </c>
      <c r="AM845" s="35"/>
      <c r="AN845" s="35"/>
      <c r="AQ845" s="24">
        <f t="shared" si="56"/>
        <v>520.42558337000003</v>
      </c>
      <c r="AS845" s="34">
        <v>742.9</v>
      </c>
      <c r="AU845" s="20">
        <f t="shared" si="55"/>
        <v>1263.32558337</v>
      </c>
      <c r="AW845" s="20"/>
    </row>
    <row r="846" spans="1:49" x14ac:dyDescent="0.25">
      <c r="A846" t="str">
        <f>VLOOKUP($B846,'Cushing Balance'!$C$2:$E$500,3,TRUE)</f>
        <v>452011</v>
      </c>
      <c r="B846" s="1">
        <v>40857</v>
      </c>
      <c r="C846" s="31"/>
      <c r="D846" s="8">
        <v>0</v>
      </c>
      <c r="E846" s="35">
        <v>36.585875000000001</v>
      </c>
      <c r="F846" s="35"/>
      <c r="G846" s="26">
        <v>49.5</v>
      </c>
      <c r="H846" s="35">
        <v>61.1923125</v>
      </c>
      <c r="I846" s="35">
        <v>0</v>
      </c>
      <c r="J846" s="26">
        <v>0</v>
      </c>
      <c r="K846" s="35">
        <v>65.362416670000002</v>
      </c>
      <c r="L846" s="35">
        <v>0</v>
      </c>
      <c r="M846" s="35">
        <v>389.2262083</v>
      </c>
      <c r="N846" s="35">
        <v>0</v>
      </c>
      <c r="O846" s="35"/>
      <c r="P846" s="35"/>
      <c r="Q846" s="35"/>
      <c r="R846" s="35">
        <v>50.248645830000001</v>
      </c>
      <c r="S846" s="35"/>
      <c r="T846" s="35"/>
      <c r="V846" s="24">
        <f t="shared" si="53"/>
        <v>652.1154583</v>
      </c>
      <c r="X846" s="5">
        <v>400.4973567338281</v>
      </c>
      <c r="Z846" s="20">
        <f t="shared" si="54"/>
        <v>1052.6128150338282</v>
      </c>
      <c r="AB846" s="8">
        <v>133.18964579999999</v>
      </c>
      <c r="AC846" s="35">
        <v>0</v>
      </c>
      <c r="AD846" s="35"/>
      <c r="AE846" s="35">
        <v>0</v>
      </c>
      <c r="AF846" s="35">
        <v>226.7382083</v>
      </c>
      <c r="AG846" s="35">
        <v>13.30891667</v>
      </c>
      <c r="AH846" s="35">
        <v>65.608520829999989</v>
      </c>
      <c r="AI846" s="35"/>
      <c r="AJ846" s="35"/>
      <c r="AK846" s="35"/>
      <c r="AL846" s="35">
        <v>0</v>
      </c>
      <c r="AM846" s="35"/>
      <c r="AN846" s="35"/>
      <c r="AQ846" s="24">
        <f t="shared" si="56"/>
        <v>438.84529159999994</v>
      </c>
      <c r="AS846" s="34">
        <v>742.9</v>
      </c>
      <c r="AU846" s="20">
        <f t="shared" si="55"/>
        <v>1181.7452916</v>
      </c>
      <c r="AW846" s="20"/>
    </row>
    <row r="847" spans="1:49" x14ac:dyDescent="0.25">
      <c r="A847" t="str">
        <f>VLOOKUP($B847,'Cushing Balance'!$C$2:$E$500,3,TRUE)</f>
        <v>452011</v>
      </c>
      <c r="B847" s="1">
        <v>40858</v>
      </c>
      <c r="C847" s="31"/>
      <c r="D847" s="8">
        <v>0</v>
      </c>
      <c r="E847" s="35">
        <v>25.563854169999999</v>
      </c>
      <c r="F847" s="35"/>
      <c r="G847" s="26">
        <v>49.5</v>
      </c>
      <c r="H847" s="35">
        <v>51.8374375</v>
      </c>
      <c r="I847" s="35">
        <v>0</v>
      </c>
      <c r="J847" s="26">
        <v>0</v>
      </c>
      <c r="K847" s="35">
        <v>66.67</v>
      </c>
      <c r="L847" s="35">
        <v>0</v>
      </c>
      <c r="M847" s="35">
        <v>445.14049999999997</v>
      </c>
      <c r="N847" s="35">
        <v>0</v>
      </c>
      <c r="O847" s="35"/>
      <c r="P847" s="35"/>
      <c r="Q847" s="35"/>
      <c r="R847" s="35">
        <v>44.683297870000004</v>
      </c>
      <c r="S847" s="35"/>
      <c r="T847" s="35"/>
      <c r="V847" s="24">
        <f t="shared" si="53"/>
        <v>683.39508953999996</v>
      </c>
      <c r="X847" s="5">
        <v>400.4973567338281</v>
      </c>
      <c r="Z847" s="20">
        <f t="shared" si="54"/>
        <v>1083.892446273828</v>
      </c>
      <c r="AB847" s="8">
        <v>144.1999792</v>
      </c>
      <c r="AC847" s="35">
        <v>0</v>
      </c>
      <c r="AD847" s="35"/>
      <c r="AE847" s="35">
        <v>0</v>
      </c>
      <c r="AF847" s="35">
        <v>225.4393125</v>
      </c>
      <c r="AG847" s="35">
        <v>16.76647917</v>
      </c>
      <c r="AH847" s="35">
        <v>116.2869792</v>
      </c>
      <c r="AI847" s="35"/>
      <c r="AJ847" s="35"/>
      <c r="AK847" s="35"/>
      <c r="AL847" s="35">
        <v>0</v>
      </c>
      <c r="AM847" s="35"/>
      <c r="AN847" s="35"/>
      <c r="AQ847" s="24">
        <f t="shared" si="56"/>
        <v>502.69275007000005</v>
      </c>
      <c r="AS847" s="34">
        <v>742.9</v>
      </c>
      <c r="AU847" s="20">
        <f t="shared" si="55"/>
        <v>1245.59275007</v>
      </c>
      <c r="AW847" s="20"/>
    </row>
    <row r="848" spans="1:49" x14ac:dyDescent="0.25">
      <c r="A848" t="str">
        <f>VLOOKUP($B848,'Cushing Balance'!$C$2:$E$500,3,TRUE)</f>
        <v>462011</v>
      </c>
      <c r="B848" s="1">
        <v>40859</v>
      </c>
      <c r="C848" s="31"/>
      <c r="D848" s="8">
        <v>0</v>
      </c>
      <c r="E848" s="35">
        <v>13.39989583</v>
      </c>
      <c r="F848" s="35"/>
      <c r="G848" s="26">
        <v>49.5</v>
      </c>
      <c r="H848" s="35">
        <v>64.336541670000003</v>
      </c>
      <c r="I848" s="35">
        <v>0</v>
      </c>
      <c r="J848" s="26">
        <v>0</v>
      </c>
      <c r="K848" s="35">
        <v>67.965625000000003</v>
      </c>
      <c r="L848" s="35">
        <v>0</v>
      </c>
      <c r="M848" s="35">
        <v>440.43712499999998</v>
      </c>
      <c r="N848" s="35">
        <v>0</v>
      </c>
      <c r="O848" s="35"/>
      <c r="P848" s="35"/>
      <c r="Q848" s="35"/>
      <c r="R848" s="35">
        <v>42.176229169999999</v>
      </c>
      <c r="S848" s="35"/>
      <c r="T848" s="35"/>
      <c r="V848" s="24">
        <f t="shared" si="53"/>
        <v>677.81541666999988</v>
      </c>
      <c r="X848" s="5">
        <v>400.4973567338281</v>
      </c>
      <c r="Z848" s="20">
        <f t="shared" si="54"/>
        <v>1078.312773403828</v>
      </c>
      <c r="AB848" s="8">
        <v>150.02175</v>
      </c>
      <c r="AC848" s="35">
        <v>0</v>
      </c>
      <c r="AD848" s="35"/>
      <c r="AE848" s="35">
        <v>0</v>
      </c>
      <c r="AF848" s="35">
        <v>223.72179170000001</v>
      </c>
      <c r="AG848" s="35">
        <v>23.598312499999999</v>
      </c>
      <c r="AH848" s="35">
        <v>171.5290833</v>
      </c>
      <c r="AI848" s="35"/>
      <c r="AJ848" s="35"/>
      <c r="AK848" s="35"/>
      <c r="AL848" s="35">
        <v>0</v>
      </c>
      <c r="AM848" s="35"/>
      <c r="AN848" s="35"/>
      <c r="AQ848" s="24">
        <f t="shared" si="56"/>
        <v>568.87093750000008</v>
      </c>
      <c r="AS848" s="34">
        <v>742.9</v>
      </c>
      <c r="AU848" s="20">
        <f t="shared" si="55"/>
        <v>1311.7709374999999</v>
      </c>
      <c r="AW848" s="20"/>
    </row>
    <row r="849" spans="1:49" x14ac:dyDescent="0.25">
      <c r="A849" t="str">
        <f>VLOOKUP($B849,'Cushing Balance'!$C$2:$E$500,3,TRUE)</f>
        <v>462011</v>
      </c>
      <c r="B849" s="1">
        <v>40860</v>
      </c>
      <c r="C849" s="31"/>
      <c r="D849" s="8">
        <v>210.75891670000001</v>
      </c>
      <c r="E849" s="35">
        <v>6.6151249999999999</v>
      </c>
      <c r="F849" s="35"/>
      <c r="G849" s="26">
        <v>49.5</v>
      </c>
      <c r="H849" s="35">
        <v>56.741916670000002</v>
      </c>
      <c r="I849" s="35">
        <v>0</v>
      </c>
      <c r="J849" s="26">
        <v>0</v>
      </c>
      <c r="K849" s="35">
        <v>66.754729170000005</v>
      </c>
      <c r="L849" s="35">
        <v>0</v>
      </c>
      <c r="M849" s="35">
        <v>351.42020830000001</v>
      </c>
      <c r="N849" s="35">
        <v>0</v>
      </c>
      <c r="O849" s="35"/>
      <c r="P849" s="35"/>
      <c r="Q849" s="35"/>
      <c r="R849" s="35">
        <v>21.277479169999999</v>
      </c>
      <c r="S849" s="35"/>
      <c r="T849" s="35"/>
      <c r="V849" s="24">
        <f t="shared" si="53"/>
        <v>763.06837501000007</v>
      </c>
      <c r="X849" s="5">
        <v>400.4973567338281</v>
      </c>
      <c r="Z849" s="20">
        <f t="shared" si="54"/>
        <v>1163.5657317438281</v>
      </c>
      <c r="AB849" s="8">
        <v>149.5240833</v>
      </c>
      <c r="AC849" s="35">
        <v>0</v>
      </c>
      <c r="AD849" s="35"/>
      <c r="AE849" s="35">
        <v>0</v>
      </c>
      <c r="AF849" s="35">
        <v>219.711625</v>
      </c>
      <c r="AG849" s="35">
        <v>23.384687499999998</v>
      </c>
      <c r="AH849" s="35">
        <v>164.44695830000001</v>
      </c>
      <c r="AI849" s="35"/>
      <c r="AJ849" s="35"/>
      <c r="AK849" s="35"/>
      <c r="AL849" s="35">
        <v>0</v>
      </c>
      <c r="AM849" s="35"/>
      <c r="AN849" s="35"/>
      <c r="AQ849" s="24">
        <f t="shared" si="56"/>
        <v>557.06735409999999</v>
      </c>
      <c r="AS849" s="34">
        <v>742.9</v>
      </c>
      <c r="AU849" s="20">
        <f t="shared" si="55"/>
        <v>1299.9673541</v>
      </c>
      <c r="AW849" s="20"/>
    </row>
    <row r="850" spans="1:49" x14ac:dyDescent="0.25">
      <c r="A850" t="str">
        <f>VLOOKUP($B850,'Cushing Balance'!$C$2:$E$500,3,TRUE)</f>
        <v>462011</v>
      </c>
      <c r="B850" s="1">
        <v>40861</v>
      </c>
      <c r="C850" s="31"/>
      <c r="D850" s="8">
        <v>52.919416669999997</v>
      </c>
      <c r="E850" s="35">
        <v>21.495687499999999</v>
      </c>
      <c r="F850" s="35"/>
      <c r="G850" s="26">
        <v>49.5</v>
      </c>
      <c r="H850" s="35">
        <v>35.155604169999997</v>
      </c>
      <c r="I850" s="35">
        <v>0</v>
      </c>
      <c r="J850" s="26">
        <v>0</v>
      </c>
      <c r="K850" s="35">
        <v>54.015333330000004</v>
      </c>
      <c r="L850" s="35">
        <v>0</v>
      </c>
      <c r="M850" s="35">
        <v>252.45004170000001</v>
      </c>
      <c r="N850" s="35">
        <v>0</v>
      </c>
      <c r="O850" s="35"/>
      <c r="P850" s="35"/>
      <c r="Q850" s="35"/>
      <c r="R850" s="35">
        <v>25.186458330000001</v>
      </c>
      <c r="S850" s="35"/>
      <c r="T850" s="35"/>
      <c r="V850" s="24">
        <f t="shared" si="53"/>
        <v>490.72254170000002</v>
      </c>
      <c r="X850" s="5">
        <v>400.4973567338281</v>
      </c>
      <c r="Z850" s="20">
        <f t="shared" si="54"/>
        <v>891.21989843382812</v>
      </c>
      <c r="AB850" s="8">
        <v>149.1243958</v>
      </c>
      <c r="AC850" s="35">
        <v>0</v>
      </c>
      <c r="AD850" s="35"/>
      <c r="AE850" s="35">
        <v>0</v>
      </c>
      <c r="AF850" s="35">
        <v>208.82447920000001</v>
      </c>
      <c r="AG850" s="35">
        <v>16.198812499999999</v>
      </c>
      <c r="AH850" s="35">
        <v>145.8706042</v>
      </c>
      <c r="AI850" s="35"/>
      <c r="AJ850" s="35"/>
      <c r="AK850" s="35"/>
      <c r="AL850" s="35">
        <v>0</v>
      </c>
      <c r="AM850" s="35"/>
      <c r="AN850" s="35"/>
      <c r="AQ850" s="24">
        <f t="shared" si="56"/>
        <v>520.01829169999996</v>
      </c>
      <c r="AS850" s="34">
        <v>742.9</v>
      </c>
      <c r="AU850" s="20">
        <f t="shared" si="55"/>
        <v>1262.9182916999998</v>
      </c>
      <c r="AW850" s="20"/>
    </row>
    <row r="851" spans="1:49" x14ac:dyDescent="0.25">
      <c r="A851" t="str">
        <f>VLOOKUP($B851,'Cushing Balance'!$C$2:$E$500,3,TRUE)</f>
        <v>462011</v>
      </c>
      <c r="B851" s="1">
        <v>40862</v>
      </c>
      <c r="C851" s="31"/>
      <c r="D851" s="8">
        <v>132.5825208</v>
      </c>
      <c r="E851" s="35">
        <v>143.65112500000001</v>
      </c>
      <c r="F851" s="35"/>
      <c r="G851" s="26">
        <v>49.5</v>
      </c>
      <c r="H851" s="35">
        <v>40.50072917</v>
      </c>
      <c r="I851" s="35">
        <v>0</v>
      </c>
      <c r="J851" s="26">
        <v>0</v>
      </c>
      <c r="K851" s="35">
        <v>48.523812499999998</v>
      </c>
      <c r="L851" s="35">
        <v>0</v>
      </c>
      <c r="M851" s="35">
        <v>306.11031250000002</v>
      </c>
      <c r="N851" s="35">
        <v>0</v>
      </c>
      <c r="O851" s="35"/>
      <c r="P851" s="35"/>
      <c r="Q851" s="35"/>
      <c r="R851" s="35">
        <v>62.262</v>
      </c>
      <c r="S851" s="35"/>
      <c r="T851" s="35"/>
      <c r="V851" s="24">
        <f t="shared" si="53"/>
        <v>783.13049997000007</v>
      </c>
      <c r="X851" s="5">
        <v>400.4973567338281</v>
      </c>
      <c r="Z851" s="20">
        <f t="shared" si="54"/>
        <v>1183.6278567038282</v>
      </c>
      <c r="AB851" s="8">
        <v>150.80358329999999</v>
      </c>
      <c r="AC851" s="35">
        <v>0</v>
      </c>
      <c r="AD851" s="35"/>
      <c r="AE851" s="35">
        <v>0</v>
      </c>
      <c r="AF851" s="35">
        <v>200.38520829999999</v>
      </c>
      <c r="AG851" s="35">
        <v>12.99358333</v>
      </c>
      <c r="AH851" s="35">
        <v>108.22262499999999</v>
      </c>
      <c r="AI851" s="35"/>
      <c r="AJ851" s="35"/>
      <c r="AK851" s="35"/>
      <c r="AL851" s="35">
        <v>0</v>
      </c>
      <c r="AM851" s="35"/>
      <c r="AN851" s="35"/>
      <c r="AQ851" s="24">
        <f t="shared" si="56"/>
        <v>472.40499992999992</v>
      </c>
      <c r="AS851" s="34">
        <v>742.9</v>
      </c>
      <c r="AU851" s="20">
        <f t="shared" si="55"/>
        <v>1215.3049999299999</v>
      </c>
      <c r="AW851" s="20"/>
    </row>
    <row r="852" spans="1:49" x14ac:dyDescent="0.25">
      <c r="A852" t="str">
        <f>VLOOKUP($B852,'Cushing Balance'!$C$2:$E$500,3,TRUE)</f>
        <v>462011</v>
      </c>
      <c r="B852" s="1">
        <v>40863</v>
      </c>
      <c r="C852" s="31"/>
      <c r="D852" s="8">
        <v>106.81035420000001</v>
      </c>
      <c r="E852" s="35">
        <v>137.85218750000001</v>
      </c>
      <c r="F852" s="35"/>
      <c r="G852" s="26">
        <v>49.5</v>
      </c>
      <c r="H852" s="35">
        <v>46.381145830000001</v>
      </c>
      <c r="I852" s="35">
        <v>0</v>
      </c>
      <c r="J852" s="26">
        <v>0</v>
      </c>
      <c r="K852" s="35">
        <v>53.227145829999998</v>
      </c>
      <c r="L852" s="35">
        <v>0</v>
      </c>
      <c r="M852" s="35">
        <v>390.34968750000002</v>
      </c>
      <c r="N852" s="35">
        <v>0</v>
      </c>
      <c r="O852" s="35"/>
      <c r="P852" s="35"/>
      <c r="Q852" s="35"/>
      <c r="R852" s="35">
        <v>46.99922917</v>
      </c>
      <c r="S852" s="35"/>
      <c r="T852" s="35"/>
      <c r="V852" s="24">
        <f t="shared" si="53"/>
        <v>831.11975002999998</v>
      </c>
      <c r="X852" s="5">
        <v>400.4973567338281</v>
      </c>
      <c r="Z852" s="20">
        <f t="shared" si="54"/>
        <v>1231.6171067638281</v>
      </c>
      <c r="AB852" s="8">
        <v>146.13085419999999</v>
      </c>
      <c r="AC852" s="35">
        <v>0</v>
      </c>
      <c r="AD852" s="35"/>
      <c r="AE852" s="35">
        <v>0</v>
      </c>
      <c r="AF852" s="35">
        <v>212.08531249999999</v>
      </c>
      <c r="AG852" s="35">
        <v>19.66095833</v>
      </c>
      <c r="AH852" s="35">
        <v>109.27683329999999</v>
      </c>
      <c r="AI852" s="35"/>
      <c r="AJ852" s="35"/>
      <c r="AK852" s="35"/>
      <c r="AL852" s="35">
        <v>0</v>
      </c>
      <c r="AM852" s="35"/>
      <c r="AN852" s="35"/>
      <c r="AQ852" s="24">
        <f t="shared" si="56"/>
        <v>487.15395833000002</v>
      </c>
      <c r="AS852" s="34">
        <v>742.9</v>
      </c>
      <c r="AU852" s="20">
        <f t="shared" si="55"/>
        <v>1230.0539583300001</v>
      </c>
      <c r="AW852" s="20"/>
    </row>
    <row r="853" spans="1:49" x14ac:dyDescent="0.25">
      <c r="A853" t="str">
        <f>VLOOKUP($B853,'Cushing Balance'!$C$2:$E$500,3,TRUE)</f>
        <v>462011</v>
      </c>
      <c r="B853" s="1">
        <v>40864</v>
      </c>
      <c r="C853" s="31"/>
      <c r="D853" s="8">
        <v>0</v>
      </c>
      <c r="E853" s="35">
        <v>52.251291670000001</v>
      </c>
      <c r="F853" s="35"/>
      <c r="G853" s="26">
        <v>49.5</v>
      </c>
      <c r="H853" s="35">
        <v>44.579958330000004</v>
      </c>
      <c r="I853" s="35">
        <v>0</v>
      </c>
      <c r="J853" s="26">
        <v>0</v>
      </c>
      <c r="K853" s="35">
        <v>63.908229169999998</v>
      </c>
      <c r="L853" s="35">
        <v>0</v>
      </c>
      <c r="M853" s="35">
        <v>393.48881249999999</v>
      </c>
      <c r="N853" s="35">
        <v>0</v>
      </c>
      <c r="O853" s="35"/>
      <c r="P853" s="35"/>
      <c r="Q853" s="35"/>
      <c r="R853" s="35">
        <v>62.95834146</v>
      </c>
      <c r="S853" s="35"/>
      <c r="T853" s="35"/>
      <c r="V853" s="24">
        <f t="shared" si="53"/>
        <v>666.68663313000002</v>
      </c>
      <c r="X853" s="5">
        <v>400.4973567338281</v>
      </c>
      <c r="Z853" s="20">
        <f t="shared" si="54"/>
        <v>1067.1839898638282</v>
      </c>
      <c r="AB853" s="8">
        <v>145.60391670000001</v>
      </c>
      <c r="AC853" s="35">
        <v>0</v>
      </c>
      <c r="AD853" s="35"/>
      <c r="AE853" s="35">
        <v>0</v>
      </c>
      <c r="AF853" s="35">
        <v>174.79914579999999</v>
      </c>
      <c r="AG853" s="35">
        <v>23.440895830000002</v>
      </c>
      <c r="AH853" s="35">
        <v>101.6814792</v>
      </c>
      <c r="AI853" s="35"/>
      <c r="AJ853" s="35"/>
      <c r="AK853" s="35"/>
      <c r="AL853" s="35">
        <v>0</v>
      </c>
      <c r="AM853" s="35"/>
      <c r="AN853" s="35"/>
      <c r="AQ853" s="24">
        <f t="shared" si="56"/>
        <v>445.52543753000003</v>
      </c>
      <c r="AS853" s="34">
        <v>742.9</v>
      </c>
      <c r="AU853" s="20">
        <f t="shared" si="55"/>
        <v>1188.42543753</v>
      </c>
      <c r="AW853" s="20"/>
    </row>
    <row r="854" spans="1:49" x14ac:dyDescent="0.25">
      <c r="A854" t="str">
        <f>VLOOKUP($B854,'Cushing Balance'!$C$2:$E$500,3,TRUE)</f>
        <v>462011</v>
      </c>
      <c r="B854" s="1">
        <v>40865</v>
      </c>
      <c r="C854" s="31"/>
      <c r="D854" s="8">
        <v>0</v>
      </c>
      <c r="E854" s="35">
        <v>22.332125000000001</v>
      </c>
      <c r="F854" s="35"/>
      <c r="G854" s="26">
        <v>49.5</v>
      </c>
      <c r="H854" s="35">
        <v>51.987229169999999</v>
      </c>
      <c r="I854" s="35">
        <v>0</v>
      </c>
      <c r="J854" s="26">
        <v>0</v>
      </c>
      <c r="K854" s="35">
        <v>66.657062499999995</v>
      </c>
      <c r="L854" s="35">
        <v>0</v>
      </c>
      <c r="M854" s="35">
        <v>342.27281249999999</v>
      </c>
      <c r="N854" s="35">
        <v>0</v>
      </c>
      <c r="O854" s="35"/>
      <c r="P854" s="35"/>
      <c r="Q854" s="35"/>
      <c r="R854" s="35">
        <v>52.555395830000002</v>
      </c>
      <c r="S854" s="35"/>
      <c r="T854" s="35"/>
      <c r="V854" s="24">
        <f t="shared" si="53"/>
        <v>585.30462499999999</v>
      </c>
      <c r="X854" s="5">
        <v>400.4973567338281</v>
      </c>
      <c r="Z854" s="20">
        <f t="shared" si="54"/>
        <v>985.80198173382814</v>
      </c>
      <c r="AB854" s="8">
        <v>149.30591670000001</v>
      </c>
      <c r="AC854" s="35">
        <v>0</v>
      </c>
      <c r="AD854" s="35"/>
      <c r="AE854" s="35">
        <v>0</v>
      </c>
      <c r="AF854" s="35">
        <v>217.70168749999999</v>
      </c>
      <c r="AG854" s="35">
        <v>23.91320833</v>
      </c>
      <c r="AH854" s="35">
        <v>110.74006249999999</v>
      </c>
      <c r="AI854" s="35"/>
      <c r="AJ854" s="35"/>
      <c r="AK854" s="35"/>
      <c r="AL854" s="35">
        <v>0</v>
      </c>
      <c r="AM854" s="35"/>
      <c r="AN854" s="35"/>
      <c r="AQ854" s="24">
        <f t="shared" si="56"/>
        <v>501.66087502999994</v>
      </c>
      <c r="AS854" s="34">
        <v>742.9</v>
      </c>
      <c r="AU854" s="20">
        <f t="shared" si="55"/>
        <v>1244.5608750299998</v>
      </c>
      <c r="AW854" s="20"/>
    </row>
    <row r="855" spans="1:49" x14ac:dyDescent="0.25">
      <c r="A855" t="str">
        <f>VLOOKUP($B855,'Cushing Balance'!$C$2:$E$500,3,TRUE)</f>
        <v>472011</v>
      </c>
      <c r="B855" s="1">
        <v>40866</v>
      </c>
      <c r="C855" s="31"/>
      <c r="D855" s="8">
        <v>0</v>
      </c>
      <c r="E855" s="35">
        <v>11.24770833</v>
      </c>
      <c r="F855" s="35"/>
      <c r="G855" s="26">
        <v>49.5</v>
      </c>
      <c r="H855" s="35">
        <v>47.6730625</v>
      </c>
      <c r="I855" s="35">
        <v>0</v>
      </c>
      <c r="J855" s="26">
        <v>0</v>
      </c>
      <c r="K855" s="35">
        <v>64.722791669999992</v>
      </c>
      <c r="L855" s="35">
        <v>0</v>
      </c>
      <c r="M855" s="35">
        <v>399.99533329999997</v>
      </c>
      <c r="N855" s="35">
        <v>0</v>
      </c>
      <c r="O855" s="35"/>
      <c r="P855" s="35"/>
      <c r="Q855" s="35"/>
      <c r="R855" s="35">
        <v>41.884875000000001</v>
      </c>
      <c r="S855" s="35"/>
      <c r="T855" s="35"/>
      <c r="V855" s="24">
        <f t="shared" si="53"/>
        <v>615.02377079999997</v>
      </c>
      <c r="X855" s="5">
        <v>400.4973567338281</v>
      </c>
      <c r="Z855" s="20">
        <f t="shared" si="54"/>
        <v>1015.5211275338281</v>
      </c>
      <c r="AB855" s="8">
        <v>148.7253542</v>
      </c>
      <c r="AC855" s="35">
        <v>0</v>
      </c>
      <c r="AD855" s="35"/>
      <c r="AE855" s="35">
        <v>0</v>
      </c>
      <c r="AF855" s="35">
        <v>221.33397919999999</v>
      </c>
      <c r="AG855" s="35">
        <v>20.6104375</v>
      </c>
      <c r="AH855" s="35">
        <v>108.59522920000001</v>
      </c>
      <c r="AI855" s="35"/>
      <c r="AJ855" s="35"/>
      <c r="AK855" s="35"/>
      <c r="AL855" s="35">
        <v>0</v>
      </c>
      <c r="AM855" s="35"/>
      <c r="AN855" s="35"/>
      <c r="AQ855" s="24">
        <f t="shared" si="56"/>
        <v>499.26500010000001</v>
      </c>
      <c r="AS855" s="34">
        <v>742.9</v>
      </c>
      <c r="AU855" s="20">
        <f t="shared" si="55"/>
        <v>1242.1650001</v>
      </c>
      <c r="AW855" s="20"/>
    </row>
    <row r="856" spans="1:49" x14ac:dyDescent="0.25">
      <c r="A856" t="str">
        <f>VLOOKUP($B856,'Cushing Balance'!$C$2:$E$500,3,TRUE)</f>
        <v>472011</v>
      </c>
      <c r="B856" s="1">
        <v>40867</v>
      </c>
      <c r="C856" s="31"/>
      <c r="D856" s="8">
        <v>0</v>
      </c>
      <c r="E856" s="35">
        <v>16.073104170000001</v>
      </c>
      <c r="F856" s="35"/>
      <c r="G856" s="26">
        <v>49.5</v>
      </c>
      <c r="H856" s="35">
        <v>42.946291670000001</v>
      </c>
      <c r="I856" s="35">
        <v>0</v>
      </c>
      <c r="J856" s="26">
        <v>0</v>
      </c>
      <c r="K856" s="35">
        <v>60.952541670000002</v>
      </c>
      <c r="L856" s="35">
        <v>0</v>
      </c>
      <c r="M856" s="35">
        <v>380.56235420000002</v>
      </c>
      <c r="N856" s="35">
        <v>0</v>
      </c>
      <c r="O856" s="35"/>
      <c r="P856" s="35"/>
      <c r="Q856" s="35"/>
      <c r="R856" s="35">
        <v>46.85777083</v>
      </c>
      <c r="S856" s="35"/>
      <c r="T856" s="35"/>
      <c r="V856" s="24">
        <f t="shared" si="53"/>
        <v>596.89206253999998</v>
      </c>
      <c r="X856" s="5">
        <v>400.4973567338281</v>
      </c>
      <c r="Z856" s="20">
        <f t="shared" si="54"/>
        <v>997.38941927382803</v>
      </c>
      <c r="AB856" s="8">
        <v>142.64033330000001</v>
      </c>
      <c r="AC856" s="35">
        <v>0</v>
      </c>
      <c r="AD856" s="35"/>
      <c r="AE856" s="35">
        <v>0</v>
      </c>
      <c r="AF856" s="35">
        <v>223.82060419999999</v>
      </c>
      <c r="AG856" s="35">
        <v>19.681125000000002</v>
      </c>
      <c r="AH856" s="35">
        <v>101.51885420000001</v>
      </c>
      <c r="AI856" s="35"/>
      <c r="AJ856" s="35"/>
      <c r="AK856" s="35"/>
      <c r="AL856" s="35">
        <v>0</v>
      </c>
      <c r="AM856" s="35"/>
      <c r="AN856" s="35"/>
      <c r="AQ856" s="24">
        <f t="shared" si="56"/>
        <v>487.66091670000003</v>
      </c>
      <c r="AS856" s="34">
        <v>742.9</v>
      </c>
      <c r="AU856" s="20">
        <f t="shared" si="55"/>
        <v>1230.5609167</v>
      </c>
      <c r="AW856" s="20"/>
    </row>
    <row r="857" spans="1:49" x14ac:dyDescent="0.25">
      <c r="A857" t="str">
        <f>VLOOKUP($B857,'Cushing Balance'!$C$2:$E$500,3,TRUE)</f>
        <v>472011</v>
      </c>
      <c r="B857" s="1">
        <v>40868</v>
      </c>
      <c r="C857" s="31"/>
      <c r="D857" s="8">
        <v>0</v>
      </c>
      <c r="E857" s="35">
        <v>86.570583329999991</v>
      </c>
      <c r="F857" s="35"/>
      <c r="G857" s="26">
        <v>49.5</v>
      </c>
      <c r="H857" s="35">
        <v>49.758125</v>
      </c>
      <c r="I857" s="35">
        <v>0</v>
      </c>
      <c r="J857" s="26">
        <v>0</v>
      </c>
      <c r="K857" s="35">
        <v>61.208583330000003</v>
      </c>
      <c r="L857" s="35">
        <v>0</v>
      </c>
      <c r="M857" s="35">
        <v>371.47514580000001</v>
      </c>
      <c r="N857" s="35">
        <v>0</v>
      </c>
      <c r="O857" s="35"/>
      <c r="P857" s="35"/>
      <c r="Q857" s="35"/>
      <c r="R857" s="35">
        <v>42.86795833</v>
      </c>
      <c r="S857" s="35"/>
      <c r="T857" s="35"/>
      <c r="V857" s="24">
        <f t="shared" si="53"/>
        <v>661.38039578999997</v>
      </c>
      <c r="X857" s="5">
        <v>400.4973567338281</v>
      </c>
      <c r="Z857" s="20">
        <f t="shared" si="54"/>
        <v>1061.8777525238281</v>
      </c>
      <c r="AB857" s="8">
        <v>148.0165417</v>
      </c>
      <c r="AC857" s="35">
        <v>0</v>
      </c>
      <c r="AD857" s="35"/>
      <c r="AE857" s="35">
        <v>0</v>
      </c>
      <c r="AF857" s="35">
        <v>225.6736458</v>
      </c>
      <c r="AG857" s="35">
        <v>21.299624999999999</v>
      </c>
      <c r="AH857" s="35">
        <v>112.0493125</v>
      </c>
      <c r="AI857" s="35"/>
      <c r="AJ857" s="35"/>
      <c r="AK857" s="35"/>
      <c r="AL857" s="35">
        <v>0</v>
      </c>
      <c r="AM857" s="35"/>
      <c r="AN857" s="35"/>
      <c r="AQ857" s="24">
        <f t="shared" si="56"/>
        <v>507.03912499999996</v>
      </c>
      <c r="AS857" s="34">
        <v>742.9</v>
      </c>
      <c r="AU857" s="20">
        <f t="shared" si="55"/>
        <v>1249.9391249999999</v>
      </c>
      <c r="AW857" s="20"/>
    </row>
    <row r="858" spans="1:49" x14ac:dyDescent="0.25">
      <c r="A858" t="str">
        <f>VLOOKUP($B858,'Cushing Balance'!$C$2:$E$500,3,TRUE)</f>
        <v>472011</v>
      </c>
      <c r="B858" s="1">
        <v>40869</v>
      </c>
      <c r="C858" s="31"/>
      <c r="D858" s="8">
        <v>0</v>
      </c>
      <c r="E858" s="35">
        <v>85.416812500000006</v>
      </c>
      <c r="F858" s="35"/>
      <c r="G858" s="26">
        <v>49.5</v>
      </c>
      <c r="H858" s="35">
        <v>41.963041669999996</v>
      </c>
      <c r="I858" s="35">
        <v>0</v>
      </c>
      <c r="J858" s="26">
        <v>0</v>
      </c>
      <c r="K858" s="35">
        <v>61.708395830000001</v>
      </c>
      <c r="L858" s="35">
        <v>0</v>
      </c>
      <c r="M858" s="35">
        <v>285.08531249999999</v>
      </c>
      <c r="N858" s="35">
        <v>0</v>
      </c>
      <c r="O858" s="35"/>
      <c r="P858" s="35"/>
      <c r="Q858" s="35"/>
      <c r="R858" s="35">
        <v>38.699145829999999</v>
      </c>
      <c r="S858" s="35"/>
      <c r="T858" s="35"/>
      <c r="V858" s="24">
        <f t="shared" si="53"/>
        <v>562.37270833000002</v>
      </c>
      <c r="X858" s="5">
        <v>400.4973567338281</v>
      </c>
      <c r="Z858" s="20">
        <f t="shared" si="54"/>
        <v>962.87006506382818</v>
      </c>
      <c r="AB858" s="8">
        <v>147.60366669999999</v>
      </c>
      <c r="AC858" s="35">
        <v>0</v>
      </c>
      <c r="AD858" s="35"/>
      <c r="AE858" s="35">
        <v>0</v>
      </c>
      <c r="AF858" s="35">
        <v>224.5782083</v>
      </c>
      <c r="AG858" s="35">
        <v>19.188874999999999</v>
      </c>
      <c r="AH858" s="35">
        <v>179.10922920000002</v>
      </c>
      <c r="AI858" s="35"/>
      <c r="AJ858" s="35"/>
      <c r="AK858" s="35"/>
      <c r="AL858" s="35">
        <v>0</v>
      </c>
      <c r="AM858" s="35"/>
      <c r="AN858" s="35"/>
      <c r="AQ858" s="24">
        <f t="shared" si="56"/>
        <v>570.4799792</v>
      </c>
      <c r="AS858" s="34">
        <v>742.9</v>
      </c>
      <c r="AU858" s="20">
        <f t="shared" si="55"/>
        <v>1313.3799792</v>
      </c>
      <c r="AW858" s="20"/>
    </row>
    <row r="859" spans="1:49" x14ac:dyDescent="0.25">
      <c r="A859" t="str">
        <f>VLOOKUP($B859,'Cushing Balance'!$C$2:$E$500,3,TRUE)</f>
        <v>472011</v>
      </c>
      <c r="B859" s="1">
        <v>40870</v>
      </c>
      <c r="C859" s="31"/>
      <c r="D859" s="8">
        <v>359.29158330000001</v>
      </c>
      <c r="E859" s="35">
        <v>12.69875</v>
      </c>
      <c r="F859" s="35"/>
      <c r="G859" s="26">
        <v>49.5</v>
      </c>
      <c r="H859" s="35">
        <v>51.10979167</v>
      </c>
      <c r="I859" s="35">
        <v>0</v>
      </c>
      <c r="J859" s="26">
        <v>0</v>
      </c>
      <c r="K859" s="35">
        <v>61.202208330000005</v>
      </c>
      <c r="L859" s="35">
        <v>0</v>
      </c>
      <c r="M859" s="35">
        <v>391.99347920000002</v>
      </c>
      <c r="N859" s="35">
        <v>0</v>
      </c>
      <c r="O859" s="35"/>
      <c r="P859" s="35"/>
      <c r="Q859" s="35"/>
      <c r="R859" s="35">
        <v>19.419499999999999</v>
      </c>
      <c r="S859" s="35"/>
      <c r="T859" s="35"/>
      <c r="V859" s="24">
        <f t="shared" si="53"/>
        <v>945.21531249999998</v>
      </c>
      <c r="X859" s="5">
        <v>400.4973567338281</v>
      </c>
      <c r="Z859" s="20">
        <f t="shared" si="54"/>
        <v>1345.7126692338281</v>
      </c>
      <c r="AB859" s="8">
        <v>149.26341669999999</v>
      </c>
      <c r="AC859" s="35">
        <v>0</v>
      </c>
      <c r="AD859" s="35"/>
      <c r="AE859" s="35">
        <v>0</v>
      </c>
      <c r="AF859" s="35">
        <v>214.03891670000002</v>
      </c>
      <c r="AG859" s="35">
        <v>21.278416669999999</v>
      </c>
      <c r="AH859" s="35">
        <v>180.4633958</v>
      </c>
      <c r="AI859" s="35"/>
      <c r="AJ859" s="35"/>
      <c r="AK859" s="35"/>
      <c r="AL859" s="35">
        <v>0</v>
      </c>
      <c r="AM859" s="35"/>
      <c r="AN859" s="35"/>
      <c r="AQ859" s="24">
        <f t="shared" si="56"/>
        <v>565.04414586999997</v>
      </c>
      <c r="AS859" s="34">
        <v>742.9</v>
      </c>
      <c r="AU859" s="20">
        <f t="shared" si="55"/>
        <v>1307.9441458699998</v>
      </c>
      <c r="AW859" s="20"/>
    </row>
    <row r="860" spans="1:49" x14ac:dyDescent="0.25">
      <c r="A860" t="str">
        <f>VLOOKUP($B860,'Cushing Balance'!$C$2:$E$500,3,TRUE)</f>
        <v>472011</v>
      </c>
      <c r="B860" s="1">
        <v>40871</v>
      </c>
      <c r="C860" s="31"/>
      <c r="D860" s="8">
        <v>76.670375000000007</v>
      </c>
      <c r="E860" s="35">
        <v>7.4946875000000004</v>
      </c>
      <c r="F860" s="35"/>
      <c r="G860" s="26">
        <v>49.5</v>
      </c>
      <c r="H860" s="35">
        <v>62.428437500000001</v>
      </c>
      <c r="I860" s="35">
        <v>0</v>
      </c>
      <c r="J860" s="26">
        <v>0</v>
      </c>
      <c r="K860" s="35">
        <v>60.910104169999997</v>
      </c>
      <c r="L860" s="35">
        <v>0</v>
      </c>
      <c r="M860" s="35">
        <v>369.91195829999998</v>
      </c>
      <c r="N860" s="35">
        <v>0</v>
      </c>
      <c r="O860" s="35"/>
      <c r="P860" s="35"/>
      <c r="Q860" s="35"/>
      <c r="R860" s="35">
        <v>42.343874999999997</v>
      </c>
      <c r="S860" s="35"/>
      <c r="T860" s="35"/>
      <c r="V860" s="24">
        <f t="shared" si="53"/>
        <v>669.25943746999997</v>
      </c>
      <c r="X860" s="5">
        <v>400.4973567338281</v>
      </c>
      <c r="Z860" s="20">
        <f t="shared" si="54"/>
        <v>1069.7567942038281</v>
      </c>
      <c r="AB860" s="8">
        <v>148.7134375</v>
      </c>
      <c r="AC860" s="35">
        <v>0</v>
      </c>
      <c r="AD860" s="35"/>
      <c r="AE860" s="35">
        <v>0</v>
      </c>
      <c r="AF860" s="35">
        <v>217.07677079999999</v>
      </c>
      <c r="AG860" s="35">
        <v>31.47325</v>
      </c>
      <c r="AH860" s="35">
        <v>182.99912499999999</v>
      </c>
      <c r="AI860" s="35"/>
      <c r="AJ860" s="35"/>
      <c r="AK860" s="35"/>
      <c r="AL860" s="35">
        <v>0</v>
      </c>
      <c r="AM860" s="35"/>
      <c r="AN860" s="35"/>
      <c r="AQ860" s="24">
        <f t="shared" si="56"/>
        <v>580.26258329999996</v>
      </c>
      <c r="AS860" s="34">
        <v>742.9</v>
      </c>
      <c r="AU860" s="20">
        <f t="shared" si="55"/>
        <v>1323.1625832999998</v>
      </c>
      <c r="AW860" s="20"/>
    </row>
    <row r="861" spans="1:49" x14ac:dyDescent="0.25">
      <c r="A861" t="str">
        <f>VLOOKUP($B861,'Cushing Balance'!$C$2:$E$500,3,TRUE)</f>
        <v>472011</v>
      </c>
      <c r="B861" s="1">
        <v>40872</v>
      </c>
      <c r="C861" s="31"/>
      <c r="D861" s="8">
        <v>82.118979170000003</v>
      </c>
      <c r="E861" s="35">
        <v>8.1431458330000002</v>
      </c>
      <c r="F861" s="35"/>
      <c r="G861" s="26">
        <v>49.5</v>
      </c>
      <c r="H861" s="35">
        <v>45.2809375</v>
      </c>
      <c r="I861" s="35">
        <v>0</v>
      </c>
      <c r="J861" s="26">
        <v>0</v>
      </c>
      <c r="K861" s="35">
        <v>59.138791669999996</v>
      </c>
      <c r="L861" s="35">
        <v>0</v>
      </c>
      <c r="M861" s="35">
        <v>363.1832708</v>
      </c>
      <c r="N861" s="35">
        <v>0</v>
      </c>
      <c r="O861" s="35"/>
      <c r="P861" s="35"/>
      <c r="Q861" s="35"/>
      <c r="R861" s="35">
        <v>39.732479169999998</v>
      </c>
      <c r="S861" s="35"/>
      <c r="T861" s="35"/>
      <c r="V861" s="24">
        <f t="shared" si="53"/>
        <v>647.09760414300001</v>
      </c>
      <c r="X861" s="5">
        <v>400.4973567338281</v>
      </c>
      <c r="Z861" s="20">
        <f t="shared" si="54"/>
        <v>1047.5949608768281</v>
      </c>
      <c r="AB861" s="8">
        <v>149.2578542</v>
      </c>
      <c r="AC861" s="35">
        <v>0</v>
      </c>
      <c r="AD861" s="35"/>
      <c r="AE861" s="35">
        <v>0</v>
      </c>
      <c r="AF861" s="35">
        <v>222.47952079999999</v>
      </c>
      <c r="AG861" s="35">
        <v>33.505062500000001</v>
      </c>
      <c r="AH861" s="35">
        <v>183.40460419999999</v>
      </c>
      <c r="AI861" s="35"/>
      <c r="AJ861" s="35"/>
      <c r="AK861" s="35"/>
      <c r="AL861" s="35">
        <v>0</v>
      </c>
      <c r="AM861" s="35"/>
      <c r="AN861" s="35"/>
      <c r="AQ861" s="24">
        <f t="shared" si="56"/>
        <v>588.64704170000005</v>
      </c>
      <c r="AS861" s="34">
        <v>742.9</v>
      </c>
      <c r="AU861" s="20">
        <f t="shared" si="55"/>
        <v>1331.5470417000001</v>
      </c>
      <c r="AW861" s="20"/>
    </row>
    <row r="862" spans="1:49" x14ac:dyDescent="0.25">
      <c r="A862" t="str">
        <f>VLOOKUP($B862,'Cushing Balance'!$C$2:$E$500,3,TRUE)</f>
        <v>482011</v>
      </c>
      <c r="B862" s="1">
        <v>40873</v>
      </c>
      <c r="C862" s="31"/>
      <c r="D862" s="8">
        <v>0</v>
      </c>
      <c r="E862" s="35">
        <v>62.374250000000004</v>
      </c>
      <c r="F862" s="35"/>
      <c r="G862" s="26">
        <v>49.5</v>
      </c>
      <c r="H862" s="35">
        <v>42.607270830000004</v>
      </c>
      <c r="I862" s="35">
        <v>0</v>
      </c>
      <c r="J862" s="26">
        <v>0</v>
      </c>
      <c r="K862" s="35">
        <v>64.295645829999998</v>
      </c>
      <c r="L862" s="35">
        <v>0</v>
      </c>
      <c r="M862" s="35">
        <v>399.46164579999999</v>
      </c>
      <c r="N862" s="35">
        <v>0</v>
      </c>
      <c r="O862" s="35"/>
      <c r="P862" s="35"/>
      <c r="Q862" s="35"/>
      <c r="R862" s="35">
        <v>66.8263125</v>
      </c>
      <c r="S862" s="35"/>
      <c r="T862" s="35"/>
      <c r="V862" s="24">
        <f t="shared" si="53"/>
        <v>685.06512495999993</v>
      </c>
      <c r="X862" s="5">
        <v>400.4973567338281</v>
      </c>
      <c r="Z862" s="20">
        <f t="shared" si="54"/>
        <v>1085.562481693828</v>
      </c>
      <c r="AB862" s="8">
        <v>149.69477079999999</v>
      </c>
      <c r="AC862" s="35">
        <v>0</v>
      </c>
      <c r="AD862" s="35"/>
      <c r="AE862" s="35">
        <v>0</v>
      </c>
      <c r="AF862" s="35">
        <v>228.13966669999999</v>
      </c>
      <c r="AG862" s="35">
        <v>27.364437500000001</v>
      </c>
      <c r="AH862" s="35">
        <v>165.78337500000001</v>
      </c>
      <c r="AI862" s="35"/>
      <c r="AJ862" s="35"/>
      <c r="AK862" s="35"/>
      <c r="AL862" s="35">
        <v>0</v>
      </c>
      <c r="AM862" s="35"/>
      <c r="AN862" s="35"/>
      <c r="AQ862" s="24">
        <f t="shared" si="56"/>
        <v>570.98225000000002</v>
      </c>
      <c r="AS862" s="34">
        <v>742.9</v>
      </c>
      <c r="AU862" s="20">
        <f t="shared" si="55"/>
        <v>1313.8822500000001</v>
      </c>
      <c r="AW862" s="20"/>
    </row>
    <row r="863" spans="1:49" x14ac:dyDescent="0.25">
      <c r="A863" t="str">
        <f>VLOOKUP($B863,'Cushing Balance'!$C$2:$E$500,3,TRUE)</f>
        <v>482011</v>
      </c>
      <c r="B863" s="1">
        <v>40874</v>
      </c>
      <c r="C863" s="31"/>
      <c r="D863" s="8">
        <v>260.74583330000002</v>
      </c>
      <c r="E863" s="35">
        <v>126.1576458</v>
      </c>
      <c r="F863" s="35"/>
      <c r="G863" s="26">
        <v>49.5</v>
      </c>
      <c r="H863" s="35">
        <v>42.041520830000003</v>
      </c>
      <c r="I863" s="35">
        <v>0</v>
      </c>
      <c r="J863" s="26">
        <v>0</v>
      </c>
      <c r="K863" s="35">
        <v>53.82222917</v>
      </c>
      <c r="L863" s="35">
        <v>0</v>
      </c>
      <c r="M863" s="35">
        <v>377.46727079999999</v>
      </c>
      <c r="N863" s="35">
        <v>0</v>
      </c>
      <c r="O863" s="35"/>
      <c r="P863" s="35"/>
      <c r="Q863" s="35"/>
      <c r="R863" s="35">
        <v>45.396041669999995</v>
      </c>
      <c r="S863" s="35"/>
      <c r="T863" s="35"/>
      <c r="V863" s="24">
        <f t="shared" si="53"/>
        <v>955.13054156999999</v>
      </c>
      <c r="X863" s="5">
        <v>400.4973567338281</v>
      </c>
      <c r="Z863" s="20">
        <f t="shared" si="54"/>
        <v>1355.627898303828</v>
      </c>
      <c r="AB863" s="8">
        <v>148.32783330000001</v>
      </c>
      <c r="AC863" s="35">
        <v>0</v>
      </c>
      <c r="AD863" s="35"/>
      <c r="AE863" s="35">
        <v>0</v>
      </c>
      <c r="AF863" s="35">
        <v>223.23806250000001</v>
      </c>
      <c r="AG863" s="35">
        <v>24.033874999999998</v>
      </c>
      <c r="AH863" s="35">
        <v>172.52918750000001</v>
      </c>
      <c r="AI863" s="35"/>
      <c r="AJ863" s="35"/>
      <c r="AK863" s="35"/>
      <c r="AL863" s="35">
        <v>0</v>
      </c>
      <c r="AM863" s="35"/>
      <c r="AN863" s="35"/>
      <c r="AQ863" s="24">
        <f t="shared" si="56"/>
        <v>568.12895830000002</v>
      </c>
      <c r="AS863" s="34">
        <v>742.9</v>
      </c>
      <c r="AU863" s="20">
        <f t="shared" si="55"/>
        <v>1311.0289582999999</v>
      </c>
      <c r="AW863" s="20"/>
    </row>
    <row r="864" spans="1:49" x14ac:dyDescent="0.25">
      <c r="A864" t="str">
        <f>VLOOKUP($B864,'Cushing Balance'!$C$2:$E$500,3,TRUE)</f>
        <v>482011</v>
      </c>
      <c r="B864" s="1">
        <v>40875</v>
      </c>
      <c r="C864" s="31"/>
      <c r="D864" s="8">
        <v>187.70258329999999</v>
      </c>
      <c r="E864" s="35">
        <v>136.60050000000001</v>
      </c>
      <c r="F864" s="35"/>
      <c r="G864" s="26">
        <v>49.5</v>
      </c>
      <c r="H864" s="35">
        <v>41.123312499999997</v>
      </c>
      <c r="I864" s="35">
        <v>0</v>
      </c>
      <c r="J864" s="26">
        <v>0</v>
      </c>
      <c r="K864" s="35">
        <v>51.79227083</v>
      </c>
      <c r="L864" s="35">
        <v>0</v>
      </c>
      <c r="M864" s="35">
        <v>314.14227080000001</v>
      </c>
      <c r="N864" s="35">
        <v>0</v>
      </c>
      <c r="O864" s="35"/>
      <c r="P864" s="35"/>
      <c r="Q864" s="35"/>
      <c r="R864" s="35">
        <v>61.227849999999997</v>
      </c>
      <c r="S864" s="35"/>
      <c r="T864" s="35"/>
      <c r="V864" s="24">
        <f t="shared" si="53"/>
        <v>842.08878743000002</v>
      </c>
      <c r="X864" s="5">
        <v>400.4973567338281</v>
      </c>
      <c r="Z864" s="20">
        <f t="shared" si="54"/>
        <v>1242.5861441638281</v>
      </c>
      <c r="AB864" s="8">
        <v>147.40172920000001</v>
      </c>
      <c r="AC864" s="35">
        <v>0</v>
      </c>
      <c r="AD864" s="35"/>
      <c r="AE864" s="35">
        <v>0</v>
      </c>
      <c r="AF864" s="35">
        <v>222.87220830000001</v>
      </c>
      <c r="AG864" s="35">
        <v>23.817291669999999</v>
      </c>
      <c r="AH864" s="35">
        <v>124.47687500000001</v>
      </c>
      <c r="AI864" s="35"/>
      <c r="AJ864" s="35"/>
      <c r="AK864" s="35"/>
      <c r="AL864" s="35">
        <v>0</v>
      </c>
      <c r="AM864" s="35"/>
      <c r="AN864" s="35"/>
      <c r="AQ864" s="24">
        <f t="shared" si="56"/>
        <v>518.56810416999997</v>
      </c>
      <c r="AS864" s="34">
        <v>742.9</v>
      </c>
      <c r="AU864" s="20">
        <f t="shared" si="55"/>
        <v>1261.4681041700001</v>
      </c>
      <c r="AW864" s="20"/>
    </row>
    <row r="865" spans="1:49" x14ac:dyDescent="0.25">
      <c r="A865" t="str">
        <f>VLOOKUP($B865,'Cushing Balance'!$C$2:$E$500,3,TRUE)</f>
        <v>482011</v>
      </c>
      <c r="B865" s="1">
        <v>40876</v>
      </c>
      <c r="C865" s="31"/>
      <c r="D865" s="8">
        <v>0</v>
      </c>
      <c r="E865" s="35">
        <v>87.681729170000011</v>
      </c>
      <c r="F865" s="35"/>
      <c r="G865" s="26">
        <v>49.5</v>
      </c>
      <c r="H865" s="35">
        <v>58.019437500000002</v>
      </c>
      <c r="I865" s="35">
        <v>0</v>
      </c>
      <c r="J865" s="26">
        <v>0</v>
      </c>
      <c r="K865" s="35">
        <v>47.602062500000002</v>
      </c>
      <c r="L865" s="35">
        <v>0</v>
      </c>
      <c r="M865" s="35">
        <v>328.6543125</v>
      </c>
      <c r="N865" s="35">
        <v>0</v>
      </c>
      <c r="O865" s="35"/>
      <c r="P865" s="35"/>
      <c r="Q865" s="35"/>
      <c r="R865" s="35">
        <v>63.97133333</v>
      </c>
      <c r="S865" s="35"/>
      <c r="T865" s="35"/>
      <c r="V865" s="24">
        <f t="shared" si="53"/>
        <v>635.42887499999995</v>
      </c>
      <c r="X865" s="5">
        <v>400.4973567338281</v>
      </c>
      <c r="Z865" s="20">
        <f t="shared" si="54"/>
        <v>1035.926231733828</v>
      </c>
      <c r="AB865" s="8">
        <v>149.47497920000001</v>
      </c>
      <c r="AC865" s="35">
        <v>0</v>
      </c>
      <c r="AD865" s="35"/>
      <c r="AE865" s="35">
        <v>0</v>
      </c>
      <c r="AF865" s="35">
        <v>225.03908329999999</v>
      </c>
      <c r="AG865" s="35">
        <v>18.592604169999998</v>
      </c>
      <c r="AH865" s="35">
        <v>70.192041670000009</v>
      </c>
      <c r="AI865" s="35"/>
      <c r="AJ865" s="35"/>
      <c r="AK865" s="35"/>
      <c r="AL865" s="35">
        <v>0</v>
      </c>
      <c r="AM865" s="35"/>
      <c r="AN865" s="35"/>
      <c r="AQ865" s="24">
        <f t="shared" si="56"/>
        <v>463.29870834000008</v>
      </c>
      <c r="AS865" s="34">
        <v>742.9</v>
      </c>
      <c r="AU865" s="20">
        <f t="shared" si="55"/>
        <v>1206.1987083399999</v>
      </c>
      <c r="AW865" s="20"/>
    </row>
    <row r="866" spans="1:49" x14ac:dyDescent="0.25">
      <c r="A866" t="str">
        <f>VLOOKUP($B866,'Cushing Balance'!$C$2:$E$500,3,TRUE)</f>
        <v>482011</v>
      </c>
      <c r="B866" s="1">
        <v>40877</v>
      </c>
      <c r="C866" s="31"/>
      <c r="D866" s="8">
        <v>0</v>
      </c>
      <c r="E866" s="35">
        <v>25.251312500000001</v>
      </c>
      <c r="F866" s="35"/>
      <c r="G866" s="26">
        <v>49.5</v>
      </c>
      <c r="H866" s="35">
        <v>42.451229169999998</v>
      </c>
      <c r="I866" s="35">
        <v>0</v>
      </c>
      <c r="J866" s="26">
        <v>0</v>
      </c>
      <c r="K866" s="35">
        <v>49.465833330000002</v>
      </c>
      <c r="L866" s="35">
        <v>0</v>
      </c>
      <c r="M866" s="35">
        <v>333.83464579999998</v>
      </c>
      <c r="N866" s="35">
        <v>0</v>
      </c>
      <c r="O866" s="35"/>
      <c r="P866" s="35"/>
      <c r="Q866" s="35"/>
      <c r="R866" s="35">
        <v>19.186275000000002</v>
      </c>
      <c r="S866" s="35"/>
      <c r="T866" s="35"/>
      <c r="V866" s="24">
        <f t="shared" si="53"/>
        <v>519.68929579999997</v>
      </c>
      <c r="X866" s="5">
        <v>400.4973567338281</v>
      </c>
      <c r="Z866" s="20">
        <f t="shared" si="54"/>
        <v>920.18665253382801</v>
      </c>
      <c r="AB866" s="8">
        <v>148.95937499999999</v>
      </c>
      <c r="AC866" s="35">
        <v>0</v>
      </c>
      <c r="AD866" s="35"/>
      <c r="AE866" s="35">
        <v>0</v>
      </c>
      <c r="AF866" s="35">
        <v>226.12506250000001</v>
      </c>
      <c r="AG866" s="35">
        <v>22.796354169999997</v>
      </c>
      <c r="AH866" s="35">
        <v>107.2889792</v>
      </c>
      <c r="AI866" s="35"/>
      <c r="AJ866" s="35"/>
      <c r="AK866" s="35"/>
      <c r="AL866" s="35">
        <v>0</v>
      </c>
      <c r="AM866" s="35"/>
      <c r="AN866" s="35"/>
      <c r="AQ866" s="24">
        <f t="shared" si="56"/>
        <v>505.16977086999998</v>
      </c>
      <c r="AS866" s="34">
        <v>742.9</v>
      </c>
      <c r="AU866" s="20">
        <f t="shared" si="55"/>
        <v>1248.06977087</v>
      </c>
      <c r="AW866" s="20"/>
    </row>
    <row r="867" spans="1:49" x14ac:dyDescent="0.25">
      <c r="A867" t="str">
        <f>VLOOKUP($B867,'Cushing Balance'!$C$2:$E$500,3,TRUE)</f>
        <v>482011</v>
      </c>
      <c r="B867" s="1">
        <v>40878</v>
      </c>
      <c r="C867" s="31"/>
      <c r="D867" s="8">
        <v>55.340791670000002</v>
      </c>
      <c r="E867" s="35">
        <v>103.8213125</v>
      </c>
      <c r="F867" s="35"/>
      <c r="G867" s="26">
        <v>49.5</v>
      </c>
      <c r="H867" s="35">
        <v>45.184125000000002</v>
      </c>
      <c r="I867" s="35">
        <v>0</v>
      </c>
      <c r="J867" s="26">
        <v>0</v>
      </c>
      <c r="K867" s="35">
        <v>60.072395829999998</v>
      </c>
      <c r="L867" s="35">
        <v>0</v>
      </c>
      <c r="M867" s="35">
        <v>287.95854170000001</v>
      </c>
      <c r="N867" s="35">
        <v>0</v>
      </c>
      <c r="O867" s="35"/>
      <c r="P867" s="35"/>
      <c r="Q867" s="35"/>
      <c r="R867" s="35">
        <v>30.677479169999998</v>
      </c>
      <c r="S867" s="35"/>
      <c r="T867" s="35"/>
      <c r="V867" s="24">
        <f t="shared" si="53"/>
        <v>632.55464587000006</v>
      </c>
      <c r="X867" s="5">
        <v>375.21490635808766</v>
      </c>
      <c r="Z867" s="20">
        <f t="shared" si="54"/>
        <v>1007.7695522280877</v>
      </c>
      <c r="AB867" s="8">
        <v>148.5864583</v>
      </c>
      <c r="AC867" s="35">
        <v>0</v>
      </c>
      <c r="AD867" s="35"/>
      <c r="AE867" s="35">
        <v>0</v>
      </c>
      <c r="AF867" s="35">
        <v>222.56343749999999</v>
      </c>
      <c r="AG867" s="35">
        <v>19.612291669999998</v>
      </c>
      <c r="AH867" s="35">
        <v>156.851125</v>
      </c>
      <c r="AI867" s="35"/>
      <c r="AJ867" s="35"/>
      <c r="AK867" s="35"/>
      <c r="AL867" s="35">
        <v>0</v>
      </c>
      <c r="AM867" s="35"/>
      <c r="AN867" s="35"/>
      <c r="AQ867" s="24">
        <f t="shared" si="56"/>
        <v>547.61331246999998</v>
      </c>
      <c r="AS867" s="34">
        <v>821.1</v>
      </c>
      <c r="AU867" s="20">
        <f t="shared" si="55"/>
        <v>1368.7133124699999</v>
      </c>
      <c r="AW867" s="20"/>
    </row>
    <row r="868" spans="1:49" x14ac:dyDescent="0.25">
      <c r="A868" t="str">
        <f>VLOOKUP($B868,'Cushing Balance'!$C$2:$E$500,3,TRUE)</f>
        <v>482011</v>
      </c>
      <c r="B868" s="1">
        <v>40879</v>
      </c>
      <c r="C868" s="31"/>
      <c r="D868" s="8">
        <v>176.31243749999999</v>
      </c>
      <c r="E868" s="35">
        <v>129.76158330000001</v>
      </c>
      <c r="F868" s="35"/>
      <c r="G868" s="26">
        <v>49.5</v>
      </c>
      <c r="H868" s="35">
        <v>54.578812499999998</v>
      </c>
      <c r="I868" s="35">
        <v>0</v>
      </c>
      <c r="J868" s="26">
        <v>0</v>
      </c>
      <c r="K868" s="35">
        <v>74.080937500000005</v>
      </c>
      <c r="L868" s="35">
        <v>0</v>
      </c>
      <c r="M868" s="35">
        <v>414.53416670000001</v>
      </c>
      <c r="N868" s="35">
        <v>0</v>
      </c>
      <c r="O868" s="35"/>
      <c r="P868" s="35"/>
      <c r="Q868" s="35"/>
      <c r="R868" s="35">
        <v>42.317291669999996</v>
      </c>
      <c r="S868" s="35"/>
      <c r="T868" s="35"/>
      <c r="V868" s="24">
        <f t="shared" si="53"/>
        <v>941.08522917000005</v>
      </c>
      <c r="X868" s="5">
        <v>375.21490635808766</v>
      </c>
      <c r="Z868" s="20">
        <f t="shared" si="54"/>
        <v>1316.3001355280876</v>
      </c>
      <c r="AB868" s="8">
        <v>149.04841669999999</v>
      </c>
      <c r="AC868" s="35">
        <v>0</v>
      </c>
      <c r="AD868" s="35"/>
      <c r="AE868" s="35">
        <v>0</v>
      </c>
      <c r="AF868" s="35">
        <v>224.93375</v>
      </c>
      <c r="AG868" s="35">
        <v>24.5045</v>
      </c>
      <c r="AH868" s="35">
        <v>198.53095830000001</v>
      </c>
      <c r="AI868" s="35"/>
      <c r="AJ868" s="35"/>
      <c r="AK868" s="35"/>
      <c r="AL868" s="35">
        <v>0</v>
      </c>
      <c r="AM868" s="35"/>
      <c r="AN868" s="35"/>
      <c r="AQ868" s="24">
        <f t="shared" si="56"/>
        <v>597.01762499999995</v>
      </c>
      <c r="AS868" s="34">
        <v>821.1</v>
      </c>
      <c r="AU868" s="20">
        <f t="shared" si="55"/>
        <v>1418.1176249999999</v>
      </c>
      <c r="AW868" s="20"/>
    </row>
    <row r="869" spans="1:49" x14ac:dyDescent="0.25">
      <c r="A869" t="str">
        <f>VLOOKUP($B869,'Cushing Balance'!$C$2:$E$500,3,TRUE)</f>
        <v>492011</v>
      </c>
      <c r="B869" s="1">
        <v>40880</v>
      </c>
      <c r="C869" s="31"/>
      <c r="D869" s="8">
        <v>94.596000000000004</v>
      </c>
      <c r="E869" s="35">
        <v>100.99675000000001</v>
      </c>
      <c r="F869" s="35"/>
      <c r="G869" s="26">
        <v>49.5</v>
      </c>
      <c r="H869" s="35">
        <v>52.240437499999999</v>
      </c>
      <c r="I869" s="35">
        <v>0</v>
      </c>
      <c r="J869" s="26">
        <v>0</v>
      </c>
      <c r="K869" s="35">
        <v>66.723291670000009</v>
      </c>
      <c r="L869" s="35">
        <v>0</v>
      </c>
      <c r="M869" s="35">
        <v>443.27029170000003</v>
      </c>
      <c r="N869" s="35">
        <v>0</v>
      </c>
      <c r="O869" s="35"/>
      <c r="P869" s="35"/>
      <c r="Q869" s="35"/>
      <c r="R869" s="35">
        <v>24.133125</v>
      </c>
      <c r="S869" s="35"/>
      <c r="T869" s="35"/>
      <c r="V869" s="24">
        <f t="shared" si="53"/>
        <v>831.45989586999997</v>
      </c>
      <c r="X869" s="5">
        <v>375.21490635808766</v>
      </c>
      <c r="Z869" s="20">
        <f t="shared" si="54"/>
        <v>1206.6748022280876</v>
      </c>
      <c r="AB869" s="8">
        <v>147.74739579999999</v>
      </c>
      <c r="AC869" s="35">
        <v>0</v>
      </c>
      <c r="AD869" s="35"/>
      <c r="AE869" s="35">
        <v>0</v>
      </c>
      <c r="AF869" s="35">
        <v>226.3247083</v>
      </c>
      <c r="AG869" s="35">
        <v>23.712958330000003</v>
      </c>
      <c r="AH869" s="35">
        <v>193.05122919999999</v>
      </c>
      <c r="AI869" s="35"/>
      <c r="AJ869" s="35"/>
      <c r="AK869" s="35"/>
      <c r="AL869" s="35">
        <v>0</v>
      </c>
      <c r="AM869" s="35"/>
      <c r="AN869" s="35"/>
      <c r="AQ869" s="24">
        <f t="shared" si="56"/>
        <v>590.83629163000001</v>
      </c>
      <c r="AS869" s="34">
        <v>821.1</v>
      </c>
      <c r="AU869" s="20">
        <f t="shared" si="55"/>
        <v>1411.9362916300001</v>
      </c>
      <c r="AW869" s="20"/>
    </row>
    <row r="870" spans="1:49" x14ac:dyDescent="0.25">
      <c r="A870" t="str">
        <f>VLOOKUP($B870,'Cushing Balance'!$C$2:$E$500,3,TRUE)</f>
        <v>492011</v>
      </c>
      <c r="B870" s="1">
        <v>40881</v>
      </c>
      <c r="C870" s="31"/>
      <c r="D870" s="8">
        <v>200.2782292</v>
      </c>
      <c r="E870" s="35">
        <v>14.942666670000001</v>
      </c>
      <c r="F870" s="35"/>
      <c r="G870" s="26">
        <v>49.5</v>
      </c>
      <c r="H870" s="35">
        <v>40.695812500000002</v>
      </c>
      <c r="I870" s="35">
        <v>0</v>
      </c>
      <c r="J870" s="26">
        <v>0</v>
      </c>
      <c r="K870" s="35">
        <v>67.842875000000006</v>
      </c>
      <c r="L870" s="35">
        <v>0</v>
      </c>
      <c r="M870" s="35">
        <v>381.41302080000003</v>
      </c>
      <c r="N870" s="35">
        <v>0</v>
      </c>
      <c r="O870" s="35"/>
      <c r="P870" s="35"/>
      <c r="Q870" s="35"/>
      <c r="R870" s="35">
        <v>44.528374999999997</v>
      </c>
      <c r="S870" s="35"/>
      <c r="T870" s="35"/>
      <c r="V870" s="24">
        <f t="shared" si="53"/>
        <v>799.20097916999998</v>
      </c>
      <c r="X870" s="5">
        <v>375.21490635808766</v>
      </c>
      <c r="Z870" s="20">
        <f t="shared" si="54"/>
        <v>1174.4158855280875</v>
      </c>
      <c r="AB870" s="8">
        <v>148.78441670000001</v>
      </c>
      <c r="AC870" s="35">
        <v>0</v>
      </c>
      <c r="AD870" s="35"/>
      <c r="AE870" s="35">
        <v>0</v>
      </c>
      <c r="AF870" s="35">
        <v>223.58972919999999</v>
      </c>
      <c r="AG870" s="35">
        <v>15.966583329999999</v>
      </c>
      <c r="AH870" s="35">
        <v>191.18683329999999</v>
      </c>
      <c r="AI870" s="35"/>
      <c r="AJ870" s="35"/>
      <c r="AK870" s="35"/>
      <c r="AL870" s="35">
        <v>0</v>
      </c>
      <c r="AM870" s="35"/>
      <c r="AN870" s="35"/>
      <c r="AQ870" s="24">
        <f t="shared" si="56"/>
        <v>579.52756253000007</v>
      </c>
      <c r="AS870" s="34">
        <v>821.1</v>
      </c>
      <c r="AU870" s="20">
        <f t="shared" si="55"/>
        <v>1400.62756253</v>
      </c>
      <c r="AW870" s="20"/>
    </row>
    <row r="871" spans="1:49" x14ac:dyDescent="0.25">
      <c r="A871" t="str">
        <f>VLOOKUP($B871,'Cushing Balance'!$C$2:$E$500,3,TRUE)</f>
        <v>492011</v>
      </c>
      <c r="B871" s="1">
        <v>40882</v>
      </c>
      <c r="C871" s="31"/>
      <c r="D871" s="8">
        <v>0</v>
      </c>
      <c r="E871" s="35">
        <v>43.842500000000001</v>
      </c>
      <c r="F871" s="35"/>
      <c r="G871" s="26">
        <v>49.5</v>
      </c>
      <c r="H871" s="35">
        <v>47.01785417</v>
      </c>
      <c r="I871" s="35">
        <v>0</v>
      </c>
      <c r="J871" s="26">
        <v>0</v>
      </c>
      <c r="K871" s="35">
        <v>67.229291670000009</v>
      </c>
      <c r="L871" s="35">
        <v>0</v>
      </c>
      <c r="M871" s="35">
        <v>417.05681249999998</v>
      </c>
      <c r="N871" s="35">
        <v>0</v>
      </c>
      <c r="O871" s="35"/>
      <c r="P871" s="35"/>
      <c r="Q871" s="35"/>
      <c r="R871" s="35">
        <v>67.560812499999997</v>
      </c>
      <c r="S871" s="35"/>
      <c r="T871" s="35"/>
      <c r="V871" s="24">
        <f t="shared" si="53"/>
        <v>692.20727083999998</v>
      </c>
      <c r="X871" s="5">
        <v>375.21490635808766</v>
      </c>
      <c r="Z871" s="20">
        <f t="shared" si="54"/>
        <v>1067.4221771980876</v>
      </c>
      <c r="AB871" s="8">
        <v>148.51202079999999</v>
      </c>
      <c r="AC871" s="35">
        <v>0</v>
      </c>
      <c r="AD871" s="35"/>
      <c r="AE871" s="35">
        <v>0</v>
      </c>
      <c r="AF871" s="35">
        <v>229.80862500000001</v>
      </c>
      <c r="AG871" s="35">
        <v>18.880041669999997</v>
      </c>
      <c r="AH871" s="35">
        <v>198.85910419999999</v>
      </c>
      <c r="AI871" s="35"/>
      <c r="AJ871" s="35"/>
      <c r="AK871" s="35"/>
      <c r="AL871" s="35">
        <v>0</v>
      </c>
      <c r="AM871" s="35"/>
      <c r="AN871" s="35"/>
      <c r="AQ871" s="24">
        <f t="shared" si="56"/>
        <v>596.05979166999987</v>
      </c>
      <c r="AS871" s="34">
        <v>821.1</v>
      </c>
      <c r="AU871" s="20">
        <f t="shared" si="55"/>
        <v>1417.1597916699998</v>
      </c>
      <c r="AW871" s="20"/>
    </row>
    <row r="872" spans="1:49" x14ac:dyDescent="0.25">
      <c r="A872" t="str">
        <f>VLOOKUP($B872,'Cushing Balance'!$C$2:$E$500,3,TRUE)</f>
        <v>492011</v>
      </c>
      <c r="B872" s="1">
        <v>40883</v>
      </c>
      <c r="C872" s="31"/>
      <c r="D872" s="8">
        <v>203.07014580000001</v>
      </c>
      <c r="E872" s="35">
        <v>83.961895829999989</v>
      </c>
      <c r="F872" s="35"/>
      <c r="G872" s="26">
        <v>49.5</v>
      </c>
      <c r="H872" s="35">
        <v>42.67177083</v>
      </c>
      <c r="I872" s="35">
        <v>0</v>
      </c>
      <c r="J872" s="26">
        <v>0</v>
      </c>
      <c r="K872" s="35">
        <v>69.051937499999994</v>
      </c>
      <c r="L872" s="35">
        <v>0</v>
      </c>
      <c r="M872" s="35">
        <v>369.14681250000001</v>
      </c>
      <c r="N872" s="35">
        <v>0</v>
      </c>
      <c r="O872" s="35"/>
      <c r="P872" s="35"/>
      <c r="Q872" s="35"/>
      <c r="R872" s="35">
        <v>65.708416670000005</v>
      </c>
      <c r="S872" s="35"/>
      <c r="T872" s="35"/>
      <c r="V872" s="24">
        <f t="shared" si="53"/>
        <v>883.11097913000003</v>
      </c>
      <c r="X872" s="5">
        <v>375.21490635808766</v>
      </c>
      <c r="Z872" s="20">
        <f t="shared" si="54"/>
        <v>1258.3258854880878</v>
      </c>
      <c r="AB872" s="8">
        <v>147.1669583</v>
      </c>
      <c r="AC872" s="35">
        <v>0</v>
      </c>
      <c r="AD872" s="35"/>
      <c r="AE872" s="35">
        <v>0</v>
      </c>
      <c r="AF872" s="35">
        <v>227.29647919999999</v>
      </c>
      <c r="AG872" s="35">
        <v>19.39158333</v>
      </c>
      <c r="AH872" s="35">
        <v>189.5215833</v>
      </c>
      <c r="AI872" s="35"/>
      <c r="AJ872" s="35"/>
      <c r="AK872" s="35"/>
      <c r="AL872" s="35">
        <v>0</v>
      </c>
      <c r="AM872" s="35"/>
      <c r="AN872" s="35"/>
      <c r="AQ872" s="24">
        <f t="shared" si="56"/>
        <v>583.37660413000003</v>
      </c>
      <c r="AS872" s="34">
        <v>821.1</v>
      </c>
      <c r="AU872" s="20">
        <f t="shared" si="55"/>
        <v>1404.4766041299999</v>
      </c>
      <c r="AW872" s="20"/>
    </row>
    <row r="873" spans="1:49" x14ac:dyDescent="0.25">
      <c r="A873" t="str">
        <f>VLOOKUP($B873,'Cushing Balance'!$C$2:$E$500,3,TRUE)</f>
        <v>492011</v>
      </c>
      <c r="B873" s="1">
        <v>40884</v>
      </c>
      <c r="C873" s="31"/>
      <c r="D873" s="8">
        <v>158.52164579999999</v>
      </c>
      <c r="E873" s="35">
        <v>106.0353958</v>
      </c>
      <c r="F873" s="35"/>
      <c r="G873" s="26">
        <v>49.5</v>
      </c>
      <c r="H873" s="35">
        <v>44.008687500000001</v>
      </c>
      <c r="I873" s="35">
        <v>0</v>
      </c>
      <c r="J873" s="26">
        <v>0</v>
      </c>
      <c r="K873" s="35">
        <v>63.078687500000001</v>
      </c>
      <c r="L873" s="35">
        <v>0</v>
      </c>
      <c r="M873" s="35">
        <v>393.6053958</v>
      </c>
      <c r="N873" s="35">
        <v>0</v>
      </c>
      <c r="O873" s="35"/>
      <c r="P873" s="35"/>
      <c r="Q873" s="35"/>
      <c r="R873" s="35">
        <v>61.377187499999998</v>
      </c>
      <c r="S873" s="35"/>
      <c r="T873" s="35"/>
      <c r="V873" s="24">
        <f t="shared" si="53"/>
        <v>876.12699989999999</v>
      </c>
      <c r="X873" s="5">
        <v>375.21490635808766</v>
      </c>
      <c r="Z873" s="20">
        <f t="shared" si="54"/>
        <v>1251.3419062580876</v>
      </c>
      <c r="AB873" s="8">
        <v>142.98414579999999</v>
      </c>
      <c r="AC873" s="35">
        <v>0</v>
      </c>
      <c r="AD873" s="35"/>
      <c r="AE873" s="35">
        <v>0</v>
      </c>
      <c r="AF873" s="35">
        <v>225.57110420000001</v>
      </c>
      <c r="AG873" s="35">
        <v>26.570374999999999</v>
      </c>
      <c r="AH873" s="35">
        <v>184.53818749999999</v>
      </c>
      <c r="AI873" s="35"/>
      <c r="AJ873" s="35"/>
      <c r="AK873" s="35"/>
      <c r="AL873" s="35">
        <v>0</v>
      </c>
      <c r="AM873" s="35"/>
      <c r="AN873" s="35"/>
      <c r="AQ873" s="24">
        <f t="shared" si="56"/>
        <v>579.66381249999995</v>
      </c>
      <c r="AS873" s="34">
        <v>821.1</v>
      </c>
      <c r="AU873" s="20">
        <f t="shared" si="55"/>
        <v>1400.7638124999999</v>
      </c>
      <c r="AW873" s="20"/>
    </row>
    <row r="874" spans="1:49" x14ac:dyDescent="0.25">
      <c r="A874" t="str">
        <f>VLOOKUP($B874,'Cushing Balance'!$C$2:$E$500,3,TRUE)</f>
        <v>492011</v>
      </c>
      <c r="B874" s="1">
        <v>40885</v>
      </c>
      <c r="C874" s="31"/>
      <c r="D874" s="8">
        <v>0</v>
      </c>
      <c r="E874" s="35">
        <v>37.159833329999998</v>
      </c>
      <c r="F874" s="35"/>
      <c r="G874" s="26">
        <v>49.5</v>
      </c>
      <c r="H874" s="35">
        <v>20.508187499999998</v>
      </c>
      <c r="I874" s="35">
        <v>0</v>
      </c>
      <c r="J874" s="26">
        <v>0</v>
      </c>
      <c r="K874" s="35">
        <v>66.853250000000003</v>
      </c>
      <c r="L874" s="35">
        <v>0</v>
      </c>
      <c r="M874" s="35">
        <v>416.41564579999999</v>
      </c>
      <c r="N874" s="35">
        <v>0</v>
      </c>
      <c r="O874" s="35"/>
      <c r="P874" s="35"/>
      <c r="Q874" s="35"/>
      <c r="R874" s="35">
        <v>45.658190479999995</v>
      </c>
      <c r="S874" s="35"/>
      <c r="T874" s="35"/>
      <c r="V874" s="24">
        <f t="shared" si="53"/>
        <v>636.09510711000007</v>
      </c>
      <c r="X874" s="5">
        <v>375.21490635808766</v>
      </c>
      <c r="Z874" s="20">
        <f t="shared" si="54"/>
        <v>1011.3100134680877</v>
      </c>
      <c r="AB874" s="8">
        <v>148.71956249999999</v>
      </c>
      <c r="AC874" s="35">
        <v>0</v>
      </c>
      <c r="AD874" s="35"/>
      <c r="AE874" s="35">
        <v>0</v>
      </c>
      <c r="AF874" s="35">
        <v>205.516625</v>
      </c>
      <c r="AG874" s="35">
        <v>35.288354169999998</v>
      </c>
      <c r="AH874" s="35">
        <v>195.7547917</v>
      </c>
      <c r="AI874" s="35"/>
      <c r="AJ874" s="35"/>
      <c r="AK874" s="35"/>
      <c r="AL874" s="35">
        <v>0</v>
      </c>
      <c r="AM874" s="35"/>
      <c r="AN874" s="35"/>
      <c r="AQ874" s="24">
        <f t="shared" si="56"/>
        <v>585.27933337000002</v>
      </c>
      <c r="AS874" s="34">
        <v>821.1</v>
      </c>
      <c r="AU874" s="20">
        <f t="shared" si="55"/>
        <v>1406.37933337</v>
      </c>
      <c r="AW874" s="20"/>
    </row>
    <row r="875" spans="1:49" x14ac:dyDescent="0.25">
      <c r="A875" t="str">
        <f>VLOOKUP($B875,'Cushing Balance'!$C$2:$E$500,3,TRUE)</f>
        <v>492011</v>
      </c>
      <c r="B875" s="1">
        <v>40886</v>
      </c>
      <c r="C875" s="31"/>
      <c r="D875" s="8">
        <v>178.65002079999999</v>
      </c>
      <c r="E875" s="35">
        <v>29.0746875</v>
      </c>
      <c r="F875" s="35"/>
      <c r="G875" s="26">
        <v>49.5</v>
      </c>
      <c r="H875" s="35">
        <v>41.354020830000003</v>
      </c>
      <c r="I875" s="35">
        <v>0</v>
      </c>
      <c r="J875" s="26">
        <v>0</v>
      </c>
      <c r="K875" s="35">
        <v>71.259937500000007</v>
      </c>
      <c r="L875" s="35">
        <v>0</v>
      </c>
      <c r="M875" s="35">
        <v>339.99583330000002</v>
      </c>
      <c r="N875" s="35">
        <v>0</v>
      </c>
      <c r="O875" s="35"/>
      <c r="P875" s="35"/>
      <c r="Q875" s="35"/>
      <c r="R875" s="35">
        <v>44.105276599999996</v>
      </c>
      <c r="S875" s="35"/>
      <c r="T875" s="35"/>
      <c r="V875" s="24">
        <f t="shared" si="53"/>
        <v>753.93977653000002</v>
      </c>
      <c r="X875" s="5">
        <v>375.21490635808766</v>
      </c>
      <c r="Z875" s="20">
        <f t="shared" si="54"/>
        <v>1129.1546828880878</v>
      </c>
      <c r="AB875" s="8">
        <v>146.8057292</v>
      </c>
      <c r="AC875" s="35">
        <v>0</v>
      </c>
      <c r="AD875" s="35"/>
      <c r="AE875" s="35">
        <v>0</v>
      </c>
      <c r="AF875" s="35">
        <v>202.17595829999999</v>
      </c>
      <c r="AG875" s="35">
        <v>30.38689583</v>
      </c>
      <c r="AH875" s="35">
        <v>187.30095829999999</v>
      </c>
      <c r="AI875" s="35"/>
      <c r="AJ875" s="35"/>
      <c r="AK875" s="35"/>
      <c r="AL875" s="35">
        <v>0</v>
      </c>
      <c r="AM875" s="35"/>
      <c r="AN875" s="35"/>
      <c r="AQ875" s="24">
        <f t="shared" si="56"/>
        <v>566.66954163000003</v>
      </c>
      <c r="AS875" s="34">
        <v>821.1</v>
      </c>
      <c r="AU875" s="20">
        <f t="shared" si="55"/>
        <v>1387.76954163</v>
      </c>
      <c r="AW875" s="20"/>
    </row>
    <row r="876" spans="1:49" x14ac:dyDescent="0.25">
      <c r="A876" t="str">
        <f>VLOOKUP($B876,'Cushing Balance'!$C$2:$E$500,3,TRUE)</f>
        <v>502011</v>
      </c>
      <c r="B876" s="1">
        <v>40887</v>
      </c>
      <c r="C876" s="31"/>
      <c r="D876" s="8">
        <v>0</v>
      </c>
      <c r="E876" s="35">
        <v>49.986750000000001</v>
      </c>
      <c r="F876" s="35"/>
      <c r="G876" s="26">
        <v>49.5</v>
      </c>
      <c r="H876" s="35">
        <v>45.419770830000004</v>
      </c>
      <c r="I876" s="35">
        <v>0</v>
      </c>
      <c r="J876" s="26">
        <v>0</v>
      </c>
      <c r="K876" s="35">
        <v>72.857833329999991</v>
      </c>
      <c r="L876" s="35">
        <v>0</v>
      </c>
      <c r="M876" s="35">
        <v>407.34387500000003</v>
      </c>
      <c r="N876" s="35">
        <v>0</v>
      </c>
      <c r="O876" s="35"/>
      <c r="P876" s="35"/>
      <c r="Q876" s="35"/>
      <c r="R876" s="35">
        <v>21.293624999999999</v>
      </c>
      <c r="S876" s="35"/>
      <c r="T876" s="35"/>
      <c r="V876" s="24">
        <f t="shared" si="53"/>
        <v>646.40185416000008</v>
      </c>
      <c r="X876" s="5">
        <v>375.21490635808766</v>
      </c>
      <c r="Z876" s="20">
        <f t="shared" si="54"/>
        <v>1021.6167605180877</v>
      </c>
      <c r="AB876" s="8">
        <v>148.0709583</v>
      </c>
      <c r="AC876" s="35">
        <v>0</v>
      </c>
      <c r="AD876" s="35"/>
      <c r="AE876" s="35">
        <v>0</v>
      </c>
      <c r="AF876" s="35">
        <v>229.0653542</v>
      </c>
      <c r="AG876" s="35">
        <v>24.219229169999998</v>
      </c>
      <c r="AH876" s="35">
        <v>196.2808125</v>
      </c>
      <c r="AI876" s="35"/>
      <c r="AJ876" s="35"/>
      <c r="AK876" s="35"/>
      <c r="AL876" s="35">
        <v>0</v>
      </c>
      <c r="AM876" s="35"/>
      <c r="AN876" s="35"/>
      <c r="AQ876" s="24">
        <f t="shared" si="56"/>
        <v>597.63635417</v>
      </c>
      <c r="AS876" s="34">
        <v>821.1</v>
      </c>
      <c r="AU876" s="20">
        <f t="shared" si="55"/>
        <v>1418.7363541700001</v>
      </c>
      <c r="AW876" s="20"/>
    </row>
    <row r="877" spans="1:49" x14ac:dyDescent="0.25">
      <c r="A877" t="str">
        <f>VLOOKUP($B877,'Cushing Balance'!$C$2:$E$500,3,TRUE)</f>
        <v>502011</v>
      </c>
      <c r="B877" s="1">
        <v>40888</v>
      </c>
      <c r="C877" s="31"/>
      <c r="D877" s="8">
        <v>0</v>
      </c>
      <c r="E877" s="35">
        <v>103.38925</v>
      </c>
      <c r="F877" s="35"/>
      <c r="G877" s="26">
        <v>49.5</v>
      </c>
      <c r="H877" s="35">
        <v>39.658145830000002</v>
      </c>
      <c r="I877" s="35">
        <v>0</v>
      </c>
      <c r="J877" s="26">
        <v>0</v>
      </c>
      <c r="K877" s="35">
        <v>65.1388125</v>
      </c>
      <c r="L877" s="35">
        <v>0</v>
      </c>
      <c r="M877" s="35">
        <v>412.994125</v>
      </c>
      <c r="N877" s="35">
        <v>0</v>
      </c>
      <c r="O877" s="35"/>
      <c r="P877" s="35"/>
      <c r="Q877" s="35"/>
      <c r="R877" s="35">
        <v>26.50829787</v>
      </c>
      <c r="S877" s="35"/>
      <c r="T877" s="35"/>
      <c r="V877" s="24">
        <f t="shared" si="53"/>
        <v>697.18863119999992</v>
      </c>
      <c r="X877" s="5">
        <v>375.21490635808766</v>
      </c>
      <c r="Z877" s="20">
        <f t="shared" si="54"/>
        <v>1072.4035375580875</v>
      </c>
      <c r="AB877" s="8">
        <v>149.8482917</v>
      </c>
      <c r="AC877" s="35">
        <v>0</v>
      </c>
      <c r="AD877" s="35"/>
      <c r="AE877" s="35">
        <v>0</v>
      </c>
      <c r="AF877" s="35">
        <v>227.49193750000001</v>
      </c>
      <c r="AG877" s="35">
        <v>23.608770830000001</v>
      </c>
      <c r="AH877" s="35">
        <v>196.44143750000001</v>
      </c>
      <c r="AI877" s="35"/>
      <c r="AJ877" s="35"/>
      <c r="AK877" s="35"/>
      <c r="AL877" s="35">
        <v>0</v>
      </c>
      <c r="AM877" s="35"/>
      <c r="AN877" s="35"/>
      <c r="AQ877" s="24">
        <f t="shared" si="56"/>
        <v>597.3904375300001</v>
      </c>
      <c r="AS877" s="34">
        <v>821.1</v>
      </c>
      <c r="AU877" s="20">
        <f t="shared" si="55"/>
        <v>1418.4904375300002</v>
      </c>
      <c r="AW877" s="20"/>
    </row>
    <row r="878" spans="1:49" x14ac:dyDescent="0.25">
      <c r="A878" t="str">
        <f>VLOOKUP($B878,'Cushing Balance'!$C$2:$E$500,3,TRUE)</f>
        <v>502011</v>
      </c>
      <c r="B878" s="1">
        <v>40889</v>
      </c>
      <c r="C878" s="31"/>
      <c r="D878" s="8">
        <v>0</v>
      </c>
      <c r="E878" s="35">
        <v>102.7230208</v>
      </c>
      <c r="F878" s="35"/>
      <c r="G878" s="26">
        <v>49.5</v>
      </c>
      <c r="H878" s="35">
        <v>44.305354170000001</v>
      </c>
      <c r="I878" s="35">
        <v>0</v>
      </c>
      <c r="J878" s="26">
        <v>0</v>
      </c>
      <c r="K878" s="35">
        <v>63.827937499999997</v>
      </c>
      <c r="L878" s="35">
        <v>0</v>
      </c>
      <c r="M878" s="35">
        <v>349.37816670000001</v>
      </c>
      <c r="N878" s="35">
        <v>0</v>
      </c>
      <c r="O878" s="35"/>
      <c r="P878" s="35"/>
      <c r="Q878" s="35"/>
      <c r="R878" s="35">
        <v>46.531020830000003</v>
      </c>
      <c r="S878" s="35"/>
      <c r="T878" s="35"/>
      <c r="V878" s="24">
        <f t="shared" si="53"/>
        <v>656.26549999999997</v>
      </c>
      <c r="X878" s="5">
        <v>375.21490635808766</v>
      </c>
      <c r="Z878" s="20">
        <f t="shared" si="54"/>
        <v>1031.4804063580877</v>
      </c>
      <c r="AB878" s="8">
        <v>146.4968125</v>
      </c>
      <c r="AC878" s="35">
        <v>0</v>
      </c>
      <c r="AD878" s="35"/>
      <c r="AE878" s="35">
        <v>0</v>
      </c>
      <c r="AF878" s="35">
        <v>232.9550208</v>
      </c>
      <c r="AG878" s="35">
        <v>21.524854169999998</v>
      </c>
      <c r="AH878" s="35">
        <v>157.0555833</v>
      </c>
      <c r="AI878" s="35"/>
      <c r="AJ878" s="35"/>
      <c r="AK878" s="35"/>
      <c r="AL878" s="35">
        <v>0</v>
      </c>
      <c r="AM878" s="35"/>
      <c r="AN878" s="35"/>
      <c r="AQ878" s="24">
        <f t="shared" si="56"/>
        <v>558.03227076999997</v>
      </c>
      <c r="AS878" s="34">
        <v>821.1</v>
      </c>
      <c r="AU878" s="20">
        <f t="shared" si="55"/>
        <v>1379.1322707700001</v>
      </c>
      <c r="AW878" s="20"/>
    </row>
    <row r="879" spans="1:49" x14ac:dyDescent="0.25">
      <c r="A879" t="str">
        <f>VLOOKUP($B879,'Cushing Balance'!$C$2:$E$500,3,TRUE)</f>
        <v>502011</v>
      </c>
      <c r="B879" s="1">
        <v>40890</v>
      </c>
      <c r="C879" s="31"/>
      <c r="D879" s="8">
        <v>0</v>
      </c>
      <c r="E879" s="35">
        <v>24.932749999999999</v>
      </c>
      <c r="F879" s="35"/>
      <c r="G879" s="26">
        <v>49.5</v>
      </c>
      <c r="H879" s="35">
        <v>41.152000000000001</v>
      </c>
      <c r="I879" s="35">
        <v>0</v>
      </c>
      <c r="J879" s="26">
        <v>0</v>
      </c>
      <c r="K879" s="35">
        <v>59.79677083</v>
      </c>
      <c r="L879" s="35">
        <v>0</v>
      </c>
      <c r="M879" s="35">
        <v>388.33237500000001</v>
      </c>
      <c r="N879" s="35">
        <v>0</v>
      </c>
      <c r="O879" s="35"/>
      <c r="P879" s="35"/>
      <c r="Q879" s="35"/>
      <c r="R879" s="35">
        <v>52.96533333</v>
      </c>
      <c r="S879" s="35"/>
      <c r="T879" s="35"/>
      <c r="V879" s="24">
        <f t="shared" si="53"/>
        <v>616.67922915999998</v>
      </c>
      <c r="X879" s="5">
        <v>375.21490635808766</v>
      </c>
      <c r="Z879" s="20">
        <f t="shared" si="54"/>
        <v>991.89413551808764</v>
      </c>
      <c r="AB879" s="8">
        <v>148.30470829999999</v>
      </c>
      <c r="AC879" s="35">
        <v>0</v>
      </c>
      <c r="AD879" s="35"/>
      <c r="AE879" s="35">
        <v>0</v>
      </c>
      <c r="AF879" s="35">
        <v>229.0805833</v>
      </c>
      <c r="AG879" s="35">
        <v>21.47208333</v>
      </c>
      <c r="AH879" s="35">
        <v>197.68518750000001</v>
      </c>
      <c r="AI879" s="35"/>
      <c r="AJ879" s="35"/>
      <c r="AK879" s="35"/>
      <c r="AL879" s="35">
        <v>0</v>
      </c>
      <c r="AM879" s="35"/>
      <c r="AN879" s="35"/>
      <c r="AQ879" s="24">
        <f t="shared" si="56"/>
        <v>596.54256242999998</v>
      </c>
      <c r="AS879" s="34">
        <v>821.1</v>
      </c>
      <c r="AU879" s="20">
        <f t="shared" si="55"/>
        <v>1417.64256243</v>
      </c>
      <c r="AW879" s="20"/>
    </row>
    <row r="880" spans="1:49" x14ac:dyDescent="0.25">
      <c r="A880" t="str">
        <f>VLOOKUP($B880,'Cushing Balance'!$C$2:$E$500,3,TRUE)</f>
        <v>502011</v>
      </c>
      <c r="B880" s="1">
        <v>40891</v>
      </c>
      <c r="C880" s="31"/>
      <c r="D880" s="8">
        <v>0</v>
      </c>
      <c r="E880" s="35">
        <v>82.993583329999993</v>
      </c>
      <c r="F880" s="35"/>
      <c r="G880" s="26">
        <v>49.5</v>
      </c>
      <c r="H880" s="35">
        <v>31.929104169999999</v>
      </c>
      <c r="I880" s="35">
        <v>0</v>
      </c>
      <c r="J880" s="26">
        <v>0</v>
      </c>
      <c r="K880" s="35">
        <v>64.39952083</v>
      </c>
      <c r="L880" s="35">
        <v>0</v>
      </c>
      <c r="M880" s="35">
        <v>398.84279170000002</v>
      </c>
      <c r="N880" s="35">
        <v>0</v>
      </c>
      <c r="O880" s="35"/>
      <c r="P880" s="35"/>
      <c r="Q880" s="35"/>
      <c r="R880" s="35">
        <v>68.948291670000003</v>
      </c>
      <c r="S880" s="35"/>
      <c r="T880" s="35"/>
      <c r="V880" s="24">
        <f t="shared" si="53"/>
        <v>696.61329169999999</v>
      </c>
      <c r="X880" s="5">
        <v>375.21490635808766</v>
      </c>
      <c r="Z880" s="20">
        <f t="shared" si="54"/>
        <v>1071.8281980580878</v>
      </c>
      <c r="AB880" s="8">
        <v>150.70897919999999</v>
      </c>
      <c r="AC880" s="35">
        <v>0</v>
      </c>
      <c r="AD880" s="35"/>
      <c r="AE880" s="35">
        <v>0</v>
      </c>
      <c r="AF880" s="35">
        <v>224.4579167</v>
      </c>
      <c r="AG880" s="35">
        <v>21.67595833</v>
      </c>
      <c r="AH880" s="35">
        <v>194.18789580000001</v>
      </c>
      <c r="AI880" s="35"/>
      <c r="AJ880" s="35"/>
      <c r="AK880" s="35"/>
      <c r="AL880" s="35">
        <v>0</v>
      </c>
      <c r="AM880" s="35"/>
      <c r="AN880" s="35"/>
      <c r="AQ880" s="24">
        <f t="shared" si="56"/>
        <v>591.03075003000004</v>
      </c>
      <c r="AS880" s="34">
        <v>821.1</v>
      </c>
      <c r="AU880" s="20">
        <f t="shared" si="55"/>
        <v>1412.1307500299999</v>
      </c>
      <c r="AW880" s="20"/>
    </row>
    <row r="881" spans="1:49" x14ac:dyDescent="0.25">
      <c r="A881" t="str">
        <f>VLOOKUP($B881,'Cushing Balance'!$C$2:$E$500,3,TRUE)</f>
        <v>502011</v>
      </c>
      <c r="B881" s="1">
        <v>40892</v>
      </c>
      <c r="C881" s="31"/>
      <c r="D881" s="8">
        <v>187.75114579999999</v>
      </c>
      <c r="E881" s="35">
        <v>120.5198542</v>
      </c>
      <c r="F881" s="35"/>
      <c r="G881" s="26">
        <v>49.5</v>
      </c>
      <c r="H881" s="35">
        <v>27.847229169999999</v>
      </c>
      <c r="I881" s="35">
        <v>0</v>
      </c>
      <c r="J881" s="26">
        <v>0</v>
      </c>
      <c r="K881" s="35">
        <v>67.450041670000005</v>
      </c>
      <c r="L881" s="35">
        <v>0</v>
      </c>
      <c r="M881" s="35">
        <v>409.14552079999999</v>
      </c>
      <c r="N881" s="35">
        <v>0</v>
      </c>
      <c r="O881" s="35"/>
      <c r="P881" s="35"/>
      <c r="Q881" s="35"/>
      <c r="R881" s="35">
        <v>75.511958329999999</v>
      </c>
      <c r="S881" s="35"/>
      <c r="T881" s="35"/>
      <c r="V881" s="24">
        <f t="shared" si="53"/>
        <v>937.72574996999992</v>
      </c>
      <c r="X881" s="5">
        <v>375.21490635808766</v>
      </c>
      <c r="Z881" s="20">
        <f t="shared" si="54"/>
        <v>1312.9406563280877</v>
      </c>
      <c r="AB881" s="8">
        <v>147.0142917</v>
      </c>
      <c r="AC881" s="35">
        <v>0</v>
      </c>
      <c r="AD881" s="35"/>
      <c r="AE881" s="35">
        <v>0</v>
      </c>
      <c r="AF881" s="35">
        <v>222.7556458</v>
      </c>
      <c r="AG881" s="35">
        <v>18.571729169999998</v>
      </c>
      <c r="AH881" s="35">
        <v>173.14858329999998</v>
      </c>
      <c r="AI881" s="35"/>
      <c r="AJ881" s="35"/>
      <c r="AK881" s="35"/>
      <c r="AL881" s="35">
        <v>0</v>
      </c>
      <c r="AM881" s="35"/>
      <c r="AN881" s="35"/>
      <c r="AQ881" s="24">
        <f t="shared" si="56"/>
        <v>561.49024996999992</v>
      </c>
      <c r="AS881" s="34">
        <v>821.1</v>
      </c>
      <c r="AU881" s="20">
        <f t="shared" si="55"/>
        <v>1382.5902499700001</v>
      </c>
      <c r="AW881" s="20"/>
    </row>
    <row r="882" spans="1:49" x14ac:dyDescent="0.25">
      <c r="A882" t="str">
        <f>VLOOKUP($B882,'Cushing Balance'!$C$2:$E$500,3,TRUE)</f>
        <v>502011</v>
      </c>
      <c r="B882" s="1">
        <v>40893</v>
      </c>
      <c r="C882" s="31"/>
      <c r="D882" s="8">
        <v>83.926916670000011</v>
      </c>
      <c r="E882" s="35">
        <v>117.8065625</v>
      </c>
      <c r="F882" s="35"/>
      <c r="G882" s="26">
        <v>49.5</v>
      </c>
      <c r="H882" s="35">
        <v>48.058187500000003</v>
      </c>
      <c r="I882" s="35">
        <v>0</v>
      </c>
      <c r="J882" s="26">
        <v>0</v>
      </c>
      <c r="K882" s="35">
        <v>69.82620833</v>
      </c>
      <c r="L882" s="35">
        <v>0</v>
      </c>
      <c r="M882" s="35">
        <v>368.13095829999997</v>
      </c>
      <c r="N882" s="35">
        <v>0</v>
      </c>
      <c r="O882" s="35"/>
      <c r="P882" s="35"/>
      <c r="Q882" s="35"/>
      <c r="R882" s="35">
        <v>48.062541670000002</v>
      </c>
      <c r="S882" s="35"/>
      <c r="T882" s="35"/>
      <c r="V882" s="24">
        <f t="shared" si="53"/>
        <v>785.31137496999997</v>
      </c>
      <c r="X882" s="5">
        <v>375.21490635808766</v>
      </c>
      <c r="Z882" s="20">
        <f t="shared" si="54"/>
        <v>1160.5262813280876</v>
      </c>
      <c r="AB882" s="8">
        <v>148.42533330000001</v>
      </c>
      <c r="AC882" s="35">
        <v>0</v>
      </c>
      <c r="AD882" s="35"/>
      <c r="AE882" s="35">
        <v>0</v>
      </c>
      <c r="AF882" s="35">
        <v>226.64564580000001</v>
      </c>
      <c r="AG882" s="35">
        <v>21.97579167</v>
      </c>
      <c r="AH882" s="35">
        <v>189.24341670000001</v>
      </c>
      <c r="AI882" s="35"/>
      <c r="AJ882" s="35"/>
      <c r="AK882" s="35"/>
      <c r="AL882" s="35">
        <v>0</v>
      </c>
      <c r="AM882" s="35"/>
      <c r="AN882" s="35"/>
      <c r="AQ882" s="24">
        <f t="shared" si="56"/>
        <v>586.29018747000009</v>
      </c>
      <c r="AS882" s="34">
        <v>821.1</v>
      </c>
      <c r="AU882" s="20">
        <f t="shared" si="55"/>
        <v>1407.39018747</v>
      </c>
      <c r="AW882" s="20"/>
    </row>
    <row r="883" spans="1:49" x14ac:dyDescent="0.25">
      <c r="A883" t="str">
        <f>VLOOKUP($B883,'Cushing Balance'!$C$2:$E$500,3,TRUE)</f>
        <v>512011</v>
      </c>
      <c r="B883" s="1">
        <v>40894</v>
      </c>
      <c r="C883" s="31"/>
      <c r="D883" s="8">
        <v>0</v>
      </c>
      <c r="E883" s="35">
        <v>121.570875</v>
      </c>
      <c r="F883" s="35"/>
      <c r="G883" s="26">
        <v>49.5</v>
      </c>
      <c r="H883" s="35">
        <v>48.541375000000002</v>
      </c>
      <c r="I883" s="35">
        <v>0</v>
      </c>
      <c r="J883" s="26">
        <v>0</v>
      </c>
      <c r="K883" s="35">
        <v>65.243291670000005</v>
      </c>
      <c r="L883" s="35">
        <v>0</v>
      </c>
      <c r="M883" s="35">
        <v>346.39339580000001</v>
      </c>
      <c r="N883" s="35">
        <v>0</v>
      </c>
      <c r="O883" s="35"/>
      <c r="P883" s="35"/>
      <c r="Q883" s="35"/>
      <c r="R883" s="35">
        <v>42.430260869999998</v>
      </c>
      <c r="S883" s="35"/>
      <c r="T883" s="35"/>
      <c r="V883" s="24">
        <f t="shared" si="53"/>
        <v>673.67919834000008</v>
      </c>
      <c r="X883" s="5">
        <v>375.21490635808766</v>
      </c>
      <c r="Z883" s="20">
        <f t="shared" si="54"/>
        <v>1048.8941046980876</v>
      </c>
      <c r="AB883" s="8">
        <v>148.91010420000001</v>
      </c>
      <c r="AC883" s="35">
        <v>0</v>
      </c>
      <c r="AD883" s="35"/>
      <c r="AE883" s="35">
        <v>0</v>
      </c>
      <c r="AF883" s="35">
        <v>217.4812708</v>
      </c>
      <c r="AG883" s="35">
        <v>21.548208330000001</v>
      </c>
      <c r="AH883" s="35">
        <v>198.4668125</v>
      </c>
      <c r="AI883" s="35"/>
      <c r="AJ883" s="35"/>
      <c r="AK883" s="35"/>
      <c r="AL883" s="35">
        <v>0</v>
      </c>
      <c r="AM883" s="35"/>
      <c r="AN883" s="35"/>
      <c r="AQ883" s="24">
        <f t="shared" si="56"/>
        <v>586.40639583000006</v>
      </c>
      <c r="AS883" s="34">
        <v>821.1</v>
      </c>
      <c r="AU883" s="20">
        <f t="shared" si="55"/>
        <v>1407.5063958300002</v>
      </c>
      <c r="AW883" s="20"/>
    </row>
    <row r="884" spans="1:49" x14ac:dyDescent="0.25">
      <c r="A884" t="str">
        <f>VLOOKUP($B884,'Cushing Balance'!$C$2:$E$500,3,TRUE)</f>
        <v>512011</v>
      </c>
      <c r="B884" s="1">
        <v>40895</v>
      </c>
      <c r="C884" s="31"/>
      <c r="D884" s="8">
        <v>71.514125000000007</v>
      </c>
      <c r="E884" s="35">
        <v>41.796416669999999</v>
      </c>
      <c r="F884" s="35"/>
      <c r="G884" s="26">
        <v>49.5</v>
      </c>
      <c r="H884" s="35">
        <v>46.285479170000002</v>
      </c>
      <c r="I884" s="35">
        <v>0</v>
      </c>
      <c r="J884" s="26">
        <v>0</v>
      </c>
      <c r="K884" s="35">
        <v>65.906499999999994</v>
      </c>
      <c r="L884" s="35">
        <v>0</v>
      </c>
      <c r="M884" s="35">
        <v>404.18227080000003</v>
      </c>
      <c r="N884" s="35">
        <v>0</v>
      </c>
      <c r="O884" s="35"/>
      <c r="P884" s="35"/>
      <c r="Q884" s="35"/>
      <c r="R884" s="35">
        <v>17.09791667</v>
      </c>
      <c r="S884" s="35"/>
      <c r="T884" s="35"/>
      <c r="V884" s="24">
        <f t="shared" si="53"/>
        <v>696.28270830999998</v>
      </c>
      <c r="X884" s="5">
        <v>375.21490635808766</v>
      </c>
      <c r="Z884" s="20">
        <f t="shared" si="54"/>
        <v>1071.4976146680876</v>
      </c>
      <c r="AB884" s="8">
        <v>149.6978958</v>
      </c>
      <c r="AC884" s="35">
        <v>0</v>
      </c>
      <c r="AD884" s="35"/>
      <c r="AE884" s="35">
        <v>0</v>
      </c>
      <c r="AF884" s="35">
        <v>228.4890417</v>
      </c>
      <c r="AG884" s="35">
        <v>21.549312499999999</v>
      </c>
      <c r="AH884" s="35">
        <v>197.28472920000002</v>
      </c>
      <c r="AI884" s="35"/>
      <c r="AJ884" s="35"/>
      <c r="AK884" s="35"/>
      <c r="AL884" s="35">
        <v>0</v>
      </c>
      <c r="AM884" s="35"/>
      <c r="AN884" s="35"/>
      <c r="AQ884" s="24">
        <f t="shared" si="56"/>
        <v>597.02097920000006</v>
      </c>
      <c r="AS884" s="34">
        <v>821.1</v>
      </c>
      <c r="AU884" s="20">
        <f t="shared" si="55"/>
        <v>1418.1209792</v>
      </c>
      <c r="AW884" s="20"/>
    </row>
    <row r="885" spans="1:49" x14ac:dyDescent="0.25">
      <c r="A885" t="str">
        <f>VLOOKUP($B885,'Cushing Balance'!$C$2:$E$500,3,TRUE)</f>
        <v>512011</v>
      </c>
      <c r="B885" s="1">
        <v>40896</v>
      </c>
      <c r="C885" s="31"/>
      <c r="D885" s="8">
        <v>23.892395830000002</v>
      </c>
      <c r="E885" s="35">
        <v>17.438541669999999</v>
      </c>
      <c r="F885" s="35"/>
      <c r="G885" s="26">
        <v>49.5</v>
      </c>
      <c r="H885" s="35">
        <v>35.153187500000001</v>
      </c>
      <c r="I885" s="35">
        <v>0</v>
      </c>
      <c r="J885" s="26">
        <v>0</v>
      </c>
      <c r="K885" s="35">
        <v>64.846229170000001</v>
      </c>
      <c r="L885" s="35">
        <v>0</v>
      </c>
      <c r="M885" s="35">
        <v>420.76902080000002</v>
      </c>
      <c r="N885" s="35">
        <v>0</v>
      </c>
      <c r="O885" s="35"/>
      <c r="P885" s="35"/>
      <c r="Q885" s="35"/>
      <c r="R885" s="35">
        <v>48.050229170000001</v>
      </c>
      <c r="S885" s="35"/>
      <c r="T885" s="35"/>
      <c r="V885" s="24">
        <f t="shared" si="53"/>
        <v>659.64960414000006</v>
      </c>
      <c r="X885" s="5">
        <v>375.21490635808766</v>
      </c>
      <c r="Z885" s="20">
        <f t="shared" si="54"/>
        <v>1034.8645104980878</v>
      </c>
      <c r="AB885" s="8">
        <v>147.8432292</v>
      </c>
      <c r="AC885" s="35">
        <v>0</v>
      </c>
      <c r="AD885" s="35"/>
      <c r="AE885" s="35">
        <v>0</v>
      </c>
      <c r="AF885" s="35">
        <v>235.7620417</v>
      </c>
      <c r="AG885" s="35">
        <v>20.76422917</v>
      </c>
      <c r="AH885" s="35">
        <v>198.64447920000001</v>
      </c>
      <c r="AI885" s="35"/>
      <c r="AJ885" s="35"/>
      <c r="AK885" s="35"/>
      <c r="AL885" s="35">
        <v>0</v>
      </c>
      <c r="AM885" s="35"/>
      <c r="AN885" s="35"/>
      <c r="AQ885" s="24">
        <f t="shared" si="56"/>
        <v>603.01397927000005</v>
      </c>
      <c r="AS885" s="34">
        <v>821.1</v>
      </c>
      <c r="AU885" s="20">
        <f t="shared" si="55"/>
        <v>1424.1139792700001</v>
      </c>
      <c r="AW885" s="20"/>
    </row>
    <row r="886" spans="1:49" x14ac:dyDescent="0.25">
      <c r="A886" t="str">
        <f>VLOOKUP($B886,'Cushing Balance'!$C$2:$E$500,3,TRUE)</f>
        <v>512011</v>
      </c>
      <c r="B886" s="1">
        <v>40897</v>
      </c>
      <c r="C886" s="31"/>
      <c r="D886" s="8">
        <v>202.23879170000001</v>
      </c>
      <c r="E886" s="35">
        <v>21.6096875</v>
      </c>
      <c r="F886" s="35"/>
      <c r="G886" s="26">
        <v>49.5</v>
      </c>
      <c r="H886" s="35">
        <v>21.39020833</v>
      </c>
      <c r="I886" s="35">
        <v>0</v>
      </c>
      <c r="J886" s="26">
        <v>0</v>
      </c>
      <c r="K886" s="35">
        <v>63.98608333</v>
      </c>
      <c r="L886" s="35">
        <v>0</v>
      </c>
      <c r="M886" s="35">
        <v>408.01041670000001</v>
      </c>
      <c r="N886" s="35">
        <v>0</v>
      </c>
      <c r="O886" s="35"/>
      <c r="P886" s="35"/>
      <c r="Q886" s="35"/>
      <c r="R886" s="35">
        <v>29.195937499999999</v>
      </c>
      <c r="S886" s="35"/>
      <c r="T886" s="35"/>
      <c r="V886" s="24">
        <f t="shared" si="53"/>
        <v>795.93112506</v>
      </c>
      <c r="X886" s="5">
        <v>375.21490635808766</v>
      </c>
      <c r="Z886" s="20">
        <f t="shared" si="54"/>
        <v>1171.1460314180877</v>
      </c>
      <c r="AB886" s="8">
        <v>148.44641670000001</v>
      </c>
      <c r="AC886" s="35">
        <v>0</v>
      </c>
      <c r="AD886" s="35"/>
      <c r="AE886" s="35">
        <v>0</v>
      </c>
      <c r="AF886" s="35">
        <v>234.97445830000001</v>
      </c>
      <c r="AG886" s="35">
        <v>19.034104169999999</v>
      </c>
      <c r="AH886" s="35">
        <v>159.41404170000001</v>
      </c>
      <c r="AI886" s="35"/>
      <c r="AJ886" s="35"/>
      <c r="AK886" s="35"/>
      <c r="AL886" s="35">
        <v>0</v>
      </c>
      <c r="AM886" s="35"/>
      <c r="AN886" s="35"/>
      <c r="AQ886" s="24">
        <f t="shared" si="56"/>
        <v>561.86902086999999</v>
      </c>
      <c r="AS886" s="34">
        <v>821.1</v>
      </c>
      <c r="AU886" s="20">
        <f t="shared" si="55"/>
        <v>1382.9690208699999</v>
      </c>
      <c r="AW886" s="20"/>
    </row>
    <row r="887" spans="1:49" x14ac:dyDescent="0.25">
      <c r="A887" t="str">
        <f>VLOOKUP($B887,'Cushing Balance'!$C$2:$E$500,3,TRUE)</f>
        <v>512011</v>
      </c>
      <c r="B887" s="1">
        <v>40898</v>
      </c>
      <c r="C887" s="31"/>
      <c r="D887" s="8">
        <v>96.466437499999998</v>
      </c>
      <c r="E887" s="35">
        <v>73.742041670000006</v>
      </c>
      <c r="F887" s="35"/>
      <c r="G887" s="26">
        <v>49.5</v>
      </c>
      <c r="H887" s="35">
        <v>48.8731875</v>
      </c>
      <c r="I887" s="35">
        <v>0</v>
      </c>
      <c r="J887" s="26">
        <v>0</v>
      </c>
      <c r="K887" s="35">
        <v>66.1730625</v>
      </c>
      <c r="L887" s="35">
        <v>0</v>
      </c>
      <c r="M887" s="35">
        <v>285.36093749999998</v>
      </c>
      <c r="N887" s="35">
        <v>0</v>
      </c>
      <c r="O887" s="35"/>
      <c r="P887" s="35"/>
      <c r="Q887" s="35"/>
      <c r="R887" s="35">
        <v>61.34933333</v>
      </c>
      <c r="S887" s="35"/>
      <c r="T887" s="35"/>
      <c r="V887" s="24">
        <f t="shared" si="53"/>
        <v>681.46500000000003</v>
      </c>
      <c r="X887" s="5">
        <v>375.21490635808766</v>
      </c>
      <c r="Z887" s="20">
        <f t="shared" si="54"/>
        <v>1056.6799063580877</v>
      </c>
      <c r="AB887" s="8">
        <v>146.49014579999999</v>
      </c>
      <c r="AC887" s="35">
        <v>0</v>
      </c>
      <c r="AD887" s="35"/>
      <c r="AE887" s="35">
        <v>0</v>
      </c>
      <c r="AF887" s="35">
        <v>233.11483329999999</v>
      </c>
      <c r="AG887" s="35">
        <v>24.523208330000003</v>
      </c>
      <c r="AH887" s="35">
        <v>167.40518750000001</v>
      </c>
      <c r="AI887" s="35"/>
      <c r="AJ887" s="35"/>
      <c r="AK887" s="35"/>
      <c r="AL887" s="35">
        <v>0</v>
      </c>
      <c r="AM887" s="35"/>
      <c r="AN887" s="35"/>
      <c r="AQ887" s="24">
        <f t="shared" si="56"/>
        <v>571.53337493000004</v>
      </c>
      <c r="AS887" s="34">
        <v>821.1</v>
      </c>
      <c r="AU887" s="20">
        <f t="shared" si="55"/>
        <v>1392.6333749300002</v>
      </c>
      <c r="AW887" s="20"/>
    </row>
    <row r="888" spans="1:49" x14ac:dyDescent="0.25">
      <c r="A888" t="str">
        <f>VLOOKUP($B888,'Cushing Balance'!$C$2:$E$500,3,TRUE)</f>
        <v>512011</v>
      </c>
      <c r="B888" s="1">
        <v>40899</v>
      </c>
      <c r="C888" s="31"/>
      <c r="D888" s="8">
        <v>212.85183330000001</v>
      </c>
      <c r="E888" s="35">
        <v>137.90820830000001</v>
      </c>
      <c r="F888" s="35"/>
      <c r="G888" s="26">
        <v>49.5</v>
      </c>
      <c r="H888" s="35">
        <v>42.598208329999999</v>
      </c>
      <c r="I888" s="35">
        <v>0</v>
      </c>
      <c r="J888" s="26">
        <v>0</v>
      </c>
      <c r="K888" s="35">
        <v>65.058374999999998</v>
      </c>
      <c r="L888" s="35">
        <v>0</v>
      </c>
      <c r="M888" s="35">
        <v>399.73862500000001</v>
      </c>
      <c r="N888" s="35">
        <v>0</v>
      </c>
      <c r="O888" s="35"/>
      <c r="P888" s="35"/>
      <c r="Q888" s="35"/>
      <c r="R888" s="35">
        <v>43.976854169999996</v>
      </c>
      <c r="S888" s="35"/>
      <c r="T888" s="35"/>
      <c r="V888" s="24">
        <f t="shared" si="53"/>
        <v>951.63210410000011</v>
      </c>
      <c r="X888" s="5">
        <v>375.21490635808766</v>
      </c>
      <c r="Z888" s="20">
        <f t="shared" si="54"/>
        <v>1326.8470104580879</v>
      </c>
      <c r="AB888" s="8">
        <v>148.23766670000001</v>
      </c>
      <c r="AC888" s="35">
        <v>0</v>
      </c>
      <c r="AD888" s="35"/>
      <c r="AE888" s="35">
        <v>0</v>
      </c>
      <c r="AF888" s="35">
        <v>233.901375</v>
      </c>
      <c r="AG888" s="35">
        <v>29.67710417</v>
      </c>
      <c r="AH888" s="35">
        <v>200</v>
      </c>
      <c r="AI888" s="35"/>
      <c r="AJ888" s="35"/>
      <c r="AK888" s="35"/>
      <c r="AL888" s="35">
        <v>0</v>
      </c>
      <c r="AM888" s="35"/>
      <c r="AN888" s="35"/>
      <c r="AQ888" s="24">
        <f t="shared" si="56"/>
        <v>611.81614587000001</v>
      </c>
      <c r="AS888" s="34">
        <v>821.1</v>
      </c>
      <c r="AU888" s="20">
        <f t="shared" si="55"/>
        <v>1432.91614587</v>
      </c>
      <c r="AW888" s="20"/>
    </row>
    <row r="889" spans="1:49" x14ac:dyDescent="0.25">
      <c r="A889" t="str">
        <f>VLOOKUP($B889,'Cushing Balance'!$C$2:$E$500,3,TRUE)</f>
        <v>512011</v>
      </c>
      <c r="B889" s="1">
        <v>40900</v>
      </c>
      <c r="C889" s="31"/>
      <c r="D889" s="8">
        <v>0</v>
      </c>
      <c r="E889" s="35">
        <v>68.226895829999989</v>
      </c>
      <c r="F889" s="35"/>
      <c r="G889" s="26">
        <v>49.5</v>
      </c>
      <c r="H889" s="35">
        <v>43.744374999999998</v>
      </c>
      <c r="I889" s="35">
        <v>0</v>
      </c>
      <c r="J889" s="26">
        <v>0</v>
      </c>
      <c r="K889" s="35">
        <v>62.198583329999998</v>
      </c>
      <c r="L889" s="35">
        <v>0</v>
      </c>
      <c r="M889" s="35">
        <v>349.34468750000002</v>
      </c>
      <c r="N889" s="35">
        <v>0</v>
      </c>
      <c r="O889" s="35"/>
      <c r="P889" s="35"/>
      <c r="Q889" s="35"/>
      <c r="R889" s="35">
        <v>46.769020830000002</v>
      </c>
      <c r="S889" s="35"/>
      <c r="T889" s="35"/>
      <c r="V889" s="24">
        <f t="shared" si="53"/>
        <v>619.78356249000001</v>
      </c>
      <c r="X889" s="5">
        <v>375.21490635808766</v>
      </c>
      <c r="Z889" s="20">
        <f t="shared" si="54"/>
        <v>994.99846884808767</v>
      </c>
      <c r="AB889" s="8">
        <v>147.4087083</v>
      </c>
      <c r="AC889" s="35">
        <v>0</v>
      </c>
      <c r="AD889" s="35"/>
      <c r="AE889" s="35">
        <v>0</v>
      </c>
      <c r="AF889" s="35">
        <v>229.88604169999999</v>
      </c>
      <c r="AG889" s="35">
        <v>27.505020830000003</v>
      </c>
      <c r="AH889" s="35">
        <v>198.35814579999999</v>
      </c>
      <c r="AI889" s="35"/>
      <c r="AJ889" s="35"/>
      <c r="AK889" s="35"/>
      <c r="AL889" s="35">
        <v>0</v>
      </c>
      <c r="AM889" s="35"/>
      <c r="AN889" s="35"/>
      <c r="AQ889" s="24">
        <f t="shared" si="56"/>
        <v>603.15791663000005</v>
      </c>
      <c r="AS889" s="34">
        <v>821.1</v>
      </c>
      <c r="AU889" s="20">
        <f t="shared" si="55"/>
        <v>1424.2579166300002</v>
      </c>
      <c r="AW889" s="20"/>
    </row>
    <row r="890" spans="1:49" x14ac:dyDescent="0.25">
      <c r="A890" t="str">
        <f>VLOOKUP($B890,'Cushing Balance'!$C$2:$E$500,3,TRUE)</f>
        <v>522011</v>
      </c>
      <c r="B890" s="1">
        <v>40901</v>
      </c>
      <c r="C890" s="31"/>
      <c r="D890" s="8">
        <v>0</v>
      </c>
      <c r="E890" s="35">
        <v>14.259375</v>
      </c>
      <c r="F890" s="35"/>
      <c r="G890" s="26">
        <v>49.5</v>
      </c>
      <c r="H890" s="35">
        <v>42.29377083</v>
      </c>
      <c r="I890" s="35">
        <v>0</v>
      </c>
      <c r="J890" s="26">
        <v>0</v>
      </c>
      <c r="K890" s="35">
        <v>61.367479169999996</v>
      </c>
      <c r="L890" s="35">
        <v>0</v>
      </c>
      <c r="M890" s="35">
        <v>411.71618749999999</v>
      </c>
      <c r="N890" s="35">
        <v>0</v>
      </c>
      <c r="O890" s="35"/>
      <c r="P890" s="35"/>
      <c r="Q890" s="35"/>
      <c r="R890" s="35">
        <v>43.947291669999998</v>
      </c>
      <c r="S890" s="35"/>
      <c r="T890" s="35"/>
      <c r="V890" s="24">
        <f t="shared" si="53"/>
        <v>623.08410417000005</v>
      </c>
      <c r="X890" s="5">
        <v>375.21490635808766</v>
      </c>
      <c r="Z890" s="20">
        <f t="shared" si="54"/>
        <v>998.29901052808771</v>
      </c>
      <c r="AB890" s="8">
        <v>149.25266669999999</v>
      </c>
      <c r="AC890" s="35">
        <v>0</v>
      </c>
      <c r="AD890" s="35"/>
      <c r="AE890" s="35">
        <v>0</v>
      </c>
      <c r="AF890" s="35">
        <v>232.6176667</v>
      </c>
      <c r="AG890" s="35">
        <v>32.193104169999998</v>
      </c>
      <c r="AH890" s="35">
        <v>199.51129170000002</v>
      </c>
      <c r="AI890" s="35"/>
      <c r="AJ890" s="35"/>
      <c r="AK890" s="35"/>
      <c r="AL890" s="35">
        <v>0</v>
      </c>
      <c r="AM890" s="35"/>
      <c r="AN890" s="35"/>
      <c r="AQ890" s="24">
        <f t="shared" si="56"/>
        <v>613.57472927000003</v>
      </c>
      <c r="AS890" s="34">
        <v>821.1</v>
      </c>
      <c r="AU890" s="20">
        <f t="shared" si="55"/>
        <v>1434.6747292700002</v>
      </c>
      <c r="AW890" s="20"/>
    </row>
    <row r="891" spans="1:49" x14ac:dyDescent="0.25">
      <c r="A891" t="str">
        <f>VLOOKUP($B891,'Cushing Balance'!$C$2:$E$500,3,TRUE)</f>
        <v>522011</v>
      </c>
      <c r="B891" s="1">
        <v>40902</v>
      </c>
      <c r="C891" s="31"/>
      <c r="D891" s="8">
        <v>134.80941670000001</v>
      </c>
      <c r="E891" s="35">
        <v>35.939541669999997</v>
      </c>
      <c r="F891" s="35"/>
      <c r="G891" s="26">
        <v>49.5</v>
      </c>
      <c r="H891" s="35">
        <v>23.298666669999999</v>
      </c>
      <c r="I891" s="35">
        <v>0</v>
      </c>
      <c r="J891" s="26">
        <v>0</v>
      </c>
      <c r="K891" s="35">
        <v>56.464833330000005</v>
      </c>
      <c r="L891" s="35">
        <v>0</v>
      </c>
      <c r="M891" s="35">
        <v>369.23250000000002</v>
      </c>
      <c r="N891" s="35">
        <v>0</v>
      </c>
      <c r="O891" s="35"/>
      <c r="P891" s="35"/>
      <c r="Q891" s="35"/>
      <c r="R891" s="35">
        <v>40.75126667</v>
      </c>
      <c r="S891" s="35"/>
      <c r="T891" s="35"/>
      <c r="V891" s="24">
        <f t="shared" si="53"/>
        <v>709.9962250399999</v>
      </c>
      <c r="X891" s="5">
        <v>375.21490635808766</v>
      </c>
      <c r="Z891" s="20">
        <f t="shared" si="54"/>
        <v>1085.2111313980877</v>
      </c>
      <c r="AB891" s="8">
        <v>149.2640208</v>
      </c>
      <c r="AC891" s="35">
        <v>0</v>
      </c>
      <c r="AD891" s="35"/>
      <c r="AE891" s="35">
        <v>0</v>
      </c>
      <c r="AF891" s="35">
        <v>232.79335420000001</v>
      </c>
      <c r="AG891" s="35">
        <v>24.740104169999999</v>
      </c>
      <c r="AH891" s="35">
        <v>198.99712500000001</v>
      </c>
      <c r="AI891" s="35"/>
      <c r="AJ891" s="35"/>
      <c r="AK891" s="35"/>
      <c r="AL891" s="35">
        <v>0</v>
      </c>
      <c r="AM891" s="35"/>
      <c r="AN891" s="35"/>
      <c r="AQ891" s="24">
        <f t="shared" si="56"/>
        <v>605.79460416999996</v>
      </c>
      <c r="AS891" s="34">
        <v>821.1</v>
      </c>
      <c r="AU891" s="20">
        <f t="shared" si="55"/>
        <v>1426.8946041700001</v>
      </c>
      <c r="AW891" s="20"/>
    </row>
    <row r="892" spans="1:49" x14ac:dyDescent="0.25">
      <c r="A892" t="str">
        <f>VLOOKUP($B892,'Cushing Balance'!$C$2:$E$500,3,TRUE)</f>
        <v>522011</v>
      </c>
      <c r="B892" s="1">
        <v>40903</v>
      </c>
      <c r="C892" s="31"/>
      <c r="D892" s="8">
        <v>386.14412499999997</v>
      </c>
      <c r="E892" s="35">
        <v>116.4724375</v>
      </c>
      <c r="F892" s="35"/>
      <c r="G892" s="26">
        <v>49.5</v>
      </c>
      <c r="H892" s="35">
        <v>38.513291670000001</v>
      </c>
      <c r="I892" s="35">
        <v>0</v>
      </c>
      <c r="J892" s="26">
        <v>0</v>
      </c>
      <c r="K892" s="35">
        <v>52.29366667</v>
      </c>
      <c r="L892" s="35">
        <v>0</v>
      </c>
      <c r="M892" s="35">
        <v>373.96627080000002</v>
      </c>
      <c r="N892" s="35">
        <v>0</v>
      </c>
      <c r="O892" s="35"/>
      <c r="P892" s="35"/>
      <c r="Q892" s="35"/>
      <c r="R892" s="35">
        <v>16.107749999999999</v>
      </c>
      <c r="S892" s="35"/>
      <c r="T892" s="35"/>
      <c r="V892" s="24">
        <f t="shared" si="53"/>
        <v>1032.99754164</v>
      </c>
      <c r="X892" s="5">
        <v>375.21490635808766</v>
      </c>
      <c r="Z892" s="20">
        <f t="shared" si="54"/>
        <v>1408.2124479980876</v>
      </c>
      <c r="AB892" s="8">
        <v>149.05418750000001</v>
      </c>
      <c r="AC892" s="35">
        <v>0</v>
      </c>
      <c r="AD892" s="35"/>
      <c r="AE892" s="35">
        <v>0</v>
      </c>
      <c r="AF892" s="35">
        <v>234.89985419999999</v>
      </c>
      <c r="AG892" s="35">
        <v>23.687999999999999</v>
      </c>
      <c r="AH892" s="35">
        <v>199.28527080000001</v>
      </c>
      <c r="AI892" s="35"/>
      <c r="AJ892" s="35"/>
      <c r="AK892" s="35"/>
      <c r="AL892" s="35">
        <v>0</v>
      </c>
      <c r="AM892" s="35"/>
      <c r="AN892" s="35"/>
      <c r="AQ892" s="24">
        <f t="shared" si="56"/>
        <v>606.92731249999997</v>
      </c>
      <c r="AS892" s="34">
        <v>821.1</v>
      </c>
      <c r="AU892" s="20">
        <f t="shared" si="55"/>
        <v>1428.0273124999999</v>
      </c>
      <c r="AW892" s="20"/>
    </row>
    <row r="893" spans="1:49" x14ac:dyDescent="0.25">
      <c r="A893" t="str">
        <f>VLOOKUP($B893,'Cushing Balance'!$C$2:$E$500,3,TRUE)</f>
        <v>522011</v>
      </c>
      <c r="B893" s="1">
        <v>40904</v>
      </c>
      <c r="C893" s="31"/>
      <c r="D893" s="8">
        <v>0</v>
      </c>
      <c r="E893" s="35">
        <v>95.753145829999994</v>
      </c>
      <c r="F893" s="35"/>
      <c r="G893" s="26">
        <v>49.5</v>
      </c>
      <c r="H893" s="35">
        <v>28.835395830000003</v>
      </c>
      <c r="I893" s="35">
        <v>0</v>
      </c>
      <c r="J893" s="26">
        <v>0</v>
      </c>
      <c r="K893" s="35">
        <v>49.157895830000001</v>
      </c>
      <c r="L893" s="35">
        <v>0</v>
      </c>
      <c r="M893" s="35">
        <v>385.65481249999999</v>
      </c>
      <c r="N893" s="35">
        <v>0</v>
      </c>
      <c r="O893" s="35"/>
      <c r="P893" s="35"/>
      <c r="Q893" s="35"/>
      <c r="R893" s="35">
        <v>43.542854169999998</v>
      </c>
      <c r="S893" s="35"/>
      <c r="T893" s="35"/>
      <c r="V893" s="24">
        <f t="shared" si="53"/>
        <v>652.44410416000005</v>
      </c>
      <c r="X893" s="5">
        <v>375.21490635808766</v>
      </c>
      <c r="Z893" s="20">
        <f t="shared" si="54"/>
        <v>1027.6590105180876</v>
      </c>
      <c r="AB893" s="8">
        <v>148.63154170000001</v>
      </c>
      <c r="AC893" s="35">
        <v>0</v>
      </c>
      <c r="AD893" s="35"/>
      <c r="AE893" s="35">
        <v>0</v>
      </c>
      <c r="AF893" s="35">
        <v>236.79141670000001</v>
      </c>
      <c r="AG893" s="35">
        <v>28.055479169999998</v>
      </c>
      <c r="AH893" s="35">
        <v>197.9451875</v>
      </c>
      <c r="AI893" s="35"/>
      <c r="AJ893" s="35"/>
      <c r="AK893" s="35"/>
      <c r="AL893" s="35">
        <v>0</v>
      </c>
      <c r="AM893" s="35"/>
      <c r="AN893" s="35"/>
      <c r="AQ893" s="24">
        <f t="shared" si="56"/>
        <v>611.42362507000007</v>
      </c>
      <c r="AS893" s="34">
        <v>821.1</v>
      </c>
      <c r="AU893" s="20">
        <f t="shared" si="55"/>
        <v>1432.52362507</v>
      </c>
      <c r="AW893" s="20"/>
    </row>
    <row r="894" spans="1:49" x14ac:dyDescent="0.25">
      <c r="A894" t="str">
        <f>VLOOKUP($B894,'Cushing Balance'!$C$2:$E$500,3,TRUE)</f>
        <v>522011</v>
      </c>
      <c r="B894" s="1">
        <v>40905</v>
      </c>
      <c r="C894" s="31"/>
      <c r="D894" s="8">
        <v>0</v>
      </c>
      <c r="E894" s="35">
        <v>14.66995833</v>
      </c>
      <c r="F894" s="35"/>
      <c r="G894" s="26">
        <v>49.5</v>
      </c>
      <c r="H894" s="35">
        <v>36.135083330000001</v>
      </c>
      <c r="I894" s="35">
        <v>0</v>
      </c>
      <c r="J894" s="26">
        <v>0</v>
      </c>
      <c r="K894" s="35">
        <v>62.029833330000002</v>
      </c>
      <c r="L894" s="35">
        <v>0</v>
      </c>
      <c r="M894" s="35">
        <v>398.11843750000003</v>
      </c>
      <c r="N894" s="35">
        <v>0</v>
      </c>
      <c r="O894" s="35"/>
      <c r="P894" s="35"/>
      <c r="Q894" s="35"/>
      <c r="R894" s="35">
        <v>44.988586959999999</v>
      </c>
      <c r="S894" s="35"/>
      <c r="T894" s="35"/>
      <c r="V894" s="24">
        <f t="shared" si="53"/>
        <v>605.44189945000005</v>
      </c>
      <c r="X894" s="5">
        <v>375.21490635808766</v>
      </c>
      <c r="Z894" s="20">
        <f t="shared" si="54"/>
        <v>980.65680580808771</v>
      </c>
      <c r="AB894" s="8">
        <v>147.2988958</v>
      </c>
      <c r="AC894" s="35">
        <v>0</v>
      </c>
      <c r="AD894" s="35"/>
      <c r="AE894" s="35">
        <v>0</v>
      </c>
      <c r="AF894" s="35">
        <v>234.97429170000001</v>
      </c>
      <c r="AG894" s="35">
        <v>34.927333330000003</v>
      </c>
      <c r="AH894" s="35">
        <v>199.29354169999999</v>
      </c>
      <c r="AI894" s="35"/>
      <c r="AJ894" s="35"/>
      <c r="AK894" s="35"/>
      <c r="AL894" s="35">
        <v>0</v>
      </c>
      <c r="AM894" s="35"/>
      <c r="AN894" s="35"/>
      <c r="AQ894" s="24">
        <f t="shared" si="56"/>
        <v>616.49406253000006</v>
      </c>
      <c r="AS894" s="34">
        <v>821.1</v>
      </c>
      <c r="AU894" s="20">
        <f t="shared" si="55"/>
        <v>1437.59406253</v>
      </c>
      <c r="AW894" s="20"/>
    </row>
    <row r="895" spans="1:49" x14ac:dyDescent="0.25">
      <c r="A895" t="str">
        <f>VLOOKUP($B895,'Cushing Balance'!$C$2:$E$500,3,TRUE)</f>
        <v>522011</v>
      </c>
      <c r="B895" s="1">
        <v>40906</v>
      </c>
      <c r="C895" s="31"/>
      <c r="D895" s="8">
        <v>95.276916670000006</v>
      </c>
      <c r="E895" s="35">
        <v>12.214062500000001</v>
      </c>
      <c r="F895" s="35"/>
      <c r="G895" s="26">
        <v>49.5</v>
      </c>
      <c r="H895" s="35">
        <v>44.5129375</v>
      </c>
      <c r="I895" s="35">
        <v>0</v>
      </c>
      <c r="J895" s="26">
        <v>0</v>
      </c>
      <c r="K895" s="35">
        <v>66.153395829999994</v>
      </c>
      <c r="L895" s="35">
        <v>0</v>
      </c>
      <c r="M895" s="35">
        <v>440.5390208</v>
      </c>
      <c r="N895" s="35">
        <v>0</v>
      </c>
      <c r="O895" s="35"/>
      <c r="P895" s="35"/>
      <c r="Q895" s="35"/>
      <c r="R895" s="35">
        <v>43.908875000000002</v>
      </c>
      <c r="S895" s="35"/>
      <c r="T895" s="35"/>
      <c r="V895" s="24">
        <f t="shared" si="53"/>
        <v>752.10520829999996</v>
      </c>
      <c r="X895" s="5">
        <v>375.21490635808766</v>
      </c>
      <c r="Z895" s="20">
        <f t="shared" si="54"/>
        <v>1127.3201146580877</v>
      </c>
      <c r="AB895" s="8">
        <v>149.09531250000001</v>
      </c>
      <c r="AC895" s="35">
        <v>0</v>
      </c>
      <c r="AD895" s="35"/>
      <c r="AE895" s="35">
        <v>0</v>
      </c>
      <c r="AF895" s="35">
        <v>231.40054169999999</v>
      </c>
      <c r="AG895" s="35">
        <v>30.95825</v>
      </c>
      <c r="AH895" s="35">
        <v>197.9227917</v>
      </c>
      <c r="AI895" s="35"/>
      <c r="AJ895" s="35"/>
      <c r="AK895" s="35"/>
      <c r="AL895" s="35">
        <v>0</v>
      </c>
      <c r="AM895" s="35"/>
      <c r="AN895" s="35"/>
      <c r="AQ895" s="24">
        <f t="shared" si="56"/>
        <v>609.37689590000002</v>
      </c>
      <c r="AS895" s="34">
        <v>821.1</v>
      </c>
      <c r="AU895" s="20">
        <f t="shared" si="55"/>
        <v>1430.4768959</v>
      </c>
      <c r="AW895" s="20"/>
    </row>
    <row r="896" spans="1:49" x14ac:dyDescent="0.25">
      <c r="A896" t="str">
        <f>VLOOKUP($B896,'Cushing Balance'!$C$2:$E$500,3,TRUE)</f>
        <v>522011</v>
      </c>
      <c r="B896" s="1">
        <v>40907</v>
      </c>
      <c r="C896" s="31"/>
      <c r="D896" s="8">
        <v>211.3475833</v>
      </c>
      <c r="E896" s="35">
        <v>90.570229170000005</v>
      </c>
      <c r="F896" s="35"/>
      <c r="G896" s="26">
        <v>49.5</v>
      </c>
      <c r="H896" s="35">
        <v>36.20152083</v>
      </c>
      <c r="I896" s="35">
        <v>0</v>
      </c>
      <c r="J896" s="26">
        <v>0</v>
      </c>
      <c r="K896" s="35">
        <v>65.12189583</v>
      </c>
      <c r="L896" s="35">
        <v>0</v>
      </c>
      <c r="M896" s="35">
        <v>412.93287500000002</v>
      </c>
      <c r="N896" s="35">
        <v>0</v>
      </c>
      <c r="O896" s="35"/>
      <c r="P896" s="35"/>
      <c r="Q896" s="35"/>
      <c r="R896" s="35">
        <v>68.882437499999995</v>
      </c>
      <c r="S896" s="35"/>
      <c r="T896" s="35"/>
      <c r="V896" s="24">
        <f t="shared" si="53"/>
        <v>934.55654162999997</v>
      </c>
      <c r="X896" s="5">
        <v>375.21490635808766</v>
      </c>
      <c r="Z896" s="20">
        <f t="shared" si="54"/>
        <v>1309.7714479880876</v>
      </c>
      <c r="AB896" s="8">
        <v>150.02368749999999</v>
      </c>
      <c r="AC896" s="35">
        <v>0</v>
      </c>
      <c r="AD896" s="35"/>
      <c r="AE896" s="35">
        <v>0</v>
      </c>
      <c r="AF896" s="35">
        <v>228.5340625</v>
      </c>
      <c r="AG896" s="35">
        <v>35.866145830000001</v>
      </c>
      <c r="AH896" s="35">
        <v>187.0039792</v>
      </c>
      <c r="AI896" s="35"/>
      <c r="AJ896" s="35"/>
      <c r="AK896" s="35"/>
      <c r="AL896" s="35">
        <v>0</v>
      </c>
      <c r="AM896" s="35"/>
      <c r="AN896" s="35"/>
      <c r="AQ896" s="24">
        <f t="shared" si="56"/>
        <v>601.42787503</v>
      </c>
      <c r="AS896" s="34">
        <v>821.1</v>
      </c>
      <c r="AU896" s="20">
        <f t="shared" si="55"/>
        <v>1422.5278750299999</v>
      </c>
      <c r="AW896" s="20"/>
    </row>
    <row r="897" spans="1:49" x14ac:dyDescent="0.25">
      <c r="A897" t="str">
        <f>VLOOKUP($B897,'Cushing Balance'!$C$2:$E$500,3,TRUE)</f>
        <v>532011</v>
      </c>
      <c r="B897" s="1">
        <v>40908</v>
      </c>
      <c r="C897" s="31"/>
      <c r="D897" s="8">
        <v>0</v>
      </c>
      <c r="E897" s="35">
        <v>44.96533333</v>
      </c>
      <c r="F897" s="35"/>
      <c r="G897" s="26">
        <v>49.5</v>
      </c>
      <c r="H897" s="35">
        <v>20.913541669999997</v>
      </c>
      <c r="I897" s="35">
        <v>0</v>
      </c>
      <c r="J897" s="26">
        <v>0</v>
      </c>
      <c r="K897" s="35">
        <v>67.955166670000011</v>
      </c>
      <c r="L897" s="35">
        <v>0</v>
      </c>
      <c r="M897" s="35">
        <v>375.8487083</v>
      </c>
      <c r="N897" s="35">
        <v>0</v>
      </c>
      <c r="O897" s="35"/>
      <c r="P897" s="35"/>
      <c r="Q897" s="35"/>
      <c r="R897" s="35">
        <v>65.335895829999998</v>
      </c>
      <c r="S897" s="35"/>
      <c r="T897" s="35"/>
      <c r="V897" s="24">
        <f t="shared" si="53"/>
        <v>624.51864580000006</v>
      </c>
      <c r="X897" s="5">
        <v>375.21490635808766</v>
      </c>
      <c r="Z897" s="20">
        <f t="shared" si="54"/>
        <v>999.73355215808772</v>
      </c>
      <c r="AB897" s="8">
        <v>148.22158329999999</v>
      </c>
      <c r="AC897" s="35">
        <v>0</v>
      </c>
      <c r="AD897" s="35"/>
      <c r="AE897" s="35">
        <v>0</v>
      </c>
      <c r="AF897" s="35">
        <v>229.9728542</v>
      </c>
      <c r="AG897" s="35">
        <v>32.600604169999997</v>
      </c>
      <c r="AH897" s="35">
        <v>197.948125</v>
      </c>
      <c r="AI897" s="35"/>
      <c r="AJ897" s="35"/>
      <c r="AK897" s="35"/>
      <c r="AL897" s="35">
        <v>0</v>
      </c>
      <c r="AM897" s="35"/>
      <c r="AN897" s="35"/>
      <c r="AQ897" s="24">
        <f t="shared" si="56"/>
        <v>608.74316666999994</v>
      </c>
      <c r="AS897" s="34">
        <v>821.1</v>
      </c>
      <c r="AU897" s="20">
        <f t="shared" si="55"/>
        <v>1429.8431666699998</v>
      </c>
      <c r="AW897" s="20"/>
    </row>
    <row r="898" spans="1:49" x14ac:dyDescent="0.25">
      <c r="A898" t="str">
        <f>VLOOKUP($B898,'Cushing Balance'!$C$2:$E$500,3,TRUE)</f>
        <v>532011</v>
      </c>
      <c r="B898" s="1">
        <v>40909</v>
      </c>
      <c r="C898" s="31"/>
      <c r="D898" s="8">
        <v>0</v>
      </c>
      <c r="E898" s="35">
        <v>14.6878125</v>
      </c>
      <c r="F898" s="35"/>
      <c r="G898" s="26">
        <v>49.5</v>
      </c>
      <c r="H898" s="35">
        <v>57.779354169999998</v>
      </c>
      <c r="I898" s="35">
        <v>0</v>
      </c>
      <c r="J898" s="26">
        <v>0</v>
      </c>
      <c r="K898" s="35">
        <v>57.903937499999998</v>
      </c>
      <c r="L898" s="35">
        <v>0</v>
      </c>
      <c r="M898" s="35">
        <v>371.30675000000002</v>
      </c>
      <c r="N898" s="35">
        <v>0</v>
      </c>
      <c r="O898" s="35"/>
      <c r="P898" s="35"/>
      <c r="Q898" s="35"/>
      <c r="R898" s="35">
        <v>38.174729169999999</v>
      </c>
      <c r="S898" s="35"/>
      <c r="T898" s="35"/>
      <c r="V898" s="24">
        <f t="shared" si="53"/>
        <v>589.35258334000002</v>
      </c>
      <c r="X898" s="5">
        <v>410.52805563513544</v>
      </c>
      <c r="Z898" s="20">
        <f t="shared" si="54"/>
        <v>999.88063897513553</v>
      </c>
      <c r="AB898" s="8">
        <v>148.66018750000001</v>
      </c>
      <c r="AC898" s="35">
        <v>0</v>
      </c>
      <c r="AD898" s="35"/>
      <c r="AE898" s="35">
        <v>0</v>
      </c>
      <c r="AF898" s="35">
        <v>223.68647920000001</v>
      </c>
      <c r="AG898" s="35">
        <v>22.59995833</v>
      </c>
      <c r="AH898" s="35">
        <v>198.88718750000001</v>
      </c>
      <c r="AI898" s="35"/>
      <c r="AJ898" s="35"/>
      <c r="AK898" s="35"/>
      <c r="AL898" s="35">
        <v>0</v>
      </c>
      <c r="AM898" s="35"/>
      <c r="AN898" s="35"/>
      <c r="AQ898" s="24">
        <f t="shared" si="56"/>
        <v>593.83381253000005</v>
      </c>
      <c r="AS898" s="34">
        <v>766.7</v>
      </c>
      <c r="AU898" s="20">
        <f t="shared" si="55"/>
        <v>1360.53381253</v>
      </c>
      <c r="AW898" s="20"/>
    </row>
    <row r="899" spans="1:49" x14ac:dyDescent="0.25">
      <c r="A899" t="str">
        <f>VLOOKUP($B899,'Cushing Balance'!$C$2:$E$500,3,TRUE)</f>
        <v>532011</v>
      </c>
      <c r="B899" s="1">
        <v>40910</v>
      </c>
      <c r="C899" s="31"/>
      <c r="D899" s="8">
        <v>0</v>
      </c>
      <c r="E899" s="35">
        <v>113.3677292</v>
      </c>
      <c r="F899" s="35"/>
      <c r="G899" s="26">
        <v>49.5</v>
      </c>
      <c r="H899" s="35">
        <v>22.97914583</v>
      </c>
      <c r="I899" s="35">
        <v>0</v>
      </c>
      <c r="J899" s="26">
        <v>0</v>
      </c>
      <c r="K899" s="35">
        <v>63.45720833</v>
      </c>
      <c r="L899" s="35">
        <v>0</v>
      </c>
      <c r="M899" s="35">
        <v>435.11843750000003</v>
      </c>
      <c r="N899" s="35">
        <v>0</v>
      </c>
      <c r="O899" s="35"/>
      <c r="P899" s="35"/>
      <c r="Q899" s="35"/>
      <c r="R899" s="35">
        <v>41.228145830000003</v>
      </c>
      <c r="S899" s="35"/>
      <c r="T899" s="35"/>
      <c r="V899" s="24">
        <f t="shared" si="53"/>
        <v>725.65066669000009</v>
      </c>
      <c r="X899" s="5">
        <v>410.52805563513544</v>
      </c>
      <c r="Z899" s="20">
        <f t="shared" si="54"/>
        <v>1136.1787223251356</v>
      </c>
      <c r="AB899" s="8">
        <v>149.57668749999999</v>
      </c>
      <c r="AC899" s="35">
        <v>0</v>
      </c>
      <c r="AD899" s="35"/>
      <c r="AE899" s="35">
        <v>0</v>
      </c>
      <c r="AF899" s="35">
        <v>227.31343749999999</v>
      </c>
      <c r="AG899" s="35">
        <v>25.46885417</v>
      </c>
      <c r="AH899" s="35">
        <v>199.67508330000001</v>
      </c>
      <c r="AI899" s="35"/>
      <c r="AJ899" s="35"/>
      <c r="AK899" s="35"/>
      <c r="AL899" s="35">
        <v>0</v>
      </c>
      <c r="AM899" s="35"/>
      <c r="AN899" s="35"/>
      <c r="AQ899" s="24">
        <f t="shared" si="56"/>
        <v>602.03406246999998</v>
      </c>
      <c r="AS899" s="34">
        <v>766.7</v>
      </c>
      <c r="AU899" s="20">
        <f t="shared" si="55"/>
        <v>1368.73406247</v>
      </c>
      <c r="AW899" s="20"/>
    </row>
    <row r="900" spans="1:49" x14ac:dyDescent="0.25">
      <c r="A900" t="str">
        <f>VLOOKUP($B900,'Cushing Balance'!$C$2:$E$500,3,TRUE)</f>
        <v>532011</v>
      </c>
      <c r="B900" s="1">
        <v>40911</v>
      </c>
      <c r="C900" s="31"/>
      <c r="D900" s="8">
        <v>0</v>
      </c>
      <c r="E900" s="35">
        <v>99.765541670000005</v>
      </c>
      <c r="F900" s="35"/>
      <c r="G900" s="26">
        <v>49.5</v>
      </c>
      <c r="H900" s="35">
        <v>31.88945833</v>
      </c>
      <c r="I900" s="35">
        <v>0</v>
      </c>
      <c r="J900" s="26">
        <v>0</v>
      </c>
      <c r="K900" s="35">
        <v>67.523854170000007</v>
      </c>
      <c r="L900" s="35">
        <v>0</v>
      </c>
      <c r="M900" s="35">
        <v>242.7483958</v>
      </c>
      <c r="N900" s="35">
        <v>0</v>
      </c>
      <c r="O900" s="35"/>
      <c r="P900" s="35"/>
      <c r="Q900" s="35"/>
      <c r="R900" s="35">
        <v>19.665936170000002</v>
      </c>
      <c r="S900" s="35"/>
      <c r="T900" s="35"/>
      <c r="V900" s="24">
        <f t="shared" si="53"/>
        <v>511.09318614000006</v>
      </c>
      <c r="X900" s="5">
        <v>410.52805563513544</v>
      </c>
      <c r="Z900" s="20">
        <f t="shared" si="54"/>
        <v>921.62124177513556</v>
      </c>
      <c r="AB900" s="8">
        <v>147.92797920000001</v>
      </c>
      <c r="AC900" s="35">
        <v>0</v>
      </c>
      <c r="AD900" s="35"/>
      <c r="AE900" s="35">
        <v>0</v>
      </c>
      <c r="AF900" s="35">
        <v>229.31308329999999</v>
      </c>
      <c r="AG900" s="35">
        <v>34.83625</v>
      </c>
      <c r="AH900" s="35">
        <v>199.09691670000001</v>
      </c>
      <c r="AI900" s="35"/>
      <c r="AJ900" s="35"/>
      <c r="AK900" s="35"/>
      <c r="AL900" s="35">
        <v>0</v>
      </c>
      <c r="AM900" s="35"/>
      <c r="AN900" s="35"/>
      <c r="AQ900" s="24">
        <f t="shared" si="56"/>
        <v>611.17422920000001</v>
      </c>
      <c r="AS900" s="34">
        <v>766.7</v>
      </c>
      <c r="AU900" s="20">
        <f t="shared" si="55"/>
        <v>1377.8742292000002</v>
      </c>
      <c r="AW900" s="20"/>
    </row>
    <row r="901" spans="1:49" x14ac:dyDescent="0.25">
      <c r="A901" t="str">
        <f>VLOOKUP($B901,'Cushing Balance'!$C$2:$E$500,3,TRUE)</f>
        <v>532011</v>
      </c>
      <c r="B901" s="1">
        <v>40912</v>
      </c>
      <c r="C901" s="31"/>
      <c r="D901" s="8">
        <v>97.417562500000003</v>
      </c>
      <c r="E901" s="35">
        <v>33.421729169999999</v>
      </c>
      <c r="F901" s="35"/>
      <c r="G901" s="26">
        <v>49.5</v>
      </c>
      <c r="H901" s="35">
        <v>47.570250000000001</v>
      </c>
      <c r="I901" s="35">
        <v>0</v>
      </c>
      <c r="J901" s="26">
        <v>0</v>
      </c>
      <c r="K901" s="35">
        <v>57.954020830000005</v>
      </c>
      <c r="L901" s="35">
        <v>0</v>
      </c>
      <c r="M901" s="35">
        <v>437.46360420000002</v>
      </c>
      <c r="N901" s="35">
        <v>0</v>
      </c>
      <c r="O901" s="35"/>
      <c r="P901" s="35"/>
      <c r="Q901" s="35"/>
      <c r="R901" s="35">
        <v>31.7080625</v>
      </c>
      <c r="S901" s="35"/>
      <c r="T901" s="35"/>
      <c r="V901" s="24">
        <f t="shared" si="53"/>
        <v>755.0352292</v>
      </c>
      <c r="X901" s="5">
        <v>410.52805563513544</v>
      </c>
      <c r="Z901" s="20">
        <f t="shared" si="54"/>
        <v>1165.5632848351354</v>
      </c>
      <c r="AB901" s="8">
        <v>149.01331250000001</v>
      </c>
      <c r="AC901" s="35">
        <v>0</v>
      </c>
      <c r="AD901" s="35"/>
      <c r="AE901" s="35">
        <v>0</v>
      </c>
      <c r="AF901" s="35">
        <v>221.40941670000001</v>
      </c>
      <c r="AG901" s="35">
        <v>37.978979169999995</v>
      </c>
      <c r="AH901" s="35">
        <v>198.46164579999999</v>
      </c>
      <c r="AI901" s="35"/>
      <c r="AJ901" s="35"/>
      <c r="AK901" s="35"/>
      <c r="AL901" s="35">
        <v>0</v>
      </c>
      <c r="AM901" s="35"/>
      <c r="AN901" s="35"/>
      <c r="AQ901" s="24">
        <f t="shared" si="56"/>
        <v>606.86335417000009</v>
      </c>
      <c r="AS901" s="34">
        <v>766.7</v>
      </c>
      <c r="AU901" s="20">
        <f t="shared" si="55"/>
        <v>1373.5633541700001</v>
      </c>
      <c r="AW901" s="20"/>
    </row>
    <row r="902" spans="1:49" x14ac:dyDescent="0.25">
      <c r="A902" t="str">
        <f>VLOOKUP($B902,'Cushing Balance'!$C$2:$E$500,3,TRUE)</f>
        <v>532011</v>
      </c>
      <c r="B902" s="1">
        <v>40913</v>
      </c>
      <c r="C902" s="31"/>
      <c r="D902" s="8">
        <v>93.479479170000005</v>
      </c>
      <c r="E902" s="35">
        <v>19.140083330000003</v>
      </c>
      <c r="F902" s="35"/>
      <c r="G902" s="26">
        <v>49.5</v>
      </c>
      <c r="H902" s="35">
        <v>46.28829167</v>
      </c>
      <c r="I902" s="35">
        <v>0</v>
      </c>
      <c r="J902" s="26">
        <v>0</v>
      </c>
      <c r="K902" s="35">
        <v>61.880645829999999</v>
      </c>
      <c r="L902" s="35">
        <v>0</v>
      </c>
      <c r="M902" s="35">
        <v>435.03302079999997</v>
      </c>
      <c r="N902" s="35">
        <v>0</v>
      </c>
      <c r="O902" s="35"/>
      <c r="P902" s="35"/>
      <c r="Q902" s="35"/>
      <c r="R902" s="35">
        <v>50.927145830000001</v>
      </c>
      <c r="S902" s="35"/>
      <c r="T902" s="35"/>
      <c r="V902" s="24">
        <f t="shared" si="53"/>
        <v>756.24866662999989</v>
      </c>
      <c r="X902" s="5">
        <v>410.52805563513544</v>
      </c>
      <c r="Z902" s="20">
        <f t="shared" si="54"/>
        <v>1166.7767222651353</v>
      </c>
      <c r="AB902" s="8">
        <v>149.2662708</v>
      </c>
      <c r="AC902" s="35">
        <v>0</v>
      </c>
      <c r="AD902" s="35"/>
      <c r="AE902" s="35">
        <v>0</v>
      </c>
      <c r="AF902" s="35">
        <v>227.77060420000001</v>
      </c>
      <c r="AG902" s="35">
        <v>36.917104170000002</v>
      </c>
      <c r="AH902" s="35">
        <v>198.11804169999999</v>
      </c>
      <c r="AI902" s="35"/>
      <c r="AJ902" s="35"/>
      <c r="AK902" s="35"/>
      <c r="AL902" s="35">
        <v>0</v>
      </c>
      <c r="AM902" s="35"/>
      <c r="AN902" s="35"/>
      <c r="AQ902" s="24">
        <f t="shared" si="56"/>
        <v>612.07202086999996</v>
      </c>
      <c r="AS902" s="34">
        <v>766.7</v>
      </c>
      <c r="AU902" s="20">
        <f t="shared" si="55"/>
        <v>1378.77202087</v>
      </c>
      <c r="AW902" s="20"/>
    </row>
    <row r="903" spans="1:49" x14ac:dyDescent="0.25">
      <c r="A903" t="str">
        <f>VLOOKUP($B903,'Cushing Balance'!$C$2:$E$500,3,TRUE)</f>
        <v>532011</v>
      </c>
      <c r="B903" s="1">
        <v>40914</v>
      </c>
      <c r="C903" s="31"/>
      <c r="D903" s="8">
        <v>120.5679583</v>
      </c>
      <c r="E903" s="35">
        <v>15.535</v>
      </c>
      <c r="F903" s="35"/>
      <c r="G903" s="26">
        <v>49.5</v>
      </c>
      <c r="H903" s="35">
        <v>15.245687500000001</v>
      </c>
      <c r="I903" s="35">
        <v>0</v>
      </c>
      <c r="J903" s="26">
        <v>0</v>
      </c>
      <c r="K903" s="35">
        <v>69.84064583</v>
      </c>
      <c r="L903" s="35">
        <v>0</v>
      </c>
      <c r="M903" s="35">
        <v>359.04331250000001</v>
      </c>
      <c r="N903" s="35">
        <v>0</v>
      </c>
      <c r="O903" s="35"/>
      <c r="P903" s="35"/>
      <c r="Q903" s="35"/>
      <c r="R903" s="35">
        <v>69.799562499999993</v>
      </c>
      <c r="S903" s="35"/>
      <c r="T903" s="35"/>
      <c r="V903" s="24">
        <f t="shared" si="53"/>
        <v>699.53216663000001</v>
      </c>
      <c r="X903" s="5">
        <v>410.52805563513544</v>
      </c>
      <c r="Z903" s="20">
        <f t="shared" si="54"/>
        <v>1110.0602222651355</v>
      </c>
      <c r="AB903" s="8">
        <v>149.14689580000001</v>
      </c>
      <c r="AC903" s="35">
        <v>0</v>
      </c>
      <c r="AD903" s="35"/>
      <c r="AE903" s="35">
        <v>0</v>
      </c>
      <c r="AF903" s="35">
        <v>223.1588333</v>
      </c>
      <c r="AG903" s="35">
        <v>37.999354169999997</v>
      </c>
      <c r="AH903" s="35">
        <v>186.5702292</v>
      </c>
      <c r="AI903" s="35"/>
      <c r="AJ903" s="35"/>
      <c r="AK903" s="35"/>
      <c r="AL903" s="35">
        <v>0</v>
      </c>
      <c r="AM903" s="35"/>
      <c r="AN903" s="35"/>
      <c r="AQ903" s="24">
        <f t="shared" si="56"/>
        <v>596.87531247000004</v>
      </c>
      <c r="AS903" s="34">
        <v>766.7</v>
      </c>
      <c r="AU903" s="20">
        <f t="shared" si="55"/>
        <v>1363.57531247</v>
      </c>
      <c r="AW903" s="20"/>
    </row>
    <row r="904" spans="1:49" x14ac:dyDescent="0.25">
      <c r="A904" t="str">
        <f>VLOOKUP($B904,'Cushing Balance'!$C$2:$E$500,3,TRUE)</f>
        <v>12012</v>
      </c>
      <c r="B904" s="1">
        <v>40915</v>
      </c>
      <c r="C904" s="31"/>
      <c r="D904" s="8">
        <v>0</v>
      </c>
      <c r="E904" s="35">
        <v>135.13939579999999</v>
      </c>
      <c r="F904" s="35"/>
      <c r="G904" s="26">
        <v>49.5</v>
      </c>
      <c r="H904" s="35">
        <v>59.529354169999998</v>
      </c>
      <c r="I904" s="35">
        <v>0</v>
      </c>
      <c r="J904" s="26">
        <v>0</v>
      </c>
      <c r="K904" s="35">
        <v>70.490020829999992</v>
      </c>
      <c r="L904" s="35">
        <v>0</v>
      </c>
      <c r="M904" s="35">
        <v>385.44137499999999</v>
      </c>
      <c r="N904" s="35">
        <v>0</v>
      </c>
      <c r="O904" s="35"/>
      <c r="P904" s="35"/>
      <c r="Q904" s="35"/>
      <c r="R904" s="35">
        <v>42.80660417</v>
      </c>
      <c r="S904" s="35"/>
      <c r="T904" s="35"/>
      <c r="V904" s="24">
        <f t="shared" si="53"/>
        <v>742.90674996999996</v>
      </c>
      <c r="X904" s="5">
        <v>410.52805563513544</v>
      </c>
      <c r="Z904" s="20">
        <f t="shared" si="54"/>
        <v>1153.4348056051354</v>
      </c>
      <c r="AB904" s="8">
        <v>149.7376458</v>
      </c>
      <c r="AC904" s="35">
        <v>0</v>
      </c>
      <c r="AD904" s="35"/>
      <c r="AE904" s="35">
        <v>0</v>
      </c>
      <c r="AF904" s="35">
        <v>221.3550625</v>
      </c>
      <c r="AG904" s="35">
        <v>37.338083330000003</v>
      </c>
      <c r="AH904" s="35">
        <v>184.07668749999999</v>
      </c>
      <c r="AI904" s="35"/>
      <c r="AJ904" s="35"/>
      <c r="AK904" s="35"/>
      <c r="AL904" s="35">
        <v>0</v>
      </c>
      <c r="AM904" s="35"/>
      <c r="AN904" s="35"/>
      <c r="AQ904" s="24">
        <f t="shared" si="56"/>
        <v>592.50747913000009</v>
      </c>
      <c r="AS904" s="34">
        <v>766.7</v>
      </c>
      <c r="AU904" s="20">
        <f t="shared" si="55"/>
        <v>1359.2074791300001</v>
      </c>
      <c r="AW904" s="20"/>
    </row>
    <row r="905" spans="1:49" x14ac:dyDescent="0.25">
      <c r="A905" t="str">
        <f>VLOOKUP($B905,'Cushing Balance'!$C$2:$E$500,3,TRUE)</f>
        <v>12012</v>
      </c>
      <c r="B905" s="1">
        <v>40916</v>
      </c>
      <c r="C905" s="31"/>
      <c r="D905" s="8">
        <v>193.83881249999999</v>
      </c>
      <c r="E905" s="35">
        <v>120.8085</v>
      </c>
      <c r="F905" s="35"/>
      <c r="G905" s="26">
        <v>49.5</v>
      </c>
      <c r="H905" s="35">
        <v>59.758833330000002</v>
      </c>
      <c r="I905" s="35">
        <v>0</v>
      </c>
      <c r="J905" s="26">
        <v>0</v>
      </c>
      <c r="K905" s="35">
        <v>67.15997917</v>
      </c>
      <c r="L905" s="35">
        <v>0</v>
      </c>
      <c r="M905" s="35">
        <v>362.72341670000003</v>
      </c>
      <c r="N905" s="35">
        <v>0</v>
      </c>
      <c r="O905" s="35"/>
      <c r="P905" s="35"/>
      <c r="Q905" s="35"/>
      <c r="R905" s="35">
        <v>44.944770830000003</v>
      </c>
      <c r="S905" s="35"/>
      <c r="T905" s="35"/>
      <c r="V905" s="24">
        <f t="shared" si="53"/>
        <v>898.73431253000001</v>
      </c>
      <c r="X905" s="5">
        <v>410.52805563513544</v>
      </c>
      <c r="Z905" s="20">
        <f t="shared" si="54"/>
        <v>1309.2623681651355</v>
      </c>
      <c r="AB905" s="8">
        <v>148.66633329999999</v>
      </c>
      <c r="AC905" s="35">
        <v>0</v>
      </c>
      <c r="AD905" s="35"/>
      <c r="AE905" s="35">
        <v>0</v>
      </c>
      <c r="AF905" s="35">
        <v>224.58497919999999</v>
      </c>
      <c r="AG905" s="35">
        <v>35.300104169999997</v>
      </c>
      <c r="AH905" s="35">
        <v>199.84475</v>
      </c>
      <c r="AI905" s="35"/>
      <c r="AJ905" s="35"/>
      <c r="AK905" s="35"/>
      <c r="AL905" s="35">
        <v>0</v>
      </c>
      <c r="AM905" s="35"/>
      <c r="AN905" s="35"/>
      <c r="AQ905" s="24">
        <f t="shared" si="56"/>
        <v>608.39616666999996</v>
      </c>
      <c r="AS905" s="34">
        <v>766.7</v>
      </c>
      <c r="AU905" s="20">
        <f t="shared" si="55"/>
        <v>1375.09616667</v>
      </c>
      <c r="AW905" s="20"/>
    </row>
    <row r="906" spans="1:49" x14ac:dyDescent="0.25">
      <c r="A906" t="str">
        <f>VLOOKUP($B906,'Cushing Balance'!$C$2:$E$500,3,TRUE)</f>
        <v>12012</v>
      </c>
      <c r="B906" s="1">
        <v>40917</v>
      </c>
      <c r="C906" s="31"/>
      <c r="D906" s="8">
        <v>80.577208329999991</v>
      </c>
      <c r="E906" s="35">
        <v>21.180479169999998</v>
      </c>
      <c r="F906" s="35"/>
      <c r="G906" s="26">
        <v>49.5</v>
      </c>
      <c r="H906" s="35">
        <v>71.622500000000002</v>
      </c>
      <c r="I906" s="35">
        <v>0</v>
      </c>
      <c r="J906" s="26">
        <v>0</v>
      </c>
      <c r="K906" s="35">
        <v>65.847395829999996</v>
      </c>
      <c r="L906" s="35">
        <v>0</v>
      </c>
      <c r="M906" s="35">
        <v>380.40885420000001</v>
      </c>
      <c r="N906" s="35">
        <v>0</v>
      </c>
      <c r="O906" s="35"/>
      <c r="P906" s="35"/>
      <c r="Q906" s="35"/>
      <c r="R906" s="35">
        <v>56.772500000000001</v>
      </c>
      <c r="S906" s="35"/>
      <c r="T906" s="35"/>
      <c r="V906" s="24">
        <f t="shared" ref="V906:V969" si="57">SUM(D906:R906)</f>
        <v>725.90893753</v>
      </c>
      <c r="X906" s="5">
        <v>410.52805563513544</v>
      </c>
      <c r="Z906" s="20">
        <f t="shared" ref="Z906:Z969" si="58">X906+V906</f>
        <v>1136.4369931651354</v>
      </c>
      <c r="AB906" s="8">
        <v>147.55229170000001</v>
      </c>
      <c r="AC906" s="35">
        <v>0</v>
      </c>
      <c r="AD906" s="35"/>
      <c r="AE906" s="35">
        <v>0</v>
      </c>
      <c r="AF906" s="35">
        <v>227.0319375</v>
      </c>
      <c r="AG906" s="35">
        <v>34.939500000000002</v>
      </c>
      <c r="AH906" s="35">
        <v>198.13431249999999</v>
      </c>
      <c r="AI906" s="35"/>
      <c r="AJ906" s="35"/>
      <c r="AK906" s="35"/>
      <c r="AL906" s="35">
        <v>0</v>
      </c>
      <c r="AM906" s="35"/>
      <c r="AN906" s="35"/>
      <c r="AQ906" s="24">
        <f t="shared" si="56"/>
        <v>607.65804170000001</v>
      </c>
      <c r="AS906" s="34">
        <v>766.7</v>
      </c>
      <c r="AU906" s="20">
        <f t="shared" ref="AU906:AU969" si="59">AS906+AQ906</f>
        <v>1374.3580417000001</v>
      </c>
      <c r="AW906" s="20"/>
    </row>
    <row r="907" spans="1:49" x14ac:dyDescent="0.25">
      <c r="A907" t="str">
        <f>VLOOKUP($B907,'Cushing Balance'!$C$2:$E$500,3,TRUE)</f>
        <v>12012</v>
      </c>
      <c r="B907" s="1">
        <v>40918</v>
      </c>
      <c r="C907" s="31"/>
      <c r="D907" s="8">
        <v>84.428979170000005</v>
      </c>
      <c r="E907" s="35">
        <v>24.036625000000001</v>
      </c>
      <c r="F907" s="35"/>
      <c r="G907" s="26">
        <v>49.5</v>
      </c>
      <c r="H907" s="35">
        <v>62.878687499999998</v>
      </c>
      <c r="I907" s="35">
        <v>0</v>
      </c>
      <c r="J907" s="26">
        <v>0</v>
      </c>
      <c r="K907" s="35">
        <v>65.771041670000002</v>
      </c>
      <c r="L907" s="35">
        <v>0</v>
      </c>
      <c r="M907" s="35">
        <v>348.47949999999997</v>
      </c>
      <c r="N907" s="35">
        <v>0</v>
      </c>
      <c r="O907" s="35"/>
      <c r="P907" s="35"/>
      <c r="Q907" s="35"/>
      <c r="R907" s="35">
        <v>40.912312499999999</v>
      </c>
      <c r="S907" s="35"/>
      <c r="T907" s="35"/>
      <c r="V907" s="24">
        <f t="shared" si="57"/>
        <v>676.00714583999991</v>
      </c>
      <c r="X907" s="5">
        <v>410.52805563513544</v>
      </c>
      <c r="Z907" s="20">
        <f t="shared" si="58"/>
        <v>1086.5352014751354</v>
      </c>
      <c r="AB907" s="8">
        <v>149.12712500000001</v>
      </c>
      <c r="AC907" s="35">
        <v>0</v>
      </c>
      <c r="AD907" s="35"/>
      <c r="AE907" s="35">
        <v>0</v>
      </c>
      <c r="AF907" s="35">
        <v>230.67604170000001</v>
      </c>
      <c r="AG907" s="35">
        <v>32.820979170000001</v>
      </c>
      <c r="AH907" s="35">
        <v>199.19641670000001</v>
      </c>
      <c r="AI907" s="35"/>
      <c r="AJ907" s="35"/>
      <c r="AK907" s="35"/>
      <c r="AL907" s="35">
        <v>0</v>
      </c>
      <c r="AM907" s="35"/>
      <c r="AN907" s="35"/>
      <c r="AQ907" s="24">
        <f t="shared" ref="AQ907:AQ970" si="60">SUM(AB907:AO907)</f>
        <v>611.82056256999999</v>
      </c>
      <c r="AS907" s="34">
        <v>766.7</v>
      </c>
      <c r="AU907" s="20">
        <f t="shared" si="59"/>
        <v>1378.52056257</v>
      </c>
      <c r="AW907" s="20"/>
    </row>
    <row r="908" spans="1:49" x14ac:dyDescent="0.25">
      <c r="A908" t="str">
        <f>VLOOKUP($B908,'Cushing Balance'!$C$2:$E$500,3,TRUE)</f>
        <v>12012</v>
      </c>
      <c r="B908" s="1">
        <v>40919</v>
      </c>
      <c r="C908" s="31"/>
      <c r="D908" s="8">
        <v>0</v>
      </c>
      <c r="E908" s="35">
        <v>52.773770830000004</v>
      </c>
      <c r="F908" s="35"/>
      <c r="G908" s="26">
        <v>49.5</v>
      </c>
      <c r="H908" s="35">
        <v>37.31441667</v>
      </c>
      <c r="I908" s="35">
        <v>0</v>
      </c>
      <c r="J908" s="26">
        <v>0</v>
      </c>
      <c r="K908" s="35">
        <v>55.582041669999995</v>
      </c>
      <c r="L908" s="35">
        <v>0</v>
      </c>
      <c r="M908" s="35">
        <v>302.98052080000002</v>
      </c>
      <c r="N908" s="35">
        <v>0</v>
      </c>
      <c r="O908" s="35"/>
      <c r="P908" s="35"/>
      <c r="Q908" s="35"/>
      <c r="R908" s="35">
        <v>40.919249999999998</v>
      </c>
      <c r="S908" s="35"/>
      <c r="T908" s="35"/>
      <c r="V908" s="24">
        <f t="shared" si="57"/>
        <v>539.06999997000003</v>
      </c>
      <c r="X908" s="5">
        <v>410.52805563513544</v>
      </c>
      <c r="Z908" s="20">
        <f t="shared" si="58"/>
        <v>949.59805560513541</v>
      </c>
      <c r="AB908" s="8">
        <v>149.0395833</v>
      </c>
      <c r="AC908" s="35">
        <v>0</v>
      </c>
      <c r="AD908" s="35"/>
      <c r="AE908" s="35">
        <v>0</v>
      </c>
      <c r="AF908" s="35">
        <v>214.4729375</v>
      </c>
      <c r="AG908" s="35">
        <v>36.636187499999998</v>
      </c>
      <c r="AH908" s="35">
        <v>199.64812499999999</v>
      </c>
      <c r="AI908" s="35"/>
      <c r="AJ908" s="35"/>
      <c r="AK908" s="35"/>
      <c r="AL908" s="35">
        <v>0</v>
      </c>
      <c r="AM908" s="35"/>
      <c r="AN908" s="35"/>
      <c r="AQ908" s="24">
        <f t="shared" si="60"/>
        <v>599.7968333</v>
      </c>
      <c r="AS908" s="34">
        <v>766.7</v>
      </c>
      <c r="AU908" s="20">
        <f t="shared" si="59"/>
        <v>1366.4968333000002</v>
      </c>
      <c r="AW908" s="20"/>
    </row>
    <row r="909" spans="1:49" x14ac:dyDescent="0.25">
      <c r="A909" t="str">
        <f>VLOOKUP($B909,'Cushing Balance'!$C$2:$E$500,3,TRUE)</f>
        <v>12012</v>
      </c>
      <c r="B909" s="1">
        <v>40920</v>
      </c>
      <c r="C909" s="31"/>
      <c r="D909" s="8">
        <v>85.665499999999994</v>
      </c>
      <c r="E909" s="35">
        <v>113.21125000000001</v>
      </c>
      <c r="F909" s="35"/>
      <c r="G909" s="26">
        <v>49.5</v>
      </c>
      <c r="H909" s="35">
        <v>39.027124999999998</v>
      </c>
      <c r="I909" s="35">
        <v>0</v>
      </c>
      <c r="J909" s="26">
        <v>0</v>
      </c>
      <c r="K909" s="35">
        <v>60.802270830000005</v>
      </c>
      <c r="L909" s="35">
        <v>0</v>
      </c>
      <c r="M909" s="35">
        <v>371.16835420000001</v>
      </c>
      <c r="N909" s="35">
        <v>0</v>
      </c>
      <c r="O909" s="35"/>
      <c r="P909" s="35"/>
      <c r="Q909" s="35"/>
      <c r="R909" s="35">
        <v>54.995255810000003</v>
      </c>
      <c r="S909" s="35"/>
      <c r="T909" s="35"/>
      <c r="V909" s="24">
        <f t="shared" si="57"/>
        <v>774.36975584000004</v>
      </c>
      <c r="X909" s="5">
        <v>410.52805563513544</v>
      </c>
      <c r="Z909" s="20">
        <f t="shared" si="58"/>
        <v>1184.8978114751355</v>
      </c>
      <c r="AB909" s="8">
        <v>147.25058329999999</v>
      </c>
      <c r="AC909" s="35">
        <v>0</v>
      </c>
      <c r="AD909" s="35"/>
      <c r="AE909" s="35">
        <v>0</v>
      </c>
      <c r="AF909" s="35">
        <v>211.76831250000001</v>
      </c>
      <c r="AG909" s="35">
        <v>37.82983333</v>
      </c>
      <c r="AH909" s="35">
        <v>200</v>
      </c>
      <c r="AI909" s="35"/>
      <c r="AJ909" s="35"/>
      <c r="AK909" s="35"/>
      <c r="AL909" s="35">
        <v>0</v>
      </c>
      <c r="AM909" s="35"/>
      <c r="AN909" s="35"/>
      <c r="AQ909" s="24">
        <f t="shared" si="60"/>
        <v>596.84872913000004</v>
      </c>
      <c r="AS909" s="34">
        <v>766.7</v>
      </c>
      <c r="AU909" s="20">
        <f t="shared" si="59"/>
        <v>1363.5487291300001</v>
      </c>
      <c r="AW909" s="20"/>
    </row>
    <row r="910" spans="1:49" x14ac:dyDescent="0.25">
      <c r="A910" t="str">
        <f>VLOOKUP($B910,'Cushing Balance'!$C$2:$E$500,3,TRUE)</f>
        <v>12012</v>
      </c>
      <c r="B910" s="1">
        <v>40921</v>
      </c>
      <c r="C910" s="31"/>
      <c r="D910" s="8">
        <v>205.81510420000001</v>
      </c>
      <c r="E910" s="35">
        <v>111.0391458</v>
      </c>
      <c r="F910" s="35"/>
      <c r="G910" s="26">
        <v>49.5</v>
      </c>
      <c r="H910" s="35">
        <v>53.811395830000002</v>
      </c>
      <c r="I910" s="35">
        <v>0</v>
      </c>
      <c r="J910" s="26">
        <v>0</v>
      </c>
      <c r="K910" s="35">
        <v>57.91995833</v>
      </c>
      <c r="L910" s="35">
        <v>0</v>
      </c>
      <c r="M910" s="35">
        <v>400.7684792</v>
      </c>
      <c r="N910" s="35">
        <v>0</v>
      </c>
      <c r="O910" s="35"/>
      <c r="P910" s="35"/>
      <c r="Q910" s="35"/>
      <c r="R910" s="35">
        <v>62.039937500000001</v>
      </c>
      <c r="S910" s="35"/>
      <c r="T910" s="35"/>
      <c r="V910" s="24">
        <f t="shared" si="57"/>
        <v>940.89402085999996</v>
      </c>
      <c r="X910" s="5">
        <v>410.52805563513544</v>
      </c>
      <c r="Z910" s="20">
        <f t="shared" si="58"/>
        <v>1351.4220764951353</v>
      </c>
      <c r="AB910" s="8">
        <v>148.56450000000001</v>
      </c>
      <c r="AC910" s="35">
        <v>0</v>
      </c>
      <c r="AD910" s="35"/>
      <c r="AE910" s="35">
        <v>0</v>
      </c>
      <c r="AF910" s="35">
        <v>226.89427079999999</v>
      </c>
      <c r="AG910" s="35">
        <v>28.38570833</v>
      </c>
      <c r="AH910" s="35">
        <v>199.53752080000001</v>
      </c>
      <c r="AI910" s="35"/>
      <c r="AJ910" s="35"/>
      <c r="AK910" s="35"/>
      <c r="AL910" s="35">
        <v>0</v>
      </c>
      <c r="AM910" s="35"/>
      <c r="AN910" s="35"/>
      <c r="AQ910" s="24">
        <f t="shared" si="60"/>
        <v>603.38199993000001</v>
      </c>
      <c r="AS910" s="34">
        <v>766.7</v>
      </c>
      <c r="AU910" s="20">
        <f t="shared" si="59"/>
        <v>1370.0819999300002</v>
      </c>
      <c r="AW910" s="20"/>
    </row>
    <row r="911" spans="1:49" x14ac:dyDescent="0.25">
      <c r="A911" t="str">
        <f>VLOOKUP($B911,'Cushing Balance'!$C$2:$E$500,3,TRUE)</f>
        <v>22012</v>
      </c>
      <c r="B911" s="1">
        <v>40922</v>
      </c>
      <c r="C911" s="31"/>
      <c r="D911" s="8">
        <v>0</v>
      </c>
      <c r="E911" s="35">
        <v>111.30018750000001</v>
      </c>
      <c r="F911" s="35"/>
      <c r="G911" s="26">
        <v>49.5</v>
      </c>
      <c r="H911" s="35">
        <v>62.856937500000001</v>
      </c>
      <c r="I911" s="35">
        <v>0</v>
      </c>
      <c r="J911" s="26">
        <v>0</v>
      </c>
      <c r="K911" s="35">
        <v>60.393895829999998</v>
      </c>
      <c r="L911" s="35">
        <v>0</v>
      </c>
      <c r="M911" s="35">
        <v>426.89454169999999</v>
      </c>
      <c r="N911" s="35">
        <v>0</v>
      </c>
      <c r="O911" s="35"/>
      <c r="P911" s="35"/>
      <c r="Q911" s="35"/>
      <c r="R911" s="35">
        <v>51.86</v>
      </c>
      <c r="S911" s="35"/>
      <c r="T911" s="35"/>
      <c r="V911" s="24">
        <f t="shared" si="57"/>
        <v>762.80556252999997</v>
      </c>
      <c r="X911" s="5">
        <v>410.52805563513544</v>
      </c>
      <c r="Z911" s="20">
        <f t="shared" si="58"/>
        <v>1173.3336181651355</v>
      </c>
      <c r="AB911" s="8">
        <v>148.8325208</v>
      </c>
      <c r="AC911" s="35">
        <v>0</v>
      </c>
      <c r="AD911" s="35"/>
      <c r="AE911" s="35">
        <v>0</v>
      </c>
      <c r="AF911" s="35">
        <v>231.07793749999999</v>
      </c>
      <c r="AG911" s="35">
        <v>35.806979169999998</v>
      </c>
      <c r="AH911" s="35">
        <v>199.0996667</v>
      </c>
      <c r="AI911" s="35"/>
      <c r="AJ911" s="35"/>
      <c r="AK911" s="35"/>
      <c r="AL911" s="35">
        <v>0</v>
      </c>
      <c r="AM911" s="35"/>
      <c r="AN911" s="35"/>
      <c r="AQ911" s="24">
        <f t="shared" si="60"/>
        <v>614.81710416999999</v>
      </c>
      <c r="AS911" s="34">
        <v>766.7</v>
      </c>
      <c r="AU911" s="20">
        <f t="shared" si="59"/>
        <v>1381.51710417</v>
      </c>
      <c r="AW911" s="20"/>
    </row>
    <row r="912" spans="1:49" x14ac:dyDescent="0.25">
      <c r="A912" t="str">
        <f>VLOOKUP($B912,'Cushing Balance'!$C$2:$E$500,3,TRUE)</f>
        <v>22012</v>
      </c>
      <c r="B912" s="1">
        <v>40923</v>
      </c>
      <c r="C912" s="31"/>
      <c r="D912" s="8">
        <v>46.314270829999998</v>
      </c>
      <c r="E912" s="35">
        <v>122.4448333</v>
      </c>
      <c r="F912" s="35"/>
      <c r="G912" s="26">
        <v>49.5</v>
      </c>
      <c r="H912" s="35">
        <v>38.011937500000002</v>
      </c>
      <c r="I912" s="35">
        <v>0</v>
      </c>
      <c r="J912" s="26">
        <v>0</v>
      </c>
      <c r="K912" s="35">
        <v>64.077270830000003</v>
      </c>
      <c r="L912" s="35">
        <v>0</v>
      </c>
      <c r="M912" s="35">
        <v>409.9544583</v>
      </c>
      <c r="N912" s="35">
        <v>0</v>
      </c>
      <c r="O912" s="35"/>
      <c r="P912" s="35"/>
      <c r="Q912" s="35"/>
      <c r="R912" s="35">
        <v>66.538395829999999</v>
      </c>
      <c r="S912" s="35"/>
      <c r="T912" s="35"/>
      <c r="V912" s="24">
        <f t="shared" si="57"/>
        <v>796.84116658999994</v>
      </c>
      <c r="X912" s="5">
        <v>410.52805563513544</v>
      </c>
      <c r="Z912" s="20">
        <f t="shared" si="58"/>
        <v>1207.3692222251354</v>
      </c>
      <c r="AB912" s="8">
        <v>149.75899999999999</v>
      </c>
      <c r="AC912" s="35">
        <v>0</v>
      </c>
      <c r="AD912" s="35"/>
      <c r="AE912" s="35">
        <v>0</v>
      </c>
      <c r="AF912" s="35">
        <v>230.43397920000001</v>
      </c>
      <c r="AG912" s="35">
        <v>35.740020829999999</v>
      </c>
      <c r="AH912" s="35">
        <v>198.7076667</v>
      </c>
      <c r="AI912" s="35"/>
      <c r="AJ912" s="35"/>
      <c r="AK912" s="35"/>
      <c r="AL912" s="35">
        <v>0</v>
      </c>
      <c r="AM912" s="35"/>
      <c r="AN912" s="35"/>
      <c r="AQ912" s="24">
        <f t="shared" si="60"/>
        <v>614.64066673000002</v>
      </c>
      <c r="AS912" s="34">
        <v>766.7</v>
      </c>
      <c r="AU912" s="20">
        <f t="shared" si="59"/>
        <v>1381.3406667300001</v>
      </c>
      <c r="AW912" s="20"/>
    </row>
    <row r="913" spans="1:49" x14ac:dyDescent="0.25">
      <c r="A913" t="str">
        <f>VLOOKUP($B913,'Cushing Balance'!$C$2:$E$500,3,TRUE)</f>
        <v>22012</v>
      </c>
      <c r="B913" s="1">
        <v>40924</v>
      </c>
      <c r="C913" s="31"/>
      <c r="D913" s="8">
        <v>166.34481249999999</v>
      </c>
      <c r="E913" s="35">
        <v>109.19012499999999</v>
      </c>
      <c r="F913" s="35"/>
      <c r="G913" s="26">
        <v>49.5</v>
      </c>
      <c r="H913" s="35">
        <v>45.217854169999995</v>
      </c>
      <c r="I913" s="35">
        <v>0</v>
      </c>
      <c r="J913" s="26">
        <v>0</v>
      </c>
      <c r="K913" s="35">
        <v>64.234708330000004</v>
      </c>
      <c r="L913" s="35">
        <v>0</v>
      </c>
      <c r="M913" s="35">
        <v>434.02585420000003</v>
      </c>
      <c r="N913" s="35">
        <v>0</v>
      </c>
      <c r="O913" s="35"/>
      <c r="P913" s="35"/>
      <c r="Q913" s="35"/>
      <c r="R913" s="35">
        <v>43.056541670000001</v>
      </c>
      <c r="S913" s="35"/>
      <c r="T913" s="35"/>
      <c r="V913" s="24">
        <f t="shared" si="57"/>
        <v>911.56989586999998</v>
      </c>
      <c r="X913" s="5">
        <v>410.52805563513544</v>
      </c>
      <c r="Z913" s="20">
        <f t="shared" si="58"/>
        <v>1322.0979515051354</v>
      </c>
      <c r="AB913" s="8">
        <v>149.64993749999999</v>
      </c>
      <c r="AC913" s="35">
        <v>0</v>
      </c>
      <c r="AD913" s="35"/>
      <c r="AE913" s="35">
        <v>0</v>
      </c>
      <c r="AF913" s="35">
        <v>230.3460417</v>
      </c>
      <c r="AG913" s="35">
        <v>36.375687499999998</v>
      </c>
      <c r="AH913" s="35">
        <v>194.04647919999999</v>
      </c>
      <c r="AI913" s="35"/>
      <c r="AJ913" s="35"/>
      <c r="AK913" s="35"/>
      <c r="AL913" s="35">
        <v>0</v>
      </c>
      <c r="AM913" s="35"/>
      <c r="AN913" s="35"/>
      <c r="AQ913" s="24">
        <f t="shared" si="60"/>
        <v>610.41814590000001</v>
      </c>
      <c r="AS913" s="34">
        <v>766.7</v>
      </c>
      <c r="AU913" s="20">
        <f t="shared" si="59"/>
        <v>1377.1181458999999</v>
      </c>
      <c r="AW913" s="20"/>
    </row>
    <row r="914" spans="1:49" x14ac:dyDescent="0.25">
      <c r="A914" t="str">
        <f>VLOOKUP($B914,'Cushing Balance'!$C$2:$E$500,3,TRUE)</f>
        <v>22012</v>
      </c>
      <c r="B914" s="1">
        <v>40925</v>
      </c>
      <c r="C914" s="31"/>
      <c r="D914" s="8">
        <v>74.584041670000005</v>
      </c>
      <c r="E914" s="35">
        <v>86.331666670000004</v>
      </c>
      <c r="F914" s="35"/>
      <c r="G914" s="26">
        <v>49.5</v>
      </c>
      <c r="H914" s="35">
        <v>29.902270830000003</v>
      </c>
      <c r="I914" s="35">
        <v>0</v>
      </c>
      <c r="J914" s="26">
        <v>0</v>
      </c>
      <c r="K914" s="35">
        <v>64.280437500000005</v>
      </c>
      <c r="L914" s="35">
        <v>0</v>
      </c>
      <c r="M914" s="35">
        <v>424.6564583</v>
      </c>
      <c r="N914" s="35">
        <v>0</v>
      </c>
      <c r="O914" s="35"/>
      <c r="P914" s="35"/>
      <c r="Q914" s="35"/>
      <c r="R914" s="35">
        <v>66.180608699999993</v>
      </c>
      <c r="S914" s="35"/>
      <c r="T914" s="35"/>
      <c r="V914" s="24">
        <f t="shared" si="57"/>
        <v>795.43548366999994</v>
      </c>
      <c r="X914" s="5">
        <v>410.52805563513544</v>
      </c>
      <c r="Z914" s="20">
        <f t="shared" si="58"/>
        <v>1205.9635393051353</v>
      </c>
      <c r="AB914" s="8">
        <v>148.19825</v>
      </c>
      <c r="AC914" s="35">
        <v>0</v>
      </c>
      <c r="AD914" s="35"/>
      <c r="AE914" s="35">
        <v>0</v>
      </c>
      <c r="AF914" s="35">
        <v>224.0734167</v>
      </c>
      <c r="AG914" s="35">
        <v>24.304749999999999</v>
      </c>
      <c r="AH914" s="35">
        <v>196.11075</v>
      </c>
      <c r="AI914" s="35"/>
      <c r="AJ914" s="35"/>
      <c r="AK914" s="35"/>
      <c r="AL914" s="35">
        <v>0</v>
      </c>
      <c r="AM914" s="35"/>
      <c r="AN914" s="35"/>
      <c r="AQ914" s="24">
        <f t="shared" si="60"/>
        <v>592.68716670000003</v>
      </c>
      <c r="AS914" s="34">
        <v>766.7</v>
      </c>
      <c r="AU914" s="20">
        <f t="shared" si="59"/>
        <v>1359.3871667000001</v>
      </c>
      <c r="AW914" s="20"/>
    </row>
    <row r="915" spans="1:49" x14ac:dyDescent="0.25">
      <c r="A915" t="str">
        <f>VLOOKUP($B915,'Cushing Balance'!$C$2:$E$500,3,TRUE)</f>
        <v>22012</v>
      </c>
      <c r="B915" s="1">
        <v>40926</v>
      </c>
      <c r="C915" s="31"/>
      <c r="D915" s="8">
        <v>79.914770829999995</v>
      </c>
      <c r="E915" s="35">
        <v>86.38752083</v>
      </c>
      <c r="F915" s="35"/>
      <c r="G915" s="26">
        <v>49.5</v>
      </c>
      <c r="H915" s="35">
        <v>59.5264375</v>
      </c>
      <c r="I915" s="35">
        <v>0</v>
      </c>
      <c r="J915" s="26">
        <v>0</v>
      </c>
      <c r="K915" s="35">
        <v>66.112354170000003</v>
      </c>
      <c r="L915" s="35">
        <v>0</v>
      </c>
      <c r="M915" s="35">
        <v>372.11920830000003</v>
      </c>
      <c r="N915" s="35">
        <v>0</v>
      </c>
      <c r="O915" s="35"/>
      <c r="P915" s="35"/>
      <c r="Q915" s="35"/>
      <c r="R915" s="35">
        <v>60.452583330000003</v>
      </c>
      <c r="S915" s="35"/>
      <c r="T915" s="35"/>
      <c r="V915" s="24">
        <f t="shared" si="57"/>
        <v>774.01287495999998</v>
      </c>
      <c r="X915" s="5">
        <v>410.52805563513544</v>
      </c>
      <c r="Z915" s="20">
        <f t="shared" si="58"/>
        <v>1184.5409305951355</v>
      </c>
      <c r="AB915" s="8">
        <v>149.14660420000001</v>
      </c>
      <c r="AC915" s="35">
        <v>0</v>
      </c>
      <c r="AD915" s="35"/>
      <c r="AE915" s="35">
        <v>0</v>
      </c>
      <c r="AF915" s="35">
        <v>225.4944375</v>
      </c>
      <c r="AG915" s="35">
        <v>30.604083330000002</v>
      </c>
      <c r="AH915" s="35">
        <v>196.2895417</v>
      </c>
      <c r="AI915" s="35"/>
      <c r="AJ915" s="35"/>
      <c r="AK915" s="35"/>
      <c r="AL915" s="35">
        <v>0</v>
      </c>
      <c r="AM915" s="35"/>
      <c r="AN915" s="35"/>
      <c r="AQ915" s="24">
        <f t="shared" si="60"/>
        <v>601.53466673000003</v>
      </c>
      <c r="AS915" s="34">
        <v>766.7</v>
      </c>
      <c r="AU915" s="20">
        <f t="shared" si="59"/>
        <v>1368.2346667300001</v>
      </c>
      <c r="AW915" s="20"/>
    </row>
    <row r="916" spans="1:49" x14ac:dyDescent="0.25">
      <c r="A916" t="str">
        <f>VLOOKUP($B916,'Cushing Balance'!$C$2:$E$500,3,TRUE)</f>
        <v>22012</v>
      </c>
      <c r="B916" s="1">
        <v>40927</v>
      </c>
      <c r="C916" s="31"/>
      <c r="D916" s="8">
        <v>0</v>
      </c>
      <c r="E916" s="35">
        <v>76.653562500000007</v>
      </c>
      <c r="F916" s="35"/>
      <c r="G916" s="26">
        <v>49.5</v>
      </c>
      <c r="H916" s="35">
        <v>53.02566667</v>
      </c>
      <c r="I916" s="35">
        <v>0</v>
      </c>
      <c r="J916" s="26">
        <v>0</v>
      </c>
      <c r="K916" s="35">
        <v>69.417020829999998</v>
      </c>
      <c r="L916" s="35">
        <v>0</v>
      </c>
      <c r="M916" s="35">
        <v>437.58820830000002</v>
      </c>
      <c r="N916" s="35">
        <v>0</v>
      </c>
      <c r="O916" s="35"/>
      <c r="P916" s="35"/>
      <c r="Q916" s="35"/>
      <c r="R916" s="35">
        <v>30.252437499999999</v>
      </c>
      <c r="S916" s="35"/>
      <c r="T916" s="35"/>
      <c r="V916" s="24">
        <f t="shared" si="57"/>
        <v>716.4368958</v>
      </c>
      <c r="X916" s="5">
        <v>410.52805563513544</v>
      </c>
      <c r="Z916" s="20">
        <f t="shared" si="58"/>
        <v>1126.9649514351354</v>
      </c>
      <c r="AB916" s="8">
        <v>147.18868749999999</v>
      </c>
      <c r="AC916" s="35">
        <v>0</v>
      </c>
      <c r="AD916" s="35"/>
      <c r="AE916" s="35">
        <v>0</v>
      </c>
      <c r="AF916" s="35">
        <v>219.82124999999999</v>
      </c>
      <c r="AG916" s="35">
        <v>22.037166669999998</v>
      </c>
      <c r="AH916" s="35">
        <v>187.4992292</v>
      </c>
      <c r="AI916" s="35"/>
      <c r="AJ916" s="35"/>
      <c r="AK916" s="35"/>
      <c r="AL916" s="35">
        <v>0</v>
      </c>
      <c r="AM916" s="35"/>
      <c r="AN916" s="35"/>
      <c r="AQ916" s="24">
        <f t="shared" si="60"/>
        <v>576.54633336999996</v>
      </c>
      <c r="AS916" s="34">
        <v>766.7</v>
      </c>
      <c r="AU916" s="20">
        <f t="shared" si="59"/>
        <v>1343.24633337</v>
      </c>
      <c r="AW916" s="20"/>
    </row>
    <row r="917" spans="1:49" x14ac:dyDescent="0.25">
      <c r="A917" t="str">
        <f>VLOOKUP($B917,'Cushing Balance'!$C$2:$E$500,3,TRUE)</f>
        <v>22012</v>
      </c>
      <c r="B917" s="1">
        <v>40928</v>
      </c>
      <c r="C917" s="31"/>
      <c r="D917" s="8">
        <v>373.62381249999999</v>
      </c>
      <c r="E917" s="35">
        <v>84.481291670000005</v>
      </c>
      <c r="F917" s="35"/>
      <c r="G917" s="26">
        <v>49.5</v>
      </c>
      <c r="H917" s="35">
        <v>31.375666669999998</v>
      </c>
      <c r="I917" s="35">
        <v>0</v>
      </c>
      <c r="J917" s="26">
        <v>0</v>
      </c>
      <c r="K917" s="35">
        <v>71.417770829999995</v>
      </c>
      <c r="L917" s="35">
        <v>0</v>
      </c>
      <c r="M917" s="35">
        <v>407.9296458</v>
      </c>
      <c r="N917" s="35">
        <v>0</v>
      </c>
      <c r="O917" s="35"/>
      <c r="P917" s="35"/>
      <c r="Q917" s="35"/>
      <c r="R917" s="35">
        <v>29.337875</v>
      </c>
      <c r="S917" s="35"/>
      <c r="T917" s="35"/>
      <c r="V917" s="24">
        <f t="shared" si="57"/>
        <v>1047.66606247</v>
      </c>
      <c r="X917" s="5">
        <v>410.52805563513544</v>
      </c>
      <c r="Z917" s="20">
        <f t="shared" si="58"/>
        <v>1458.1941181051354</v>
      </c>
      <c r="AB917" s="8">
        <v>148.69702079999999</v>
      </c>
      <c r="AC917" s="35">
        <v>0</v>
      </c>
      <c r="AD917" s="35"/>
      <c r="AE917" s="35">
        <v>0</v>
      </c>
      <c r="AF917" s="35">
        <v>225.80072920000001</v>
      </c>
      <c r="AG917" s="35">
        <v>37.917041669999996</v>
      </c>
      <c r="AH917" s="35">
        <v>185.41202079999999</v>
      </c>
      <c r="AI917" s="35"/>
      <c r="AJ917" s="35"/>
      <c r="AK917" s="35"/>
      <c r="AL917" s="35">
        <v>0</v>
      </c>
      <c r="AM917" s="35"/>
      <c r="AN917" s="35"/>
      <c r="AQ917" s="24">
        <f t="shared" si="60"/>
        <v>597.82681247000005</v>
      </c>
      <c r="AS917" s="34">
        <v>766.7</v>
      </c>
      <c r="AU917" s="20">
        <f t="shared" si="59"/>
        <v>1364.5268124700001</v>
      </c>
      <c r="AW917" s="20"/>
    </row>
    <row r="918" spans="1:49" x14ac:dyDescent="0.25">
      <c r="A918" t="str">
        <f>VLOOKUP($B918,'Cushing Balance'!$C$2:$E$500,3,TRUE)</f>
        <v>32012</v>
      </c>
      <c r="B918" s="1">
        <v>40929</v>
      </c>
      <c r="C918" s="31"/>
      <c r="D918" s="8">
        <v>113.6214375</v>
      </c>
      <c r="E918" s="35">
        <v>97.816333329999992</v>
      </c>
      <c r="F918" s="35"/>
      <c r="G918" s="26">
        <v>49.5</v>
      </c>
      <c r="H918" s="35">
        <v>39.778312499999998</v>
      </c>
      <c r="I918" s="35">
        <v>0</v>
      </c>
      <c r="J918" s="26">
        <v>0</v>
      </c>
      <c r="K918" s="35">
        <v>72.188999999999993</v>
      </c>
      <c r="L918" s="35">
        <v>0</v>
      </c>
      <c r="M918" s="35">
        <v>419.98058329999998</v>
      </c>
      <c r="N918" s="35">
        <v>0</v>
      </c>
      <c r="O918" s="35"/>
      <c r="P918" s="35"/>
      <c r="Q918" s="35"/>
      <c r="R918" s="35">
        <v>36.091666670000002</v>
      </c>
      <c r="S918" s="35"/>
      <c r="T918" s="35"/>
      <c r="V918" s="24">
        <f t="shared" si="57"/>
        <v>828.97733329999983</v>
      </c>
      <c r="X918" s="5">
        <v>410.52805563513544</v>
      </c>
      <c r="Z918" s="20">
        <f t="shared" si="58"/>
        <v>1239.5053889351352</v>
      </c>
      <c r="AB918" s="8">
        <v>148.81450000000001</v>
      </c>
      <c r="AC918" s="35">
        <v>0</v>
      </c>
      <c r="AD918" s="35"/>
      <c r="AE918" s="35">
        <v>0</v>
      </c>
      <c r="AF918" s="35">
        <v>225.58381249999999</v>
      </c>
      <c r="AG918" s="35">
        <v>38.746875000000003</v>
      </c>
      <c r="AH918" s="35">
        <v>193.25510420000001</v>
      </c>
      <c r="AI918" s="35"/>
      <c r="AJ918" s="35"/>
      <c r="AK918" s="35"/>
      <c r="AL918" s="35">
        <v>0</v>
      </c>
      <c r="AM918" s="35"/>
      <c r="AN918" s="35"/>
      <c r="AQ918" s="24">
        <f t="shared" si="60"/>
        <v>606.40029170000003</v>
      </c>
      <c r="AS918" s="34">
        <v>766.7</v>
      </c>
      <c r="AU918" s="20">
        <f t="shared" si="59"/>
        <v>1373.1002917000001</v>
      </c>
      <c r="AW918" s="20"/>
    </row>
    <row r="919" spans="1:49" x14ac:dyDescent="0.25">
      <c r="A919" t="str">
        <f>VLOOKUP($B919,'Cushing Balance'!$C$2:$E$500,3,TRUE)</f>
        <v>32012</v>
      </c>
      <c r="B919" s="1">
        <v>40930</v>
      </c>
      <c r="C919" s="31"/>
      <c r="D919" s="8">
        <v>339.32635420000003</v>
      </c>
      <c r="E919" s="35">
        <v>112.16972920000001</v>
      </c>
      <c r="F919" s="35"/>
      <c r="G919" s="26">
        <v>49.5</v>
      </c>
      <c r="H919" s="35">
        <v>56.728375</v>
      </c>
      <c r="I919" s="35">
        <v>0</v>
      </c>
      <c r="J919" s="26">
        <v>0</v>
      </c>
      <c r="K919" s="35">
        <v>67.876854170000001</v>
      </c>
      <c r="L919" s="35">
        <v>0</v>
      </c>
      <c r="M919" s="35">
        <v>377.80772919999998</v>
      </c>
      <c r="N919" s="35">
        <v>0</v>
      </c>
      <c r="O919" s="35"/>
      <c r="P919" s="35"/>
      <c r="Q919" s="35"/>
      <c r="R919" s="35">
        <v>14.8016875</v>
      </c>
      <c r="S919" s="35"/>
      <c r="T919" s="35"/>
      <c r="V919" s="24">
        <f t="shared" si="57"/>
        <v>1018.2107292699999</v>
      </c>
      <c r="X919" s="5">
        <v>410.52805563513544</v>
      </c>
      <c r="Z919" s="20">
        <f t="shared" si="58"/>
        <v>1428.7387849051354</v>
      </c>
      <c r="AB919" s="8">
        <v>148.66137499999999</v>
      </c>
      <c r="AC919" s="35">
        <v>0</v>
      </c>
      <c r="AD919" s="35"/>
      <c r="AE919" s="35">
        <v>0</v>
      </c>
      <c r="AF919" s="35">
        <v>231.054125</v>
      </c>
      <c r="AG919" s="35">
        <v>26.101624999999999</v>
      </c>
      <c r="AH919" s="35">
        <v>184.0555833</v>
      </c>
      <c r="AI919" s="35"/>
      <c r="AJ919" s="35"/>
      <c r="AK919" s="35"/>
      <c r="AL919" s="35">
        <v>0</v>
      </c>
      <c r="AM919" s="35"/>
      <c r="AN919" s="35"/>
      <c r="AQ919" s="24">
        <f t="shared" si="60"/>
        <v>589.8727083</v>
      </c>
      <c r="AS919" s="34">
        <v>766.7</v>
      </c>
      <c r="AU919" s="20">
        <f t="shared" si="59"/>
        <v>1356.5727083000002</v>
      </c>
      <c r="AW919" s="20"/>
    </row>
    <row r="920" spans="1:49" x14ac:dyDescent="0.25">
      <c r="A920" t="str">
        <f>VLOOKUP($B920,'Cushing Balance'!$C$2:$E$500,3,TRUE)</f>
        <v>32012</v>
      </c>
      <c r="B920" s="1">
        <v>40931</v>
      </c>
      <c r="C920" s="31"/>
      <c r="D920" s="8">
        <v>0</v>
      </c>
      <c r="E920" s="35">
        <v>116.93231249999999</v>
      </c>
      <c r="F920" s="35"/>
      <c r="G920" s="26">
        <v>49.5</v>
      </c>
      <c r="H920" s="35">
        <v>53.193125000000002</v>
      </c>
      <c r="I920" s="35">
        <v>0</v>
      </c>
      <c r="J920" s="26">
        <v>0</v>
      </c>
      <c r="K920" s="35">
        <v>65.909645829999988</v>
      </c>
      <c r="L920" s="35">
        <v>0</v>
      </c>
      <c r="M920" s="35">
        <v>414.3047292</v>
      </c>
      <c r="N920" s="35">
        <v>0</v>
      </c>
      <c r="O920" s="35"/>
      <c r="P920" s="35"/>
      <c r="Q920" s="35"/>
      <c r="R920" s="35">
        <v>39.440791669999996</v>
      </c>
      <c r="S920" s="35"/>
      <c r="T920" s="35"/>
      <c r="V920" s="24">
        <f t="shared" si="57"/>
        <v>739.28060419999997</v>
      </c>
      <c r="X920" s="5">
        <v>410.52805563513544</v>
      </c>
      <c r="Z920" s="20">
        <f t="shared" si="58"/>
        <v>1149.8086598351354</v>
      </c>
      <c r="AB920" s="8">
        <v>148.67945829999999</v>
      </c>
      <c r="AC920" s="35">
        <v>0</v>
      </c>
      <c r="AD920" s="35"/>
      <c r="AE920" s="35">
        <v>0</v>
      </c>
      <c r="AF920" s="35">
        <v>220.02129170000001</v>
      </c>
      <c r="AG920" s="35">
        <v>27.762333330000001</v>
      </c>
      <c r="AH920" s="35">
        <v>196.53304170000001</v>
      </c>
      <c r="AI920" s="35"/>
      <c r="AJ920" s="35"/>
      <c r="AK920" s="35"/>
      <c r="AL920" s="35">
        <v>0</v>
      </c>
      <c r="AM920" s="35"/>
      <c r="AN920" s="35"/>
      <c r="AQ920" s="24">
        <f t="shared" si="60"/>
        <v>592.99612503000003</v>
      </c>
      <c r="AS920" s="34">
        <v>766.7</v>
      </c>
      <c r="AU920" s="20">
        <f t="shared" si="59"/>
        <v>1359.6961250300001</v>
      </c>
      <c r="AW920" s="20"/>
    </row>
    <row r="921" spans="1:49" x14ac:dyDescent="0.25">
      <c r="A921" t="str">
        <f>VLOOKUP($B921,'Cushing Balance'!$C$2:$E$500,3,TRUE)</f>
        <v>32012</v>
      </c>
      <c r="B921" s="1">
        <v>40932</v>
      </c>
      <c r="C921" s="31"/>
      <c r="D921" s="8">
        <v>85.850854170000005</v>
      </c>
      <c r="E921" s="35">
        <v>115.9424167</v>
      </c>
      <c r="F921" s="35"/>
      <c r="G921" s="26">
        <v>49.5</v>
      </c>
      <c r="H921" s="35">
        <v>43.15966667</v>
      </c>
      <c r="I921" s="35">
        <v>0</v>
      </c>
      <c r="J921" s="26">
        <v>0</v>
      </c>
      <c r="K921" s="35">
        <v>62.939229169999997</v>
      </c>
      <c r="L921" s="35">
        <v>0</v>
      </c>
      <c r="M921" s="35">
        <v>403.29908330000001</v>
      </c>
      <c r="N921" s="35">
        <v>0</v>
      </c>
      <c r="O921" s="35"/>
      <c r="P921" s="35"/>
      <c r="Q921" s="35"/>
      <c r="R921" s="35">
        <v>68.72327082999999</v>
      </c>
      <c r="S921" s="35"/>
      <c r="T921" s="35"/>
      <c r="V921" s="24">
        <f t="shared" si="57"/>
        <v>829.41452084000002</v>
      </c>
      <c r="X921" s="5">
        <v>410.52805563513544</v>
      </c>
      <c r="Z921" s="20">
        <f t="shared" si="58"/>
        <v>1239.9425764751354</v>
      </c>
      <c r="AB921" s="8">
        <v>150.1339792</v>
      </c>
      <c r="AC921" s="35">
        <v>0</v>
      </c>
      <c r="AD921" s="35"/>
      <c r="AE921" s="35">
        <v>0</v>
      </c>
      <c r="AF921" s="35">
        <v>229.017875</v>
      </c>
      <c r="AG921" s="35">
        <v>36.302687499999998</v>
      </c>
      <c r="AH921" s="35">
        <v>179.83495830000001</v>
      </c>
      <c r="AI921" s="35"/>
      <c r="AJ921" s="35"/>
      <c r="AK921" s="35"/>
      <c r="AL921" s="35">
        <v>0</v>
      </c>
      <c r="AM921" s="35"/>
      <c r="AN921" s="35"/>
      <c r="AQ921" s="24">
        <f t="shared" si="60"/>
        <v>595.28949999999998</v>
      </c>
      <c r="AS921" s="34">
        <v>766.7</v>
      </c>
      <c r="AU921" s="20">
        <f t="shared" si="59"/>
        <v>1361.9895000000001</v>
      </c>
      <c r="AW921" s="20"/>
    </row>
    <row r="922" spans="1:49" x14ac:dyDescent="0.25">
      <c r="A922" t="str">
        <f>VLOOKUP($B922,'Cushing Balance'!$C$2:$E$500,3,TRUE)</f>
        <v>32012</v>
      </c>
      <c r="B922" s="1">
        <v>40933</v>
      </c>
      <c r="C922" s="31"/>
      <c r="D922" s="8">
        <v>173.32662500000001</v>
      </c>
      <c r="E922" s="35">
        <v>104.2572917</v>
      </c>
      <c r="F922" s="35"/>
      <c r="G922" s="26">
        <v>49.5</v>
      </c>
      <c r="H922" s="35">
        <v>40.883437499999999</v>
      </c>
      <c r="I922" s="35">
        <v>0</v>
      </c>
      <c r="J922" s="26">
        <v>0</v>
      </c>
      <c r="K922" s="35">
        <v>60.077166669999997</v>
      </c>
      <c r="L922" s="35">
        <v>0</v>
      </c>
      <c r="M922" s="35">
        <v>407.4372917</v>
      </c>
      <c r="N922" s="35">
        <v>0</v>
      </c>
      <c r="O922" s="35"/>
      <c r="P922" s="35"/>
      <c r="Q922" s="35"/>
      <c r="R922" s="35">
        <v>70.340249999999997</v>
      </c>
      <c r="S922" s="35"/>
      <c r="T922" s="35"/>
      <c r="V922" s="24">
        <f t="shared" si="57"/>
        <v>905.82206257000007</v>
      </c>
      <c r="X922" s="5">
        <v>410.52805563513544</v>
      </c>
      <c r="Z922" s="20">
        <f t="shared" si="58"/>
        <v>1316.3501182051355</v>
      </c>
      <c r="AB922" s="8">
        <v>149.08060420000001</v>
      </c>
      <c r="AC922" s="35">
        <v>0</v>
      </c>
      <c r="AD922" s="35"/>
      <c r="AE922" s="35">
        <v>0</v>
      </c>
      <c r="AF922" s="35">
        <v>225.20772919999999</v>
      </c>
      <c r="AG922" s="35">
        <v>38.382416669999998</v>
      </c>
      <c r="AH922" s="35">
        <v>174.38066670000001</v>
      </c>
      <c r="AI922" s="35"/>
      <c r="AJ922" s="35"/>
      <c r="AK922" s="35"/>
      <c r="AL922" s="35">
        <v>0</v>
      </c>
      <c r="AM922" s="35"/>
      <c r="AN922" s="35"/>
      <c r="AQ922" s="24">
        <f t="shared" si="60"/>
        <v>587.05141677000006</v>
      </c>
      <c r="AS922" s="34">
        <v>766.7</v>
      </c>
      <c r="AU922" s="20">
        <f t="shared" si="59"/>
        <v>1353.7514167700001</v>
      </c>
      <c r="AW922" s="20"/>
    </row>
    <row r="923" spans="1:49" x14ac:dyDescent="0.25">
      <c r="A923" t="str">
        <f>VLOOKUP($B923,'Cushing Balance'!$C$2:$E$500,3,TRUE)</f>
        <v>32012</v>
      </c>
      <c r="B923" s="1">
        <v>40934</v>
      </c>
      <c r="C923" s="31"/>
      <c r="D923" s="8">
        <v>0</v>
      </c>
      <c r="E923" s="35">
        <v>26.88775</v>
      </c>
      <c r="F923" s="35"/>
      <c r="G923" s="26">
        <v>49.5</v>
      </c>
      <c r="H923" s="35">
        <v>66.061708329999988</v>
      </c>
      <c r="I923" s="35">
        <v>0</v>
      </c>
      <c r="J923" s="26">
        <v>0</v>
      </c>
      <c r="K923" s="35">
        <v>64.443041669999999</v>
      </c>
      <c r="L923" s="35">
        <v>0</v>
      </c>
      <c r="M923" s="35">
        <v>405.44925000000001</v>
      </c>
      <c r="N923" s="35">
        <v>0</v>
      </c>
      <c r="O923" s="35"/>
      <c r="P923" s="35"/>
      <c r="Q923" s="35"/>
      <c r="R923" s="35">
        <v>50.807749999999999</v>
      </c>
      <c r="S923" s="35"/>
      <c r="T923" s="35"/>
      <c r="V923" s="24">
        <f t="shared" si="57"/>
        <v>663.14949999999999</v>
      </c>
      <c r="X923" s="5">
        <v>410.52805563513544</v>
      </c>
      <c r="Z923" s="20">
        <f t="shared" si="58"/>
        <v>1073.6775556351354</v>
      </c>
      <c r="AB923" s="8">
        <v>148.07175000000001</v>
      </c>
      <c r="AC923" s="35">
        <v>0</v>
      </c>
      <c r="AD923" s="35"/>
      <c r="AE923" s="35">
        <v>0</v>
      </c>
      <c r="AF923" s="35">
        <v>226.45527079999999</v>
      </c>
      <c r="AG923" s="35">
        <v>37.526291669999999</v>
      </c>
      <c r="AH923" s="35">
        <v>167.7147708</v>
      </c>
      <c r="AI923" s="35"/>
      <c r="AJ923" s="35"/>
      <c r="AK923" s="35"/>
      <c r="AL923" s="35">
        <v>0</v>
      </c>
      <c r="AM923" s="35"/>
      <c r="AN923" s="35"/>
      <c r="AQ923" s="24">
        <f t="shared" si="60"/>
        <v>579.76808327000003</v>
      </c>
      <c r="AS923" s="34">
        <v>766.7</v>
      </c>
      <c r="AU923" s="20">
        <f t="shared" si="59"/>
        <v>1346.4680832700001</v>
      </c>
      <c r="AW923" s="20"/>
    </row>
    <row r="924" spans="1:49" x14ac:dyDescent="0.25">
      <c r="A924" t="str">
        <f>VLOOKUP($B924,'Cushing Balance'!$C$2:$E$500,3,TRUE)</f>
        <v>32012</v>
      </c>
      <c r="B924" s="1">
        <v>40935</v>
      </c>
      <c r="C924" s="31"/>
      <c r="D924" s="8">
        <v>168.36729170000001</v>
      </c>
      <c r="E924" s="35">
        <v>50.727208330000003</v>
      </c>
      <c r="F924" s="35"/>
      <c r="G924" s="26">
        <v>49.5</v>
      </c>
      <c r="H924" s="35">
        <v>56.773479170000002</v>
      </c>
      <c r="I924" s="35">
        <v>0</v>
      </c>
      <c r="J924" s="26">
        <v>0</v>
      </c>
      <c r="K924" s="35">
        <v>66.337833329999995</v>
      </c>
      <c r="L924" s="35">
        <v>0</v>
      </c>
      <c r="M924" s="35">
        <v>410.3237292</v>
      </c>
      <c r="N924" s="35">
        <v>0</v>
      </c>
      <c r="O924" s="35"/>
      <c r="P924" s="35"/>
      <c r="Q924" s="35"/>
      <c r="R924" s="35">
        <v>34.676770830000002</v>
      </c>
      <c r="S924" s="35"/>
      <c r="T924" s="35"/>
      <c r="V924" s="24">
        <f t="shared" si="57"/>
        <v>836.70631256000001</v>
      </c>
      <c r="X924" s="5">
        <v>410.52805563513544</v>
      </c>
      <c r="Z924" s="20">
        <f t="shared" si="58"/>
        <v>1247.2343681951354</v>
      </c>
      <c r="AB924" s="8">
        <v>149.83375000000001</v>
      </c>
      <c r="AC924" s="35">
        <v>0</v>
      </c>
      <c r="AD924" s="35"/>
      <c r="AE924" s="35">
        <v>0</v>
      </c>
      <c r="AF924" s="35">
        <v>226.844875</v>
      </c>
      <c r="AG924" s="35">
        <v>36.280291669999997</v>
      </c>
      <c r="AH924" s="35">
        <v>163.76529170000001</v>
      </c>
      <c r="AI924" s="35"/>
      <c r="AJ924" s="35"/>
      <c r="AK924" s="35"/>
      <c r="AL924" s="35">
        <v>0</v>
      </c>
      <c r="AM924" s="35"/>
      <c r="AN924" s="35"/>
      <c r="AQ924" s="24">
        <f t="shared" si="60"/>
        <v>576.72420837000004</v>
      </c>
      <c r="AS924" s="34">
        <v>766.7</v>
      </c>
      <c r="AU924" s="20">
        <f t="shared" si="59"/>
        <v>1343.4242083700001</v>
      </c>
      <c r="AW924" s="20"/>
    </row>
    <row r="925" spans="1:49" x14ac:dyDescent="0.25">
      <c r="A925" t="str">
        <f>VLOOKUP($B925,'Cushing Balance'!$C$2:$E$500,3,TRUE)</f>
        <v>42012</v>
      </c>
      <c r="B925" s="1">
        <v>40936</v>
      </c>
      <c r="C925" s="31"/>
      <c r="D925" s="8">
        <v>0</v>
      </c>
      <c r="E925" s="35">
        <v>58.930354170000001</v>
      </c>
      <c r="F925" s="35"/>
      <c r="G925" s="26">
        <v>49.5</v>
      </c>
      <c r="H925" s="35">
        <v>65.12872917</v>
      </c>
      <c r="I925" s="35">
        <v>0</v>
      </c>
      <c r="J925" s="26">
        <v>0</v>
      </c>
      <c r="K925" s="35">
        <v>55.306312499999997</v>
      </c>
      <c r="L925" s="35">
        <v>0</v>
      </c>
      <c r="M925" s="35">
        <v>431.6843958</v>
      </c>
      <c r="N925" s="35">
        <v>0</v>
      </c>
      <c r="O925" s="35"/>
      <c r="P925" s="35"/>
      <c r="Q925" s="35"/>
      <c r="R925" s="35">
        <v>41.046624999999999</v>
      </c>
      <c r="S925" s="35"/>
      <c r="T925" s="35"/>
      <c r="V925" s="24">
        <f t="shared" si="57"/>
        <v>701.59641663999992</v>
      </c>
      <c r="X925" s="5">
        <v>410.52805563513544</v>
      </c>
      <c r="Z925" s="20">
        <f t="shared" si="58"/>
        <v>1112.1244722751353</v>
      </c>
      <c r="AB925" s="8">
        <v>147.98783330000001</v>
      </c>
      <c r="AC925" s="35">
        <v>0</v>
      </c>
      <c r="AD925" s="35"/>
      <c r="AE925" s="35">
        <v>0</v>
      </c>
      <c r="AF925" s="35">
        <v>229.8779792</v>
      </c>
      <c r="AG925" s="35">
        <v>34.116291669999995</v>
      </c>
      <c r="AH925" s="35">
        <v>155.0436042</v>
      </c>
      <c r="AI925" s="35"/>
      <c r="AJ925" s="35"/>
      <c r="AK925" s="35"/>
      <c r="AL925" s="35">
        <v>0</v>
      </c>
      <c r="AM925" s="35"/>
      <c r="AN925" s="35"/>
      <c r="AQ925" s="24">
        <f t="shared" si="60"/>
        <v>567.02570837000007</v>
      </c>
      <c r="AS925" s="34">
        <v>766.7</v>
      </c>
      <c r="AU925" s="20">
        <f t="shared" si="59"/>
        <v>1333.7257083700001</v>
      </c>
      <c r="AW925" s="20"/>
    </row>
    <row r="926" spans="1:49" x14ac:dyDescent="0.25">
      <c r="A926" t="str">
        <f>VLOOKUP($B926,'Cushing Balance'!$C$2:$E$500,3,TRUE)</f>
        <v>42012</v>
      </c>
      <c r="B926" s="1">
        <v>40937</v>
      </c>
      <c r="C926" s="31"/>
      <c r="D926" s="8">
        <v>214.18245830000001</v>
      </c>
      <c r="E926" s="35">
        <v>26.745979169999998</v>
      </c>
      <c r="F926" s="35"/>
      <c r="G926" s="26">
        <v>49.5</v>
      </c>
      <c r="H926" s="35">
        <v>41.756083330000003</v>
      </c>
      <c r="I926" s="35">
        <v>0</v>
      </c>
      <c r="J926" s="26">
        <v>0</v>
      </c>
      <c r="K926" s="35">
        <v>49.075125</v>
      </c>
      <c r="L926" s="35">
        <v>0</v>
      </c>
      <c r="M926" s="35">
        <v>417.17750000000001</v>
      </c>
      <c r="N926" s="35">
        <v>0</v>
      </c>
      <c r="O926" s="35"/>
      <c r="P926" s="35"/>
      <c r="Q926" s="35"/>
      <c r="R926" s="35">
        <v>38.804812499999997</v>
      </c>
      <c r="S926" s="35"/>
      <c r="T926" s="35"/>
      <c r="V926" s="24">
        <f t="shared" si="57"/>
        <v>837.24195830000008</v>
      </c>
      <c r="X926" s="5">
        <v>410.52805563513544</v>
      </c>
      <c r="Z926" s="20">
        <f t="shared" si="58"/>
        <v>1247.7700139351355</v>
      </c>
      <c r="AB926" s="8">
        <v>147.9664167</v>
      </c>
      <c r="AC926" s="35">
        <v>0</v>
      </c>
      <c r="AD926" s="35"/>
      <c r="AE926" s="35">
        <v>0</v>
      </c>
      <c r="AF926" s="35">
        <v>225.5612917</v>
      </c>
      <c r="AG926" s="35">
        <v>33.442604169999996</v>
      </c>
      <c r="AH926" s="35">
        <v>152.02066669999999</v>
      </c>
      <c r="AI926" s="35"/>
      <c r="AJ926" s="35"/>
      <c r="AK926" s="35"/>
      <c r="AL926" s="35">
        <v>0</v>
      </c>
      <c r="AM926" s="35"/>
      <c r="AN926" s="35"/>
      <c r="AQ926" s="24">
        <f t="shared" si="60"/>
        <v>558.99097927000003</v>
      </c>
      <c r="AS926" s="34">
        <v>766.7</v>
      </c>
      <c r="AU926" s="20">
        <f t="shared" si="59"/>
        <v>1325.6909792700001</v>
      </c>
      <c r="AW926" s="20"/>
    </row>
    <row r="927" spans="1:49" x14ac:dyDescent="0.25">
      <c r="A927" t="str">
        <f>VLOOKUP($B927,'Cushing Balance'!$C$2:$E$500,3,TRUE)</f>
        <v>42012</v>
      </c>
      <c r="B927" s="1">
        <v>40938</v>
      </c>
      <c r="C927" s="31"/>
      <c r="D927" s="8">
        <v>71.532229170000008</v>
      </c>
      <c r="E927" s="35">
        <v>96.94741667000001</v>
      </c>
      <c r="F927" s="35"/>
      <c r="G927" s="26">
        <v>49.5</v>
      </c>
      <c r="H927" s="35">
        <v>60.5078125</v>
      </c>
      <c r="I927" s="35">
        <v>0</v>
      </c>
      <c r="J927" s="26">
        <v>0</v>
      </c>
      <c r="K927" s="35">
        <v>54.765583329999998</v>
      </c>
      <c r="L927" s="35">
        <v>0</v>
      </c>
      <c r="M927" s="35">
        <v>422.91856250000001</v>
      </c>
      <c r="N927" s="35">
        <v>0</v>
      </c>
      <c r="O927" s="35"/>
      <c r="P927" s="35"/>
      <c r="Q927" s="35"/>
      <c r="R927" s="35">
        <v>72.490812500000004</v>
      </c>
      <c r="S927" s="35"/>
      <c r="T927" s="35"/>
      <c r="V927" s="24">
        <f t="shared" si="57"/>
        <v>828.66241667000008</v>
      </c>
      <c r="X927" s="5">
        <v>410.52805563513544</v>
      </c>
      <c r="Z927" s="20">
        <f t="shared" si="58"/>
        <v>1239.1904723051355</v>
      </c>
      <c r="AB927" s="8">
        <v>149.3202708</v>
      </c>
      <c r="AC927" s="35">
        <v>0</v>
      </c>
      <c r="AD927" s="35"/>
      <c r="AE927" s="35">
        <v>0</v>
      </c>
      <c r="AF927" s="35">
        <v>225.21677080000001</v>
      </c>
      <c r="AG927" s="35">
        <v>33.483541670000001</v>
      </c>
      <c r="AH927" s="35">
        <v>144.24612500000001</v>
      </c>
      <c r="AI927" s="35"/>
      <c r="AJ927" s="35"/>
      <c r="AK927" s="35"/>
      <c r="AL927" s="35">
        <v>0</v>
      </c>
      <c r="AM927" s="35"/>
      <c r="AN927" s="35"/>
      <c r="AQ927" s="24">
        <f t="shared" si="60"/>
        <v>552.26670826999998</v>
      </c>
      <c r="AS927" s="34">
        <v>766.7</v>
      </c>
      <c r="AU927" s="20">
        <f t="shared" si="59"/>
        <v>1318.96670827</v>
      </c>
      <c r="AW927" s="20"/>
    </row>
    <row r="928" spans="1:49" x14ac:dyDescent="0.25">
      <c r="A928" t="str">
        <f>VLOOKUP($B928,'Cushing Balance'!$C$2:$E$500,3,TRUE)</f>
        <v>42012</v>
      </c>
      <c r="B928" s="1">
        <v>40939</v>
      </c>
      <c r="C928" s="31"/>
      <c r="D928" s="8">
        <v>191.85225</v>
      </c>
      <c r="E928" s="35">
        <v>108.4193958</v>
      </c>
      <c r="F928" s="35"/>
      <c r="G928" s="26">
        <v>49.5</v>
      </c>
      <c r="H928" s="35">
        <v>42.001624999999997</v>
      </c>
      <c r="I928" s="35">
        <v>0</v>
      </c>
      <c r="J928" s="26">
        <v>0</v>
      </c>
      <c r="K928" s="35">
        <v>62.694749999999999</v>
      </c>
      <c r="L928" s="35">
        <v>0</v>
      </c>
      <c r="M928" s="35">
        <v>381.87956250000002</v>
      </c>
      <c r="N928" s="35">
        <v>0</v>
      </c>
      <c r="O928" s="35"/>
      <c r="P928" s="35"/>
      <c r="Q928" s="35"/>
      <c r="R928" s="35">
        <v>30.9206875</v>
      </c>
      <c r="S928" s="35"/>
      <c r="T928" s="35"/>
      <c r="V928" s="24">
        <f t="shared" si="57"/>
        <v>867.26827079999998</v>
      </c>
      <c r="X928" s="5">
        <v>410.52805563513544</v>
      </c>
      <c r="Z928" s="20">
        <f t="shared" si="58"/>
        <v>1277.7963264351354</v>
      </c>
      <c r="AB928" s="8">
        <v>144.94083330000001</v>
      </c>
      <c r="AC928" s="35">
        <v>0</v>
      </c>
      <c r="AD928" s="35"/>
      <c r="AE928" s="35">
        <v>0</v>
      </c>
      <c r="AF928" s="35">
        <v>223.0087292</v>
      </c>
      <c r="AG928" s="35">
        <v>38.999062500000001</v>
      </c>
      <c r="AH928" s="35">
        <v>147.79050000000001</v>
      </c>
      <c r="AI928" s="35"/>
      <c r="AJ928" s="35"/>
      <c r="AK928" s="35"/>
      <c r="AL928" s="35">
        <v>0</v>
      </c>
      <c r="AM928" s="35"/>
      <c r="AN928" s="35"/>
      <c r="AQ928" s="24">
        <f t="shared" si="60"/>
        <v>554.73912500000006</v>
      </c>
      <c r="AS928" s="34">
        <v>766.7</v>
      </c>
      <c r="AU928" s="20">
        <f t="shared" si="59"/>
        <v>1321.4391250000001</v>
      </c>
      <c r="AW928" s="20"/>
    </row>
    <row r="929" spans="1:49" x14ac:dyDescent="0.25">
      <c r="A929" t="str">
        <f>VLOOKUP($B929,'Cushing Balance'!$C$2:$E$500,3,TRUE)</f>
        <v>42012</v>
      </c>
      <c r="B929" s="1">
        <v>40940</v>
      </c>
      <c r="C929" s="31"/>
      <c r="D929" s="8">
        <v>0</v>
      </c>
      <c r="E929" s="35">
        <v>88.771312499999993</v>
      </c>
      <c r="F929" s="35"/>
      <c r="G929" s="26">
        <v>49.5</v>
      </c>
      <c r="H929" s="35">
        <v>62.3470625</v>
      </c>
      <c r="I929" s="35">
        <v>0</v>
      </c>
      <c r="J929" s="26">
        <v>0</v>
      </c>
      <c r="K929" s="35">
        <v>58.188645829999999</v>
      </c>
      <c r="L929" s="35">
        <v>0</v>
      </c>
      <c r="M929" s="35">
        <v>326.20881250000002</v>
      </c>
      <c r="N929" s="35">
        <v>0</v>
      </c>
      <c r="O929" s="35"/>
      <c r="P929" s="35"/>
      <c r="Q929" s="35"/>
      <c r="R929" s="35">
        <v>48.930500000000002</v>
      </c>
      <c r="S929" s="35"/>
      <c r="T929" s="35"/>
      <c r="V929" s="24">
        <f t="shared" si="57"/>
        <v>633.94633333000013</v>
      </c>
      <c r="X929" s="5">
        <v>403.27622227137806</v>
      </c>
      <c r="Z929" s="20">
        <f t="shared" si="58"/>
        <v>1037.2225556013782</v>
      </c>
      <c r="AB929" s="8">
        <v>130.64037500000001</v>
      </c>
      <c r="AC929" s="35">
        <v>0</v>
      </c>
      <c r="AD929" s="35"/>
      <c r="AE929" s="35">
        <v>0</v>
      </c>
      <c r="AF929" s="35">
        <v>224.28179170000001</v>
      </c>
      <c r="AG929" s="35">
        <v>33.801541669999999</v>
      </c>
      <c r="AH929" s="35">
        <v>87.00152082999999</v>
      </c>
      <c r="AI929" s="35"/>
      <c r="AJ929" s="35"/>
      <c r="AK929" s="35"/>
      <c r="AL929" s="35">
        <v>0</v>
      </c>
      <c r="AM929" s="35"/>
      <c r="AN929" s="35"/>
      <c r="AQ929" s="24">
        <f t="shared" si="60"/>
        <v>475.72522920000006</v>
      </c>
      <c r="AS929" s="34">
        <v>773.5</v>
      </c>
      <c r="AU929" s="20">
        <f t="shared" si="59"/>
        <v>1249.2252292000001</v>
      </c>
      <c r="AW929" s="20"/>
    </row>
    <row r="930" spans="1:49" x14ac:dyDescent="0.25">
      <c r="A930" t="str">
        <f>VLOOKUP($B930,'Cushing Balance'!$C$2:$E$500,3,TRUE)</f>
        <v>42012</v>
      </c>
      <c r="B930" s="1">
        <v>40941</v>
      </c>
      <c r="C930" s="31"/>
      <c r="D930" s="8">
        <v>0</v>
      </c>
      <c r="E930" s="35">
        <v>117.2266042</v>
      </c>
      <c r="F930" s="35"/>
      <c r="G930" s="26">
        <v>49.5</v>
      </c>
      <c r="H930" s="35">
        <v>78.380145829999989</v>
      </c>
      <c r="I930" s="35">
        <v>0</v>
      </c>
      <c r="J930" s="26">
        <v>0</v>
      </c>
      <c r="K930" s="35">
        <v>62.327104169999998</v>
      </c>
      <c r="L930" s="35">
        <v>0</v>
      </c>
      <c r="M930" s="35">
        <v>266.51570829999997</v>
      </c>
      <c r="N930" s="35">
        <v>0</v>
      </c>
      <c r="O930" s="35"/>
      <c r="P930" s="35"/>
      <c r="Q930" s="35"/>
      <c r="R930" s="35">
        <v>42.811750000000004</v>
      </c>
      <c r="S930" s="35"/>
      <c r="T930" s="35"/>
      <c r="V930" s="24">
        <f t="shared" si="57"/>
        <v>616.76131249999992</v>
      </c>
      <c r="X930" s="5">
        <v>403.27622227137806</v>
      </c>
      <c r="Z930" s="20">
        <f t="shared" si="58"/>
        <v>1020.037534771378</v>
      </c>
      <c r="AB930" s="8">
        <v>140.24160420000001</v>
      </c>
      <c r="AC930" s="35">
        <v>0</v>
      </c>
      <c r="AD930" s="35"/>
      <c r="AE930" s="35">
        <v>0</v>
      </c>
      <c r="AF930" s="35">
        <v>219.05483329999998</v>
      </c>
      <c r="AG930" s="35">
        <v>32.671875</v>
      </c>
      <c r="AH930" s="35">
        <v>51.442500000000003</v>
      </c>
      <c r="AI930" s="35"/>
      <c r="AJ930" s="35"/>
      <c r="AK930" s="35"/>
      <c r="AL930" s="35">
        <v>0</v>
      </c>
      <c r="AM930" s="35"/>
      <c r="AN930" s="35"/>
      <c r="AQ930" s="24">
        <f t="shared" si="60"/>
        <v>443.41081250000002</v>
      </c>
      <c r="AS930" s="34">
        <v>773.5</v>
      </c>
      <c r="AU930" s="20">
        <f t="shared" si="59"/>
        <v>1216.9108125</v>
      </c>
      <c r="AW930" s="20"/>
    </row>
    <row r="931" spans="1:49" x14ac:dyDescent="0.25">
      <c r="A931" t="str">
        <f>VLOOKUP($B931,'Cushing Balance'!$C$2:$E$500,3,TRUE)</f>
        <v>42012</v>
      </c>
      <c r="B931" s="1">
        <v>40942</v>
      </c>
      <c r="C931" s="31"/>
      <c r="D931" s="8">
        <v>6.2479791670000004</v>
      </c>
      <c r="E931" s="35">
        <v>129.15295829999999</v>
      </c>
      <c r="F931" s="35"/>
      <c r="G931" s="26">
        <v>49.5</v>
      </c>
      <c r="H931" s="35">
        <v>66.435500000000005</v>
      </c>
      <c r="I931" s="35">
        <v>0</v>
      </c>
      <c r="J931" s="26">
        <v>0</v>
      </c>
      <c r="K931" s="35">
        <v>55.065229170000002</v>
      </c>
      <c r="L931" s="35">
        <v>0</v>
      </c>
      <c r="M931" s="35">
        <v>395.94010420000001</v>
      </c>
      <c r="N931" s="35">
        <v>0</v>
      </c>
      <c r="O931" s="35"/>
      <c r="P931" s="35"/>
      <c r="Q931" s="35"/>
      <c r="R931" s="35">
        <v>37.261749999999999</v>
      </c>
      <c r="S931" s="35"/>
      <c r="T931" s="35"/>
      <c r="V931" s="24">
        <f t="shared" si="57"/>
        <v>739.60352083700002</v>
      </c>
      <c r="X931" s="5">
        <v>403.27622227137806</v>
      </c>
      <c r="Z931" s="20">
        <f t="shared" si="58"/>
        <v>1142.8797431083781</v>
      </c>
      <c r="AB931" s="8">
        <v>150.20599999999999</v>
      </c>
      <c r="AC931" s="35">
        <v>0</v>
      </c>
      <c r="AD931" s="35"/>
      <c r="AE931" s="35">
        <v>0</v>
      </c>
      <c r="AF931" s="35">
        <v>229.2956667</v>
      </c>
      <c r="AG931" s="35">
        <v>32.429708330000004</v>
      </c>
      <c r="AH931" s="35">
        <v>169.28975</v>
      </c>
      <c r="AI931" s="35"/>
      <c r="AJ931" s="35"/>
      <c r="AK931" s="35"/>
      <c r="AL931" s="35">
        <v>0</v>
      </c>
      <c r="AM931" s="35"/>
      <c r="AN931" s="35"/>
      <c r="AQ931" s="24">
        <f t="shared" si="60"/>
        <v>581.22112502999994</v>
      </c>
      <c r="AS931" s="34">
        <v>773.5</v>
      </c>
      <c r="AU931" s="20">
        <f t="shared" si="59"/>
        <v>1354.7211250299999</v>
      </c>
      <c r="AW931" s="20"/>
    </row>
    <row r="932" spans="1:49" x14ac:dyDescent="0.25">
      <c r="A932" t="str">
        <f>VLOOKUP($B932,'Cushing Balance'!$C$2:$E$500,3,TRUE)</f>
        <v>52012</v>
      </c>
      <c r="B932" s="1">
        <v>40943</v>
      </c>
      <c r="C932" s="31"/>
      <c r="D932" s="8">
        <v>382.17562500000003</v>
      </c>
      <c r="E932" s="35">
        <v>68.414104170000002</v>
      </c>
      <c r="F932" s="35"/>
      <c r="G932" s="26">
        <v>49.5</v>
      </c>
      <c r="H932" s="35">
        <v>38.559729169999997</v>
      </c>
      <c r="I932" s="35">
        <v>0</v>
      </c>
      <c r="J932" s="26">
        <v>0</v>
      </c>
      <c r="K932" s="35">
        <v>53.402687499999999</v>
      </c>
      <c r="L932" s="35">
        <v>0</v>
      </c>
      <c r="M932" s="35">
        <v>412.04435419999999</v>
      </c>
      <c r="N932" s="35">
        <v>0</v>
      </c>
      <c r="O932" s="35"/>
      <c r="P932" s="35"/>
      <c r="Q932" s="35"/>
      <c r="R932" s="35">
        <v>60.117270830000002</v>
      </c>
      <c r="S932" s="35"/>
      <c r="T932" s="35"/>
      <c r="V932" s="24">
        <f t="shared" si="57"/>
        <v>1064.21377087</v>
      </c>
      <c r="X932" s="5">
        <v>403.27622227137806</v>
      </c>
      <c r="Z932" s="20">
        <f t="shared" si="58"/>
        <v>1467.4899931413779</v>
      </c>
      <c r="AB932" s="8">
        <v>147.05008330000001</v>
      </c>
      <c r="AC932" s="35">
        <v>0</v>
      </c>
      <c r="AD932" s="35"/>
      <c r="AE932" s="35">
        <v>0</v>
      </c>
      <c r="AF932" s="35">
        <v>224.48091669999999</v>
      </c>
      <c r="AG932" s="35">
        <v>39.062270830000003</v>
      </c>
      <c r="AH932" s="35">
        <v>194.05672920000001</v>
      </c>
      <c r="AI932" s="35"/>
      <c r="AJ932" s="35"/>
      <c r="AK932" s="35"/>
      <c r="AL932" s="35">
        <v>0</v>
      </c>
      <c r="AM932" s="35"/>
      <c r="AN932" s="35"/>
      <c r="AQ932" s="24">
        <f t="shared" si="60"/>
        <v>604.65000003</v>
      </c>
      <c r="AS932" s="34">
        <v>773.5</v>
      </c>
      <c r="AU932" s="20">
        <f t="shared" si="59"/>
        <v>1378.15000003</v>
      </c>
      <c r="AW932" s="20"/>
    </row>
    <row r="933" spans="1:49" x14ac:dyDescent="0.25">
      <c r="A933" t="str">
        <f>VLOOKUP($B933,'Cushing Balance'!$C$2:$E$500,3,TRUE)</f>
        <v>52012</v>
      </c>
      <c r="B933" s="1">
        <v>40944</v>
      </c>
      <c r="C933" s="31"/>
      <c r="D933" s="8">
        <v>295.48397920000002</v>
      </c>
      <c r="E933" s="35">
        <v>151.38900000000001</v>
      </c>
      <c r="F933" s="35"/>
      <c r="G933" s="26">
        <v>49.5</v>
      </c>
      <c r="H933" s="35">
        <v>14.1425</v>
      </c>
      <c r="I933" s="35">
        <v>0</v>
      </c>
      <c r="J933" s="26">
        <v>0</v>
      </c>
      <c r="K933" s="35">
        <v>53.8924375</v>
      </c>
      <c r="L933" s="35">
        <v>0</v>
      </c>
      <c r="M933" s="35">
        <v>415.2687292</v>
      </c>
      <c r="N933" s="35">
        <v>0</v>
      </c>
      <c r="O933" s="35"/>
      <c r="P933" s="35"/>
      <c r="Q933" s="35"/>
      <c r="R933" s="35">
        <v>35.875562500000001</v>
      </c>
      <c r="S933" s="35"/>
      <c r="T933" s="35"/>
      <c r="V933" s="24">
        <f t="shared" si="57"/>
        <v>1015.5522084</v>
      </c>
      <c r="X933" s="5">
        <v>403.27622227137806</v>
      </c>
      <c r="Z933" s="20">
        <f t="shared" si="58"/>
        <v>1418.8284306713781</v>
      </c>
      <c r="AB933" s="8">
        <v>146.80449999999999</v>
      </c>
      <c r="AC933" s="35">
        <v>0</v>
      </c>
      <c r="AD933" s="35"/>
      <c r="AE933" s="35">
        <v>0</v>
      </c>
      <c r="AF933" s="35">
        <v>216.91077079999999</v>
      </c>
      <c r="AG933" s="35">
        <v>38.822583330000001</v>
      </c>
      <c r="AH933" s="35">
        <v>186.70508330000001</v>
      </c>
      <c r="AI933" s="35"/>
      <c r="AJ933" s="35"/>
      <c r="AK933" s="35"/>
      <c r="AL933" s="35">
        <v>0</v>
      </c>
      <c r="AM933" s="35"/>
      <c r="AN933" s="35"/>
      <c r="AQ933" s="24">
        <f t="shared" si="60"/>
        <v>589.24293742999998</v>
      </c>
      <c r="AS933" s="34">
        <v>773.5</v>
      </c>
      <c r="AU933" s="20">
        <f t="shared" si="59"/>
        <v>1362.74293743</v>
      </c>
      <c r="AW933" s="20"/>
    </row>
    <row r="934" spans="1:49" x14ac:dyDescent="0.25">
      <c r="A934" t="str">
        <f>VLOOKUP($B934,'Cushing Balance'!$C$2:$E$500,3,TRUE)</f>
        <v>52012</v>
      </c>
      <c r="B934" s="1">
        <v>40945</v>
      </c>
      <c r="C934" s="31"/>
      <c r="D934" s="8">
        <v>0</v>
      </c>
      <c r="E934" s="35">
        <v>183.76939580000001</v>
      </c>
      <c r="F934" s="35"/>
      <c r="G934" s="26">
        <v>49.5</v>
      </c>
      <c r="H934" s="35">
        <v>41.093708329999998</v>
      </c>
      <c r="I934" s="35">
        <v>0</v>
      </c>
      <c r="J934" s="26">
        <v>0</v>
      </c>
      <c r="K934" s="35">
        <v>62.991708330000002</v>
      </c>
      <c r="L934" s="35">
        <v>0</v>
      </c>
      <c r="M934" s="35">
        <v>424.29174999999998</v>
      </c>
      <c r="N934" s="35">
        <v>0</v>
      </c>
      <c r="O934" s="35"/>
      <c r="P934" s="35"/>
      <c r="Q934" s="35"/>
      <c r="R934" s="35">
        <v>49.131687499999998</v>
      </c>
      <c r="S934" s="35"/>
      <c r="T934" s="35"/>
      <c r="V934" s="24">
        <f t="shared" si="57"/>
        <v>810.77824996000004</v>
      </c>
      <c r="X934" s="5">
        <v>403.27622227137806</v>
      </c>
      <c r="Z934" s="20">
        <f t="shared" si="58"/>
        <v>1214.054472231378</v>
      </c>
      <c r="AB934" s="8">
        <v>149.4657708</v>
      </c>
      <c r="AC934" s="35">
        <v>0</v>
      </c>
      <c r="AD934" s="35"/>
      <c r="AE934" s="35">
        <v>0</v>
      </c>
      <c r="AF934" s="35">
        <v>226.4153125</v>
      </c>
      <c r="AG934" s="35">
        <v>39.068458329999999</v>
      </c>
      <c r="AH934" s="35">
        <v>177.5631875</v>
      </c>
      <c r="AI934" s="35"/>
      <c r="AJ934" s="35"/>
      <c r="AK934" s="35"/>
      <c r="AL934" s="35">
        <v>0</v>
      </c>
      <c r="AM934" s="35"/>
      <c r="AN934" s="35"/>
      <c r="AQ934" s="24">
        <f t="shared" si="60"/>
        <v>592.51272913000003</v>
      </c>
      <c r="AS934" s="34">
        <v>773.5</v>
      </c>
      <c r="AU934" s="20">
        <f t="shared" si="59"/>
        <v>1366.01272913</v>
      </c>
      <c r="AW934" s="20"/>
    </row>
    <row r="935" spans="1:49" x14ac:dyDescent="0.25">
      <c r="A935" t="str">
        <f>VLOOKUP($B935,'Cushing Balance'!$C$2:$E$500,3,TRUE)</f>
        <v>52012</v>
      </c>
      <c r="B935" s="1">
        <v>40946</v>
      </c>
      <c r="C935" s="31"/>
      <c r="D935" s="8">
        <v>0</v>
      </c>
      <c r="E935" s="35">
        <v>175.62662499999999</v>
      </c>
      <c r="F935" s="35"/>
      <c r="G935" s="26">
        <v>49.5</v>
      </c>
      <c r="H935" s="35">
        <v>51.670645829999998</v>
      </c>
      <c r="I935" s="35">
        <v>0</v>
      </c>
      <c r="J935" s="26">
        <v>0</v>
      </c>
      <c r="K935" s="35">
        <v>64.963041669999996</v>
      </c>
      <c r="L935" s="35">
        <v>0</v>
      </c>
      <c r="M935" s="35">
        <v>437.34066669999999</v>
      </c>
      <c r="N935" s="35">
        <v>0</v>
      </c>
      <c r="O935" s="35"/>
      <c r="P935" s="35"/>
      <c r="Q935" s="35"/>
      <c r="R935" s="35">
        <v>59.812104169999998</v>
      </c>
      <c r="S935" s="35"/>
      <c r="T935" s="35"/>
      <c r="V935" s="24">
        <f t="shared" si="57"/>
        <v>838.91308336999998</v>
      </c>
      <c r="X935" s="5">
        <v>403.27622227137806</v>
      </c>
      <c r="Z935" s="20">
        <f t="shared" si="58"/>
        <v>1242.189305641378</v>
      </c>
      <c r="AB935" s="8">
        <v>148.7040417</v>
      </c>
      <c r="AC935" s="35">
        <v>0</v>
      </c>
      <c r="AD935" s="35"/>
      <c r="AE935" s="35">
        <v>0</v>
      </c>
      <c r="AF935" s="35">
        <v>225.50747920000001</v>
      </c>
      <c r="AG935" s="35">
        <v>39.104270830000004</v>
      </c>
      <c r="AH935" s="35">
        <v>150.5915</v>
      </c>
      <c r="AI935" s="35"/>
      <c r="AJ935" s="35"/>
      <c r="AK935" s="35"/>
      <c r="AL935" s="35">
        <v>0</v>
      </c>
      <c r="AM935" s="35"/>
      <c r="AN935" s="35"/>
      <c r="AQ935" s="24">
        <f t="shared" si="60"/>
        <v>563.90729173</v>
      </c>
      <c r="AS935" s="34">
        <v>773.5</v>
      </c>
      <c r="AU935" s="20">
        <f t="shared" si="59"/>
        <v>1337.40729173</v>
      </c>
      <c r="AW935" s="20"/>
    </row>
    <row r="936" spans="1:49" x14ac:dyDescent="0.25">
      <c r="A936" t="str">
        <f>VLOOKUP($B936,'Cushing Balance'!$C$2:$E$500,3,TRUE)</f>
        <v>52012</v>
      </c>
      <c r="B936" s="1">
        <v>40947</v>
      </c>
      <c r="C936" s="31"/>
      <c r="D936" s="8">
        <v>0</v>
      </c>
      <c r="E936" s="35">
        <v>168.54831250000001</v>
      </c>
      <c r="F936" s="35"/>
      <c r="G936" s="26">
        <v>49.5</v>
      </c>
      <c r="H936" s="35">
        <v>59.475541669999998</v>
      </c>
      <c r="I936" s="35">
        <v>0</v>
      </c>
      <c r="J936" s="26">
        <v>0</v>
      </c>
      <c r="K936" s="35">
        <v>69.755187500000005</v>
      </c>
      <c r="L936" s="35">
        <v>0</v>
      </c>
      <c r="M936" s="35">
        <v>434.60929170000003</v>
      </c>
      <c r="N936" s="35">
        <v>0</v>
      </c>
      <c r="O936" s="35"/>
      <c r="P936" s="35"/>
      <c r="Q936" s="35"/>
      <c r="R936" s="35">
        <v>48.560104169999995</v>
      </c>
      <c r="S936" s="35"/>
      <c r="T936" s="35"/>
      <c r="V936" s="24">
        <f t="shared" si="57"/>
        <v>830.4484375400001</v>
      </c>
      <c r="X936" s="5">
        <v>403.27622227137806</v>
      </c>
      <c r="Z936" s="20">
        <f t="shared" si="58"/>
        <v>1233.7246598113782</v>
      </c>
      <c r="AB936" s="8">
        <v>148.35641670000001</v>
      </c>
      <c r="AC936" s="35">
        <v>0</v>
      </c>
      <c r="AD936" s="35"/>
      <c r="AE936" s="35">
        <v>0</v>
      </c>
      <c r="AF936" s="35">
        <v>233.3812083</v>
      </c>
      <c r="AG936" s="35">
        <v>39.108937500000003</v>
      </c>
      <c r="AH936" s="35">
        <v>151.99087499999999</v>
      </c>
      <c r="AI936" s="35"/>
      <c r="AJ936" s="35"/>
      <c r="AK936" s="35"/>
      <c r="AL936" s="35">
        <v>0</v>
      </c>
      <c r="AM936" s="35"/>
      <c r="AN936" s="35"/>
      <c r="AQ936" s="24">
        <f t="shared" si="60"/>
        <v>572.83743749999996</v>
      </c>
      <c r="AS936" s="34">
        <v>773.5</v>
      </c>
      <c r="AU936" s="20">
        <f t="shared" si="59"/>
        <v>1346.3374374999999</v>
      </c>
      <c r="AW936" s="20"/>
    </row>
    <row r="937" spans="1:49" x14ac:dyDescent="0.25">
      <c r="A937" t="str">
        <f>VLOOKUP($B937,'Cushing Balance'!$C$2:$E$500,3,TRUE)</f>
        <v>52012</v>
      </c>
      <c r="B937" s="1">
        <v>40948</v>
      </c>
      <c r="C937" s="31"/>
      <c r="D937" s="8">
        <v>0</v>
      </c>
      <c r="E937" s="35">
        <v>169.41193749999999</v>
      </c>
      <c r="F937" s="35"/>
      <c r="G937" s="26">
        <v>49.5</v>
      </c>
      <c r="H937" s="35">
        <v>21.330833330000001</v>
      </c>
      <c r="I937" s="35">
        <v>0</v>
      </c>
      <c r="J937" s="26">
        <v>0</v>
      </c>
      <c r="K937" s="35">
        <v>72.456479170000009</v>
      </c>
      <c r="L937" s="35">
        <v>0</v>
      </c>
      <c r="M937" s="35">
        <v>396.38029169999999</v>
      </c>
      <c r="N937" s="35">
        <v>0</v>
      </c>
      <c r="O937" s="35"/>
      <c r="P937" s="35"/>
      <c r="Q937" s="35"/>
      <c r="R937" s="35">
        <v>64.863708329999994</v>
      </c>
      <c r="S937" s="35"/>
      <c r="T937" s="35"/>
      <c r="V937" s="24">
        <f t="shared" si="57"/>
        <v>773.94325002999994</v>
      </c>
      <c r="X937" s="5">
        <v>403.27622227137806</v>
      </c>
      <c r="Z937" s="20">
        <f t="shared" si="58"/>
        <v>1177.2194723013781</v>
      </c>
      <c r="AB937" s="8">
        <v>149.42464580000001</v>
      </c>
      <c r="AC937" s="35">
        <v>0</v>
      </c>
      <c r="AD937" s="35"/>
      <c r="AE937" s="35">
        <v>0</v>
      </c>
      <c r="AF937" s="35">
        <v>227.9091458</v>
      </c>
      <c r="AG937" s="35">
        <v>37.925791669999995</v>
      </c>
      <c r="AH937" s="35">
        <v>188.4536875</v>
      </c>
      <c r="AI937" s="35"/>
      <c r="AJ937" s="35"/>
      <c r="AK937" s="35"/>
      <c r="AL937" s="35">
        <v>0</v>
      </c>
      <c r="AM937" s="35"/>
      <c r="AN937" s="35"/>
      <c r="AQ937" s="24">
        <f t="shared" si="60"/>
        <v>603.71327077000001</v>
      </c>
      <c r="AS937" s="34">
        <v>773.5</v>
      </c>
      <c r="AU937" s="20">
        <f t="shared" si="59"/>
        <v>1377.21327077</v>
      </c>
      <c r="AW937" s="20"/>
    </row>
    <row r="938" spans="1:49" x14ac:dyDescent="0.25">
      <c r="A938" t="str">
        <f>VLOOKUP($B938,'Cushing Balance'!$C$2:$E$500,3,TRUE)</f>
        <v>52012</v>
      </c>
      <c r="B938" s="1">
        <v>40949</v>
      </c>
      <c r="C938" s="31"/>
      <c r="D938" s="8">
        <v>68.953249999999997</v>
      </c>
      <c r="E938" s="35">
        <v>174.4368958</v>
      </c>
      <c r="F938" s="35"/>
      <c r="G938" s="26">
        <v>49.5</v>
      </c>
      <c r="H938" s="35">
        <v>47.462625000000003</v>
      </c>
      <c r="I938" s="35">
        <v>0</v>
      </c>
      <c r="J938" s="26">
        <v>0</v>
      </c>
      <c r="K938" s="35">
        <v>68.419895829999987</v>
      </c>
      <c r="L938" s="35">
        <v>0</v>
      </c>
      <c r="M938" s="35">
        <v>447.01297920000002</v>
      </c>
      <c r="N938" s="35">
        <v>0</v>
      </c>
      <c r="O938" s="35"/>
      <c r="P938" s="35"/>
      <c r="Q938" s="35"/>
      <c r="R938" s="35">
        <v>65.028541669999996</v>
      </c>
      <c r="S938" s="35"/>
      <c r="T938" s="35"/>
      <c r="V938" s="24">
        <f t="shared" si="57"/>
        <v>920.8141875</v>
      </c>
      <c r="X938" s="5">
        <v>403.27622227137806</v>
      </c>
      <c r="Z938" s="20">
        <f t="shared" si="58"/>
        <v>1324.0904097713781</v>
      </c>
      <c r="AB938" s="8">
        <v>147.95170830000001</v>
      </c>
      <c r="AC938" s="35">
        <v>0</v>
      </c>
      <c r="AD938" s="35"/>
      <c r="AE938" s="35">
        <v>0</v>
      </c>
      <c r="AF938" s="35">
        <v>213.65372920000001</v>
      </c>
      <c r="AG938" s="35">
        <v>39.084208330000003</v>
      </c>
      <c r="AH938" s="35">
        <v>199.5479583</v>
      </c>
      <c r="AI938" s="35"/>
      <c r="AJ938" s="35"/>
      <c r="AK938" s="35"/>
      <c r="AL938" s="35">
        <v>0</v>
      </c>
      <c r="AM938" s="35"/>
      <c r="AN938" s="35"/>
      <c r="AQ938" s="24">
        <f t="shared" si="60"/>
        <v>600.23760413000002</v>
      </c>
      <c r="AS938" s="34">
        <v>773.5</v>
      </c>
      <c r="AU938" s="20">
        <f t="shared" si="59"/>
        <v>1373.7376041299999</v>
      </c>
      <c r="AW938" s="20"/>
    </row>
    <row r="939" spans="1:49" x14ac:dyDescent="0.25">
      <c r="A939" t="str">
        <f>VLOOKUP($B939,'Cushing Balance'!$C$2:$E$500,3,TRUE)</f>
        <v>62012</v>
      </c>
      <c r="B939" s="1">
        <v>40950</v>
      </c>
      <c r="C939" s="31"/>
      <c r="D939" s="8">
        <v>2.615583333</v>
      </c>
      <c r="E939" s="35">
        <v>132.21208329999999</v>
      </c>
      <c r="F939" s="35"/>
      <c r="G939" s="26">
        <v>49.5</v>
      </c>
      <c r="H939" s="35">
        <v>53.788125000000001</v>
      </c>
      <c r="I939" s="35">
        <v>0</v>
      </c>
      <c r="J939" s="26">
        <v>0</v>
      </c>
      <c r="K939" s="35">
        <v>72.281604170000008</v>
      </c>
      <c r="L939" s="35">
        <v>0</v>
      </c>
      <c r="M939" s="35">
        <v>436.08754169999997</v>
      </c>
      <c r="N939" s="35">
        <v>0</v>
      </c>
      <c r="O939" s="35"/>
      <c r="P939" s="35"/>
      <c r="Q939" s="35"/>
      <c r="R939" s="35">
        <v>49.703791670000001</v>
      </c>
      <c r="S939" s="35"/>
      <c r="T939" s="35"/>
      <c r="V939" s="24">
        <f t="shared" si="57"/>
        <v>796.18872917299996</v>
      </c>
      <c r="X939" s="5">
        <v>403.27622227137806</v>
      </c>
      <c r="Z939" s="20">
        <f t="shared" si="58"/>
        <v>1199.4649514443781</v>
      </c>
      <c r="AB939" s="8">
        <v>147.8217708</v>
      </c>
      <c r="AC939" s="35">
        <v>0</v>
      </c>
      <c r="AD939" s="35"/>
      <c r="AE939" s="35">
        <v>0</v>
      </c>
      <c r="AF939" s="35">
        <v>236.06391669999999</v>
      </c>
      <c r="AG939" s="35">
        <v>39.315583330000003</v>
      </c>
      <c r="AH939" s="35">
        <v>198.900125</v>
      </c>
      <c r="AI939" s="35"/>
      <c r="AJ939" s="35"/>
      <c r="AK939" s="35"/>
      <c r="AL939" s="35">
        <v>0</v>
      </c>
      <c r="AM939" s="35"/>
      <c r="AN939" s="35"/>
      <c r="AQ939" s="24">
        <f t="shared" si="60"/>
        <v>622.10139583</v>
      </c>
      <c r="AS939" s="34">
        <v>773.5</v>
      </c>
      <c r="AU939" s="20">
        <f t="shared" si="59"/>
        <v>1395.60139583</v>
      </c>
      <c r="AW939" s="20"/>
    </row>
    <row r="940" spans="1:49" x14ac:dyDescent="0.25">
      <c r="A940" t="str">
        <f>VLOOKUP($B940,'Cushing Balance'!$C$2:$E$500,3,TRUE)</f>
        <v>62012</v>
      </c>
      <c r="B940" s="1">
        <v>40951</v>
      </c>
      <c r="C940" s="31"/>
      <c r="D940" s="8">
        <v>78.445979170000001</v>
      </c>
      <c r="E940" s="35">
        <v>174.74518749999999</v>
      </c>
      <c r="F940" s="35"/>
      <c r="G940" s="26">
        <v>49.5</v>
      </c>
      <c r="H940" s="35">
        <v>57.190166669999996</v>
      </c>
      <c r="I940" s="35">
        <v>0</v>
      </c>
      <c r="J940" s="26">
        <v>0</v>
      </c>
      <c r="K940" s="35">
        <v>69.952291670000008</v>
      </c>
      <c r="L940" s="35">
        <v>0</v>
      </c>
      <c r="M940" s="35">
        <v>372.93087500000001</v>
      </c>
      <c r="N940" s="35">
        <v>0</v>
      </c>
      <c r="O940" s="35"/>
      <c r="P940" s="35"/>
      <c r="Q940" s="35"/>
      <c r="R940" s="35">
        <v>72.402291670000011</v>
      </c>
      <c r="S940" s="35"/>
      <c r="T940" s="35"/>
      <c r="V940" s="24">
        <f t="shared" si="57"/>
        <v>875.16679167999996</v>
      </c>
      <c r="X940" s="5">
        <v>403.27622227137806</v>
      </c>
      <c r="Z940" s="20">
        <f t="shared" si="58"/>
        <v>1278.4430139513779</v>
      </c>
      <c r="AB940" s="8">
        <v>148.9260208</v>
      </c>
      <c r="AC940" s="35">
        <v>0</v>
      </c>
      <c r="AD940" s="35"/>
      <c r="AE940" s="35">
        <v>0</v>
      </c>
      <c r="AF940" s="35">
        <v>237.58837500000001</v>
      </c>
      <c r="AG940" s="35">
        <v>39.201250000000002</v>
      </c>
      <c r="AH940" s="35">
        <v>198.02760420000001</v>
      </c>
      <c r="AI940" s="35"/>
      <c r="AJ940" s="35"/>
      <c r="AK940" s="35"/>
      <c r="AL940" s="35">
        <v>0</v>
      </c>
      <c r="AM940" s="35"/>
      <c r="AN940" s="35"/>
      <c r="AQ940" s="24">
        <f t="shared" si="60"/>
        <v>623.74324999999999</v>
      </c>
      <c r="AS940" s="34">
        <v>773.5</v>
      </c>
      <c r="AU940" s="20">
        <f t="shared" si="59"/>
        <v>1397.24325</v>
      </c>
      <c r="AW940" s="20"/>
    </row>
    <row r="941" spans="1:49" x14ac:dyDescent="0.25">
      <c r="A941" t="str">
        <f>VLOOKUP($B941,'Cushing Balance'!$C$2:$E$500,3,TRUE)</f>
        <v>62012</v>
      </c>
      <c r="B941" s="1">
        <v>40952</v>
      </c>
      <c r="C941" s="31"/>
      <c r="D941" s="8">
        <v>67.440166670000011</v>
      </c>
      <c r="E941" s="35">
        <v>153.15960419999999</v>
      </c>
      <c r="F941" s="35"/>
      <c r="G941" s="26">
        <v>49.5</v>
      </c>
      <c r="H941" s="35">
        <v>41.461583330000003</v>
      </c>
      <c r="I941" s="35">
        <v>0</v>
      </c>
      <c r="J941" s="26">
        <v>0</v>
      </c>
      <c r="K941" s="35">
        <v>67.836458329999999</v>
      </c>
      <c r="L941" s="35">
        <v>0</v>
      </c>
      <c r="M941" s="35">
        <v>395.02764580000002</v>
      </c>
      <c r="N941" s="35">
        <v>0</v>
      </c>
      <c r="O941" s="35"/>
      <c r="P941" s="35"/>
      <c r="Q941" s="35"/>
      <c r="R941" s="35">
        <v>53.17260417</v>
      </c>
      <c r="S941" s="35"/>
      <c r="T941" s="35"/>
      <c r="V941" s="24">
        <f t="shared" si="57"/>
        <v>827.59806250000008</v>
      </c>
      <c r="X941" s="5">
        <v>403.27622227137806</v>
      </c>
      <c r="Z941" s="20">
        <f t="shared" si="58"/>
        <v>1230.8742847713781</v>
      </c>
      <c r="AB941" s="8">
        <v>148.13677079999999</v>
      </c>
      <c r="AC941" s="35">
        <v>0</v>
      </c>
      <c r="AD941" s="35"/>
      <c r="AE941" s="35">
        <v>0</v>
      </c>
      <c r="AF941" s="35">
        <v>227.39893749999999</v>
      </c>
      <c r="AG941" s="35">
        <v>39.236166669999996</v>
      </c>
      <c r="AH941" s="35">
        <v>199.6921667</v>
      </c>
      <c r="AI941" s="35"/>
      <c r="AJ941" s="35"/>
      <c r="AK941" s="35"/>
      <c r="AL941" s="35">
        <v>0</v>
      </c>
      <c r="AM941" s="35"/>
      <c r="AN941" s="35"/>
      <c r="AQ941" s="24">
        <f t="shared" si="60"/>
        <v>614.46404167000003</v>
      </c>
      <c r="AS941" s="34">
        <v>773.5</v>
      </c>
      <c r="AU941" s="20">
        <f t="shared" si="59"/>
        <v>1387.9640416699999</v>
      </c>
      <c r="AW941" s="20"/>
    </row>
    <row r="942" spans="1:49" x14ac:dyDescent="0.25">
      <c r="A942" t="str">
        <f>VLOOKUP($B942,'Cushing Balance'!$C$2:$E$500,3,TRUE)</f>
        <v>62012</v>
      </c>
      <c r="B942" s="1">
        <v>40953</v>
      </c>
      <c r="C942" s="31"/>
      <c r="D942" s="8">
        <v>122.54625</v>
      </c>
      <c r="E942" s="35">
        <v>178.729375</v>
      </c>
      <c r="F942" s="35"/>
      <c r="G942" s="26">
        <v>49.5</v>
      </c>
      <c r="H942" s="35">
        <v>41.083750000000002</v>
      </c>
      <c r="I942" s="35">
        <v>0</v>
      </c>
      <c r="J942" s="26">
        <v>0</v>
      </c>
      <c r="K942" s="35">
        <v>62.995104169999998</v>
      </c>
      <c r="L942" s="35">
        <v>0</v>
      </c>
      <c r="M942" s="35">
        <v>324.77525000000003</v>
      </c>
      <c r="N942" s="35">
        <v>0</v>
      </c>
      <c r="O942" s="35"/>
      <c r="P942" s="35"/>
      <c r="Q942" s="35"/>
      <c r="R942" s="35">
        <v>50.120062500000003</v>
      </c>
      <c r="S942" s="35"/>
      <c r="T942" s="35"/>
      <c r="V942" s="24">
        <f t="shared" si="57"/>
        <v>829.74979167000004</v>
      </c>
      <c r="X942" s="5">
        <v>403.27622227137806</v>
      </c>
      <c r="Z942" s="20">
        <f t="shared" si="58"/>
        <v>1233.0260139413781</v>
      </c>
      <c r="AB942" s="8">
        <v>140.78735420000001</v>
      </c>
      <c r="AC942" s="35">
        <v>0</v>
      </c>
      <c r="AD942" s="35"/>
      <c r="AE942" s="35">
        <v>0</v>
      </c>
      <c r="AF942" s="35">
        <v>240.54300000000001</v>
      </c>
      <c r="AG942" s="35">
        <v>39.159020830000003</v>
      </c>
      <c r="AH942" s="35">
        <v>197.3907083</v>
      </c>
      <c r="AI942" s="35"/>
      <c r="AJ942" s="35"/>
      <c r="AK942" s="35"/>
      <c r="AL942" s="35">
        <v>0</v>
      </c>
      <c r="AM942" s="35"/>
      <c r="AN942" s="35"/>
      <c r="AQ942" s="24">
        <f t="shared" si="60"/>
        <v>617.88008333000005</v>
      </c>
      <c r="AS942" s="34">
        <v>773.5</v>
      </c>
      <c r="AU942" s="20">
        <f t="shared" si="59"/>
        <v>1391.3800833300002</v>
      </c>
      <c r="AW942" s="20"/>
    </row>
    <row r="943" spans="1:49" x14ac:dyDescent="0.25">
      <c r="A943" t="str">
        <f>VLOOKUP($B943,'Cushing Balance'!$C$2:$E$500,3,TRUE)</f>
        <v>62012</v>
      </c>
      <c r="B943" s="1">
        <v>40954</v>
      </c>
      <c r="C943" s="31"/>
      <c r="D943" s="8">
        <v>0</v>
      </c>
      <c r="E943" s="35">
        <v>142.9044375</v>
      </c>
      <c r="F943" s="35"/>
      <c r="G943" s="26">
        <v>49.5</v>
      </c>
      <c r="H943" s="35">
        <v>64.452208330000005</v>
      </c>
      <c r="I943" s="35">
        <v>0</v>
      </c>
      <c r="J943" s="26">
        <v>0</v>
      </c>
      <c r="K943" s="35">
        <v>62.925666669999998</v>
      </c>
      <c r="L943" s="35">
        <v>0</v>
      </c>
      <c r="M943" s="35">
        <v>324.73041669999998</v>
      </c>
      <c r="N943" s="35">
        <v>0</v>
      </c>
      <c r="O943" s="35"/>
      <c r="P943" s="35"/>
      <c r="Q943" s="35"/>
      <c r="R943" s="35">
        <v>63.33572917</v>
      </c>
      <c r="S943" s="35"/>
      <c r="T943" s="35"/>
      <c r="V943" s="24">
        <f t="shared" si="57"/>
        <v>707.84845837</v>
      </c>
      <c r="X943" s="5">
        <v>403.27622227137806</v>
      </c>
      <c r="Z943" s="20">
        <f t="shared" si="58"/>
        <v>1111.1246806413781</v>
      </c>
      <c r="AB943" s="8">
        <v>148.47672919999999</v>
      </c>
      <c r="AC943" s="35">
        <v>0</v>
      </c>
      <c r="AD943" s="35"/>
      <c r="AE943" s="35">
        <v>0</v>
      </c>
      <c r="AF943" s="35">
        <v>225.07956250000001</v>
      </c>
      <c r="AG943" s="35">
        <v>39.252124999999999</v>
      </c>
      <c r="AH943" s="35">
        <v>187.79491669999999</v>
      </c>
      <c r="AI943" s="35"/>
      <c r="AJ943" s="35"/>
      <c r="AK943" s="35"/>
      <c r="AL943" s="35">
        <v>0</v>
      </c>
      <c r="AM943" s="35"/>
      <c r="AN943" s="35"/>
      <c r="AQ943" s="24">
        <f t="shared" si="60"/>
        <v>600.60333339999988</v>
      </c>
      <c r="AS943" s="34">
        <v>773.5</v>
      </c>
      <c r="AU943" s="20">
        <f t="shared" si="59"/>
        <v>1374.1033333999999</v>
      </c>
      <c r="AW943" s="20"/>
    </row>
    <row r="944" spans="1:49" x14ac:dyDescent="0.25">
      <c r="A944" t="str">
        <f>VLOOKUP($B944,'Cushing Balance'!$C$2:$E$500,3,TRUE)</f>
        <v>62012</v>
      </c>
      <c r="B944" s="1">
        <v>40955</v>
      </c>
      <c r="C944" s="31"/>
      <c r="D944" s="8">
        <v>0</v>
      </c>
      <c r="E944" s="35">
        <v>146.348625</v>
      </c>
      <c r="F944" s="35"/>
      <c r="G944" s="26">
        <v>49.5</v>
      </c>
      <c r="H944" s="35">
        <v>36.883791670000001</v>
      </c>
      <c r="I944" s="35">
        <v>0</v>
      </c>
      <c r="J944" s="26">
        <v>0</v>
      </c>
      <c r="K944" s="35">
        <v>66.161124999999998</v>
      </c>
      <c r="L944" s="35">
        <v>0</v>
      </c>
      <c r="M944" s="35">
        <v>298.76166669999998</v>
      </c>
      <c r="N944" s="35">
        <v>0</v>
      </c>
      <c r="O944" s="35"/>
      <c r="P944" s="35"/>
      <c r="Q944" s="35"/>
      <c r="R944" s="35">
        <v>65.005437499999999</v>
      </c>
      <c r="S944" s="35"/>
      <c r="T944" s="35"/>
      <c r="V944" s="24">
        <f t="shared" si="57"/>
        <v>662.66064586999994</v>
      </c>
      <c r="X944" s="5">
        <v>403.27622227137806</v>
      </c>
      <c r="Z944" s="20">
        <f t="shared" si="58"/>
        <v>1065.936868141378</v>
      </c>
      <c r="AB944" s="8">
        <v>146.63737499999999</v>
      </c>
      <c r="AC944" s="35">
        <v>0</v>
      </c>
      <c r="AD944" s="35"/>
      <c r="AE944" s="35">
        <v>0</v>
      </c>
      <c r="AF944" s="35">
        <v>214.85227079999999</v>
      </c>
      <c r="AG944" s="35">
        <v>39.076437499999997</v>
      </c>
      <c r="AH944" s="35">
        <v>178.4668958</v>
      </c>
      <c r="AI944" s="35"/>
      <c r="AJ944" s="35"/>
      <c r="AK944" s="35"/>
      <c r="AL944" s="35">
        <v>0</v>
      </c>
      <c r="AM944" s="35"/>
      <c r="AN944" s="35"/>
      <c r="AQ944" s="24">
        <f t="shared" si="60"/>
        <v>579.03297909999992</v>
      </c>
      <c r="AS944" s="34">
        <v>773.5</v>
      </c>
      <c r="AU944" s="20">
        <f t="shared" si="59"/>
        <v>1352.5329790999999</v>
      </c>
      <c r="AW944" s="20"/>
    </row>
    <row r="945" spans="1:49" x14ac:dyDescent="0.25">
      <c r="A945" t="str">
        <f>VLOOKUP($B945,'Cushing Balance'!$C$2:$E$500,3,TRUE)</f>
        <v>62012</v>
      </c>
      <c r="B945" s="1">
        <v>40956</v>
      </c>
      <c r="C945" s="31"/>
      <c r="D945" s="8">
        <v>151.60491669999999</v>
      </c>
      <c r="E945" s="35">
        <v>164.74691670000001</v>
      </c>
      <c r="F945" s="35"/>
      <c r="G945" s="26">
        <v>49.5</v>
      </c>
      <c r="H945" s="35">
        <v>37.8560625</v>
      </c>
      <c r="I945" s="35">
        <v>0</v>
      </c>
      <c r="J945" s="26">
        <v>0</v>
      </c>
      <c r="K945" s="35">
        <v>65.123479169999996</v>
      </c>
      <c r="L945" s="35">
        <v>0</v>
      </c>
      <c r="M945" s="35">
        <v>370.97243750000001</v>
      </c>
      <c r="N945" s="35">
        <v>0</v>
      </c>
      <c r="O945" s="35"/>
      <c r="P945" s="35"/>
      <c r="Q945" s="35"/>
      <c r="R945" s="35">
        <v>53.935562500000003</v>
      </c>
      <c r="S945" s="35"/>
      <c r="T945" s="35"/>
      <c r="V945" s="24">
        <f t="shared" si="57"/>
        <v>893.73937507000005</v>
      </c>
      <c r="X945" s="5">
        <v>403.27622227137806</v>
      </c>
      <c r="Z945" s="20">
        <f t="shared" si="58"/>
        <v>1297.015597341378</v>
      </c>
      <c r="AB945" s="8">
        <v>149.6962083</v>
      </c>
      <c r="AC945" s="35">
        <v>0</v>
      </c>
      <c r="AD945" s="35"/>
      <c r="AE945" s="35">
        <v>0</v>
      </c>
      <c r="AF945" s="35">
        <v>217.58972919999999</v>
      </c>
      <c r="AG945" s="35">
        <v>38.999770830000003</v>
      </c>
      <c r="AH945" s="35">
        <v>193.0908542</v>
      </c>
      <c r="AI945" s="35"/>
      <c r="AJ945" s="35"/>
      <c r="AK945" s="35"/>
      <c r="AL945" s="35">
        <v>0</v>
      </c>
      <c r="AM945" s="35"/>
      <c r="AN945" s="35"/>
      <c r="AQ945" s="24">
        <f t="shared" si="60"/>
        <v>599.37656253</v>
      </c>
      <c r="AS945" s="34">
        <v>773.5</v>
      </c>
      <c r="AU945" s="20">
        <f t="shared" si="59"/>
        <v>1372.87656253</v>
      </c>
      <c r="AW945" s="20"/>
    </row>
    <row r="946" spans="1:49" x14ac:dyDescent="0.25">
      <c r="A946" t="str">
        <f>VLOOKUP($B946,'Cushing Balance'!$C$2:$E$500,3,TRUE)</f>
        <v>72012</v>
      </c>
      <c r="B946" s="1">
        <v>40957</v>
      </c>
      <c r="C946" s="31"/>
      <c r="D946" s="8">
        <v>0</v>
      </c>
      <c r="E946" s="35">
        <v>162.8570417</v>
      </c>
      <c r="F946" s="35"/>
      <c r="G946" s="26">
        <v>49.5</v>
      </c>
      <c r="H946" s="35">
        <v>59.699687500000003</v>
      </c>
      <c r="I946" s="35">
        <v>0</v>
      </c>
      <c r="J946" s="26">
        <v>0</v>
      </c>
      <c r="K946" s="35">
        <v>66.032499999999999</v>
      </c>
      <c r="L946" s="35">
        <v>0</v>
      </c>
      <c r="M946" s="35">
        <v>442.81670830000002</v>
      </c>
      <c r="N946" s="35">
        <v>0</v>
      </c>
      <c r="O946" s="35"/>
      <c r="P946" s="35"/>
      <c r="Q946" s="35"/>
      <c r="R946" s="35">
        <v>70.929812499999997</v>
      </c>
      <c r="S946" s="35"/>
      <c r="T946" s="35"/>
      <c r="V946" s="24">
        <f t="shared" si="57"/>
        <v>851.83574999999996</v>
      </c>
      <c r="X946" s="5">
        <v>403.27622227137806</v>
      </c>
      <c r="Z946" s="20">
        <f t="shared" si="58"/>
        <v>1255.1119722713779</v>
      </c>
      <c r="AB946" s="8">
        <v>148.00718749999999</v>
      </c>
      <c r="AC946" s="35">
        <v>0</v>
      </c>
      <c r="AD946" s="35"/>
      <c r="AE946" s="35">
        <v>0</v>
      </c>
      <c r="AF946" s="35">
        <v>236.51231250000001</v>
      </c>
      <c r="AG946" s="35">
        <v>38.913937500000003</v>
      </c>
      <c r="AH946" s="35">
        <v>192.39102080000001</v>
      </c>
      <c r="AI946" s="35"/>
      <c r="AJ946" s="35"/>
      <c r="AK946" s="35"/>
      <c r="AL946" s="35">
        <v>0</v>
      </c>
      <c r="AM946" s="35"/>
      <c r="AN946" s="35"/>
      <c r="AQ946" s="24">
        <f t="shared" si="60"/>
        <v>615.82445829999995</v>
      </c>
      <c r="AS946" s="34">
        <v>773.5</v>
      </c>
      <c r="AU946" s="20">
        <f t="shared" si="59"/>
        <v>1389.3244583000001</v>
      </c>
      <c r="AW946" s="20"/>
    </row>
    <row r="947" spans="1:49" x14ac:dyDescent="0.25">
      <c r="A947" t="str">
        <f>VLOOKUP($B947,'Cushing Balance'!$C$2:$E$500,3,TRUE)</f>
        <v>72012</v>
      </c>
      <c r="B947" s="1">
        <v>40958</v>
      </c>
      <c r="C947" s="31"/>
      <c r="D947" s="8">
        <v>83.731229170000006</v>
      </c>
      <c r="E947" s="35">
        <v>182.61462499999999</v>
      </c>
      <c r="F947" s="35"/>
      <c r="G947" s="26">
        <v>49.5</v>
      </c>
      <c r="H947" s="35">
        <v>43.551020829999999</v>
      </c>
      <c r="I947" s="35">
        <v>0</v>
      </c>
      <c r="J947" s="26">
        <v>0</v>
      </c>
      <c r="K947" s="35">
        <v>65.460875000000001</v>
      </c>
      <c r="L947" s="35">
        <v>0</v>
      </c>
      <c r="M947" s="35">
        <v>434.06962499999997</v>
      </c>
      <c r="N947" s="35">
        <v>0</v>
      </c>
      <c r="O947" s="35"/>
      <c r="P947" s="35"/>
      <c r="Q947" s="35"/>
      <c r="R947" s="35">
        <v>65.604437500000003</v>
      </c>
      <c r="S947" s="35"/>
      <c r="T947" s="35"/>
      <c r="V947" s="24">
        <f t="shared" si="57"/>
        <v>924.5318125</v>
      </c>
      <c r="X947" s="5">
        <v>403.27622227137806</v>
      </c>
      <c r="Z947" s="20">
        <f t="shared" si="58"/>
        <v>1327.8080347713781</v>
      </c>
      <c r="AB947" s="8">
        <v>146.12247920000001</v>
      </c>
      <c r="AC947" s="35">
        <v>0</v>
      </c>
      <c r="AD947" s="35"/>
      <c r="AE947" s="35">
        <v>0</v>
      </c>
      <c r="AF947" s="35">
        <v>234.35862499999999</v>
      </c>
      <c r="AG947" s="35">
        <v>38.814395830000002</v>
      </c>
      <c r="AH947" s="35">
        <v>191.52725000000001</v>
      </c>
      <c r="AI947" s="35"/>
      <c r="AJ947" s="35"/>
      <c r="AK947" s="35"/>
      <c r="AL947" s="35">
        <v>0</v>
      </c>
      <c r="AM947" s="35"/>
      <c r="AN947" s="35"/>
      <c r="AQ947" s="24">
        <f t="shared" si="60"/>
        <v>610.82275003000007</v>
      </c>
      <c r="AS947" s="34">
        <v>773.5</v>
      </c>
      <c r="AU947" s="20">
        <f t="shared" si="59"/>
        <v>1384.32275003</v>
      </c>
      <c r="AW947" s="20"/>
    </row>
    <row r="948" spans="1:49" x14ac:dyDescent="0.25">
      <c r="A948" t="str">
        <f>VLOOKUP($B948,'Cushing Balance'!$C$2:$E$500,3,TRUE)</f>
        <v>72012</v>
      </c>
      <c r="B948" s="1">
        <v>40959</v>
      </c>
      <c r="C948" s="31"/>
      <c r="D948" s="8">
        <v>0</v>
      </c>
      <c r="E948" s="35">
        <v>184.78458330000001</v>
      </c>
      <c r="F948" s="35"/>
      <c r="G948" s="26">
        <v>49.5</v>
      </c>
      <c r="H948" s="35">
        <v>56.40252083</v>
      </c>
      <c r="I948" s="35">
        <v>0</v>
      </c>
      <c r="J948" s="26">
        <v>0</v>
      </c>
      <c r="K948" s="35">
        <v>65.081249999999997</v>
      </c>
      <c r="L948" s="35">
        <v>0</v>
      </c>
      <c r="M948" s="35">
        <v>372.30406249999999</v>
      </c>
      <c r="N948" s="35">
        <v>0</v>
      </c>
      <c r="O948" s="35"/>
      <c r="P948" s="35"/>
      <c r="Q948" s="35"/>
      <c r="R948" s="35">
        <v>55.049479169999998</v>
      </c>
      <c r="S948" s="35"/>
      <c r="T948" s="35"/>
      <c r="V948" s="24">
        <f t="shared" si="57"/>
        <v>783.12189580000006</v>
      </c>
      <c r="X948" s="5">
        <v>403.27622227137806</v>
      </c>
      <c r="Z948" s="20">
        <f t="shared" si="58"/>
        <v>1186.3981180713781</v>
      </c>
      <c r="AB948" s="8">
        <v>147.9032292</v>
      </c>
      <c r="AC948" s="35">
        <v>0</v>
      </c>
      <c r="AD948" s="35"/>
      <c r="AE948" s="35">
        <v>0</v>
      </c>
      <c r="AF948" s="35">
        <v>233.9190625</v>
      </c>
      <c r="AG948" s="35">
        <v>34.918208329999999</v>
      </c>
      <c r="AH948" s="35">
        <v>193.8350208</v>
      </c>
      <c r="AI948" s="35"/>
      <c r="AJ948" s="35"/>
      <c r="AK948" s="35"/>
      <c r="AL948" s="35">
        <v>0</v>
      </c>
      <c r="AM948" s="35"/>
      <c r="AN948" s="35"/>
      <c r="AQ948" s="24">
        <f t="shared" si="60"/>
        <v>610.57552082999996</v>
      </c>
      <c r="AS948" s="34">
        <v>773.5</v>
      </c>
      <c r="AU948" s="20">
        <f t="shared" si="59"/>
        <v>1384.07552083</v>
      </c>
      <c r="AW948" s="20"/>
    </row>
    <row r="949" spans="1:49" x14ac:dyDescent="0.25">
      <c r="A949" t="str">
        <f>VLOOKUP($B949,'Cushing Balance'!$C$2:$E$500,3,TRUE)</f>
        <v>72012</v>
      </c>
      <c r="B949" s="1">
        <v>40960</v>
      </c>
      <c r="C949" s="31"/>
      <c r="D949" s="8">
        <v>0</v>
      </c>
      <c r="E949" s="35">
        <v>168.01710420000001</v>
      </c>
      <c r="F949" s="35"/>
      <c r="G949" s="26">
        <v>49.5</v>
      </c>
      <c r="H949" s="35">
        <v>46.542604169999997</v>
      </c>
      <c r="I949" s="35">
        <v>0</v>
      </c>
      <c r="J949" s="26">
        <v>0</v>
      </c>
      <c r="K949" s="35">
        <v>65.093229170000001</v>
      </c>
      <c r="L949" s="35">
        <v>0</v>
      </c>
      <c r="M949" s="35">
        <v>428.79081250000002</v>
      </c>
      <c r="N949" s="35">
        <v>0</v>
      </c>
      <c r="O949" s="35"/>
      <c r="P949" s="35"/>
      <c r="Q949" s="35"/>
      <c r="R949" s="35">
        <v>50.82439583</v>
      </c>
      <c r="S949" s="35"/>
      <c r="T949" s="35"/>
      <c r="V949" s="24">
        <f t="shared" si="57"/>
        <v>808.76814587000001</v>
      </c>
      <c r="X949" s="5">
        <v>403.27622227137806</v>
      </c>
      <c r="Z949" s="20">
        <f t="shared" si="58"/>
        <v>1212.0443681413781</v>
      </c>
      <c r="AB949" s="8">
        <v>149.2640208</v>
      </c>
      <c r="AC949" s="35">
        <v>0</v>
      </c>
      <c r="AD949" s="35"/>
      <c r="AE949" s="35">
        <v>0</v>
      </c>
      <c r="AF949" s="35">
        <v>232.71027079999999</v>
      </c>
      <c r="AG949" s="35">
        <v>38.792291669999997</v>
      </c>
      <c r="AH949" s="35">
        <v>190.48025000000001</v>
      </c>
      <c r="AI949" s="35"/>
      <c r="AJ949" s="35"/>
      <c r="AK949" s="35"/>
      <c r="AL949" s="35">
        <v>0</v>
      </c>
      <c r="AM949" s="35"/>
      <c r="AN949" s="35"/>
      <c r="AQ949" s="24">
        <f t="shared" si="60"/>
        <v>611.24683327000002</v>
      </c>
      <c r="AS949" s="34">
        <v>773.5</v>
      </c>
      <c r="AU949" s="20">
        <f t="shared" si="59"/>
        <v>1384.74683327</v>
      </c>
      <c r="AW949" s="20"/>
    </row>
    <row r="950" spans="1:49" x14ac:dyDescent="0.25">
      <c r="A950" t="str">
        <f>VLOOKUP($B950,'Cushing Balance'!$C$2:$E$500,3,TRUE)</f>
        <v>72012</v>
      </c>
      <c r="B950" s="1">
        <v>40961</v>
      </c>
      <c r="C950" s="31"/>
      <c r="D950" s="8">
        <v>208.16512499999999</v>
      </c>
      <c r="E950" s="35">
        <v>167.91766670000001</v>
      </c>
      <c r="F950" s="35"/>
      <c r="G950" s="26">
        <v>49.5</v>
      </c>
      <c r="H950" s="35">
        <v>49.451437499999997</v>
      </c>
      <c r="I950" s="35">
        <v>0</v>
      </c>
      <c r="J950" s="26">
        <v>0</v>
      </c>
      <c r="K950" s="35">
        <v>63.510937499999997</v>
      </c>
      <c r="L950" s="35">
        <v>0</v>
      </c>
      <c r="M950" s="35">
        <v>375.98166670000001</v>
      </c>
      <c r="N950" s="35">
        <v>0</v>
      </c>
      <c r="O950" s="35"/>
      <c r="P950" s="35"/>
      <c r="Q950" s="35"/>
      <c r="R950" s="35">
        <v>54.246166670000001</v>
      </c>
      <c r="S950" s="35"/>
      <c r="T950" s="35"/>
      <c r="V950" s="24">
        <f t="shared" si="57"/>
        <v>968.77300006999997</v>
      </c>
      <c r="X950" s="5">
        <v>403.27622227137806</v>
      </c>
      <c r="Z950" s="20">
        <f t="shared" si="58"/>
        <v>1372.049222341378</v>
      </c>
      <c r="AB950" s="8">
        <v>149.80016670000001</v>
      </c>
      <c r="AC950" s="35">
        <v>0</v>
      </c>
      <c r="AD950" s="35"/>
      <c r="AE950" s="35">
        <v>0</v>
      </c>
      <c r="AF950" s="35">
        <v>218.84472919999999</v>
      </c>
      <c r="AG950" s="35">
        <v>38.4985</v>
      </c>
      <c r="AH950" s="35">
        <v>184.1245208</v>
      </c>
      <c r="AI950" s="35"/>
      <c r="AJ950" s="35"/>
      <c r="AK950" s="35"/>
      <c r="AL950" s="35">
        <v>0</v>
      </c>
      <c r="AM950" s="35"/>
      <c r="AN950" s="35"/>
      <c r="AQ950" s="24">
        <f t="shared" si="60"/>
        <v>591.2679167</v>
      </c>
      <c r="AS950" s="34">
        <v>773.5</v>
      </c>
      <c r="AU950" s="20">
        <f t="shared" si="59"/>
        <v>1364.7679167000001</v>
      </c>
      <c r="AW950" s="20"/>
    </row>
    <row r="951" spans="1:49" x14ac:dyDescent="0.25">
      <c r="A951" t="str">
        <f>VLOOKUP($B951,'Cushing Balance'!$C$2:$E$500,3,TRUE)</f>
        <v>72012</v>
      </c>
      <c r="B951" s="1">
        <v>40962</v>
      </c>
      <c r="C951" s="31"/>
      <c r="D951" s="8">
        <v>0</v>
      </c>
      <c r="E951" s="35">
        <v>151.36379170000001</v>
      </c>
      <c r="F951" s="35"/>
      <c r="G951" s="26">
        <v>49.5</v>
      </c>
      <c r="H951" s="35">
        <v>46.930229169999997</v>
      </c>
      <c r="I951" s="35">
        <v>0</v>
      </c>
      <c r="J951" s="26">
        <v>0</v>
      </c>
      <c r="K951" s="35">
        <v>59.634770830000001</v>
      </c>
      <c r="L951" s="35">
        <v>0</v>
      </c>
      <c r="M951" s="35">
        <v>378.35147920000003</v>
      </c>
      <c r="N951" s="35">
        <v>0</v>
      </c>
      <c r="O951" s="35"/>
      <c r="P951" s="35"/>
      <c r="Q951" s="35"/>
      <c r="R951" s="35">
        <v>56.625937499999999</v>
      </c>
      <c r="S951" s="35"/>
      <c r="T951" s="35"/>
      <c r="V951" s="24">
        <f t="shared" si="57"/>
        <v>742.40620839999997</v>
      </c>
      <c r="X951" s="5">
        <v>403.27622227137806</v>
      </c>
      <c r="Z951" s="20">
        <f t="shared" si="58"/>
        <v>1145.6824306713779</v>
      </c>
      <c r="AB951" s="8">
        <v>148.28987499999999</v>
      </c>
      <c r="AC951" s="35">
        <v>0</v>
      </c>
      <c r="AD951" s="35"/>
      <c r="AE951" s="35">
        <v>0</v>
      </c>
      <c r="AF951" s="35">
        <v>226.8651667</v>
      </c>
      <c r="AG951" s="35">
        <v>37.273895830000001</v>
      </c>
      <c r="AH951" s="35">
        <v>177.91162499999999</v>
      </c>
      <c r="AI951" s="35"/>
      <c r="AJ951" s="35"/>
      <c r="AK951" s="35"/>
      <c r="AL951" s="35">
        <v>0</v>
      </c>
      <c r="AM951" s="35"/>
      <c r="AN951" s="35"/>
      <c r="AQ951" s="24">
        <f t="shared" si="60"/>
        <v>590.34056252999994</v>
      </c>
      <c r="AS951" s="34">
        <v>773.5</v>
      </c>
      <c r="AU951" s="20">
        <f t="shared" si="59"/>
        <v>1363.8405625299999</v>
      </c>
      <c r="AW951" s="20"/>
    </row>
    <row r="952" spans="1:49" x14ac:dyDescent="0.25">
      <c r="A952" t="str">
        <f>VLOOKUP($B952,'Cushing Balance'!$C$2:$E$500,3,TRUE)</f>
        <v>72012</v>
      </c>
      <c r="B952" s="1">
        <v>40963</v>
      </c>
      <c r="C952" s="31"/>
      <c r="D952" s="8">
        <v>190.83760420000002</v>
      </c>
      <c r="E952" s="35">
        <v>133.33664579999999</v>
      </c>
      <c r="F952" s="35"/>
      <c r="G952" s="26">
        <v>49.5</v>
      </c>
      <c r="H952" s="35">
        <v>51.139270830000001</v>
      </c>
      <c r="I952" s="35">
        <v>0</v>
      </c>
      <c r="J952" s="26">
        <v>0</v>
      </c>
      <c r="K952" s="35">
        <v>63.234812499999997</v>
      </c>
      <c r="L952" s="35">
        <v>0</v>
      </c>
      <c r="M952" s="35">
        <v>405.53818749999999</v>
      </c>
      <c r="N952" s="35">
        <v>0</v>
      </c>
      <c r="O952" s="35"/>
      <c r="P952" s="35"/>
      <c r="Q952" s="35"/>
      <c r="R952" s="35">
        <v>48.179437499999999</v>
      </c>
      <c r="S952" s="35"/>
      <c r="T952" s="35"/>
      <c r="V952" s="24">
        <f t="shared" si="57"/>
        <v>941.76595832999988</v>
      </c>
      <c r="X952" s="5">
        <v>403.27622227137806</v>
      </c>
      <c r="Z952" s="20">
        <f t="shared" si="58"/>
        <v>1345.0421806013778</v>
      </c>
      <c r="AB952" s="8">
        <v>149.2320833</v>
      </c>
      <c r="AC952" s="35">
        <v>0</v>
      </c>
      <c r="AD952" s="35"/>
      <c r="AE952" s="35">
        <v>0</v>
      </c>
      <c r="AF952" s="35">
        <v>235.71858330000001</v>
      </c>
      <c r="AG952" s="35">
        <v>35.3001875</v>
      </c>
      <c r="AH952" s="35">
        <v>190.8240208</v>
      </c>
      <c r="AI952" s="35"/>
      <c r="AJ952" s="35"/>
      <c r="AK952" s="35"/>
      <c r="AL952" s="35">
        <v>0</v>
      </c>
      <c r="AM952" s="35"/>
      <c r="AN952" s="35"/>
      <c r="AQ952" s="24">
        <f t="shared" si="60"/>
        <v>611.07487489999994</v>
      </c>
      <c r="AS952" s="34">
        <v>773.5</v>
      </c>
      <c r="AU952" s="20">
        <f t="shared" si="59"/>
        <v>1384.5748748999999</v>
      </c>
      <c r="AW952" s="20"/>
    </row>
    <row r="953" spans="1:49" x14ac:dyDescent="0.25">
      <c r="A953" t="str">
        <f>VLOOKUP($B953,'Cushing Balance'!$C$2:$E$500,3,TRUE)</f>
        <v>82012</v>
      </c>
      <c r="B953" s="1">
        <v>40964</v>
      </c>
      <c r="C953" s="31"/>
      <c r="D953" s="8">
        <v>329.91362500000002</v>
      </c>
      <c r="E953" s="35">
        <v>114.6160833</v>
      </c>
      <c r="F953" s="35"/>
      <c r="G953" s="26">
        <v>49.5</v>
      </c>
      <c r="H953" s="35">
        <v>57.1448125</v>
      </c>
      <c r="I953" s="35">
        <v>0</v>
      </c>
      <c r="J953" s="26">
        <v>0</v>
      </c>
      <c r="K953" s="35">
        <v>70.879625000000004</v>
      </c>
      <c r="L953" s="35">
        <v>0</v>
      </c>
      <c r="M953" s="35">
        <v>426.40699999999998</v>
      </c>
      <c r="N953" s="35">
        <v>0</v>
      </c>
      <c r="O953" s="35"/>
      <c r="P953" s="35"/>
      <c r="Q953" s="35"/>
      <c r="R953" s="35">
        <v>60.303125000000001</v>
      </c>
      <c r="S953" s="35"/>
      <c r="T953" s="35"/>
      <c r="V953" s="24">
        <f t="shared" si="57"/>
        <v>1108.7642707999998</v>
      </c>
      <c r="X953" s="5">
        <v>403.27622227137806</v>
      </c>
      <c r="Z953" s="20">
        <f t="shared" si="58"/>
        <v>1512.040493071378</v>
      </c>
      <c r="AB953" s="8">
        <v>149.2932917</v>
      </c>
      <c r="AC953" s="35">
        <v>0</v>
      </c>
      <c r="AD953" s="35"/>
      <c r="AE953" s="35">
        <v>0</v>
      </c>
      <c r="AF953" s="35">
        <v>230.4886458</v>
      </c>
      <c r="AG953" s="35">
        <v>36.67647917</v>
      </c>
      <c r="AH953" s="35">
        <v>188.29866670000001</v>
      </c>
      <c r="AI953" s="35"/>
      <c r="AJ953" s="35"/>
      <c r="AK953" s="35"/>
      <c r="AL953" s="35">
        <v>0</v>
      </c>
      <c r="AM953" s="35"/>
      <c r="AN953" s="35"/>
      <c r="AQ953" s="24">
        <f t="shared" si="60"/>
        <v>604.75708337000003</v>
      </c>
      <c r="AS953" s="34">
        <v>773.5</v>
      </c>
      <c r="AU953" s="20">
        <f t="shared" si="59"/>
        <v>1378.2570833700001</v>
      </c>
      <c r="AW953" s="20"/>
    </row>
    <row r="954" spans="1:49" x14ac:dyDescent="0.25">
      <c r="A954" t="str">
        <f>VLOOKUP($B954,'Cushing Balance'!$C$2:$E$500,3,TRUE)</f>
        <v>82012</v>
      </c>
      <c r="B954" s="1">
        <v>40965</v>
      </c>
      <c r="C954" s="31"/>
      <c r="D954" s="8">
        <v>222.34958330000001</v>
      </c>
      <c r="E954" s="35">
        <v>121.5879583</v>
      </c>
      <c r="F954" s="35"/>
      <c r="G954" s="26">
        <v>49.5</v>
      </c>
      <c r="H954" s="35">
        <v>45.391187500000001</v>
      </c>
      <c r="I954" s="35">
        <v>0</v>
      </c>
      <c r="J954" s="26">
        <v>0</v>
      </c>
      <c r="K954" s="35">
        <v>70.210354170000002</v>
      </c>
      <c r="L954" s="35">
        <v>0</v>
      </c>
      <c r="M954" s="35">
        <v>399.28025000000002</v>
      </c>
      <c r="N954" s="35">
        <v>0</v>
      </c>
      <c r="O954" s="35"/>
      <c r="P954" s="35"/>
      <c r="Q954" s="35"/>
      <c r="R954" s="35">
        <v>55.528500000000001</v>
      </c>
      <c r="S954" s="35"/>
      <c r="T954" s="35"/>
      <c r="V954" s="24">
        <f t="shared" si="57"/>
        <v>963.84783327000002</v>
      </c>
      <c r="X954" s="5">
        <v>403.27622227137806</v>
      </c>
      <c r="Z954" s="20">
        <f t="shared" si="58"/>
        <v>1367.1240555413781</v>
      </c>
      <c r="AB954" s="8">
        <v>150.20681250000001</v>
      </c>
      <c r="AC954" s="35">
        <v>0</v>
      </c>
      <c r="AD954" s="35"/>
      <c r="AE954" s="35">
        <v>0</v>
      </c>
      <c r="AF954" s="35">
        <v>233.5184792</v>
      </c>
      <c r="AG954" s="35">
        <v>32.45452083</v>
      </c>
      <c r="AH954" s="35">
        <v>185.06958330000001</v>
      </c>
      <c r="AI954" s="35"/>
      <c r="AJ954" s="35"/>
      <c r="AK954" s="35"/>
      <c r="AL954" s="35">
        <v>0</v>
      </c>
      <c r="AM954" s="35"/>
      <c r="AN954" s="35"/>
      <c r="AQ954" s="24">
        <f t="shared" si="60"/>
        <v>601.24939583000003</v>
      </c>
      <c r="AS954" s="34">
        <v>773.5</v>
      </c>
      <c r="AU954" s="20">
        <f t="shared" si="59"/>
        <v>1374.7493958300001</v>
      </c>
      <c r="AW954" s="20"/>
    </row>
    <row r="955" spans="1:49" x14ac:dyDescent="0.25">
      <c r="A955" t="str">
        <f>VLOOKUP($B955,'Cushing Balance'!$C$2:$E$500,3,TRUE)</f>
        <v>82012</v>
      </c>
      <c r="B955" s="1">
        <v>40966</v>
      </c>
      <c r="C955" s="31"/>
      <c r="D955" s="8">
        <v>84.072458329999989</v>
      </c>
      <c r="E955" s="35">
        <v>180.93829170000001</v>
      </c>
      <c r="F955" s="35"/>
      <c r="G955" s="26">
        <v>49.5</v>
      </c>
      <c r="H955" s="35">
        <v>57.725937500000001</v>
      </c>
      <c r="I955" s="35">
        <v>0</v>
      </c>
      <c r="J955" s="26">
        <v>0</v>
      </c>
      <c r="K955" s="35">
        <v>68.062416670000005</v>
      </c>
      <c r="L955" s="35">
        <v>0</v>
      </c>
      <c r="M955" s="35">
        <v>389.39964579999997</v>
      </c>
      <c r="N955" s="35">
        <v>0</v>
      </c>
      <c r="O955" s="35"/>
      <c r="P955" s="35"/>
      <c r="Q955" s="35"/>
      <c r="R955" s="35">
        <v>19.783999999999999</v>
      </c>
      <c r="S955" s="35"/>
      <c r="T955" s="35"/>
      <c r="V955" s="24">
        <f t="shared" si="57"/>
        <v>849.48275000000001</v>
      </c>
      <c r="X955" s="5">
        <v>403.27622227137806</v>
      </c>
      <c r="Z955" s="20">
        <f t="shared" si="58"/>
        <v>1252.7589722713781</v>
      </c>
      <c r="AB955" s="8">
        <v>149.3010208</v>
      </c>
      <c r="AC955" s="35">
        <v>0</v>
      </c>
      <c r="AD955" s="35"/>
      <c r="AE955" s="35">
        <v>0</v>
      </c>
      <c r="AF955" s="35">
        <v>223.30293750000001</v>
      </c>
      <c r="AG955" s="35">
        <v>37.337312500000003</v>
      </c>
      <c r="AH955" s="35">
        <v>183.66489580000001</v>
      </c>
      <c r="AI955" s="35"/>
      <c r="AJ955" s="35"/>
      <c r="AK955" s="35"/>
      <c r="AL955" s="35">
        <v>0</v>
      </c>
      <c r="AM955" s="35"/>
      <c r="AN955" s="35"/>
      <c r="AQ955" s="24">
        <f t="shared" si="60"/>
        <v>593.60616660000005</v>
      </c>
      <c r="AS955" s="34">
        <v>773.5</v>
      </c>
      <c r="AU955" s="20">
        <f t="shared" si="59"/>
        <v>1367.1061666000001</v>
      </c>
      <c r="AW955" s="20"/>
    </row>
    <row r="956" spans="1:49" x14ac:dyDescent="0.25">
      <c r="A956" t="str">
        <f>VLOOKUP($B956,'Cushing Balance'!$C$2:$E$500,3,TRUE)</f>
        <v>82012</v>
      </c>
      <c r="B956" s="1">
        <v>40967</v>
      </c>
      <c r="C956" s="31"/>
      <c r="D956" s="8">
        <v>204.17406249999999</v>
      </c>
      <c r="E956" s="35">
        <v>173.50437500000001</v>
      </c>
      <c r="F956" s="35"/>
      <c r="G956" s="26">
        <v>49.5</v>
      </c>
      <c r="H956" s="35">
        <v>38.166395829999999</v>
      </c>
      <c r="I956" s="35">
        <v>0</v>
      </c>
      <c r="J956" s="26">
        <v>0</v>
      </c>
      <c r="K956" s="35">
        <v>69.364541670000008</v>
      </c>
      <c r="L956" s="35">
        <v>0</v>
      </c>
      <c r="M956" s="35">
        <v>420.96597919999999</v>
      </c>
      <c r="N956" s="35">
        <v>0</v>
      </c>
      <c r="O956" s="35"/>
      <c r="P956" s="35"/>
      <c r="Q956" s="35"/>
      <c r="R956" s="35">
        <v>53.085250000000002</v>
      </c>
      <c r="S956" s="35"/>
      <c r="T956" s="35"/>
      <c r="V956" s="24">
        <f t="shared" si="57"/>
        <v>1008.7606042</v>
      </c>
      <c r="X956" s="5">
        <v>403.27622227137806</v>
      </c>
      <c r="Z956" s="20">
        <f t="shared" si="58"/>
        <v>1412.0368264713779</v>
      </c>
      <c r="AB956" s="8">
        <v>148.54814579999999</v>
      </c>
      <c r="AC956" s="35">
        <v>0</v>
      </c>
      <c r="AD956" s="35"/>
      <c r="AE956" s="35">
        <v>0</v>
      </c>
      <c r="AF956" s="35">
        <v>213.72143750000001</v>
      </c>
      <c r="AG956" s="35">
        <v>38.433645830000003</v>
      </c>
      <c r="AH956" s="35">
        <v>154.2739167</v>
      </c>
      <c r="AI956" s="35"/>
      <c r="AJ956" s="35"/>
      <c r="AK956" s="35"/>
      <c r="AL956" s="35">
        <v>0</v>
      </c>
      <c r="AM956" s="35"/>
      <c r="AN956" s="35"/>
      <c r="AQ956" s="24">
        <f t="shared" si="60"/>
        <v>554.97714583000004</v>
      </c>
      <c r="AS956" s="34">
        <v>773.5</v>
      </c>
      <c r="AU956" s="20">
        <f t="shared" si="59"/>
        <v>1328.4771458300002</v>
      </c>
      <c r="AW956" s="20"/>
    </row>
    <row r="957" spans="1:49" x14ac:dyDescent="0.25">
      <c r="A957" t="str">
        <f>VLOOKUP($B957,'Cushing Balance'!$C$2:$E$500,3,TRUE)</f>
        <v>82012</v>
      </c>
      <c r="B957" s="1">
        <v>40968</v>
      </c>
      <c r="C957" s="31"/>
      <c r="D957" s="8">
        <v>0</v>
      </c>
      <c r="E957" s="35">
        <v>178.0477917</v>
      </c>
      <c r="F957" s="35"/>
      <c r="G957" s="26">
        <v>49.5</v>
      </c>
      <c r="H957" s="35">
        <v>43.223604170000002</v>
      </c>
      <c r="I957" s="35">
        <v>0</v>
      </c>
      <c r="J957" s="26">
        <v>0</v>
      </c>
      <c r="K957" s="35">
        <v>66.729687499999997</v>
      </c>
      <c r="L957" s="35">
        <v>0</v>
      </c>
      <c r="M957" s="35">
        <v>414.11129169999998</v>
      </c>
      <c r="N957" s="35">
        <v>0</v>
      </c>
      <c r="O957" s="35"/>
      <c r="P957" s="35"/>
      <c r="Q957" s="35"/>
      <c r="R957" s="35">
        <v>62.067374999999998</v>
      </c>
      <c r="S957" s="35"/>
      <c r="T957" s="35"/>
      <c r="V957" s="24">
        <f t="shared" si="57"/>
        <v>813.67975006999995</v>
      </c>
      <c r="X957" s="5">
        <v>403.27622227137806</v>
      </c>
      <c r="Z957" s="20">
        <f t="shared" si="58"/>
        <v>1216.9559723413781</v>
      </c>
      <c r="AB957" s="8">
        <v>148.4495417</v>
      </c>
      <c r="AC957" s="35">
        <v>0</v>
      </c>
      <c r="AD957" s="35"/>
      <c r="AE957" s="35">
        <v>0</v>
      </c>
      <c r="AF957" s="35">
        <v>171.6364792</v>
      </c>
      <c r="AG957" s="35">
        <v>38.47997917</v>
      </c>
      <c r="AH957" s="35">
        <v>66.370208329999997</v>
      </c>
      <c r="AI957" s="35"/>
      <c r="AJ957" s="35"/>
      <c r="AK957" s="35"/>
      <c r="AL957" s="35">
        <v>0</v>
      </c>
      <c r="AM957" s="35"/>
      <c r="AN957" s="35"/>
      <c r="AQ957" s="24">
        <f t="shared" si="60"/>
        <v>424.93620839999994</v>
      </c>
      <c r="AS957" s="34">
        <v>773.5</v>
      </c>
      <c r="AU957" s="20">
        <f t="shared" si="59"/>
        <v>1198.4362083999999</v>
      </c>
      <c r="AW957" s="20"/>
    </row>
    <row r="958" spans="1:49" x14ac:dyDescent="0.25">
      <c r="A958" t="str">
        <f>VLOOKUP($B958,'Cushing Balance'!$C$2:$E$500,3,TRUE)</f>
        <v>82012</v>
      </c>
      <c r="B958" s="1">
        <v>40969</v>
      </c>
      <c r="C958" s="31"/>
      <c r="D958" s="8">
        <v>262.68277080000001</v>
      </c>
      <c r="E958" s="35">
        <v>182.5542083</v>
      </c>
      <c r="F958" s="35"/>
      <c r="G958" s="26">
        <v>49.5</v>
      </c>
      <c r="H958" s="35">
        <v>37.447833330000002</v>
      </c>
      <c r="I958" s="35">
        <v>0</v>
      </c>
      <c r="J958" s="26">
        <v>0</v>
      </c>
      <c r="K958" s="35">
        <v>68.574104170000012</v>
      </c>
      <c r="L958" s="35">
        <v>0</v>
      </c>
      <c r="M958" s="35">
        <v>299.81572920000002</v>
      </c>
      <c r="N958" s="35">
        <v>0</v>
      </c>
      <c r="O958" s="35"/>
      <c r="P958" s="35"/>
      <c r="Q958" s="35"/>
      <c r="R958" s="35">
        <v>48.96170833</v>
      </c>
      <c r="S958" s="35"/>
      <c r="T958" s="35"/>
      <c r="V958" s="24">
        <f t="shared" si="57"/>
        <v>949.53635413000006</v>
      </c>
      <c r="X958" s="5">
        <v>369.8497944738794</v>
      </c>
      <c r="Z958" s="20">
        <f t="shared" si="58"/>
        <v>1319.3861486038795</v>
      </c>
      <c r="AB958" s="8">
        <v>150.2073958</v>
      </c>
      <c r="AC958" s="35">
        <v>0</v>
      </c>
      <c r="AD958" s="35"/>
      <c r="AE958" s="35">
        <v>0</v>
      </c>
      <c r="AF958" s="35">
        <v>215.2844375</v>
      </c>
      <c r="AG958" s="35">
        <v>34.517416669999996</v>
      </c>
      <c r="AH958" s="35">
        <v>40.025520829999998</v>
      </c>
      <c r="AI958" s="35"/>
      <c r="AJ958" s="35"/>
      <c r="AK958" s="35"/>
      <c r="AL958" s="35">
        <v>0</v>
      </c>
      <c r="AM958" s="35"/>
      <c r="AN958" s="35"/>
      <c r="AQ958" s="24">
        <f t="shared" si="60"/>
        <v>440.03477079999999</v>
      </c>
      <c r="AS958" s="34">
        <v>777.75</v>
      </c>
      <c r="AU958" s="20">
        <f t="shared" si="59"/>
        <v>1217.7847707999999</v>
      </c>
      <c r="AW958" s="20"/>
    </row>
    <row r="959" spans="1:49" x14ac:dyDescent="0.25">
      <c r="A959" t="str">
        <f>VLOOKUP($B959,'Cushing Balance'!$C$2:$E$500,3,TRUE)</f>
        <v>82012</v>
      </c>
      <c r="B959" s="1">
        <v>40970</v>
      </c>
      <c r="C959" s="31"/>
      <c r="D959" s="8">
        <v>361.76439579999999</v>
      </c>
      <c r="E959" s="35">
        <v>155.60520829999999</v>
      </c>
      <c r="F959" s="35"/>
      <c r="G959" s="26">
        <v>49.5</v>
      </c>
      <c r="H959" s="35">
        <v>58.921374999999998</v>
      </c>
      <c r="I959" s="35">
        <v>0</v>
      </c>
      <c r="J959" s="26">
        <v>0</v>
      </c>
      <c r="K959" s="35">
        <v>67.687937500000004</v>
      </c>
      <c r="L959" s="35">
        <v>0</v>
      </c>
      <c r="M959" s="35">
        <v>373.13385419999997</v>
      </c>
      <c r="N959" s="35">
        <v>0</v>
      </c>
      <c r="O959" s="35"/>
      <c r="P959" s="35"/>
      <c r="Q959" s="35"/>
      <c r="R959" s="35">
        <v>43.294750000000001</v>
      </c>
      <c r="S959" s="35"/>
      <c r="T959" s="35"/>
      <c r="V959" s="24">
        <f t="shared" si="57"/>
        <v>1109.9075207999999</v>
      </c>
      <c r="X959" s="5">
        <v>369.8497944738794</v>
      </c>
      <c r="Z959" s="20">
        <f t="shared" si="58"/>
        <v>1479.7573152738794</v>
      </c>
      <c r="AB959" s="8">
        <v>149.7011875</v>
      </c>
      <c r="AC959" s="35">
        <v>0</v>
      </c>
      <c r="AD959" s="35"/>
      <c r="AE959" s="35">
        <v>0</v>
      </c>
      <c r="AF959" s="35">
        <v>228.36137500000001</v>
      </c>
      <c r="AG959" s="35">
        <v>34.347354169999996</v>
      </c>
      <c r="AH959" s="35">
        <v>90.161270829999992</v>
      </c>
      <c r="AI959" s="35"/>
      <c r="AJ959" s="35"/>
      <c r="AK959" s="35"/>
      <c r="AL959" s="35">
        <v>0</v>
      </c>
      <c r="AM959" s="35"/>
      <c r="AN959" s="35"/>
      <c r="AQ959" s="24">
        <f t="shared" si="60"/>
        <v>502.57118750000001</v>
      </c>
      <c r="AS959" s="34">
        <v>777.75</v>
      </c>
      <c r="AU959" s="20">
        <f t="shared" si="59"/>
        <v>1280.3211875</v>
      </c>
      <c r="AW959" s="20"/>
    </row>
    <row r="960" spans="1:49" x14ac:dyDescent="0.25">
      <c r="A960" t="str">
        <f>VLOOKUP($B960,'Cushing Balance'!$C$2:$E$500,3,TRUE)</f>
        <v>92012</v>
      </c>
      <c r="B960" s="1">
        <v>40971</v>
      </c>
      <c r="C960" s="31"/>
      <c r="D960" s="8">
        <v>60.197958329999999</v>
      </c>
      <c r="E960" s="35">
        <v>132.39633330000001</v>
      </c>
      <c r="F960" s="35"/>
      <c r="G960" s="26">
        <v>49.5</v>
      </c>
      <c r="H960" s="35">
        <v>51.575604169999998</v>
      </c>
      <c r="I960" s="35">
        <v>0</v>
      </c>
      <c r="J960" s="26">
        <v>0</v>
      </c>
      <c r="K960" s="35">
        <v>66.574541670000002</v>
      </c>
      <c r="L960" s="35">
        <v>0</v>
      </c>
      <c r="M960" s="35">
        <v>412.21924999999999</v>
      </c>
      <c r="N960" s="35">
        <v>0</v>
      </c>
      <c r="O960" s="35"/>
      <c r="P960" s="35"/>
      <c r="Q960" s="35"/>
      <c r="R960" s="35">
        <v>19.562229169999998</v>
      </c>
      <c r="S960" s="35"/>
      <c r="T960" s="35"/>
      <c r="V960" s="24">
        <f t="shared" si="57"/>
        <v>792.02591663999999</v>
      </c>
      <c r="X960" s="5">
        <v>369.8497944738794</v>
      </c>
      <c r="Z960" s="20">
        <f t="shared" si="58"/>
        <v>1161.8757111138793</v>
      </c>
      <c r="AB960" s="8">
        <v>148.73043749999999</v>
      </c>
      <c r="AC960" s="35">
        <v>0</v>
      </c>
      <c r="AD960" s="35"/>
      <c r="AE960" s="35">
        <v>0</v>
      </c>
      <c r="AF960" s="35">
        <v>226.90220830000001</v>
      </c>
      <c r="AG960" s="35">
        <v>36.083500000000001</v>
      </c>
      <c r="AH960" s="35">
        <v>173.04681249999999</v>
      </c>
      <c r="AI960" s="35"/>
      <c r="AJ960" s="35"/>
      <c r="AK960" s="35"/>
      <c r="AL960" s="35">
        <v>0</v>
      </c>
      <c r="AM960" s="35"/>
      <c r="AN960" s="35"/>
      <c r="AQ960" s="24">
        <f t="shared" si="60"/>
        <v>584.76295830000004</v>
      </c>
      <c r="AS960" s="34">
        <v>777.75</v>
      </c>
      <c r="AU960" s="20">
        <f t="shared" si="59"/>
        <v>1362.5129583</v>
      </c>
      <c r="AW960" s="20"/>
    </row>
    <row r="961" spans="1:49" x14ac:dyDescent="0.25">
      <c r="A961" t="str">
        <f>VLOOKUP($B961,'Cushing Balance'!$C$2:$E$500,3,TRUE)</f>
        <v>92012</v>
      </c>
      <c r="B961" s="1">
        <v>40972</v>
      </c>
      <c r="C961" s="31"/>
      <c r="D961" s="8">
        <v>0</v>
      </c>
      <c r="E961" s="35">
        <v>101.5860417</v>
      </c>
      <c r="F961" s="35"/>
      <c r="G961" s="26">
        <v>49.5</v>
      </c>
      <c r="H961" s="35">
        <v>61.755000000000003</v>
      </c>
      <c r="I961" s="35">
        <v>0</v>
      </c>
      <c r="J961" s="26">
        <v>0</v>
      </c>
      <c r="K961" s="35">
        <v>61.469749999999998</v>
      </c>
      <c r="L961" s="35">
        <v>0</v>
      </c>
      <c r="M961" s="35">
        <v>419.42389580000003</v>
      </c>
      <c r="N961" s="35">
        <v>0</v>
      </c>
      <c r="O961" s="35"/>
      <c r="P961" s="35"/>
      <c r="Q961" s="35"/>
      <c r="R961" s="35">
        <v>58.422166669999996</v>
      </c>
      <c r="S961" s="35"/>
      <c r="T961" s="35"/>
      <c r="V961" s="24">
        <f t="shared" si="57"/>
        <v>752.15685417000009</v>
      </c>
      <c r="X961" s="5">
        <v>369.8497944738794</v>
      </c>
      <c r="Z961" s="20">
        <f t="shared" si="58"/>
        <v>1122.0066486438795</v>
      </c>
      <c r="AB961" s="8">
        <v>149.57741670000001</v>
      </c>
      <c r="AC961" s="35">
        <v>0</v>
      </c>
      <c r="AD961" s="35"/>
      <c r="AE961" s="35">
        <v>0</v>
      </c>
      <c r="AF961" s="35">
        <v>223.79197920000001</v>
      </c>
      <c r="AG961" s="35">
        <v>36.567333330000004</v>
      </c>
      <c r="AH961" s="35">
        <v>176.50179170000001</v>
      </c>
      <c r="AI961" s="35"/>
      <c r="AJ961" s="35"/>
      <c r="AK961" s="35"/>
      <c r="AL961" s="35">
        <v>0</v>
      </c>
      <c r="AM961" s="35"/>
      <c r="AN961" s="35"/>
      <c r="AQ961" s="24">
        <f t="shared" si="60"/>
        <v>586.4385209300001</v>
      </c>
      <c r="AS961" s="34">
        <v>777.75</v>
      </c>
      <c r="AU961" s="20">
        <f t="shared" si="59"/>
        <v>1364.1885209300001</v>
      </c>
      <c r="AW961" s="20"/>
    </row>
    <row r="962" spans="1:49" x14ac:dyDescent="0.25">
      <c r="A962" t="str">
        <f>VLOOKUP($B962,'Cushing Balance'!$C$2:$E$500,3,TRUE)</f>
        <v>92012</v>
      </c>
      <c r="B962" s="1">
        <v>40973</v>
      </c>
      <c r="C962" s="31"/>
      <c r="D962" s="8">
        <v>58.514083329999998</v>
      </c>
      <c r="E962" s="35">
        <v>80.900770829999999</v>
      </c>
      <c r="F962" s="35"/>
      <c r="G962" s="26">
        <v>49.5</v>
      </c>
      <c r="H962" s="35">
        <v>33.209666669999997</v>
      </c>
      <c r="I962" s="35">
        <v>0</v>
      </c>
      <c r="J962" s="26">
        <v>0</v>
      </c>
      <c r="K962" s="35">
        <v>64.429958330000005</v>
      </c>
      <c r="L962" s="35">
        <v>0</v>
      </c>
      <c r="M962" s="35">
        <v>429.7140417</v>
      </c>
      <c r="N962" s="35">
        <v>0</v>
      </c>
      <c r="O962" s="35"/>
      <c r="P962" s="35"/>
      <c r="Q962" s="35"/>
      <c r="R962" s="35">
        <v>61.248229170000002</v>
      </c>
      <c r="S962" s="35"/>
      <c r="T962" s="35"/>
      <c r="V962" s="24">
        <f t="shared" si="57"/>
        <v>777.51675003000014</v>
      </c>
      <c r="X962" s="5">
        <v>369.8497944738794</v>
      </c>
      <c r="Z962" s="20">
        <f t="shared" si="58"/>
        <v>1147.3665445038796</v>
      </c>
      <c r="AB962" s="8">
        <v>149.74433329999999</v>
      </c>
      <c r="AC962" s="35">
        <v>0</v>
      </c>
      <c r="AD962" s="35"/>
      <c r="AE962" s="35">
        <v>0</v>
      </c>
      <c r="AF962" s="35">
        <v>221.53485420000001</v>
      </c>
      <c r="AG962" s="35">
        <v>37.922666669999998</v>
      </c>
      <c r="AH962" s="35">
        <v>173.49449999999999</v>
      </c>
      <c r="AI962" s="35"/>
      <c r="AJ962" s="35"/>
      <c r="AK962" s="35"/>
      <c r="AL962" s="35">
        <v>0</v>
      </c>
      <c r="AM962" s="35"/>
      <c r="AN962" s="35"/>
      <c r="AQ962" s="24">
        <f t="shared" si="60"/>
        <v>582.69635417000006</v>
      </c>
      <c r="AS962" s="34">
        <v>777.75</v>
      </c>
      <c r="AU962" s="20">
        <f t="shared" si="59"/>
        <v>1360.4463541700002</v>
      </c>
      <c r="AW962" s="20"/>
    </row>
    <row r="963" spans="1:49" x14ac:dyDescent="0.25">
      <c r="A963" t="str">
        <f>VLOOKUP($B963,'Cushing Balance'!$C$2:$E$500,3,TRUE)</f>
        <v>92012</v>
      </c>
      <c r="B963" s="1">
        <v>40974</v>
      </c>
      <c r="C963" s="31"/>
      <c r="D963" s="8">
        <v>234.4402292</v>
      </c>
      <c r="E963" s="35">
        <v>185.4437083</v>
      </c>
      <c r="F963" s="35"/>
      <c r="G963" s="26">
        <v>49.5</v>
      </c>
      <c r="H963" s="35">
        <v>58.304375</v>
      </c>
      <c r="I963" s="35">
        <v>0</v>
      </c>
      <c r="J963" s="26">
        <v>0</v>
      </c>
      <c r="K963" s="35">
        <v>67.349708329999999</v>
      </c>
      <c r="L963" s="35">
        <v>0</v>
      </c>
      <c r="M963" s="35">
        <v>364.36139580000003</v>
      </c>
      <c r="N963" s="35">
        <v>0</v>
      </c>
      <c r="O963" s="35"/>
      <c r="P963" s="35"/>
      <c r="Q963" s="35"/>
      <c r="R963" s="35">
        <v>38.885854170000002</v>
      </c>
      <c r="S963" s="35"/>
      <c r="T963" s="35"/>
      <c r="V963" s="24">
        <f t="shared" si="57"/>
        <v>998.28527080000015</v>
      </c>
      <c r="X963" s="5">
        <v>369.8497944738794</v>
      </c>
      <c r="Z963" s="20">
        <f t="shared" si="58"/>
        <v>1368.1350652738795</v>
      </c>
      <c r="AB963" s="8">
        <v>139.3852292</v>
      </c>
      <c r="AC963" s="35">
        <v>0</v>
      </c>
      <c r="AD963" s="35"/>
      <c r="AE963" s="35">
        <v>0</v>
      </c>
      <c r="AF963" s="35">
        <v>209.59177080000001</v>
      </c>
      <c r="AG963" s="35">
        <v>22.610041669999998</v>
      </c>
      <c r="AH963" s="35">
        <v>171.5544792</v>
      </c>
      <c r="AI963" s="35"/>
      <c r="AJ963" s="35"/>
      <c r="AK963" s="35"/>
      <c r="AL963" s="35">
        <v>0</v>
      </c>
      <c r="AM963" s="35"/>
      <c r="AN963" s="35"/>
      <c r="AQ963" s="24">
        <f t="shared" si="60"/>
        <v>543.14152087000002</v>
      </c>
      <c r="AS963" s="34">
        <v>777.75</v>
      </c>
      <c r="AU963" s="20">
        <f t="shared" si="59"/>
        <v>1320.89152087</v>
      </c>
      <c r="AW963" s="20"/>
    </row>
    <row r="964" spans="1:49" x14ac:dyDescent="0.25">
      <c r="A964" t="str">
        <f>VLOOKUP($B964,'Cushing Balance'!$C$2:$E$500,3,TRUE)</f>
        <v>92012</v>
      </c>
      <c r="B964" s="1">
        <v>40975</v>
      </c>
      <c r="C964" s="31"/>
      <c r="D964" s="8">
        <v>79.638166670000004</v>
      </c>
      <c r="E964" s="35">
        <v>148.27941670000001</v>
      </c>
      <c r="F964" s="35"/>
      <c r="G964" s="26">
        <v>49.5</v>
      </c>
      <c r="H964" s="35">
        <v>66.032229170000008</v>
      </c>
      <c r="I964" s="35">
        <v>0</v>
      </c>
      <c r="J964" s="26">
        <v>0</v>
      </c>
      <c r="K964" s="35">
        <v>66.609812500000004</v>
      </c>
      <c r="L964" s="35">
        <v>0</v>
      </c>
      <c r="M964" s="35">
        <v>428.17991669999998</v>
      </c>
      <c r="N964" s="35">
        <v>0</v>
      </c>
      <c r="O964" s="35"/>
      <c r="P964" s="35"/>
      <c r="Q964" s="35"/>
      <c r="R964" s="35">
        <v>49.648812499999998</v>
      </c>
      <c r="S964" s="35"/>
      <c r="T964" s="35"/>
      <c r="V964" s="24">
        <f t="shared" si="57"/>
        <v>887.88835424000001</v>
      </c>
      <c r="X964" s="5">
        <v>369.8497944738794</v>
      </c>
      <c r="Z964" s="20">
        <f t="shared" si="58"/>
        <v>1257.7381487138794</v>
      </c>
      <c r="AB964" s="8">
        <v>136.9910625</v>
      </c>
      <c r="AC964" s="35">
        <v>0</v>
      </c>
      <c r="AD964" s="35"/>
      <c r="AE964" s="35">
        <v>0</v>
      </c>
      <c r="AF964" s="35">
        <v>228.93260420000001</v>
      </c>
      <c r="AG964" s="35">
        <v>16.387062499999999</v>
      </c>
      <c r="AH964" s="35">
        <v>166.39918750000001</v>
      </c>
      <c r="AI964" s="35"/>
      <c r="AJ964" s="35"/>
      <c r="AK964" s="35"/>
      <c r="AL964" s="35">
        <v>0</v>
      </c>
      <c r="AM964" s="35"/>
      <c r="AN964" s="35"/>
      <c r="AQ964" s="24">
        <f t="shared" si="60"/>
        <v>548.70991670000001</v>
      </c>
      <c r="AS964" s="34">
        <v>777.75</v>
      </c>
      <c r="AU964" s="20">
        <f t="shared" si="59"/>
        <v>1326.4599167000001</v>
      </c>
      <c r="AW964" s="20"/>
    </row>
    <row r="965" spans="1:49" x14ac:dyDescent="0.25">
      <c r="A965" t="str">
        <f>VLOOKUP($B965,'Cushing Balance'!$C$2:$E$500,3,TRUE)</f>
        <v>92012</v>
      </c>
      <c r="B965" s="1">
        <v>40976</v>
      </c>
      <c r="C965" s="31"/>
      <c r="D965" s="8">
        <v>167.90083329999999</v>
      </c>
      <c r="E965" s="35">
        <v>156.12666670000002</v>
      </c>
      <c r="F965" s="35"/>
      <c r="G965" s="26">
        <v>49.5</v>
      </c>
      <c r="H965" s="35">
        <v>62.858687500000002</v>
      </c>
      <c r="I965" s="35">
        <v>0</v>
      </c>
      <c r="J965" s="26">
        <v>0</v>
      </c>
      <c r="K965" s="35">
        <v>70.638416670000012</v>
      </c>
      <c r="L965" s="35">
        <v>0</v>
      </c>
      <c r="M965" s="35">
        <v>418.38845830000002</v>
      </c>
      <c r="N965" s="35">
        <v>0</v>
      </c>
      <c r="O965" s="35"/>
      <c r="P965" s="35"/>
      <c r="Q965" s="35"/>
      <c r="R965" s="35">
        <v>48.004833330000004</v>
      </c>
      <c r="S965" s="35"/>
      <c r="T965" s="35"/>
      <c r="V965" s="24">
        <f t="shared" si="57"/>
        <v>973.41789580000011</v>
      </c>
      <c r="X965" s="5">
        <v>369.8497944738794</v>
      </c>
      <c r="Z965" s="20">
        <f t="shared" si="58"/>
        <v>1343.2676902738795</v>
      </c>
      <c r="AB965" s="8">
        <v>146.8941667</v>
      </c>
      <c r="AC965" s="35">
        <v>0</v>
      </c>
      <c r="AD965" s="35"/>
      <c r="AE965" s="35">
        <v>0</v>
      </c>
      <c r="AF965" s="35">
        <v>226.78675000000001</v>
      </c>
      <c r="AG965" s="35">
        <v>20.153208330000002</v>
      </c>
      <c r="AH965" s="35">
        <v>175.9851458</v>
      </c>
      <c r="AI965" s="35"/>
      <c r="AJ965" s="35"/>
      <c r="AK965" s="35"/>
      <c r="AL965" s="35">
        <v>0</v>
      </c>
      <c r="AM965" s="35"/>
      <c r="AN965" s="35"/>
      <c r="AQ965" s="24">
        <f t="shared" si="60"/>
        <v>569.81927083000005</v>
      </c>
      <c r="AS965" s="34">
        <v>777.75</v>
      </c>
      <c r="AU965" s="20">
        <f t="shared" si="59"/>
        <v>1347.5692708300001</v>
      </c>
      <c r="AW965" s="20"/>
    </row>
    <row r="966" spans="1:49" x14ac:dyDescent="0.25">
      <c r="A966" t="str">
        <f>VLOOKUP($B966,'Cushing Balance'!$C$2:$E$500,3,TRUE)</f>
        <v>92012</v>
      </c>
      <c r="B966" s="1">
        <v>40977</v>
      </c>
      <c r="C966" s="31"/>
      <c r="D966" s="8">
        <v>0</v>
      </c>
      <c r="E966" s="35">
        <v>112.67943750000001</v>
      </c>
      <c r="F966" s="35"/>
      <c r="G966" s="26">
        <v>49.5</v>
      </c>
      <c r="H966" s="35">
        <v>60.227145829999998</v>
      </c>
      <c r="I966" s="35">
        <v>0</v>
      </c>
      <c r="J966" s="26">
        <v>0</v>
      </c>
      <c r="K966" s="35">
        <v>69.430041670000008</v>
      </c>
      <c r="L966" s="35">
        <v>0</v>
      </c>
      <c r="M966" s="35">
        <v>353.1943958</v>
      </c>
      <c r="N966" s="35">
        <v>0</v>
      </c>
      <c r="O966" s="35"/>
      <c r="P966" s="35"/>
      <c r="Q966" s="35"/>
      <c r="R966" s="35">
        <v>54.920375</v>
      </c>
      <c r="S966" s="35"/>
      <c r="T966" s="35"/>
      <c r="V966" s="24">
        <f t="shared" si="57"/>
        <v>699.95139580000011</v>
      </c>
      <c r="X966" s="5">
        <v>369.8497944738794</v>
      </c>
      <c r="Z966" s="20">
        <f t="shared" si="58"/>
        <v>1069.8011902738795</v>
      </c>
      <c r="AB966" s="8">
        <v>149.89462499999999</v>
      </c>
      <c r="AC966" s="35">
        <v>0</v>
      </c>
      <c r="AD966" s="35"/>
      <c r="AE966" s="35">
        <v>0</v>
      </c>
      <c r="AF966" s="35">
        <v>231.15229170000001</v>
      </c>
      <c r="AG966" s="35">
        <v>23.44264583</v>
      </c>
      <c r="AH966" s="35">
        <v>173.51270829999999</v>
      </c>
      <c r="AI966" s="35"/>
      <c r="AJ966" s="35"/>
      <c r="AK966" s="35"/>
      <c r="AL966" s="35">
        <v>0</v>
      </c>
      <c r="AM966" s="35"/>
      <c r="AN966" s="35"/>
      <c r="AQ966" s="24">
        <f t="shared" si="60"/>
        <v>578.00227083000004</v>
      </c>
      <c r="AS966" s="34">
        <v>777.75</v>
      </c>
      <c r="AU966" s="20">
        <f t="shared" si="59"/>
        <v>1355.75227083</v>
      </c>
      <c r="AW966" s="20"/>
    </row>
    <row r="967" spans="1:49" x14ac:dyDescent="0.25">
      <c r="A967" t="str">
        <f>VLOOKUP($B967,'Cushing Balance'!$C$2:$E$500,3,TRUE)</f>
        <v>102012</v>
      </c>
      <c r="B967" s="1">
        <v>40978</v>
      </c>
      <c r="C967" s="31"/>
      <c r="D967" s="8">
        <v>346.66654169999998</v>
      </c>
      <c r="E967" s="35">
        <v>95.328708329999998</v>
      </c>
      <c r="F967" s="35"/>
      <c r="G967" s="26">
        <v>49.5</v>
      </c>
      <c r="H967" s="35">
        <v>38.378562500000001</v>
      </c>
      <c r="I967" s="35">
        <v>0</v>
      </c>
      <c r="J967" s="26">
        <v>0</v>
      </c>
      <c r="K967" s="35">
        <v>69.9951875</v>
      </c>
      <c r="L967" s="35">
        <v>0</v>
      </c>
      <c r="M967" s="35">
        <v>447.2578125</v>
      </c>
      <c r="N967" s="35">
        <v>0</v>
      </c>
      <c r="O967" s="35"/>
      <c r="P967" s="35"/>
      <c r="Q967" s="35"/>
      <c r="R967" s="35">
        <v>61.031229169999996</v>
      </c>
      <c r="S967" s="35"/>
      <c r="T967" s="35"/>
      <c r="V967" s="24">
        <f t="shared" si="57"/>
        <v>1108.1580417</v>
      </c>
      <c r="X967" s="5">
        <v>369.8497944738794</v>
      </c>
      <c r="Z967" s="20">
        <f t="shared" si="58"/>
        <v>1478.0078361738795</v>
      </c>
      <c r="AB967" s="8">
        <v>150.87989579999999</v>
      </c>
      <c r="AC967" s="35">
        <v>0</v>
      </c>
      <c r="AD967" s="35"/>
      <c r="AE967" s="35">
        <v>0</v>
      </c>
      <c r="AF967" s="35">
        <v>234.66808330000001</v>
      </c>
      <c r="AG967" s="35">
        <v>22.192895830000001</v>
      </c>
      <c r="AH967" s="35">
        <v>173.57104169999999</v>
      </c>
      <c r="AI967" s="35"/>
      <c r="AJ967" s="35"/>
      <c r="AK967" s="35"/>
      <c r="AL967" s="35">
        <v>0</v>
      </c>
      <c r="AM967" s="35"/>
      <c r="AN967" s="35"/>
      <c r="AQ967" s="24">
        <f t="shared" si="60"/>
        <v>581.31191663000004</v>
      </c>
      <c r="AS967" s="34">
        <v>777.75</v>
      </c>
      <c r="AU967" s="20">
        <f t="shared" si="59"/>
        <v>1359.06191663</v>
      </c>
      <c r="AW967" s="20"/>
    </row>
    <row r="968" spans="1:49" x14ac:dyDescent="0.25">
      <c r="A968" t="str">
        <f>VLOOKUP($B968,'Cushing Balance'!$C$2:$E$500,3,TRUE)</f>
        <v>102012</v>
      </c>
      <c r="B968" s="1">
        <v>40979</v>
      </c>
      <c r="C968" s="31"/>
      <c r="D968" s="8">
        <v>48.082999999999998</v>
      </c>
      <c r="E968" s="35">
        <v>41.691000000000003</v>
      </c>
      <c r="F968" s="35"/>
      <c r="G968" s="26">
        <v>49.5</v>
      </c>
      <c r="H968" s="35">
        <v>48.572770830000003</v>
      </c>
      <c r="I968" s="35">
        <v>0</v>
      </c>
      <c r="J968" s="26">
        <v>0</v>
      </c>
      <c r="K968" s="35">
        <v>69.256062499999999</v>
      </c>
      <c r="L968" s="35">
        <v>0</v>
      </c>
      <c r="M968" s="35">
        <v>409.19210420000002</v>
      </c>
      <c r="N968" s="35">
        <v>0</v>
      </c>
      <c r="O968" s="35"/>
      <c r="P968" s="35"/>
      <c r="Q968" s="35"/>
      <c r="R968" s="35">
        <v>41.270479170000002</v>
      </c>
      <c r="S968" s="35"/>
      <c r="T968" s="35"/>
      <c r="V968" s="24">
        <f t="shared" si="57"/>
        <v>707.56541670000001</v>
      </c>
      <c r="X968" s="5">
        <v>369.8497944738794</v>
      </c>
      <c r="Z968" s="20">
        <f t="shared" si="58"/>
        <v>1077.4152111738795</v>
      </c>
      <c r="AB968" s="8">
        <v>149.45716669999999</v>
      </c>
      <c r="AC968" s="35">
        <v>0</v>
      </c>
      <c r="AD968" s="35"/>
      <c r="AE968" s="35">
        <v>0</v>
      </c>
      <c r="AF968" s="35">
        <v>226.89764579999999</v>
      </c>
      <c r="AG968" s="35">
        <v>20.927833330000002</v>
      </c>
      <c r="AH968" s="35">
        <v>174.25062500000001</v>
      </c>
      <c r="AI968" s="35"/>
      <c r="AJ968" s="35"/>
      <c r="AK968" s="35"/>
      <c r="AL968" s="35">
        <v>0</v>
      </c>
      <c r="AM968" s="35"/>
      <c r="AN968" s="35"/>
      <c r="AQ968" s="24">
        <f t="shared" si="60"/>
        <v>571.53327082999999</v>
      </c>
      <c r="AS968" s="34">
        <v>777.75</v>
      </c>
      <c r="AU968" s="20">
        <f t="shared" si="59"/>
        <v>1349.28327083</v>
      </c>
      <c r="AW968" s="20"/>
    </row>
    <row r="969" spans="1:49" x14ac:dyDescent="0.25">
      <c r="A969" t="str">
        <f>VLOOKUP($B969,'Cushing Balance'!$C$2:$E$500,3,TRUE)</f>
        <v>102012</v>
      </c>
      <c r="B969" s="1">
        <v>40980</v>
      </c>
      <c r="C969" s="31"/>
      <c r="D969" s="8">
        <v>91.398083329999992</v>
      </c>
      <c r="E969" s="35">
        <v>94.814666670000008</v>
      </c>
      <c r="F969" s="35"/>
      <c r="G969" s="26">
        <v>49.5</v>
      </c>
      <c r="H969" s="35">
        <v>64.391458330000006</v>
      </c>
      <c r="I969" s="35">
        <v>0</v>
      </c>
      <c r="J969" s="26">
        <v>0</v>
      </c>
      <c r="K969" s="35">
        <v>55.451083330000003</v>
      </c>
      <c r="L969" s="35">
        <v>0</v>
      </c>
      <c r="M969" s="35">
        <v>351.2393333</v>
      </c>
      <c r="N969" s="35">
        <v>0</v>
      </c>
      <c r="O969" s="35"/>
      <c r="P969" s="35"/>
      <c r="Q969" s="35"/>
      <c r="R969" s="35">
        <v>63.713270829999999</v>
      </c>
      <c r="S969" s="35"/>
      <c r="T969" s="35"/>
      <c r="V969" s="24">
        <f t="shared" si="57"/>
        <v>770.50789579000002</v>
      </c>
      <c r="X969" s="5">
        <v>369.8497944738794</v>
      </c>
      <c r="Z969" s="20">
        <f t="shared" si="58"/>
        <v>1140.3576902638795</v>
      </c>
      <c r="AB969" s="8">
        <v>149.90381249999999</v>
      </c>
      <c r="AC969" s="35">
        <v>0</v>
      </c>
      <c r="AD969" s="35"/>
      <c r="AE969" s="35">
        <v>0</v>
      </c>
      <c r="AF969" s="35">
        <v>221.7555625</v>
      </c>
      <c r="AG969" s="35">
        <v>15.964479170000001</v>
      </c>
      <c r="AH969" s="35">
        <v>169.0147292</v>
      </c>
      <c r="AI969" s="35"/>
      <c r="AJ969" s="35"/>
      <c r="AK969" s="35"/>
      <c r="AL969" s="35">
        <v>0</v>
      </c>
      <c r="AM969" s="35"/>
      <c r="AN969" s="35"/>
      <c r="AQ969" s="24">
        <f t="shared" si="60"/>
        <v>556.63858336999999</v>
      </c>
      <c r="AS969" s="34">
        <v>777.75</v>
      </c>
      <c r="AU969" s="20">
        <f t="shared" si="59"/>
        <v>1334.3885833700001</v>
      </c>
      <c r="AW969" s="20"/>
    </row>
    <row r="970" spans="1:49" x14ac:dyDescent="0.25">
      <c r="A970" t="str">
        <f>VLOOKUP($B970,'Cushing Balance'!$C$2:$E$500,3,TRUE)</f>
        <v>102012</v>
      </c>
      <c r="B970" s="1">
        <v>40981</v>
      </c>
      <c r="C970" s="31"/>
      <c r="D970" s="8">
        <v>385.51943749999998</v>
      </c>
      <c r="E970" s="35">
        <v>90.246145829999989</v>
      </c>
      <c r="F970" s="35"/>
      <c r="G970" s="26">
        <v>49.5</v>
      </c>
      <c r="H970" s="35">
        <v>73.533583329999999</v>
      </c>
      <c r="I970" s="35">
        <v>0</v>
      </c>
      <c r="J970" s="26">
        <v>0</v>
      </c>
      <c r="K970" s="35">
        <v>71.408916670000011</v>
      </c>
      <c r="L970" s="35">
        <v>0</v>
      </c>
      <c r="M970" s="35">
        <v>398.65593749999999</v>
      </c>
      <c r="N970" s="35">
        <v>0</v>
      </c>
      <c r="O970" s="35"/>
      <c r="P970" s="35"/>
      <c r="Q970" s="35"/>
      <c r="R970" s="35">
        <v>60.327770829999999</v>
      </c>
      <c r="S970" s="35"/>
      <c r="T970" s="35"/>
      <c r="V970" s="24">
        <f t="shared" ref="V970:V1033" si="61">SUM(D970:R970)</f>
        <v>1129.19179166</v>
      </c>
      <c r="X970" s="5">
        <v>369.8497944738794</v>
      </c>
      <c r="Z970" s="20">
        <f t="shared" ref="Z970:Z1033" si="62">X970+V970</f>
        <v>1499.0415861338795</v>
      </c>
      <c r="AB970" s="8">
        <v>151.29545830000001</v>
      </c>
      <c r="AC970" s="35">
        <v>0</v>
      </c>
      <c r="AD970" s="35"/>
      <c r="AE970" s="35">
        <v>0</v>
      </c>
      <c r="AF970" s="35">
        <v>225.9811042</v>
      </c>
      <c r="AG970" s="35">
        <v>19.588854169999998</v>
      </c>
      <c r="AH970" s="35">
        <v>160.802875</v>
      </c>
      <c r="AI970" s="35"/>
      <c r="AJ970" s="35"/>
      <c r="AK970" s="35"/>
      <c r="AL970" s="35">
        <v>0</v>
      </c>
      <c r="AM970" s="35"/>
      <c r="AN970" s="35"/>
      <c r="AQ970" s="24">
        <f t="shared" si="60"/>
        <v>557.66829167000003</v>
      </c>
      <c r="AS970" s="34">
        <v>777.75</v>
      </c>
      <c r="AU970" s="20">
        <f t="shared" ref="AU970:AU1033" si="63">AS970+AQ970</f>
        <v>1335.4182916700001</v>
      </c>
      <c r="AW970" s="20"/>
    </row>
    <row r="971" spans="1:49" x14ac:dyDescent="0.25">
      <c r="A971" t="str">
        <f>VLOOKUP($B971,'Cushing Balance'!$C$2:$E$500,3,TRUE)</f>
        <v>102012</v>
      </c>
      <c r="B971" s="1">
        <v>40982</v>
      </c>
      <c r="C971" s="31"/>
      <c r="D971" s="8">
        <v>0</v>
      </c>
      <c r="E971" s="35">
        <v>145.40687500000001</v>
      </c>
      <c r="F971" s="35"/>
      <c r="G971" s="26">
        <v>49.5</v>
      </c>
      <c r="H971" s="35">
        <v>75.273124999999993</v>
      </c>
      <c r="I971" s="35">
        <v>0</v>
      </c>
      <c r="J971" s="26">
        <v>0</v>
      </c>
      <c r="K971" s="35">
        <v>65.118729169999995</v>
      </c>
      <c r="L971" s="35">
        <v>0</v>
      </c>
      <c r="M971" s="35">
        <v>395.29104169999999</v>
      </c>
      <c r="N971" s="35">
        <v>0</v>
      </c>
      <c r="O971" s="35"/>
      <c r="P971" s="35"/>
      <c r="Q971" s="35"/>
      <c r="R971" s="35">
        <v>58.425916669999999</v>
      </c>
      <c r="S971" s="35"/>
      <c r="T971" s="35"/>
      <c r="V971" s="24">
        <f t="shared" si="61"/>
        <v>789.01568753999993</v>
      </c>
      <c r="X971" s="5">
        <v>369.8497944738794</v>
      </c>
      <c r="Z971" s="20">
        <f t="shared" si="62"/>
        <v>1158.8654820138793</v>
      </c>
      <c r="AB971" s="8">
        <v>150.94877080000001</v>
      </c>
      <c r="AC971" s="35">
        <v>0</v>
      </c>
      <c r="AD971" s="35"/>
      <c r="AE971" s="35">
        <v>0</v>
      </c>
      <c r="AF971" s="35">
        <v>224.91981250000001</v>
      </c>
      <c r="AG971" s="35">
        <v>20.509666669999998</v>
      </c>
      <c r="AH971" s="35">
        <v>163.8180208</v>
      </c>
      <c r="AI971" s="35"/>
      <c r="AJ971" s="35"/>
      <c r="AK971" s="35"/>
      <c r="AL971" s="35">
        <v>0</v>
      </c>
      <c r="AM971" s="35"/>
      <c r="AN971" s="35"/>
      <c r="AQ971" s="24">
        <f t="shared" ref="AQ971:AQ1034" si="64">SUM(AB971:AO971)</f>
        <v>560.19627076999996</v>
      </c>
      <c r="AS971" s="34">
        <v>777.75</v>
      </c>
      <c r="AU971" s="20">
        <f t="shared" si="63"/>
        <v>1337.94627077</v>
      </c>
      <c r="AW971" s="20"/>
    </row>
    <row r="972" spans="1:49" x14ac:dyDescent="0.25">
      <c r="A972" t="str">
        <f>VLOOKUP($B972,'Cushing Balance'!$C$2:$E$500,3,TRUE)</f>
        <v>102012</v>
      </c>
      <c r="B972" s="1">
        <v>40983</v>
      </c>
      <c r="C972" s="31"/>
      <c r="D972" s="8">
        <v>0</v>
      </c>
      <c r="E972" s="35">
        <v>125.67866670000001</v>
      </c>
      <c r="F972" s="35"/>
      <c r="G972" s="26">
        <v>49.5</v>
      </c>
      <c r="H972" s="35">
        <v>64.446333330000002</v>
      </c>
      <c r="I972" s="35">
        <v>0</v>
      </c>
      <c r="J972" s="26">
        <v>0</v>
      </c>
      <c r="K972" s="35">
        <v>66.181749999999994</v>
      </c>
      <c r="L972" s="35">
        <v>0</v>
      </c>
      <c r="M972" s="35">
        <v>402.65381250000002</v>
      </c>
      <c r="N972" s="35">
        <v>0</v>
      </c>
      <c r="O972" s="35"/>
      <c r="P972" s="35"/>
      <c r="Q972" s="35"/>
      <c r="R972" s="35">
        <v>57.667729170000001</v>
      </c>
      <c r="S972" s="35"/>
      <c r="T972" s="35"/>
      <c r="V972" s="24">
        <f t="shared" si="61"/>
        <v>766.12829170000009</v>
      </c>
      <c r="X972" s="5">
        <v>369.8497944738794</v>
      </c>
      <c r="Z972" s="20">
        <f t="shared" si="62"/>
        <v>1135.9780861738795</v>
      </c>
      <c r="AB972" s="8">
        <v>150.3292917</v>
      </c>
      <c r="AC972" s="35">
        <v>0</v>
      </c>
      <c r="AD972" s="35"/>
      <c r="AE972" s="35">
        <v>0</v>
      </c>
      <c r="AF972" s="35">
        <v>217.1029375</v>
      </c>
      <c r="AG972" s="35">
        <v>18.289583330000003</v>
      </c>
      <c r="AH972" s="35">
        <v>161.77135419999999</v>
      </c>
      <c r="AI972" s="35"/>
      <c r="AJ972" s="35"/>
      <c r="AK972" s="35"/>
      <c r="AL972" s="35">
        <v>0</v>
      </c>
      <c r="AM972" s="35"/>
      <c r="AN972" s="35"/>
      <c r="AQ972" s="24">
        <f t="shared" si="64"/>
        <v>547.49316672999998</v>
      </c>
      <c r="AS972" s="34">
        <v>777.75</v>
      </c>
      <c r="AU972" s="20">
        <f t="shared" si="63"/>
        <v>1325.24316673</v>
      </c>
      <c r="AW972" s="20"/>
    </row>
    <row r="973" spans="1:49" x14ac:dyDescent="0.25">
      <c r="A973" t="str">
        <f>VLOOKUP($B973,'Cushing Balance'!$C$2:$E$500,3,TRUE)</f>
        <v>102012</v>
      </c>
      <c r="B973" s="1">
        <v>40984</v>
      </c>
      <c r="C973" s="31"/>
      <c r="D973" s="8">
        <v>182.2264375</v>
      </c>
      <c r="E973" s="35">
        <v>114.0973958</v>
      </c>
      <c r="F973" s="35"/>
      <c r="G973" s="26">
        <v>49.5</v>
      </c>
      <c r="H973" s="35">
        <v>46.098374999999997</v>
      </c>
      <c r="I973" s="35">
        <v>0</v>
      </c>
      <c r="J973" s="26">
        <v>0</v>
      </c>
      <c r="K973" s="35">
        <v>67.078916670000012</v>
      </c>
      <c r="L973" s="35">
        <v>0</v>
      </c>
      <c r="M973" s="35">
        <v>441.19562500000001</v>
      </c>
      <c r="N973" s="35">
        <v>0</v>
      </c>
      <c r="O973" s="35"/>
      <c r="P973" s="35"/>
      <c r="Q973" s="35"/>
      <c r="R973" s="35">
        <v>59.763125000000002</v>
      </c>
      <c r="S973" s="35"/>
      <c r="T973" s="35"/>
      <c r="V973" s="24">
        <f t="shared" si="61"/>
        <v>959.95987496999987</v>
      </c>
      <c r="X973" s="5">
        <v>369.8497944738794</v>
      </c>
      <c r="Z973" s="20">
        <f t="shared" si="62"/>
        <v>1329.8096694438793</v>
      </c>
      <c r="AB973" s="8">
        <v>151.4446667</v>
      </c>
      <c r="AC973" s="35">
        <v>0</v>
      </c>
      <c r="AD973" s="35"/>
      <c r="AE973" s="35">
        <v>0</v>
      </c>
      <c r="AF973" s="35">
        <v>223.8147917</v>
      </c>
      <c r="AG973" s="35">
        <v>23.758187499999998</v>
      </c>
      <c r="AH973" s="35">
        <v>159.8070625</v>
      </c>
      <c r="AI973" s="35"/>
      <c r="AJ973" s="35"/>
      <c r="AK973" s="35"/>
      <c r="AL973" s="35">
        <v>0</v>
      </c>
      <c r="AM973" s="35"/>
      <c r="AN973" s="35"/>
      <c r="AQ973" s="24">
        <f t="shared" si="64"/>
        <v>558.82470839999996</v>
      </c>
      <c r="AS973" s="34">
        <v>777.75</v>
      </c>
      <c r="AU973" s="20">
        <f t="shared" si="63"/>
        <v>1336.5747084</v>
      </c>
      <c r="AW973" s="20"/>
    </row>
    <row r="974" spans="1:49" x14ac:dyDescent="0.25">
      <c r="A974" t="str">
        <f>VLOOKUP($B974,'Cushing Balance'!$C$2:$E$500,3,TRUE)</f>
        <v>112012</v>
      </c>
      <c r="B974" s="1">
        <v>40985</v>
      </c>
      <c r="C974" s="31"/>
      <c r="D974" s="8">
        <v>49.433708330000002</v>
      </c>
      <c r="E974" s="35">
        <v>150.9233333</v>
      </c>
      <c r="F974" s="35"/>
      <c r="G974" s="26">
        <v>49.5</v>
      </c>
      <c r="H974" s="35">
        <v>76.732312500000006</v>
      </c>
      <c r="I974" s="35">
        <v>0</v>
      </c>
      <c r="J974" s="26">
        <v>0</v>
      </c>
      <c r="K974" s="35">
        <v>67.698333329999997</v>
      </c>
      <c r="L974" s="35">
        <v>0</v>
      </c>
      <c r="M974" s="35">
        <v>318.71949999999998</v>
      </c>
      <c r="N974" s="35">
        <v>0</v>
      </c>
      <c r="O974" s="35"/>
      <c r="P974" s="35"/>
      <c r="Q974" s="35"/>
      <c r="R974" s="35">
        <v>64.012979169999994</v>
      </c>
      <c r="S974" s="35"/>
      <c r="T974" s="35"/>
      <c r="V974" s="24">
        <f t="shared" si="61"/>
        <v>777.02016663000006</v>
      </c>
      <c r="X974" s="5">
        <v>369.8497944738794</v>
      </c>
      <c r="Z974" s="20">
        <f t="shared" si="62"/>
        <v>1146.8699611038794</v>
      </c>
      <c r="AB974" s="8">
        <v>151.26508329999999</v>
      </c>
      <c r="AC974" s="35">
        <v>0</v>
      </c>
      <c r="AD974" s="35"/>
      <c r="AE974" s="35">
        <v>0</v>
      </c>
      <c r="AF974" s="35">
        <v>221.37662499999999</v>
      </c>
      <c r="AG974" s="35">
        <v>23.88441667</v>
      </c>
      <c r="AH974" s="35">
        <v>162.54539579999999</v>
      </c>
      <c r="AI974" s="35"/>
      <c r="AJ974" s="35"/>
      <c r="AK974" s="35"/>
      <c r="AL974" s="35">
        <v>0</v>
      </c>
      <c r="AM974" s="35"/>
      <c r="AN974" s="35"/>
      <c r="AQ974" s="24">
        <f t="shared" si="64"/>
        <v>559.07152077000001</v>
      </c>
      <c r="AS974" s="34">
        <v>777.75</v>
      </c>
      <c r="AU974" s="20">
        <f t="shared" si="63"/>
        <v>1336.82152077</v>
      </c>
      <c r="AW974" s="20"/>
    </row>
    <row r="975" spans="1:49" x14ac:dyDescent="0.25">
      <c r="A975" t="str">
        <f>VLOOKUP($B975,'Cushing Balance'!$C$2:$E$500,3,TRUE)</f>
        <v>112012</v>
      </c>
      <c r="B975" s="1">
        <v>40986</v>
      </c>
      <c r="C975" s="31"/>
      <c r="D975" s="8">
        <v>361.96997920000001</v>
      </c>
      <c r="E975" s="35">
        <v>155.43047920000001</v>
      </c>
      <c r="F975" s="35"/>
      <c r="G975" s="26">
        <v>49.5</v>
      </c>
      <c r="H975" s="35">
        <v>78.251291670000001</v>
      </c>
      <c r="I975" s="35">
        <v>0</v>
      </c>
      <c r="J975" s="26">
        <v>0</v>
      </c>
      <c r="K975" s="35">
        <v>68.327666669999999</v>
      </c>
      <c r="L975" s="35">
        <v>0</v>
      </c>
      <c r="M975" s="35">
        <v>402.49406249999998</v>
      </c>
      <c r="N975" s="35">
        <v>0</v>
      </c>
      <c r="O975" s="35"/>
      <c r="P975" s="35"/>
      <c r="Q975" s="35"/>
      <c r="R975" s="35">
        <v>51.216083330000004</v>
      </c>
      <c r="S975" s="35"/>
      <c r="T975" s="35"/>
      <c r="V975" s="24">
        <f t="shared" si="61"/>
        <v>1167.1895625699999</v>
      </c>
      <c r="X975" s="5">
        <v>369.8497944738794</v>
      </c>
      <c r="Z975" s="20">
        <f t="shared" si="62"/>
        <v>1537.0393570438794</v>
      </c>
      <c r="AB975" s="8">
        <v>150.7688125</v>
      </c>
      <c r="AC975" s="35">
        <v>0</v>
      </c>
      <c r="AD975" s="35"/>
      <c r="AE975" s="35">
        <v>0</v>
      </c>
      <c r="AF975" s="35">
        <v>224.67616670000001</v>
      </c>
      <c r="AG975" s="35">
        <v>23.427520830000002</v>
      </c>
      <c r="AH975" s="35">
        <v>162.8958542</v>
      </c>
      <c r="AI975" s="35"/>
      <c r="AJ975" s="35"/>
      <c r="AK975" s="35"/>
      <c r="AL975" s="35">
        <v>0</v>
      </c>
      <c r="AM975" s="35"/>
      <c r="AN975" s="35"/>
      <c r="AQ975" s="24">
        <f t="shared" si="64"/>
        <v>561.76835423</v>
      </c>
      <c r="AS975" s="34">
        <v>777.75</v>
      </c>
      <c r="AU975" s="20">
        <f t="shared" si="63"/>
        <v>1339.5183542300001</v>
      </c>
      <c r="AW975" s="20"/>
    </row>
    <row r="976" spans="1:49" x14ac:dyDescent="0.25">
      <c r="A976" t="str">
        <f>VLOOKUP($B976,'Cushing Balance'!$C$2:$E$500,3,TRUE)</f>
        <v>112012</v>
      </c>
      <c r="B976" s="1">
        <v>40987</v>
      </c>
      <c r="C976" s="31"/>
      <c r="D976" s="8">
        <v>0</v>
      </c>
      <c r="E976" s="35">
        <v>171.30131249999999</v>
      </c>
      <c r="F976" s="35"/>
      <c r="G976" s="26">
        <v>49.5</v>
      </c>
      <c r="H976" s="35">
        <v>48.982083330000002</v>
      </c>
      <c r="I976" s="35">
        <v>0</v>
      </c>
      <c r="J976" s="26">
        <v>0</v>
      </c>
      <c r="K976" s="35">
        <v>65.850333329999998</v>
      </c>
      <c r="L976" s="35">
        <v>0</v>
      </c>
      <c r="M976" s="35">
        <v>355.08193749999998</v>
      </c>
      <c r="N976" s="35">
        <v>0</v>
      </c>
      <c r="O976" s="35"/>
      <c r="P976" s="35"/>
      <c r="Q976" s="35"/>
      <c r="R976" s="35">
        <v>66.247229170000011</v>
      </c>
      <c r="S976" s="35"/>
      <c r="T976" s="35"/>
      <c r="V976" s="24">
        <f t="shared" si="61"/>
        <v>756.96289582999998</v>
      </c>
      <c r="X976" s="5">
        <v>369.8497944738794</v>
      </c>
      <c r="Z976" s="20">
        <f t="shared" si="62"/>
        <v>1126.8126903038794</v>
      </c>
      <c r="AB976" s="8">
        <v>150.93695829999999</v>
      </c>
      <c r="AC976" s="35">
        <v>0</v>
      </c>
      <c r="AD976" s="35"/>
      <c r="AE976" s="35">
        <v>0</v>
      </c>
      <c r="AF976" s="35">
        <v>205.67116670000001</v>
      </c>
      <c r="AG976" s="35">
        <v>23.280583330000002</v>
      </c>
      <c r="AH976" s="35">
        <v>161.51456250000001</v>
      </c>
      <c r="AI976" s="35"/>
      <c r="AJ976" s="35"/>
      <c r="AK976" s="35"/>
      <c r="AL976" s="35">
        <v>0</v>
      </c>
      <c r="AM976" s="35"/>
      <c r="AN976" s="35"/>
      <c r="AQ976" s="24">
        <f t="shared" si="64"/>
        <v>541.40327083</v>
      </c>
      <c r="AS976" s="34">
        <v>777.75</v>
      </c>
      <c r="AU976" s="20">
        <f t="shared" si="63"/>
        <v>1319.1532708300001</v>
      </c>
      <c r="AW976" s="20"/>
    </row>
    <row r="977" spans="1:49" x14ac:dyDescent="0.25">
      <c r="A977" t="str">
        <f>VLOOKUP($B977,'Cushing Balance'!$C$2:$E$500,3,TRUE)</f>
        <v>112012</v>
      </c>
      <c r="B977" s="1">
        <v>40988</v>
      </c>
      <c r="C977" s="31"/>
      <c r="D977" s="8">
        <v>0</v>
      </c>
      <c r="E977" s="35">
        <v>162.28335419999999</v>
      </c>
      <c r="F977" s="35"/>
      <c r="G977" s="26">
        <v>49.5</v>
      </c>
      <c r="H977" s="35">
        <v>65.778874999999999</v>
      </c>
      <c r="I977" s="35">
        <v>0</v>
      </c>
      <c r="J977" s="26">
        <v>0</v>
      </c>
      <c r="K977" s="35">
        <v>68.013333329999995</v>
      </c>
      <c r="L977" s="35">
        <v>0</v>
      </c>
      <c r="M977" s="35">
        <v>420.50547920000002</v>
      </c>
      <c r="N977" s="35">
        <v>0</v>
      </c>
      <c r="O977" s="35"/>
      <c r="P977" s="35"/>
      <c r="Q977" s="35"/>
      <c r="R977" s="35">
        <v>63.037791669999997</v>
      </c>
      <c r="S977" s="35"/>
      <c r="T977" s="35"/>
      <c r="V977" s="24">
        <f t="shared" si="61"/>
        <v>829.11883339999997</v>
      </c>
      <c r="X977" s="5">
        <v>369.8497944738794</v>
      </c>
      <c r="Z977" s="20">
        <f t="shared" si="62"/>
        <v>1198.9686278738793</v>
      </c>
      <c r="AB977" s="8">
        <v>149.23845829999999</v>
      </c>
      <c r="AC977" s="35">
        <v>0</v>
      </c>
      <c r="AD977" s="35"/>
      <c r="AE977" s="35">
        <v>0</v>
      </c>
      <c r="AF977" s="35">
        <v>207.13391670000001</v>
      </c>
      <c r="AG977" s="35">
        <v>23.170312500000001</v>
      </c>
      <c r="AH977" s="35">
        <v>165.26008329999999</v>
      </c>
      <c r="AI977" s="35"/>
      <c r="AJ977" s="35"/>
      <c r="AK977" s="35"/>
      <c r="AL977" s="35">
        <v>0</v>
      </c>
      <c r="AM977" s="35"/>
      <c r="AN977" s="35"/>
      <c r="AQ977" s="24">
        <f t="shared" si="64"/>
        <v>544.80277080000008</v>
      </c>
      <c r="AS977" s="34">
        <v>777.75</v>
      </c>
      <c r="AU977" s="20">
        <f t="shared" si="63"/>
        <v>1322.5527708</v>
      </c>
      <c r="AW977" s="20"/>
    </row>
    <row r="978" spans="1:49" x14ac:dyDescent="0.25">
      <c r="A978" t="str">
        <f>VLOOKUP($B978,'Cushing Balance'!$C$2:$E$500,3,TRUE)</f>
        <v>112012</v>
      </c>
      <c r="B978" s="1">
        <v>40989</v>
      </c>
      <c r="C978" s="31"/>
      <c r="D978" s="8">
        <v>449.5186458</v>
      </c>
      <c r="E978" s="35">
        <v>145.11206250000001</v>
      </c>
      <c r="F978" s="35"/>
      <c r="G978" s="26">
        <v>49.5</v>
      </c>
      <c r="H978" s="35">
        <v>45.391520830000005</v>
      </c>
      <c r="I978" s="35">
        <v>0</v>
      </c>
      <c r="J978" s="26">
        <v>0</v>
      </c>
      <c r="K978" s="35">
        <v>68.333500000000001</v>
      </c>
      <c r="L978" s="35">
        <v>0</v>
      </c>
      <c r="M978" s="35">
        <v>407.04102080000001</v>
      </c>
      <c r="N978" s="35">
        <v>0</v>
      </c>
      <c r="O978" s="35"/>
      <c r="P978" s="35"/>
      <c r="Q978" s="35"/>
      <c r="R978" s="35">
        <v>66.219520829999993</v>
      </c>
      <c r="S978" s="35"/>
      <c r="T978" s="35"/>
      <c r="V978" s="24">
        <f t="shared" si="61"/>
        <v>1231.1162707599999</v>
      </c>
      <c r="X978" s="5">
        <v>369.8497944738794</v>
      </c>
      <c r="Z978" s="20">
        <f t="shared" si="62"/>
        <v>1600.9660652338794</v>
      </c>
      <c r="AB978" s="8">
        <v>149.9007292</v>
      </c>
      <c r="AC978" s="35">
        <v>0</v>
      </c>
      <c r="AD978" s="35"/>
      <c r="AE978" s="35">
        <v>0</v>
      </c>
      <c r="AF978" s="35">
        <v>210.97537500000001</v>
      </c>
      <c r="AG978" s="35">
        <v>22.599666669999998</v>
      </c>
      <c r="AH978" s="35">
        <v>165.8265208</v>
      </c>
      <c r="AI978" s="35"/>
      <c r="AJ978" s="35"/>
      <c r="AK978" s="35"/>
      <c r="AL978" s="35">
        <v>0</v>
      </c>
      <c r="AM978" s="35"/>
      <c r="AN978" s="35"/>
      <c r="AQ978" s="24">
        <f t="shared" si="64"/>
        <v>549.30229166999993</v>
      </c>
      <c r="AS978" s="34">
        <v>777.75</v>
      </c>
      <c r="AU978" s="20">
        <f t="shared" si="63"/>
        <v>1327.0522916699999</v>
      </c>
      <c r="AW978" s="20"/>
    </row>
    <row r="979" spans="1:49" x14ac:dyDescent="0.25">
      <c r="A979" t="str">
        <f>VLOOKUP($B979,'Cushing Balance'!$C$2:$E$500,3,TRUE)</f>
        <v>112012</v>
      </c>
      <c r="B979" s="1">
        <v>40990</v>
      </c>
      <c r="C979" s="31"/>
      <c r="D979" s="8">
        <v>0</v>
      </c>
      <c r="E979" s="35">
        <v>128.00335419999999</v>
      </c>
      <c r="F979" s="35"/>
      <c r="G979" s="26">
        <v>49.5</v>
      </c>
      <c r="H979" s="35">
        <v>74.742145829999998</v>
      </c>
      <c r="I979" s="35">
        <v>0</v>
      </c>
      <c r="J979" s="26">
        <v>0</v>
      </c>
      <c r="K979" s="35">
        <v>67.327729170000012</v>
      </c>
      <c r="L979" s="35">
        <v>0</v>
      </c>
      <c r="M979" s="35">
        <v>437.29643750000002</v>
      </c>
      <c r="N979" s="35">
        <v>0</v>
      </c>
      <c r="O979" s="35"/>
      <c r="P979" s="35"/>
      <c r="Q979" s="35"/>
      <c r="R979" s="35">
        <v>73.237729170000009</v>
      </c>
      <c r="S979" s="35"/>
      <c r="T979" s="35"/>
      <c r="V979" s="24">
        <f t="shared" si="61"/>
        <v>830.10739587</v>
      </c>
      <c r="X979" s="5">
        <v>369.8497944738794</v>
      </c>
      <c r="Z979" s="20">
        <f t="shared" si="62"/>
        <v>1199.9571903438793</v>
      </c>
      <c r="AB979" s="8">
        <v>150.58099999999999</v>
      </c>
      <c r="AC979" s="35">
        <v>0</v>
      </c>
      <c r="AD979" s="35"/>
      <c r="AE979" s="35">
        <v>0</v>
      </c>
      <c r="AF979" s="35">
        <v>212.64487500000001</v>
      </c>
      <c r="AG979" s="35">
        <v>23.2541875</v>
      </c>
      <c r="AH979" s="35">
        <v>166.90204170000001</v>
      </c>
      <c r="AI979" s="35"/>
      <c r="AJ979" s="35"/>
      <c r="AK979" s="35"/>
      <c r="AL979" s="35">
        <v>0</v>
      </c>
      <c r="AM979" s="35"/>
      <c r="AN979" s="35"/>
      <c r="AQ979" s="24">
        <f t="shared" si="64"/>
        <v>553.38210419999996</v>
      </c>
      <c r="AS979" s="34">
        <v>777.75</v>
      </c>
      <c r="AU979" s="20">
        <f t="shared" si="63"/>
        <v>1331.1321042</v>
      </c>
      <c r="AW979" s="20"/>
    </row>
    <row r="980" spans="1:49" x14ac:dyDescent="0.25">
      <c r="A980" t="str">
        <f>VLOOKUP($B980,'Cushing Balance'!$C$2:$E$500,3,TRUE)</f>
        <v>112012</v>
      </c>
      <c r="B980" s="1">
        <v>40991</v>
      </c>
      <c r="C980" s="31"/>
      <c r="D980" s="8">
        <v>0</v>
      </c>
      <c r="E980" s="35">
        <v>170.11933329999999</v>
      </c>
      <c r="F980" s="35"/>
      <c r="G980" s="26">
        <v>49.5</v>
      </c>
      <c r="H980" s="35">
        <v>79.802374999999998</v>
      </c>
      <c r="I980" s="35">
        <v>0</v>
      </c>
      <c r="J980" s="26">
        <v>0</v>
      </c>
      <c r="K980" s="35">
        <v>66.84075</v>
      </c>
      <c r="L980" s="35">
        <v>0</v>
      </c>
      <c r="M980" s="35">
        <v>426.8983958</v>
      </c>
      <c r="N980" s="35">
        <v>0</v>
      </c>
      <c r="O980" s="35"/>
      <c r="P980" s="35"/>
      <c r="Q980" s="35"/>
      <c r="R980" s="35">
        <v>62.265979170000001</v>
      </c>
      <c r="S980" s="35"/>
      <c r="T980" s="35"/>
      <c r="V980" s="24">
        <f t="shared" si="61"/>
        <v>855.42683327000009</v>
      </c>
      <c r="X980" s="5">
        <v>369.8497944738794</v>
      </c>
      <c r="Z980" s="20">
        <f t="shared" si="62"/>
        <v>1225.2766277438795</v>
      </c>
      <c r="AB980" s="8">
        <v>147.5260208</v>
      </c>
      <c r="AC980" s="35">
        <v>0</v>
      </c>
      <c r="AD980" s="35"/>
      <c r="AE980" s="35">
        <v>0</v>
      </c>
      <c r="AF980" s="35">
        <v>216.00516669999999</v>
      </c>
      <c r="AG980" s="35">
        <v>23.3165625</v>
      </c>
      <c r="AH980" s="35">
        <v>168.70491670000001</v>
      </c>
      <c r="AI980" s="35"/>
      <c r="AJ980" s="35"/>
      <c r="AK980" s="35"/>
      <c r="AL980" s="35">
        <v>0</v>
      </c>
      <c r="AM980" s="35"/>
      <c r="AN980" s="35"/>
      <c r="AQ980" s="24">
        <f t="shared" si="64"/>
        <v>555.55266669999992</v>
      </c>
      <c r="AS980" s="34">
        <v>777.75</v>
      </c>
      <c r="AU980" s="20">
        <f t="shared" si="63"/>
        <v>1333.3026666999999</v>
      </c>
      <c r="AW980" s="20"/>
    </row>
    <row r="981" spans="1:49" x14ac:dyDescent="0.25">
      <c r="A981" t="str">
        <f>VLOOKUP($B981,'Cushing Balance'!$C$2:$E$500,3,TRUE)</f>
        <v>122012</v>
      </c>
      <c r="B981" s="1">
        <v>40992</v>
      </c>
      <c r="C981" s="31"/>
      <c r="D981" s="8">
        <v>84.254249999999999</v>
      </c>
      <c r="E981" s="35">
        <v>164.1123958</v>
      </c>
      <c r="F981" s="35"/>
      <c r="G981" s="26">
        <v>49.5</v>
      </c>
      <c r="H981" s="35">
        <v>70.421520829999992</v>
      </c>
      <c r="I981" s="35">
        <v>0</v>
      </c>
      <c r="J981" s="26">
        <v>0</v>
      </c>
      <c r="K981" s="35">
        <v>64.938458330000003</v>
      </c>
      <c r="L981" s="35">
        <v>0</v>
      </c>
      <c r="M981" s="35">
        <v>315.23481249999998</v>
      </c>
      <c r="N981" s="35">
        <v>0</v>
      </c>
      <c r="O981" s="35"/>
      <c r="P981" s="35"/>
      <c r="Q981" s="35"/>
      <c r="R981" s="35">
        <v>54.374854169999999</v>
      </c>
      <c r="S981" s="35"/>
      <c r="T981" s="35"/>
      <c r="V981" s="24">
        <f t="shared" si="61"/>
        <v>802.83629163000001</v>
      </c>
      <c r="X981" s="5">
        <v>369.8497944738794</v>
      </c>
      <c r="Z981" s="20">
        <f t="shared" si="62"/>
        <v>1172.6860861038795</v>
      </c>
      <c r="AB981" s="8">
        <v>150.26849999999999</v>
      </c>
      <c r="AC981" s="35">
        <v>0</v>
      </c>
      <c r="AD981" s="35"/>
      <c r="AE981" s="35">
        <v>0</v>
      </c>
      <c r="AF981" s="35">
        <v>212.50458330000001</v>
      </c>
      <c r="AG981" s="35">
        <v>21.04539583</v>
      </c>
      <c r="AH981" s="35">
        <v>169.3272083</v>
      </c>
      <c r="AI981" s="35"/>
      <c r="AJ981" s="35"/>
      <c r="AK981" s="35"/>
      <c r="AL981" s="35">
        <v>0</v>
      </c>
      <c r="AM981" s="35"/>
      <c r="AN981" s="35"/>
      <c r="AQ981" s="24">
        <f t="shared" si="64"/>
        <v>553.14568742999995</v>
      </c>
      <c r="AS981" s="34">
        <v>777.75</v>
      </c>
      <c r="AU981" s="20">
        <f t="shared" si="63"/>
        <v>1330.89568743</v>
      </c>
      <c r="AW981" s="20"/>
    </row>
    <row r="982" spans="1:49" x14ac:dyDescent="0.25">
      <c r="A982" t="str">
        <f>VLOOKUP($B982,'Cushing Balance'!$C$2:$E$500,3,TRUE)</f>
        <v>122012</v>
      </c>
      <c r="B982" s="1">
        <v>40993</v>
      </c>
      <c r="C982" s="31"/>
      <c r="D982" s="8">
        <v>0</v>
      </c>
      <c r="E982" s="35">
        <v>148.23050000000001</v>
      </c>
      <c r="F982" s="35"/>
      <c r="G982" s="26">
        <v>49.5</v>
      </c>
      <c r="H982" s="35">
        <v>61.992874999999998</v>
      </c>
      <c r="I982" s="35">
        <v>0</v>
      </c>
      <c r="J982" s="26">
        <v>0</v>
      </c>
      <c r="K982" s="35">
        <v>65.857833329999991</v>
      </c>
      <c r="L982" s="35">
        <v>0</v>
      </c>
      <c r="M982" s="35">
        <v>422.57210420000001</v>
      </c>
      <c r="N982" s="35">
        <v>0</v>
      </c>
      <c r="O982" s="35"/>
      <c r="P982" s="35"/>
      <c r="Q982" s="35"/>
      <c r="R982" s="35">
        <v>62.944979169999996</v>
      </c>
      <c r="S982" s="35"/>
      <c r="T982" s="35"/>
      <c r="V982" s="24">
        <f t="shared" si="61"/>
        <v>811.0982917</v>
      </c>
      <c r="X982" s="5">
        <v>369.8497944738794</v>
      </c>
      <c r="Z982" s="20">
        <f t="shared" si="62"/>
        <v>1180.9480861738793</v>
      </c>
      <c r="AB982" s="8">
        <v>151.66597920000001</v>
      </c>
      <c r="AC982" s="35">
        <v>0</v>
      </c>
      <c r="AD982" s="35"/>
      <c r="AE982" s="35">
        <v>0</v>
      </c>
      <c r="AF982" s="35">
        <v>222.65670829999999</v>
      </c>
      <c r="AG982" s="35">
        <v>18.4755</v>
      </c>
      <c r="AH982" s="35">
        <v>170.35477080000001</v>
      </c>
      <c r="AI982" s="35"/>
      <c r="AJ982" s="35"/>
      <c r="AK982" s="35"/>
      <c r="AL982" s="35">
        <v>0</v>
      </c>
      <c r="AM982" s="35"/>
      <c r="AN982" s="35"/>
      <c r="AQ982" s="24">
        <f t="shared" si="64"/>
        <v>563.15295830000002</v>
      </c>
      <c r="AS982" s="34">
        <v>777.75</v>
      </c>
      <c r="AU982" s="20">
        <f t="shared" si="63"/>
        <v>1340.9029583000001</v>
      </c>
      <c r="AW982" s="20"/>
    </row>
    <row r="983" spans="1:49" x14ac:dyDescent="0.25">
      <c r="A983" t="str">
        <f>VLOOKUP($B983,'Cushing Balance'!$C$2:$E$500,3,TRUE)</f>
        <v>122012</v>
      </c>
      <c r="B983" s="1">
        <v>40994</v>
      </c>
      <c r="C983" s="31"/>
      <c r="D983" s="8">
        <v>0</v>
      </c>
      <c r="E983" s="35">
        <v>171.76777079999999</v>
      </c>
      <c r="F983" s="35"/>
      <c r="G983" s="26">
        <v>49.5</v>
      </c>
      <c r="H983" s="35">
        <v>49.026041669999998</v>
      </c>
      <c r="I983" s="35">
        <v>0</v>
      </c>
      <c r="J983" s="26">
        <v>0</v>
      </c>
      <c r="K983" s="35">
        <v>66.514354170000004</v>
      </c>
      <c r="L983" s="35">
        <v>0</v>
      </c>
      <c r="M983" s="35">
        <v>443.61818749999998</v>
      </c>
      <c r="N983" s="35">
        <v>0</v>
      </c>
      <c r="O983" s="35"/>
      <c r="P983" s="35"/>
      <c r="Q983" s="35"/>
      <c r="R983" s="35">
        <v>64.759687499999998</v>
      </c>
      <c r="S983" s="35"/>
      <c r="T983" s="35"/>
      <c r="V983" s="24">
        <f t="shared" si="61"/>
        <v>845.18604163999998</v>
      </c>
      <c r="X983" s="5">
        <v>369.8497944738794</v>
      </c>
      <c r="Z983" s="20">
        <f t="shared" si="62"/>
        <v>1215.0358361138794</v>
      </c>
      <c r="AB983" s="8">
        <v>145.3862292</v>
      </c>
      <c r="AC983" s="35">
        <v>0</v>
      </c>
      <c r="AD983" s="35"/>
      <c r="AE983" s="35">
        <v>0</v>
      </c>
      <c r="AF983" s="35">
        <v>223.22862499999999</v>
      </c>
      <c r="AG983" s="35">
        <v>23.197312499999999</v>
      </c>
      <c r="AH983" s="35">
        <v>173.2384792</v>
      </c>
      <c r="AI983" s="35"/>
      <c r="AJ983" s="35"/>
      <c r="AK983" s="35"/>
      <c r="AL983" s="35">
        <v>0</v>
      </c>
      <c r="AM983" s="35"/>
      <c r="AN983" s="35"/>
      <c r="AQ983" s="24">
        <f t="shared" si="64"/>
        <v>565.05064589999995</v>
      </c>
      <c r="AS983" s="34">
        <v>777.75</v>
      </c>
      <c r="AU983" s="20">
        <f t="shared" si="63"/>
        <v>1342.8006458999998</v>
      </c>
      <c r="AW983" s="20"/>
    </row>
    <row r="984" spans="1:49" x14ac:dyDescent="0.25">
      <c r="A984" t="str">
        <f>VLOOKUP($B984,'Cushing Balance'!$C$2:$E$500,3,TRUE)</f>
        <v>122012</v>
      </c>
      <c r="B984" s="1">
        <v>40995</v>
      </c>
      <c r="C984" s="31"/>
      <c r="D984" s="8">
        <v>0</v>
      </c>
      <c r="E984" s="35">
        <v>149.50277080000001</v>
      </c>
      <c r="F984" s="35"/>
      <c r="G984" s="26">
        <v>49.5</v>
      </c>
      <c r="H984" s="35">
        <v>22.097458330000002</v>
      </c>
      <c r="I984" s="35">
        <v>0</v>
      </c>
      <c r="J984" s="26">
        <v>0</v>
      </c>
      <c r="K984" s="35">
        <v>66.051770829999995</v>
      </c>
      <c r="L984" s="35">
        <v>0</v>
      </c>
      <c r="M984" s="35">
        <v>363.91081250000002</v>
      </c>
      <c r="N984" s="35">
        <v>0</v>
      </c>
      <c r="O984" s="35"/>
      <c r="P984" s="35"/>
      <c r="Q984" s="35"/>
      <c r="R984" s="35">
        <v>62.433604169999995</v>
      </c>
      <c r="S984" s="35"/>
      <c r="T984" s="35"/>
      <c r="V984" s="24">
        <f t="shared" si="61"/>
        <v>713.49641663</v>
      </c>
      <c r="X984" s="5">
        <v>369.8497944738794</v>
      </c>
      <c r="Z984" s="20">
        <f t="shared" si="62"/>
        <v>1083.3462111038793</v>
      </c>
      <c r="AB984" s="8">
        <v>150.2146042</v>
      </c>
      <c r="AC984" s="35">
        <v>0</v>
      </c>
      <c r="AD984" s="35"/>
      <c r="AE984" s="35">
        <v>0</v>
      </c>
      <c r="AF984" s="35">
        <v>221.8895417</v>
      </c>
      <c r="AG984" s="35">
        <v>23.741312499999999</v>
      </c>
      <c r="AH984" s="35">
        <v>172.81287499999999</v>
      </c>
      <c r="AI984" s="35"/>
      <c r="AJ984" s="35"/>
      <c r="AK984" s="35"/>
      <c r="AL984" s="35">
        <v>0</v>
      </c>
      <c r="AM984" s="35"/>
      <c r="AN984" s="35"/>
      <c r="AQ984" s="24">
        <f t="shared" si="64"/>
        <v>568.65833339999995</v>
      </c>
      <c r="AS984" s="34">
        <v>777.75</v>
      </c>
      <c r="AU984" s="20">
        <f t="shared" si="63"/>
        <v>1346.4083333999999</v>
      </c>
      <c r="AW984" s="20"/>
    </row>
    <row r="985" spans="1:49" x14ac:dyDescent="0.25">
      <c r="A985" t="str">
        <f>VLOOKUP($B985,'Cushing Balance'!$C$2:$E$500,3,TRUE)</f>
        <v>122012</v>
      </c>
      <c r="B985" s="1">
        <v>40996</v>
      </c>
      <c r="C985" s="31"/>
      <c r="D985" s="8">
        <v>146.99056250000001</v>
      </c>
      <c r="E985" s="35">
        <v>166.7891875</v>
      </c>
      <c r="F985" s="35"/>
      <c r="G985" s="26">
        <v>49.5</v>
      </c>
      <c r="H985" s="35">
        <v>50.894500000000001</v>
      </c>
      <c r="I985" s="35">
        <v>0</v>
      </c>
      <c r="J985" s="26">
        <v>0</v>
      </c>
      <c r="K985" s="35">
        <v>57.917666669999996</v>
      </c>
      <c r="L985" s="35">
        <v>0</v>
      </c>
      <c r="M985" s="35">
        <v>443.2985625</v>
      </c>
      <c r="N985" s="35">
        <v>0</v>
      </c>
      <c r="O985" s="35"/>
      <c r="P985" s="35"/>
      <c r="Q985" s="35"/>
      <c r="R985" s="35">
        <v>65.747229170000011</v>
      </c>
      <c r="S985" s="35"/>
      <c r="T985" s="35"/>
      <c r="V985" s="24">
        <f t="shared" si="61"/>
        <v>981.13770834000002</v>
      </c>
      <c r="X985" s="5">
        <v>369.8497944738794</v>
      </c>
      <c r="Z985" s="20">
        <f t="shared" si="62"/>
        <v>1350.9875028138795</v>
      </c>
      <c r="AB985" s="8">
        <v>150.51922920000001</v>
      </c>
      <c r="AC985" s="35">
        <v>0</v>
      </c>
      <c r="AD985" s="35"/>
      <c r="AE985" s="35">
        <v>0</v>
      </c>
      <c r="AF985" s="35">
        <v>211.91485420000001</v>
      </c>
      <c r="AG985" s="35">
        <v>31.55316667</v>
      </c>
      <c r="AH985" s="35">
        <v>171.83789580000001</v>
      </c>
      <c r="AI985" s="35"/>
      <c r="AJ985" s="35"/>
      <c r="AK985" s="35"/>
      <c r="AL985" s="35">
        <v>0</v>
      </c>
      <c r="AM985" s="35"/>
      <c r="AN985" s="35"/>
      <c r="AQ985" s="24">
        <f t="shared" si="64"/>
        <v>565.82514587000003</v>
      </c>
      <c r="AS985" s="34">
        <v>777.75</v>
      </c>
      <c r="AU985" s="20">
        <f t="shared" si="63"/>
        <v>1343.5751458700001</v>
      </c>
      <c r="AW985" s="20"/>
    </row>
    <row r="986" spans="1:49" x14ac:dyDescent="0.25">
      <c r="A986" t="str">
        <f>VLOOKUP($B986,'Cushing Balance'!$C$2:$E$500,3,TRUE)</f>
        <v>122012</v>
      </c>
      <c r="B986" s="1">
        <v>40997</v>
      </c>
      <c r="C986" s="31"/>
      <c r="D986" s="8">
        <v>35.707687499999999</v>
      </c>
      <c r="E986" s="35">
        <v>166.0509792</v>
      </c>
      <c r="F986" s="35"/>
      <c r="G986" s="26">
        <v>49.5</v>
      </c>
      <c r="H986" s="35">
        <v>79.820958329999996</v>
      </c>
      <c r="I986" s="35">
        <v>0</v>
      </c>
      <c r="J986" s="26">
        <v>0</v>
      </c>
      <c r="K986" s="35">
        <v>50.140333330000004</v>
      </c>
      <c r="L986" s="35">
        <v>0</v>
      </c>
      <c r="M986" s="35">
        <v>441.76081249999999</v>
      </c>
      <c r="N986" s="35">
        <v>0</v>
      </c>
      <c r="O986" s="35"/>
      <c r="P986" s="35"/>
      <c r="Q986" s="35"/>
      <c r="R986" s="35">
        <v>67.791562499999998</v>
      </c>
      <c r="S986" s="35"/>
      <c r="T986" s="35"/>
      <c r="V986" s="24">
        <f t="shared" si="61"/>
        <v>890.77233335999995</v>
      </c>
      <c r="X986" s="5">
        <v>369.8497944738794</v>
      </c>
      <c r="Z986" s="20">
        <f t="shared" si="62"/>
        <v>1260.6221278338794</v>
      </c>
      <c r="AB986" s="8">
        <v>148.250125</v>
      </c>
      <c r="AC986" s="35">
        <v>0</v>
      </c>
      <c r="AD986" s="35"/>
      <c r="AE986" s="35">
        <v>0</v>
      </c>
      <c r="AF986" s="35">
        <v>220.82295830000001</v>
      </c>
      <c r="AG986" s="35">
        <v>38.838854169999998</v>
      </c>
      <c r="AH986" s="35">
        <v>174.05275</v>
      </c>
      <c r="AI986" s="35"/>
      <c r="AJ986" s="35"/>
      <c r="AK986" s="35"/>
      <c r="AL986" s="35">
        <v>0</v>
      </c>
      <c r="AM986" s="35"/>
      <c r="AN986" s="35"/>
      <c r="AQ986" s="24">
        <f t="shared" si="64"/>
        <v>581.96468746999994</v>
      </c>
      <c r="AS986" s="34">
        <v>777.75</v>
      </c>
      <c r="AU986" s="20">
        <f t="shared" si="63"/>
        <v>1359.7146874699999</v>
      </c>
      <c r="AW986" s="20"/>
    </row>
    <row r="987" spans="1:49" x14ac:dyDescent="0.25">
      <c r="A987" t="str">
        <f>VLOOKUP($B987,'Cushing Balance'!$C$2:$E$500,3,TRUE)</f>
        <v>122012</v>
      </c>
      <c r="B987" s="1">
        <v>40998</v>
      </c>
      <c r="C987" s="31"/>
      <c r="D987" s="8">
        <v>277.17193750000001</v>
      </c>
      <c r="E987" s="35">
        <v>175.22666670000001</v>
      </c>
      <c r="F987" s="35"/>
      <c r="G987" s="26">
        <v>49.5</v>
      </c>
      <c r="H987" s="35">
        <v>66.728125000000006</v>
      </c>
      <c r="I987" s="35">
        <v>0</v>
      </c>
      <c r="J987" s="26">
        <v>0</v>
      </c>
      <c r="K987" s="35">
        <v>52.599520830000003</v>
      </c>
      <c r="L987" s="35">
        <v>0</v>
      </c>
      <c r="M987" s="35">
        <v>344.33372919999999</v>
      </c>
      <c r="N987" s="35">
        <v>0</v>
      </c>
      <c r="O987" s="35"/>
      <c r="P987" s="35"/>
      <c r="Q987" s="35"/>
      <c r="R987" s="35">
        <v>56.10860417</v>
      </c>
      <c r="S987" s="35"/>
      <c r="T987" s="35"/>
      <c r="V987" s="24">
        <f t="shared" si="61"/>
        <v>1021.6685834</v>
      </c>
      <c r="X987" s="5">
        <v>369.8497944738794</v>
      </c>
      <c r="Z987" s="20">
        <f t="shared" si="62"/>
        <v>1391.5183778738794</v>
      </c>
      <c r="AB987" s="8">
        <v>151.46608330000001</v>
      </c>
      <c r="AC987" s="35">
        <v>0</v>
      </c>
      <c r="AD987" s="35"/>
      <c r="AE987" s="35">
        <v>0</v>
      </c>
      <c r="AF987" s="35">
        <v>222.15881250000001</v>
      </c>
      <c r="AG987" s="35">
        <v>34.409416669999999</v>
      </c>
      <c r="AH987" s="35">
        <v>166.45547920000001</v>
      </c>
      <c r="AI987" s="35"/>
      <c r="AJ987" s="35"/>
      <c r="AK987" s="35"/>
      <c r="AL987" s="35">
        <v>0</v>
      </c>
      <c r="AM987" s="35"/>
      <c r="AN987" s="35"/>
      <c r="AQ987" s="24">
        <f t="shared" si="64"/>
        <v>574.48979166999993</v>
      </c>
      <c r="AS987" s="34">
        <v>777.75</v>
      </c>
      <c r="AU987" s="20">
        <f t="shared" si="63"/>
        <v>1352.2397916699999</v>
      </c>
      <c r="AW987" s="20"/>
    </row>
    <row r="988" spans="1:49" x14ac:dyDescent="0.25">
      <c r="A988" t="str">
        <f>VLOOKUP($B988,'Cushing Balance'!$C$2:$E$500,3,TRUE)</f>
        <v>132012</v>
      </c>
      <c r="B988" s="1">
        <v>40999</v>
      </c>
      <c r="C988" s="31"/>
      <c r="D988" s="8">
        <v>0</v>
      </c>
      <c r="E988" s="35">
        <v>172.46670829999999</v>
      </c>
      <c r="F988" s="35"/>
      <c r="G988" s="26">
        <v>49.5</v>
      </c>
      <c r="H988" s="35">
        <v>48.301562500000003</v>
      </c>
      <c r="I988" s="35">
        <v>0</v>
      </c>
      <c r="J988" s="26">
        <v>0</v>
      </c>
      <c r="K988" s="35">
        <v>50.613062499999998</v>
      </c>
      <c r="L988" s="35">
        <v>0</v>
      </c>
      <c r="M988" s="35">
        <v>429.81768749999998</v>
      </c>
      <c r="N988" s="35">
        <v>0</v>
      </c>
      <c r="O988" s="35"/>
      <c r="P988" s="35"/>
      <c r="Q988" s="35"/>
      <c r="R988" s="35">
        <v>65.200979169999997</v>
      </c>
      <c r="S988" s="35"/>
      <c r="T988" s="35"/>
      <c r="V988" s="24">
        <f t="shared" si="61"/>
        <v>815.89999996999995</v>
      </c>
      <c r="X988" s="5">
        <v>369.8497944738794</v>
      </c>
      <c r="Z988" s="20">
        <f t="shared" si="62"/>
        <v>1185.7497944438794</v>
      </c>
      <c r="AB988" s="8">
        <v>150.8478958</v>
      </c>
      <c r="AC988" s="35">
        <v>0</v>
      </c>
      <c r="AD988" s="35"/>
      <c r="AE988" s="35">
        <v>0</v>
      </c>
      <c r="AF988" s="35">
        <v>225.18112500000001</v>
      </c>
      <c r="AG988" s="35">
        <v>38.8888125</v>
      </c>
      <c r="AH988" s="35">
        <v>167.3575208</v>
      </c>
      <c r="AI988" s="35"/>
      <c r="AJ988" s="35"/>
      <c r="AK988" s="35"/>
      <c r="AL988" s="35">
        <v>0</v>
      </c>
      <c r="AM988" s="35"/>
      <c r="AN988" s="35"/>
      <c r="AQ988" s="24">
        <f t="shared" si="64"/>
        <v>582.27535409999996</v>
      </c>
      <c r="AS988" s="34">
        <v>777.75</v>
      </c>
      <c r="AU988" s="20">
        <f t="shared" si="63"/>
        <v>1360.0253541</v>
      </c>
      <c r="AW988" s="20"/>
    </row>
    <row r="989" spans="1:49" x14ac:dyDescent="0.25">
      <c r="A989" t="str">
        <f>VLOOKUP($B989,'Cushing Balance'!$C$2:$E$500,3,TRUE)</f>
        <v>132012</v>
      </c>
      <c r="B989" s="1">
        <v>41000</v>
      </c>
      <c r="C989" s="31"/>
      <c r="D989" s="8">
        <v>84.708791670000011</v>
      </c>
      <c r="E989" s="35">
        <v>149.27604170000001</v>
      </c>
      <c r="F989" s="35"/>
      <c r="G989" s="26">
        <v>49.5</v>
      </c>
      <c r="H989" s="35">
        <v>47.039000000000001</v>
      </c>
      <c r="I989" s="35">
        <v>0</v>
      </c>
      <c r="J989" s="26">
        <v>0</v>
      </c>
      <c r="K989" s="35">
        <v>84.479937500000005</v>
      </c>
      <c r="L989" s="35">
        <v>0</v>
      </c>
      <c r="M989" s="35">
        <v>361.64570830000002</v>
      </c>
      <c r="N989" s="35">
        <v>0</v>
      </c>
      <c r="O989" s="35"/>
      <c r="P989" s="35"/>
      <c r="Q989" s="35"/>
      <c r="R989" s="35">
        <v>9.5575416669999989</v>
      </c>
      <c r="S989" s="35"/>
      <c r="T989" s="35"/>
      <c r="V989" s="24">
        <f t="shared" si="61"/>
        <v>786.20702083700007</v>
      </c>
      <c r="X989" s="5">
        <v>385.35811503753445</v>
      </c>
      <c r="Z989" s="20">
        <f t="shared" si="62"/>
        <v>1171.5651358745345</v>
      </c>
      <c r="AB989" s="8">
        <v>150.70206250000001</v>
      </c>
      <c r="AC989" s="35">
        <v>0</v>
      </c>
      <c r="AD989" s="35"/>
      <c r="AE989" s="35">
        <v>0</v>
      </c>
      <c r="AF989" s="35">
        <v>215.97702079999999</v>
      </c>
      <c r="AG989" s="35">
        <v>34.913270830000002</v>
      </c>
      <c r="AH989" s="35">
        <v>171.24768750000001</v>
      </c>
      <c r="AI989" s="35"/>
      <c r="AJ989" s="35"/>
      <c r="AK989" s="35"/>
      <c r="AL989" s="35">
        <v>0</v>
      </c>
      <c r="AM989" s="35"/>
      <c r="AN989" s="35"/>
      <c r="AQ989" s="24">
        <f t="shared" si="64"/>
        <v>572.84004162999997</v>
      </c>
      <c r="AS989" s="34">
        <v>787.09999999999991</v>
      </c>
      <c r="AU989" s="20">
        <f t="shared" si="63"/>
        <v>1359.94004163</v>
      </c>
      <c r="AW989" s="20"/>
    </row>
    <row r="990" spans="1:49" x14ac:dyDescent="0.25">
      <c r="A990" t="str">
        <f>VLOOKUP($B990,'Cushing Balance'!$C$2:$E$500,3,TRUE)</f>
        <v>132012</v>
      </c>
      <c r="B990" s="1">
        <v>41001</v>
      </c>
      <c r="C990" s="31"/>
      <c r="D990" s="8">
        <v>0</v>
      </c>
      <c r="E990" s="35">
        <v>174.05868749999999</v>
      </c>
      <c r="F990" s="35"/>
      <c r="G990" s="26">
        <v>49.5</v>
      </c>
      <c r="H990" s="35">
        <v>71.14170833</v>
      </c>
      <c r="I990" s="35">
        <v>0</v>
      </c>
      <c r="J990" s="26">
        <v>0</v>
      </c>
      <c r="K990" s="35">
        <v>93.376750000000001</v>
      </c>
      <c r="L990" s="35">
        <v>0</v>
      </c>
      <c r="M990" s="35">
        <v>409.79564579999999</v>
      </c>
      <c r="N990" s="35">
        <v>0</v>
      </c>
      <c r="O990" s="35"/>
      <c r="P990" s="35"/>
      <c r="Q990" s="35"/>
      <c r="R990" s="35">
        <v>60.512187500000003</v>
      </c>
      <c r="S990" s="35"/>
      <c r="T990" s="35"/>
      <c r="V990" s="24">
        <f t="shared" si="61"/>
        <v>858.38497912999992</v>
      </c>
      <c r="X990" s="5">
        <v>385.35811503753445</v>
      </c>
      <c r="Z990" s="20">
        <f t="shared" si="62"/>
        <v>1243.7430941675343</v>
      </c>
      <c r="AB990" s="8">
        <v>150.24841670000001</v>
      </c>
      <c r="AC990" s="35">
        <v>0</v>
      </c>
      <c r="AD990" s="35"/>
      <c r="AE990" s="35">
        <v>0</v>
      </c>
      <c r="AF990" s="35">
        <v>230.75087500000001</v>
      </c>
      <c r="AG990" s="35">
        <v>23.91739583</v>
      </c>
      <c r="AH990" s="35">
        <v>174.0703958</v>
      </c>
      <c r="AI990" s="35"/>
      <c r="AJ990" s="35"/>
      <c r="AK990" s="35"/>
      <c r="AL990" s="35">
        <v>0</v>
      </c>
      <c r="AM990" s="35"/>
      <c r="AN990" s="35"/>
      <c r="AQ990" s="24">
        <f t="shared" si="64"/>
        <v>578.98708333000002</v>
      </c>
      <c r="AS990" s="34">
        <v>787.09999999999991</v>
      </c>
      <c r="AU990" s="20">
        <f t="shared" si="63"/>
        <v>1366.08708333</v>
      </c>
      <c r="AW990" s="20"/>
    </row>
    <row r="991" spans="1:49" x14ac:dyDescent="0.25">
      <c r="A991" t="str">
        <f>VLOOKUP($B991,'Cushing Balance'!$C$2:$E$500,3,TRUE)</f>
        <v>132012</v>
      </c>
      <c r="B991" s="1">
        <v>41002</v>
      </c>
      <c r="C991" s="31"/>
      <c r="D991" s="8">
        <v>0</v>
      </c>
      <c r="E991" s="35">
        <v>163.59666670000001</v>
      </c>
      <c r="F991" s="35"/>
      <c r="G991" s="26">
        <v>49.5</v>
      </c>
      <c r="H991" s="35">
        <v>55.685749999999999</v>
      </c>
      <c r="I991" s="35">
        <v>0</v>
      </c>
      <c r="J991" s="26">
        <v>0</v>
      </c>
      <c r="K991" s="35">
        <v>80.87891667000001</v>
      </c>
      <c r="L991" s="35">
        <v>0</v>
      </c>
      <c r="M991" s="35">
        <v>310.10847919999998</v>
      </c>
      <c r="N991" s="35">
        <v>0</v>
      </c>
      <c r="O991" s="35"/>
      <c r="P991" s="35"/>
      <c r="Q991" s="35"/>
      <c r="R991" s="35">
        <v>62.840125</v>
      </c>
      <c r="S991" s="35"/>
      <c r="T991" s="35"/>
      <c r="V991" s="24">
        <f t="shared" si="61"/>
        <v>722.60993757000006</v>
      </c>
      <c r="X991" s="5">
        <v>385.35811503753445</v>
      </c>
      <c r="Z991" s="20">
        <f t="shared" si="62"/>
        <v>1107.9680526075344</v>
      </c>
      <c r="AB991" s="8">
        <v>150.68897920000001</v>
      </c>
      <c r="AC991" s="35">
        <v>0</v>
      </c>
      <c r="AD991" s="35"/>
      <c r="AE991" s="35">
        <v>0</v>
      </c>
      <c r="AF991" s="35">
        <v>229.49091670000001</v>
      </c>
      <c r="AG991" s="35">
        <v>31.9115</v>
      </c>
      <c r="AH991" s="35">
        <v>162.0461875</v>
      </c>
      <c r="AI991" s="35"/>
      <c r="AJ991" s="35"/>
      <c r="AK991" s="35"/>
      <c r="AL991" s="35">
        <v>0</v>
      </c>
      <c r="AM991" s="35"/>
      <c r="AN991" s="35"/>
      <c r="AQ991" s="24">
        <f t="shared" si="64"/>
        <v>574.13758340000004</v>
      </c>
      <c r="AS991" s="34">
        <v>787.09999999999991</v>
      </c>
      <c r="AU991" s="20">
        <f t="shared" si="63"/>
        <v>1361.2375833999999</v>
      </c>
      <c r="AW991" s="20"/>
    </row>
    <row r="992" spans="1:49" x14ac:dyDescent="0.25">
      <c r="A992" t="str">
        <f>VLOOKUP($B992,'Cushing Balance'!$C$2:$E$500,3,TRUE)</f>
        <v>132012</v>
      </c>
      <c r="B992" s="1">
        <v>41003</v>
      </c>
      <c r="C992" s="31"/>
      <c r="D992" s="8">
        <v>96.534229170000003</v>
      </c>
      <c r="E992" s="35">
        <v>178.0335417</v>
      </c>
      <c r="F992" s="35"/>
      <c r="G992" s="26">
        <v>49.5</v>
      </c>
      <c r="H992" s="35">
        <v>34.560187499999998</v>
      </c>
      <c r="I992" s="35">
        <v>0</v>
      </c>
      <c r="J992" s="26">
        <v>0</v>
      </c>
      <c r="K992" s="35">
        <v>88.462062500000002</v>
      </c>
      <c r="L992" s="35">
        <v>0</v>
      </c>
      <c r="M992" s="35">
        <v>411.25606249999998</v>
      </c>
      <c r="N992" s="35">
        <v>0</v>
      </c>
      <c r="O992" s="35"/>
      <c r="P992" s="35"/>
      <c r="Q992" s="35"/>
      <c r="R992" s="35">
        <v>69.952583329999996</v>
      </c>
      <c r="S992" s="35"/>
      <c r="T992" s="35"/>
      <c r="V992" s="24">
        <f t="shared" si="61"/>
        <v>928.29866670000001</v>
      </c>
      <c r="X992" s="5">
        <v>385.35811503753445</v>
      </c>
      <c r="Z992" s="20">
        <f t="shared" si="62"/>
        <v>1313.6567817375344</v>
      </c>
      <c r="AB992" s="8">
        <v>150.36331250000001</v>
      </c>
      <c r="AC992" s="35">
        <v>0</v>
      </c>
      <c r="AD992" s="35"/>
      <c r="AE992" s="35">
        <v>0</v>
      </c>
      <c r="AF992" s="35">
        <v>131.33089580000001</v>
      </c>
      <c r="AG992" s="35">
        <v>38.844291669999997</v>
      </c>
      <c r="AH992" s="35">
        <v>131.94629169999999</v>
      </c>
      <c r="AI992" s="35"/>
      <c r="AJ992" s="35"/>
      <c r="AK992" s="35"/>
      <c r="AL992" s="35">
        <v>0</v>
      </c>
      <c r="AM992" s="35"/>
      <c r="AN992" s="35"/>
      <c r="AQ992" s="24">
        <f t="shared" si="64"/>
        <v>452.48479167000005</v>
      </c>
      <c r="AS992" s="34">
        <v>787.09999999999991</v>
      </c>
      <c r="AU992" s="20">
        <f t="shared" si="63"/>
        <v>1239.58479167</v>
      </c>
      <c r="AW992" s="20"/>
    </row>
    <row r="993" spans="1:49" x14ac:dyDescent="0.25">
      <c r="A993" t="str">
        <f>VLOOKUP($B993,'Cushing Balance'!$C$2:$E$500,3,TRUE)</f>
        <v>132012</v>
      </c>
      <c r="B993" s="1">
        <v>41004</v>
      </c>
      <c r="C993" s="31"/>
      <c r="D993" s="8">
        <v>170.97820830000001</v>
      </c>
      <c r="E993" s="35">
        <v>173.53108330000001</v>
      </c>
      <c r="F993" s="35"/>
      <c r="G993" s="26">
        <v>49.5</v>
      </c>
      <c r="H993" s="35">
        <v>71.29858333</v>
      </c>
      <c r="I993" s="35">
        <v>0</v>
      </c>
      <c r="J993" s="26">
        <v>0</v>
      </c>
      <c r="K993" s="35">
        <v>82.87789583</v>
      </c>
      <c r="L993" s="35">
        <v>0</v>
      </c>
      <c r="M993" s="35">
        <v>417.03275000000002</v>
      </c>
      <c r="N993" s="35">
        <v>0</v>
      </c>
      <c r="O993" s="35"/>
      <c r="P993" s="35"/>
      <c r="Q993" s="35"/>
      <c r="R993" s="35">
        <v>75.7986875</v>
      </c>
      <c r="S993" s="35"/>
      <c r="T993" s="35"/>
      <c r="V993" s="24">
        <f t="shared" si="61"/>
        <v>1041.01720826</v>
      </c>
      <c r="X993" s="5">
        <v>385.35811503753445</v>
      </c>
      <c r="Z993" s="20">
        <f t="shared" si="62"/>
        <v>1426.3753232975344</v>
      </c>
      <c r="AB993" s="8">
        <v>141.87937500000001</v>
      </c>
      <c r="AC993" s="35">
        <v>0</v>
      </c>
      <c r="AD993" s="35"/>
      <c r="AE993" s="35">
        <v>0</v>
      </c>
      <c r="AF993" s="35">
        <v>222.04162500000001</v>
      </c>
      <c r="AG993" s="35">
        <v>38.711687499999996</v>
      </c>
      <c r="AH993" s="35">
        <v>119.0029583</v>
      </c>
      <c r="AI993" s="35"/>
      <c r="AJ993" s="35"/>
      <c r="AK993" s="35"/>
      <c r="AL993" s="35">
        <v>0</v>
      </c>
      <c r="AM993" s="35"/>
      <c r="AN993" s="35"/>
      <c r="AQ993" s="24">
        <f t="shared" si="64"/>
        <v>521.63564580000002</v>
      </c>
      <c r="AS993" s="34">
        <v>787.09999999999991</v>
      </c>
      <c r="AU993" s="20">
        <f t="shared" si="63"/>
        <v>1308.7356457999999</v>
      </c>
      <c r="AW993" s="20"/>
    </row>
    <row r="994" spans="1:49" x14ac:dyDescent="0.25">
      <c r="A994" t="str">
        <f>VLOOKUP($B994,'Cushing Balance'!$C$2:$E$500,3,TRUE)</f>
        <v>132012</v>
      </c>
      <c r="B994" s="1">
        <v>41005</v>
      </c>
      <c r="C994" s="31"/>
      <c r="D994" s="8">
        <v>0</v>
      </c>
      <c r="E994" s="35">
        <v>139.4465625</v>
      </c>
      <c r="F994" s="35"/>
      <c r="G994" s="26">
        <v>49.5</v>
      </c>
      <c r="H994" s="35">
        <v>76.068041669999999</v>
      </c>
      <c r="I994" s="35">
        <v>0</v>
      </c>
      <c r="J994" s="26">
        <v>0</v>
      </c>
      <c r="K994" s="35">
        <v>82.447291670000013</v>
      </c>
      <c r="L994" s="35">
        <v>0</v>
      </c>
      <c r="M994" s="35">
        <v>372.69391669999999</v>
      </c>
      <c r="N994" s="35">
        <v>0</v>
      </c>
      <c r="O994" s="35"/>
      <c r="P994" s="35"/>
      <c r="Q994" s="35"/>
      <c r="R994" s="35">
        <v>63.233166669999996</v>
      </c>
      <c r="S994" s="35"/>
      <c r="T994" s="35"/>
      <c r="V994" s="24">
        <f t="shared" si="61"/>
        <v>783.38897920999989</v>
      </c>
      <c r="X994" s="5">
        <v>385.35811503753445</v>
      </c>
      <c r="Z994" s="20">
        <f t="shared" si="62"/>
        <v>1168.7470942475343</v>
      </c>
      <c r="AB994" s="8">
        <v>146.7480625</v>
      </c>
      <c r="AC994" s="35">
        <v>0</v>
      </c>
      <c r="AD994" s="35"/>
      <c r="AE994" s="35">
        <v>0</v>
      </c>
      <c r="AF994" s="35">
        <v>219.19033329999999</v>
      </c>
      <c r="AG994" s="35">
        <v>38.657270830000002</v>
      </c>
      <c r="AH994" s="35">
        <v>152.79291670000001</v>
      </c>
      <c r="AI994" s="35"/>
      <c r="AJ994" s="35"/>
      <c r="AK994" s="35"/>
      <c r="AL994" s="35">
        <v>0</v>
      </c>
      <c r="AM994" s="35"/>
      <c r="AN994" s="35"/>
      <c r="AQ994" s="24">
        <f t="shared" si="64"/>
        <v>557.38858332999996</v>
      </c>
      <c r="AS994" s="34">
        <v>787.09999999999991</v>
      </c>
      <c r="AU994" s="20">
        <f t="shared" si="63"/>
        <v>1344.48858333</v>
      </c>
      <c r="AW994" s="20"/>
    </row>
    <row r="995" spans="1:49" x14ac:dyDescent="0.25">
      <c r="A995" t="str">
        <f>VLOOKUP($B995,'Cushing Balance'!$C$2:$E$500,3,TRUE)</f>
        <v>142012</v>
      </c>
      <c r="B995" s="1">
        <v>41006</v>
      </c>
      <c r="C995" s="31"/>
      <c r="D995" s="8">
        <v>115.3448542</v>
      </c>
      <c r="E995" s="35">
        <v>121.4972708</v>
      </c>
      <c r="F995" s="35"/>
      <c r="G995" s="26">
        <v>49.5</v>
      </c>
      <c r="H995" s="35">
        <v>61.719229169999998</v>
      </c>
      <c r="I995" s="35">
        <v>0</v>
      </c>
      <c r="J995" s="26">
        <v>0</v>
      </c>
      <c r="K995" s="35">
        <v>85.470479170000004</v>
      </c>
      <c r="L995" s="35">
        <v>0</v>
      </c>
      <c r="M995" s="35">
        <v>424.72706249999999</v>
      </c>
      <c r="N995" s="35">
        <v>0</v>
      </c>
      <c r="O995" s="35"/>
      <c r="P995" s="35"/>
      <c r="Q995" s="35"/>
      <c r="R995" s="35">
        <v>67.710187500000004</v>
      </c>
      <c r="S995" s="35"/>
      <c r="T995" s="35"/>
      <c r="V995" s="24">
        <f t="shared" si="61"/>
        <v>925.96908334</v>
      </c>
      <c r="X995" s="5">
        <v>385.35811503753445</v>
      </c>
      <c r="Z995" s="20">
        <f t="shared" si="62"/>
        <v>1311.3271983775344</v>
      </c>
      <c r="AB995" s="8">
        <v>149.6285417</v>
      </c>
      <c r="AC995" s="35">
        <v>0</v>
      </c>
      <c r="AD995" s="35"/>
      <c r="AE995" s="35">
        <v>0</v>
      </c>
      <c r="AF995" s="35">
        <v>176.66356250000001</v>
      </c>
      <c r="AG995" s="35">
        <v>25.166875000000001</v>
      </c>
      <c r="AH995" s="35">
        <v>171.16070830000001</v>
      </c>
      <c r="AI995" s="35"/>
      <c r="AJ995" s="35"/>
      <c r="AK995" s="35"/>
      <c r="AL995" s="35">
        <v>0</v>
      </c>
      <c r="AM995" s="35"/>
      <c r="AN995" s="35"/>
      <c r="AQ995" s="24">
        <f t="shared" si="64"/>
        <v>522.61968750000005</v>
      </c>
      <c r="AS995" s="34">
        <v>787.09999999999991</v>
      </c>
      <c r="AU995" s="20">
        <f t="shared" si="63"/>
        <v>1309.7196875</v>
      </c>
      <c r="AW995" s="20"/>
    </row>
    <row r="996" spans="1:49" x14ac:dyDescent="0.25">
      <c r="A996" t="str">
        <f>VLOOKUP($B996,'Cushing Balance'!$C$2:$E$500,3,TRUE)</f>
        <v>142012</v>
      </c>
      <c r="B996" s="1">
        <v>41007</v>
      </c>
      <c r="C996" s="31"/>
      <c r="D996" s="8">
        <v>0</v>
      </c>
      <c r="E996" s="35">
        <v>179.31462500000001</v>
      </c>
      <c r="F996" s="35"/>
      <c r="G996" s="26">
        <v>49.5</v>
      </c>
      <c r="H996" s="35">
        <v>61.341812500000003</v>
      </c>
      <c r="I996" s="35">
        <v>0</v>
      </c>
      <c r="J996" s="26">
        <v>0</v>
      </c>
      <c r="K996" s="35">
        <v>79.25972917</v>
      </c>
      <c r="L996" s="35">
        <v>0</v>
      </c>
      <c r="M996" s="35">
        <v>377.9310625</v>
      </c>
      <c r="N996" s="35">
        <v>0</v>
      </c>
      <c r="O996" s="35"/>
      <c r="P996" s="35"/>
      <c r="Q996" s="35"/>
      <c r="R996" s="35">
        <v>70.148187500000006</v>
      </c>
      <c r="S996" s="35"/>
      <c r="T996" s="35"/>
      <c r="V996" s="24">
        <f t="shared" si="61"/>
        <v>817.49541666999994</v>
      </c>
      <c r="X996" s="5">
        <v>385.35811503753445</v>
      </c>
      <c r="Z996" s="20">
        <f t="shared" si="62"/>
        <v>1202.8535317075343</v>
      </c>
      <c r="AB996" s="8">
        <v>148.88681249999999</v>
      </c>
      <c r="AC996" s="35">
        <v>0</v>
      </c>
      <c r="AD996" s="35"/>
      <c r="AE996" s="35">
        <v>0</v>
      </c>
      <c r="AF996" s="35">
        <v>188.67777079999999</v>
      </c>
      <c r="AG996" s="35">
        <v>23.99741667</v>
      </c>
      <c r="AH996" s="35">
        <v>169.69372920000001</v>
      </c>
      <c r="AI996" s="35"/>
      <c r="AJ996" s="35"/>
      <c r="AK996" s="35"/>
      <c r="AL996" s="35">
        <v>0</v>
      </c>
      <c r="AM996" s="35"/>
      <c r="AN996" s="35"/>
      <c r="AQ996" s="24">
        <f t="shared" si="64"/>
        <v>531.25572917</v>
      </c>
      <c r="AS996" s="34">
        <v>787.09999999999991</v>
      </c>
      <c r="AU996" s="20">
        <f t="shared" si="63"/>
        <v>1318.3557291699999</v>
      </c>
      <c r="AW996" s="20"/>
    </row>
    <row r="997" spans="1:49" x14ac:dyDescent="0.25">
      <c r="A997" t="str">
        <f>VLOOKUP($B997,'Cushing Balance'!$C$2:$E$500,3,TRUE)</f>
        <v>142012</v>
      </c>
      <c r="B997" s="1">
        <v>41008</v>
      </c>
      <c r="C997" s="31"/>
      <c r="D997" s="8">
        <v>67.314229170000004</v>
      </c>
      <c r="E997" s="35">
        <v>132.53027080000001</v>
      </c>
      <c r="F997" s="35"/>
      <c r="G997" s="26">
        <v>49.5</v>
      </c>
      <c r="H997" s="35">
        <v>47.272145829999999</v>
      </c>
      <c r="I997" s="35">
        <v>0</v>
      </c>
      <c r="J997" s="26">
        <v>0</v>
      </c>
      <c r="K997" s="35">
        <v>85.635562500000006</v>
      </c>
      <c r="L997" s="35">
        <v>0</v>
      </c>
      <c r="M997" s="35">
        <v>423.27412500000003</v>
      </c>
      <c r="N997" s="35">
        <v>0</v>
      </c>
      <c r="O997" s="35"/>
      <c r="P997" s="35"/>
      <c r="Q997" s="35"/>
      <c r="R997" s="35">
        <v>54.245104169999998</v>
      </c>
      <c r="S997" s="35"/>
      <c r="T997" s="35"/>
      <c r="V997" s="24">
        <f t="shared" si="61"/>
        <v>859.77143747000002</v>
      </c>
      <c r="X997" s="5">
        <v>385.35811503753445</v>
      </c>
      <c r="Z997" s="20">
        <f t="shared" si="62"/>
        <v>1245.1295525075345</v>
      </c>
      <c r="AB997" s="8">
        <v>150.93700000000001</v>
      </c>
      <c r="AC997" s="35">
        <v>0</v>
      </c>
      <c r="AD997" s="35"/>
      <c r="AE997" s="35">
        <v>0</v>
      </c>
      <c r="AF997" s="35">
        <v>227.1733333</v>
      </c>
      <c r="AG997" s="35">
        <v>23.941708330000001</v>
      </c>
      <c r="AH997" s="35">
        <v>166.29781249999999</v>
      </c>
      <c r="AI997" s="35"/>
      <c r="AJ997" s="35"/>
      <c r="AK997" s="35"/>
      <c r="AL997" s="35">
        <v>0</v>
      </c>
      <c r="AM997" s="35"/>
      <c r="AN997" s="35"/>
      <c r="AQ997" s="24">
        <f t="shared" si="64"/>
        <v>568.34985412999993</v>
      </c>
      <c r="AS997" s="34">
        <v>787.09999999999991</v>
      </c>
      <c r="AU997" s="20">
        <f t="shared" si="63"/>
        <v>1355.4498541299999</v>
      </c>
      <c r="AW997" s="20"/>
    </row>
    <row r="998" spans="1:49" x14ac:dyDescent="0.25">
      <c r="A998" t="str">
        <f>VLOOKUP($B998,'Cushing Balance'!$C$2:$E$500,3,TRUE)</f>
        <v>142012</v>
      </c>
      <c r="B998" s="1">
        <v>41009</v>
      </c>
      <c r="C998" s="31"/>
      <c r="D998" s="8">
        <v>272.76839580000001</v>
      </c>
      <c r="E998" s="35">
        <v>78.450166670000002</v>
      </c>
      <c r="F998" s="35"/>
      <c r="G998" s="26">
        <v>49.5</v>
      </c>
      <c r="H998" s="35">
        <v>47.261145830000004</v>
      </c>
      <c r="I998" s="35">
        <v>0</v>
      </c>
      <c r="J998" s="26">
        <v>0</v>
      </c>
      <c r="K998" s="35">
        <v>85.612583329999993</v>
      </c>
      <c r="L998" s="35">
        <v>0</v>
      </c>
      <c r="M998" s="35">
        <v>375.56777080000001</v>
      </c>
      <c r="N998" s="35">
        <v>0</v>
      </c>
      <c r="O998" s="35"/>
      <c r="P998" s="35"/>
      <c r="Q998" s="35"/>
      <c r="R998" s="35">
        <v>47.413791670000002</v>
      </c>
      <c r="S998" s="35"/>
      <c r="T998" s="35"/>
      <c r="V998" s="24">
        <f t="shared" si="61"/>
        <v>956.57385409999995</v>
      </c>
      <c r="X998" s="5">
        <v>385.35811503753445</v>
      </c>
      <c r="Z998" s="20">
        <f t="shared" si="62"/>
        <v>1341.9319691375345</v>
      </c>
      <c r="AB998" s="8">
        <v>142.7215625</v>
      </c>
      <c r="AC998" s="35">
        <v>0</v>
      </c>
      <c r="AD998" s="35"/>
      <c r="AE998" s="35">
        <v>0</v>
      </c>
      <c r="AF998" s="35">
        <v>228.87947919999999</v>
      </c>
      <c r="AG998" s="35">
        <v>23.911041669999999</v>
      </c>
      <c r="AH998" s="35">
        <v>146.8626458</v>
      </c>
      <c r="AI998" s="35"/>
      <c r="AJ998" s="35"/>
      <c r="AK998" s="35"/>
      <c r="AL998" s="35">
        <v>0</v>
      </c>
      <c r="AM998" s="35"/>
      <c r="AN998" s="35"/>
      <c r="AQ998" s="24">
        <f t="shared" si="64"/>
        <v>542.37472916999991</v>
      </c>
      <c r="AS998" s="34">
        <v>787.09999999999991</v>
      </c>
      <c r="AU998" s="20">
        <f t="shared" si="63"/>
        <v>1329.4747291699998</v>
      </c>
      <c r="AW998" s="20"/>
    </row>
    <row r="999" spans="1:49" x14ac:dyDescent="0.25">
      <c r="A999" t="str">
        <f>VLOOKUP($B999,'Cushing Balance'!$C$2:$E$500,3,TRUE)</f>
        <v>142012</v>
      </c>
      <c r="B999" s="1">
        <v>41010</v>
      </c>
      <c r="C999" s="31"/>
      <c r="D999" s="8">
        <v>0</v>
      </c>
      <c r="E999" s="35">
        <v>72.549479170000012</v>
      </c>
      <c r="F999" s="35"/>
      <c r="G999" s="26">
        <v>49.5</v>
      </c>
      <c r="H999" s="35">
        <v>66.756458330000001</v>
      </c>
      <c r="I999" s="35">
        <v>0</v>
      </c>
      <c r="J999" s="26">
        <v>0</v>
      </c>
      <c r="K999" s="35">
        <v>80.891145829999999</v>
      </c>
      <c r="L999" s="35">
        <v>0</v>
      </c>
      <c r="M999" s="35">
        <v>364.5362083</v>
      </c>
      <c r="N999" s="35">
        <v>0</v>
      </c>
      <c r="O999" s="35"/>
      <c r="P999" s="35"/>
      <c r="Q999" s="35"/>
      <c r="R999" s="35">
        <v>47.846083329999999</v>
      </c>
      <c r="S999" s="35"/>
      <c r="T999" s="35"/>
      <c r="V999" s="24">
        <f t="shared" si="61"/>
        <v>682.07937496</v>
      </c>
      <c r="X999" s="5">
        <v>385.35811503753445</v>
      </c>
      <c r="Z999" s="20">
        <f t="shared" si="62"/>
        <v>1067.4374899975344</v>
      </c>
      <c r="AB999" s="8">
        <v>150.2217708</v>
      </c>
      <c r="AC999" s="35">
        <v>0</v>
      </c>
      <c r="AD999" s="35"/>
      <c r="AE999" s="35">
        <v>0</v>
      </c>
      <c r="AF999" s="35">
        <v>234.72149999999999</v>
      </c>
      <c r="AG999" s="35">
        <v>30.530583330000002</v>
      </c>
      <c r="AH999" s="35">
        <v>147.2862083</v>
      </c>
      <c r="AI999" s="35"/>
      <c r="AJ999" s="35"/>
      <c r="AK999" s="35"/>
      <c r="AL999" s="35">
        <v>0</v>
      </c>
      <c r="AM999" s="35"/>
      <c r="AN999" s="35"/>
      <c r="AQ999" s="24">
        <f t="shared" si="64"/>
        <v>562.76006243000006</v>
      </c>
      <c r="AS999" s="34">
        <v>787.09999999999991</v>
      </c>
      <c r="AU999" s="20">
        <f t="shared" si="63"/>
        <v>1349.86006243</v>
      </c>
      <c r="AW999" s="20"/>
    </row>
    <row r="1000" spans="1:49" x14ac:dyDescent="0.25">
      <c r="A1000" t="str">
        <f>VLOOKUP($B1000,'Cushing Balance'!$C$2:$E$500,3,TRUE)</f>
        <v>142012</v>
      </c>
      <c r="B1000" s="1">
        <v>41011</v>
      </c>
      <c r="C1000" s="31"/>
      <c r="D1000" s="8">
        <v>83.643479170000006</v>
      </c>
      <c r="E1000" s="35">
        <v>38.047833330000003</v>
      </c>
      <c r="F1000" s="35"/>
      <c r="G1000" s="26">
        <v>49.5</v>
      </c>
      <c r="H1000" s="35">
        <v>57.91333333</v>
      </c>
      <c r="I1000" s="35">
        <v>0</v>
      </c>
      <c r="J1000" s="26">
        <v>0</v>
      </c>
      <c r="K1000" s="35">
        <v>81.950729170000002</v>
      </c>
      <c r="L1000" s="35">
        <v>0</v>
      </c>
      <c r="M1000" s="35">
        <v>414.74937499999999</v>
      </c>
      <c r="N1000" s="35">
        <v>0</v>
      </c>
      <c r="O1000" s="35"/>
      <c r="P1000" s="35"/>
      <c r="Q1000" s="35"/>
      <c r="R1000" s="35">
        <v>80.234187500000004</v>
      </c>
      <c r="S1000" s="35"/>
      <c r="T1000" s="35"/>
      <c r="V1000" s="24">
        <f t="shared" si="61"/>
        <v>806.03893749999997</v>
      </c>
      <c r="X1000" s="5">
        <v>385.35811503753445</v>
      </c>
      <c r="Z1000" s="20">
        <f t="shared" si="62"/>
        <v>1191.3970525375344</v>
      </c>
      <c r="AB1000" s="8">
        <v>151.10318749999999</v>
      </c>
      <c r="AC1000" s="35">
        <v>0</v>
      </c>
      <c r="AD1000" s="35"/>
      <c r="AE1000" s="35">
        <v>0</v>
      </c>
      <c r="AF1000" s="35">
        <v>233.27074999999999</v>
      </c>
      <c r="AG1000" s="35">
        <v>23.857354169999997</v>
      </c>
      <c r="AH1000" s="35">
        <v>158.8962708</v>
      </c>
      <c r="AI1000" s="35"/>
      <c r="AJ1000" s="35"/>
      <c r="AK1000" s="35"/>
      <c r="AL1000" s="35">
        <v>0</v>
      </c>
      <c r="AM1000" s="35"/>
      <c r="AN1000" s="35"/>
      <c r="AQ1000" s="24">
        <f t="shared" si="64"/>
        <v>567.12756247000004</v>
      </c>
      <c r="AS1000" s="34">
        <v>787.09999999999991</v>
      </c>
      <c r="AU1000" s="20">
        <f t="shared" si="63"/>
        <v>1354.2275624700001</v>
      </c>
      <c r="AW1000" s="20"/>
    </row>
    <row r="1001" spans="1:49" x14ac:dyDescent="0.25">
      <c r="A1001" t="str">
        <f>VLOOKUP($B1001,'Cushing Balance'!$C$2:$E$500,3,TRUE)</f>
        <v>142012</v>
      </c>
      <c r="B1001" s="1">
        <v>41012</v>
      </c>
      <c r="C1001" s="31"/>
      <c r="D1001" s="8">
        <v>12.079104170000001</v>
      </c>
      <c r="E1001" s="35">
        <v>65.941270829999993</v>
      </c>
      <c r="F1001" s="35"/>
      <c r="G1001" s="26">
        <v>49.5</v>
      </c>
      <c r="H1001" s="35">
        <v>55.402458330000002</v>
      </c>
      <c r="I1001" s="35">
        <v>0</v>
      </c>
      <c r="J1001" s="26">
        <v>0</v>
      </c>
      <c r="K1001" s="35">
        <v>86.109979170000003</v>
      </c>
      <c r="L1001" s="35">
        <v>0</v>
      </c>
      <c r="M1001" s="35">
        <v>379.38670830000001</v>
      </c>
      <c r="N1001" s="35">
        <v>0</v>
      </c>
      <c r="O1001" s="35"/>
      <c r="P1001" s="35"/>
      <c r="Q1001" s="35"/>
      <c r="R1001" s="35">
        <v>60.40304167</v>
      </c>
      <c r="S1001" s="35"/>
      <c r="T1001" s="35"/>
      <c r="V1001" s="24">
        <f t="shared" si="61"/>
        <v>708.82256246999998</v>
      </c>
      <c r="X1001" s="5">
        <v>385.35811503753445</v>
      </c>
      <c r="Z1001" s="20">
        <f t="shared" si="62"/>
        <v>1094.1806775075345</v>
      </c>
      <c r="AB1001" s="8">
        <v>151.74275</v>
      </c>
      <c r="AC1001" s="35">
        <v>0</v>
      </c>
      <c r="AD1001" s="35"/>
      <c r="AE1001" s="35">
        <v>0</v>
      </c>
      <c r="AF1001" s="35">
        <v>233.24260419999999</v>
      </c>
      <c r="AG1001" s="35">
        <v>23.851958330000002</v>
      </c>
      <c r="AH1001" s="35">
        <v>151.93054169999999</v>
      </c>
      <c r="AI1001" s="35"/>
      <c r="AJ1001" s="35"/>
      <c r="AK1001" s="35"/>
      <c r="AL1001" s="35">
        <v>0</v>
      </c>
      <c r="AM1001" s="35"/>
      <c r="AN1001" s="35"/>
      <c r="AQ1001" s="24">
        <f t="shared" si="64"/>
        <v>560.76785423000001</v>
      </c>
      <c r="AS1001" s="34">
        <v>787.09999999999991</v>
      </c>
      <c r="AU1001" s="20">
        <f t="shared" si="63"/>
        <v>1347.8678542299999</v>
      </c>
      <c r="AW1001" s="20"/>
    </row>
    <row r="1002" spans="1:49" x14ac:dyDescent="0.25">
      <c r="A1002" t="str">
        <f>VLOOKUP($B1002,'Cushing Balance'!$C$2:$E$500,3,TRUE)</f>
        <v>152012</v>
      </c>
      <c r="B1002" s="1">
        <v>41013</v>
      </c>
      <c r="C1002" s="31"/>
      <c r="D1002" s="8">
        <v>163.4387917</v>
      </c>
      <c r="E1002" s="35">
        <v>81.876208329999997</v>
      </c>
      <c r="F1002" s="35"/>
      <c r="G1002" s="26">
        <v>49.5</v>
      </c>
      <c r="H1002" s="35">
        <v>56.147562499999999</v>
      </c>
      <c r="I1002" s="35">
        <v>0</v>
      </c>
      <c r="J1002" s="26">
        <v>0</v>
      </c>
      <c r="K1002" s="35">
        <v>87.042553190000007</v>
      </c>
      <c r="L1002" s="35">
        <v>0</v>
      </c>
      <c r="M1002" s="35">
        <v>425.08641670000003</v>
      </c>
      <c r="N1002" s="35">
        <v>0</v>
      </c>
      <c r="O1002" s="35"/>
      <c r="P1002" s="35"/>
      <c r="Q1002" s="35"/>
      <c r="R1002" s="35">
        <v>41.219291669999997</v>
      </c>
      <c r="S1002" s="35"/>
      <c r="T1002" s="35"/>
      <c r="V1002" s="24">
        <f t="shared" si="61"/>
        <v>904.31082408999998</v>
      </c>
      <c r="X1002" s="5">
        <v>385.35811503753445</v>
      </c>
      <c r="Z1002" s="20">
        <f t="shared" si="62"/>
        <v>1289.6689391275345</v>
      </c>
      <c r="AB1002" s="8">
        <v>150.1772708</v>
      </c>
      <c r="AC1002" s="35">
        <v>0</v>
      </c>
      <c r="AD1002" s="35"/>
      <c r="AE1002" s="35">
        <v>0</v>
      </c>
      <c r="AF1002" s="35">
        <v>231.93877079999999</v>
      </c>
      <c r="AG1002" s="35">
        <v>25.502083330000001</v>
      </c>
      <c r="AH1002" s="35">
        <v>158.99720830000001</v>
      </c>
      <c r="AI1002" s="35"/>
      <c r="AJ1002" s="35"/>
      <c r="AK1002" s="35"/>
      <c r="AL1002" s="35">
        <v>0</v>
      </c>
      <c r="AM1002" s="35"/>
      <c r="AN1002" s="35"/>
      <c r="AQ1002" s="24">
        <f t="shared" si="64"/>
        <v>566.61533323000003</v>
      </c>
      <c r="AS1002" s="34">
        <v>787.09999999999991</v>
      </c>
      <c r="AU1002" s="20">
        <f t="shared" si="63"/>
        <v>1353.7153332299999</v>
      </c>
      <c r="AW1002" s="20"/>
    </row>
    <row r="1003" spans="1:49" x14ac:dyDescent="0.25">
      <c r="A1003" t="str">
        <f>VLOOKUP($B1003,'Cushing Balance'!$C$2:$E$500,3,TRUE)</f>
        <v>152012</v>
      </c>
      <c r="B1003" s="1">
        <v>41014</v>
      </c>
      <c r="C1003" s="31"/>
      <c r="D1003" s="8">
        <v>87.269062500000004</v>
      </c>
      <c r="E1003" s="35">
        <v>108.8799167</v>
      </c>
      <c r="F1003" s="35"/>
      <c r="G1003" s="26">
        <v>49.5</v>
      </c>
      <c r="H1003" s="35">
        <v>52.662437500000003</v>
      </c>
      <c r="I1003" s="35">
        <v>0</v>
      </c>
      <c r="J1003" s="26">
        <v>0</v>
      </c>
      <c r="K1003" s="35">
        <v>80.563666670000003</v>
      </c>
      <c r="L1003" s="35">
        <v>0</v>
      </c>
      <c r="M1003" s="35">
        <v>381.07297920000002</v>
      </c>
      <c r="N1003" s="35">
        <v>0</v>
      </c>
      <c r="O1003" s="35"/>
      <c r="P1003" s="35"/>
      <c r="Q1003" s="35"/>
      <c r="R1003" s="35">
        <v>0.58497916669999994</v>
      </c>
      <c r="S1003" s="35"/>
      <c r="T1003" s="35"/>
      <c r="V1003" s="24">
        <f t="shared" si="61"/>
        <v>760.53304173670006</v>
      </c>
      <c r="X1003" s="5">
        <v>385.35811503753445</v>
      </c>
      <c r="Z1003" s="20">
        <f t="shared" si="62"/>
        <v>1145.8911567742346</v>
      </c>
      <c r="AB1003" s="8">
        <v>150.20137500000001</v>
      </c>
      <c r="AC1003" s="35">
        <v>0</v>
      </c>
      <c r="AD1003" s="35"/>
      <c r="AE1003" s="35">
        <v>0</v>
      </c>
      <c r="AF1003" s="35">
        <v>232.10447920000001</v>
      </c>
      <c r="AG1003" s="35">
        <v>24.215375000000002</v>
      </c>
      <c r="AH1003" s="35">
        <v>163.77804169999999</v>
      </c>
      <c r="AI1003" s="35"/>
      <c r="AJ1003" s="35"/>
      <c r="AK1003" s="35"/>
      <c r="AL1003" s="35">
        <v>0</v>
      </c>
      <c r="AM1003" s="35"/>
      <c r="AN1003" s="35"/>
      <c r="AQ1003" s="24">
        <f t="shared" si="64"/>
        <v>570.29927090000001</v>
      </c>
      <c r="AS1003" s="34">
        <v>787.09999999999991</v>
      </c>
      <c r="AU1003" s="20">
        <f t="shared" si="63"/>
        <v>1357.3992708999999</v>
      </c>
      <c r="AW1003" s="20"/>
    </row>
    <row r="1004" spans="1:49" x14ac:dyDescent="0.25">
      <c r="A1004" t="str">
        <f>VLOOKUP($B1004,'Cushing Balance'!$C$2:$E$500,3,TRUE)</f>
        <v>152012</v>
      </c>
      <c r="B1004" s="1">
        <v>41015</v>
      </c>
      <c r="C1004" s="31"/>
      <c r="D1004" s="8">
        <v>0</v>
      </c>
      <c r="E1004" s="35">
        <v>71.062645829999994</v>
      </c>
      <c r="F1004" s="35"/>
      <c r="G1004" s="26">
        <v>49.5</v>
      </c>
      <c r="H1004" s="35">
        <v>65.048416669999995</v>
      </c>
      <c r="I1004" s="35">
        <v>0</v>
      </c>
      <c r="J1004" s="26">
        <v>0</v>
      </c>
      <c r="K1004" s="35">
        <v>77.622416670000007</v>
      </c>
      <c r="L1004" s="35">
        <v>0</v>
      </c>
      <c r="M1004" s="35">
        <v>352.13847920000001</v>
      </c>
      <c r="N1004" s="35">
        <v>0</v>
      </c>
      <c r="O1004" s="35"/>
      <c r="P1004" s="35"/>
      <c r="Q1004" s="35"/>
      <c r="R1004" s="35">
        <v>55.866833329999999</v>
      </c>
      <c r="S1004" s="35"/>
      <c r="T1004" s="35"/>
      <c r="V1004" s="24">
        <f t="shared" si="61"/>
        <v>671.23879169999998</v>
      </c>
      <c r="X1004" s="5">
        <v>385.35811503753445</v>
      </c>
      <c r="Z1004" s="20">
        <f t="shared" si="62"/>
        <v>1056.5969067375345</v>
      </c>
      <c r="AB1004" s="8">
        <v>150.73025000000001</v>
      </c>
      <c r="AC1004" s="35">
        <v>0</v>
      </c>
      <c r="AD1004" s="35"/>
      <c r="AE1004" s="35">
        <v>0</v>
      </c>
      <c r="AF1004" s="35">
        <v>232.9286042</v>
      </c>
      <c r="AG1004" s="35">
        <v>23.519187500000001</v>
      </c>
      <c r="AH1004" s="35">
        <v>150.98177079999999</v>
      </c>
      <c r="AI1004" s="35"/>
      <c r="AJ1004" s="35"/>
      <c r="AK1004" s="35"/>
      <c r="AL1004" s="35">
        <v>0</v>
      </c>
      <c r="AM1004" s="35"/>
      <c r="AN1004" s="35"/>
      <c r="AQ1004" s="24">
        <f t="shared" si="64"/>
        <v>558.15981250000004</v>
      </c>
      <c r="AS1004" s="34">
        <v>787.09999999999991</v>
      </c>
      <c r="AU1004" s="20">
        <f t="shared" si="63"/>
        <v>1345.2598125</v>
      </c>
      <c r="AW1004" s="20"/>
    </row>
    <row r="1005" spans="1:49" x14ac:dyDescent="0.25">
      <c r="A1005" t="str">
        <f>VLOOKUP($B1005,'Cushing Balance'!$C$2:$E$500,3,TRUE)</f>
        <v>152012</v>
      </c>
      <c r="B1005" s="1">
        <v>41016</v>
      </c>
      <c r="C1005" s="31"/>
      <c r="D1005" s="8">
        <v>0</v>
      </c>
      <c r="E1005" s="35">
        <v>49.429250000000003</v>
      </c>
      <c r="F1005" s="35"/>
      <c r="G1005" s="26">
        <v>49.5</v>
      </c>
      <c r="H1005" s="35">
        <v>77.429249999999996</v>
      </c>
      <c r="I1005" s="35">
        <v>0</v>
      </c>
      <c r="J1005" s="26">
        <v>0</v>
      </c>
      <c r="K1005" s="35">
        <v>90.990958329999998</v>
      </c>
      <c r="L1005" s="35">
        <v>0</v>
      </c>
      <c r="M1005" s="35">
        <v>341.7154792</v>
      </c>
      <c r="N1005" s="35">
        <v>0</v>
      </c>
      <c r="O1005" s="35"/>
      <c r="P1005" s="35"/>
      <c r="Q1005" s="35"/>
      <c r="R1005" s="35">
        <v>61.7214375</v>
      </c>
      <c r="S1005" s="35"/>
      <c r="T1005" s="35"/>
      <c r="V1005" s="24">
        <f t="shared" si="61"/>
        <v>670.78637502999993</v>
      </c>
      <c r="X1005" s="5">
        <v>385.35811503753445</v>
      </c>
      <c r="Z1005" s="20">
        <f t="shared" si="62"/>
        <v>1056.1444900675344</v>
      </c>
      <c r="AB1005" s="8">
        <v>148.5322917</v>
      </c>
      <c r="AC1005" s="35">
        <v>0</v>
      </c>
      <c r="AD1005" s="35"/>
      <c r="AE1005" s="35">
        <v>0</v>
      </c>
      <c r="AF1005" s="35">
        <v>232.44287499999999</v>
      </c>
      <c r="AG1005" s="35">
        <v>23.54120833</v>
      </c>
      <c r="AH1005" s="35">
        <v>119.343875</v>
      </c>
      <c r="AI1005" s="35"/>
      <c r="AJ1005" s="35"/>
      <c r="AK1005" s="35"/>
      <c r="AL1005" s="35">
        <v>0</v>
      </c>
      <c r="AM1005" s="35"/>
      <c r="AN1005" s="35"/>
      <c r="AQ1005" s="24">
        <f t="shared" si="64"/>
        <v>523.86025002999997</v>
      </c>
      <c r="AS1005" s="34">
        <v>787.09999999999991</v>
      </c>
      <c r="AU1005" s="20">
        <f t="shared" si="63"/>
        <v>1310.9602500299998</v>
      </c>
      <c r="AW1005" s="20"/>
    </row>
    <row r="1006" spans="1:49" x14ac:dyDescent="0.25">
      <c r="A1006" t="str">
        <f>VLOOKUP($B1006,'Cushing Balance'!$C$2:$E$500,3,TRUE)</f>
        <v>152012</v>
      </c>
      <c r="B1006" s="1">
        <v>41017</v>
      </c>
      <c r="C1006" s="31"/>
      <c r="D1006" s="8">
        <v>0</v>
      </c>
      <c r="E1006" s="35">
        <v>107.7453958</v>
      </c>
      <c r="F1006" s="35"/>
      <c r="G1006" s="26">
        <v>49.5</v>
      </c>
      <c r="H1006" s="35">
        <v>62.513229169999995</v>
      </c>
      <c r="I1006" s="35">
        <v>0</v>
      </c>
      <c r="J1006" s="26">
        <v>0</v>
      </c>
      <c r="K1006" s="35">
        <v>88.484208329999987</v>
      </c>
      <c r="L1006" s="35">
        <v>0</v>
      </c>
      <c r="M1006" s="35">
        <v>406.3203542</v>
      </c>
      <c r="N1006" s="35">
        <v>0</v>
      </c>
      <c r="O1006" s="35"/>
      <c r="P1006" s="35"/>
      <c r="Q1006" s="35"/>
      <c r="R1006" s="35">
        <v>36.73245833</v>
      </c>
      <c r="S1006" s="35"/>
      <c r="T1006" s="35"/>
      <c r="V1006" s="24">
        <f t="shared" si="61"/>
        <v>751.2956458299999</v>
      </c>
      <c r="X1006" s="5">
        <v>385.35811503753445</v>
      </c>
      <c r="Z1006" s="20">
        <f t="shared" si="62"/>
        <v>1136.6537608675344</v>
      </c>
      <c r="AB1006" s="8">
        <v>151.68756250000001</v>
      </c>
      <c r="AC1006" s="35">
        <v>0</v>
      </c>
      <c r="AD1006" s="35"/>
      <c r="AE1006" s="35">
        <v>0</v>
      </c>
      <c r="AF1006" s="35">
        <v>231.74156249999999</v>
      </c>
      <c r="AG1006" s="35">
        <v>25.914124999999999</v>
      </c>
      <c r="AH1006" s="35">
        <v>110.41927079999999</v>
      </c>
      <c r="AI1006" s="35"/>
      <c r="AJ1006" s="35"/>
      <c r="AK1006" s="35"/>
      <c r="AL1006" s="35">
        <v>0</v>
      </c>
      <c r="AM1006" s="35"/>
      <c r="AN1006" s="35"/>
      <c r="AQ1006" s="24">
        <f t="shared" si="64"/>
        <v>519.76252079999995</v>
      </c>
      <c r="AS1006" s="34">
        <v>787.09999999999991</v>
      </c>
      <c r="AU1006" s="20">
        <f t="shared" si="63"/>
        <v>1306.8625207999999</v>
      </c>
      <c r="AW1006" s="20"/>
    </row>
    <row r="1007" spans="1:49" x14ac:dyDescent="0.25">
      <c r="A1007" t="str">
        <f>VLOOKUP($B1007,'Cushing Balance'!$C$2:$E$500,3,TRUE)</f>
        <v>152012</v>
      </c>
      <c r="B1007" s="1">
        <v>41018</v>
      </c>
      <c r="C1007" s="31"/>
      <c r="D1007" s="8">
        <v>23.186895830000001</v>
      </c>
      <c r="E1007" s="35">
        <v>73.547354170000006</v>
      </c>
      <c r="F1007" s="35"/>
      <c r="G1007" s="26">
        <v>49.5</v>
      </c>
      <c r="H1007" s="35">
        <v>34.166541670000001</v>
      </c>
      <c r="I1007" s="35">
        <v>0</v>
      </c>
      <c r="J1007" s="26">
        <v>0</v>
      </c>
      <c r="K1007" s="35">
        <v>91.317958329999996</v>
      </c>
      <c r="L1007" s="35">
        <v>0</v>
      </c>
      <c r="M1007" s="35">
        <v>394.00685420000002</v>
      </c>
      <c r="N1007" s="35">
        <v>0</v>
      </c>
      <c r="O1007" s="35"/>
      <c r="P1007" s="35"/>
      <c r="Q1007" s="35"/>
      <c r="R1007" s="35">
        <v>60.028604170000001</v>
      </c>
      <c r="S1007" s="35"/>
      <c r="T1007" s="35"/>
      <c r="V1007" s="24">
        <f t="shared" si="61"/>
        <v>725.75420837000001</v>
      </c>
      <c r="X1007" s="5">
        <v>385.35811503753445</v>
      </c>
      <c r="Z1007" s="20">
        <f t="shared" si="62"/>
        <v>1111.1123234075344</v>
      </c>
      <c r="AB1007" s="8">
        <v>147.11918750000001</v>
      </c>
      <c r="AC1007" s="35">
        <v>0</v>
      </c>
      <c r="AD1007" s="35"/>
      <c r="AE1007" s="35">
        <v>0</v>
      </c>
      <c r="AF1007" s="35">
        <v>232.30083329999999</v>
      </c>
      <c r="AG1007" s="35">
        <v>27.005875</v>
      </c>
      <c r="AH1007" s="35">
        <v>150.94737499999999</v>
      </c>
      <c r="AI1007" s="35"/>
      <c r="AJ1007" s="35"/>
      <c r="AK1007" s="35"/>
      <c r="AL1007" s="35">
        <v>0</v>
      </c>
      <c r="AM1007" s="35"/>
      <c r="AN1007" s="35"/>
      <c r="AQ1007" s="24">
        <f t="shared" si="64"/>
        <v>557.3732708</v>
      </c>
      <c r="AS1007" s="34">
        <v>787.09999999999991</v>
      </c>
      <c r="AU1007" s="20">
        <f t="shared" si="63"/>
        <v>1344.4732707999999</v>
      </c>
      <c r="AW1007" s="20"/>
    </row>
    <row r="1008" spans="1:49" x14ac:dyDescent="0.25">
      <c r="A1008" t="str">
        <f>VLOOKUP($B1008,'Cushing Balance'!$C$2:$E$500,3,TRUE)</f>
        <v>152012</v>
      </c>
      <c r="B1008" s="1">
        <v>41019</v>
      </c>
      <c r="C1008" s="31"/>
      <c r="D1008" s="8">
        <v>71.278104170000006</v>
      </c>
      <c r="E1008" s="35">
        <v>177.004875</v>
      </c>
      <c r="F1008" s="35"/>
      <c r="G1008" s="26">
        <v>49.5</v>
      </c>
      <c r="H1008" s="35">
        <v>44.57254167</v>
      </c>
      <c r="I1008" s="35">
        <v>0</v>
      </c>
      <c r="J1008" s="26">
        <v>0</v>
      </c>
      <c r="K1008" s="35">
        <v>70.529583329999994</v>
      </c>
      <c r="L1008" s="35">
        <v>0</v>
      </c>
      <c r="M1008" s="35">
        <v>341.03689580000002</v>
      </c>
      <c r="N1008" s="35">
        <v>0</v>
      </c>
      <c r="O1008" s="35"/>
      <c r="P1008" s="35"/>
      <c r="Q1008" s="35"/>
      <c r="R1008" s="35">
        <v>60.525979169999999</v>
      </c>
      <c r="S1008" s="35"/>
      <c r="T1008" s="35"/>
      <c r="V1008" s="24">
        <f t="shared" si="61"/>
        <v>814.44797914000003</v>
      </c>
      <c r="X1008" s="5">
        <v>385.35811503753445</v>
      </c>
      <c r="Z1008" s="20">
        <f t="shared" si="62"/>
        <v>1199.8060941775345</v>
      </c>
      <c r="AB1008" s="8">
        <v>150.70781249999999</v>
      </c>
      <c r="AC1008" s="35">
        <v>0</v>
      </c>
      <c r="AD1008" s="35"/>
      <c r="AE1008" s="35">
        <v>0</v>
      </c>
      <c r="AF1008" s="35">
        <v>230.33043749999999</v>
      </c>
      <c r="AG1008" s="35">
        <v>23.961062500000001</v>
      </c>
      <c r="AH1008" s="35">
        <v>149.1246458</v>
      </c>
      <c r="AI1008" s="35"/>
      <c r="AJ1008" s="35"/>
      <c r="AK1008" s="35"/>
      <c r="AL1008" s="35">
        <v>0</v>
      </c>
      <c r="AM1008" s="35"/>
      <c r="AN1008" s="35"/>
      <c r="AQ1008" s="24">
        <f t="shared" si="64"/>
        <v>554.12395829999991</v>
      </c>
      <c r="AS1008" s="34">
        <v>787.09999999999991</v>
      </c>
      <c r="AU1008" s="20">
        <f t="shared" si="63"/>
        <v>1341.2239582999998</v>
      </c>
      <c r="AW1008" s="20"/>
    </row>
    <row r="1009" spans="1:49" x14ac:dyDescent="0.25">
      <c r="A1009" t="str">
        <f>VLOOKUP($B1009,'Cushing Balance'!$C$2:$E$500,3,TRUE)</f>
        <v>162012</v>
      </c>
      <c r="B1009" s="1">
        <v>41020</v>
      </c>
      <c r="C1009" s="31"/>
      <c r="D1009" s="8">
        <v>0</v>
      </c>
      <c r="E1009" s="35">
        <v>176.437375</v>
      </c>
      <c r="F1009" s="35"/>
      <c r="G1009" s="26">
        <v>49.5</v>
      </c>
      <c r="H1009" s="35">
        <v>77.965374999999995</v>
      </c>
      <c r="I1009" s="35">
        <v>0</v>
      </c>
      <c r="J1009" s="26">
        <v>0</v>
      </c>
      <c r="K1009" s="35">
        <v>69.985437500000003</v>
      </c>
      <c r="L1009" s="35">
        <v>0</v>
      </c>
      <c r="M1009" s="35">
        <v>369.18374999999997</v>
      </c>
      <c r="N1009" s="35">
        <v>0</v>
      </c>
      <c r="O1009" s="35"/>
      <c r="P1009" s="35"/>
      <c r="Q1009" s="35"/>
      <c r="R1009" s="35">
        <v>41.711520829999998</v>
      </c>
      <c r="S1009" s="35"/>
      <c r="T1009" s="35"/>
      <c r="V1009" s="24">
        <f t="shared" si="61"/>
        <v>784.78345832999992</v>
      </c>
      <c r="X1009" s="5">
        <v>385.35811503753445</v>
      </c>
      <c r="Z1009" s="20">
        <f t="shared" si="62"/>
        <v>1170.1415733675344</v>
      </c>
      <c r="AB1009" s="8">
        <v>150.50458330000001</v>
      </c>
      <c r="AC1009" s="35">
        <v>0</v>
      </c>
      <c r="AD1009" s="35"/>
      <c r="AE1009" s="35">
        <v>0</v>
      </c>
      <c r="AF1009" s="35">
        <v>231.4067708</v>
      </c>
      <c r="AG1009" s="35">
        <v>23.83208333</v>
      </c>
      <c r="AH1009" s="35">
        <v>162.9574375</v>
      </c>
      <c r="AI1009" s="35"/>
      <c r="AJ1009" s="35"/>
      <c r="AK1009" s="35"/>
      <c r="AL1009" s="35">
        <v>0</v>
      </c>
      <c r="AM1009" s="35"/>
      <c r="AN1009" s="35"/>
      <c r="AQ1009" s="24">
        <f t="shared" si="64"/>
        <v>568.70087493000005</v>
      </c>
      <c r="AS1009" s="34">
        <v>787.09999999999991</v>
      </c>
      <c r="AU1009" s="20">
        <f t="shared" si="63"/>
        <v>1355.80087493</v>
      </c>
      <c r="AW1009" s="20"/>
    </row>
    <row r="1010" spans="1:49" x14ac:dyDescent="0.25">
      <c r="A1010" t="str">
        <f>VLOOKUP($B1010,'Cushing Balance'!$C$2:$E$500,3,TRUE)</f>
        <v>162012</v>
      </c>
      <c r="B1010" s="1">
        <v>41021</v>
      </c>
      <c r="C1010" s="31"/>
      <c r="D1010" s="8">
        <v>227.2587292</v>
      </c>
      <c r="E1010" s="35">
        <v>183.6461042</v>
      </c>
      <c r="F1010" s="35"/>
      <c r="G1010" s="26">
        <v>49.5</v>
      </c>
      <c r="H1010" s="35">
        <v>42.295395830000004</v>
      </c>
      <c r="I1010" s="35">
        <v>0</v>
      </c>
      <c r="J1010" s="26">
        <v>0</v>
      </c>
      <c r="K1010" s="35">
        <v>86.387541670000005</v>
      </c>
      <c r="L1010" s="35">
        <v>0</v>
      </c>
      <c r="M1010" s="35">
        <v>370.0078542</v>
      </c>
      <c r="N1010" s="35">
        <v>0</v>
      </c>
      <c r="O1010" s="35"/>
      <c r="P1010" s="35"/>
      <c r="Q1010" s="35"/>
      <c r="R1010" s="35">
        <v>40.158979170000002</v>
      </c>
      <c r="S1010" s="35"/>
      <c r="T1010" s="35"/>
      <c r="V1010" s="24">
        <f t="shared" si="61"/>
        <v>999.25460426999996</v>
      </c>
      <c r="X1010" s="5">
        <v>385.35811503753445</v>
      </c>
      <c r="Z1010" s="20">
        <f t="shared" si="62"/>
        <v>1384.6127193075345</v>
      </c>
      <c r="AB1010" s="8">
        <v>149.8185833</v>
      </c>
      <c r="AC1010" s="35">
        <v>0</v>
      </c>
      <c r="AD1010" s="35"/>
      <c r="AE1010" s="35">
        <v>0</v>
      </c>
      <c r="AF1010" s="35">
        <v>231.00085419999999</v>
      </c>
      <c r="AG1010" s="35">
        <v>22.324458330000002</v>
      </c>
      <c r="AH1010" s="35">
        <v>166.9272292</v>
      </c>
      <c r="AI1010" s="35"/>
      <c r="AJ1010" s="35"/>
      <c r="AK1010" s="35"/>
      <c r="AL1010" s="35">
        <v>0</v>
      </c>
      <c r="AM1010" s="35"/>
      <c r="AN1010" s="35"/>
      <c r="AQ1010" s="24">
        <f t="shared" si="64"/>
        <v>570.07112503000008</v>
      </c>
      <c r="AS1010" s="34">
        <v>787.09999999999991</v>
      </c>
      <c r="AU1010" s="20">
        <f t="shared" si="63"/>
        <v>1357.17112503</v>
      </c>
      <c r="AW1010" s="20"/>
    </row>
    <row r="1011" spans="1:49" x14ac:dyDescent="0.25">
      <c r="A1011" t="str">
        <f>VLOOKUP($B1011,'Cushing Balance'!$C$2:$E$500,3,TRUE)</f>
        <v>162012</v>
      </c>
      <c r="B1011" s="1">
        <v>41022</v>
      </c>
      <c r="C1011" s="31"/>
      <c r="D1011" s="8">
        <v>288.75039579999998</v>
      </c>
      <c r="E1011" s="35">
        <v>157.62893750000001</v>
      </c>
      <c r="F1011" s="35"/>
      <c r="G1011" s="26">
        <v>49.5</v>
      </c>
      <c r="H1011" s="35">
        <v>55.07320833</v>
      </c>
      <c r="I1011" s="35">
        <v>0</v>
      </c>
      <c r="J1011" s="26">
        <v>0</v>
      </c>
      <c r="K1011" s="35">
        <v>88.575041670000005</v>
      </c>
      <c r="L1011" s="35">
        <v>0</v>
      </c>
      <c r="M1011" s="35">
        <v>412.06079169999998</v>
      </c>
      <c r="N1011" s="35">
        <v>0</v>
      </c>
      <c r="O1011" s="35"/>
      <c r="P1011" s="35"/>
      <c r="Q1011" s="35"/>
      <c r="R1011" s="35">
        <v>50.301541669999999</v>
      </c>
      <c r="S1011" s="35"/>
      <c r="T1011" s="35"/>
      <c r="V1011" s="24">
        <f t="shared" si="61"/>
        <v>1101.88991667</v>
      </c>
      <c r="X1011" s="5">
        <v>385.35811503753445</v>
      </c>
      <c r="Z1011" s="20">
        <f t="shared" si="62"/>
        <v>1487.2480317075344</v>
      </c>
      <c r="AB1011" s="8">
        <v>150.34168750000001</v>
      </c>
      <c r="AC1011" s="35">
        <v>0</v>
      </c>
      <c r="AD1011" s="35"/>
      <c r="AE1011" s="35">
        <v>0</v>
      </c>
      <c r="AF1011" s="35">
        <v>213.05035420000002</v>
      </c>
      <c r="AG1011" s="35">
        <v>22.738395830000002</v>
      </c>
      <c r="AH1011" s="35">
        <v>133.23222920000001</v>
      </c>
      <c r="AI1011" s="35"/>
      <c r="AJ1011" s="35"/>
      <c r="AK1011" s="35"/>
      <c r="AL1011" s="35">
        <v>0</v>
      </c>
      <c r="AM1011" s="35"/>
      <c r="AN1011" s="35"/>
      <c r="AQ1011" s="24">
        <f t="shared" si="64"/>
        <v>519.36266673</v>
      </c>
      <c r="AS1011" s="34">
        <v>787.09999999999991</v>
      </c>
      <c r="AU1011" s="20">
        <f t="shared" si="63"/>
        <v>1306.4626667299999</v>
      </c>
      <c r="AW1011" s="20"/>
    </row>
    <row r="1012" spans="1:49" x14ac:dyDescent="0.25">
      <c r="A1012" t="str">
        <f>VLOOKUP($B1012,'Cushing Balance'!$C$2:$E$500,3,TRUE)</f>
        <v>162012</v>
      </c>
      <c r="B1012" s="1">
        <v>41023</v>
      </c>
      <c r="C1012" s="31"/>
      <c r="D1012" s="8">
        <v>0</v>
      </c>
      <c r="E1012" s="35">
        <v>189.79564579999999</v>
      </c>
      <c r="F1012" s="35"/>
      <c r="G1012" s="26">
        <v>49.5</v>
      </c>
      <c r="H1012" s="35">
        <v>35.687645830000001</v>
      </c>
      <c r="I1012" s="35">
        <v>0</v>
      </c>
      <c r="J1012" s="26">
        <v>0</v>
      </c>
      <c r="K1012" s="35">
        <v>83.997791670000012</v>
      </c>
      <c r="L1012" s="35">
        <v>0</v>
      </c>
      <c r="M1012" s="35">
        <v>372.03535420000003</v>
      </c>
      <c r="N1012" s="35">
        <v>0</v>
      </c>
      <c r="O1012" s="35"/>
      <c r="P1012" s="35"/>
      <c r="Q1012" s="35"/>
      <c r="R1012" s="35">
        <v>49.212312500000003</v>
      </c>
      <c r="S1012" s="35"/>
      <c r="T1012" s="35"/>
      <c r="V1012" s="24">
        <f t="shared" si="61"/>
        <v>780.2287500000001</v>
      </c>
      <c r="X1012" s="5">
        <v>385.35811503753445</v>
      </c>
      <c r="Z1012" s="20">
        <f t="shared" si="62"/>
        <v>1165.5868650375346</v>
      </c>
      <c r="AB1012" s="8">
        <v>151.0426042</v>
      </c>
      <c r="AC1012" s="35">
        <v>0</v>
      </c>
      <c r="AD1012" s="35"/>
      <c r="AE1012" s="35">
        <v>0</v>
      </c>
      <c r="AF1012" s="35">
        <v>197.1708333</v>
      </c>
      <c r="AG1012" s="35">
        <v>22.439583330000001</v>
      </c>
      <c r="AH1012" s="35">
        <v>143.04193749999999</v>
      </c>
      <c r="AI1012" s="35"/>
      <c r="AJ1012" s="35"/>
      <c r="AK1012" s="35"/>
      <c r="AL1012" s="35">
        <v>0</v>
      </c>
      <c r="AM1012" s="35"/>
      <c r="AN1012" s="35"/>
      <c r="AQ1012" s="24">
        <f t="shared" si="64"/>
        <v>513.69495832999996</v>
      </c>
      <c r="AS1012" s="34">
        <v>787.09999999999991</v>
      </c>
      <c r="AU1012" s="20">
        <f t="shared" si="63"/>
        <v>1300.7949583299999</v>
      </c>
      <c r="AW1012" s="20"/>
    </row>
    <row r="1013" spans="1:49" x14ac:dyDescent="0.25">
      <c r="A1013" t="str">
        <f>VLOOKUP($B1013,'Cushing Balance'!$C$2:$E$500,3,TRUE)</f>
        <v>162012</v>
      </c>
      <c r="B1013" s="1">
        <v>41024</v>
      </c>
      <c r="C1013" s="31"/>
      <c r="D1013" s="8">
        <v>180.36414579999999</v>
      </c>
      <c r="E1013" s="35">
        <v>191.1609167</v>
      </c>
      <c r="F1013" s="35"/>
      <c r="G1013" s="26">
        <v>49.5</v>
      </c>
      <c r="H1013" s="35">
        <v>50.932854169999999</v>
      </c>
      <c r="I1013" s="35">
        <v>0</v>
      </c>
      <c r="J1013" s="26">
        <v>0</v>
      </c>
      <c r="K1013" s="35">
        <v>88.441062500000001</v>
      </c>
      <c r="L1013" s="35">
        <v>0</v>
      </c>
      <c r="M1013" s="35">
        <v>427.37602079999999</v>
      </c>
      <c r="N1013" s="35">
        <v>0</v>
      </c>
      <c r="O1013" s="35"/>
      <c r="P1013" s="35"/>
      <c r="Q1013" s="35"/>
      <c r="R1013" s="35">
        <v>43.64770833</v>
      </c>
      <c r="S1013" s="35"/>
      <c r="T1013" s="35"/>
      <c r="V1013" s="24">
        <f t="shared" si="61"/>
        <v>1031.4227083000001</v>
      </c>
      <c r="X1013" s="5">
        <v>385.35811503753445</v>
      </c>
      <c r="Z1013" s="20">
        <f t="shared" si="62"/>
        <v>1416.7808233375345</v>
      </c>
      <c r="AB1013" s="8">
        <v>151.54727080000001</v>
      </c>
      <c r="AC1013" s="35">
        <v>0</v>
      </c>
      <c r="AD1013" s="35"/>
      <c r="AE1013" s="35">
        <v>0</v>
      </c>
      <c r="AF1013" s="35">
        <v>233.88116669999999</v>
      </c>
      <c r="AG1013" s="35">
        <v>25.455874999999999</v>
      </c>
      <c r="AH1013" s="35">
        <v>158.11966670000001</v>
      </c>
      <c r="AI1013" s="35"/>
      <c r="AJ1013" s="35"/>
      <c r="AK1013" s="35"/>
      <c r="AL1013" s="35">
        <v>0</v>
      </c>
      <c r="AM1013" s="35"/>
      <c r="AN1013" s="35"/>
      <c r="AQ1013" s="24">
        <f t="shared" si="64"/>
        <v>569.0039792</v>
      </c>
      <c r="AS1013" s="34">
        <v>787.09999999999991</v>
      </c>
      <c r="AU1013" s="20">
        <f t="shared" si="63"/>
        <v>1356.1039791999999</v>
      </c>
      <c r="AW1013" s="20"/>
    </row>
    <row r="1014" spans="1:49" x14ac:dyDescent="0.25">
      <c r="A1014" t="str">
        <f>VLOOKUP($B1014,'Cushing Balance'!$C$2:$E$500,3,TRUE)</f>
        <v>162012</v>
      </c>
      <c r="B1014" s="1">
        <v>41025</v>
      </c>
      <c r="C1014" s="31"/>
      <c r="D1014" s="8">
        <v>0</v>
      </c>
      <c r="E1014" s="35">
        <v>193.01168749999999</v>
      </c>
      <c r="F1014" s="35"/>
      <c r="G1014" s="26">
        <v>49.5</v>
      </c>
      <c r="H1014" s="35">
        <v>49.817333330000004</v>
      </c>
      <c r="I1014" s="35">
        <v>0</v>
      </c>
      <c r="J1014" s="26">
        <v>0</v>
      </c>
      <c r="K1014" s="35">
        <v>93.976979170000007</v>
      </c>
      <c r="L1014" s="35">
        <v>0</v>
      </c>
      <c r="M1014" s="35">
        <v>355.61629169999998</v>
      </c>
      <c r="N1014" s="35">
        <v>0</v>
      </c>
      <c r="O1014" s="35"/>
      <c r="P1014" s="35"/>
      <c r="Q1014" s="35"/>
      <c r="R1014" s="35">
        <v>31.821541669999998</v>
      </c>
      <c r="S1014" s="35"/>
      <c r="T1014" s="35"/>
      <c r="V1014" s="24">
        <f t="shared" si="61"/>
        <v>773.74383336999995</v>
      </c>
      <c r="X1014" s="5">
        <v>385.35811503753445</v>
      </c>
      <c r="Z1014" s="20">
        <f t="shared" si="62"/>
        <v>1159.1019484075343</v>
      </c>
      <c r="AB1014" s="8">
        <v>151.0084167</v>
      </c>
      <c r="AC1014" s="35">
        <v>0</v>
      </c>
      <c r="AD1014" s="35"/>
      <c r="AE1014" s="35">
        <v>0</v>
      </c>
      <c r="AF1014" s="35">
        <v>214.83610419999999</v>
      </c>
      <c r="AG1014" s="35">
        <v>33.68827083</v>
      </c>
      <c r="AH1014" s="35">
        <v>149.72343749999999</v>
      </c>
      <c r="AI1014" s="35"/>
      <c r="AJ1014" s="35"/>
      <c r="AK1014" s="35"/>
      <c r="AL1014" s="35">
        <v>0</v>
      </c>
      <c r="AM1014" s="35"/>
      <c r="AN1014" s="35"/>
      <c r="AQ1014" s="24">
        <f t="shared" si="64"/>
        <v>549.25622923000003</v>
      </c>
      <c r="AS1014" s="34">
        <v>787.09999999999991</v>
      </c>
      <c r="AU1014" s="20">
        <f t="shared" si="63"/>
        <v>1336.3562292299998</v>
      </c>
      <c r="AW1014" s="20"/>
    </row>
    <row r="1015" spans="1:49" x14ac:dyDescent="0.25">
      <c r="A1015" t="str">
        <f>VLOOKUP($B1015,'Cushing Balance'!$C$2:$E$500,3,TRUE)</f>
        <v>162012</v>
      </c>
      <c r="B1015" s="1">
        <v>41026</v>
      </c>
      <c r="C1015" s="31"/>
      <c r="D1015" s="8">
        <v>0</v>
      </c>
      <c r="E1015" s="35">
        <v>193.81281250000001</v>
      </c>
      <c r="F1015" s="35"/>
      <c r="G1015" s="26">
        <v>49.5</v>
      </c>
      <c r="H1015" s="35">
        <v>49.239916669999999</v>
      </c>
      <c r="I1015" s="35">
        <v>0</v>
      </c>
      <c r="J1015" s="26">
        <v>0</v>
      </c>
      <c r="K1015" s="35">
        <v>85.142958329999999</v>
      </c>
      <c r="L1015" s="35">
        <v>0</v>
      </c>
      <c r="M1015" s="35">
        <v>432.63860419999997</v>
      </c>
      <c r="N1015" s="35">
        <v>0</v>
      </c>
      <c r="O1015" s="35"/>
      <c r="P1015" s="35"/>
      <c r="Q1015" s="35"/>
      <c r="R1015" s="35">
        <v>43.248249999999999</v>
      </c>
      <c r="S1015" s="35"/>
      <c r="T1015" s="35"/>
      <c r="V1015" s="24">
        <f t="shared" si="61"/>
        <v>853.58254169999998</v>
      </c>
      <c r="X1015" s="5">
        <v>385.35811503753445</v>
      </c>
      <c r="Z1015" s="20">
        <f t="shared" si="62"/>
        <v>1238.9406567375345</v>
      </c>
      <c r="AB1015" s="8">
        <v>151.8961042</v>
      </c>
      <c r="AC1015" s="35">
        <v>0</v>
      </c>
      <c r="AD1015" s="35"/>
      <c r="AE1015" s="35">
        <v>0</v>
      </c>
      <c r="AF1015" s="35">
        <v>231.48456250000001</v>
      </c>
      <c r="AG1015" s="35">
        <v>23.967833330000001</v>
      </c>
      <c r="AH1015" s="35">
        <v>149.4226458</v>
      </c>
      <c r="AI1015" s="35"/>
      <c r="AJ1015" s="35"/>
      <c r="AK1015" s="35"/>
      <c r="AL1015" s="35">
        <v>0</v>
      </c>
      <c r="AM1015" s="35"/>
      <c r="AN1015" s="35"/>
      <c r="AQ1015" s="24">
        <f t="shared" si="64"/>
        <v>556.77114583000002</v>
      </c>
      <c r="AS1015" s="34">
        <v>787.09999999999991</v>
      </c>
      <c r="AU1015" s="20">
        <f t="shared" si="63"/>
        <v>1343.8711458299999</v>
      </c>
      <c r="AW1015" s="20"/>
    </row>
    <row r="1016" spans="1:49" x14ac:dyDescent="0.25">
      <c r="A1016" t="str">
        <f>VLOOKUP($B1016,'Cushing Balance'!$C$2:$E$500,3,TRUE)</f>
        <v>172012</v>
      </c>
      <c r="B1016" s="1">
        <v>41027</v>
      </c>
      <c r="C1016" s="31"/>
      <c r="D1016" s="8">
        <v>0</v>
      </c>
      <c r="E1016" s="35">
        <v>189.5593542</v>
      </c>
      <c r="F1016" s="35"/>
      <c r="G1016" s="26">
        <v>49.5</v>
      </c>
      <c r="H1016" s="35">
        <v>63.496062500000001</v>
      </c>
      <c r="I1016" s="35">
        <v>0</v>
      </c>
      <c r="J1016" s="26">
        <v>0</v>
      </c>
      <c r="K1016" s="35">
        <v>81.775708330000001</v>
      </c>
      <c r="L1016" s="35">
        <v>0</v>
      </c>
      <c r="M1016" s="35">
        <v>376.73085420000001</v>
      </c>
      <c r="N1016" s="35">
        <v>0</v>
      </c>
      <c r="O1016" s="35"/>
      <c r="P1016" s="35"/>
      <c r="Q1016" s="35"/>
      <c r="R1016" s="35">
        <v>66.58322917000001</v>
      </c>
      <c r="S1016" s="35"/>
      <c r="T1016" s="35"/>
      <c r="V1016" s="24">
        <f t="shared" si="61"/>
        <v>827.6452084</v>
      </c>
      <c r="X1016" s="5">
        <v>385.35811503753445</v>
      </c>
      <c r="Z1016" s="20">
        <f t="shared" si="62"/>
        <v>1213.0033234375344</v>
      </c>
      <c r="AB1016" s="8">
        <v>150.84708330000001</v>
      </c>
      <c r="AC1016" s="35">
        <v>0</v>
      </c>
      <c r="AD1016" s="35"/>
      <c r="AE1016" s="35">
        <v>0</v>
      </c>
      <c r="AF1016" s="35">
        <v>233.14068750000001</v>
      </c>
      <c r="AG1016" s="35">
        <v>23.587229169999997</v>
      </c>
      <c r="AH1016" s="35">
        <v>169.1556042</v>
      </c>
      <c r="AI1016" s="35"/>
      <c r="AJ1016" s="35"/>
      <c r="AK1016" s="35"/>
      <c r="AL1016" s="35">
        <v>0</v>
      </c>
      <c r="AM1016" s="35"/>
      <c r="AN1016" s="35"/>
      <c r="AQ1016" s="24">
        <f t="shared" si="64"/>
        <v>576.73060416999999</v>
      </c>
      <c r="AS1016" s="34">
        <v>787.09999999999991</v>
      </c>
      <c r="AU1016" s="20">
        <f t="shared" si="63"/>
        <v>1363.8306041699998</v>
      </c>
      <c r="AW1016" s="20"/>
    </row>
    <row r="1017" spans="1:49" x14ac:dyDescent="0.25">
      <c r="A1017" t="str">
        <f>VLOOKUP($B1017,'Cushing Balance'!$C$2:$E$500,3,TRUE)</f>
        <v>172012</v>
      </c>
      <c r="B1017" s="1">
        <v>41028</v>
      </c>
      <c r="C1017" s="31"/>
      <c r="D1017" s="8">
        <v>0</v>
      </c>
      <c r="E1017" s="35">
        <v>178.5070417</v>
      </c>
      <c r="F1017" s="35"/>
      <c r="G1017" s="26">
        <v>49.5</v>
      </c>
      <c r="H1017" s="35">
        <v>54.204770830000001</v>
      </c>
      <c r="I1017" s="35">
        <v>0</v>
      </c>
      <c r="J1017" s="26">
        <v>0</v>
      </c>
      <c r="K1017" s="35">
        <v>78.253541670000004</v>
      </c>
      <c r="L1017" s="35">
        <v>0</v>
      </c>
      <c r="M1017" s="35">
        <v>379.60735419999997</v>
      </c>
      <c r="N1017" s="35">
        <v>0</v>
      </c>
      <c r="O1017" s="35"/>
      <c r="P1017" s="35"/>
      <c r="Q1017" s="35"/>
      <c r="R1017" s="35">
        <v>54.327458329999999</v>
      </c>
      <c r="S1017" s="35"/>
      <c r="T1017" s="35"/>
      <c r="V1017" s="24">
        <f t="shared" si="61"/>
        <v>794.40016673000002</v>
      </c>
      <c r="X1017" s="5">
        <v>385.35811503753445</v>
      </c>
      <c r="Z1017" s="20">
        <f t="shared" si="62"/>
        <v>1179.7582817675345</v>
      </c>
      <c r="AB1017" s="8">
        <v>150.37360419999999</v>
      </c>
      <c r="AC1017" s="35">
        <v>0</v>
      </c>
      <c r="AD1017" s="35"/>
      <c r="AE1017" s="35">
        <v>0</v>
      </c>
      <c r="AF1017" s="35">
        <v>236.1038542</v>
      </c>
      <c r="AG1017" s="35">
        <v>23.296687500000001</v>
      </c>
      <c r="AH1017" s="35">
        <v>171.06881250000001</v>
      </c>
      <c r="AI1017" s="35"/>
      <c r="AJ1017" s="35"/>
      <c r="AK1017" s="35"/>
      <c r="AL1017" s="35">
        <v>0</v>
      </c>
      <c r="AM1017" s="35"/>
      <c r="AN1017" s="35"/>
      <c r="AQ1017" s="24">
        <f t="shared" si="64"/>
        <v>580.84295840000004</v>
      </c>
      <c r="AS1017" s="34">
        <v>787.09999999999991</v>
      </c>
      <c r="AU1017" s="20">
        <f t="shared" si="63"/>
        <v>1367.9429584</v>
      </c>
      <c r="AW1017" s="20"/>
    </row>
    <row r="1018" spans="1:49" x14ac:dyDescent="0.25">
      <c r="A1018" t="str">
        <f>VLOOKUP($B1018,'Cushing Balance'!$C$2:$E$500,3,TRUE)</f>
        <v>172012</v>
      </c>
      <c r="B1018" s="1">
        <v>41029</v>
      </c>
      <c r="C1018" s="31"/>
      <c r="D1018" s="8">
        <v>226.93731249999999</v>
      </c>
      <c r="E1018" s="35">
        <v>174.47475</v>
      </c>
      <c r="F1018" s="35"/>
      <c r="G1018" s="26">
        <v>49.5</v>
      </c>
      <c r="H1018" s="35">
        <v>76.882854170000002</v>
      </c>
      <c r="I1018" s="35">
        <v>0</v>
      </c>
      <c r="J1018" s="26">
        <v>0</v>
      </c>
      <c r="K1018" s="35">
        <v>81.465874999999997</v>
      </c>
      <c r="L1018" s="35">
        <v>0</v>
      </c>
      <c r="M1018" s="35">
        <v>417.88039579999997</v>
      </c>
      <c r="N1018" s="35">
        <v>0</v>
      </c>
      <c r="O1018" s="35"/>
      <c r="P1018" s="35"/>
      <c r="Q1018" s="35"/>
      <c r="R1018" s="35">
        <v>59.091270829999999</v>
      </c>
      <c r="S1018" s="35"/>
      <c r="T1018" s="35"/>
      <c r="V1018" s="24">
        <f t="shared" si="61"/>
        <v>1086.2324583</v>
      </c>
      <c r="X1018" s="5">
        <v>385.35811503753445</v>
      </c>
      <c r="Z1018" s="20">
        <f t="shared" si="62"/>
        <v>1471.5905733375344</v>
      </c>
      <c r="AB1018" s="8">
        <v>150.61675</v>
      </c>
      <c r="AC1018" s="35">
        <v>0</v>
      </c>
      <c r="AD1018" s="35"/>
      <c r="AE1018" s="35">
        <v>0</v>
      </c>
      <c r="AF1018" s="35">
        <v>234.97964579999999</v>
      </c>
      <c r="AG1018" s="35">
        <v>23.217416669999999</v>
      </c>
      <c r="AH1018" s="35">
        <v>160.38327079999999</v>
      </c>
      <c r="AI1018" s="35"/>
      <c r="AJ1018" s="35"/>
      <c r="AK1018" s="35"/>
      <c r="AL1018" s="35">
        <v>0</v>
      </c>
      <c r="AM1018" s="35"/>
      <c r="AN1018" s="35"/>
      <c r="AQ1018" s="24">
        <f t="shared" si="64"/>
        <v>569.19708326999989</v>
      </c>
      <c r="AS1018" s="34">
        <v>787.09999999999991</v>
      </c>
      <c r="AU1018" s="20">
        <f t="shared" si="63"/>
        <v>1356.2970832699998</v>
      </c>
      <c r="AW1018" s="20"/>
    </row>
    <row r="1019" spans="1:49" x14ac:dyDescent="0.25">
      <c r="A1019" t="str">
        <f>VLOOKUP($B1019,'Cushing Balance'!$C$2:$E$500,3,TRUE)</f>
        <v>172012</v>
      </c>
      <c r="B1019" s="1">
        <v>41030</v>
      </c>
      <c r="C1019" s="31"/>
      <c r="D1019" s="8">
        <v>268.01931250000001</v>
      </c>
      <c r="E1019" s="35">
        <v>193.07637500000001</v>
      </c>
      <c r="F1019" s="35"/>
      <c r="G1019" s="26">
        <v>49.5</v>
      </c>
      <c r="H1019" s="35">
        <v>76.460312500000001</v>
      </c>
      <c r="I1019" s="35">
        <v>0</v>
      </c>
      <c r="J1019" s="26">
        <v>0</v>
      </c>
      <c r="K1019" s="35">
        <v>86.252229170000007</v>
      </c>
      <c r="L1019" s="35">
        <v>0</v>
      </c>
      <c r="M1019" s="35">
        <v>351.8474167</v>
      </c>
      <c r="N1019" s="35">
        <v>0</v>
      </c>
      <c r="O1019" s="35"/>
      <c r="P1019" s="35"/>
      <c r="Q1019" s="35"/>
      <c r="R1019" s="35">
        <v>54.888979169999999</v>
      </c>
      <c r="S1019" s="35"/>
      <c r="T1019" s="35"/>
      <c r="V1019" s="24">
        <f t="shared" si="61"/>
        <v>1080.04462504</v>
      </c>
      <c r="X1019" s="5">
        <v>389.4936798089812</v>
      </c>
      <c r="Z1019" s="20">
        <f t="shared" si="62"/>
        <v>1469.5383048489812</v>
      </c>
      <c r="AB1019" s="8">
        <v>151.30668750000001</v>
      </c>
      <c r="AC1019" s="35">
        <v>0</v>
      </c>
      <c r="AD1019" s="35"/>
      <c r="AE1019" s="35">
        <v>0</v>
      </c>
      <c r="AF1019" s="35">
        <v>235.249</v>
      </c>
      <c r="AG1019" s="35">
        <v>25.683395830000002</v>
      </c>
      <c r="AH1019" s="35">
        <v>153.98374999999999</v>
      </c>
      <c r="AI1019" s="35"/>
      <c r="AJ1019" s="35"/>
      <c r="AK1019" s="35"/>
      <c r="AL1019" s="35">
        <v>0</v>
      </c>
      <c r="AM1019" s="35"/>
      <c r="AN1019" s="35"/>
      <c r="AQ1019" s="24">
        <f t="shared" si="64"/>
        <v>566.22283332999996</v>
      </c>
      <c r="AS1019" s="34">
        <v>763.02800000000002</v>
      </c>
      <c r="AU1019" s="20">
        <f t="shared" si="63"/>
        <v>1329.25083333</v>
      </c>
      <c r="AW1019" s="20"/>
    </row>
    <row r="1020" spans="1:49" x14ac:dyDescent="0.25">
      <c r="A1020" t="str">
        <f>VLOOKUP($B1020,'Cushing Balance'!$C$2:$E$500,3,TRUE)</f>
        <v>172012</v>
      </c>
      <c r="B1020" s="1">
        <v>41031</v>
      </c>
      <c r="C1020" s="31"/>
      <c r="D1020" s="8">
        <v>0</v>
      </c>
      <c r="E1020" s="35">
        <v>181.16241669999999</v>
      </c>
      <c r="F1020" s="35"/>
      <c r="G1020" s="26">
        <v>49.5</v>
      </c>
      <c r="H1020" s="35">
        <v>61.529312500000003</v>
      </c>
      <c r="I1020" s="35">
        <v>0</v>
      </c>
      <c r="J1020" s="26">
        <v>0</v>
      </c>
      <c r="K1020" s="35">
        <v>94.031166670000005</v>
      </c>
      <c r="L1020" s="35">
        <v>0</v>
      </c>
      <c r="M1020" s="35">
        <v>422.78933330000001</v>
      </c>
      <c r="N1020" s="35">
        <v>0</v>
      </c>
      <c r="O1020" s="35"/>
      <c r="P1020" s="35"/>
      <c r="Q1020" s="35"/>
      <c r="R1020" s="35">
        <v>38.815104169999998</v>
      </c>
      <c r="S1020" s="35"/>
      <c r="T1020" s="35"/>
      <c r="V1020" s="24">
        <f t="shared" si="61"/>
        <v>847.82733334</v>
      </c>
      <c r="X1020" s="5">
        <v>389.4936798089812</v>
      </c>
      <c r="Z1020" s="20">
        <f t="shared" si="62"/>
        <v>1237.3210131489811</v>
      </c>
      <c r="AB1020" s="8">
        <v>141.81558329999999</v>
      </c>
      <c r="AC1020" s="35">
        <v>0</v>
      </c>
      <c r="AD1020" s="35"/>
      <c r="AE1020" s="35">
        <v>0</v>
      </c>
      <c r="AF1020" s="35">
        <v>148.2907917</v>
      </c>
      <c r="AG1020" s="35">
        <v>37.947916669999998</v>
      </c>
      <c r="AH1020" s="35">
        <v>157.13018750000001</v>
      </c>
      <c r="AI1020" s="35"/>
      <c r="AJ1020" s="35"/>
      <c r="AK1020" s="35"/>
      <c r="AL1020" s="35">
        <v>0</v>
      </c>
      <c r="AM1020" s="35"/>
      <c r="AN1020" s="35"/>
      <c r="AQ1020" s="24">
        <f t="shared" si="64"/>
        <v>485.18447916999992</v>
      </c>
      <c r="AS1020" s="34">
        <v>763.02800000000002</v>
      </c>
      <c r="AU1020" s="20">
        <f t="shared" si="63"/>
        <v>1248.2124791699998</v>
      </c>
      <c r="AW1020" s="20"/>
    </row>
    <row r="1021" spans="1:49" x14ac:dyDescent="0.25">
      <c r="A1021" t="str">
        <f>VLOOKUP($B1021,'Cushing Balance'!$C$2:$E$500,3,TRUE)</f>
        <v>172012</v>
      </c>
      <c r="B1021" s="1">
        <v>41032</v>
      </c>
      <c r="C1021" s="31"/>
      <c r="D1021" s="8">
        <v>156.6260833</v>
      </c>
      <c r="E1021" s="35">
        <v>186.94727080000001</v>
      </c>
      <c r="F1021" s="35"/>
      <c r="G1021" s="26">
        <v>49.5</v>
      </c>
      <c r="H1021" s="35">
        <v>60.243437499999999</v>
      </c>
      <c r="I1021" s="35">
        <v>0</v>
      </c>
      <c r="J1021" s="26">
        <v>0</v>
      </c>
      <c r="K1021" s="35">
        <v>82.923666670000003</v>
      </c>
      <c r="L1021" s="35">
        <v>0</v>
      </c>
      <c r="M1021" s="35">
        <v>409.9159583</v>
      </c>
      <c r="N1021" s="35">
        <v>0</v>
      </c>
      <c r="O1021" s="35"/>
      <c r="P1021" s="35"/>
      <c r="Q1021" s="35"/>
      <c r="R1021" s="35">
        <v>26.211979169999999</v>
      </c>
      <c r="S1021" s="35"/>
      <c r="T1021" s="35"/>
      <c r="V1021" s="24">
        <f t="shared" si="61"/>
        <v>972.36839573999987</v>
      </c>
      <c r="X1021" s="5">
        <v>389.4936798089812</v>
      </c>
      <c r="Z1021" s="20">
        <f t="shared" si="62"/>
        <v>1361.862075548981</v>
      </c>
      <c r="AB1021" s="8">
        <v>151.45487499999999</v>
      </c>
      <c r="AC1021" s="35">
        <v>0</v>
      </c>
      <c r="AD1021" s="35"/>
      <c r="AE1021" s="35">
        <v>0</v>
      </c>
      <c r="AF1021" s="35">
        <v>232.57731250000001</v>
      </c>
      <c r="AG1021" s="35">
        <v>38.3410625</v>
      </c>
      <c r="AH1021" s="35">
        <v>165.29543749999999</v>
      </c>
      <c r="AI1021" s="35"/>
      <c r="AJ1021" s="35"/>
      <c r="AK1021" s="35"/>
      <c r="AL1021" s="35">
        <v>0</v>
      </c>
      <c r="AM1021" s="35"/>
      <c r="AN1021" s="35"/>
      <c r="AQ1021" s="24">
        <f t="shared" si="64"/>
        <v>587.66868750000003</v>
      </c>
      <c r="AS1021" s="34">
        <v>763.02800000000002</v>
      </c>
      <c r="AU1021" s="20">
        <f t="shared" si="63"/>
        <v>1350.6966875000001</v>
      </c>
      <c r="AW1021" s="20"/>
    </row>
    <row r="1022" spans="1:49" x14ac:dyDescent="0.25">
      <c r="A1022" t="str">
        <f>VLOOKUP($B1022,'Cushing Balance'!$C$2:$E$500,3,TRUE)</f>
        <v>172012</v>
      </c>
      <c r="B1022" s="1">
        <v>41033</v>
      </c>
      <c r="C1022" s="31"/>
      <c r="D1022" s="8">
        <v>0</v>
      </c>
      <c r="E1022" s="35">
        <v>157.86099999999999</v>
      </c>
      <c r="F1022" s="35"/>
      <c r="G1022" s="26">
        <v>49.5</v>
      </c>
      <c r="H1022" s="35">
        <v>66.379791670000003</v>
      </c>
      <c r="I1022" s="35">
        <v>0</v>
      </c>
      <c r="J1022" s="26">
        <v>0</v>
      </c>
      <c r="K1022" s="35">
        <v>91.421166670000005</v>
      </c>
      <c r="L1022" s="35">
        <v>0</v>
      </c>
      <c r="M1022" s="35">
        <v>368.37054169999999</v>
      </c>
      <c r="N1022" s="35">
        <v>0</v>
      </c>
      <c r="O1022" s="35"/>
      <c r="P1022" s="35"/>
      <c r="Q1022" s="35"/>
      <c r="R1022" s="35">
        <v>62.963645830000004</v>
      </c>
      <c r="S1022" s="35"/>
      <c r="T1022" s="35"/>
      <c r="V1022" s="24">
        <f t="shared" si="61"/>
        <v>796.49614587000008</v>
      </c>
      <c r="X1022" s="5">
        <v>389.4936798089812</v>
      </c>
      <c r="Z1022" s="20">
        <f t="shared" si="62"/>
        <v>1185.9898256789813</v>
      </c>
      <c r="AB1022" s="8">
        <v>146.08018749999999</v>
      </c>
      <c r="AC1022" s="35">
        <v>0</v>
      </c>
      <c r="AD1022" s="35"/>
      <c r="AE1022" s="35">
        <v>0</v>
      </c>
      <c r="AF1022" s="35">
        <v>234.24722919999999</v>
      </c>
      <c r="AG1022" s="35">
        <v>37.85766667</v>
      </c>
      <c r="AH1022" s="35">
        <v>163.65920829999999</v>
      </c>
      <c r="AI1022" s="35"/>
      <c r="AJ1022" s="35"/>
      <c r="AK1022" s="35"/>
      <c r="AL1022" s="35">
        <v>0</v>
      </c>
      <c r="AM1022" s="35"/>
      <c r="AN1022" s="35"/>
      <c r="AQ1022" s="24">
        <f t="shared" si="64"/>
        <v>581.84429166999996</v>
      </c>
      <c r="AS1022" s="34">
        <v>763.02800000000002</v>
      </c>
      <c r="AU1022" s="20">
        <f t="shared" si="63"/>
        <v>1344.8722916699999</v>
      </c>
      <c r="AW1022" s="20"/>
    </row>
    <row r="1023" spans="1:49" x14ac:dyDescent="0.25">
      <c r="A1023" t="str">
        <f>VLOOKUP($B1023,'Cushing Balance'!$C$2:$E$500,3,TRUE)</f>
        <v>182012</v>
      </c>
      <c r="B1023" s="1">
        <v>41034</v>
      </c>
      <c r="C1023" s="31"/>
      <c r="D1023" s="8">
        <v>83.886208329999988</v>
      </c>
      <c r="E1023" s="35">
        <v>195.55233329999999</v>
      </c>
      <c r="F1023" s="35"/>
      <c r="G1023" s="26">
        <v>49.5</v>
      </c>
      <c r="H1023" s="35">
        <v>55.164458330000002</v>
      </c>
      <c r="I1023" s="35">
        <v>0</v>
      </c>
      <c r="J1023" s="26">
        <v>0</v>
      </c>
      <c r="K1023" s="35">
        <v>84.452895829999989</v>
      </c>
      <c r="L1023" s="35">
        <v>0</v>
      </c>
      <c r="M1023" s="35">
        <v>423.91891670000001</v>
      </c>
      <c r="N1023" s="35">
        <v>0</v>
      </c>
      <c r="O1023" s="35"/>
      <c r="P1023" s="35"/>
      <c r="Q1023" s="35"/>
      <c r="R1023" s="35">
        <v>2.910916667</v>
      </c>
      <c r="S1023" s="35"/>
      <c r="T1023" s="35"/>
      <c r="V1023" s="24">
        <f t="shared" si="61"/>
        <v>895.38572915700001</v>
      </c>
      <c r="X1023" s="5">
        <v>389.4936798089812</v>
      </c>
      <c r="Z1023" s="20">
        <f t="shared" si="62"/>
        <v>1284.8794089659812</v>
      </c>
      <c r="AB1023" s="8">
        <v>152.68916670000002</v>
      </c>
      <c r="AC1023" s="35">
        <v>0</v>
      </c>
      <c r="AD1023" s="35"/>
      <c r="AE1023" s="35">
        <v>0</v>
      </c>
      <c r="AF1023" s="35">
        <v>232.8558333</v>
      </c>
      <c r="AG1023" s="35">
        <v>38.260979169999999</v>
      </c>
      <c r="AH1023" s="35">
        <v>168.1579375</v>
      </c>
      <c r="AI1023" s="35"/>
      <c r="AJ1023" s="35"/>
      <c r="AK1023" s="35"/>
      <c r="AL1023" s="35">
        <v>0</v>
      </c>
      <c r="AM1023" s="35"/>
      <c r="AN1023" s="35"/>
      <c r="AQ1023" s="24">
        <f t="shared" si="64"/>
        <v>591.96391667</v>
      </c>
      <c r="AS1023" s="34">
        <v>763.02800000000002</v>
      </c>
      <c r="AU1023" s="20">
        <f t="shared" si="63"/>
        <v>1354.9919166700001</v>
      </c>
      <c r="AW1023" s="20"/>
    </row>
    <row r="1024" spans="1:49" x14ac:dyDescent="0.25">
      <c r="A1024" t="str">
        <f>VLOOKUP($B1024,'Cushing Balance'!$C$2:$E$500,3,TRUE)</f>
        <v>182012</v>
      </c>
      <c r="B1024" s="1">
        <v>41035</v>
      </c>
      <c r="C1024" s="31"/>
      <c r="D1024" s="8">
        <v>157.07810420000001</v>
      </c>
      <c r="E1024" s="35">
        <v>187.81675000000001</v>
      </c>
      <c r="F1024" s="35"/>
      <c r="G1024" s="26">
        <v>49.5</v>
      </c>
      <c r="H1024" s="35">
        <v>70.627354170000004</v>
      </c>
      <c r="I1024" s="35">
        <v>0</v>
      </c>
      <c r="J1024" s="26">
        <v>0</v>
      </c>
      <c r="K1024" s="35">
        <v>87.614833329999996</v>
      </c>
      <c r="L1024" s="35">
        <v>0</v>
      </c>
      <c r="M1024" s="35">
        <v>362.29660419999999</v>
      </c>
      <c r="N1024" s="35">
        <v>0</v>
      </c>
      <c r="O1024" s="35"/>
      <c r="P1024" s="35"/>
      <c r="Q1024" s="35"/>
      <c r="R1024" s="35">
        <v>1.008375</v>
      </c>
      <c r="S1024" s="35"/>
      <c r="T1024" s="35"/>
      <c r="V1024" s="24">
        <f t="shared" si="61"/>
        <v>915.9420209000001</v>
      </c>
      <c r="X1024" s="5">
        <v>389.4936798089812</v>
      </c>
      <c r="Z1024" s="20">
        <f t="shared" si="62"/>
        <v>1305.4357007089814</v>
      </c>
      <c r="AB1024" s="8">
        <v>149.25633329999999</v>
      </c>
      <c r="AC1024" s="35">
        <v>0</v>
      </c>
      <c r="AD1024" s="35"/>
      <c r="AE1024" s="35">
        <v>0</v>
      </c>
      <c r="AF1024" s="35">
        <v>234.0402292</v>
      </c>
      <c r="AG1024" s="35">
        <v>38.151562499999997</v>
      </c>
      <c r="AH1024" s="35">
        <v>170.19254169999999</v>
      </c>
      <c r="AI1024" s="35"/>
      <c r="AJ1024" s="35"/>
      <c r="AK1024" s="35"/>
      <c r="AL1024" s="35">
        <v>0</v>
      </c>
      <c r="AM1024" s="35"/>
      <c r="AN1024" s="35"/>
      <c r="AQ1024" s="24">
        <f t="shared" si="64"/>
        <v>591.6406667</v>
      </c>
      <c r="AS1024" s="34">
        <v>763.02800000000002</v>
      </c>
      <c r="AU1024" s="20">
        <f t="shared" si="63"/>
        <v>1354.6686666999999</v>
      </c>
      <c r="AW1024" s="20"/>
    </row>
    <row r="1025" spans="1:49" x14ac:dyDescent="0.25">
      <c r="A1025" t="str">
        <f>VLOOKUP($B1025,'Cushing Balance'!$C$2:$E$500,3,TRUE)</f>
        <v>182012</v>
      </c>
      <c r="B1025" s="1">
        <v>41036</v>
      </c>
      <c r="C1025" s="31"/>
      <c r="D1025" s="8">
        <v>317.2725208</v>
      </c>
      <c r="E1025" s="35">
        <v>163.8733958</v>
      </c>
      <c r="F1025" s="35"/>
      <c r="G1025" s="26">
        <v>49.5</v>
      </c>
      <c r="H1025" s="35">
        <v>62.257937499999997</v>
      </c>
      <c r="I1025" s="35">
        <v>0</v>
      </c>
      <c r="J1025" s="26">
        <v>0</v>
      </c>
      <c r="K1025" s="35">
        <v>82.257354169999999</v>
      </c>
      <c r="L1025" s="35">
        <v>0</v>
      </c>
      <c r="M1025" s="35">
        <v>422.3778125</v>
      </c>
      <c r="N1025" s="35">
        <v>0</v>
      </c>
      <c r="O1025" s="35"/>
      <c r="P1025" s="35"/>
      <c r="Q1025" s="35"/>
      <c r="R1025" s="35">
        <v>59.7548125</v>
      </c>
      <c r="S1025" s="35"/>
      <c r="T1025" s="35"/>
      <c r="V1025" s="24">
        <f t="shared" si="61"/>
        <v>1157.2938332700001</v>
      </c>
      <c r="X1025" s="5">
        <v>389.4936798089812</v>
      </c>
      <c r="Z1025" s="20">
        <f t="shared" si="62"/>
        <v>1546.7875130789812</v>
      </c>
      <c r="AB1025" s="8">
        <v>144.90635420000001</v>
      </c>
      <c r="AC1025" s="35">
        <v>0</v>
      </c>
      <c r="AD1025" s="35"/>
      <c r="AE1025" s="35">
        <v>0</v>
      </c>
      <c r="AF1025" s="35">
        <v>208.0350833</v>
      </c>
      <c r="AG1025" s="35">
        <v>38.394791669999996</v>
      </c>
      <c r="AH1025" s="35">
        <v>158.5772083</v>
      </c>
      <c r="AI1025" s="35"/>
      <c r="AJ1025" s="35"/>
      <c r="AK1025" s="35"/>
      <c r="AL1025" s="35">
        <v>0</v>
      </c>
      <c r="AM1025" s="35"/>
      <c r="AN1025" s="35"/>
      <c r="AQ1025" s="24">
        <f t="shared" si="64"/>
        <v>549.91343746999996</v>
      </c>
      <c r="AS1025" s="34">
        <v>763.02800000000002</v>
      </c>
      <c r="AU1025" s="20">
        <f t="shared" si="63"/>
        <v>1312.94143747</v>
      </c>
      <c r="AW1025" s="20"/>
    </row>
    <row r="1026" spans="1:49" x14ac:dyDescent="0.25">
      <c r="A1026" t="str">
        <f>VLOOKUP($B1026,'Cushing Balance'!$C$2:$E$500,3,TRUE)</f>
        <v>182012</v>
      </c>
      <c r="B1026" s="1">
        <v>41037</v>
      </c>
      <c r="C1026" s="31"/>
      <c r="D1026" s="8">
        <v>238.0318542</v>
      </c>
      <c r="E1026" s="35">
        <v>176.41966669999999</v>
      </c>
      <c r="F1026" s="35"/>
      <c r="G1026" s="26">
        <v>49.5</v>
      </c>
      <c r="H1026" s="35">
        <v>54.578499999999998</v>
      </c>
      <c r="I1026" s="35">
        <v>0</v>
      </c>
      <c r="J1026" s="26">
        <v>0</v>
      </c>
      <c r="K1026" s="35">
        <v>85.654479170000002</v>
      </c>
      <c r="L1026" s="35">
        <v>0</v>
      </c>
      <c r="M1026" s="35">
        <v>401.31799999999998</v>
      </c>
      <c r="N1026" s="35">
        <v>0</v>
      </c>
      <c r="O1026" s="35"/>
      <c r="P1026" s="35"/>
      <c r="Q1026" s="35"/>
      <c r="R1026" s="35">
        <v>47.860187500000002</v>
      </c>
      <c r="S1026" s="35"/>
      <c r="T1026" s="35"/>
      <c r="V1026" s="24">
        <f t="shared" si="61"/>
        <v>1053.3626875699999</v>
      </c>
      <c r="X1026" s="5">
        <v>389.4936798089812</v>
      </c>
      <c r="Z1026" s="20">
        <f t="shared" si="62"/>
        <v>1442.8563673789811</v>
      </c>
      <c r="AB1026" s="8">
        <v>150.98443750000001</v>
      </c>
      <c r="AC1026" s="35">
        <v>0</v>
      </c>
      <c r="AD1026" s="35"/>
      <c r="AE1026" s="35">
        <v>0</v>
      </c>
      <c r="AF1026" s="35">
        <v>226.86216669999999</v>
      </c>
      <c r="AG1026" s="35">
        <v>38.500062499999999</v>
      </c>
      <c r="AH1026" s="35">
        <v>152.846</v>
      </c>
      <c r="AI1026" s="35"/>
      <c r="AJ1026" s="35"/>
      <c r="AK1026" s="35"/>
      <c r="AL1026" s="35">
        <v>0</v>
      </c>
      <c r="AM1026" s="35"/>
      <c r="AN1026" s="35"/>
      <c r="AQ1026" s="24">
        <f t="shared" si="64"/>
        <v>569.19266670000002</v>
      </c>
      <c r="AS1026" s="34">
        <v>763.02800000000002</v>
      </c>
      <c r="AU1026" s="20">
        <f t="shared" si="63"/>
        <v>1332.2206667</v>
      </c>
      <c r="AW1026" s="20"/>
    </row>
    <row r="1027" spans="1:49" x14ac:dyDescent="0.25">
      <c r="A1027" t="str">
        <f>VLOOKUP($B1027,'Cushing Balance'!$C$2:$E$500,3,TRUE)</f>
        <v>182012</v>
      </c>
      <c r="B1027" s="1">
        <v>41038</v>
      </c>
      <c r="C1027" s="31"/>
      <c r="D1027" s="8">
        <v>0</v>
      </c>
      <c r="E1027" s="35">
        <v>172.40837500000001</v>
      </c>
      <c r="F1027" s="35"/>
      <c r="G1027" s="26">
        <v>49.5</v>
      </c>
      <c r="H1027" s="35">
        <v>57.77525</v>
      </c>
      <c r="I1027" s="35">
        <v>0</v>
      </c>
      <c r="J1027" s="26">
        <v>0</v>
      </c>
      <c r="K1027" s="35">
        <v>87.448770830000001</v>
      </c>
      <c r="L1027" s="35">
        <v>0</v>
      </c>
      <c r="M1027" s="35">
        <v>369.9844167</v>
      </c>
      <c r="N1027" s="35">
        <v>0</v>
      </c>
      <c r="O1027" s="35"/>
      <c r="P1027" s="35"/>
      <c r="Q1027" s="35"/>
      <c r="R1027" s="35">
        <v>34.753854169999997</v>
      </c>
      <c r="S1027" s="35"/>
      <c r="T1027" s="35"/>
      <c r="V1027" s="24">
        <f t="shared" si="61"/>
        <v>771.87066670000002</v>
      </c>
      <c r="X1027" s="5">
        <v>389.4936798089812</v>
      </c>
      <c r="Z1027" s="20">
        <f t="shared" si="62"/>
        <v>1161.3643465089813</v>
      </c>
      <c r="AB1027" s="8">
        <v>149.794625</v>
      </c>
      <c r="AC1027" s="35">
        <v>0</v>
      </c>
      <c r="AD1027" s="35"/>
      <c r="AE1027" s="35">
        <v>0</v>
      </c>
      <c r="AF1027" s="35">
        <v>232.49812499999999</v>
      </c>
      <c r="AG1027" s="35">
        <v>38.27375</v>
      </c>
      <c r="AH1027" s="35">
        <v>140.51060419999999</v>
      </c>
      <c r="AI1027" s="35"/>
      <c r="AJ1027" s="35"/>
      <c r="AK1027" s="35"/>
      <c r="AL1027" s="35">
        <v>0</v>
      </c>
      <c r="AM1027" s="35"/>
      <c r="AN1027" s="35"/>
      <c r="AQ1027" s="24">
        <f t="shared" si="64"/>
        <v>561.07710419999989</v>
      </c>
      <c r="AS1027" s="34">
        <v>763.02800000000002</v>
      </c>
      <c r="AU1027" s="20">
        <f t="shared" si="63"/>
        <v>1324.1051041999999</v>
      </c>
      <c r="AW1027" s="20"/>
    </row>
    <row r="1028" spans="1:49" x14ac:dyDescent="0.25">
      <c r="A1028" t="str">
        <f>VLOOKUP($B1028,'Cushing Balance'!$C$2:$E$500,3,TRUE)</f>
        <v>182012</v>
      </c>
      <c r="B1028" s="1">
        <v>41039</v>
      </c>
      <c r="C1028" s="31"/>
      <c r="D1028" s="8">
        <v>278.8010625</v>
      </c>
      <c r="E1028" s="35">
        <v>177.94693749999999</v>
      </c>
      <c r="F1028" s="35"/>
      <c r="G1028" s="26">
        <v>49.5</v>
      </c>
      <c r="H1028" s="35">
        <v>39.709479170000002</v>
      </c>
      <c r="I1028" s="35">
        <v>0</v>
      </c>
      <c r="J1028" s="26">
        <v>0</v>
      </c>
      <c r="K1028" s="35">
        <v>82.472458329999995</v>
      </c>
      <c r="L1028" s="35">
        <v>0</v>
      </c>
      <c r="M1028" s="35">
        <v>400.37877079999998</v>
      </c>
      <c r="N1028" s="35">
        <v>0</v>
      </c>
      <c r="O1028" s="35"/>
      <c r="P1028" s="35"/>
      <c r="Q1028" s="35"/>
      <c r="R1028" s="35">
        <v>57.191562500000003</v>
      </c>
      <c r="S1028" s="35"/>
      <c r="T1028" s="35"/>
      <c r="V1028" s="24">
        <f t="shared" si="61"/>
        <v>1086.0002708</v>
      </c>
      <c r="X1028" s="5">
        <v>389.4936798089812</v>
      </c>
      <c r="Z1028" s="20">
        <f t="shared" si="62"/>
        <v>1475.4939506089811</v>
      </c>
      <c r="AB1028" s="8">
        <v>150.65083329999999</v>
      </c>
      <c r="AC1028" s="35">
        <v>0</v>
      </c>
      <c r="AD1028" s="35"/>
      <c r="AE1028" s="35">
        <v>0</v>
      </c>
      <c r="AF1028" s="35">
        <v>205.85489580000001</v>
      </c>
      <c r="AG1028" s="35">
        <v>37.896250000000002</v>
      </c>
      <c r="AH1028" s="35">
        <v>153.60891670000001</v>
      </c>
      <c r="AI1028" s="35"/>
      <c r="AJ1028" s="35"/>
      <c r="AK1028" s="35"/>
      <c r="AL1028" s="35">
        <v>0</v>
      </c>
      <c r="AM1028" s="35"/>
      <c r="AN1028" s="35"/>
      <c r="AQ1028" s="24">
        <f t="shared" si="64"/>
        <v>548.01089580000007</v>
      </c>
      <c r="AS1028" s="34">
        <v>763.02800000000002</v>
      </c>
      <c r="AU1028" s="20">
        <f t="shared" si="63"/>
        <v>1311.0388958000001</v>
      </c>
      <c r="AW1028" s="20"/>
    </row>
    <row r="1029" spans="1:49" x14ac:dyDescent="0.25">
      <c r="A1029" t="str">
        <f>VLOOKUP($B1029,'Cushing Balance'!$C$2:$E$500,3,TRUE)</f>
        <v>182012</v>
      </c>
      <c r="B1029" s="1">
        <v>41040</v>
      </c>
      <c r="C1029" s="31"/>
      <c r="D1029" s="8">
        <v>94.418812500000001</v>
      </c>
      <c r="E1029" s="35">
        <v>190.2454583</v>
      </c>
      <c r="F1029" s="35"/>
      <c r="G1029" s="26">
        <v>49.5</v>
      </c>
      <c r="H1029" s="35">
        <v>45.179104170000002</v>
      </c>
      <c r="I1029" s="35">
        <v>0</v>
      </c>
      <c r="J1029" s="26">
        <v>0</v>
      </c>
      <c r="K1029" s="35">
        <v>85.5985625</v>
      </c>
      <c r="L1029" s="35">
        <v>0</v>
      </c>
      <c r="M1029" s="35">
        <v>402.83316669999999</v>
      </c>
      <c r="N1029" s="35">
        <v>0</v>
      </c>
      <c r="O1029" s="35"/>
      <c r="P1029" s="35"/>
      <c r="Q1029" s="35"/>
      <c r="R1029" s="35">
        <v>42.746020829999999</v>
      </c>
      <c r="S1029" s="35"/>
      <c r="T1029" s="35"/>
      <c r="V1029" s="24">
        <f t="shared" si="61"/>
        <v>910.5211250000001</v>
      </c>
      <c r="X1029" s="5">
        <v>389.4936798089812</v>
      </c>
      <c r="Z1029" s="20">
        <f t="shared" si="62"/>
        <v>1300.0148048089814</v>
      </c>
      <c r="AB1029" s="8">
        <v>150.75864580000001</v>
      </c>
      <c r="AC1029" s="35">
        <v>0</v>
      </c>
      <c r="AD1029" s="35"/>
      <c r="AE1029" s="35">
        <v>0</v>
      </c>
      <c r="AF1029" s="35">
        <v>229.6821042</v>
      </c>
      <c r="AG1029" s="35">
        <v>35.325041669999997</v>
      </c>
      <c r="AH1029" s="35">
        <v>150.83268749999999</v>
      </c>
      <c r="AI1029" s="35"/>
      <c r="AJ1029" s="35"/>
      <c r="AK1029" s="35"/>
      <c r="AL1029" s="35">
        <v>0</v>
      </c>
      <c r="AM1029" s="35"/>
      <c r="AN1029" s="35"/>
      <c r="AQ1029" s="24">
        <f t="shared" si="64"/>
        <v>566.59847917000002</v>
      </c>
      <c r="AS1029" s="34">
        <v>763.02800000000002</v>
      </c>
      <c r="AU1029" s="20">
        <f t="shared" si="63"/>
        <v>1329.62647917</v>
      </c>
      <c r="AW1029" s="20"/>
    </row>
    <row r="1030" spans="1:49" x14ac:dyDescent="0.25">
      <c r="A1030" t="str">
        <f>VLOOKUP($B1030,'Cushing Balance'!$C$2:$E$500,3,TRUE)</f>
        <v>192012</v>
      </c>
      <c r="B1030" s="1">
        <v>41041</v>
      </c>
      <c r="C1030" s="31"/>
      <c r="D1030" s="8">
        <v>0</v>
      </c>
      <c r="E1030" s="35">
        <v>178.3612292</v>
      </c>
      <c r="F1030" s="35"/>
      <c r="G1030" s="26">
        <v>49.5</v>
      </c>
      <c r="H1030" s="35">
        <v>73.731750000000005</v>
      </c>
      <c r="I1030" s="35">
        <v>0</v>
      </c>
      <c r="J1030" s="26">
        <v>0</v>
      </c>
      <c r="K1030" s="35">
        <v>98.140270829999992</v>
      </c>
      <c r="L1030" s="35">
        <v>0</v>
      </c>
      <c r="M1030" s="35">
        <v>403.15447920000003</v>
      </c>
      <c r="N1030" s="35">
        <v>0</v>
      </c>
      <c r="O1030" s="35"/>
      <c r="P1030" s="35"/>
      <c r="Q1030" s="35"/>
      <c r="R1030" s="35">
        <v>6.0333958329999993</v>
      </c>
      <c r="S1030" s="35"/>
      <c r="T1030" s="35"/>
      <c r="V1030" s="24">
        <f t="shared" si="61"/>
        <v>808.92112506300009</v>
      </c>
      <c r="X1030" s="5">
        <v>389.4936798089812</v>
      </c>
      <c r="Z1030" s="20">
        <f t="shared" si="62"/>
        <v>1198.4148048719812</v>
      </c>
      <c r="AB1030" s="8">
        <v>135.601</v>
      </c>
      <c r="AC1030" s="35">
        <v>0</v>
      </c>
      <c r="AD1030" s="35"/>
      <c r="AE1030" s="35">
        <v>0</v>
      </c>
      <c r="AF1030" s="35">
        <v>221.57983329999999</v>
      </c>
      <c r="AG1030" s="35">
        <v>37.273395829999998</v>
      </c>
      <c r="AH1030" s="35">
        <v>152.68570829999999</v>
      </c>
      <c r="AI1030" s="35"/>
      <c r="AJ1030" s="35"/>
      <c r="AK1030" s="35"/>
      <c r="AL1030" s="35">
        <v>0</v>
      </c>
      <c r="AM1030" s="35"/>
      <c r="AN1030" s="35"/>
      <c r="AQ1030" s="24">
        <f t="shared" si="64"/>
        <v>547.13993743000003</v>
      </c>
      <c r="AS1030" s="34">
        <v>763.02800000000002</v>
      </c>
      <c r="AU1030" s="20">
        <f t="shared" si="63"/>
        <v>1310.1679374300002</v>
      </c>
      <c r="AW1030" s="20"/>
    </row>
    <row r="1031" spans="1:49" x14ac:dyDescent="0.25">
      <c r="A1031" t="str">
        <f>VLOOKUP($B1031,'Cushing Balance'!$C$2:$E$500,3,TRUE)</f>
        <v>192012</v>
      </c>
      <c r="B1031" s="1">
        <v>41042</v>
      </c>
      <c r="C1031" s="31"/>
      <c r="D1031" s="8">
        <v>0</v>
      </c>
      <c r="E1031" s="35">
        <v>175.96549999999999</v>
      </c>
      <c r="F1031" s="35"/>
      <c r="G1031" s="26">
        <v>49.5</v>
      </c>
      <c r="H1031" s="35">
        <v>53.028541669999996</v>
      </c>
      <c r="I1031" s="35">
        <v>0</v>
      </c>
      <c r="J1031" s="26">
        <v>0</v>
      </c>
      <c r="K1031" s="35">
        <v>93.439333329999997</v>
      </c>
      <c r="L1031" s="35">
        <v>0</v>
      </c>
      <c r="M1031" s="35">
        <v>401.44104170000003</v>
      </c>
      <c r="N1031" s="35">
        <v>0</v>
      </c>
      <c r="O1031" s="35"/>
      <c r="P1031" s="35"/>
      <c r="Q1031" s="35"/>
      <c r="R1031" s="35">
        <v>48.682124999999999</v>
      </c>
      <c r="S1031" s="35"/>
      <c r="T1031" s="35"/>
      <c r="V1031" s="24">
        <f t="shared" si="61"/>
        <v>822.05654170000003</v>
      </c>
      <c r="X1031" s="5">
        <v>389.4936798089812</v>
      </c>
      <c r="Z1031" s="20">
        <f t="shared" si="62"/>
        <v>1211.5502215089812</v>
      </c>
      <c r="AB1031" s="8">
        <v>149.08354170000001</v>
      </c>
      <c r="AC1031" s="35">
        <v>0</v>
      </c>
      <c r="AD1031" s="35"/>
      <c r="AE1031" s="35">
        <v>0</v>
      </c>
      <c r="AF1031" s="35">
        <v>228.8708125</v>
      </c>
      <c r="AG1031" s="35">
        <v>37.4089375</v>
      </c>
      <c r="AH1031" s="35">
        <v>155.57508329999999</v>
      </c>
      <c r="AI1031" s="35"/>
      <c r="AJ1031" s="35"/>
      <c r="AK1031" s="35"/>
      <c r="AL1031" s="35">
        <v>0</v>
      </c>
      <c r="AM1031" s="35"/>
      <c r="AN1031" s="35"/>
      <c r="AQ1031" s="24">
        <f t="shared" si="64"/>
        <v>570.93837499999995</v>
      </c>
      <c r="AS1031" s="34">
        <v>763.02800000000002</v>
      </c>
      <c r="AU1031" s="20">
        <f t="shared" si="63"/>
        <v>1333.966375</v>
      </c>
      <c r="AW1031" s="20"/>
    </row>
    <row r="1032" spans="1:49" x14ac:dyDescent="0.25">
      <c r="A1032" t="str">
        <f>VLOOKUP($B1032,'Cushing Balance'!$C$2:$E$500,3,TRUE)</f>
        <v>192012</v>
      </c>
      <c r="B1032" s="1">
        <v>41043</v>
      </c>
      <c r="C1032" s="31"/>
      <c r="D1032" s="8">
        <v>0</v>
      </c>
      <c r="E1032" s="35">
        <v>149.11583329999999</v>
      </c>
      <c r="F1032" s="35"/>
      <c r="G1032" s="26">
        <v>49.5</v>
      </c>
      <c r="H1032" s="35">
        <v>52.401166670000002</v>
      </c>
      <c r="I1032" s="35">
        <v>0</v>
      </c>
      <c r="J1032" s="26">
        <v>0</v>
      </c>
      <c r="K1032" s="35">
        <v>100.25993750000001</v>
      </c>
      <c r="L1032" s="35">
        <v>0</v>
      </c>
      <c r="M1032" s="35">
        <v>443.83204169999999</v>
      </c>
      <c r="N1032" s="35">
        <v>0</v>
      </c>
      <c r="O1032" s="35"/>
      <c r="P1032" s="35"/>
      <c r="Q1032" s="35"/>
      <c r="R1032" s="35">
        <v>55.081312500000003</v>
      </c>
      <c r="S1032" s="35"/>
      <c r="T1032" s="35"/>
      <c r="V1032" s="24">
        <f t="shared" si="61"/>
        <v>850.19029166999997</v>
      </c>
      <c r="X1032" s="5">
        <v>389.4936798089812</v>
      </c>
      <c r="Z1032" s="20">
        <f t="shared" si="62"/>
        <v>1239.6839714789812</v>
      </c>
      <c r="AA1032" s="59">
        <f t="shared" ref="AA1032:AA1095" si="65">B1032</f>
        <v>41043</v>
      </c>
      <c r="AB1032" s="8">
        <v>148.56191670000001</v>
      </c>
      <c r="AC1032" s="35">
        <v>0</v>
      </c>
      <c r="AD1032" s="35"/>
      <c r="AE1032" s="35">
        <v>0</v>
      </c>
      <c r="AF1032" s="35">
        <v>232.67925</v>
      </c>
      <c r="AG1032" s="35">
        <v>34.4690625</v>
      </c>
      <c r="AH1032" s="35">
        <v>152.73974999999999</v>
      </c>
      <c r="AI1032" s="35"/>
      <c r="AJ1032" s="35"/>
      <c r="AK1032" s="35"/>
      <c r="AL1032" s="35">
        <v>0</v>
      </c>
      <c r="AM1032" s="35"/>
      <c r="AN1032" s="35"/>
      <c r="AQ1032" s="24">
        <f t="shared" si="64"/>
        <v>568.44997920000003</v>
      </c>
      <c r="AS1032" s="34">
        <v>763.02800000000002</v>
      </c>
      <c r="AU1032" s="20">
        <f t="shared" si="63"/>
        <v>1331.4779791999999</v>
      </c>
      <c r="AW1032" s="20"/>
    </row>
    <row r="1033" spans="1:49" x14ac:dyDescent="0.25">
      <c r="A1033" t="str">
        <f>VLOOKUP($B1033,'Cushing Balance'!$C$2:$E$500,3,TRUE)</f>
        <v>192012</v>
      </c>
      <c r="B1033" s="1">
        <v>41044</v>
      </c>
      <c r="C1033" s="31"/>
      <c r="D1033" s="8">
        <v>0</v>
      </c>
      <c r="E1033" s="35">
        <v>110.3346458</v>
      </c>
      <c r="F1033" s="35"/>
      <c r="G1033" s="26">
        <v>49.5</v>
      </c>
      <c r="H1033" s="35">
        <v>35.335354170000002</v>
      </c>
      <c r="I1033" s="35">
        <v>0</v>
      </c>
      <c r="J1033" s="26">
        <v>0</v>
      </c>
      <c r="K1033" s="35">
        <v>99.549625000000006</v>
      </c>
      <c r="L1033" s="35">
        <v>0</v>
      </c>
      <c r="M1033" s="35">
        <v>429.1533958</v>
      </c>
      <c r="N1033" s="35">
        <v>0</v>
      </c>
      <c r="O1033" s="35"/>
      <c r="P1033" s="35"/>
      <c r="Q1033" s="35"/>
      <c r="R1033" s="35">
        <v>53.499416670000002</v>
      </c>
      <c r="S1033" s="35"/>
      <c r="T1033" s="35"/>
      <c r="V1033" s="24">
        <f t="shared" si="61"/>
        <v>777.37243744</v>
      </c>
      <c r="X1033" s="5">
        <v>389.4936798089812</v>
      </c>
      <c r="Z1033" s="20">
        <f t="shared" si="62"/>
        <v>1166.8661172489813</v>
      </c>
      <c r="AA1033" s="59">
        <f t="shared" si="65"/>
        <v>41044</v>
      </c>
      <c r="AB1033" s="8">
        <v>136.27608330000001</v>
      </c>
      <c r="AC1033" s="35">
        <v>0</v>
      </c>
      <c r="AD1033" s="35"/>
      <c r="AE1033" s="35">
        <v>0</v>
      </c>
      <c r="AF1033" s="35">
        <v>230.8785417</v>
      </c>
      <c r="AG1033" s="35">
        <v>22.804416669999998</v>
      </c>
      <c r="AH1033" s="35">
        <v>166.635625</v>
      </c>
      <c r="AI1033" s="35"/>
      <c r="AJ1033" s="35"/>
      <c r="AK1033" s="35"/>
      <c r="AL1033" s="35">
        <v>0</v>
      </c>
      <c r="AM1033" s="35"/>
      <c r="AN1033" s="35"/>
      <c r="AQ1033" s="24">
        <f t="shared" si="64"/>
        <v>556.59466667000004</v>
      </c>
      <c r="AS1033" s="34">
        <v>763.02800000000002</v>
      </c>
      <c r="AU1033" s="20">
        <f t="shared" si="63"/>
        <v>1319.6226666699999</v>
      </c>
      <c r="AW1033" s="20"/>
    </row>
    <row r="1034" spans="1:49" x14ac:dyDescent="0.25">
      <c r="A1034" t="str">
        <f>VLOOKUP($B1034,'Cushing Balance'!$C$2:$E$500,3,TRUE)</f>
        <v>192012</v>
      </c>
      <c r="B1034" s="1">
        <v>41045</v>
      </c>
      <c r="C1034" s="31"/>
      <c r="D1034" s="8">
        <v>78.737958329999998</v>
      </c>
      <c r="E1034" s="35">
        <v>111.544375</v>
      </c>
      <c r="F1034" s="35"/>
      <c r="G1034" s="26">
        <v>49.5</v>
      </c>
      <c r="H1034" s="35">
        <v>72.161520830000001</v>
      </c>
      <c r="I1034" s="35">
        <v>0</v>
      </c>
      <c r="J1034" s="26">
        <v>0</v>
      </c>
      <c r="K1034" s="35">
        <v>99.843604170000006</v>
      </c>
      <c r="L1034" s="35">
        <v>0</v>
      </c>
      <c r="M1034" s="35">
        <v>363.86068749999998</v>
      </c>
      <c r="N1034" s="35">
        <v>0</v>
      </c>
      <c r="O1034" s="35"/>
      <c r="P1034" s="35"/>
      <c r="Q1034" s="35"/>
      <c r="R1034" s="35">
        <v>2.7501666669999998</v>
      </c>
      <c r="S1034" s="35"/>
      <c r="T1034" s="35"/>
      <c r="V1034" s="24">
        <f t="shared" ref="V1034:V1097" si="66">SUM(D1034:R1034)</f>
        <v>778.39831249700001</v>
      </c>
      <c r="X1034" s="5">
        <v>389.4936798089812</v>
      </c>
      <c r="Z1034" s="20">
        <f t="shared" ref="Z1034:Z1097" si="67">X1034+V1034</f>
        <v>1167.8919923059811</v>
      </c>
      <c r="AA1034" s="59">
        <f t="shared" si="65"/>
        <v>41045</v>
      </c>
      <c r="AB1034" s="8">
        <v>129.97079170000001</v>
      </c>
      <c r="AC1034" s="35">
        <v>0</v>
      </c>
      <c r="AD1034" s="35"/>
      <c r="AE1034" s="35">
        <v>0</v>
      </c>
      <c r="AF1034" s="35">
        <v>232.7174583</v>
      </c>
      <c r="AG1034" s="35">
        <v>20.569125</v>
      </c>
      <c r="AH1034" s="35">
        <v>164.75812500000001</v>
      </c>
      <c r="AI1034" s="35"/>
      <c r="AJ1034" s="35"/>
      <c r="AK1034" s="35"/>
      <c r="AL1034" s="35">
        <v>0</v>
      </c>
      <c r="AM1034" s="35"/>
      <c r="AN1034" s="35"/>
      <c r="AQ1034" s="24">
        <f t="shared" si="64"/>
        <v>548.01549999999997</v>
      </c>
      <c r="AS1034" s="34">
        <v>763.02800000000002</v>
      </c>
      <c r="AU1034" s="20">
        <f t="shared" ref="AU1034:AU1097" si="68">AS1034+AQ1034</f>
        <v>1311.0435</v>
      </c>
      <c r="AW1034" s="20"/>
    </row>
    <row r="1035" spans="1:49" x14ac:dyDescent="0.25">
      <c r="A1035" t="str">
        <f>VLOOKUP($B1035,'Cushing Balance'!$C$2:$E$500,3,TRUE)</f>
        <v>192012</v>
      </c>
      <c r="B1035" s="1">
        <v>41046</v>
      </c>
      <c r="C1035" s="31"/>
      <c r="D1035" s="8">
        <v>188.9142708</v>
      </c>
      <c r="E1035" s="35">
        <v>54.383312500000002</v>
      </c>
      <c r="F1035" s="35"/>
      <c r="G1035" s="26">
        <v>49.5</v>
      </c>
      <c r="H1035" s="35">
        <v>79.368395829999997</v>
      </c>
      <c r="I1035" s="35">
        <v>0</v>
      </c>
      <c r="J1035" s="26">
        <v>0</v>
      </c>
      <c r="K1035" s="35">
        <v>98.966125000000005</v>
      </c>
      <c r="L1035" s="35">
        <v>0</v>
      </c>
      <c r="M1035" s="35">
        <v>436.51697919999998</v>
      </c>
      <c r="N1035" s="35">
        <v>0</v>
      </c>
      <c r="O1035" s="35"/>
      <c r="P1035" s="35"/>
      <c r="Q1035" s="35"/>
      <c r="R1035" s="35">
        <v>51.73147917</v>
      </c>
      <c r="S1035" s="35"/>
      <c r="T1035" s="35"/>
      <c r="V1035" s="24">
        <f t="shared" si="66"/>
        <v>959.3805625</v>
      </c>
      <c r="X1035" s="5">
        <v>389.4936798089812</v>
      </c>
      <c r="Z1035" s="20">
        <f t="shared" si="67"/>
        <v>1348.8742423089811</v>
      </c>
      <c r="AA1035" s="59">
        <f t="shared" si="65"/>
        <v>41046</v>
      </c>
      <c r="AB1035" s="8">
        <v>145.1122292</v>
      </c>
      <c r="AC1035" s="35">
        <v>0</v>
      </c>
      <c r="AD1035" s="35"/>
      <c r="AE1035" s="35">
        <v>0</v>
      </c>
      <c r="AF1035" s="35">
        <v>235.37135420000001</v>
      </c>
      <c r="AG1035" s="35">
        <v>20.252770830000003</v>
      </c>
      <c r="AH1035" s="35">
        <v>169.41556249999999</v>
      </c>
      <c r="AI1035" s="35"/>
      <c r="AJ1035" s="35"/>
      <c r="AK1035" s="35"/>
      <c r="AL1035" s="35">
        <v>0</v>
      </c>
      <c r="AM1035" s="35"/>
      <c r="AN1035" s="35"/>
      <c r="AQ1035" s="24">
        <f t="shared" ref="AQ1035:AQ1098" si="69">SUM(AB1035:AO1035)</f>
        <v>570.15191673000004</v>
      </c>
      <c r="AS1035" s="34">
        <v>763.02800000000002</v>
      </c>
      <c r="AU1035" s="20">
        <f t="shared" si="68"/>
        <v>1333.1799167300001</v>
      </c>
      <c r="AW1035" s="20"/>
    </row>
    <row r="1036" spans="1:49" x14ac:dyDescent="0.25">
      <c r="A1036" t="str">
        <f>VLOOKUP($B1036,'Cushing Balance'!$C$2:$E$500,3,TRUE)</f>
        <v>192012</v>
      </c>
      <c r="B1036" s="1">
        <v>41047</v>
      </c>
      <c r="C1036" s="31"/>
      <c r="D1036" s="8">
        <v>0</v>
      </c>
      <c r="E1036" s="35">
        <v>184.64008329999999</v>
      </c>
      <c r="F1036" s="35"/>
      <c r="G1036" s="26">
        <v>49.5</v>
      </c>
      <c r="H1036" s="35">
        <v>71.841083329999989</v>
      </c>
      <c r="I1036" s="35">
        <v>0</v>
      </c>
      <c r="J1036" s="26">
        <v>0</v>
      </c>
      <c r="K1036" s="35">
        <v>99.619145829999994</v>
      </c>
      <c r="L1036" s="35">
        <v>0</v>
      </c>
      <c r="M1036" s="35">
        <v>407.00200000000001</v>
      </c>
      <c r="N1036" s="35">
        <v>0</v>
      </c>
      <c r="O1036" s="35"/>
      <c r="P1036" s="35"/>
      <c r="Q1036" s="35"/>
      <c r="R1036" s="35">
        <v>23.21285417</v>
      </c>
      <c r="S1036" s="35"/>
      <c r="T1036" s="35"/>
      <c r="V1036" s="24">
        <f t="shared" si="66"/>
        <v>835.81516662999991</v>
      </c>
      <c r="X1036" s="5">
        <v>389.4936798089812</v>
      </c>
      <c r="Z1036" s="20">
        <f t="shared" si="67"/>
        <v>1225.3088464389812</v>
      </c>
      <c r="AA1036" s="59">
        <f t="shared" si="65"/>
        <v>41047</v>
      </c>
      <c r="AB1036" s="8">
        <v>142.68437499999999</v>
      </c>
      <c r="AC1036" s="35">
        <v>0</v>
      </c>
      <c r="AD1036" s="35"/>
      <c r="AE1036" s="35">
        <v>0</v>
      </c>
      <c r="AF1036" s="35">
        <v>234.40041669999999</v>
      </c>
      <c r="AG1036" s="35">
        <v>17.028958330000002</v>
      </c>
      <c r="AH1036" s="35">
        <v>167.71841670000001</v>
      </c>
      <c r="AI1036" s="35"/>
      <c r="AJ1036" s="35"/>
      <c r="AK1036" s="35"/>
      <c r="AL1036" s="35">
        <v>0</v>
      </c>
      <c r="AM1036" s="35"/>
      <c r="AN1036" s="35"/>
      <c r="AQ1036" s="24">
        <f t="shared" si="69"/>
        <v>561.83216673000004</v>
      </c>
      <c r="AS1036" s="34">
        <v>763.02800000000002</v>
      </c>
      <c r="AU1036" s="20">
        <f t="shared" si="68"/>
        <v>1324.8601667299999</v>
      </c>
      <c r="AW1036" s="20"/>
    </row>
    <row r="1037" spans="1:49" x14ac:dyDescent="0.25">
      <c r="A1037" t="str">
        <f>VLOOKUP($B1037,'Cushing Balance'!$C$2:$E$500,3,TRUE)</f>
        <v>202012</v>
      </c>
      <c r="B1037" s="1">
        <v>41048</v>
      </c>
      <c r="C1037" s="31"/>
      <c r="D1037" s="8">
        <v>0</v>
      </c>
      <c r="E1037" s="35">
        <v>179.88297919999999</v>
      </c>
      <c r="F1037" s="35"/>
      <c r="G1037" s="26">
        <v>49.5</v>
      </c>
      <c r="H1037" s="35">
        <v>69.177166670000005</v>
      </c>
      <c r="I1037" s="35">
        <v>0</v>
      </c>
      <c r="J1037" s="26">
        <v>0</v>
      </c>
      <c r="K1037" s="35">
        <v>101.4878958</v>
      </c>
      <c r="L1037" s="35">
        <v>0</v>
      </c>
      <c r="M1037" s="35">
        <v>454.60929170000003</v>
      </c>
      <c r="N1037" s="35">
        <v>0</v>
      </c>
      <c r="O1037" s="35"/>
      <c r="P1037" s="35"/>
      <c r="Q1037" s="35"/>
      <c r="R1037" s="35">
        <v>1.1356041669999999</v>
      </c>
      <c r="S1037" s="35"/>
      <c r="T1037" s="35"/>
      <c r="V1037" s="24">
        <f t="shared" si="66"/>
        <v>855.79293753700006</v>
      </c>
      <c r="X1037" s="5">
        <v>389.4936798089812</v>
      </c>
      <c r="Z1037" s="20">
        <f t="shared" si="67"/>
        <v>1245.2866173459813</v>
      </c>
      <c r="AA1037" s="59">
        <f t="shared" si="65"/>
        <v>41048</v>
      </c>
      <c r="AB1037" s="8">
        <v>130.45239580000001</v>
      </c>
      <c r="AC1037" s="35">
        <v>0</v>
      </c>
      <c r="AD1037" s="35"/>
      <c r="AE1037" s="35">
        <v>0</v>
      </c>
      <c r="AF1037" s="35">
        <v>233.9033125</v>
      </c>
      <c r="AG1037" s="35">
        <v>20.851500000000001</v>
      </c>
      <c r="AH1037" s="35">
        <v>172.08031249999999</v>
      </c>
      <c r="AI1037" s="35"/>
      <c r="AJ1037" s="35"/>
      <c r="AK1037" s="35"/>
      <c r="AL1037" s="35">
        <v>0</v>
      </c>
      <c r="AM1037" s="35"/>
      <c r="AN1037" s="35"/>
      <c r="AQ1037" s="24">
        <f t="shared" si="69"/>
        <v>557.28752080000004</v>
      </c>
      <c r="AS1037" s="34">
        <v>763.02800000000002</v>
      </c>
      <c r="AU1037" s="20">
        <f t="shared" si="68"/>
        <v>1320.3155208000001</v>
      </c>
      <c r="AW1037" s="20"/>
    </row>
    <row r="1038" spans="1:49" x14ac:dyDescent="0.25">
      <c r="A1038" t="str">
        <f>VLOOKUP($B1038,'Cushing Balance'!$C$2:$E$500,3,TRUE)</f>
        <v>202012</v>
      </c>
      <c r="B1038" s="1">
        <v>41049</v>
      </c>
      <c r="C1038" s="31"/>
      <c r="D1038" s="8">
        <v>0</v>
      </c>
      <c r="E1038" s="35">
        <v>175.7105833</v>
      </c>
      <c r="F1038" s="35"/>
      <c r="G1038" s="26">
        <v>49.5</v>
      </c>
      <c r="H1038" s="35">
        <v>25.563333330000003</v>
      </c>
      <c r="I1038" s="35">
        <v>0</v>
      </c>
      <c r="J1038" s="26">
        <v>0</v>
      </c>
      <c r="K1038" s="35">
        <v>95.450374999999994</v>
      </c>
      <c r="L1038" s="35">
        <v>0</v>
      </c>
      <c r="M1038" s="35">
        <v>377.21414579999998</v>
      </c>
      <c r="N1038" s="35">
        <v>0</v>
      </c>
      <c r="O1038" s="35"/>
      <c r="P1038" s="35"/>
      <c r="Q1038" s="35"/>
      <c r="R1038" s="35">
        <v>1.7568125000000001</v>
      </c>
      <c r="S1038" s="35"/>
      <c r="T1038" s="35"/>
      <c r="V1038" s="24">
        <f t="shared" si="66"/>
        <v>725.19524993000005</v>
      </c>
      <c r="X1038" s="5">
        <v>389.4936798089812</v>
      </c>
      <c r="Z1038" s="20">
        <f t="shared" si="67"/>
        <v>1114.6889297389812</v>
      </c>
      <c r="AA1038" s="59">
        <f t="shared" si="65"/>
        <v>41049</v>
      </c>
      <c r="AB1038" s="8">
        <v>129.96356249999999</v>
      </c>
      <c r="AC1038" s="35">
        <v>0</v>
      </c>
      <c r="AD1038" s="35"/>
      <c r="AE1038" s="35">
        <v>0</v>
      </c>
      <c r="AF1038" s="35">
        <v>233.72866669999999</v>
      </c>
      <c r="AG1038" s="35">
        <v>17.507583330000003</v>
      </c>
      <c r="AH1038" s="35">
        <v>172.9368125</v>
      </c>
      <c r="AI1038" s="35"/>
      <c r="AJ1038" s="35"/>
      <c r="AK1038" s="35"/>
      <c r="AL1038" s="35">
        <v>0</v>
      </c>
      <c r="AM1038" s="35"/>
      <c r="AN1038" s="35"/>
      <c r="AQ1038" s="24">
        <f t="shared" si="69"/>
        <v>554.13662503</v>
      </c>
      <c r="AS1038" s="34">
        <v>763.02800000000002</v>
      </c>
      <c r="AU1038" s="20">
        <f t="shared" si="68"/>
        <v>1317.16462503</v>
      </c>
      <c r="AW1038" s="20"/>
    </row>
    <row r="1039" spans="1:49" x14ac:dyDescent="0.25">
      <c r="A1039" t="str">
        <f>VLOOKUP($B1039,'Cushing Balance'!$C$2:$E$500,3,TRUE)</f>
        <v>202012</v>
      </c>
      <c r="B1039" s="1">
        <v>41050</v>
      </c>
      <c r="C1039" s="31"/>
      <c r="D1039" s="8">
        <v>205.0955208</v>
      </c>
      <c r="E1039" s="35">
        <v>164.73339580000001</v>
      </c>
      <c r="F1039" s="35"/>
      <c r="G1039" s="26">
        <v>49.5</v>
      </c>
      <c r="H1039" s="35">
        <v>39.520645829999999</v>
      </c>
      <c r="I1039" s="35">
        <v>0</v>
      </c>
      <c r="J1039" s="26">
        <v>0</v>
      </c>
      <c r="K1039" s="35">
        <v>93.316020829999999</v>
      </c>
      <c r="L1039" s="35">
        <v>0</v>
      </c>
      <c r="M1039" s="35">
        <v>428.77495829999998</v>
      </c>
      <c r="N1039" s="35">
        <v>0</v>
      </c>
      <c r="O1039" s="35"/>
      <c r="P1039" s="35"/>
      <c r="Q1039" s="35"/>
      <c r="R1039" s="35">
        <v>18.32127083</v>
      </c>
      <c r="S1039" s="35"/>
      <c r="T1039" s="35"/>
      <c r="V1039" s="24">
        <f t="shared" si="66"/>
        <v>999.26181238999993</v>
      </c>
      <c r="X1039" s="5">
        <v>389.4936798089812</v>
      </c>
      <c r="Z1039" s="20">
        <f t="shared" si="67"/>
        <v>1388.7554921989811</v>
      </c>
      <c r="AA1039" s="59">
        <f t="shared" si="65"/>
        <v>41050</v>
      </c>
      <c r="AB1039" s="8">
        <v>145.57508329999999</v>
      </c>
      <c r="AC1039" s="35">
        <v>0</v>
      </c>
      <c r="AD1039" s="35"/>
      <c r="AE1039" s="35">
        <v>0</v>
      </c>
      <c r="AF1039" s="35">
        <v>220.62168750000001</v>
      </c>
      <c r="AG1039" s="35">
        <v>21.454791669999999</v>
      </c>
      <c r="AH1039" s="35">
        <v>168.32508329999999</v>
      </c>
      <c r="AI1039" s="35"/>
      <c r="AJ1039" s="35"/>
      <c r="AK1039" s="35"/>
      <c r="AL1039" s="35">
        <v>0</v>
      </c>
      <c r="AM1039" s="35"/>
      <c r="AN1039" s="35"/>
      <c r="AQ1039" s="24">
        <f t="shared" si="69"/>
        <v>555.97664577</v>
      </c>
      <c r="AS1039" s="34">
        <v>763.02800000000002</v>
      </c>
      <c r="AU1039" s="20">
        <f t="shared" si="68"/>
        <v>1319.00464577</v>
      </c>
      <c r="AW1039" s="20"/>
    </row>
    <row r="1040" spans="1:49" x14ac:dyDescent="0.25">
      <c r="A1040" t="str">
        <f>VLOOKUP($B1040,'Cushing Balance'!$C$2:$E$500,3,TRUE)</f>
        <v>202012</v>
      </c>
      <c r="B1040" s="1">
        <v>41051</v>
      </c>
      <c r="C1040" s="31"/>
      <c r="D1040" s="8">
        <v>0</v>
      </c>
      <c r="E1040" s="35">
        <v>190.78152080000001</v>
      </c>
      <c r="F1040" s="35"/>
      <c r="G1040" s="26">
        <v>49.5</v>
      </c>
      <c r="H1040" s="35">
        <v>72.674104170000007</v>
      </c>
      <c r="I1040" s="35">
        <v>0</v>
      </c>
      <c r="J1040" s="26">
        <v>0</v>
      </c>
      <c r="K1040" s="35">
        <v>88.151416670000003</v>
      </c>
      <c r="L1040" s="35">
        <v>0</v>
      </c>
      <c r="M1040" s="35">
        <v>427.87579169999998</v>
      </c>
      <c r="N1040" s="35">
        <v>0</v>
      </c>
      <c r="O1040" s="35"/>
      <c r="P1040" s="35"/>
      <c r="Q1040" s="35"/>
      <c r="R1040" s="35">
        <v>61.021374999999999</v>
      </c>
      <c r="S1040" s="35"/>
      <c r="T1040" s="35"/>
      <c r="V1040" s="24">
        <f t="shared" si="66"/>
        <v>890.0042083400001</v>
      </c>
      <c r="X1040" s="5">
        <v>389.4936798089812</v>
      </c>
      <c r="Z1040" s="20">
        <f t="shared" si="67"/>
        <v>1279.4978881489812</v>
      </c>
      <c r="AA1040" s="59">
        <f t="shared" si="65"/>
        <v>41051</v>
      </c>
      <c r="AB1040" s="8">
        <v>151.28352079999999</v>
      </c>
      <c r="AC1040" s="35">
        <v>0</v>
      </c>
      <c r="AD1040" s="35"/>
      <c r="AE1040" s="35">
        <v>0</v>
      </c>
      <c r="AF1040" s="35">
        <v>230.70289579999999</v>
      </c>
      <c r="AG1040" s="35">
        <v>20.911541669999998</v>
      </c>
      <c r="AH1040" s="35">
        <v>156.02897920000001</v>
      </c>
      <c r="AI1040" s="35"/>
      <c r="AJ1040" s="35"/>
      <c r="AK1040" s="35"/>
      <c r="AL1040" s="35">
        <v>0</v>
      </c>
      <c r="AM1040" s="35"/>
      <c r="AN1040" s="35"/>
      <c r="AQ1040" s="24">
        <f t="shared" si="69"/>
        <v>558.92693746999998</v>
      </c>
      <c r="AS1040" s="34">
        <v>763.02800000000002</v>
      </c>
      <c r="AU1040" s="20">
        <f t="shared" si="68"/>
        <v>1321.95493747</v>
      </c>
      <c r="AW1040" s="20"/>
    </row>
    <row r="1041" spans="1:49" x14ac:dyDescent="0.25">
      <c r="A1041" t="str">
        <f>VLOOKUP($B1041,'Cushing Balance'!$C$2:$E$500,3,TRUE)</f>
        <v>202012</v>
      </c>
      <c r="B1041" s="1">
        <v>41052</v>
      </c>
      <c r="C1041" s="31"/>
      <c r="D1041" s="8">
        <v>116.3878958</v>
      </c>
      <c r="E1041" s="35">
        <v>192.12662499999999</v>
      </c>
      <c r="F1041" s="35"/>
      <c r="G1041" s="26">
        <v>49.5</v>
      </c>
      <c r="H1041" s="35">
        <v>79.789312499999994</v>
      </c>
      <c r="I1041" s="35">
        <v>0</v>
      </c>
      <c r="J1041" s="26">
        <v>0</v>
      </c>
      <c r="K1041" s="35">
        <v>92.531562500000007</v>
      </c>
      <c r="L1041" s="35">
        <v>0</v>
      </c>
      <c r="M1041" s="35">
        <v>402.9430208</v>
      </c>
      <c r="N1041" s="35">
        <v>0</v>
      </c>
      <c r="O1041" s="35"/>
      <c r="P1041" s="35"/>
      <c r="Q1041" s="35"/>
      <c r="R1041" s="35">
        <v>43.5456875</v>
      </c>
      <c r="S1041" s="35"/>
      <c r="T1041" s="35"/>
      <c r="V1041" s="24">
        <f t="shared" si="66"/>
        <v>976.8241041</v>
      </c>
      <c r="X1041" s="5">
        <v>389.4936798089812</v>
      </c>
      <c r="Z1041" s="20">
        <f t="shared" si="67"/>
        <v>1366.3177839089813</v>
      </c>
      <c r="AA1041" s="59">
        <f t="shared" si="65"/>
        <v>41052</v>
      </c>
      <c r="AB1041" s="8">
        <v>152.75356249999999</v>
      </c>
      <c r="AC1041" s="35">
        <v>0</v>
      </c>
      <c r="AD1041" s="35"/>
      <c r="AE1041" s="35">
        <v>0</v>
      </c>
      <c r="AF1041" s="35">
        <v>233.8288125</v>
      </c>
      <c r="AG1041" s="35">
        <v>20.902000000000001</v>
      </c>
      <c r="AH1041" s="35">
        <v>176.48629170000001</v>
      </c>
      <c r="AI1041" s="35"/>
      <c r="AJ1041" s="35"/>
      <c r="AK1041" s="35"/>
      <c r="AL1041" s="35">
        <v>0</v>
      </c>
      <c r="AM1041" s="35"/>
      <c r="AN1041" s="35"/>
      <c r="AQ1041" s="24">
        <f t="shared" si="69"/>
        <v>583.97066669999992</v>
      </c>
      <c r="AS1041" s="34">
        <v>763.02800000000002</v>
      </c>
      <c r="AU1041" s="20">
        <f t="shared" si="68"/>
        <v>1346.9986666999998</v>
      </c>
      <c r="AW1041" s="20"/>
    </row>
    <row r="1042" spans="1:49" x14ac:dyDescent="0.25">
      <c r="A1042" t="str">
        <f>VLOOKUP($B1042,'Cushing Balance'!$C$2:$E$500,3,TRUE)</f>
        <v>202012</v>
      </c>
      <c r="B1042" s="1">
        <v>41053</v>
      </c>
      <c r="C1042" s="31"/>
      <c r="D1042" s="8">
        <v>206.12933329999998</v>
      </c>
      <c r="E1042" s="35">
        <v>188.5459792</v>
      </c>
      <c r="F1042" s="35"/>
      <c r="G1042" s="26">
        <v>49.5</v>
      </c>
      <c r="H1042" s="35">
        <v>69.087500000000006</v>
      </c>
      <c r="I1042" s="35">
        <v>0</v>
      </c>
      <c r="J1042" s="26">
        <v>0</v>
      </c>
      <c r="K1042" s="35">
        <v>99.107541670000003</v>
      </c>
      <c r="L1042" s="35">
        <v>0</v>
      </c>
      <c r="M1042" s="35">
        <v>446.7059792</v>
      </c>
      <c r="N1042" s="35">
        <v>0</v>
      </c>
      <c r="O1042" s="35"/>
      <c r="P1042" s="35"/>
      <c r="Q1042" s="35"/>
      <c r="R1042" s="35">
        <v>49.249708330000004</v>
      </c>
      <c r="S1042" s="35"/>
      <c r="T1042" s="35"/>
      <c r="V1042" s="24">
        <f t="shared" si="66"/>
        <v>1108.3260417000001</v>
      </c>
      <c r="X1042" s="5">
        <v>389.4936798089812</v>
      </c>
      <c r="Z1042" s="20">
        <f t="shared" si="67"/>
        <v>1497.8197215089813</v>
      </c>
      <c r="AA1042" s="59">
        <f t="shared" si="65"/>
        <v>41053</v>
      </c>
      <c r="AB1042" s="8">
        <v>151.65656250000001</v>
      </c>
      <c r="AC1042" s="35">
        <v>61.186645830000003</v>
      </c>
      <c r="AD1042" s="35"/>
      <c r="AE1042" s="35">
        <v>0</v>
      </c>
      <c r="AF1042" s="35">
        <v>235.39775</v>
      </c>
      <c r="AG1042" s="35">
        <v>13.55427083</v>
      </c>
      <c r="AH1042" s="35">
        <v>175.23772919999999</v>
      </c>
      <c r="AI1042" s="35"/>
      <c r="AJ1042" s="35"/>
      <c r="AK1042" s="35"/>
      <c r="AL1042" s="35">
        <v>0</v>
      </c>
      <c r="AM1042" s="35"/>
      <c r="AN1042" s="35"/>
      <c r="AQ1042" s="24">
        <f t="shared" si="69"/>
        <v>637.03295836000007</v>
      </c>
      <c r="AS1042" s="34">
        <v>763.02800000000002</v>
      </c>
      <c r="AU1042" s="20">
        <f t="shared" si="68"/>
        <v>1400.0609583600001</v>
      </c>
      <c r="AW1042" s="20"/>
    </row>
    <row r="1043" spans="1:49" x14ac:dyDescent="0.25">
      <c r="A1043" t="str">
        <f>VLOOKUP($B1043,'Cushing Balance'!$C$2:$E$500,3,TRUE)</f>
        <v>202012</v>
      </c>
      <c r="B1043" s="1">
        <v>41054</v>
      </c>
      <c r="C1043" s="31"/>
      <c r="D1043" s="8">
        <v>308.12393750000001</v>
      </c>
      <c r="E1043" s="35">
        <v>192.00937500000001</v>
      </c>
      <c r="F1043" s="35"/>
      <c r="G1043" s="26">
        <v>49.5</v>
      </c>
      <c r="H1043" s="35">
        <v>53.827770829999999</v>
      </c>
      <c r="I1043" s="35">
        <v>0</v>
      </c>
      <c r="J1043" s="26">
        <v>0</v>
      </c>
      <c r="K1043" s="35">
        <v>97.555437499999996</v>
      </c>
      <c r="L1043" s="35">
        <v>0</v>
      </c>
      <c r="M1043" s="35">
        <v>393.34729170000003</v>
      </c>
      <c r="N1043" s="35">
        <v>0</v>
      </c>
      <c r="O1043" s="35"/>
      <c r="P1043" s="35"/>
      <c r="Q1043" s="35"/>
      <c r="R1043" s="35">
        <v>18.54066667</v>
      </c>
      <c r="S1043" s="35"/>
      <c r="T1043" s="35"/>
      <c r="V1043" s="24">
        <f t="shared" si="66"/>
        <v>1112.9044792</v>
      </c>
      <c r="X1043" s="5">
        <v>389.4936798089812</v>
      </c>
      <c r="Z1043" s="20">
        <f t="shared" si="67"/>
        <v>1502.3981590089811</v>
      </c>
      <c r="AA1043" s="59">
        <f t="shared" si="65"/>
        <v>41054</v>
      </c>
      <c r="AB1043" s="8">
        <v>141.78212500000001</v>
      </c>
      <c r="AC1043" s="35">
        <v>73.824083329999993</v>
      </c>
      <c r="AD1043" s="35"/>
      <c r="AE1043" s="35">
        <v>0</v>
      </c>
      <c r="AF1043" s="35">
        <v>234.30689580000001</v>
      </c>
      <c r="AG1043" s="35">
        <v>14.411520829999999</v>
      </c>
      <c r="AH1043" s="35">
        <v>177.8961042</v>
      </c>
      <c r="AI1043" s="35"/>
      <c r="AJ1043" s="35"/>
      <c r="AK1043" s="35"/>
      <c r="AL1043" s="35">
        <v>0</v>
      </c>
      <c r="AM1043" s="35"/>
      <c r="AN1043" s="35"/>
      <c r="AQ1043" s="24">
        <f t="shared" si="69"/>
        <v>642.22072916000002</v>
      </c>
      <c r="AS1043" s="34">
        <v>763.02800000000002</v>
      </c>
      <c r="AU1043" s="20">
        <f t="shared" si="68"/>
        <v>1405.24872916</v>
      </c>
      <c r="AW1043" s="20"/>
    </row>
    <row r="1044" spans="1:49" x14ac:dyDescent="0.25">
      <c r="A1044" t="str">
        <f>VLOOKUP($B1044,'Cushing Balance'!$C$2:$E$500,3,TRUE)</f>
        <v>212012</v>
      </c>
      <c r="B1044" s="1">
        <v>41055</v>
      </c>
      <c r="C1044" s="31"/>
      <c r="D1044" s="8">
        <v>91.514458329999997</v>
      </c>
      <c r="E1044" s="35">
        <v>171.957875</v>
      </c>
      <c r="F1044" s="35"/>
      <c r="G1044" s="26">
        <v>49.5</v>
      </c>
      <c r="H1044" s="35">
        <v>75.874541669999999</v>
      </c>
      <c r="I1044" s="35">
        <v>0</v>
      </c>
      <c r="J1044" s="26">
        <v>0</v>
      </c>
      <c r="K1044" s="35">
        <v>97.830458329999999</v>
      </c>
      <c r="L1044" s="35">
        <v>0</v>
      </c>
      <c r="M1044" s="35">
        <v>438.16135420000001</v>
      </c>
      <c r="N1044" s="35">
        <v>0</v>
      </c>
      <c r="O1044" s="35"/>
      <c r="P1044" s="35"/>
      <c r="Q1044" s="35"/>
      <c r="R1044" s="35">
        <v>62.140854169999997</v>
      </c>
      <c r="S1044" s="35"/>
      <c r="T1044" s="35"/>
      <c r="V1044" s="24">
        <f t="shared" si="66"/>
        <v>986.97954170000003</v>
      </c>
      <c r="X1044" s="5">
        <v>389.4936798089812</v>
      </c>
      <c r="Z1044" s="20">
        <f t="shared" si="67"/>
        <v>1376.4732215089812</v>
      </c>
      <c r="AA1044" s="59">
        <f t="shared" si="65"/>
        <v>41055</v>
      </c>
      <c r="AB1044" s="8">
        <v>129.78808330000001</v>
      </c>
      <c r="AC1044" s="35">
        <v>77.008854170000006</v>
      </c>
      <c r="AD1044" s="35"/>
      <c r="AE1044" s="35">
        <v>0</v>
      </c>
      <c r="AF1044" s="35">
        <v>231.07362499999999</v>
      </c>
      <c r="AG1044" s="35">
        <v>14.28677083</v>
      </c>
      <c r="AH1044" s="35">
        <v>177.7398125</v>
      </c>
      <c r="AI1044" s="35"/>
      <c r="AJ1044" s="35"/>
      <c r="AK1044" s="35"/>
      <c r="AL1044" s="35">
        <v>0</v>
      </c>
      <c r="AM1044" s="35"/>
      <c r="AN1044" s="35"/>
      <c r="AQ1044" s="24">
        <f t="shared" si="69"/>
        <v>629.89714579999998</v>
      </c>
      <c r="AS1044" s="34">
        <v>763.02800000000002</v>
      </c>
      <c r="AU1044" s="20">
        <f t="shared" si="68"/>
        <v>1392.9251457999999</v>
      </c>
      <c r="AW1044" s="20"/>
    </row>
    <row r="1045" spans="1:49" x14ac:dyDescent="0.25">
      <c r="A1045" t="str">
        <f>VLOOKUP($B1045,'Cushing Balance'!$C$2:$E$500,3,TRUE)</f>
        <v>212012</v>
      </c>
      <c r="B1045" s="1">
        <v>41056</v>
      </c>
      <c r="C1045" s="31"/>
      <c r="D1045" s="8">
        <v>48.037437500000003</v>
      </c>
      <c r="E1045" s="35">
        <v>173.80202080000001</v>
      </c>
      <c r="F1045" s="35"/>
      <c r="G1045" s="26">
        <v>49.5</v>
      </c>
      <c r="H1045" s="35">
        <v>53.845229169999996</v>
      </c>
      <c r="I1045" s="35">
        <v>0</v>
      </c>
      <c r="J1045" s="26">
        <v>0</v>
      </c>
      <c r="K1045" s="35">
        <v>98.501583329999988</v>
      </c>
      <c r="L1045" s="35">
        <v>0</v>
      </c>
      <c r="M1045" s="35">
        <v>401.58668749999998</v>
      </c>
      <c r="N1045" s="35">
        <v>0</v>
      </c>
      <c r="O1045" s="35"/>
      <c r="P1045" s="35"/>
      <c r="Q1045" s="35"/>
      <c r="R1045" s="35">
        <v>1.0128333330000001</v>
      </c>
      <c r="S1045" s="35"/>
      <c r="T1045" s="35"/>
      <c r="V1045" s="24">
        <f t="shared" si="66"/>
        <v>826.28579163300003</v>
      </c>
      <c r="X1045" s="5">
        <v>389.4936798089812</v>
      </c>
      <c r="Z1045" s="20">
        <f t="shared" si="67"/>
        <v>1215.7794714419813</v>
      </c>
      <c r="AA1045" s="59">
        <f t="shared" si="65"/>
        <v>41056</v>
      </c>
      <c r="AB1045" s="8">
        <v>143.5370417</v>
      </c>
      <c r="AC1045" s="35">
        <v>77.018791670000013</v>
      </c>
      <c r="AD1045" s="35"/>
      <c r="AE1045" s="35">
        <v>0</v>
      </c>
      <c r="AF1045" s="35">
        <v>232.6765</v>
      </c>
      <c r="AG1045" s="35">
        <v>15.8470625</v>
      </c>
      <c r="AH1045" s="35">
        <v>173.6749792</v>
      </c>
      <c r="AI1045" s="35"/>
      <c r="AJ1045" s="35"/>
      <c r="AK1045" s="35"/>
      <c r="AL1045" s="35">
        <v>0</v>
      </c>
      <c r="AM1045" s="35"/>
      <c r="AN1045" s="35"/>
      <c r="AQ1045" s="24">
        <f t="shared" si="69"/>
        <v>642.75437506999992</v>
      </c>
      <c r="AS1045" s="34">
        <v>763.02800000000002</v>
      </c>
      <c r="AU1045" s="20">
        <f t="shared" si="68"/>
        <v>1405.7823750699999</v>
      </c>
      <c r="AW1045" s="20"/>
    </row>
    <row r="1046" spans="1:49" x14ac:dyDescent="0.25">
      <c r="A1046" t="str">
        <f>VLOOKUP($B1046,'Cushing Balance'!$C$2:$E$500,3,TRUE)</f>
        <v>212012</v>
      </c>
      <c r="B1046" s="1">
        <v>41057</v>
      </c>
      <c r="C1046" s="31"/>
      <c r="D1046" s="8">
        <v>101.6387292</v>
      </c>
      <c r="E1046" s="35">
        <v>169.18100000000001</v>
      </c>
      <c r="F1046" s="35"/>
      <c r="G1046" s="26">
        <v>49.5</v>
      </c>
      <c r="H1046" s="35">
        <v>42.476791669999997</v>
      </c>
      <c r="I1046" s="35">
        <v>0</v>
      </c>
      <c r="J1046" s="26">
        <v>0</v>
      </c>
      <c r="K1046" s="35">
        <v>96.29058332999999</v>
      </c>
      <c r="L1046" s="35">
        <v>0</v>
      </c>
      <c r="M1046" s="35">
        <v>423.23541669999997</v>
      </c>
      <c r="N1046" s="35">
        <v>0</v>
      </c>
      <c r="O1046" s="35"/>
      <c r="P1046" s="35"/>
      <c r="Q1046" s="35"/>
      <c r="R1046" s="35">
        <v>3.069416667</v>
      </c>
      <c r="S1046" s="35"/>
      <c r="T1046" s="35"/>
      <c r="V1046" s="24">
        <f t="shared" si="66"/>
        <v>885.39193756700001</v>
      </c>
      <c r="X1046" s="5">
        <v>389.4936798089812</v>
      </c>
      <c r="Z1046" s="20">
        <f t="shared" si="67"/>
        <v>1274.8856173759812</v>
      </c>
      <c r="AA1046" s="59">
        <f t="shared" si="65"/>
        <v>41057</v>
      </c>
      <c r="AB1046" s="8">
        <v>144.93502079999999</v>
      </c>
      <c r="AC1046" s="35">
        <v>72.24610417000001</v>
      </c>
      <c r="AD1046" s="35"/>
      <c r="AE1046" s="35">
        <v>0</v>
      </c>
      <c r="AF1046" s="35">
        <v>234.58012500000001</v>
      </c>
      <c r="AG1046" s="35">
        <v>12.802875</v>
      </c>
      <c r="AH1046" s="35">
        <v>171.89172920000001</v>
      </c>
      <c r="AI1046" s="35"/>
      <c r="AJ1046" s="35"/>
      <c r="AK1046" s="35"/>
      <c r="AL1046" s="35">
        <v>0</v>
      </c>
      <c r="AM1046" s="35"/>
      <c r="AN1046" s="35"/>
      <c r="AQ1046" s="24">
        <f t="shared" si="69"/>
        <v>636.45585416999995</v>
      </c>
      <c r="AS1046" s="34">
        <v>763.02800000000002</v>
      </c>
      <c r="AU1046" s="20">
        <f t="shared" si="68"/>
        <v>1399.4838541700001</v>
      </c>
      <c r="AW1046" s="20"/>
    </row>
    <row r="1047" spans="1:49" x14ac:dyDescent="0.25">
      <c r="A1047" t="str">
        <f>VLOOKUP($B1047,'Cushing Balance'!$C$2:$E$500,3,TRUE)</f>
        <v>212012</v>
      </c>
      <c r="B1047" s="1">
        <v>41058</v>
      </c>
      <c r="C1047" s="31"/>
      <c r="D1047" s="8">
        <v>199.47583330000001</v>
      </c>
      <c r="E1047" s="35">
        <v>184.4670208</v>
      </c>
      <c r="F1047" s="35"/>
      <c r="G1047" s="26">
        <v>49.5</v>
      </c>
      <c r="H1047" s="35">
        <v>57.774124999999998</v>
      </c>
      <c r="I1047" s="35">
        <v>0</v>
      </c>
      <c r="J1047" s="26">
        <v>0</v>
      </c>
      <c r="K1047" s="35">
        <v>95.566020829999999</v>
      </c>
      <c r="L1047" s="35">
        <v>0</v>
      </c>
      <c r="M1047" s="35">
        <v>413.53541669999998</v>
      </c>
      <c r="N1047" s="35">
        <v>0</v>
      </c>
      <c r="O1047" s="35"/>
      <c r="P1047" s="35"/>
      <c r="Q1047" s="35"/>
      <c r="R1047" s="35">
        <v>17.918937499999998</v>
      </c>
      <c r="S1047" s="35"/>
      <c r="T1047" s="35"/>
      <c r="V1047" s="24">
        <f t="shared" si="66"/>
        <v>1018.23735413</v>
      </c>
      <c r="X1047" s="5">
        <v>389.4936798089812</v>
      </c>
      <c r="Z1047" s="20">
        <f t="shared" si="67"/>
        <v>1407.7310339389812</v>
      </c>
      <c r="AA1047" s="59">
        <f t="shared" si="65"/>
        <v>41058</v>
      </c>
      <c r="AB1047" s="8">
        <v>134.17241670000001</v>
      </c>
      <c r="AC1047" s="35">
        <v>80.57183332999999</v>
      </c>
      <c r="AD1047" s="35"/>
      <c r="AE1047" s="35">
        <v>0</v>
      </c>
      <c r="AF1047" s="35">
        <v>229.41964580000001</v>
      </c>
      <c r="AG1047" s="35">
        <v>13.363270829999999</v>
      </c>
      <c r="AH1047" s="35">
        <v>173.92383330000001</v>
      </c>
      <c r="AI1047" s="35"/>
      <c r="AJ1047" s="35"/>
      <c r="AK1047" s="35"/>
      <c r="AL1047" s="35">
        <v>0</v>
      </c>
      <c r="AM1047" s="35"/>
      <c r="AN1047" s="35"/>
      <c r="AQ1047" s="24">
        <f t="shared" si="69"/>
        <v>631.45099995999999</v>
      </c>
      <c r="AS1047" s="34">
        <v>763.02800000000002</v>
      </c>
      <c r="AU1047" s="20">
        <f t="shared" si="68"/>
        <v>1394.47899996</v>
      </c>
      <c r="AW1047" s="20"/>
    </row>
    <row r="1048" spans="1:49" x14ac:dyDescent="0.25">
      <c r="A1048" t="str">
        <f>VLOOKUP($B1048,'Cushing Balance'!$C$2:$E$500,3,TRUE)</f>
        <v>212012</v>
      </c>
      <c r="B1048" s="1">
        <v>41059</v>
      </c>
      <c r="C1048" s="31"/>
      <c r="D1048" s="8">
        <v>191.96691670000001</v>
      </c>
      <c r="E1048" s="35">
        <v>162.50764580000001</v>
      </c>
      <c r="F1048" s="35"/>
      <c r="G1048" s="26">
        <v>49.5</v>
      </c>
      <c r="H1048" s="35">
        <v>46.355270830000002</v>
      </c>
      <c r="I1048" s="35">
        <v>0</v>
      </c>
      <c r="J1048" s="26">
        <v>0</v>
      </c>
      <c r="K1048" s="35">
        <v>97.640354170000009</v>
      </c>
      <c r="L1048" s="35">
        <v>0</v>
      </c>
      <c r="M1048" s="35">
        <v>397.32420830000001</v>
      </c>
      <c r="N1048" s="35">
        <v>0</v>
      </c>
      <c r="O1048" s="35"/>
      <c r="P1048" s="35"/>
      <c r="Q1048" s="35"/>
      <c r="R1048" s="35">
        <v>56.14920833</v>
      </c>
      <c r="S1048" s="35"/>
      <c r="T1048" s="35"/>
      <c r="V1048" s="24">
        <f t="shared" si="66"/>
        <v>1001.44360413</v>
      </c>
      <c r="X1048" s="5">
        <v>389.4936798089812</v>
      </c>
      <c r="Z1048" s="20">
        <f t="shared" si="67"/>
        <v>1390.9372839389812</v>
      </c>
      <c r="AA1048" s="59">
        <f t="shared" si="65"/>
        <v>41059</v>
      </c>
      <c r="AB1048" s="8">
        <v>151.06043750000001</v>
      </c>
      <c r="AC1048" s="35">
        <v>78.449958329999987</v>
      </c>
      <c r="AD1048" s="35"/>
      <c r="AE1048" s="35">
        <v>0</v>
      </c>
      <c r="AF1048" s="35">
        <v>225.23466669999999</v>
      </c>
      <c r="AG1048" s="35">
        <v>19.79933333</v>
      </c>
      <c r="AH1048" s="35">
        <v>174.9516667</v>
      </c>
      <c r="AI1048" s="35"/>
      <c r="AJ1048" s="35"/>
      <c r="AK1048" s="35"/>
      <c r="AL1048" s="35">
        <v>0</v>
      </c>
      <c r="AM1048" s="35"/>
      <c r="AN1048" s="35"/>
      <c r="AQ1048" s="24">
        <f t="shared" si="69"/>
        <v>649.49606256000004</v>
      </c>
      <c r="AS1048" s="34">
        <v>763.02800000000002</v>
      </c>
      <c r="AU1048" s="20">
        <f t="shared" si="68"/>
        <v>1412.5240625599999</v>
      </c>
      <c r="AW1048" s="20"/>
    </row>
    <row r="1049" spans="1:49" x14ac:dyDescent="0.25">
      <c r="A1049" t="str">
        <f>VLOOKUP($B1049,'Cushing Balance'!$C$2:$E$500,3,TRUE)</f>
        <v>212012</v>
      </c>
      <c r="B1049" s="1">
        <v>41060</v>
      </c>
      <c r="C1049" s="31"/>
      <c r="D1049" s="8">
        <v>0</v>
      </c>
      <c r="E1049" s="35">
        <v>161.81925000000001</v>
      </c>
      <c r="F1049" s="35"/>
      <c r="G1049" s="26">
        <v>49.5</v>
      </c>
      <c r="H1049" s="35">
        <v>63.242645830000001</v>
      </c>
      <c r="I1049" s="35">
        <v>0</v>
      </c>
      <c r="J1049" s="26">
        <v>0</v>
      </c>
      <c r="K1049" s="35">
        <v>99.527979170000009</v>
      </c>
      <c r="L1049" s="35">
        <v>0</v>
      </c>
      <c r="M1049" s="35">
        <v>437.42366670000001</v>
      </c>
      <c r="N1049" s="35">
        <v>0</v>
      </c>
      <c r="O1049" s="35"/>
      <c r="P1049" s="35"/>
      <c r="Q1049" s="35"/>
      <c r="R1049" s="35">
        <v>27.552791669999998</v>
      </c>
      <c r="S1049" s="35"/>
      <c r="T1049" s="35"/>
      <c r="V1049" s="24">
        <f t="shared" si="66"/>
        <v>839.06633337000005</v>
      </c>
      <c r="X1049" s="5">
        <v>389.4936798089812</v>
      </c>
      <c r="Z1049" s="20">
        <f t="shared" si="67"/>
        <v>1228.5600131789813</v>
      </c>
      <c r="AA1049" s="59">
        <f t="shared" si="65"/>
        <v>41060</v>
      </c>
      <c r="AB1049" s="8">
        <v>150.19725</v>
      </c>
      <c r="AC1049" s="35">
        <v>77.921604170000009</v>
      </c>
      <c r="AD1049" s="35"/>
      <c r="AE1049" s="35">
        <v>0</v>
      </c>
      <c r="AF1049" s="35">
        <v>222.64474999999999</v>
      </c>
      <c r="AG1049" s="35">
        <v>14.18377083</v>
      </c>
      <c r="AH1049" s="35">
        <v>174.09393750000001</v>
      </c>
      <c r="AI1049" s="35"/>
      <c r="AJ1049" s="35"/>
      <c r="AK1049" s="35"/>
      <c r="AL1049" s="35">
        <v>0</v>
      </c>
      <c r="AM1049" s="35"/>
      <c r="AN1049" s="35"/>
      <c r="AQ1049" s="24">
        <f t="shared" si="69"/>
        <v>639.0413125</v>
      </c>
      <c r="AS1049" s="34">
        <v>763.02800000000002</v>
      </c>
      <c r="AU1049" s="20">
        <f t="shared" si="68"/>
        <v>1402.0693125</v>
      </c>
      <c r="AW1049" s="20"/>
    </row>
    <row r="1050" spans="1:49" x14ac:dyDescent="0.25">
      <c r="A1050" t="str">
        <f>VLOOKUP($B1050,'Cushing Balance'!$C$2:$E$500,3,TRUE)</f>
        <v>212012</v>
      </c>
      <c r="B1050" s="1">
        <v>41061</v>
      </c>
      <c r="C1050" s="31"/>
      <c r="D1050" s="8">
        <v>94.716083329999989</v>
      </c>
      <c r="E1050" s="35">
        <v>190.62566670000001</v>
      </c>
      <c r="F1050" s="35"/>
      <c r="G1050" s="26">
        <v>49.5</v>
      </c>
      <c r="H1050" s="35">
        <v>79.37052082999999</v>
      </c>
      <c r="I1050" s="35">
        <v>0</v>
      </c>
      <c r="J1050" s="26">
        <v>0</v>
      </c>
      <c r="K1050" s="35">
        <v>99.563208329999995</v>
      </c>
      <c r="L1050" s="35">
        <v>0</v>
      </c>
      <c r="M1050" s="35">
        <v>369.52070830000002</v>
      </c>
      <c r="N1050" s="35">
        <v>0</v>
      </c>
      <c r="O1050" s="35"/>
      <c r="P1050" s="35"/>
      <c r="Q1050" s="35"/>
      <c r="R1050" s="35">
        <v>60.215000000000003</v>
      </c>
      <c r="S1050" s="35"/>
      <c r="T1050" s="35"/>
      <c r="V1050" s="24">
        <f t="shared" si="66"/>
        <v>943.51118749</v>
      </c>
      <c r="X1050" s="5">
        <v>371.25000733006107</v>
      </c>
      <c r="Z1050" s="20">
        <f t="shared" si="67"/>
        <v>1314.7611948200611</v>
      </c>
      <c r="AA1050" s="59">
        <f t="shared" si="65"/>
        <v>41061</v>
      </c>
      <c r="AB1050" s="8">
        <v>140.91693749999999</v>
      </c>
      <c r="AC1050" s="35">
        <v>99.99610417000001</v>
      </c>
      <c r="AD1050" s="35"/>
      <c r="AE1050" s="35">
        <v>0</v>
      </c>
      <c r="AF1050" s="35">
        <v>230.07614580000001</v>
      </c>
      <c r="AG1050" s="35">
        <v>16.685395830000001</v>
      </c>
      <c r="AH1050" s="35">
        <v>170.78635420000001</v>
      </c>
      <c r="AI1050" s="35"/>
      <c r="AJ1050" s="35"/>
      <c r="AK1050" s="35"/>
      <c r="AL1050" s="35">
        <v>0</v>
      </c>
      <c r="AM1050" s="35"/>
      <c r="AN1050" s="35"/>
      <c r="AQ1050" s="24">
        <f t="shared" si="69"/>
        <v>658.4609375</v>
      </c>
      <c r="AS1050" s="34">
        <v>757.24799999999993</v>
      </c>
      <c r="AU1050" s="20">
        <f t="shared" si="68"/>
        <v>1415.7089375</v>
      </c>
      <c r="AW1050" s="20"/>
    </row>
    <row r="1051" spans="1:49" x14ac:dyDescent="0.25">
      <c r="A1051" t="str">
        <f>VLOOKUP($B1051,'Cushing Balance'!$C$2:$E$500,3,TRUE)</f>
        <v>222012</v>
      </c>
      <c r="B1051" s="1">
        <v>41062</v>
      </c>
      <c r="C1051" s="31"/>
      <c r="D1051" s="8">
        <v>0</v>
      </c>
      <c r="E1051" s="35">
        <v>191.25947920000002</v>
      </c>
      <c r="F1051" s="35"/>
      <c r="G1051" s="26">
        <v>49.5</v>
      </c>
      <c r="H1051" s="35">
        <v>66.550458329999998</v>
      </c>
      <c r="I1051" s="35">
        <v>0</v>
      </c>
      <c r="J1051" s="26">
        <v>0</v>
      </c>
      <c r="K1051" s="35">
        <v>96.887854170000011</v>
      </c>
      <c r="L1051" s="35">
        <v>0</v>
      </c>
      <c r="M1051" s="35">
        <v>435.9439792</v>
      </c>
      <c r="N1051" s="35">
        <v>0</v>
      </c>
      <c r="O1051" s="35"/>
      <c r="P1051" s="35"/>
      <c r="Q1051" s="35"/>
      <c r="R1051" s="35">
        <v>13.29720833</v>
      </c>
      <c r="S1051" s="35"/>
      <c r="T1051" s="35"/>
      <c r="V1051" s="24">
        <f t="shared" si="66"/>
        <v>853.43897922999997</v>
      </c>
      <c r="X1051" s="5">
        <v>371.25000733006107</v>
      </c>
      <c r="Z1051" s="20">
        <f t="shared" si="67"/>
        <v>1224.688986560061</v>
      </c>
      <c r="AA1051" s="59">
        <f t="shared" si="65"/>
        <v>41062</v>
      </c>
      <c r="AB1051" s="8">
        <v>137.84589579999999</v>
      </c>
      <c r="AC1051" s="35">
        <v>137.85766670000001</v>
      </c>
      <c r="AD1051" s="35"/>
      <c r="AE1051" s="35">
        <v>0</v>
      </c>
      <c r="AF1051" s="35">
        <v>216.89564580000001</v>
      </c>
      <c r="AG1051" s="35">
        <v>21.5673125</v>
      </c>
      <c r="AH1051" s="35">
        <v>185.78631250000001</v>
      </c>
      <c r="AI1051" s="35"/>
      <c r="AJ1051" s="35"/>
      <c r="AK1051" s="35"/>
      <c r="AL1051" s="35">
        <v>0</v>
      </c>
      <c r="AM1051" s="35"/>
      <c r="AN1051" s="35"/>
      <c r="AQ1051" s="24">
        <f t="shared" si="69"/>
        <v>699.95283329999995</v>
      </c>
      <c r="AS1051" s="34">
        <v>757.24799999999993</v>
      </c>
      <c r="AU1051" s="20">
        <f t="shared" si="68"/>
        <v>1457.2008332999999</v>
      </c>
      <c r="AW1051" s="20"/>
    </row>
    <row r="1052" spans="1:49" x14ac:dyDescent="0.25">
      <c r="A1052" t="str">
        <f>VLOOKUP($B1052,'Cushing Balance'!$C$2:$E$500,3,TRUE)</f>
        <v>222012</v>
      </c>
      <c r="B1052" s="1">
        <v>41063</v>
      </c>
      <c r="C1052" s="31"/>
      <c r="D1052" s="8">
        <v>72.571187499999994</v>
      </c>
      <c r="E1052" s="35">
        <v>191.48831250000001</v>
      </c>
      <c r="F1052" s="35"/>
      <c r="G1052" s="26">
        <v>49.5</v>
      </c>
      <c r="H1052" s="35">
        <v>66.316708329999997</v>
      </c>
      <c r="I1052" s="35">
        <v>0</v>
      </c>
      <c r="J1052" s="26">
        <v>0</v>
      </c>
      <c r="K1052" s="35">
        <v>88.26</v>
      </c>
      <c r="L1052" s="35">
        <v>0</v>
      </c>
      <c r="M1052" s="35">
        <v>430.88402079999997</v>
      </c>
      <c r="N1052" s="35">
        <v>0</v>
      </c>
      <c r="O1052" s="35"/>
      <c r="P1052" s="35"/>
      <c r="Q1052" s="35"/>
      <c r="R1052" s="35">
        <v>1.5829166669999999</v>
      </c>
      <c r="S1052" s="35"/>
      <c r="T1052" s="35"/>
      <c r="V1052" s="24">
        <f t="shared" si="66"/>
        <v>900.60314579699991</v>
      </c>
      <c r="X1052" s="5">
        <v>371.25000733006107</v>
      </c>
      <c r="Z1052" s="20">
        <f t="shared" si="67"/>
        <v>1271.853153127061</v>
      </c>
      <c r="AA1052" s="59">
        <f t="shared" si="65"/>
        <v>41063</v>
      </c>
      <c r="AB1052" s="8">
        <v>150.84929170000001</v>
      </c>
      <c r="AC1052" s="35">
        <v>137.09722920000002</v>
      </c>
      <c r="AD1052" s="35"/>
      <c r="AE1052" s="35">
        <v>0</v>
      </c>
      <c r="AF1052" s="35">
        <v>235.5479583</v>
      </c>
      <c r="AG1052" s="35">
        <v>13.52241667</v>
      </c>
      <c r="AH1052" s="35">
        <v>190.71337500000001</v>
      </c>
      <c r="AI1052" s="35"/>
      <c r="AJ1052" s="35"/>
      <c r="AK1052" s="35"/>
      <c r="AL1052" s="35">
        <v>0</v>
      </c>
      <c r="AM1052" s="35"/>
      <c r="AN1052" s="35"/>
      <c r="AQ1052" s="24">
        <f t="shared" si="69"/>
        <v>727.73027087000003</v>
      </c>
      <c r="AS1052" s="34">
        <v>757.24799999999993</v>
      </c>
      <c r="AU1052" s="20">
        <f t="shared" si="68"/>
        <v>1484.97827087</v>
      </c>
      <c r="AW1052" s="20"/>
    </row>
    <row r="1053" spans="1:49" x14ac:dyDescent="0.25">
      <c r="A1053" t="str">
        <f>VLOOKUP($B1053,'Cushing Balance'!$C$2:$E$500,3,TRUE)</f>
        <v>222012</v>
      </c>
      <c r="B1053" s="1">
        <v>41064</v>
      </c>
      <c r="C1053" s="31"/>
      <c r="D1053" s="8">
        <v>128.93662499999999</v>
      </c>
      <c r="E1053" s="35">
        <v>88.56583332999999</v>
      </c>
      <c r="F1053" s="35"/>
      <c r="G1053" s="26">
        <v>49.5</v>
      </c>
      <c r="H1053" s="35">
        <v>58.603958330000005</v>
      </c>
      <c r="I1053" s="35">
        <v>0</v>
      </c>
      <c r="J1053" s="26">
        <v>0</v>
      </c>
      <c r="K1053" s="35">
        <v>98.279604169999999</v>
      </c>
      <c r="L1053" s="35">
        <v>0</v>
      </c>
      <c r="M1053" s="35">
        <v>390.18429170000002</v>
      </c>
      <c r="N1053" s="35">
        <v>0</v>
      </c>
      <c r="O1053" s="35"/>
      <c r="P1053" s="35"/>
      <c r="Q1053" s="35"/>
      <c r="R1053" s="35">
        <v>45.896958330000004</v>
      </c>
      <c r="S1053" s="35"/>
      <c r="T1053" s="35"/>
      <c r="V1053" s="24">
        <f t="shared" si="66"/>
        <v>859.96727085999999</v>
      </c>
      <c r="X1053" s="5">
        <v>371.25000733006107</v>
      </c>
      <c r="Z1053" s="20">
        <f t="shared" si="67"/>
        <v>1231.2172781900611</v>
      </c>
      <c r="AA1053" s="59">
        <f t="shared" si="65"/>
        <v>41064</v>
      </c>
      <c r="AB1053" s="8">
        <v>151.35779170000001</v>
      </c>
      <c r="AC1053" s="35">
        <v>132.27927080000001</v>
      </c>
      <c r="AD1053" s="35"/>
      <c r="AE1053" s="35">
        <v>0</v>
      </c>
      <c r="AF1053" s="35">
        <v>223.2068333</v>
      </c>
      <c r="AG1053" s="35">
        <v>12.46314583</v>
      </c>
      <c r="AH1053" s="35">
        <v>191.5617292</v>
      </c>
      <c r="AI1053" s="35"/>
      <c r="AJ1053" s="35"/>
      <c r="AK1053" s="35"/>
      <c r="AL1053" s="35">
        <v>0</v>
      </c>
      <c r="AM1053" s="35"/>
      <c r="AN1053" s="35"/>
      <c r="AQ1053" s="24">
        <f t="shared" si="69"/>
        <v>710.86877083000013</v>
      </c>
      <c r="AS1053" s="34">
        <v>757.24799999999993</v>
      </c>
      <c r="AU1053" s="20">
        <f t="shared" si="68"/>
        <v>1468.11677083</v>
      </c>
      <c r="AW1053" s="20"/>
    </row>
    <row r="1054" spans="1:49" x14ac:dyDescent="0.25">
      <c r="A1054" t="str">
        <f>VLOOKUP($B1054,'Cushing Balance'!$C$2:$E$500,3,TRUE)</f>
        <v>222012</v>
      </c>
      <c r="B1054" s="1">
        <v>41065</v>
      </c>
      <c r="C1054" s="31"/>
      <c r="D1054" s="8">
        <v>128.28183329999999</v>
      </c>
      <c r="E1054" s="35">
        <v>77.656229170000003</v>
      </c>
      <c r="F1054" s="35"/>
      <c r="G1054" s="26">
        <v>49.5</v>
      </c>
      <c r="H1054" s="35">
        <v>52.43708333</v>
      </c>
      <c r="I1054" s="35">
        <v>0</v>
      </c>
      <c r="J1054" s="26">
        <v>0</v>
      </c>
      <c r="K1054" s="35">
        <v>103.23097920000001</v>
      </c>
      <c r="L1054" s="35">
        <v>0</v>
      </c>
      <c r="M1054" s="35">
        <v>450.87945830000001</v>
      </c>
      <c r="N1054" s="35">
        <v>0</v>
      </c>
      <c r="O1054" s="35"/>
      <c r="P1054" s="35"/>
      <c r="Q1054" s="35"/>
      <c r="R1054" s="35">
        <v>48.007770829999998</v>
      </c>
      <c r="S1054" s="35"/>
      <c r="T1054" s="35"/>
      <c r="V1054" s="24">
        <f t="shared" si="66"/>
        <v>909.99335413000006</v>
      </c>
      <c r="X1054" s="5">
        <v>371.25000733006107</v>
      </c>
      <c r="Z1054" s="20">
        <f t="shared" si="67"/>
        <v>1281.2433614600611</v>
      </c>
      <c r="AA1054" s="59">
        <f t="shared" si="65"/>
        <v>41065</v>
      </c>
      <c r="AB1054" s="8">
        <v>151.43735420000002</v>
      </c>
      <c r="AC1054" s="35">
        <v>91.545562500000003</v>
      </c>
      <c r="AD1054" s="35"/>
      <c r="AE1054" s="35">
        <v>0</v>
      </c>
      <c r="AF1054" s="35">
        <v>231.065</v>
      </c>
      <c r="AG1054" s="35">
        <v>17.67520833</v>
      </c>
      <c r="AH1054" s="35">
        <v>179.86966670000001</v>
      </c>
      <c r="AI1054" s="35"/>
      <c r="AJ1054" s="35"/>
      <c r="AK1054" s="35"/>
      <c r="AL1054" s="35">
        <v>0</v>
      </c>
      <c r="AM1054" s="35"/>
      <c r="AN1054" s="35"/>
      <c r="AQ1054" s="24">
        <f t="shared" si="69"/>
        <v>671.59279173000004</v>
      </c>
      <c r="AS1054" s="34">
        <v>757.24799999999993</v>
      </c>
      <c r="AU1054" s="20">
        <f t="shared" si="68"/>
        <v>1428.8407917300001</v>
      </c>
      <c r="AW1054" s="20"/>
    </row>
    <row r="1055" spans="1:49" x14ac:dyDescent="0.25">
      <c r="A1055" t="str">
        <f>VLOOKUP($B1055,'Cushing Balance'!$C$2:$E$500,3,TRUE)</f>
        <v>222012</v>
      </c>
      <c r="B1055" s="1">
        <v>41066</v>
      </c>
      <c r="C1055" s="31"/>
      <c r="D1055" s="8">
        <v>0</v>
      </c>
      <c r="E1055" s="35">
        <v>191.96035420000001</v>
      </c>
      <c r="F1055" s="35"/>
      <c r="G1055" s="26">
        <v>49.5</v>
      </c>
      <c r="H1055" s="35">
        <v>63.565895830000002</v>
      </c>
      <c r="I1055" s="35">
        <v>0</v>
      </c>
      <c r="J1055" s="26">
        <v>0</v>
      </c>
      <c r="K1055" s="35">
        <v>82.005479170000001</v>
      </c>
      <c r="L1055" s="35">
        <v>0</v>
      </c>
      <c r="M1055" s="35">
        <v>431.68685420000003</v>
      </c>
      <c r="N1055" s="35">
        <v>0</v>
      </c>
      <c r="O1055" s="35"/>
      <c r="P1055" s="35"/>
      <c r="Q1055" s="35"/>
      <c r="R1055" s="35">
        <v>15.571687499999999</v>
      </c>
      <c r="S1055" s="35"/>
      <c r="T1055" s="35"/>
      <c r="V1055" s="24">
        <f t="shared" si="66"/>
        <v>834.29027090000011</v>
      </c>
      <c r="X1055" s="5">
        <v>371.25000733006107</v>
      </c>
      <c r="Z1055" s="20">
        <f t="shared" si="67"/>
        <v>1205.5402782300612</v>
      </c>
      <c r="AA1055" s="59">
        <f t="shared" si="65"/>
        <v>41066</v>
      </c>
      <c r="AB1055" s="8">
        <v>148.87902080000001</v>
      </c>
      <c r="AC1055" s="35">
        <v>111.4524375</v>
      </c>
      <c r="AD1055" s="35"/>
      <c r="AE1055" s="35">
        <v>0</v>
      </c>
      <c r="AF1055" s="35">
        <v>226.51849999999999</v>
      </c>
      <c r="AG1055" s="35">
        <v>21.596895830000001</v>
      </c>
      <c r="AH1055" s="35">
        <v>180.9031042</v>
      </c>
      <c r="AI1055" s="35"/>
      <c r="AJ1055" s="35"/>
      <c r="AK1055" s="35"/>
      <c r="AL1055" s="35">
        <v>0</v>
      </c>
      <c r="AM1055" s="35"/>
      <c r="AN1055" s="35"/>
      <c r="AQ1055" s="24">
        <f t="shared" si="69"/>
        <v>689.34995833000005</v>
      </c>
      <c r="AS1055" s="34">
        <v>757.24799999999993</v>
      </c>
      <c r="AU1055" s="20">
        <f t="shared" si="68"/>
        <v>1446.59795833</v>
      </c>
      <c r="AW1055" s="20"/>
    </row>
    <row r="1056" spans="1:49" x14ac:dyDescent="0.25">
      <c r="A1056" t="str">
        <f>VLOOKUP($B1056,'Cushing Balance'!$C$2:$E$500,3,TRUE)</f>
        <v>222012</v>
      </c>
      <c r="B1056" s="1">
        <v>41067</v>
      </c>
      <c r="C1056" s="31"/>
      <c r="D1056" s="8">
        <v>115.7637292</v>
      </c>
      <c r="E1056" s="35">
        <v>193.32050000000001</v>
      </c>
      <c r="F1056" s="35"/>
      <c r="G1056" s="26">
        <v>49.5</v>
      </c>
      <c r="H1056" s="35">
        <v>38.379270830000003</v>
      </c>
      <c r="I1056" s="35">
        <v>0</v>
      </c>
      <c r="J1056" s="26">
        <v>0</v>
      </c>
      <c r="K1056" s="35">
        <v>82.544708329999992</v>
      </c>
      <c r="L1056" s="35">
        <v>0</v>
      </c>
      <c r="M1056" s="35">
        <v>436.80983329999998</v>
      </c>
      <c r="N1056" s="35">
        <v>0</v>
      </c>
      <c r="O1056" s="35"/>
      <c r="P1056" s="35"/>
      <c r="Q1056" s="35"/>
      <c r="R1056" s="35">
        <v>43.028958330000002</v>
      </c>
      <c r="S1056" s="35"/>
      <c r="T1056" s="35"/>
      <c r="V1056" s="24">
        <f t="shared" si="66"/>
        <v>959.34699998999997</v>
      </c>
      <c r="X1056" s="5">
        <v>371.25000733006107</v>
      </c>
      <c r="Z1056" s="20">
        <f t="shared" si="67"/>
        <v>1330.597007320061</v>
      </c>
      <c r="AA1056" s="59">
        <f t="shared" si="65"/>
        <v>41067</v>
      </c>
      <c r="AB1056" s="8">
        <v>148.52022919999999</v>
      </c>
      <c r="AC1056" s="35">
        <v>135.54599999999999</v>
      </c>
      <c r="AD1056" s="35"/>
      <c r="AE1056" s="35">
        <v>0</v>
      </c>
      <c r="AF1056" s="35">
        <v>226.0244792</v>
      </c>
      <c r="AG1056" s="35">
        <v>22.20385417</v>
      </c>
      <c r="AH1056" s="35">
        <v>179.48762500000001</v>
      </c>
      <c r="AI1056" s="35"/>
      <c r="AJ1056" s="35"/>
      <c r="AK1056" s="35"/>
      <c r="AL1056" s="35">
        <v>0</v>
      </c>
      <c r="AM1056" s="35"/>
      <c r="AN1056" s="35"/>
      <c r="AQ1056" s="24">
        <f t="shared" si="69"/>
        <v>711.78218756999991</v>
      </c>
      <c r="AS1056" s="34">
        <v>757.24799999999993</v>
      </c>
      <c r="AU1056" s="20">
        <f t="shared" si="68"/>
        <v>1469.0301875699997</v>
      </c>
      <c r="AW1056" s="20"/>
    </row>
    <row r="1057" spans="1:49" x14ac:dyDescent="0.25">
      <c r="A1057" t="str">
        <f>VLOOKUP($B1057,'Cushing Balance'!$C$2:$E$500,3,TRUE)</f>
        <v>222012</v>
      </c>
      <c r="B1057" s="1">
        <v>41068</v>
      </c>
      <c r="C1057" s="31"/>
      <c r="D1057" s="8">
        <v>0</v>
      </c>
      <c r="E1057" s="35">
        <v>181.9989583</v>
      </c>
      <c r="F1057" s="35"/>
      <c r="G1057" s="26">
        <v>49.5</v>
      </c>
      <c r="H1057" s="35">
        <v>57.779833330000002</v>
      </c>
      <c r="I1057" s="35">
        <v>0</v>
      </c>
      <c r="J1057" s="26">
        <v>0</v>
      </c>
      <c r="K1057" s="35">
        <v>92.326979170000001</v>
      </c>
      <c r="L1057" s="35">
        <v>0</v>
      </c>
      <c r="M1057" s="35">
        <v>390.05747919999999</v>
      </c>
      <c r="N1057" s="35">
        <v>0</v>
      </c>
      <c r="O1057" s="35"/>
      <c r="P1057" s="35"/>
      <c r="Q1057" s="35"/>
      <c r="R1057" s="35">
        <v>66.082333329999997</v>
      </c>
      <c r="S1057" s="35"/>
      <c r="T1057" s="35"/>
      <c r="V1057" s="24">
        <f t="shared" si="66"/>
        <v>837.74558333000004</v>
      </c>
      <c r="X1057" s="5">
        <v>371.25000733006107</v>
      </c>
      <c r="Z1057" s="20">
        <f t="shared" si="67"/>
        <v>1208.9955906600612</v>
      </c>
      <c r="AA1057" s="59">
        <f t="shared" si="65"/>
        <v>41068</v>
      </c>
      <c r="AB1057" s="8">
        <v>130.69802079999999</v>
      </c>
      <c r="AC1057" s="35">
        <v>136.411</v>
      </c>
      <c r="AD1057" s="35"/>
      <c r="AE1057" s="35">
        <v>0</v>
      </c>
      <c r="AF1057" s="35">
        <v>232.51060419999999</v>
      </c>
      <c r="AG1057" s="35">
        <v>22.217500000000001</v>
      </c>
      <c r="AH1057" s="35">
        <v>177.56572919999999</v>
      </c>
      <c r="AI1057" s="35"/>
      <c r="AJ1057" s="35"/>
      <c r="AK1057" s="35"/>
      <c r="AL1057" s="35">
        <v>0</v>
      </c>
      <c r="AM1057" s="35"/>
      <c r="AN1057" s="35"/>
      <c r="AQ1057" s="24">
        <f t="shared" si="69"/>
        <v>699.40285419999998</v>
      </c>
      <c r="AS1057" s="34">
        <v>757.24799999999993</v>
      </c>
      <c r="AU1057" s="20">
        <f t="shared" si="68"/>
        <v>1456.6508541999999</v>
      </c>
      <c r="AW1057" s="20"/>
    </row>
    <row r="1058" spans="1:49" x14ac:dyDescent="0.25">
      <c r="A1058" t="str">
        <f>VLOOKUP($B1058,'Cushing Balance'!$C$2:$E$500,3,TRUE)</f>
        <v>232012</v>
      </c>
      <c r="B1058" s="1">
        <v>41069</v>
      </c>
      <c r="C1058" s="31"/>
      <c r="D1058" s="8">
        <v>191.3048958</v>
      </c>
      <c r="E1058" s="35">
        <v>192.34774999999999</v>
      </c>
      <c r="F1058" s="35"/>
      <c r="G1058" s="26">
        <v>49.5</v>
      </c>
      <c r="H1058" s="35">
        <v>76.921437499999996</v>
      </c>
      <c r="I1058" s="35">
        <v>0</v>
      </c>
      <c r="J1058" s="26">
        <v>0</v>
      </c>
      <c r="K1058" s="35">
        <v>95.978812500000004</v>
      </c>
      <c r="L1058" s="35">
        <v>0</v>
      </c>
      <c r="M1058" s="35">
        <v>437.5705208</v>
      </c>
      <c r="N1058" s="35">
        <v>0</v>
      </c>
      <c r="O1058" s="35"/>
      <c r="P1058" s="35"/>
      <c r="Q1058" s="35"/>
      <c r="R1058" s="35">
        <v>2.4030208330000002</v>
      </c>
      <c r="S1058" s="35"/>
      <c r="T1058" s="35"/>
      <c r="V1058" s="24">
        <f t="shared" si="66"/>
        <v>1046.026437433</v>
      </c>
      <c r="X1058" s="5">
        <v>371.25000733006107</v>
      </c>
      <c r="Z1058" s="20">
        <f t="shared" si="67"/>
        <v>1417.2764447630611</v>
      </c>
      <c r="AA1058" s="59">
        <f t="shared" si="65"/>
        <v>41069</v>
      </c>
      <c r="AB1058" s="8">
        <v>140.90712500000001</v>
      </c>
      <c r="AC1058" s="35">
        <v>136.253625</v>
      </c>
      <c r="AD1058" s="35"/>
      <c r="AE1058" s="35">
        <v>0</v>
      </c>
      <c r="AF1058" s="35">
        <v>220.74739579999999</v>
      </c>
      <c r="AG1058" s="35">
        <v>22.287479169999997</v>
      </c>
      <c r="AH1058" s="35">
        <v>184.6185208</v>
      </c>
      <c r="AI1058" s="35"/>
      <c r="AJ1058" s="35"/>
      <c r="AK1058" s="35"/>
      <c r="AL1058" s="35">
        <v>0</v>
      </c>
      <c r="AM1058" s="35"/>
      <c r="AN1058" s="35"/>
      <c r="AQ1058" s="24">
        <f t="shared" si="69"/>
        <v>704.8141457700001</v>
      </c>
      <c r="AS1058" s="34">
        <v>757.24799999999993</v>
      </c>
      <c r="AU1058" s="20">
        <f t="shared" si="68"/>
        <v>1462.0621457699999</v>
      </c>
      <c r="AW1058" s="20"/>
    </row>
    <row r="1059" spans="1:49" x14ac:dyDescent="0.25">
      <c r="A1059" t="str">
        <f>VLOOKUP($B1059,'Cushing Balance'!$C$2:$E$500,3,TRUE)</f>
        <v>232012</v>
      </c>
      <c r="B1059" s="1">
        <v>41070</v>
      </c>
      <c r="C1059" s="31"/>
      <c r="D1059" s="8">
        <v>46.021895829999998</v>
      </c>
      <c r="E1059" s="35">
        <v>194.5265417</v>
      </c>
      <c r="F1059" s="35"/>
      <c r="G1059" s="26">
        <v>49.5</v>
      </c>
      <c r="H1059" s="35">
        <v>45.288687500000002</v>
      </c>
      <c r="I1059" s="35">
        <v>0</v>
      </c>
      <c r="J1059" s="26">
        <v>0</v>
      </c>
      <c r="K1059" s="35">
        <v>102.522125</v>
      </c>
      <c r="L1059" s="35">
        <v>0</v>
      </c>
      <c r="M1059" s="35">
        <v>405.93362500000001</v>
      </c>
      <c r="N1059" s="35">
        <v>0</v>
      </c>
      <c r="O1059" s="35"/>
      <c r="P1059" s="35"/>
      <c r="Q1059" s="35"/>
      <c r="R1059" s="35">
        <v>48.539666669999995</v>
      </c>
      <c r="S1059" s="35"/>
      <c r="T1059" s="35"/>
      <c r="V1059" s="24">
        <f t="shared" si="66"/>
        <v>892.33254169999998</v>
      </c>
      <c r="X1059" s="5">
        <v>371.25000733006107</v>
      </c>
      <c r="Z1059" s="20">
        <f t="shared" si="67"/>
        <v>1263.582549030061</v>
      </c>
      <c r="AA1059" s="59">
        <f t="shared" si="65"/>
        <v>41070</v>
      </c>
      <c r="AB1059" s="8">
        <v>151.05370830000001</v>
      </c>
      <c r="AC1059" s="35">
        <v>136.0974583</v>
      </c>
      <c r="AD1059" s="35"/>
      <c r="AE1059" s="35">
        <v>0</v>
      </c>
      <c r="AF1059" s="35">
        <v>232.8365417</v>
      </c>
      <c r="AG1059" s="35">
        <v>21.861666669999998</v>
      </c>
      <c r="AH1059" s="35">
        <v>190.7988958</v>
      </c>
      <c r="AI1059" s="35"/>
      <c r="AJ1059" s="35"/>
      <c r="AK1059" s="35"/>
      <c r="AL1059" s="35">
        <v>0</v>
      </c>
      <c r="AM1059" s="35"/>
      <c r="AN1059" s="35"/>
      <c r="AQ1059" s="24">
        <f t="shared" si="69"/>
        <v>732.64827076999995</v>
      </c>
      <c r="AS1059" s="34">
        <v>757.24799999999993</v>
      </c>
      <c r="AU1059" s="20">
        <f t="shared" si="68"/>
        <v>1489.8962707699998</v>
      </c>
      <c r="AW1059" s="20"/>
    </row>
    <row r="1060" spans="1:49" x14ac:dyDescent="0.25">
      <c r="A1060" t="str">
        <f>VLOOKUP($B1060,'Cushing Balance'!$C$2:$E$500,3,TRUE)</f>
        <v>232012</v>
      </c>
      <c r="B1060" s="1">
        <v>41071</v>
      </c>
      <c r="C1060" s="31"/>
      <c r="D1060" s="8">
        <v>117.12947920000001</v>
      </c>
      <c r="E1060" s="35">
        <v>189.2037708</v>
      </c>
      <c r="F1060" s="35"/>
      <c r="G1060" s="26">
        <v>49.5</v>
      </c>
      <c r="H1060" s="35">
        <v>51.993000000000002</v>
      </c>
      <c r="I1060" s="35">
        <v>0</v>
      </c>
      <c r="J1060" s="26">
        <v>0</v>
      </c>
      <c r="K1060" s="35">
        <v>99.957166670000007</v>
      </c>
      <c r="L1060" s="35">
        <v>0</v>
      </c>
      <c r="M1060" s="35">
        <v>437.96462500000001</v>
      </c>
      <c r="N1060" s="35">
        <v>0</v>
      </c>
      <c r="O1060" s="35"/>
      <c r="P1060" s="35"/>
      <c r="Q1060" s="35"/>
      <c r="R1060" s="35">
        <v>13.30654167</v>
      </c>
      <c r="S1060" s="35"/>
      <c r="T1060" s="35"/>
      <c r="V1060" s="24">
        <f t="shared" si="66"/>
        <v>959.05458334000002</v>
      </c>
      <c r="X1060" s="5">
        <v>371.25000733006107</v>
      </c>
      <c r="Z1060" s="20">
        <f t="shared" si="67"/>
        <v>1330.3045906700611</v>
      </c>
      <c r="AA1060" s="59">
        <f t="shared" si="65"/>
        <v>41071</v>
      </c>
      <c r="AB1060" s="8">
        <v>150.42922920000001</v>
      </c>
      <c r="AC1060" s="35">
        <v>130.49470829999999</v>
      </c>
      <c r="AD1060" s="35"/>
      <c r="AE1060" s="35">
        <v>0</v>
      </c>
      <c r="AF1060" s="35">
        <v>229.1324583</v>
      </c>
      <c r="AG1060" s="35">
        <v>22.22410417</v>
      </c>
      <c r="AH1060" s="35">
        <v>187.91166670000001</v>
      </c>
      <c r="AI1060" s="35"/>
      <c r="AJ1060" s="35"/>
      <c r="AK1060" s="35"/>
      <c r="AL1060" s="35">
        <v>0</v>
      </c>
      <c r="AM1060" s="35"/>
      <c r="AN1060" s="35"/>
      <c r="AQ1060" s="24">
        <f t="shared" si="69"/>
        <v>720.19216667000001</v>
      </c>
      <c r="AS1060" s="34">
        <v>757.24799999999993</v>
      </c>
      <c r="AU1060" s="20">
        <f t="shared" si="68"/>
        <v>1477.4401666700001</v>
      </c>
      <c r="AW1060" s="20"/>
    </row>
    <row r="1061" spans="1:49" x14ac:dyDescent="0.25">
      <c r="A1061" t="str">
        <f>VLOOKUP($B1061,'Cushing Balance'!$C$2:$E$500,3,TRUE)</f>
        <v>232012</v>
      </c>
      <c r="B1061" s="1">
        <v>41072</v>
      </c>
      <c r="C1061" s="31"/>
      <c r="D1061" s="8">
        <v>83.866937500000006</v>
      </c>
      <c r="E1061" s="35">
        <v>177.93297920000001</v>
      </c>
      <c r="F1061" s="35"/>
      <c r="G1061" s="26">
        <v>49.5</v>
      </c>
      <c r="H1061" s="35">
        <v>45.188354169999997</v>
      </c>
      <c r="I1061" s="35">
        <v>0</v>
      </c>
      <c r="J1061" s="26">
        <v>0</v>
      </c>
      <c r="K1061" s="35">
        <v>95.961583329999996</v>
      </c>
      <c r="L1061" s="35">
        <v>0</v>
      </c>
      <c r="M1061" s="35">
        <v>444.60541669999998</v>
      </c>
      <c r="N1061" s="35">
        <v>0</v>
      </c>
      <c r="O1061" s="35"/>
      <c r="P1061" s="35"/>
      <c r="Q1061" s="35"/>
      <c r="R1061" s="35">
        <v>35.255458330000003</v>
      </c>
      <c r="S1061" s="35"/>
      <c r="T1061" s="35"/>
      <c r="V1061" s="24">
        <f t="shared" si="66"/>
        <v>932.31072923000011</v>
      </c>
      <c r="X1061" s="5">
        <v>371.25000733006107</v>
      </c>
      <c r="Z1061" s="20">
        <f t="shared" si="67"/>
        <v>1303.5607365600613</v>
      </c>
      <c r="AA1061" s="59">
        <f t="shared" si="65"/>
        <v>41072</v>
      </c>
      <c r="AB1061" s="8">
        <v>150.86185420000001</v>
      </c>
      <c r="AC1061" s="35">
        <v>129.41650000000001</v>
      </c>
      <c r="AD1061" s="35"/>
      <c r="AE1061" s="35">
        <v>0</v>
      </c>
      <c r="AF1061" s="35">
        <v>227.60862499999999</v>
      </c>
      <c r="AG1061" s="35">
        <v>20.98554167</v>
      </c>
      <c r="AH1061" s="35">
        <v>185.15235419999999</v>
      </c>
      <c r="AI1061" s="35"/>
      <c r="AJ1061" s="35"/>
      <c r="AK1061" s="35"/>
      <c r="AL1061" s="35">
        <v>0</v>
      </c>
      <c r="AM1061" s="35"/>
      <c r="AN1061" s="35"/>
      <c r="AQ1061" s="24">
        <f t="shared" si="69"/>
        <v>714.02487507000001</v>
      </c>
      <c r="AS1061" s="34">
        <v>757.24799999999993</v>
      </c>
      <c r="AU1061" s="20">
        <f t="shared" si="68"/>
        <v>1471.2728750699998</v>
      </c>
      <c r="AW1061" s="20"/>
    </row>
    <row r="1062" spans="1:49" x14ac:dyDescent="0.25">
      <c r="A1062" t="str">
        <f>VLOOKUP($B1062,'Cushing Balance'!$C$2:$E$500,3,TRUE)</f>
        <v>232012</v>
      </c>
      <c r="B1062" s="1">
        <v>41073</v>
      </c>
      <c r="C1062" s="31"/>
      <c r="D1062" s="8">
        <v>0</v>
      </c>
      <c r="E1062" s="35">
        <v>178.2398542</v>
      </c>
      <c r="F1062" s="35"/>
      <c r="G1062" s="26">
        <v>49.5</v>
      </c>
      <c r="H1062" s="35">
        <v>73.849020830000001</v>
      </c>
      <c r="I1062" s="35">
        <v>0</v>
      </c>
      <c r="J1062" s="26">
        <v>0</v>
      </c>
      <c r="K1062" s="35">
        <v>97.906479170000011</v>
      </c>
      <c r="L1062" s="35">
        <v>0</v>
      </c>
      <c r="M1062" s="35">
        <v>391.19943749999999</v>
      </c>
      <c r="N1062" s="35">
        <v>0</v>
      </c>
      <c r="O1062" s="35"/>
      <c r="P1062" s="35"/>
      <c r="Q1062" s="35"/>
      <c r="R1062" s="35">
        <v>49.519458329999999</v>
      </c>
      <c r="S1062" s="35"/>
      <c r="T1062" s="35"/>
      <c r="V1062" s="24">
        <f t="shared" si="66"/>
        <v>840.21425003000002</v>
      </c>
      <c r="X1062" s="5">
        <v>371.25000733006107</v>
      </c>
      <c r="Z1062" s="20">
        <f t="shared" si="67"/>
        <v>1211.4642573600611</v>
      </c>
      <c r="AA1062" s="59">
        <f t="shared" si="65"/>
        <v>41073</v>
      </c>
      <c r="AB1062" s="8">
        <v>150.26443750000001</v>
      </c>
      <c r="AC1062" s="35">
        <v>135.2606667</v>
      </c>
      <c r="AD1062" s="35"/>
      <c r="AE1062" s="35">
        <v>0</v>
      </c>
      <c r="AF1062" s="35">
        <v>234.5360417</v>
      </c>
      <c r="AG1062" s="35">
        <v>22.791916669999999</v>
      </c>
      <c r="AH1062" s="35">
        <v>182.34960419999999</v>
      </c>
      <c r="AI1062" s="35"/>
      <c r="AJ1062" s="35"/>
      <c r="AK1062" s="35"/>
      <c r="AL1062" s="35">
        <v>0</v>
      </c>
      <c r="AM1062" s="35"/>
      <c r="AN1062" s="35"/>
      <c r="AQ1062" s="24">
        <f t="shared" si="69"/>
        <v>725.20266676999995</v>
      </c>
      <c r="AS1062" s="34">
        <v>757.24799999999993</v>
      </c>
      <c r="AU1062" s="20">
        <f t="shared" si="68"/>
        <v>1482.4506667699998</v>
      </c>
      <c r="AW1062" s="20"/>
    </row>
    <row r="1063" spans="1:49" x14ac:dyDescent="0.25">
      <c r="A1063" t="str">
        <f>VLOOKUP($B1063,'Cushing Balance'!$C$2:$E$500,3,TRUE)</f>
        <v>232012</v>
      </c>
      <c r="B1063" s="1">
        <v>41074</v>
      </c>
      <c r="C1063" s="31"/>
      <c r="D1063" s="8">
        <v>0</v>
      </c>
      <c r="E1063" s="35">
        <v>190.41835420000001</v>
      </c>
      <c r="F1063" s="35"/>
      <c r="G1063" s="26">
        <v>49.5</v>
      </c>
      <c r="H1063" s="35">
        <v>78.322000000000003</v>
      </c>
      <c r="I1063" s="35">
        <v>0</v>
      </c>
      <c r="J1063" s="26">
        <v>0</v>
      </c>
      <c r="K1063" s="35">
        <v>101.9785208</v>
      </c>
      <c r="L1063" s="35">
        <v>0</v>
      </c>
      <c r="M1063" s="35">
        <v>452.62927079999997</v>
      </c>
      <c r="N1063" s="35">
        <v>0</v>
      </c>
      <c r="O1063" s="35"/>
      <c r="P1063" s="35"/>
      <c r="Q1063" s="35"/>
      <c r="R1063" s="35">
        <v>32.874625000000002</v>
      </c>
      <c r="S1063" s="35"/>
      <c r="T1063" s="35"/>
      <c r="V1063" s="24">
        <f t="shared" si="66"/>
        <v>905.72277080000003</v>
      </c>
      <c r="X1063" s="5">
        <v>371.25000733006107</v>
      </c>
      <c r="Z1063" s="20">
        <f t="shared" si="67"/>
        <v>1276.9727781300612</v>
      </c>
      <c r="AA1063" s="59">
        <f t="shared" si="65"/>
        <v>41074</v>
      </c>
      <c r="AB1063" s="8">
        <v>147.77445829999999</v>
      </c>
      <c r="AC1063" s="35">
        <v>136.91791670000001</v>
      </c>
      <c r="AD1063" s="35"/>
      <c r="AE1063" s="35">
        <v>0</v>
      </c>
      <c r="AF1063" s="35">
        <v>235.84795829999999</v>
      </c>
      <c r="AG1063" s="35">
        <v>23.482166669999998</v>
      </c>
      <c r="AH1063" s="35">
        <v>188.88404170000001</v>
      </c>
      <c r="AI1063" s="35"/>
      <c r="AJ1063" s="35"/>
      <c r="AK1063" s="35"/>
      <c r="AL1063" s="35">
        <v>0</v>
      </c>
      <c r="AM1063" s="35"/>
      <c r="AN1063" s="35"/>
      <c r="AQ1063" s="24">
        <f t="shared" si="69"/>
        <v>732.90654166999991</v>
      </c>
      <c r="AS1063" s="34">
        <v>757.24799999999993</v>
      </c>
      <c r="AU1063" s="20">
        <f t="shared" si="68"/>
        <v>1490.1545416699998</v>
      </c>
      <c r="AW1063" s="20"/>
    </row>
    <row r="1064" spans="1:49" x14ac:dyDescent="0.25">
      <c r="A1064" t="str">
        <f>VLOOKUP($B1064,'Cushing Balance'!$C$2:$E$500,3,TRUE)</f>
        <v>232012</v>
      </c>
      <c r="B1064" s="1">
        <v>41075</v>
      </c>
      <c r="C1064" s="31"/>
      <c r="D1064" s="8">
        <v>208.9797083</v>
      </c>
      <c r="E1064" s="35">
        <v>185.02104170000001</v>
      </c>
      <c r="F1064" s="35"/>
      <c r="G1064" s="26">
        <v>49.5</v>
      </c>
      <c r="H1064" s="35">
        <v>78.242750000000001</v>
      </c>
      <c r="I1064" s="35">
        <v>0</v>
      </c>
      <c r="J1064" s="26">
        <v>0</v>
      </c>
      <c r="K1064" s="35">
        <v>97.97027082999999</v>
      </c>
      <c r="L1064" s="35">
        <v>0</v>
      </c>
      <c r="M1064" s="35">
        <v>374.29197920000001</v>
      </c>
      <c r="N1064" s="35">
        <v>0</v>
      </c>
      <c r="O1064" s="35"/>
      <c r="P1064" s="35"/>
      <c r="Q1064" s="35"/>
      <c r="R1064" s="35">
        <v>18.406812500000001</v>
      </c>
      <c r="S1064" s="35"/>
      <c r="T1064" s="35"/>
      <c r="V1064" s="24">
        <f t="shared" si="66"/>
        <v>1012.4125625300001</v>
      </c>
      <c r="X1064" s="5">
        <v>371.25000733006107</v>
      </c>
      <c r="Z1064" s="20">
        <f t="shared" si="67"/>
        <v>1383.662569860061</v>
      </c>
      <c r="AA1064" s="59">
        <f t="shared" si="65"/>
        <v>41075</v>
      </c>
      <c r="AB1064" s="8">
        <v>148.38797919999999</v>
      </c>
      <c r="AC1064" s="35">
        <v>134.2401667</v>
      </c>
      <c r="AD1064" s="35"/>
      <c r="AE1064" s="35">
        <v>0</v>
      </c>
      <c r="AF1064" s="35">
        <v>232.25504169999999</v>
      </c>
      <c r="AG1064" s="35">
        <v>17.787791669999997</v>
      </c>
      <c r="AH1064" s="35">
        <v>179.08104170000001</v>
      </c>
      <c r="AI1064" s="35"/>
      <c r="AJ1064" s="35"/>
      <c r="AK1064" s="35"/>
      <c r="AL1064" s="35">
        <v>0</v>
      </c>
      <c r="AM1064" s="35"/>
      <c r="AN1064" s="35"/>
      <c r="AQ1064" s="24">
        <f t="shared" si="69"/>
        <v>711.75202096999999</v>
      </c>
      <c r="AS1064" s="34">
        <v>757.24799999999993</v>
      </c>
      <c r="AU1064" s="20">
        <f t="shared" si="68"/>
        <v>1469.0000209699999</v>
      </c>
      <c r="AW1064" s="20"/>
    </row>
    <row r="1065" spans="1:49" x14ac:dyDescent="0.25">
      <c r="A1065" t="str">
        <f>VLOOKUP($B1065,'Cushing Balance'!$C$2:$E$500,3,TRUE)</f>
        <v>242012</v>
      </c>
      <c r="B1065" s="1">
        <v>41076</v>
      </c>
      <c r="C1065" s="31"/>
      <c r="D1065" s="8">
        <v>63.869166669999998</v>
      </c>
      <c r="E1065" s="35">
        <v>181.69547919999999</v>
      </c>
      <c r="F1065" s="35"/>
      <c r="G1065" s="26">
        <v>49.5</v>
      </c>
      <c r="H1065" s="35">
        <v>61.767291669999999</v>
      </c>
      <c r="I1065" s="35">
        <v>0</v>
      </c>
      <c r="J1065" s="26">
        <v>0</v>
      </c>
      <c r="K1065" s="35">
        <v>95.01052082999999</v>
      </c>
      <c r="L1065" s="35">
        <v>0</v>
      </c>
      <c r="M1065" s="35">
        <v>456.75793750000003</v>
      </c>
      <c r="N1065" s="35">
        <v>0</v>
      </c>
      <c r="O1065" s="35"/>
      <c r="P1065" s="35"/>
      <c r="Q1065" s="35"/>
      <c r="R1065" s="35">
        <v>2.8083749999999998</v>
      </c>
      <c r="S1065" s="35"/>
      <c r="T1065" s="35"/>
      <c r="V1065" s="24">
        <f t="shared" si="66"/>
        <v>911.40877087000001</v>
      </c>
      <c r="X1065" s="5">
        <v>371.25000733006107</v>
      </c>
      <c r="Z1065" s="20">
        <f t="shared" si="67"/>
        <v>1282.6587782000611</v>
      </c>
      <c r="AA1065" s="59">
        <f t="shared" si="65"/>
        <v>41076</v>
      </c>
      <c r="AB1065" s="8">
        <v>148.80962500000001</v>
      </c>
      <c r="AC1065" s="35">
        <v>136.086625</v>
      </c>
      <c r="AD1065" s="35"/>
      <c r="AE1065" s="35">
        <v>0</v>
      </c>
      <c r="AF1065" s="35">
        <v>233.16308330000001</v>
      </c>
      <c r="AG1065" s="35">
        <v>18.77866667</v>
      </c>
      <c r="AH1065" s="35">
        <v>182.90285420000001</v>
      </c>
      <c r="AI1065" s="35"/>
      <c r="AJ1065" s="35"/>
      <c r="AK1065" s="35"/>
      <c r="AL1065" s="35">
        <v>0</v>
      </c>
      <c r="AM1065" s="35"/>
      <c r="AN1065" s="35"/>
      <c r="AQ1065" s="24">
        <f t="shared" si="69"/>
        <v>719.74085417000003</v>
      </c>
      <c r="AS1065" s="34">
        <v>757.24799999999993</v>
      </c>
      <c r="AU1065" s="20">
        <f t="shared" si="68"/>
        <v>1476.98885417</v>
      </c>
      <c r="AW1065" s="20"/>
    </row>
    <row r="1066" spans="1:49" x14ac:dyDescent="0.25">
      <c r="A1066" t="str">
        <f>VLOOKUP($B1066,'Cushing Balance'!$C$2:$E$500,3,TRUE)</f>
        <v>242012</v>
      </c>
      <c r="B1066" s="1">
        <v>41077</v>
      </c>
      <c r="C1066" s="31"/>
      <c r="D1066" s="8">
        <v>0</v>
      </c>
      <c r="E1066" s="35">
        <v>177.97935419999999</v>
      </c>
      <c r="F1066" s="35"/>
      <c r="G1066" s="26">
        <v>49.5</v>
      </c>
      <c r="H1066" s="35">
        <v>45.184020830000001</v>
      </c>
      <c r="I1066" s="35">
        <v>0</v>
      </c>
      <c r="J1066" s="26">
        <v>0</v>
      </c>
      <c r="K1066" s="35">
        <v>94.104687499999997</v>
      </c>
      <c r="L1066" s="35">
        <v>0</v>
      </c>
      <c r="M1066" s="35">
        <v>452.81295829999999</v>
      </c>
      <c r="N1066" s="35">
        <v>0</v>
      </c>
      <c r="O1066" s="35"/>
      <c r="P1066" s="35"/>
      <c r="Q1066" s="35"/>
      <c r="R1066" s="35">
        <v>2.3497499999999998</v>
      </c>
      <c r="S1066" s="35"/>
      <c r="T1066" s="35"/>
      <c r="V1066" s="24">
        <f t="shared" si="66"/>
        <v>821.93077082999991</v>
      </c>
      <c r="X1066" s="5">
        <v>371.25000733006107</v>
      </c>
      <c r="Z1066" s="20">
        <f t="shared" si="67"/>
        <v>1193.180778160061</v>
      </c>
      <c r="AA1066" s="59">
        <f t="shared" si="65"/>
        <v>41077</v>
      </c>
      <c r="AB1066" s="8">
        <v>129.9669792</v>
      </c>
      <c r="AC1066" s="35">
        <v>135.66041670000001</v>
      </c>
      <c r="AD1066" s="35"/>
      <c r="AE1066" s="35">
        <v>0</v>
      </c>
      <c r="AF1066" s="35">
        <v>233.23406249999999</v>
      </c>
      <c r="AG1066" s="35">
        <v>34.118958329999998</v>
      </c>
      <c r="AH1066" s="35">
        <v>186.56070829999999</v>
      </c>
      <c r="AI1066" s="35"/>
      <c r="AJ1066" s="35"/>
      <c r="AK1066" s="35"/>
      <c r="AL1066" s="35">
        <v>0</v>
      </c>
      <c r="AM1066" s="35"/>
      <c r="AN1066" s="35"/>
      <c r="AQ1066" s="24">
        <f t="shared" si="69"/>
        <v>719.54112502999999</v>
      </c>
      <c r="AS1066" s="34">
        <v>757.24799999999993</v>
      </c>
      <c r="AU1066" s="20">
        <f t="shared" si="68"/>
        <v>1476.7891250299999</v>
      </c>
      <c r="AW1066" s="20"/>
    </row>
    <row r="1067" spans="1:49" x14ac:dyDescent="0.25">
      <c r="A1067" t="str">
        <f>VLOOKUP($B1067,'Cushing Balance'!$C$2:$E$500,3,TRUE)</f>
        <v>242012</v>
      </c>
      <c r="B1067" s="1">
        <v>41078</v>
      </c>
      <c r="C1067" s="31"/>
      <c r="D1067" s="8">
        <v>194.85964580000001</v>
      </c>
      <c r="E1067" s="35">
        <v>179.6542292</v>
      </c>
      <c r="F1067" s="35"/>
      <c r="G1067" s="26">
        <v>49.5</v>
      </c>
      <c r="H1067" s="35">
        <v>60.21383333</v>
      </c>
      <c r="I1067" s="35">
        <v>0</v>
      </c>
      <c r="J1067" s="26">
        <v>0</v>
      </c>
      <c r="K1067" s="35">
        <v>95.674666670000008</v>
      </c>
      <c r="L1067" s="35">
        <v>0</v>
      </c>
      <c r="M1067" s="35">
        <v>448.48639580000003</v>
      </c>
      <c r="N1067" s="35">
        <v>0</v>
      </c>
      <c r="O1067" s="35"/>
      <c r="P1067" s="35"/>
      <c r="Q1067" s="35"/>
      <c r="R1067" s="35">
        <v>53.704333330000004</v>
      </c>
      <c r="S1067" s="35"/>
      <c r="T1067" s="35"/>
      <c r="V1067" s="24">
        <f t="shared" si="66"/>
        <v>1082.09310413</v>
      </c>
      <c r="X1067" s="5">
        <v>371.25000733006107</v>
      </c>
      <c r="Z1067" s="20">
        <f t="shared" si="67"/>
        <v>1453.3431114600612</v>
      </c>
      <c r="AA1067" s="59">
        <f t="shared" si="65"/>
        <v>41078</v>
      </c>
      <c r="AB1067" s="8">
        <v>149.90835419999999</v>
      </c>
      <c r="AC1067" s="35">
        <v>136.62610420000001</v>
      </c>
      <c r="AD1067" s="35"/>
      <c r="AE1067" s="35">
        <v>0</v>
      </c>
      <c r="AF1067" s="35">
        <v>234.08466670000001</v>
      </c>
      <c r="AG1067" s="35">
        <v>30.997812499999998</v>
      </c>
      <c r="AH1067" s="35">
        <v>193.28277080000001</v>
      </c>
      <c r="AI1067" s="35"/>
      <c r="AJ1067" s="35"/>
      <c r="AK1067" s="35"/>
      <c r="AL1067" s="35">
        <v>0</v>
      </c>
      <c r="AM1067" s="35"/>
      <c r="AN1067" s="35"/>
      <c r="AQ1067" s="24">
        <f t="shared" si="69"/>
        <v>744.89970840000001</v>
      </c>
      <c r="AS1067" s="34">
        <v>757.24799999999993</v>
      </c>
      <c r="AU1067" s="20">
        <f t="shared" si="68"/>
        <v>1502.1477083999998</v>
      </c>
      <c r="AW1067" s="20"/>
    </row>
    <row r="1068" spans="1:49" x14ac:dyDescent="0.25">
      <c r="A1068" t="str">
        <f>VLOOKUP($B1068,'Cushing Balance'!$C$2:$E$500,3,TRUE)</f>
        <v>242012</v>
      </c>
      <c r="B1068" s="1">
        <v>41079</v>
      </c>
      <c r="C1068" s="31"/>
      <c r="D1068" s="8">
        <v>0</v>
      </c>
      <c r="E1068" s="35">
        <v>192.9785</v>
      </c>
      <c r="F1068" s="35"/>
      <c r="G1068" s="26">
        <v>49.5</v>
      </c>
      <c r="H1068" s="35">
        <v>49.617270830000002</v>
      </c>
      <c r="I1068" s="35">
        <v>0</v>
      </c>
      <c r="J1068" s="26">
        <v>0</v>
      </c>
      <c r="K1068" s="35">
        <v>96.749145829999989</v>
      </c>
      <c r="L1068" s="35">
        <v>0</v>
      </c>
      <c r="M1068" s="35">
        <v>392.75085419999999</v>
      </c>
      <c r="N1068" s="35">
        <v>0</v>
      </c>
      <c r="O1068" s="35"/>
      <c r="P1068" s="35"/>
      <c r="Q1068" s="35"/>
      <c r="R1068" s="35">
        <v>27.661770830000002</v>
      </c>
      <c r="S1068" s="35"/>
      <c r="T1068" s="35"/>
      <c r="V1068" s="24">
        <f t="shared" si="66"/>
        <v>809.25754168999993</v>
      </c>
      <c r="X1068" s="5">
        <v>371.25000733006107</v>
      </c>
      <c r="Z1068" s="20">
        <f t="shared" si="67"/>
        <v>1180.5075490200611</v>
      </c>
      <c r="AA1068" s="59">
        <f t="shared" si="65"/>
        <v>41079</v>
      </c>
      <c r="AB1068" s="8">
        <v>150.5378125</v>
      </c>
      <c r="AC1068" s="35">
        <v>136.76285419999999</v>
      </c>
      <c r="AD1068" s="35"/>
      <c r="AE1068" s="35">
        <v>0</v>
      </c>
      <c r="AF1068" s="35">
        <v>232.3428542</v>
      </c>
      <c r="AG1068" s="35">
        <v>28.368833330000001</v>
      </c>
      <c r="AH1068" s="35">
        <v>189.84268750000001</v>
      </c>
      <c r="AI1068" s="35"/>
      <c r="AJ1068" s="35"/>
      <c r="AK1068" s="35"/>
      <c r="AL1068" s="35">
        <v>0</v>
      </c>
      <c r="AM1068" s="35"/>
      <c r="AN1068" s="35"/>
      <c r="AQ1068" s="24">
        <f t="shared" si="69"/>
        <v>737.85504173000004</v>
      </c>
      <c r="AS1068" s="34">
        <v>757.24799999999993</v>
      </c>
      <c r="AU1068" s="20">
        <f t="shared" si="68"/>
        <v>1495.1030417299999</v>
      </c>
      <c r="AW1068" s="20"/>
    </row>
    <row r="1069" spans="1:49" x14ac:dyDescent="0.25">
      <c r="A1069" t="str">
        <f>VLOOKUP($B1069,'Cushing Balance'!$C$2:$E$500,3,TRUE)</f>
        <v>242012</v>
      </c>
      <c r="B1069" s="1">
        <v>41080</v>
      </c>
      <c r="C1069" s="31"/>
      <c r="D1069" s="8">
        <v>28.79614583</v>
      </c>
      <c r="E1069" s="35">
        <v>188.68345830000001</v>
      </c>
      <c r="F1069" s="35"/>
      <c r="G1069" s="26">
        <v>49.5</v>
      </c>
      <c r="H1069" s="35">
        <v>52.196375000000003</v>
      </c>
      <c r="I1069" s="35">
        <v>0</v>
      </c>
      <c r="J1069" s="26">
        <v>0</v>
      </c>
      <c r="K1069" s="35">
        <v>98.363083329999995</v>
      </c>
      <c r="L1069" s="35">
        <v>0</v>
      </c>
      <c r="M1069" s="35">
        <v>453.22993750000001</v>
      </c>
      <c r="N1069" s="35">
        <v>0</v>
      </c>
      <c r="O1069" s="35"/>
      <c r="P1069" s="35"/>
      <c r="Q1069" s="35"/>
      <c r="R1069" s="35">
        <v>14.20164583</v>
      </c>
      <c r="S1069" s="35"/>
      <c r="T1069" s="35"/>
      <c r="V1069" s="24">
        <f t="shared" si="66"/>
        <v>884.97064578999994</v>
      </c>
      <c r="X1069" s="5">
        <v>371.25000733006107</v>
      </c>
      <c r="Z1069" s="20">
        <f t="shared" si="67"/>
        <v>1256.2206531200609</v>
      </c>
      <c r="AA1069" s="59">
        <f t="shared" si="65"/>
        <v>41080</v>
      </c>
      <c r="AB1069" s="8">
        <v>135.45231250000001</v>
      </c>
      <c r="AC1069" s="35">
        <v>136.62774999999999</v>
      </c>
      <c r="AD1069" s="35"/>
      <c r="AE1069" s="35">
        <v>0</v>
      </c>
      <c r="AF1069" s="35">
        <v>234.49275</v>
      </c>
      <c r="AG1069" s="35">
        <v>23.53414583</v>
      </c>
      <c r="AH1069" s="35">
        <v>189.98056249999999</v>
      </c>
      <c r="AI1069" s="35"/>
      <c r="AJ1069" s="35"/>
      <c r="AK1069" s="35"/>
      <c r="AL1069" s="35">
        <v>0</v>
      </c>
      <c r="AM1069" s="35"/>
      <c r="AN1069" s="35"/>
      <c r="AQ1069" s="24">
        <f t="shared" si="69"/>
        <v>720.08752083000002</v>
      </c>
      <c r="AS1069" s="34">
        <v>757.24799999999993</v>
      </c>
      <c r="AU1069" s="20">
        <f t="shared" si="68"/>
        <v>1477.33552083</v>
      </c>
      <c r="AW1069" s="20"/>
    </row>
    <row r="1070" spans="1:49" x14ac:dyDescent="0.25">
      <c r="A1070" t="str">
        <f>VLOOKUP($B1070,'Cushing Balance'!$C$2:$E$500,3,TRUE)</f>
        <v>242012</v>
      </c>
      <c r="B1070" s="1">
        <v>41081</v>
      </c>
      <c r="C1070" s="31"/>
      <c r="D1070" s="8">
        <v>0</v>
      </c>
      <c r="E1070" s="35">
        <v>193.17583329999999</v>
      </c>
      <c r="F1070" s="35"/>
      <c r="G1070" s="26">
        <v>49.5</v>
      </c>
      <c r="H1070" s="35">
        <v>68.062354170000006</v>
      </c>
      <c r="I1070" s="35">
        <v>0</v>
      </c>
      <c r="J1070" s="26">
        <v>0</v>
      </c>
      <c r="K1070" s="35">
        <v>91.802708329999987</v>
      </c>
      <c r="L1070" s="35">
        <v>0</v>
      </c>
      <c r="M1070" s="35">
        <v>395.51825000000002</v>
      </c>
      <c r="N1070" s="35">
        <v>0</v>
      </c>
      <c r="O1070" s="35"/>
      <c r="P1070" s="35"/>
      <c r="Q1070" s="35"/>
      <c r="R1070" s="35">
        <v>14.3408125</v>
      </c>
      <c r="S1070" s="35"/>
      <c r="T1070" s="35"/>
      <c r="V1070" s="24">
        <f t="shared" si="66"/>
        <v>812.39995829999998</v>
      </c>
      <c r="X1070" s="5">
        <v>371.25000733006107</v>
      </c>
      <c r="Z1070" s="20">
        <f t="shared" si="67"/>
        <v>1183.6499656300612</v>
      </c>
      <c r="AA1070" s="59">
        <f t="shared" si="65"/>
        <v>41081</v>
      </c>
      <c r="AB1070" s="8">
        <v>130.64060420000001</v>
      </c>
      <c r="AC1070" s="35">
        <v>136.53658329999999</v>
      </c>
      <c r="AD1070" s="35"/>
      <c r="AE1070" s="35">
        <v>0</v>
      </c>
      <c r="AF1070" s="35">
        <v>224.00420829999999</v>
      </c>
      <c r="AG1070" s="35">
        <v>27.35552083</v>
      </c>
      <c r="AH1070" s="35">
        <v>182.79129169999999</v>
      </c>
      <c r="AI1070" s="35"/>
      <c r="AJ1070" s="35"/>
      <c r="AK1070" s="35"/>
      <c r="AL1070" s="35">
        <v>0</v>
      </c>
      <c r="AM1070" s="35"/>
      <c r="AN1070" s="35"/>
      <c r="AQ1070" s="24">
        <f t="shared" si="69"/>
        <v>701.32820833000005</v>
      </c>
      <c r="AS1070" s="34">
        <v>757.24799999999993</v>
      </c>
      <c r="AU1070" s="20">
        <f t="shared" si="68"/>
        <v>1458.5762083300001</v>
      </c>
      <c r="AW1070" s="20"/>
    </row>
    <row r="1071" spans="1:49" x14ac:dyDescent="0.25">
      <c r="A1071" t="str">
        <f>VLOOKUP($B1071,'Cushing Balance'!$C$2:$E$500,3,TRUE)</f>
        <v>242012</v>
      </c>
      <c r="B1071" s="1">
        <v>41082</v>
      </c>
      <c r="C1071" s="31"/>
      <c r="D1071" s="8">
        <v>294.11189580000001</v>
      </c>
      <c r="E1071" s="35">
        <v>185.79658330000001</v>
      </c>
      <c r="F1071" s="35"/>
      <c r="G1071" s="26">
        <v>49.5</v>
      </c>
      <c r="H1071" s="35">
        <v>74.822083329999998</v>
      </c>
      <c r="I1071" s="35">
        <v>0</v>
      </c>
      <c r="J1071" s="26">
        <v>0</v>
      </c>
      <c r="K1071" s="35">
        <v>99.039812499999996</v>
      </c>
      <c r="L1071" s="35">
        <v>0</v>
      </c>
      <c r="M1071" s="35">
        <v>452.86675000000002</v>
      </c>
      <c r="N1071" s="35">
        <v>0</v>
      </c>
      <c r="O1071" s="35"/>
      <c r="P1071" s="35"/>
      <c r="Q1071" s="35"/>
      <c r="R1071" s="35">
        <v>34.009749999999997</v>
      </c>
      <c r="S1071" s="35"/>
      <c r="T1071" s="35"/>
      <c r="V1071" s="24">
        <f t="shared" si="66"/>
        <v>1190.14687493</v>
      </c>
      <c r="X1071" s="5">
        <v>371.25000733006107</v>
      </c>
      <c r="Z1071" s="20">
        <f t="shared" si="67"/>
        <v>1561.3968822600609</v>
      </c>
      <c r="AA1071" s="59">
        <f t="shared" si="65"/>
        <v>41082</v>
      </c>
      <c r="AB1071" s="8">
        <v>150.360625</v>
      </c>
      <c r="AC1071" s="35">
        <v>137.7602708</v>
      </c>
      <c r="AD1071" s="35"/>
      <c r="AE1071" s="35">
        <v>0</v>
      </c>
      <c r="AF1071" s="35">
        <v>228.89237499999999</v>
      </c>
      <c r="AG1071" s="35">
        <v>31.856375</v>
      </c>
      <c r="AH1071" s="35">
        <v>161.37022920000001</v>
      </c>
      <c r="AI1071" s="35"/>
      <c r="AJ1071" s="35"/>
      <c r="AK1071" s="35"/>
      <c r="AL1071" s="35">
        <v>0</v>
      </c>
      <c r="AM1071" s="35"/>
      <c r="AN1071" s="35"/>
      <c r="AQ1071" s="24">
        <f t="shared" si="69"/>
        <v>710.23987499999998</v>
      </c>
      <c r="AS1071" s="34">
        <v>757.24799999999993</v>
      </c>
      <c r="AU1071" s="20">
        <f t="shared" si="68"/>
        <v>1467.4878749999998</v>
      </c>
      <c r="AW1071" s="20"/>
    </row>
    <row r="1072" spans="1:49" x14ac:dyDescent="0.25">
      <c r="A1072" t="str">
        <f>VLOOKUP($B1072,'Cushing Balance'!$C$2:$E$500,3,TRUE)</f>
        <v>252012</v>
      </c>
      <c r="B1072" s="1">
        <v>41083</v>
      </c>
      <c r="C1072" s="31"/>
      <c r="D1072" s="8">
        <v>74.076333329999997</v>
      </c>
      <c r="E1072" s="35">
        <v>182.85297919999999</v>
      </c>
      <c r="F1072" s="35"/>
      <c r="G1072" s="26">
        <v>49.5</v>
      </c>
      <c r="H1072" s="35">
        <v>64.803583329999995</v>
      </c>
      <c r="I1072" s="35">
        <v>0</v>
      </c>
      <c r="J1072" s="26">
        <v>0</v>
      </c>
      <c r="K1072" s="35">
        <v>100.907375</v>
      </c>
      <c r="L1072" s="35">
        <v>0</v>
      </c>
      <c r="M1072" s="35">
        <v>412.3118958</v>
      </c>
      <c r="N1072" s="35">
        <v>0</v>
      </c>
      <c r="O1072" s="35"/>
      <c r="P1072" s="35"/>
      <c r="Q1072" s="35"/>
      <c r="R1072" s="35">
        <v>57.072875000000003</v>
      </c>
      <c r="S1072" s="35"/>
      <c r="T1072" s="35"/>
      <c r="V1072" s="24">
        <f t="shared" si="66"/>
        <v>941.52504165999994</v>
      </c>
      <c r="X1072" s="5">
        <v>371.25000733006107</v>
      </c>
      <c r="Z1072" s="20">
        <f t="shared" si="67"/>
        <v>1312.7750489900609</v>
      </c>
      <c r="AA1072" s="59">
        <f t="shared" si="65"/>
        <v>41083</v>
      </c>
      <c r="AB1072" s="8">
        <v>145.66491669999999</v>
      </c>
      <c r="AC1072" s="35">
        <v>136.39737500000001</v>
      </c>
      <c r="AD1072" s="35"/>
      <c r="AE1072" s="35">
        <v>0</v>
      </c>
      <c r="AF1072" s="35">
        <v>232.97283329999999</v>
      </c>
      <c r="AG1072" s="35">
        <v>32.683791669999998</v>
      </c>
      <c r="AH1072" s="35">
        <v>186.65412499999999</v>
      </c>
      <c r="AI1072" s="35"/>
      <c r="AJ1072" s="35"/>
      <c r="AK1072" s="35"/>
      <c r="AL1072" s="35">
        <v>0</v>
      </c>
      <c r="AM1072" s="35"/>
      <c r="AN1072" s="35"/>
      <c r="AQ1072" s="24">
        <f t="shared" si="69"/>
        <v>734.37304167000002</v>
      </c>
      <c r="AS1072" s="34">
        <v>757.24799999999993</v>
      </c>
      <c r="AU1072" s="20">
        <f t="shared" si="68"/>
        <v>1491.6210416700001</v>
      </c>
      <c r="AW1072" s="20"/>
    </row>
    <row r="1073" spans="1:49" x14ac:dyDescent="0.25">
      <c r="A1073" t="str">
        <f>VLOOKUP($B1073,'Cushing Balance'!$C$2:$E$500,3,TRUE)</f>
        <v>252012</v>
      </c>
      <c r="B1073" s="1">
        <v>41084</v>
      </c>
      <c r="C1073" s="31"/>
      <c r="D1073" s="8">
        <v>125.13249999999999</v>
      </c>
      <c r="E1073" s="35">
        <v>187.1164167</v>
      </c>
      <c r="F1073" s="35"/>
      <c r="G1073" s="26">
        <v>49.5</v>
      </c>
      <c r="H1073" s="35">
        <v>42.164749999999998</v>
      </c>
      <c r="I1073" s="35">
        <v>0</v>
      </c>
      <c r="J1073" s="26">
        <v>0</v>
      </c>
      <c r="K1073" s="35">
        <v>100.9320625</v>
      </c>
      <c r="L1073" s="35">
        <v>0</v>
      </c>
      <c r="M1073" s="35">
        <v>418.28320830000001</v>
      </c>
      <c r="N1073" s="35">
        <v>0</v>
      </c>
      <c r="O1073" s="35"/>
      <c r="P1073" s="35"/>
      <c r="Q1073" s="35"/>
      <c r="R1073" s="35">
        <v>1.652083333</v>
      </c>
      <c r="S1073" s="35"/>
      <c r="T1073" s="35"/>
      <c r="V1073" s="24">
        <f t="shared" si="66"/>
        <v>924.78102083300007</v>
      </c>
      <c r="X1073" s="5">
        <v>371.25000733006107</v>
      </c>
      <c r="Z1073" s="20">
        <f t="shared" si="67"/>
        <v>1296.0310281630611</v>
      </c>
      <c r="AA1073" s="59">
        <f t="shared" si="65"/>
        <v>41084</v>
      </c>
      <c r="AB1073" s="8">
        <v>130.24272920000001</v>
      </c>
      <c r="AC1073" s="35">
        <v>137.1451667</v>
      </c>
      <c r="AD1073" s="35"/>
      <c r="AE1073" s="35">
        <v>0</v>
      </c>
      <c r="AF1073" s="35">
        <v>230.66389580000001</v>
      </c>
      <c r="AG1073" s="35">
        <v>33.470916670000001</v>
      </c>
      <c r="AH1073" s="35">
        <v>190.6372083</v>
      </c>
      <c r="AI1073" s="35"/>
      <c r="AJ1073" s="35"/>
      <c r="AK1073" s="35"/>
      <c r="AL1073" s="35">
        <v>0</v>
      </c>
      <c r="AM1073" s="35"/>
      <c r="AN1073" s="35"/>
      <c r="AQ1073" s="24">
        <f t="shared" si="69"/>
        <v>722.15991666999992</v>
      </c>
      <c r="AS1073" s="34">
        <v>757.24799999999993</v>
      </c>
      <c r="AU1073" s="20">
        <f t="shared" si="68"/>
        <v>1479.4079166699998</v>
      </c>
      <c r="AW1073" s="20"/>
    </row>
    <row r="1074" spans="1:49" x14ac:dyDescent="0.25">
      <c r="A1074" t="str">
        <f>VLOOKUP($B1074,'Cushing Balance'!$C$2:$E$500,3,TRUE)</f>
        <v>252012</v>
      </c>
      <c r="B1074" s="1">
        <v>41085</v>
      </c>
      <c r="C1074" s="31"/>
      <c r="D1074" s="8">
        <v>0</v>
      </c>
      <c r="E1074" s="35">
        <v>182.7879375</v>
      </c>
      <c r="F1074" s="35"/>
      <c r="G1074" s="26">
        <v>49.5</v>
      </c>
      <c r="H1074" s="35">
        <v>38.472333329999998</v>
      </c>
      <c r="I1074" s="35">
        <v>0</v>
      </c>
      <c r="J1074" s="26">
        <v>0</v>
      </c>
      <c r="K1074" s="35">
        <v>103.58931250000001</v>
      </c>
      <c r="L1074" s="35">
        <v>0</v>
      </c>
      <c r="M1074" s="35">
        <v>444.1166667</v>
      </c>
      <c r="N1074" s="35">
        <v>0</v>
      </c>
      <c r="O1074" s="35"/>
      <c r="P1074" s="35"/>
      <c r="Q1074" s="35"/>
      <c r="R1074" s="35">
        <v>15.896625</v>
      </c>
      <c r="S1074" s="35"/>
      <c r="T1074" s="35"/>
      <c r="V1074" s="24">
        <f t="shared" si="66"/>
        <v>834.36287502999994</v>
      </c>
      <c r="X1074" s="5">
        <v>371.25000733006107</v>
      </c>
      <c r="Z1074" s="20">
        <f t="shared" si="67"/>
        <v>1205.6128823600611</v>
      </c>
      <c r="AA1074" s="59">
        <f t="shared" si="65"/>
        <v>41085</v>
      </c>
      <c r="AB1074" s="8">
        <v>129.9229167</v>
      </c>
      <c r="AC1074" s="35">
        <v>138.5481667</v>
      </c>
      <c r="AD1074" s="35"/>
      <c r="AE1074" s="35">
        <v>0</v>
      </c>
      <c r="AF1074" s="35">
        <v>229.28062499999999</v>
      </c>
      <c r="AG1074" s="35">
        <v>23.394645830000002</v>
      </c>
      <c r="AH1074" s="35">
        <v>194.68525</v>
      </c>
      <c r="AI1074" s="35"/>
      <c r="AJ1074" s="35"/>
      <c r="AK1074" s="35"/>
      <c r="AL1074" s="35">
        <v>0</v>
      </c>
      <c r="AM1074" s="35"/>
      <c r="AN1074" s="35"/>
      <c r="AQ1074" s="24">
        <f t="shared" si="69"/>
        <v>715.83160423000004</v>
      </c>
      <c r="AS1074" s="34">
        <v>757.24799999999993</v>
      </c>
      <c r="AU1074" s="20">
        <f t="shared" si="68"/>
        <v>1473.0796042299999</v>
      </c>
      <c r="AW1074" s="20"/>
    </row>
    <row r="1075" spans="1:49" x14ac:dyDescent="0.25">
      <c r="A1075" t="str">
        <f>VLOOKUP($B1075,'Cushing Balance'!$C$2:$E$500,3,TRUE)</f>
        <v>252012</v>
      </c>
      <c r="B1075" s="1">
        <v>41086</v>
      </c>
      <c r="C1075" s="31"/>
      <c r="D1075" s="8">
        <v>0</v>
      </c>
      <c r="E1075" s="35">
        <v>191.9127292</v>
      </c>
      <c r="F1075" s="35"/>
      <c r="G1075" s="26">
        <v>49.5</v>
      </c>
      <c r="H1075" s="35">
        <v>74.462874999999997</v>
      </c>
      <c r="I1075" s="35">
        <v>0</v>
      </c>
      <c r="J1075" s="26">
        <v>0</v>
      </c>
      <c r="K1075" s="35">
        <v>102.5852292</v>
      </c>
      <c r="L1075" s="35">
        <v>0</v>
      </c>
      <c r="M1075" s="35">
        <v>437.84806250000003</v>
      </c>
      <c r="N1075" s="35">
        <v>0</v>
      </c>
      <c r="O1075" s="35"/>
      <c r="P1075" s="35"/>
      <c r="Q1075" s="35"/>
      <c r="R1075" s="35">
        <v>17.121395830000001</v>
      </c>
      <c r="S1075" s="35"/>
      <c r="T1075" s="35"/>
      <c r="V1075" s="24">
        <f t="shared" si="66"/>
        <v>873.43029173000002</v>
      </c>
      <c r="X1075" s="5">
        <v>371.25000733006107</v>
      </c>
      <c r="Z1075" s="20">
        <f t="shared" si="67"/>
        <v>1244.6802990600611</v>
      </c>
      <c r="AA1075" s="59">
        <f t="shared" si="65"/>
        <v>41086</v>
      </c>
      <c r="AB1075" s="8">
        <v>130.0087292</v>
      </c>
      <c r="AC1075" s="35">
        <v>137.5299583</v>
      </c>
      <c r="AD1075" s="35"/>
      <c r="AE1075" s="35">
        <v>0</v>
      </c>
      <c r="AF1075" s="35">
        <v>233.9851458</v>
      </c>
      <c r="AG1075" s="35">
        <v>23.125937499999999</v>
      </c>
      <c r="AH1075" s="35">
        <v>189.45495829999999</v>
      </c>
      <c r="AI1075" s="35"/>
      <c r="AJ1075" s="35"/>
      <c r="AK1075" s="35"/>
      <c r="AL1075" s="35">
        <v>0</v>
      </c>
      <c r="AM1075" s="35"/>
      <c r="AN1075" s="35"/>
      <c r="AQ1075" s="24">
        <f t="shared" si="69"/>
        <v>714.10472909999999</v>
      </c>
      <c r="AS1075" s="34">
        <v>757.24799999999993</v>
      </c>
      <c r="AU1075" s="20">
        <f t="shared" si="68"/>
        <v>1471.3527291</v>
      </c>
      <c r="AW1075" s="20"/>
    </row>
    <row r="1076" spans="1:49" x14ac:dyDescent="0.25">
      <c r="A1076" t="str">
        <f>VLOOKUP($B1076,'Cushing Balance'!$C$2:$E$500,3,TRUE)</f>
        <v>252012</v>
      </c>
      <c r="B1076" s="1">
        <v>41087</v>
      </c>
      <c r="C1076" s="31"/>
      <c r="D1076" s="8">
        <v>131.46362500000001</v>
      </c>
      <c r="E1076" s="35">
        <v>192.54702079999998</v>
      </c>
      <c r="F1076" s="35"/>
      <c r="G1076" s="26">
        <v>49.5</v>
      </c>
      <c r="H1076" s="35">
        <v>58.688124999999999</v>
      </c>
      <c r="I1076" s="35">
        <v>0</v>
      </c>
      <c r="J1076" s="26">
        <v>0</v>
      </c>
      <c r="K1076" s="35">
        <v>99.341916670000003</v>
      </c>
      <c r="L1076" s="35">
        <v>0</v>
      </c>
      <c r="M1076" s="35">
        <v>423.3679583</v>
      </c>
      <c r="N1076" s="35">
        <v>0</v>
      </c>
      <c r="O1076" s="35"/>
      <c r="P1076" s="35"/>
      <c r="Q1076" s="35"/>
      <c r="R1076" s="35">
        <v>66.235833329999991</v>
      </c>
      <c r="S1076" s="35"/>
      <c r="T1076" s="35"/>
      <c r="V1076" s="24">
        <f t="shared" si="66"/>
        <v>1021.1444791</v>
      </c>
      <c r="X1076" s="5">
        <v>371.25000733006107</v>
      </c>
      <c r="Z1076" s="20">
        <f t="shared" si="67"/>
        <v>1392.3944864300611</v>
      </c>
      <c r="AA1076" s="59">
        <f t="shared" si="65"/>
        <v>41087</v>
      </c>
      <c r="AB1076" s="8">
        <v>129.75654170000001</v>
      </c>
      <c r="AC1076" s="35">
        <v>137.93777080000001</v>
      </c>
      <c r="AD1076" s="35"/>
      <c r="AE1076" s="35">
        <v>0</v>
      </c>
      <c r="AF1076" s="35">
        <v>235.27022919999999</v>
      </c>
      <c r="AG1076" s="35">
        <v>23.036687499999999</v>
      </c>
      <c r="AH1076" s="35">
        <v>189.25206249999999</v>
      </c>
      <c r="AI1076" s="35"/>
      <c r="AJ1076" s="35"/>
      <c r="AK1076" s="35"/>
      <c r="AL1076" s="35">
        <v>0</v>
      </c>
      <c r="AM1076" s="35"/>
      <c r="AN1076" s="35"/>
      <c r="AQ1076" s="24">
        <f t="shared" si="69"/>
        <v>715.25329169999998</v>
      </c>
      <c r="AS1076" s="34">
        <v>757.24799999999993</v>
      </c>
      <c r="AU1076" s="20">
        <f t="shared" si="68"/>
        <v>1472.5012916999999</v>
      </c>
      <c r="AW1076" s="20"/>
    </row>
    <row r="1077" spans="1:49" x14ac:dyDescent="0.25">
      <c r="A1077" t="str">
        <f>VLOOKUP($B1077,'Cushing Balance'!$C$2:$E$500,3,TRUE)</f>
        <v>252012</v>
      </c>
      <c r="B1077" s="1">
        <v>41088</v>
      </c>
      <c r="C1077" s="31"/>
      <c r="D1077" s="8">
        <v>88.166145829999991</v>
      </c>
      <c r="E1077" s="35">
        <v>166.65768750000001</v>
      </c>
      <c r="F1077" s="35"/>
      <c r="G1077" s="26">
        <v>49.5</v>
      </c>
      <c r="H1077" s="35">
        <v>70.514458329999997</v>
      </c>
      <c r="I1077" s="35">
        <v>0</v>
      </c>
      <c r="J1077" s="26">
        <v>0</v>
      </c>
      <c r="K1077" s="35">
        <v>103.20595829999999</v>
      </c>
      <c r="L1077" s="35">
        <v>0</v>
      </c>
      <c r="M1077" s="35">
        <v>334.37268749999998</v>
      </c>
      <c r="N1077" s="35">
        <v>0</v>
      </c>
      <c r="O1077" s="35"/>
      <c r="P1077" s="35"/>
      <c r="Q1077" s="35"/>
      <c r="R1077" s="35">
        <v>34.502958329999998</v>
      </c>
      <c r="S1077" s="35"/>
      <c r="T1077" s="35"/>
      <c r="V1077" s="24">
        <f t="shared" si="66"/>
        <v>846.91989578999994</v>
      </c>
      <c r="X1077" s="5">
        <v>371.25000733006107</v>
      </c>
      <c r="Z1077" s="20">
        <f t="shared" si="67"/>
        <v>1218.169903120061</v>
      </c>
      <c r="AA1077" s="59">
        <f t="shared" si="65"/>
        <v>41088</v>
      </c>
      <c r="AB1077" s="8">
        <v>129.9004583</v>
      </c>
      <c r="AC1077" s="35">
        <v>135.8744375</v>
      </c>
      <c r="AD1077" s="35"/>
      <c r="AE1077" s="35">
        <v>0</v>
      </c>
      <c r="AF1077" s="35">
        <v>230.8124583</v>
      </c>
      <c r="AG1077" s="35">
        <v>22.807645830000002</v>
      </c>
      <c r="AH1077" s="35">
        <v>189.19154169999999</v>
      </c>
      <c r="AI1077" s="35"/>
      <c r="AJ1077" s="35"/>
      <c r="AK1077" s="35"/>
      <c r="AL1077" s="35">
        <v>0</v>
      </c>
      <c r="AM1077" s="35"/>
      <c r="AN1077" s="35"/>
      <c r="AQ1077" s="24">
        <f t="shared" si="69"/>
        <v>708.58654162999994</v>
      </c>
      <c r="AS1077" s="34">
        <v>757.24799999999993</v>
      </c>
      <c r="AU1077" s="20">
        <f t="shared" si="68"/>
        <v>1465.8345416299999</v>
      </c>
      <c r="AW1077" s="20"/>
    </row>
    <row r="1078" spans="1:49" x14ac:dyDescent="0.25">
      <c r="A1078" t="str">
        <f>VLOOKUP($B1078,'Cushing Balance'!$C$2:$E$500,3,TRUE)</f>
        <v>252012</v>
      </c>
      <c r="B1078" s="1">
        <v>41089</v>
      </c>
      <c r="C1078" s="31"/>
      <c r="D1078" s="8">
        <v>0</v>
      </c>
      <c r="E1078" s="35">
        <v>190.88906249999999</v>
      </c>
      <c r="F1078" s="35"/>
      <c r="G1078" s="26">
        <v>49.5</v>
      </c>
      <c r="H1078" s="35">
        <v>67.457062500000006</v>
      </c>
      <c r="I1078" s="35">
        <v>0</v>
      </c>
      <c r="J1078" s="26">
        <v>0</v>
      </c>
      <c r="K1078" s="35">
        <v>97.8701875</v>
      </c>
      <c r="L1078" s="35">
        <v>0</v>
      </c>
      <c r="M1078" s="35">
        <v>429.05437499999999</v>
      </c>
      <c r="N1078" s="35">
        <v>0</v>
      </c>
      <c r="O1078" s="35"/>
      <c r="P1078" s="35"/>
      <c r="Q1078" s="35"/>
      <c r="R1078" s="35">
        <v>13.37452083</v>
      </c>
      <c r="S1078" s="35"/>
      <c r="T1078" s="35"/>
      <c r="V1078" s="24">
        <f t="shared" si="66"/>
        <v>848.14520833000006</v>
      </c>
      <c r="X1078" s="5">
        <v>371.25000733006107</v>
      </c>
      <c r="Z1078" s="20">
        <f t="shared" si="67"/>
        <v>1219.3952156600612</v>
      </c>
      <c r="AA1078" s="59">
        <f t="shared" si="65"/>
        <v>41089</v>
      </c>
      <c r="AB1078" s="8">
        <v>130.0583125</v>
      </c>
      <c r="AC1078" s="35">
        <v>132.74662499999999</v>
      </c>
      <c r="AD1078" s="35"/>
      <c r="AE1078" s="35">
        <v>0</v>
      </c>
      <c r="AF1078" s="35">
        <v>229.70991670000001</v>
      </c>
      <c r="AG1078" s="35">
        <v>20.408666669999999</v>
      </c>
      <c r="AH1078" s="35">
        <v>177.8418125</v>
      </c>
      <c r="AI1078" s="35"/>
      <c r="AJ1078" s="35"/>
      <c r="AK1078" s="35"/>
      <c r="AL1078" s="35">
        <v>0</v>
      </c>
      <c r="AM1078" s="35"/>
      <c r="AN1078" s="35"/>
      <c r="AQ1078" s="24">
        <f t="shared" si="69"/>
        <v>690.76533337000001</v>
      </c>
      <c r="AS1078" s="34">
        <v>757.24799999999993</v>
      </c>
      <c r="AU1078" s="20">
        <f t="shared" si="68"/>
        <v>1448.0133333700001</v>
      </c>
      <c r="AW1078" s="20"/>
    </row>
    <row r="1079" spans="1:49" x14ac:dyDescent="0.25">
      <c r="A1079" t="str">
        <f>VLOOKUP($B1079,'Cushing Balance'!$C$2:$E$500,3,TRUE)</f>
        <v>262012</v>
      </c>
      <c r="B1079" s="1">
        <v>41090</v>
      </c>
      <c r="C1079" s="31"/>
      <c r="D1079" s="8">
        <v>0</v>
      </c>
      <c r="E1079" s="35">
        <v>179.1929375</v>
      </c>
      <c r="F1079" s="35"/>
      <c r="G1079" s="26">
        <v>49.5</v>
      </c>
      <c r="H1079" s="35">
        <v>38.9876875</v>
      </c>
      <c r="I1079" s="35">
        <v>0</v>
      </c>
      <c r="J1079" s="26">
        <v>0</v>
      </c>
      <c r="K1079" s="35">
        <v>97.789729170000001</v>
      </c>
      <c r="L1079" s="35">
        <v>0</v>
      </c>
      <c r="M1079" s="35">
        <v>402.43258329999998</v>
      </c>
      <c r="N1079" s="35">
        <v>0</v>
      </c>
      <c r="O1079" s="35"/>
      <c r="P1079" s="35"/>
      <c r="Q1079" s="35"/>
      <c r="R1079" s="35">
        <v>26.37083333</v>
      </c>
      <c r="S1079" s="35"/>
      <c r="T1079" s="35"/>
      <c r="V1079" s="24">
        <f t="shared" si="66"/>
        <v>794.27377079999997</v>
      </c>
      <c r="X1079" s="5">
        <v>371.25000733006107</v>
      </c>
      <c r="Z1079" s="20">
        <f t="shared" si="67"/>
        <v>1165.5237781300611</v>
      </c>
      <c r="AA1079" s="59">
        <f t="shared" si="65"/>
        <v>41090</v>
      </c>
      <c r="AB1079" s="8">
        <v>129.86237499999999</v>
      </c>
      <c r="AC1079" s="35">
        <v>136.83168749999999</v>
      </c>
      <c r="AD1079" s="35"/>
      <c r="AE1079" s="35">
        <v>0</v>
      </c>
      <c r="AF1079" s="35">
        <v>233.83568750000001</v>
      </c>
      <c r="AG1079" s="35">
        <v>23.050666669999998</v>
      </c>
      <c r="AH1079" s="35">
        <v>166.02856249999999</v>
      </c>
      <c r="AI1079" s="35"/>
      <c r="AJ1079" s="35"/>
      <c r="AK1079" s="35"/>
      <c r="AL1079" s="35">
        <v>0</v>
      </c>
      <c r="AM1079" s="35"/>
      <c r="AN1079" s="35"/>
      <c r="AQ1079" s="24">
        <f t="shared" si="69"/>
        <v>689.60897917</v>
      </c>
      <c r="AS1079" s="34">
        <v>757.24799999999993</v>
      </c>
      <c r="AU1079" s="20">
        <f t="shared" si="68"/>
        <v>1446.8569791699999</v>
      </c>
      <c r="AW1079" s="20"/>
    </row>
    <row r="1080" spans="1:49" x14ac:dyDescent="0.25">
      <c r="A1080" t="str">
        <f>VLOOKUP($B1080,'Cushing Balance'!$C$2:$E$500,3,TRUE)</f>
        <v>262012</v>
      </c>
      <c r="B1080" s="1">
        <v>41091</v>
      </c>
      <c r="C1080" s="31"/>
      <c r="D1080" s="8">
        <v>0</v>
      </c>
      <c r="E1080" s="35">
        <v>186.2464167</v>
      </c>
      <c r="F1080" s="35"/>
      <c r="G1080" s="26">
        <v>49.5</v>
      </c>
      <c r="H1080" s="35">
        <v>41.0985625</v>
      </c>
      <c r="I1080" s="35">
        <v>0</v>
      </c>
      <c r="J1080" s="26">
        <v>0</v>
      </c>
      <c r="K1080" s="35">
        <v>94.266645829999987</v>
      </c>
      <c r="L1080" s="35">
        <v>0</v>
      </c>
      <c r="M1080" s="35">
        <v>429.1600833</v>
      </c>
      <c r="N1080" s="35">
        <v>0</v>
      </c>
      <c r="O1080" s="35"/>
      <c r="P1080" s="35"/>
      <c r="Q1080" s="35"/>
      <c r="R1080" s="35">
        <v>54.911875000000002</v>
      </c>
      <c r="S1080" s="35"/>
      <c r="T1080" s="35"/>
      <c r="V1080" s="24">
        <f t="shared" si="66"/>
        <v>855.18358333000003</v>
      </c>
      <c r="X1080" s="5">
        <v>396.32081935329711</v>
      </c>
      <c r="Z1080" s="20">
        <f t="shared" si="67"/>
        <v>1251.504402683297</v>
      </c>
      <c r="AA1080" s="59">
        <f t="shared" si="65"/>
        <v>41091</v>
      </c>
      <c r="AB1080" s="8">
        <v>129.93593749999999</v>
      </c>
      <c r="AC1080" s="35">
        <v>137.97458330000001</v>
      </c>
      <c r="AD1080" s="35"/>
      <c r="AE1080" s="35">
        <v>0</v>
      </c>
      <c r="AF1080" s="35">
        <v>232.86237499999999</v>
      </c>
      <c r="AG1080" s="35">
        <v>20.222750000000001</v>
      </c>
      <c r="AH1080" s="35">
        <v>165.43899999999999</v>
      </c>
      <c r="AI1080" s="35"/>
      <c r="AJ1080" s="35"/>
      <c r="AK1080" s="35"/>
      <c r="AL1080" s="35">
        <v>0</v>
      </c>
      <c r="AM1080" s="35"/>
      <c r="AN1080" s="35"/>
      <c r="AQ1080" s="24">
        <f t="shared" si="69"/>
        <v>686.43464579999988</v>
      </c>
      <c r="AS1080" s="34">
        <v>762.28000000000009</v>
      </c>
      <c r="AU1080" s="20">
        <f t="shared" si="68"/>
        <v>1448.7146458</v>
      </c>
      <c r="AW1080" s="20"/>
    </row>
    <row r="1081" spans="1:49" x14ac:dyDescent="0.25">
      <c r="A1081" t="str">
        <f>VLOOKUP($B1081,'Cushing Balance'!$C$2:$E$500,3,TRUE)</f>
        <v>262012</v>
      </c>
      <c r="B1081" s="1">
        <v>41092</v>
      </c>
      <c r="C1081" s="31"/>
      <c r="D1081" s="8">
        <v>108.61679170000001</v>
      </c>
      <c r="E1081" s="35">
        <v>187.1951875</v>
      </c>
      <c r="F1081" s="35"/>
      <c r="G1081" s="26">
        <v>49.5</v>
      </c>
      <c r="H1081" s="35">
        <v>44.559458329999998</v>
      </c>
      <c r="I1081" s="35">
        <v>0</v>
      </c>
      <c r="J1081" s="26">
        <v>0</v>
      </c>
      <c r="K1081" s="35">
        <v>93.119187499999995</v>
      </c>
      <c r="L1081" s="35">
        <v>0</v>
      </c>
      <c r="M1081" s="35">
        <v>434.64625000000001</v>
      </c>
      <c r="N1081" s="35">
        <v>0</v>
      </c>
      <c r="O1081" s="35"/>
      <c r="P1081" s="35"/>
      <c r="Q1081" s="35"/>
      <c r="R1081" s="35">
        <v>30.426604169999997</v>
      </c>
      <c r="S1081" s="35"/>
      <c r="T1081" s="35"/>
      <c r="V1081" s="24">
        <f t="shared" si="66"/>
        <v>948.06347920000007</v>
      </c>
      <c r="X1081" s="5">
        <v>396.32081935329711</v>
      </c>
      <c r="Z1081" s="20">
        <f t="shared" si="67"/>
        <v>1344.3842985532972</v>
      </c>
      <c r="AA1081" s="59">
        <f t="shared" si="65"/>
        <v>41092</v>
      </c>
      <c r="AB1081" s="8">
        <v>129.80945829999999</v>
      </c>
      <c r="AC1081" s="35">
        <v>136.086625</v>
      </c>
      <c r="AD1081" s="35"/>
      <c r="AE1081" s="35">
        <v>0</v>
      </c>
      <c r="AF1081" s="35">
        <v>226.59933330000001</v>
      </c>
      <c r="AG1081" s="35">
        <v>21.531187500000001</v>
      </c>
      <c r="AH1081" s="35">
        <v>164.98706250000001</v>
      </c>
      <c r="AI1081" s="35"/>
      <c r="AJ1081" s="35"/>
      <c r="AK1081" s="35"/>
      <c r="AL1081" s="35">
        <v>0</v>
      </c>
      <c r="AM1081" s="35"/>
      <c r="AN1081" s="35"/>
      <c r="AQ1081" s="24">
        <f t="shared" si="69"/>
        <v>679.01366659999997</v>
      </c>
      <c r="AS1081" s="34">
        <v>762.28000000000009</v>
      </c>
      <c r="AU1081" s="20">
        <f t="shared" si="68"/>
        <v>1441.2936666000001</v>
      </c>
      <c r="AW1081" s="20"/>
    </row>
    <row r="1082" spans="1:49" x14ac:dyDescent="0.25">
      <c r="A1082" t="str">
        <f>VLOOKUP($B1082,'Cushing Balance'!$C$2:$E$500,3,TRUE)</f>
        <v>262012</v>
      </c>
      <c r="B1082" s="1">
        <v>41093</v>
      </c>
      <c r="C1082" s="31"/>
      <c r="D1082" s="8">
        <v>101.3301458</v>
      </c>
      <c r="E1082" s="35">
        <v>182.54785419999999</v>
      </c>
      <c r="F1082" s="35"/>
      <c r="G1082" s="26">
        <v>49.5</v>
      </c>
      <c r="H1082" s="35">
        <v>66.93077083</v>
      </c>
      <c r="I1082" s="35">
        <v>0</v>
      </c>
      <c r="J1082" s="26">
        <v>0</v>
      </c>
      <c r="K1082" s="35">
        <v>90.639395829999998</v>
      </c>
      <c r="L1082" s="35">
        <v>0</v>
      </c>
      <c r="M1082" s="35">
        <v>367.61516669999997</v>
      </c>
      <c r="N1082" s="35">
        <v>0</v>
      </c>
      <c r="O1082" s="35"/>
      <c r="P1082" s="35"/>
      <c r="Q1082" s="35"/>
      <c r="R1082" s="35">
        <v>14.350645829999999</v>
      </c>
      <c r="S1082" s="35"/>
      <c r="T1082" s="35"/>
      <c r="V1082" s="24">
        <f t="shared" si="66"/>
        <v>872.91397918999985</v>
      </c>
      <c r="X1082" s="5">
        <v>396.32081935329711</v>
      </c>
      <c r="Z1082" s="20">
        <f t="shared" si="67"/>
        <v>1269.2347985432971</v>
      </c>
      <c r="AA1082" s="59">
        <f t="shared" si="65"/>
        <v>41093</v>
      </c>
      <c r="AB1082" s="8">
        <v>129.88966669999999</v>
      </c>
      <c r="AC1082" s="35">
        <v>136.1009167</v>
      </c>
      <c r="AD1082" s="35"/>
      <c r="AE1082" s="35">
        <v>0</v>
      </c>
      <c r="AF1082" s="35">
        <v>225.8532917</v>
      </c>
      <c r="AG1082" s="35">
        <v>21.679083330000001</v>
      </c>
      <c r="AH1082" s="35">
        <v>176.65168750000001</v>
      </c>
      <c r="AI1082" s="35"/>
      <c r="AJ1082" s="35"/>
      <c r="AK1082" s="35"/>
      <c r="AL1082" s="35">
        <v>0</v>
      </c>
      <c r="AM1082" s="35"/>
      <c r="AN1082" s="35"/>
      <c r="AQ1082" s="24">
        <f t="shared" si="69"/>
        <v>690.17464593</v>
      </c>
      <c r="AS1082" s="34">
        <v>762.28000000000009</v>
      </c>
      <c r="AU1082" s="20">
        <f t="shared" si="68"/>
        <v>1452.45464593</v>
      </c>
      <c r="AW1082" s="20"/>
    </row>
    <row r="1083" spans="1:49" x14ac:dyDescent="0.25">
      <c r="A1083" t="str">
        <f>VLOOKUP($B1083,'Cushing Balance'!$C$2:$E$500,3,TRUE)</f>
        <v>262012</v>
      </c>
      <c r="B1083" s="1">
        <v>41094</v>
      </c>
      <c r="C1083" s="31"/>
      <c r="D1083" s="8">
        <v>0</v>
      </c>
      <c r="E1083" s="35">
        <v>186.883375</v>
      </c>
      <c r="F1083" s="35"/>
      <c r="G1083" s="26">
        <v>49.5</v>
      </c>
      <c r="H1083" s="35">
        <v>63.396000000000001</v>
      </c>
      <c r="I1083" s="35">
        <v>0</v>
      </c>
      <c r="J1083" s="26">
        <v>0</v>
      </c>
      <c r="K1083" s="35">
        <v>92.361270829999995</v>
      </c>
      <c r="L1083" s="35">
        <v>0</v>
      </c>
      <c r="M1083" s="35">
        <v>413.04366670000002</v>
      </c>
      <c r="N1083" s="35">
        <v>0</v>
      </c>
      <c r="O1083" s="35"/>
      <c r="P1083" s="35"/>
      <c r="Q1083" s="35"/>
      <c r="R1083" s="35">
        <v>2.6713333330000002</v>
      </c>
      <c r="S1083" s="35"/>
      <c r="T1083" s="35"/>
      <c r="V1083" s="24">
        <f t="shared" si="66"/>
        <v>807.85564586300006</v>
      </c>
      <c r="X1083" s="5">
        <v>396.32081935329711</v>
      </c>
      <c r="Z1083" s="20">
        <f t="shared" si="67"/>
        <v>1204.1764652162972</v>
      </c>
      <c r="AA1083" s="59">
        <f t="shared" si="65"/>
        <v>41094</v>
      </c>
      <c r="AB1083" s="8">
        <v>129.8995208</v>
      </c>
      <c r="AC1083" s="35">
        <v>136.4500208</v>
      </c>
      <c r="AD1083" s="35"/>
      <c r="AE1083" s="35">
        <v>0</v>
      </c>
      <c r="AF1083" s="35">
        <v>229.936375</v>
      </c>
      <c r="AG1083" s="35">
        <v>21.766833330000001</v>
      </c>
      <c r="AH1083" s="35">
        <v>190.92954170000002</v>
      </c>
      <c r="AI1083" s="35"/>
      <c r="AJ1083" s="35"/>
      <c r="AK1083" s="35"/>
      <c r="AL1083" s="35">
        <v>0</v>
      </c>
      <c r="AM1083" s="35"/>
      <c r="AN1083" s="35"/>
      <c r="AQ1083" s="24">
        <f t="shared" si="69"/>
        <v>708.98229162999996</v>
      </c>
      <c r="AS1083" s="34">
        <v>762.28000000000009</v>
      </c>
      <c r="AU1083" s="20">
        <f t="shared" si="68"/>
        <v>1471.2622916300002</v>
      </c>
      <c r="AW1083" s="20"/>
    </row>
    <row r="1084" spans="1:49" x14ac:dyDescent="0.25">
      <c r="A1084" t="str">
        <f>VLOOKUP($B1084,'Cushing Balance'!$C$2:$E$500,3,TRUE)</f>
        <v>262012</v>
      </c>
      <c r="B1084" s="1">
        <v>41095</v>
      </c>
      <c r="C1084" s="31"/>
      <c r="D1084" s="8">
        <v>0</v>
      </c>
      <c r="E1084" s="35">
        <v>136.78450000000001</v>
      </c>
      <c r="F1084" s="35"/>
      <c r="G1084" s="26">
        <v>49.5</v>
      </c>
      <c r="H1084" s="35">
        <v>60.277041669999996</v>
      </c>
      <c r="I1084" s="35">
        <v>0</v>
      </c>
      <c r="J1084" s="26">
        <v>0</v>
      </c>
      <c r="K1084" s="35">
        <v>94.085583329999992</v>
      </c>
      <c r="L1084" s="35">
        <v>0</v>
      </c>
      <c r="M1084" s="35">
        <v>400.33756249999999</v>
      </c>
      <c r="N1084" s="35">
        <v>0</v>
      </c>
      <c r="O1084" s="35"/>
      <c r="P1084" s="35"/>
      <c r="Q1084" s="35"/>
      <c r="R1084" s="35">
        <v>15.733166670000001</v>
      </c>
      <c r="S1084" s="35"/>
      <c r="T1084" s="35"/>
      <c r="V1084" s="24">
        <f t="shared" si="66"/>
        <v>756.7178541699999</v>
      </c>
      <c r="X1084" s="5">
        <v>396.32081935329711</v>
      </c>
      <c r="Z1084" s="20">
        <f t="shared" si="67"/>
        <v>1153.0386735232969</v>
      </c>
      <c r="AA1084" s="59">
        <f t="shared" si="65"/>
        <v>41095</v>
      </c>
      <c r="AB1084" s="8">
        <v>129.90679170000001</v>
      </c>
      <c r="AC1084" s="35">
        <v>138.09062499999999</v>
      </c>
      <c r="AD1084" s="35"/>
      <c r="AE1084" s="35">
        <v>0</v>
      </c>
      <c r="AF1084" s="35">
        <v>221.49091670000001</v>
      </c>
      <c r="AG1084" s="35">
        <v>20.67304167</v>
      </c>
      <c r="AH1084" s="35">
        <v>190.61285420000002</v>
      </c>
      <c r="AI1084" s="35"/>
      <c r="AJ1084" s="35"/>
      <c r="AK1084" s="35"/>
      <c r="AL1084" s="35">
        <v>0</v>
      </c>
      <c r="AM1084" s="35"/>
      <c r="AN1084" s="35"/>
      <c r="AQ1084" s="24">
        <f t="shared" si="69"/>
        <v>700.77422926999998</v>
      </c>
      <c r="AS1084" s="34">
        <v>762.28000000000009</v>
      </c>
      <c r="AU1084" s="20">
        <f t="shared" si="68"/>
        <v>1463.0542292700002</v>
      </c>
      <c r="AW1084" s="20"/>
    </row>
    <row r="1085" spans="1:49" x14ac:dyDescent="0.25">
      <c r="A1085" t="str">
        <f>VLOOKUP($B1085,'Cushing Balance'!$C$2:$E$500,3,TRUE)</f>
        <v>262012</v>
      </c>
      <c r="B1085" s="1">
        <v>41096</v>
      </c>
      <c r="C1085" s="31"/>
      <c r="D1085" s="8">
        <v>83.742062500000003</v>
      </c>
      <c r="E1085" s="35">
        <v>31.909208330000002</v>
      </c>
      <c r="F1085" s="35"/>
      <c r="G1085" s="26">
        <v>49.5</v>
      </c>
      <c r="H1085" s="35">
        <v>29.38025</v>
      </c>
      <c r="I1085" s="35">
        <v>0</v>
      </c>
      <c r="J1085" s="26">
        <v>0</v>
      </c>
      <c r="K1085" s="35">
        <v>98.586812499999994</v>
      </c>
      <c r="L1085" s="35">
        <v>0</v>
      </c>
      <c r="M1085" s="35">
        <v>404.48843749999997</v>
      </c>
      <c r="N1085" s="35">
        <v>0</v>
      </c>
      <c r="O1085" s="35"/>
      <c r="P1085" s="35"/>
      <c r="Q1085" s="35"/>
      <c r="R1085" s="35">
        <v>41.813812499999997</v>
      </c>
      <c r="S1085" s="35"/>
      <c r="T1085" s="35"/>
      <c r="V1085" s="24">
        <f t="shared" si="66"/>
        <v>739.42058333</v>
      </c>
      <c r="X1085" s="5">
        <v>396.32081935329711</v>
      </c>
      <c r="Z1085" s="20">
        <f t="shared" si="67"/>
        <v>1135.7414026832971</v>
      </c>
      <c r="AA1085" s="59">
        <f t="shared" si="65"/>
        <v>41096</v>
      </c>
      <c r="AB1085" s="8">
        <v>136.9705625</v>
      </c>
      <c r="AC1085" s="35">
        <v>131.82008329999999</v>
      </c>
      <c r="AD1085" s="35"/>
      <c r="AE1085" s="35">
        <v>0</v>
      </c>
      <c r="AF1085" s="35">
        <v>227.82512500000001</v>
      </c>
      <c r="AG1085" s="35">
        <v>18.815520830000001</v>
      </c>
      <c r="AH1085" s="35">
        <v>191.03822919999999</v>
      </c>
      <c r="AI1085" s="35"/>
      <c r="AJ1085" s="35"/>
      <c r="AK1085" s="35"/>
      <c r="AL1085" s="35">
        <v>0</v>
      </c>
      <c r="AM1085" s="35"/>
      <c r="AN1085" s="35"/>
      <c r="AQ1085" s="24">
        <f t="shared" si="69"/>
        <v>706.46952082999996</v>
      </c>
      <c r="AS1085" s="34">
        <v>762.28000000000009</v>
      </c>
      <c r="AU1085" s="20">
        <f t="shared" si="68"/>
        <v>1468.7495208300002</v>
      </c>
      <c r="AW1085" s="20"/>
    </row>
    <row r="1086" spans="1:49" x14ac:dyDescent="0.25">
      <c r="A1086" t="str">
        <f>VLOOKUP($B1086,'Cushing Balance'!$C$2:$E$500,3,TRUE)</f>
        <v>272012</v>
      </c>
      <c r="B1086" s="1">
        <v>41097</v>
      </c>
      <c r="C1086" s="31"/>
      <c r="D1086" s="8">
        <v>69.659708330000001</v>
      </c>
      <c r="E1086" s="35">
        <v>178.35118750000001</v>
      </c>
      <c r="F1086" s="35"/>
      <c r="G1086" s="26">
        <v>49.5</v>
      </c>
      <c r="H1086" s="35">
        <v>52.253333330000004</v>
      </c>
      <c r="I1086" s="35">
        <v>0</v>
      </c>
      <c r="J1086" s="26">
        <v>0</v>
      </c>
      <c r="K1086" s="35">
        <v>98.444895829999993</v>
      </c>
      <c r="L1086" s="35">
        <v>0</v>
      </c>
      <c r="M1086" s="35">
        <v>421.94881249999997</v>
      </c>
      <c r="N1086" s="35">
        <v>0</v>
      </c>
      <c r="O1086" s="35"/>
      <c r="P1086" s="35"/>
      <c r="Q1086" s="35"/>
      <c r="R1086" s="35">
        <v>59.079791669999999</v>
      </c>
      <c r="S1086" s="35"/>
      <c r="T1086" s="35"/>
      <c r="V1086" s="24">
        <f t="shared" si="66"/>
        <v>929.23772915999996</v>
      </c>
      <c r="X1086" s="5">
        <v>396.32081935329711</v>
      </c>
      <c r="Z1086" s="20">
        <f t="shared" si="67"/>
        <v>1325.558548513297</v>
      </c>
      <c r="AA1086" s="59">
        <f t="shared" si="65"/>
        <v>41097</v>
      </c>
      <c r="AB1086" s="8">
        <v>141.39922920000001</v>
      </c>
      <c r="AC1086" s="35">
        <v>136.48383329999999</v>
      </c>
      <c r="AD1086" s="35"/>
      <c r="AE1086" s="35">
        <v>0</v>
      </c>
      <c r="AF1086" s="35">
        <v>232.81177080000001</v>
      </c>
      <c r="AG1086" s="35">
        <v>23.069708330000001</v>
      </c>
      <c r="AH1086" s="35">
        <v>192.72639580000001</v>
      </c>
      <c r="AI1086" s="35"/>
      <c r="AJ1086" s="35"/>
      <c r="AK1086" s="35"/>
      <c r="AL1086" s="35">
        <v>0</v>
      </c>
      <c r="AM1086" s="35"/>
      <c r="AN1086" s="35"/>
      <c r="AQ1086" s="24">
        <f t="shared" si="69"/>
        <v>726.49093743000003</v>
      </c>
      <c r="AS1086" s="34">
        <v>762.28000000000009</v>
      </c>
      <c r="AU1086" s="20">
        <f t="shared" si="68"/>
        <v>1488.7709374300002</v>
      </c>
      <c r="AW1086" s="20"/>
    </row>
    <row r="1087" spans="1:49" x14ac:dyDescent="0.25">
      <c r="A1087" t="str">
        <f>VLOOKUP($B1087,'Cushing Balance'!$C$2:$E$500,3,TRUE)</f>
        <v>272012</v>
      </c>
      <c r="B1087" s="1">
        <v>41098</v>
      </c>
      <c r="C1087" s="31"/>
      <c r="D1087" s="8">
        <v>0</v>
      </c>
      <c r="E1087" s="35">
        <v>159.86018749999999</v>
      </c>
      <c r="F1087" s="35"/>
      <c r="G1087" s="26">
        <v>49.5</v>
      </c>
      <c r="H1087" s="35">
        <v>52.034958330000002</v>
      </c>
      <c r="I1087" s="35">
        <v>0</v>
      </c>
      <c r="J1087" s="26">
        <v>0</v>
      </c>
      <c r="K1087" s="35">
        <v>96.141979169999999</v>
      </c>
      <c r="L1087" s="35">
        <v>0</v>
      </c>
      <c r="M1087" s="35">
        <v>396.5262917</v>
      </c>
      <c r="N1087" s="35">
        <v>0</v>
      </c>
      <c r="O1087" s="35"/>
      <c r="P1087" s="35"/>
      <c r="Q1087" s="35"/>
      <c r="R1087" s="35">
        <v>14.961020829999999</v>
      </c>
      <c r="S1087" s="35"/>
      <c r="T1087" s="35"/>
      <c r="V1087" s="24">
        <f t="shared" si="66"/>
        <v>769.02443753000011</v>
      </c>
      <c r="X1087" s="5">
        <v>396.32081935329711</v>
      </c>
      <c r="Z1087" s="20">
        <f t="shared" si="67"/>
        <v>1165.3452568832972</v>
      </c>
      <c r="AA1087" s="59">
        <f t="shared" si="65"/>
        <v>41098</v>
      </c>
      <c r="AB1087" s="8">
        <v>146.10189579999999</v>
      </c>
      <c r="AC1087" s="35">
        <v>140.6683333</v>
      </c>
      <c r="AD1087" s="35"/>
      <c r="AE1087" s="35">
        <v>0</v>
      </c>
      <c r="AF1087" s="35">
        <v>229.3612708</v>
      </c>
      <c r="AG1087" s="35">
        <v>22.501979169999998</v>
      </c>
      <c r="AH1087" s="35">
        <v>191.22310419999999</v>
      </c>
      <c r="AI1087" s="35"/>
      <c r="AJ1087" s="35"/>
      <c r="AK1087" s="35"/>
      <c r="AL1087" s="35">
        <v>0</v>
      </c>
      <c r="AM1087" s="35"/>
      <c r="AN1087" s="35"/>
      <c r="AQ1087" s="24">
        <f t="shared" si="69"/>
        <v>729.85658326999999</v>
      </c>
      <c r="AS1087" s="34">
        <v>762.28000000000009</v>
      </c>
      <c r="AU1087" s="20">
        <f t="shared" si="68"/>
        <v>1492.1365832700001</v>
      </c>
      <c r="AW1087" s="20"/>
    </row>
    <row r="1088" spans="1:49" x14ac:dyDescent="0.25">
      <c r="A1088" t="str">
        <f>VLOOKUP($B1088,'Cushing Balance'!$C$2:$E$500,3,TRUE)</f>
        <v>272012</v>
      </c>
      <c r="B1088" s="1">
        <v>41099</v>
      </c>
      <c r="C1088" s="31"/>
      <c r="D1088" s="8">
        <v>214.62112500000001</v>
      </c>
      <c r="E1088" s="35">
        <v>155.50045829999999</v>
      </c>
      <c r="F1088" s="35"/>
      <c r="G1088" s="26">
        <v>49.5</v>
      </c>
      <c r="H1088" s="35">
        <v>49.208812500000001</v>
      </c>
      <c r="I1088" s="35">
        <v>0</v>
      </c>
      <c r="J1088" s="26">
        <v>0</v>
      </c>
      <c r="K1088" s="35">
        <v>94.831395829999991</v>
      </c>
      <c r="L1088" s="35">
        <v>0</v>
      </c>
      <c r="M1088" s="35">
        <v>439.39033330000001</v>
      </c>
      <c r="N1088" s="35">
        <v>0</v>
      </c>
      <c r="O1088" s="35"/>
      <c r="P1088" s="35"/>
      <c r="Q1088" s="35"/>
      <c r="R1088" s="35">
        <v>45.212895830000001</v>
      </c>
      <c r="S1088" s="35"/>
      <c r="T1088" s="35"/>
      <c r="V1088" s="24">
        <f t="shared" si="66"/>
        <v>1048.26502076</v>
      </c>
      <c r="X1088" s="5">
        <v>396.32081935329711</v>
      </c>
      <c r="Z1088" s="20">
        <f t="shared" si="67"/>
        <v>1444.5858401132971</v>
      </c>
      <c r="AA1088" s="59">
        <f t="shared" si="65"/>
        <v>41099</v>
      </c>
      <c r="AB1088" s="8">
        <v>131.66956250000001</v>
      </c>
      <c r="AC1088" s="35">
        <v>137.82210420000001</v>
      </c>
      <c r="AD1088" s="35"/>
      <c r="AE1088" s="35">
        <v>0</v>
      </c>
      <c r="AF1088" s="35">
        <v>232.98012499999999</v>
      </c>
      <c r="AG1088" s="35">
        <v>21.568229169999999</v>
      </c>
      <c r="AH1088" s="35">
        <v>190.44087500000001</v>
      </c>
      <c r="AI1088" s="35"/>
      <c r="AJ1088" s="35"/>
      <c r="AK1088" s="35"/>
      <c r="AL1088" s="35">
        <v>0</v>
      </c>
      <c r="AM1088" s="35"/>
      <c r="AN1088" s="35"/>
      <c r="AQ1088" s="24">
        <f t="shared" si="69"/>
        <v>714.48089587000004</v>
      </c>
      <c r="AS1088" s="34">
        <v>762.28000000000009</v>
      </c>
      <c r="AU1088" s="20">
        <f t="shared" si="68"/>
        <v>1476.7608958700002</v>
      </c>
      <c r="AW1088" s="20"/>
    </row>
    <row r="1089" spans="1:49" x14ac:dyDescent="0.25">
      <c r="A1089" t="str">
        <f>VLOOKUP($B1089,'Cushing Balance'!$C$2:$E$500,3,TRUE)</f>
        <v>272012</v>
      </c>
      <c r="B1089" s="1">
        <v>41100</v>
      </c>
      <c r="C1089" s="31"/>
      <c r="D1089" s="8">
        <v>0</v>
      </c>
      <c r="E1089" s="35">
        <v>131.2970833</v>
      </c>
      <c r="F1089" s="35"/>
      <c r="G1089" s="26">
        <v>49.5</v>
      </c>
      <c r="H1089" s="35">
        <v>53.219312500000001</v>
      </c>
      <c r="I1089" s="35">
        <v>0</v>
      </c>
      <c r="J1089" s="26">
        <v>0</v>
      </c>
      <c r="K1089" s="35">
        <v>99.371250000000003</v>
      </c>
      <c r="L1089" s="35">
        <v>0</v>
      </c>
      <c r="M1089" s="35">
        <v>319.64008330000001</v>
      </c>
      <c r="N1089" s="35">
        <v>0</v>
      </c>
      <c r="O1089" s="35"/>
      <c r="P1089" s="35"/>
      <c r="Q1089" s="35"/>
      <c r="R1089" s="35">
        <v>44.979333330000003</v>
      </c>
      <c r="S1089" s="35"/>
      <c r="T1089" s="35"/>
      <c r="V1089" s="24">
        <f t="shared" si="66"/>
        <v>698.00706243000002</v>
      </c>
      <c r="X1089" s="5">
        <v>396.32081935329711</v>
      </c>
      <c r="Z1089" s="20">
        <f t="shared" si="67"/>
        <v>1094.327881783297</v>
      </c>
      <c r="AA1089" s="59">
        <f t="shared" si="65"/>
        <v>41100</v>
      </c>
      <c r="AB1089" s="8">
        <v>136.01318749999999</v>
      </c>
      <c r="AC1089" s="35">
        <v>135.4009375</v>
      </c>
      <c r="AD1089" s="35"/>
      <c r="AE1089" s="35">
        <v>0</v>
      </c>
      <c r="AF1089" s="35">
        <v>233.10624999999999</v>
      </c>
      <c r="AG1089" s="35">
        <v>19.908625000000001</v>
      </c>
      <c r="AH1089" s="35">
        <v>154.7950625</v>
      </c>
      <c r="AI1089" s="35"/>
      <c r="AJ1089" s="35"/>
      <c r="AK1089" s="35"/>
      <c r="AL1089" s="35">
        <v>0</v>
      </c>
      <c r="AM1089" s="35"/>
      <c r="AN1089" s="35"/>
      <c r="AQ1089" s="24">
        <f t="shared" si="69"/>
        <v>679.22406249999995</v>
      </c>
      <c r="AS1089" s="34">
        <v>762.28000000000009</v>
      </c>
      <c r="AU1089" s="20">
        <f t="shared" si="68"/>
        <v>1441.5040625000001</v>
      </c>
      <c r="AW1089" s="20"/>
    </row>
    <row r="1090" spans="1:49" x14ac:dyDescent="0.25">
      <c r="A1090" t="str">
        <f>VLOOKUP($B1090,'Cushing Balance'!$C$2:$E$500,3,TRUE)</f>
        <v>272012</v>
      </c>
      <c r="B1090" s="1">
        <v>41101</v>
      </c>
      <c r="C1090" s="31"/>
      <c r="D1090" s="8">
        <v>0</v>
      </c>
      <c r="E1090" s="35">
        <v>181.54689579999999</v>
      </c>
      <c r="F1090" s="35"/>
      <c r="G1090" s="26">
        <v>49.5</v>
      </c>
      <c r="H1090" s="35">
        <v>61.652374999999999</v>
      </c>
      <c r="I1090" s="35">
        <v>0</v>
      </c>
      <c r="J1090" s="26">
        <v>0</v>
      </c>
      <c r="K1090" s="35">
        <v>97.506562500000001</v>
      </c>
      <c r="L1090" s="35">
        <v>0</v>
      </c>
      <c r="M1090" s="35">
        <v>410.83147919999999</v>
      </c>
      <c r="N1090" s="35">
        <v>0</v>
      </c>
      <c r="O1090" s="35"/>
      <c r="P1090" s="35"/>
      <c r="Q1090" s="35"/>
      <c r="R1090" s="35">
        <v>16.16333333</v>
      </c>
      <c r="S1090" s="35"/>
      <c r="T1090" s="35"/>
      <c r="V1090" s="24">
        <f t="shared" si="66"/>
        <v>817.20064582999998</v>
      </c>
      <c r="X1090" s="5">
        <v>396.32081935329711</v>
      </c>
      <c r="Z1090" s="20">
        <f t="shared" si="67"/>
        <v>1213.5214651832971</v>
      </c>
      <c r="AA1090" s="59">
        <f t="shared" si="65"/>
        <v>41101</v>
      </c>
      <c r="AB1090" s="8">
        <v>145.1347083</v>
      </c>
      <c r="AC1090" s="35">
        <v>136.1502083</v>
      </c>
      <c r="AD1090" s="35"/>
      <c r="AE1090" s="35">
        <v>0</v>
      </c>
      <c r="AF1090" s="35">
        <v>231.4872708</v>
      </c>
      <c r="AG1090" s="35">
        <v>12.53247917</v>
      </c>
      <c r="AH1090" s="35">
        <v>192.8442292</v>
      </c>
      <c r="AI1090" s="35"/>
      <c r="AJ1090" s="35"/>
      <c r="AK1090" s="35"/>
      <c r="AL1090" s="35">
        <v>0</v>
      </c>
      <c r="AM1090" s="35"/>
      <c r="AN1090" s="35"/>
      <c r="AQ1090" s="24">
        <f t="shared" si="69"/>
        <v>718.14889576999997</v>
      </c>
      <c r="AS1090" s="34">
        <v>762.28000000000009</v>
      </c>
      <c r="AU1090" s="20">
        <f t="shared" si="68"/>
        <v>1480.4288957700001</v>
      </c>
      <c r="AW1090" s="20"/>
    </row>
    <row r="1091" spans="1:49" x14ac:dyDescent="0.25">
      <c r="A1091" t="str">
        <f>VLOOKUP($B1091,'Cushing Balance'!$C$2:$E$500,3,TRUE)</f>
        <v>272012</v>
      </c>
      <c r="B1091" s="1">
        <v>41102</v>
      </c>
      <c r="C1091" s="31"/>
      <c r="D1091" s="8">
        <v>84.582875000000001</v>
      </c>
      <c r="E1091" s="35">
        <v>186.89785420000001</v>
      </c>
      <c r="F1091" s="35"/>
      <c r="G1091" s="26">
        <v>49.5</v>
      </c>
      <c r="H1091" s="35">
        <v>35.71797917</v>
      </c>
      <c r="I1091" s="35">
        <v>0</v>
      </c>
      <c r="J1091" s="26">
        <v>0</v>
      </c>
      <c r="K1091" s="35">
        <v>96.42777083</v>
      </c>
      <c r="L1091" s="35">
        <v>0</v>
      </c>
      <c r="M1091" s="35">
        <v>387.23129169999999</v>
      </c>
      <c r="N1091" s="35">
        <v>0</v>
      </c>
      <c r="O1091" s="35"/>
      <c r="P1091" s="35"/>
      <c r="Q1091" s="35"/>
      <c r="R1091" s="35">
        <v>27.868604169999998</v>
      </c>
      <c r="S1091" s="35"/>
      <c r="T1091" s="35"/>
      <c r="V1091" s="24">
        <f t="shared" si="66"/>
        <v>868.22637507000002</v>
      </c>
      <c r="X1091" s="5">
        <v>396.32081935329711</v>
      </c>
      <c r="Z1091" s="20">
        <f t="shared" si="67"/>
        <v>1264.5471944232972</v>
      </c>
      <c r="AA1091" s="59">
        <f t="shared" si="65"/>
        <v>41102</v>
      </c>
      <c r="AB1091" s="8">
        <v>152.32520829999999</v>
      </c>
      <c r="AC1091" s="35">
        <v>138.20525000000001</v>
      </c>
      <c r="AD1091" s="35"/>
      <c r="AE1091" s="35">
        <v>0</v>
      </c>
      <c r="AF1091" s="35">
        <v>232.25614579999998</v>
      </c>
      <c r="AG1091" s="35">
        <v>13.05539583</v>
      </c>
      <c r="AH1091" s="35">
        <v>189.47145829999999</v>
      </c>
      <c r="AI1091" s="35"/>
      <c r="AJ1091" s="35"/>
      <c r="AK1091" s="35"/>
      <c r="AL1091" s="35">
        <v>0</v>
      </c>
      <c r="AM1091" s="35"/>
      <c r="AN1091" s="35"/>
      <c r="AQ1091" s="24">
        <f t="shared" si="69"/>
        <v>725.31345822999992</v>
      </c>
      <c r="AS1091" s="34">
        <v>762.28000000000009</v>
      </c>
      <c r="AU1091" s="20">
        <f t="shared" si="68"/>
        <v>1487.5934582300001</v>
      </c>
      <c r="AW1091" s="20"/>
    </row>
    <row r="1092" spans="1:49" x14ac:dyDescent="0.25">
      <c r="A1092" t="str">
        <f>VLOOKUP($B1092,'Cushing Balance'!$C$2:$E$500,3,TRUE)</f>
        <v>272012</v>
      </c>
      <c r="B1092" s="1">
        <v>41103</v>
      </c>
      <c r="C1092" s="31"/>
      <c r="D1092" s="8">
        <v>1.471875</v>
      </c>
      <c r="E1092" s="35">
        <v>145.67918750000001</v>
      </c>
      <c r="F1092" s="35"/>
      <c r="G1092" s="26">
        <v>49.5</v>
      </c>
      <c r="H1092" s="35">
        <v>52.487562500000003</v>
      </c>
      <c r="I1092" s="35">
        <v>0</v>
      </c>
      <c r="J1092" s="26">
        <v>0</v>
      </c>
      <c r="K1092" s="35">
        <v>100.35110419999999</v>
      </c>
      <c r="L1092" s="35">
        <v>0</v>
      </c>
      <c r="M1092" s="35">
        <v>423.83016670000001</v>
      </c>
      <c r="N1092" s="35">
        <v>0</v>
      </c>
      <c r="O1092" s="35"/>
      <c r="P1092" s="35"/>
      <c r="Q1092" s="35"/>
      <c r="R1092" s="35">
        <v>14.08064583</v>
      </c>
      <c r="S1092" s="35"/>
      <c r="T1092" s="35"/>
      <c r="V1092" s="24">
        <f t="shared" si="66"/>
        <v>787.40054172999999</v>
      </c>
      <c r="X1092" s="5">
        <v>396.32081935329711</v>
      </c>
      <c r="Z1092" s="20">
        <f t="shared" si="67"/>
        <v>1183.7213610832971</v>
      </c>
      <c r="AA1092" s="59">
        <f t="shared" si="65"/>
        <v>41103</v>
      </c>
      <c r="AB1092" s="8">
        <v>152.06822919999999</v>
      </c>
      <c r="AC1092" s="35">
        <v>135.43787499999999</v>
      </c>
      <c r="AD1092" s="35"/>
      <c r="AE1092" s="35">
        <v>0</v>
      </c>
      <c r="AF1092" s="35">
        <v>232.4158333</v>
      </c>
      <c r="AG1092" s="35">
        <v>12.355104170000001</v>
      </c>
      <c r="AH1092" s="35">
        <v>190.6088125</v>
      </c>
      <c r="AI1092" s="35"/>
      <c r="AJ1092" s="35"/>
      <c r="AK1092" s="35"/>
      <c r="AL1092" s="35">
        <v>0</v>
      </c>
      <c r="AM1092" s="35"/>
      <c r="AN1092" s="35"/>
      <c r="AQ1092" s="24">
        <f t="shared" si="69"/>
        <v>722.88585417000002</v>
      </c>
      <c r="AS1092" s="34">
        <v>762.28000000000009</v>
      </c>
      <c r="AU1092" s="20">
        <f t="shared" si="68"/>
        <v>1485.1658541700001</v>
      </c>
      <c r="AW1092" s="20"/>
    </row>
    <row r="1093" spans="1:49" x14ac:dyDescent="0.25">
      <c r="A1093" t="str">
        <f>VLOOKUP($B1093,'Cushing Balance'!$C$2:$E$500,3,TRUE)</f>
        <v>282012</v>
      </c>
      <c r="B1093" s="1">
        <v>41104</v>
      </c>
      <c r="C1093" s="31"/>
      <c r="D1093" s="8">
        <v>0</v>
      </c>
      <c r="E1093" s="35">
        <v>189.06860420000001</v>
      </c>
      <c r="F1093" s="35"/>
      <c r="G1093" s="26">
        <v>49.5</v>
      </c>
      <c r="H1093" s="35">
        <v>66.921062500000005</v>
      </c>
      <c r="I1093" s="35">
        <v>0</v>
      </c>
      <c r="J1093" s="26">
        <v>0</v>
      </c>
      <c r="K1093" s="35">
        <v>101.03985420000001</v>
      </c>
      <c r="L1093" s="35">
        <v>0</v>
      </c>
      <c r="M1093" s="35">
        <v>321.74574999999999</v>
      </c>
      <c r="N1093" s="35">
        <v>0</v>
      </c>
      <c r="O1093" s="35"/>
      <c r="P1093" s="35"/>
      <c r="Q1093" s="35"/>
      <c r="R1093" s="35">
        <v>1.866041667</v>
      </c>
      <c r="S1093" s="35"/>
      <c r="T1093" s="35"/>
      <c r="V1093" s="24">
        <f t="shared" si="66"/>
        <v>730.14131256700011</v>
      </c>
      <c r="X1093" s="5">
        <v>396.32081935329711</v>
      </c>
      <c r="Z1093" s="20">
        <f t="shared" si="67"/>
        <v>1126.4621319202972</v>
      </c>
      <c r="AA1093" s="59">
        <f t="shared" si="65"/>
        <v>41104</v>
      </c>
      <c r="AB1093" s="8">
        <v>151.17520830000001</v>
      </c>
      <c r="AC1093" s="35">
        <v>135.36595829999999</v>
      </c>
      <c r="AD1093" s="35"/>
      <c r="AE1093" s="35">
        <v>0</v>
      </c>
      <c r="AF1093" s="35">
        <v>221.9965833</v>
      </c>
      <c r="AG1093" s="35">
        <v>18.45172917</v>
      </c>
      <c r="AH1093" s="35">
        <v>189.77047920000001</v>
      </c>
      <c r="AI1093" s="35"/>
      <c r="AJ1093" s="35"/>
      <c r="AK1093" s="35"/>
      <c r="AL1093" s="35">
        <v>0</v>
      </c>
      <c r="AM1093" s="35"/>
      <c r="AN1093" s="35"/>
      <c r="AQ1093" s="24">
        <f t="shared" si="69"/>
        <v>716.75995826999997</v>
      </c>
      <c r="AS1093" s="34">
        <v>762.28000000000009</v>
      </c>
      <c r="AU1093" s="20">
        <f t="shared" si="68"/>
        <v>1479.0399582700002</v>
      </c>
      <c r="AW1093" s="20"/>
    </row>
    <row r="1094" spans="1:49" x14ac:dyDescent="0.25">
      <c r="A1094" t="str">
        <f>VLOOKUP($B1094,'Cushing Balance'!$C$2:$E$500,3,TRUE)</f>
        <v>282012</v>
      </c>
      <c r="B1094" s="1">
        <v>41105</v>
      </c>
      <c r="C1094" s="31"/>
      <c r="D1094" s="8">
        <v>87.486999999999995</v>
      </c>
      <c r="E1094" s="35">
        <v>191.63085419999999</v>
      </c>
      <c r="F1094" s="35"/>
      <c r="G1094" s="26">
        <v>49.5</v>
      </c>
      <c r="H1094" s="35">
        <v>48.981583329999999</v>
      </c>
      <c r="I1094" s="35">
        <v>0</v>
      </c>
      <c r="J1094" s="26">
        <v>0</v>
      </c>
      <c r="K1094" s="35">
        <v>99.487520829999994</v>
      </c>
      <c r="L1094" s="35">
        <v>0</v>
      </c>
      <c r="M1094" s="35">
        <v>426.52333329999999</v>
      </c>
      <c r="N1094" s="35">
        <v>0</v>
      </c>
      <c r="O1094" s="35"/>
      <c r="P1094" s="35"/>
      <c r="Q1094" s="35"/>
      <c r="R1094" s="35">
        <v>1.0876458330000001</v>
      </c>
      <c r="S1094" s="35"/>
      <c r="T1094" s="35"/>
      <c r="V1094" s="24">
        <f t="shared" si="66"/>
        <v>904.69793749300004</v>
      </c>
      <c r="X1094" s="5">
        <v>396.32081935329711</v>
      </c>
      <c r="Z1094" s="20">
        <f t="shared" si="67"/>
        <v>1301.018756846297</v>
      </c>
      <c r="AA1094" s="59">
        <f t="shared" si="65"/>
        <v>41105</v>
      </c>
      <c r="AB1094" s="8">
        <v>147.23954169999999</v>
      </c>
      <c r="AC1094" s="35">
        <v>135.10118750000001</v>
      </c>
      <c r="AD1094" s="35"/>
      <c r="AE1094" s="35">
        <v>0</v>
      </c>
      <c r="AF1094" s="35">
        <v>232.7111458</v>
      </c>
      <c r="AG1094" s="35">
        <v>22.66364583</v>
      </c>
      <c r="AH1094" s="35">
        <v>192.00143750000001</v>
      </c>
      <c r="AI1094" s="35"/>
      <c r="AJ1094" s="35"/>
      <c r="AK1094" s="35"/>
      <c r="AL1094" s="35">
        <v>0</v>
      </c>
      <c r="AM1094" s="35"/>
      <c r="AN1094" s="35"/>
      <c r="AQ1094" s="24">
        <f t="shared" si="69"/>
        <v>729.7169583299999</v>
      </c>
      <c r="AS1094" s="34">
        <v>762.28000000000009</v>
      </c>
      <c r="AU1094" s="20">
        <f t="shared" si="68"/>
        <v>1491.9969583299999</v>
      </c>
      <c r="AW1094" s="20"/>
    </row>
    <row r="1095" spans="1:49" x14ac:dyDescent="0.25">
      <c r="A1095" t="str">
        <f>VLOOKUP($B1095,'Cushing Balance'!$C$2:$E$500,3,TRUE)</f>
        <v>282012</v>
      </c>
      <c r="B1095" s="1">
        <v>41106</v>
      </c>
      <c r="C1095" s="31"/>
      <c r="D1095" s="8">
        <v>114.7115417</v>
      </c>
      <c r="E1095" s="35">
        <v>184.0867083</v>
      </c>
      <c r="F1095" s="35"/>
      <c r="G1095" s="26">
        <v>49.5</v>
      </c>
      <c r="H1095" s="35">
        <v>40.937104169999998</v>
      </c>
      <c r="I1095" s="35">
        <v>0</v>
      </c>
      <c r="J1095" s="26">
        <v>0</v>
      </c>
      <c r="K1095" s="35">
        <v>100.9582083</v>
      </c>
      <c r="L1095" s="35">
        <v>0</v>
      </c>
      <c r="M1095" s="35">
        <v>434.15008330000001</v>
      </c>
      <c r="N1095" s="35">
        <v>0</v>
      </c>
      <c r="O1095" s="35"/>
      <c r="P1095" s="35"/>
      <c r="Q1095" s="35"/>
      <c r="R1095" s="35">
        <v>47.042833330000001</v>
      </c>
      <c r="S1095" s="35"/>
      <c r="T1095" s="35"/>
      <c r="V1095" s="24">
        <f t="shared" si="66"/>
        <v>971.38647909999997</v>
      </c>
      <c r="X1095" s="5">
        <v>396.32081935329711</v>
      </c>
      <c r="Z1095" s="20">
        <f t="shared" si="67"/>
        <v>1367.707298453297</v>
      </c>
      <c r="AA1095" s="59">
        <f t="shared" si="65"/>
        <v>41106</v>
      </c>
      <c r="AB1095" s="8">
        <v>135.14362499999999</v>
      </c>
      <c r="AC1095" s="35">
        <v>126.97820829999999</v>
      </c>
      <c r="AD1095" s="35"/>
      <c r="AE1095" s="35">
        <v>0</v>
      </c>
      <c r="AF1095" s="35">
        <v>226.18781250000001</v>
      </c>
      <c r="AG1095" s="35">
        <v>22.09204167</v>
      </c>
      <c r="AH1095" s="35">
        <v>197.20037500000001</v>
      </c>
      <c r="AI1095" s="35"/>
      <c r="AJ1095" s="35"/>
      <c r="AK1095" s="35"/>
      <c r="AL1095" s="35">
        <v>0</v>
      </c>
      <c r="AM1095" s="35"/>
      <c r="AN1095" s="35"/>
      <c r="AQ1095" s="24">
        <f t="shared" si="69"/>
        <v>707.60206246999996</v>
      </c>
      <c r="AS1095" s="34">
        <v>762.28000000000009</v>
      </c>
      <c r="AU1095" s="20">
        <f t="shared" si="68"/>
        <v>1469.8820624700002</v>
      </c>
      <c r="AW1095" s="20"/>
    </row>
    <row r="1096" spans="1:49" x14ac:dyDescent="0.25">
      <c r="A1096" t="str">
        <f>VLOOKUP($B1096,'Cushing Balance'!$C$2:$E$500,3,TRUE)</f>
        <v>282012</v>
      </c>
      <c r="B1096" s="1">
        <v>41107</v>
      </c>
      <c r="C1096" s="31"/>
      <c r="D1096" s="8">
        <v>0</v>
      </c>
      <c r="E1096" s="35">
        <v>190.92435420000001</v>
      </c>
      <c r="F1096" s="35"/>
      <c r="G1096" s="26">
        <v>49.5</v>
      </c>
      <c r="H1096" s="35">
        <v>62.003229169999997</v>
      </c>
      <c r="I1096" s="35">
        <v>0</v>
      </c>
      <c r="J1096" s="26">
        <v>0</v>
      </c>
      <c r="K1096" s="35">
        <v>93.989249999999998</v>
      </c>
      <c r="L1096" s="35">
        <v>0</v>
      </c>
      <c r="M1096" s="35">
        <v>418.91320830000001</v>
      </c>
      <c r="N1096" s="35">
        <v>0</v>
      </c>
      <c r="O1096" s="35"/>
      <c r="P1096" s="35"/>
      <c r="Q1096" s="35"/>
      <c r="R1096" s="35">
        <v>42.541249999999998</v>
      </c>
      <c r="S1096" s="35"/>
      <c r="T1096" s="35"/>
      <c r="V1096" s="24">
        <f t="shared" si="66"/>
        <v>857.87129166999989</v>
      </c>
      <c r="X1096" s="5">
        <v>396.32081935329711</v>
      </c>
      <c r="Z1096" s="20">
        <f t="shared" si="67"/>
        <v>1254.192111023297</v>
      </c>
      <c r="AA1096" s="59">
        <f t="shared" ref="AA1096:AA1159" si="70">B1096</f>
        <v>41107</v>
      </c>
      <c r="AB1096" s="8">
        <v>151.7422708</v>
      </c>
      <c r="AC1096" s="35">
        <v>111.4100833</v>
      </c>
      <c r="AD1096" s="35"/>
      <c r="AE1096" s="35">
        <v>0</v>
      </c>
      <c r="AF1096" s="35">
        <v>220.32491669999999</v>
      </c>
      <c r="AG1096" s="35">
        <v>21.5535</v>
      </c>
      <c r="AH1096" s="35">
        <v>193.20172919999999</v>
      </c>
      <c r="AI1096" s="35"/>
      <c r="AJ1096" s="35"/>
      <c r="AK1096" s="35"/>
      <c r="AL1096" s="35">
        <v>0</v>
      </c>
      <c r="AM1096" s="35"/>
      <c r="AN1096" s="35"/>
      <c r="AQ1096" s="24">
        <f t="shared" si="69"/>
        <v>698.23250000000007</v>
      </c>
      <c r="AS1096" s="34">
        <v>762.28000000000009</v>
      </c>
      <c r="AU1096" s="20">
        <f t="shared" si="68"/>
        <v>1460.5125000000003</v>
      </c>
      <c r="AW1096" s="20"/>
    </row>
    <row r="1097" spans="1:49" x14ac:dyDescent="0.25">
      <c r="A1097" t="str">
        <f>VLOOKUP($B1097,'Cushing Balance'!$C$2:$E$500,3,TRUE)</f>
        <v>282012</v>
      </c>
      <c r="B1097" s="1">
        <v>41108</v>
      </c>
      <c r="C1097" s="31"/>
      <c r="D1097" s="8">
        <v>91.859812500000004</v>
      </c>
      <c r="E1097" s="35">
        <v>194.85058330000001</v>
      </c>
      <c r="F1097" s="35"/>
      <c r="G1097" s="26">
        <v>49.5</v>
      </c>
      <c r="H1097" s="35">
        <v>34.683479169999998</v>
      </c>
      <c r="I1097" s="35">
        <v>0</v>
      </c>
      <c r="J1097" s="26">
        <v>0</v>
      </c>
      <c r="K1097" s="35">
        <v>101.83931250000001</v>
      </c>
      <c r="L1097" s="35">
        <v>0</v>
      </c>
      <c r="M1097" s="35">
        <v>414.89483330000002</v>
      </c>
      <c r="N1097" s="35">
        <v>0</v>
      </c>
      <c r="O1097" s="35"/>
      <c r="P1097" s="35"/>
      <c r="Q1097" s="35"/>
      <c r="R1097" s="35">
        <v>44.245645830000001</v>
      </c>
      <c r="S1097" s="35"/>
      <c r="T1097" s="35"/>
      <c r="V1097" s="24">
        <f t="shared" si="66"/>
        <v>931.87366659999998</v>
      </c>
      <c r="X1097" s="5">
        <v>396.32081935329711</v>
      </c>
      <c r="Z1097" s="20">
        <f t="shared" si="67"/>
        <v>1328.1944859532971</v>
      </c>
      <c r="AA1097" s="59">
        <f t="shared" si="70"/>
        <v>41108</v>
      </c>
      <c r="AB1097" s="8">
        <v>152.43795829999999</v>
      </c>
      <c r="AC1097" s="35">
        <v>115.17533330000001</v>
      </c>
      <c r="AD1097" s="35"/>
      <c r="AE1097" s="35">
        <v>0</v>
      </c>
      <c r="AF1097" s="35">
        <v>230.63060419999999</v>
      </c>
      <c r="AG1097" s="35">
        <v>21.510187500000001</v>
      </c>
      <c r="AH1097" s="35">
        <v>189.5859375</v>
      </c>
      <c r="AI1097" s="35"/>
      <c r="AJ1097" s="35"/>
      <c r="AK1097" s="35"/>
      <c r="AL1097" s="35">
        <v>0</v>
      </c>
      <c r="AM1097" s="35"/>
      <c r="AN1097" s="35"/>
      <c r="AQ1097" s="24">
        <f t="shared" si="69"/>
        <v>709.34002080000005</v>
      </c>
      <c r="AS1097" s="34">
        <v>762.28000000000009</v>
      </c>
      <c r="AU1097" s="20">
        <f t="shared" si="68"/>
        <v>1471.6200208</v>
      </c>
      <c r="AW1097" s="20"/>
    </row>
    <row r="1098" spans="1:49" x14ac:dyDescent="0.25">
      <c r="A1098" t="str">
        <f>VLOOKUP($B1098,'Cushing Balance'!$C$2:$E$500,3,TRUE)</f>
        <v>282012</v>
      </c>
      <c r="B1098" s="1">
        <v>41109</v>
      </c>
      <c r="C1098" s="31"/>
      <c r="D1098" s="8">
        <v>196.5163125</v>
      </c>
      <c r="E1098" s="35">
        <v>187.2390417</v>
      </c>
      <c r="F1098" s="35"/>
      <c r="G1098" s="26">
        <v>49.5</v>
      </c>
      <c r="H1098" s="35">
        <v>50.309833330000004</v>
      </c>
      <c r="I1098" s="35">
        <v>0</v>
      </c>
      <c r="J1098" s="26">
        <v>0</v>
      </c>
      <c r="K1098" s="35">
        <v>90.588687500000006</v>
      </c>
      <c r="L1098" s="35">
        <v>0</v>
      </c>
      <c r="M1098" s="35">
        <v>370.81558330000001</v>
      </c>
      <c r="N1098" s="35">
        <v>0</v>
      </c>
      <c r="O1098" s="35"/>
      <c r="P1098" s="35"/>
      <c r="Q1098" s="35"/>
      <c r="R1098" s="35">
        <v>64.780708329999996</v>
      </c>
      <c r="S1098" s="35"/>
      <c r="T1098" s="35"/>
      <c r="V1098" s="24">
        <f t="shared" ref="V1098:V1161" si="71">SUM(D1098:R1098)</f>
        <v>1009.75016666</v>
      </c>
      <c r="X1098" s="5">
        <v>396.32081935329711</v>
      </c>
      <c r="Z1098" s="20">
        <f t="shared" ref="Z1098:Z1161" si="72">X1098+V1098</f>
        <v>1406.070986013297</v>
      </c>
      <c r="AA1098" s="59">
        <f t="shared" si="70"/>
        <v>41109</v>
      </c>
      <c r="AB1098" s="8">
        <v>143.3497917</v>
      </c>
      <c r="AC1098" s="35">
        <v>141.3294167</v>
      </c>
      <c r="AD1098" s="35"/>
      <c r="AE1098" s="35">
        <v>0</v>
      </c>
      <c r="AF1098" s="35">
        <v>232.2954167</v>
      </c>
      <c r="AG1098" s="35">
        <v>18.969729169999997</v>
      </c>
      <c r="AH1098" s="35">
        <v>144.03062499999999</v>
      </c>
      <c r="AI1098" s="35"/>
      <c r="AJ1098" s="35"/>
      <c r="AK1098" s="35"/>
      <c r="AL1098" s="35">
        <v>0</v>
      </c>
      <c r="AM1098" s="35"/>
      <c r="AN1098" s="35"/>
      <c r="AQ1098" s="24">
        <f t="shared" si="69"/>
        <v>679.97497927000006</v>
      </c>
      <c r="AS1098" s="34">
        <v>762.28000000000009</v>
      </c>
      <c r="AU1098" s="20">
        <f t="shared" ref="AU1098:AU1161" si="73">AS1098+AQ1098</f>
        <v>1442.2549792700001</v>
      </c>
      <c r="AW1098" s="20"/>
    </row>
    <row r="1099" spans="1:49" x14ac:dyDescent="0.25">
      <c r="A1099" t="str">
        <f>VLOOKUP($B1099,'Cushing Balance'!$C$2:$E$500,3,TRUE)</f>
        <v>282012</v>
      </c>
      <c r="B1099" s="1">
        <v>41110</v>
      </c>
      <c r="C1099" s="31"/>
      <c r="D1099" s="8">
        <v>0</v>
      </c>
      <c r="E1099" s="35">
        <v>188.0564583</v>
      </c>
      <c r="F1099" s="35"/>
      <c r="G1099" s="26">
        <v>49.5</v>
      </c>
      <c r="H1099" s="35">
        <v>67.677250000000001</v>
      </c>
      <c r="I1099" s="35">
        <v>0</v>
      </c>
      <c r="J1099" s="26">
        <v>0</v>
      </c>
      <c r="K1099" s="35">
        <v>76.01635417</v>
      </c>
      <c r="L1099" s="35">
        <v>0</v>
      </c>
      <c r="M1099" s="35">
        <v>392.91037499999999</v>
      </c>
      <c r="N1099" s="35">
        <v>0</v>
      </c>
      <c r="O1099" s="35"/>
      <c r="P1099" s="35"/>
      <c r="Q1099" s="35"/>
      <c r="R1099" s="35">
        <v>15.871458329999999</v>
      </c>
      <c r="S1099" s="35"/>
      <c r="T1099" s="35"/>
      <c r="V1099" s="24">
        <f t="shared" si="71"/>
        <v>790.03189580000003</v>
      </c>
      <c r="X1099" s="5">
        <v>396.32081935329711</v>
      </c>
      <c r="Z1099" s="20">
        <f t="shared" si="72"/>
        <v>1186.3527151532971</v>
      </c>
      <c r="AA1099" s="59">
        <f t="shared" si="70"/>
        <v>41110</v>
      </c>
      <c r="AB1099" s="8">
        <v>149.93787499999999</v>
      </c>
      <c r="AC1099" s="35">
        <v>137.38141669999999</v>
      </c>
      <c r="AD1099" s="35"/>
      <c r="AE1099" s="35">
        <v>0</v>
      </c>
      <c r="AF1099" s="35">
        <v>235.42025000000001</v>
      </c>
      <c r="AG1099" s="35">
        <v>21.50760417</v>
      </c>
      <c r="AH1099" s="35">
        <v>188.16014580000001</v>
      </c>
      <c r="AI1099" s="35"/>
      <c r="AJ1099" s="35"/>
      <c r="AK1099" s="35"/>
      <c r="AL1099" s="35">
        <v>0</v>
      </c>
      <c r="AM1099" s="35"/>
      <c r="AN1099" s="35"/>
      <c r="AQ1099" s="24">
        <f t="shared" ref="AQ1099:AQ1162" si="74">SUM(AB1099:AO1099)</f>
        <v>732.40729167000006</v>
      </c>
      <c r="AS1099" s="34">
        <v>762.28000000000009</v>
      </c>
      <c r="AU1099" s="20">
        <f t="shared" si="73"/>
        <v>1494.6872916700001</v>
      </c>
      <c r="AW1099" s="20"/>
    </row>
    <row r="1100" spans="1:49" x14ac:dyDescent="0.25">
      <c r="A1100" t="str">
        <f>VLOOKUP($B1100,'Cushing Balance'!$C$2:$E$500,3,TRUE)</f>
        <v>292012</v>
      </c>
      <c r="B1100" s="1">
        <v>41111</v>
      </c>
      <c r="C1100" s="31"/>
      <c r="D1100" s="8">
        <v>161.26412500000001</v>
      </c>
      <c r="E1100" s="35">
        <v>187.30418750000001</v>
      </c>
      <c r="F1100" s="35"/>
      <c r="G1100" s="26">
        <v>49.5</v>
      </c>
      <c r="H1100" s="35">
        <v>76.11889583</v>
      </c>
      <c r="I1100" s="35">
        <v>0</v>
      </c>
      <c r="J1100" s="26">
        <v>0</v>
      </c>
      <c r="K1100" s="35">
        <v>99.702562499999999</v>
      </c>
      <c r="L1100" s="35">
        <v>0</v>
      </c>
      <c r="M1100" s="35">
        <v>421.2482708</v>
      </c>
      <c r="N1100" s="35">
        <v>0</v>
      </c>
      <c r="O1100" s="35"/>
      <c r="P1100" s="35"/>
      <c r="Q1100" s="35"/>
      <c r="R1100" s="35">
        <v>0.94314583330000001</v>
      </c>
      <c r="S1100" s="35"/>
      <c r="T1100" s="35"/>
      <c r="V1100" s="24">
        <f t="shared" si="71"/>
        <v>996.08118746330013</v>
      </c>
      <c r="X1100" s="5">
        <v>396.32081935329711</v>
      </c>
      <c r="Z1100" s="20">
        <f t="shared" si="72"/>
        <v>1392.4020068165973</v>
      </c>
      <c r="AA1100" s="59">
        <f t="shared" si="70"/>
        <v>41111</v>
      </c>
      <c r="AB1100" s="8">
        <v>152.2417083</v>
      </c>
      <c r="AC1100" s="35">
        <v>141.63714579999998</v>
      </c>
      <c r="AD1100" s="35"/>
      <c r="AE1100" s="35">
        <v>0</v>
      </c>
      <c r="AF1100" s="35">
        <v>232.42504170000001</v>
      </c>
      <c r="AG1100" s="35">
        <v>21.369083330000002</v>
      </c>
      <c r="AH1100" s="35">
        <v>190.3558333</v>
      </c>
      <c r="AI1100" s="35"/>
      <c r="AJ1100" s="35"/>
      <c r="AK1100" s="35"/>
      <c r="AL1100" s="35">
        <v>0</v>
      </c>
      <c r="AM1100" s="35"/>
      <c r="AN1100" s="35"/>
      <c r="AQ1100" s="24">
        <f t="shared" si="74"/>
        <v>738.0288124299999</v>
      </c>
      <c r="AS1100" s="34">
        <v>762.28000000000009</v>
      </c>
      <c r="AU1100" s="20">
        <f t="shared" si="73"/>
        <v>1500.30881243</v>
      </c>
      <c r="AW1100" s="20"/>
    </row>
    <row r="1101" spans="1:49" x14ac:dyDescent="0.25">
      <c r="A1101" t="str">
        <f>VLOOKUP($B1101,'Cushing Balance'!$C$2:$E$500,3,TRUE)</f>
        <v>292012</v>
      </c>
      <c r="B1101" s="1">
        <v>41112</v>
      </c>
      <c r="C1101" s="31"/>
      <c r="D1101" s="8">
        <v>0</v>
      </c>
      <c r="E1101" s="35">
        <v>147.74025</v>
      </c>
      <c r="F1101" s="35"/>
      <c r="G1101" s="26">
        <v>49.5</v>
      </c>
      <c r="H1101" s="35">
        <v>67.577875000000006</v>
      </c>
      <c r="I1101" s="35">
        <v>0</v>
      </c>
      <c r="J1101" s="26">
        <v>0</v>
      </c>
      <c r="K1101" s="35">
        <v>101.30493749999999</v>
      </c>
      <c r="L1101" s="35">
        <v>0</v>
      </c>
      <c r="M1101" s="35">
        <v>324.64264580000003</v>
      </c>
      <c r="N1101" s="35">
        <v>0</v>
      </c>
      <c r="O1101" s="35"/>
      <c r="P1101" s="35"/>
      <c r="Q1101" s="35"/>
      <c r="R1101" s="35">
        <v>0.5301666666999999</v>
      </c>
      <c r="S1101" s="35"/>
      <c r="T1101" s="35"/>
      <c r="V1101" s="24">
        <f t="shared" si="71"/>
        <v>691.29587496670001</v>
      </c>
      <c r="X1101" s="5">
        <v>396.32081935329711</v>
      </c>
      <c r="Z1101" s="20">
        <f t="shared" si="72"/>
        <v>1087.6166943199971</v>
      </c>
      <c r="AA1101" s="59">
        <f t="shared" si="70"/>
        <v>41112</v>
      </c>
      <c r="AB1101" s="8">
        <v>149.4520833</v>
      </c>
      <c r="AC1101" s="35">
        <v>141.3791458</v>
      </c>
      <c r="AD1101" s="35"/>
      <c r="AE1101" s="35">
        <v>0</v>
      </c>
      <c r="AF1101" s="35">
        <v>231.7998125</v>
      </c>
      <c r="AG1101" s="35">
        <v>21.288</v>
      </c>
      <c r="AH1101" s="35">
        <v>185.9151458</v>
      </c>
      <c r="AI1101" s="35"/>
      <c r="AJ1101" s="35"/>
      <c r="AK1101" s="35"/>
      <c r="AL1101" s="35">
        <v>0</v>
      </c>
      <c r="AM1101" s="35"/>
      <c r="AN1101" s="35"/>
      <c r="AQ1101" s="24">
        <f t="shared" si="74"/>
        <v>729.83418740000002</v>
      </c>
      <c r="AS1101" s="34">
        <v>762.28000000000009</v>
      </c>
      <c r="AU1101" s="20">
        <f t="shared" si="73"/>
        <v>1492.1141874</v>
      </c>
      <c r="AW1101" s="20"/>
    </row>
    <row r="1102" spans="1:49" x14ac:dyDescent="0.25">
      <c r="A1102" t="str">
        <f>VLOOKUP($B1102,'Cushing Balance'!$C$2:$E$500,3,TRUE)</f>
        <v>292012</v>
      </c>
      <c r="B1102" s="1">
        <v>41113</v>
      </c>
      <c r="C1102" s="31"/>
      <c r="D1102" s="8">
        <v>86.864729170000004</v>
      </c>
      <c r="E1102" s="35">
        <v>158.24966670000001</v>
      </c>
      <c r="F1102" s="35"/>
      <c r="G1102" s="26">
        <v>49.5</v>
      </c>
      <c r="H1102" s="35">
        <v>66.739854170000001</v>
      </c>
      <c r="I1102" s="35">
        <v>0</v>
      </c>
      <c r="J1102" s="26">
        <v>0</v>
      </c>
      <c r="K1102" s="35">
        <v>101.8515417</v>
      </c>
      <c r="L1102" s="35">
        <v>0</v>
      </c>
      <c r="M1102" s="35">
        <v>426.57629170000001</v>
      </c>
      <c r="N1102" s="35">
        <v>0</v>
      </c>
      <c r="O1102" s="35"/>
      <c r="P1102" s="35"/>
      <c r="Q1102" s="35"/>
      <c r="R1102" s="35">
        <v>15.174729170000001</v>
      </c>
      <c r="S1102" s="35"/>
      <c r="T1102" s="35"/>
      <c r="V1102" s="24">
        <f t="shared" si="71"/>
        <v>904.95681260999993</v>
      </c>
      <c r="X1102" s="5">
        <v>396.32081935329711</v>
      </c>
      <c r="Z1102" s="20">
        <f t="shared" si="72"/>
        <v>1301.2776319632972</v>
      </c>
      <c r="AA1102" s="59">
        <f t="shared" si="70"/>
        <v>41113</v>
      </c>
      <c r="AB1102" s="8">
        <v>144.2627292</v>
      </c>
      <c r="AC1102" s="35">
        <v>141.71906250000001</v>
      </c>
      <c r="AD1102" s="35"/>
      <c r="AE1102" s="35">
        <v>0</v>
      </c>
      <c r="AF1102" s="35">
        <v>233.75141669999999</v>
      </c>
      <c r="AG1102" s="35">
        <v>21.597458330000002</v>
      </c>
      <c r="AH1102" s="35">
        <v>192.0552083</v>
      </c>
      <c r="AI1102" s="35"/>
      <c r="AJ1102" s="35"/>
      <c r="AK1102" s="35"/>
      <c r="AL1102" s="35">
        <v>0</v>
      </c>
      <c r="AM1102" s="35"/>
      <c r="AN1102" s="35"/>
      <c r="AQ1102" s="24">
        <f t="shared" si="74"/>
        <v>733.38587502999997</v>
      </c>
      <c r="AS1102" s="34">
        <v>762.28000000000009</v>
      </c>
      <c r="AU1102" s="20">
        <f t="shared" si="73"/>
        <v>1495.6658750300001</v>
      </c>
      <c r="AW1102" s="20"/>
    </row>
    <row r="1103" spans="1:49" x14ac:dyDescent="0.25">
      <c r="A1103" t="str">
        <f>VLOOKUP($B1103,'Cushing Balance'!$C$2:$E$500,3,TRUE)</f>
        <v>292012</v>
      </c>
      <c r="B1103" s="1">
        <v>41114</v>
      </c>
      <c r="C1103" s="31"/>
      <c r="D1103" s="8">
        <v>117.0733125</v>
      </c>
      <c r="E1103" s="35">
        <v>189.9233333</v>
      </c>
      <c r="F1103" s="35"/>
      <c r="G1103" s="26">
        <v>49.5</v>
      </c>
      <c r="H1103" s="35">
        <v>31.594291669999997</v>
      </c>
      <c r="I1103" s="35">
        <v>0</v>
      </c>
      <c r="J1103" s="26">
        <v>0</v>
      </c>
      <c r="K1103" s="35">
        <v>102.3823958</v>
      </c>
      <c r="L1103" s="35">
        <v>0</v>
      </c>
      <c r="M1103" s="35">
        <v>411.39883329999998</v>
      </c>
      <c r="N1103" s="35">
        <v>0</v>
      </c>
      <c r="O1103" s="35"/>
      <c r="P1103" s="35"/>
      <c r="Q1103" s="35"/>
      <c r="R1103" s="35">
        <v>20.14875</v>
      </c>
      <c r="S1103" s="35"/>
      <c r="T1103" s="35"/>
      <c r="V1103" s="24">
        <f t="shared" si="71"/>
        <v>922.02091656999994</v>
      </c>
      <c r="X1103" s="5">
        <v>396.32081935329711</v>
      </c>
      <c r="Z1103" s="20">
        <f t="shared" si="72"/>
        <v>1318.3417359232972</v>
      </c>
      <c r="AA1103" s="59">
        <f t="shared" si="70"/>
        <v>41114</v>
      </c>
      <c r="AB1103" s="8">
        <v>136.15954170000001</v>
      </c>
      <c r="AC1103" s="35">
        <v>141.12420829999999</v>
      </c>
      <c r="AD1103" s="35"/>
      <c r="AE1103" s="35">
        <v>0</v>
      </c>
      <c r="AF1103" s="35">
        <v>233.82606250000001</v>
      </c>
      <c r="AG1103" s="35">
        <v>21.76564583</v>
      </c>
      <c r="AH1103" s="35">
        <v>190.91825</v>
      </c>
      <c r="AI1103" s="35"/>
      <c r="AJ1103" s="35"/>
      <c r="AK1103" s="35"/>
      <c r="AL1103" s="35">
        <v>0</v>
      </c>
      <c r="AM1103" s="35"/>
      <c r="AN1103" s="35"/>
      <c r="AQ1103" s="24">
        <f t="shared" si="74"/>
        <v>723.79370833000007</v>
      </c>
      <c r="AS1103" s="34">
        <v>762.28000000000009</v>
      </c>
      <c r="AU1103" s="20">
        <f t="shared" si="73"/>
        <v>1486.07370833</v>
      </c>
      <c r="AW1103" s="20"/>
    </row>
    <row r="1104" spans="1:49" x14ac:dyDescent="0.25">
      <c r="A1104" t="str">
        <f>VLOOKUP($B1104,'Cushing Balance'!$C$2:$E$500,3,TRUE)</f>
        <v>292012</v>
      </c>
      <c r="B1104" s="1">
        <v>41115</v>
      </c>
      <c r="C1104" s="31"/>
      <c r="D1104" s="8">
        <v>83.836354170000007</v>
      </c>
      <c r="E1104" s="35">
        <v>184.32491669999999</v>
      </c>
      <c r="F1104" s="35"/>
      <c r="G1104" s="26">
        <v>49.5</v>
      </c>
      <c r="H1104" s="35">
        <v>55.487041669999996</v>
      </c>
      <c r="I1104" s="35">
        <v>0</v>
      </c>
      <c r="J1104" s="26">
        <v>0</v>
      </c>
      <c r="K1104" s="35">
        <v>103.82427079999999</v>
      </c>
      <c r="L1104" s="35">
        <v>0</v>
      </c>
      <c r="M1104" s="35">
        <v>424.74385419999999</v>
      </c>
      <c r="N1104" s="35">
        <v>0</v>
      </c>
      <c r="O1104" s="35"/>
      <c r="P1104" s="35"/>
      <c r="Q1104" s="35"/>
      <c r="R1104" s="35">
        <v>67.177104170000007</v>
      </c>
      <c r="S1104" s="35"/>
      <c r="T1104" s="35"/>
      <c r="V1104" s="24">
        <f t="shared" si="71"/>
        <v>968.89354171000002</v>
      </c>
      <c r="X1104" s="5">
        <v>396.32081935329711</v>
      </c>
      <c r="Z1104" s="20">
        <f t="shared" si="72"/>
        <v>1365.214361063297</v>
      </c>
      <c r="AA1104" s="59">
        <f t="shared" si="70"/>
        <v>41115</v>
      </c>
      <c r="AB1104" s="8">
        <v>150.55475000000001</v>
      </c>
      <c r="AC1104" s="35">
        <v>141.18489579999999</v>
      </c>
      <c r="AD1104" s="35"/>
      <c r="AE1104" s="35">
        <v>0</v>
      </c>
      <c r="AF1104" s="35">
        <v>225.11881249999999</v>
      </c>
      <c r="AG1104" s="35">
        <v>21.780562499999998</v>
      </c>
      <c r="AH1104" s="35">
        <v>170.4430625</v>
      </c>
      <c r="AI1104" s="35"/>
      <c r="AJ1104" s="35"/>
      <c r="AK1104" s="35"/>
      <c r="AL1104" s="35">
        <v>0</v>
      </c>
      <c r="AM1104" s="35"/>
      <c r="AN1104" s="35"/>
      <c r="AQ1104" s="24">
        <f t="shared" si="74"/>
        <v>709.08208329999991</v>
      </c>
      <c r="AS1104" s="34">
        <v>762.28000000000009</v>
      </c>
      <c r="AU1104" s="20">
        <f t="shared" si="73"/>
        <v>1471.3620833</v>
      </c>
      <c r="AW1104" s="20"/>
    </row>
    <row r="1105" spans="1:49" x14ac:dyDescent="0.25">
      <c r="A1105" t="str">
        <f>VLOOKUP($B1105,'Cushing Balance'!$C$2:$E$500,3,TRUE)</f>
        <v>292012</v>
      </c>
      <c r="B1105" s="1">
        <v>41116</v>
      </c>
      <c r="C1105" s="31"/>
      <c r="D1105" s="8">
        <v>0</v>
      </c>
      <c r="E1105" s="35">
        <v>183.51427079999999</v>
      </c>
      <c r="F1105" s="35"/>
      <c r="G1105" s="26">
        <v>49.5</v>
      </c>
      <c r="H1105" s="35">
        <v>56.925125000000001</v>
      </c>
      <c r="I1105" s="35">
        <v>0</v>
      </c>
      <c r="J1105" s="26">
        <v>0</v>
      </c>
      <c r="K1105" s="35">
        <v>101.9347708</v>
      </c>
      <c r="L1105" s="35">
        <v>0</v>
      </c>
      <c r="M1105" s="35">
        <v>308.21620830000001</v>
      </c>
      <c r="N1105" s="35">
        <v>0</v>
      </c>
      <c r="O1105" s="35"/>
      <c r="P1105" s="35"/>
      <c r="Q1105" s="35"/>
      <c r="R1105" s="35">
        <v>30.505624999999998</v>
      </c>
      <c r="S1105" s="35"/>
      <c r="T1105" s="35"/>
      <c r="V1105" s="24">
        <f t="shared" si="71"/>
        <v>730.59599989999992</v>
      </c>
      <c r="X1105" s="5">
        <v>396.32081935329711</v>
      </c>
      <c r="Z1105" s="20">
        <f t="shared" si="72"/>
        <v>1126.916819253297</v>
      </c>
      <c r="AA1105" s="59">
        <f t="shared" si="70"/>
        <v>41116</v>
      </c>
      <c r="AB1105" s="8">
        <v>131.24247919999999</v>
      </c>
      <c r="AC1105" s="35">
        <v>138.19208330000001</v>
      </c>
      <c r="AD1105" s="35"/>
      <c r="AE1105" s="35">
        <v>0</v>
      </c>
      <c r="AF1105" s="35">
        <v>232.5165417</v>
      </c>
      <c r="AG1105" s="35">
        <v>21.39822917</v>
      </c>
      <c r="AH1105" s="35">
        <v>157.93760420000001</v>
      </c>
      <c r="AI1105" s="35"/>
      <c r="AJ1105" s="35"/>
      <c r="AK1105" s="35"/>
      <c r="AL1105" s="35">
        <v>0</v>
      </c>
      <c r="AM1105" s="35"/>
      <c r="AN1105" s="35"/>
      <c r="AQ1105" s="24">
        <f t="shared" si="74"/>
        <v>681.28693756999996</v>
      </c>
      <c r="AS1105" s="34">
        <v>762.28000000000009</v>
      </c>
      <c r="AU1105" s="20">
        <f t="shared" si="73"/>
        <v>1443.5669375699999</v>
      </c>
      <c r="AW1105" s="20"/>
    </row>
    <row r="1106" spans="1:49" x14ac:dyDescent="0.25">
      <c r="A1106" t="str">
        <f>VLOOKUP($B1106,'Cushing Balance'!$C$2:$E$500,3,TRUE)</f>
        <v>292012</v>
      </c>
      <c r="B1106" s="1">
        <v>41117</v>
      </c>
      <c r="C1106" s="31"/>
      <c r="D1106" s="8">
        <v>0</v>
      </c>
      <c r="E1106" s="35">
        <v>191.51664579999999</v>
      </c>
      <c r="F1106" s="35"/>
      <c r="G1106" s="26">
        <v>49.5</v>
      </c>
      <c r="H1106" s="35">
        <v>65.396625</v>
      </c>
      <c r="I1106" s="35">
        <v>0</v>
      </c>
      <c r="J1106" s="26">
        <v>0</v>
      </c>
      <c r="K1106" s="35">
        <v>104.6084792</v>
      </c>
      <c r="L1106" s="35">
        <v>0</v>
      </c>
      <c r="M1106" s="35">
        <v>425.68629170000003</v>
      </c>
      <c r="N1106" s="35">
        <v>0</v>
      </c>
      <c r="O1106" s="35"/>
      <c r="P1106" s="35"/>
      <c r="Q1106" s="35"/>
      <c r="R1106" s="35">
        <v>49.859604169999997</v>
      </c>
      <c r="S1106" s="35"/>
      <c r="T1106" s="35"/>
      <c r="V1106" s="24">
        <f t="shared" si="71"/>
        <v>886.56764586999998</v>
      </c>
      <c r="X1106" s="5">
        <v>396.32081935329711</v>
      </c>
      <c r="Z1106" s="20">
        <f t="shared" si="72"/>
        <v>1282.8884652232971</v>
      </c>
      <c r="AA1106" s="59">
        <f t="shared" si="70"/>
        <v>41117</v>
      </c>
      <c r="AB1106" s="8">
        <v>152.2326458</v>
      </c>
      <c r="AC1106" s="35">
        <v>139.29949999999999</v>
      </c>
      <c r="AD1106" s="35"/>
      <c r="AE1106" s="35">
        <v>0</v>
      </c>
      <c r="AF1106" s="35">
        <v>234.36229170000001</v>
      </c>
      <c r="AG1106" s="35">
        <v>21.5755625</v>
      </c>
      <c r="AH1106" s="35">
        <v>144.8679583</v>
      </c>
      <c r="AI1106" s="35"/>
      <c r="AJ1106" s="35"/>
      <c r="AK1106" s="35"/>
      <c r="AL1106" s="35">
        <v>0</v>
      </c>
      <c r="AM1106" s="35"/>
      <c r="AN1106" s="35"/>
      <c r="AQ1106" s="24">
        <f t="shared" si="74"/>
        <v>692.33795830000008</v>
      </c>
      <c r="AS1106" s="34">
        <v>762.28000000000009</v>
      </c>
      <c r="AU1106" s="20">
        <f t="shared" si="73"/>
        <v>1454.6179583000003</v>
      </c>
      <c r="AW1106" s="20"/>
    </row>
    <row r="1107" spans="1:49" x14ac:dyDescent="0.25">
      <c r="A1107" t="str">
        <f>VLOOKUP($B1107,'Cushing Balance'!$C$2:$E$500,3,TRUE)</f>
        <v>302012</v>
      </c>
      <c r="B1107" s="1">
        <v>41118</v>
      </c>
      <c r="C1107" s="31"/>
      <c r="D1107" s="8">
        <v>0</v>
      </c>
      <c r="E1107" s="35">
        <v>174.61870830000001</v>
      </c>
      <c r="F1107" s="35"/>
      <c r="G1107" s="26">
        <v>49.5</v>
      </c>
      <c r="H1107" s="35">
        <v>67.08402083</v>
      </c>
      <c r="I1107" s="35">
        <v>0</v>
      </c>
      <c r="J1107" s="26">
        <v>0</v>
      </c>
      <c r="K1107" s="35">
        <v>99.357729169999999</v>
      </c>
      <c r="L1107" s="35">
        <v>0</v>
      </c>
      <c r="M1107" s="35">
        <v>340.23462499999999</v>
      </c>
      <c r="N1107" s="35">
        <v>0</v>
      </c>
      <c r="O1107" s="35"/>
      <c r="P1107" s="35"/>
      <c r="Q1107" s="35"/>
      <c r="R1107" s="35">
        <v>28.030708330000003</v>
      </c>
      <c r="S1107" s="35"/>
      <c r="T1107" s="35"/>
      <c r="V1107" s="24">
        <f t="shared" si="71"/>
        <v>758.82579163000003</v>
      </c>
      <c r="X1107" s="5">
        <v>396.32081935329711</v>
      </c>
      <c r="Z1107" s="20">
        <f t="shared" si="72"/>
        <v>1155.1466109832973</v>
      </c>
      <c r="AA1107" s="59">
        <f t="shared" si="70"/>
        <v>41118</v>
      </c>
      <c r="AB1107" s="8">
        <v>145.53625</v>
      </c>
      <c r="AC1107" s="35">
        <v>140.04466669999999</v>
      </c>
      <c r="AD1107" s="35"/>
      <c r="AE1107" s="35">
        <v>0</v>
      </c>
      <c r="AF1107" s="35">
        <v>233.34787499999999</v>
      </c>
      <c r="AG1107" s="35">
        <v>21.640145830000002</v>
      </c>
      <c r="AH1107" s="35">
        <v>180.87783329999999</v>
      </c>
      <c r="AI1107" s="35"/>
      <c r="AJ1107" s="35"/>
      <c r="AK1107" s="35"/>
      <c r="AL1107" s="35">
        <v>0</v>
      </c>
      <c r="AM1107" s="35"/>
      <c r="AN1107" s="35"/>
      <c r="AQ1107" s="24">
        <f t="shared" si="74"/>
        <v>721.44677082999999</v>
      </c>
      <c r="AS1107" s="34">
        <v>762.28000000000009</v>
      </c>
      <c r="AU1107" s="20">
        <f t="shared" si="73"/>
        <v>1483.7267708300001</v>
      </c>
      <c r="AW1107" s="20"/>
    </row>
    <row r="1108" spans="1:49" x14ac:dyDescent="0.25">
      <c r="A1108" t="str">
        <f>VLOOKUP($B1108,'Cushing Balance'!$C$2:$E$500,3,TRUE)</f>
        <v>302012</v>
      </c>
      <c r="B1108" s="1">
        <v>41119</v>
      </c>
      <c r="C1108" s="31"/>
      <c r="D1108" s="8">
        <v>0</v>
      </c>
      <c r="E1108" s="35">
        <v>165.7059792</v>
      </c>
      <c r="F1108" s="35"/>
      <c r="G1108" s="26">
        <v>49.5</v>
      </c>
      <c r="H1108" s="35">
        <v>57.857750000000003</v>
      </c>
      <c r="I1108" s="35">
        <v>0</v>
      </c>
      <c r="J1108" s="26">
        <v>0</v>
      </c>
      <c r="K1108" s="35">
        <v>100.64589580000001</v>
      </c>
      <c r="L1108" s="35">
        <v>0</v>
      </c>
      <c r="M1108" s="35">
        <v>424.66995830000002</v>
      </c>
      <c r="N1108" s="35">
        <v>0</v>
      </c>
      <c r="O1108" s="35"/>
      <c r="P1108" s="35"/>
      <c r="Q1108" s="35"/>
      <c r="R1108" s="35">
        <v>1.1782083329999999</v>
      </c>
      <c r="S1108" s="35"/>
      <c r="T1108" s="35"/>
      <c r="V1108" s="24">
        <f t="shared" si="71"/>
        <v>799.55779163300008</v>
      </c>
      <c r="X1108" s="5">
        <v>396.32081935329711</v>
      </c>
      <c r="Z1108" s="20">
        <f t="shared" si="72"/>
        <v>1195.8786109862972</v>
      </c>
      <c r="AA1108" s="59">
        <f t="shared" si="70"/>
        <v>41119</v>
      </c>
      <c r="AB1108" s="8">
        <v>130.1759792</v>
      </c>
      <c r="AC1108" s="35">
        <v>142.2895417</v>
      </c>
      <c r="AD1108" s="35"/>
      <c r="AE1108" s="35">
        <v>0</v>
      </c>
      <c r="AF1108" s="35">
        <v>233.6757083</v>
      </c>
      <c r="AG1108" s="35">
        <v>21.645875</v>
      </c>
      <c r="AH1108" s="35">
        <v>188.06727079999999</v>
      </c>
      <c r="AI1108" s="35"/>
      <c r="AJ1108" s="35"/>
      <c r="AK1108" s="35"/>
      <c r="AL1108" s="35">
        <v>0</v>
      </c>
      <c r="AM1108" s="35"/>
      <c r="AN1108" s="35"/>
      <c r="AQ1108" s="24">
        <f t="shared" si="74"/>
        <v>715.854375</v>
      </c>
      <c r="AS1108" s="34">
        <v>762.28000000000009</v>
      </c>
      <c r="AU1108" s="20">
        <f t="shared" si="73"/>
        <v>1478.1343750000001</v>
      </c>
      <c r="AW1108" s="20"/>
    </row>
    <row r="1109" spans="1:49" x14ac:dyDescent="0.25">
      <c r="A1109" t="str">
        <f>VLOOKUP($B1109,'Cushing Balance'!$C$2:$E$500,3,TRUE)</f>
        <v>302012</v>
      </c>
      <c r="B1109" s="1">
        <v>41120</v>
      </c>
      <c r="C1109" s="31"/>
      <c r="D1109" s="8">
        <v>97.449479170000004</v>
      </c>
      <c r="E1109" s="35">
        <v>178.22912500000001</v>
      </c>
      <c r="F1109" s="35"/>
      <c r="G1109" s="26">
        <v>49.5</v>
      </c>
      <c r="H1109" s="35">
        <v>31.504000000000001</v>
      </c>
      <c r="I1109" s="35">
        <v>0</v>
      </c>
      <c r="J1109" s="26">
        <v>0</v>
      </c>
      <c r="K1109" s="35">
        <v>106.89693750000001</v>
      </c>
      <c r="L1109" s="35">
        <v>0</v>
      </c>
      <c r="M1109" s="35">
        <v>328.86164580000002</v>
      </c>
      <c r="N1109" s="35">
        <v>0</v>
      </c>
      <c r="O1109" s="35"/>
      <c r="P1109" s="35"/>
      <c r="Q1109" s="35"/>
      <c r="R1109" s="35">
        <v>18.087833330000002</v>
      </c>
      <c r="S1109" s="35"/>
      <c r="T1109" s="35"/>
      <c r="V1109" s="24">
        <f t="shared" si="71"/>
        <v>810.52902080000001</v>
      </c>
      <c r="X1109" s="5">
        <v>396.32081935329711</v>
      </c>
      <c r="Z1109" s="20">
        <f t="shared" si="72"/>
        <v>1206.849840153297</v>
      </c>
      <c r="AA1109" s="59">
        <f t="shared" si="70"/>
        <v>41120</v>
      </c>
      <c r="AB1109" s="8">
        <v>136.0353125</v>
      </c>
      <c r="AC1109" s="35">
        <v>145.07362499999999</v>
      </c>
      <c r="AD1109" s="35"/>
      <c r="AE1109" s="35">
        <v>0</v>
      </c>
      <c r="AF1109" s="35">
        <v>226.62643750000001</v>
      </c>
      <c r="AG1109" s="35">
        <v>21.676333330000002</v>
      </c>
      <c r="AH1109" s="35">
        <v>175.393125</v>
      </c>
      <c r="AI1109" s="35"/>
      <c r="AJ1109" s="35"/>
      <c r="AK1109" s="35"/>
      <c r="AL1109" s="35">
        <v>0</v>
      </c>
      <c r="AM1109" s="35"/>
      <c r="AN1109" s="35"/>
      <c r="AQ1109" s="24">
        <f t="shared" si="74"/>
        <v>704.80483333000006</v>
      </c>
      <c r="AS1109" s="34">
        <v>762.28000000000009</v>
      </c>
      <c r="AU1109" s="20">
        <f t="shared" si="73"/>
        <v>1467.08483333</v>
      </c>
      <c r="AW1109" s="20"/>
    </row>
    <row r="1110" spans="1:49" x14ac:dyDescent="0.25">
      <c r="A1110" t="str">
        <f>VLOOKUP($B1110,'Cushing Balance'!$C$2:$E$500,3,TRUE)</f>
        <v>302012</v>
      </c>
      <c r="B1110" s="1">
        <v>41121</v>
      </c>
      <c r="C1110" s="31"/>
      <c r="D1110" s="8">
        <v>198.24454170000001</v>
      </c>
      <c r="E1110" s="35">
        <v>145.2757708</v>
      </c>
      <c r="F1110" s="35"/>
      <c r="G1110" s="26">
        <v>49.5</v>
      </c>
      <c r="H1110" s="35">
        <v>39.33764583</v>
      </c>
      <c r="I1110" s="35">
        <v>0</v>
      </c>
      <c r="J1110" s="26">
        <v>0</v>
      </c>
      <c r="K1110" s="35">
        <v>107.4442292</v>
      </c>
      <c r="L1110" s="35">
        <v>0</v>
      </c>
      <c r="M1110" s="35">
        <v>338.5720417</v>
      </c>
      <c r="N1110" s="35">
        <v>0</v>
      </c>
      <c r="O1110" s="35"/>
      <c r="P1110" s="35"/>
      <c r="Q1110" s="35"/>
      <c r="R1110" s="35">
        <v>19.0620625</v>
      </c>
      <c r="S1110" s="35"/>
      <c r="T1110" s="35"/>
      <c r="V1110" s="24">
        <f t="shared" si="71"/>
        <v>897.43629173000011</v>
      </c>
      <c r="X1110" s="5">
        <v>396.32081935329711</v>
      </c>
      <c r="Z1110" s="20">
        <f t="shared" si="72"/>
        <v>1293.7571110832973</v>
      </c>
      <c r="AA1110" s="59">
        <f t="shared" si="70"/>
        <v>41121</v>
      </c>
      <c r="AB1110" s="8">
        <v>151.63627080000001</v>
      </c>
      <c r="AC1110" s="35">
        <v>141.2832708</v>
      </c>
      <c r="AD1110" s="35"/>
      <c r="AE1110" s="35">
        <v>0</v>
      </c>
      <c r="AF1110" s="35">
        <v>227.63762500000001</v>
      </c>
      <c r="AG1110" s="35">
        <v>19.5368125</v>
      </c>
      <c r="AH1110" s="35">
        <v>184.19114579999999</v>
      </c>
      <c r="AI1110" s="35"/>
      <c r="AJ1110" s="35"/>
      <c r="AK1110" s="35"/>
      <c r="AL1110" s="35">
        <v>0</v>
      </c>
      <c r="AM1110" s="35"/>
      <c r="AN1110" s="35"/>
      <c r="AQ1110" s="24">
        <f t="shared" si="74"/>
        <v>724.28512490000003</v>
      </c>
      <c r="AS1110" s="34">
        <v>762.28000000000009</v>
      </c>
      <c r="AU1110" s="20">
        <f t="shared" si="73"/>
        <v>1486.5651249000002</v>
      </c>
      <c r="AW1110" s="20"/>
    </row>
    <row r="1111" spans="1:49" x14ac:dyDescent="0.25">
      <c r="A1111" t="str">
        <f>VLOOKUP($B1111,'Cushing Balance'!$C$2:$E$500,3,TRUE)</f>
        <v>302012</v>
      </c>
      <c r="B1111" s="1">
        <v>41122</v>
      </c>
      <c r="C1111" s="31"/>
      <c r="D1111" s="8">
        <v>92.287041670000008</v>
      </c>
      <c r="E1111" s="35">
        <v>136.76041670000001</v>
      </c>
      <c r="F1111" s="35"/>
      <c r="G1111" s="26">
        <v>49.5</v>
      </c>
      <c r="H1111" s="35">
        <v>53.366604170000002</v>
      </c>
      <c r="I1111" s="35">
        <v>0</v>
      </c>
      <c r="J1111" s="26">
        <v>0</v>
      </c>
      <c r="K1111" s="35">
        <v>103.77256250000001</v>
      </c>
      <c r="L1111" s="35">
        <v>0</v>
      </c>
      <c r="M1111" s="35">
        <v>399.71806249999997</v>
      </c>
      <c r="N1111" s="35">
        <v>0</v>
      </c>
      <c r="O1111" s="35"/>
      <c r="P1111" s="35"/>
      <c r="Q1111" s="35"/>
      <c r="R1111" s="35">
        <v>19.394666669999999</v>
      </c>
      <c r="S1111" s="35"/>
      <c r="T1111" s="35"/>
      <c r="V1111" s="24">
        <f t="shared" si="71"/>
        <v>854.79935420999993</v>
      </c>
      <c r="X1111" s="5">
        <v>383.75889886095638</v>
      </c>
      <c r="Z1111" s="20">
        <f t="shared" si="72"/>
        <v>1238.5582530709562</v>
      </c>
      <c r="AA1111" s="59">
        <f t="shared" si="70"/>
        <v>41122</v>
      </c>
      <c r="AB1111" s="8">
        <v>152.08931250000001</v>
      </c>
      <c r="AC1111" s="35">
        <v>141.8040417</v>
      </c>
      <c r="AD1111" s="35"/>
      <c r="AE1111" s="35">
        <v>0</v>
      </c>
      <c r="AF1111" s="35">
        <v>222.94308330000001</v>
      </c>
      <c r="AG1111" s="35">
        <v>21.694687500000001</v>
      </c>
      <c r="AH1111" s="35">
        <v>187.1410625</v>
      </c>
      <c r="AI1111" s="35"/>
      <c r="AJ1111" s="35"/>
      <c r="AK1111" s="35"/>
      <c r="AL1111" s="35">
        <v>0</v>
      </c>
      <c r="AM1111" s="35"/>
      <c r="AN1111" s="35"/>
      <c r="AQ1111" s="24">
        <f t="shared" si="74"/>
        <v>725.67218749999995</v>
      </c>
      <c r="AS1111" s="34">
        <v>761.44699999999989</v>
      </c>
      <c r="AU1111" s="20">
        <f t="shared" si="73"/>
        <v>1487.1191875</v>
      </c>
      <c r="AW1111" s="20"/>
    </row>
    <row r="1112" spans="1:49" x14ac:dyDescent="0.25">
      <c r="A1112" t="str">
        <f>VLOOKUP($B1112,'Cushing Balance'!$C$2:$E$500,3,TRUE)</f>
        <v>302012</v>
      </c>
      <c r="B1112" s="1">
        <v>41123</v>
      </c>
      <c r="C1112" s="31"/>
      <c r="D1112" s="8">
        <v>2.4332500000000001</v>
      </c>
      <c r="E1112" s="35">
        <v>186.64850000000001</v>
      </c>
      <c r="F1112" s="35"/>
      <c r="G1112" s="26">
        <v>49.5</v>
      </c>
      <c r="H1112" s="35">
        <v>42.127812499999997</v>
      </c>
      <c r="I1112" s="35">
        <v>0</v>
      </c>
      <c r="J1112" s="26">
        <v>0</v>
      </c>
      <c r="K1112" s="35">
        <v>101.43647920000001</v>
      </c>
      <c r="L1112" s="35">
        <v>0</v>
      </c>
      <c r="M1112" s="35">
        <v>379.7242708</v>
      </c>
      <c r="N1112" s="35">
        <v>0</v>
      </c>
      <c r="O1112" s="35"/>
      <c r="P1112" s="35"/>
      <c r="Q1112" s="35"/>
      <c r="R1112" s="35">
        <v>46.291041669999998</v>
      </c>
      <c r="S1112" s="35"/>
      <c r="T1112" s="35"/>
      <c r="V1112" s="24">
        <f t="shared" si="71"/>
        <v>808.16135416999998</v>
      </c>
      <c r="X1112" s="5">
        <v>383.75889886095638</v>
      </c>
      <c r="Z1112" s="20">
        <f t="shared" si="72"/>
        <v>1191.9202530309562</v>
      </c>
      <c r="AA1112" s="59">
        <f t="shared" si="70"/>
        <v>41123</v>
      </c>
      <c r="AB1112" s="8">
        <v>151.08247919999999</v>
      </c>
      <c r="AC1112" s="35">
        <v>137.9995625</v>
      </c>
      <c r="AD1112" s="35"/>
      <c r="AE1112" s="35">
        <v>0</v>
      </c>
      <c r="AF1112" s="35">
        <v>220.94114579999999</v>
      </c>
      <c r="AG1112" s="35">
        <v>21.76327083</v>
      </c>
      <c r="AH1112" s="35">
        <v>178.2096042</v>
      </c>
      <c r="AI1112" s="35"/>
      <c r="AJ1112" s="35"/>
      <c r="AK1112" s="35"/>
      <c r="AL1112" s="35">
        <v>0</v>
      </c>
      <c r="AM1112" s="35"/>
      <c r="AN1112" s="35"/>
      <c r="AQ1112" s="24">
        <f t="shared" si="74"/>
        <v>709.99606253000002</v>
      </c>
      <c r="AS1112" s="34">
        <v>761.44699999999989</v>
      </c>
      <c r="AU1112" s="20">
        <f t="shared" si="73"/>
        <v>1471.4430625299999</v>
      </c>
      <c r="AW1112" s="20"/>
    </row>
    <row r="1113" spans="1:49" x14ac:dyDescent="0.25">
      <c r="A1113" t="str">
        <f>VLOOKUP($B1113,'Cushing Balance'!$C$2:$E$500,3,TRUE)</f>
        <v>302012</v>
      </c>
      <c r="B1113" s="1">
        <v>41124</v>
      </c>
      <c r="C1113" s="31"/>
      <c r="D1113" s="8">
        <v>0</v>
      </c>
      <c r="E1113" s="35">
        <v>180.69943749999999</v>
      </c>
      <c r="F1113" s="35"/>
      <c r="G1113" s="26">
        <v>49.5</v>
      </c>
      <c r="H1113" s="35">
        <v>68.260874999999999</v>
      </c>
      <c r="I1113" s="35">
        <v>0</v>
      </c>
      <c r="J1113" s="26">
        <v>0</v>
      </c>
      <c r="K1113" s="35">
        <v>103.55175</v>
      </c>
      <c r="L1113" s="35">
        <v>0</v>
      </c>
      <c r="M1113" s="35">
        <v>405.34050000000002</v>
      </c>
      <c r="N1113" s="35">
        <v>0</v>
      </c>
      <c r="O1113" s="35"/>
      <c r="P1113" s="35"/>
      <c r="Q1113" s="35"/>
      <c r="R1113" s="35">
        <v>51.763666669999999</v>
      </c>
      <c r="S1113" s="35"/>
      <c r="T1113" s="35"/>
      <c r="V1113" s="24">
        <f t="shared" si="71"/>
        <v>859.11622917</v>
      </c>
      <c r="X1113" s="5">
        <v>383.75889886095638</v>
      </c>
      <c r="Z1113" s="20">
        <f t="shared" si="72"/>
        <v>1242.8751280309564</v>
      </c>
      <c r="AA1113" s="59">
        <f t="shared" si="70"/>
        <v>41124</v>
      </c>
      <c r="AB1113" s="8">
        <v>145.78708330000001</v>
      </c>
      <c r="AC1113" s="35">
        <v>134.87120830000001</v>
      </c>
      <c r="AD1113" s="35"/>
      <c r="AE1113" s="35">
        <v>0</v>
      </c>
      <c r="AF1113" s="35">
        <v>225.013125</v>
      </c>
      <c r="AG1113" s="35">
        <v>21.814875000000001</v>
      </c>
      <c r="AH1113" s="35">
        <v>162.97795830000001</v>
      </c>
      <c r="AI1113" s="35"/>
      <c r="AJ1113" s="35"/>
      <c r="AK1113" s="35"/>
      <c r="AL1113" s="35">
        <v>0</v>
      </c>
      <c r="AM1113" s="35"/>
      <c r="AN1113" s="35"/>
      <c r="AQ1113" s="24">
        <f t="shared" si="74"/>
        <v>690.46424989999991</v>
      </c>
      <c r="AS1113" s="34">
        <v>761.44699999999989</v>
      </c>
      <c r="AU1113" s="20">
        <f t="shared" si="73"/>
        <v>1451.9112498999998</v>
      </c>
      <c r="AW1113" s="20"/>
    </row>
    <row r="1114" spans="1:49" x14ac:dyDescent="0.25">
      <c r="A1114" t="str">
        <f>VLOOKUP($B1114,'Cushing Balance'!$C$2:$E$500,3,TRUE)</f>
        <v>312012</v>
      </c>
      <c r="B1114" s="1">
        <v>41125</v>
      </c>
      <c r="C1114" s="31"/>
      <c r="D1114" s="8">
        <v>0</v>
      </c>
      <c r="E1114" s="35">
        <v>148.90054169999999</v>
      </c>
      <c r="F1114" s="35"/>
      <c r="G1114" s="26">
        <v>49.5</v>
      </c>
      <c r="H1114" s="35">
        <v>69.10745833</v>
      </c>
      <c r="I1114" s="35">
        <v>0</v>
      </c>
      <c r="J1114" s="26">
        <v>0</v>
      </c>
      <c r="K1114" s="35">
        <v>106.5696875</v>
      </c>
      <c r="L1114" s="35">
        <v>0</v>
      </c>
      <c r="M1114" s="35">
        <v>335.11383330000001</v>
      </c>
      <c r="N1114" s="35">
        <v>0</v>
      </c>
      <c r="O1114" s="35"/>
      <c r="P1114" s="35"/>
      <c r="Q1114" s="35"/>
      <c r="R1114" s="35">
        <v>2.2951874999999999</v>
      </c>
      <c r="S1114" s="35"/>
      <c r="T1114" s="35"/>
      <c r="V1114" s="24">
        <f t="shared" si="71"/>
        <v>711.48670832999994</v>
      </c>
      <c r="X1114" s="5">
        <v>383.75889886095638</v>
      </c>
      <c r="Z1114" s="20">
        <f t="shared" si="72"/>
        <v>1095.2456071909564</v>
      </c>
      <c r="AA1114" s="59">
        <f t="shared" si="70"/>
        <v>41125</v>
      </c>
      <c r="AB1114" s="8">
        <v>143.72277080000001</v>
      </c>
      <c r="AC1114" s="35">
        <v>132.90691670000001</v>
      </c>
      <c r="AD1114" s="35"/>
      <c r="AE1114" s="35">
        <v>0</v>
      </c>
      <c r="AF1114" s="35">
        <v>219.4306042</v>
      </c>
      <c r="AG1114" s="35">
        <v>20.970958330000002</v>
      </c>
      <c r="AH1114" s="35">
        <v>166.81331249999999</v>
      </c>
      <c r="AI1114" s="35"/>
      <c r="AJ1114" s="35"/>
      <c r="AK1114" s="35"/>
      <c r="AL1114" s="35">
        <v>0</v>
      </c>
      <c r="AM1114" s="35"/>
      <c r="AN1114" s="35"/>
      <c r="AQ1114" s="24">
        <f t="shared" si="74"/>
        <v>683.84456253000008</v>
      </c>
      <c r="AS1114" s="34">
        <v>761.44699999999989</v>
      </c>
      <c r="AU1114" s="20">
        <f t="shared" si="73"/>
        <v>1445.29156253</v>
      </c>
      <c r="AW1114" s="20"/>
    </row>
    <row r="1115" spans="1:49" x14ac:dyDescent="0.25">
      <c r="A1115" t="str">
        <f>VLOOKUP($B1115,'Cushing Balance'!$C$2:$E$500,3,TRUE)</f>
        <v>312012</v>
      </c>
      <c r="B1115" s="1">
        <v>41126</v>
      </c>
      <c r="C1115" s="31"/>
      <c r="D1115" s="8">
        <v>59.79227083</v>
      </c>
      <c r="E1115" s="35">
        <v>163.1285</v>
      </c>
      <c r="F1115" s="35"/>
      <c r="G1115" s="26">
        <v>49.5</v>
      </c>
      <c r="H1115" s="35">
        <v>68.101083329999994</v>
      </c>
      <c r="I1115" s="35">
        <v>0</v>
      </c>
      <c r="J1115" s="26">
        <v>0</v>
      </c>
      <c r="K1115" s="35">
        <v>108.0571042</v>
      </c>
      <c r="L1115" s="35">
        <v>0</v>
      </c>
      <c r="M1115" s="35">
        <v>345.92291669999997</v>
      </c>
      <c r="N1115" s="35">
        <v>0</v>
      </c>
      <c r="O1115" s="35"/>
      <c r="P1115" s="35"/>
      <c r="Q1115" s="35"/>
      <c r="R1115" s="35">
        <v>30.154</v>
      </c>
      <c r="S1115" s="35"/>
      <c r="T1115" s="35"/>
      <c r="V1115" s="24">
        <f t="shared" si="71"/>
        <v>824.65587505999997</v>
      </c>
      <c r="X1115" s="5">
        <v>383.75889886095638</v>
      </c>
      <c r="Z1115" s="20">
        <f t="shared" si="72"/>
        <v>1208.4147739209563</v>
      </c>
      <c r="AA1115" s="59">
        <f t="shared" si="70"/>
        <v>41126</v>
      </c>
      <c r="AB1115" s="8">
        <v>151.6791667</v>
      </c>
      <c r="AC1115" s="35">
        <v>135.1355417</v>
      </c>
      <c r="AD1115" s="35"/>
      <c r="AE1115" s="35">
        <v>0</v>
      </c>
      <c r="AF1115" s="35">
        <v>210.61745830000001</v>
      </c>
      <c r="AG1115" s="35">
        <v>21.380791669999997</v>
      </c>
      <c r="AH1115" s="35">
        <v>111.23522920000001</v>
      </c>
      <c r="AI1115" s="35"/>
      <c r="AJ1115" s="35"/>
      <c r="AK1115" s="35"/>
      <c r="AL1115" s="35">
        <v>0</v>
      </c>
      <c r="AM1115" s="35"/>
      <c r="AN1115" s="35"/>
      <c r="AQ1115" s="24">
        <f t="shared" si="74"/>
        <v>630.04818756999998</v>
      </c>
      <c r="AS1115" s="34">
        <v>761.44699999999989</v>
      </c>
      <c r="AU1115" s="20">
        <f t="shared" si="73"/>
        <v>1391.4951875699999</v>
      </c>
      <c r="AW1115" s="20"/>
    </row>
    <row r="1116" spans="1:49" x14ac:dyDescent="0.25">
      <c r="A1116" t="str">
        <f>VLOOKUP($B1116,'Cushing Balance'!$C$2:$E$500,3,TRUE)</f>
        <v>312012</v>
      </c>
      <c r="B1116" s="1">
        <v>41127</v>
      </c>
      <c r="C1116" s="31"/>
      <c r="D1116" s="8">
        <v>100.82825</v>
      </c>
      <c r="E1116" s="35">
        <v>182.32175000000001</v>
      </c>
      <c r="F1116" s="35"/>
      <c r="G1116" s="26">
        <v>49.5</v>
      </c>
      <c r="H1116" s="35">
        <v>30.685729169999998</v>
      </c>
      <c r="I1116" s="35">
        <v>0</v>
      </c>
      <c r="J1116" s="26">
        <v>0</v>
      </c>
      <c r="K1116" s="35">
        <v>112.39214579999999</v>
      </c>
      <c r="L1116" s="35">
        <v>0</v>
      </c>
      <c r="M1116" s="35">
        <v>431.46295830000003</v>
      </c>
      <c r="N1116" s="35">
        <v>0</v>
      </c>
      <c r="O1116" s="35"/>
      <c r="P1116" s="35"/>
      <c r="Q1116" s="35"/>
      <c r="R1116" s="35">
        <v>37.253458330000001</v>
      </c>
      <c r="S1116" s="35"/>
      <c r="T1116" s="35"/>
      <c r="V1116" s="24">
        <f t="shared" si="71"/>
        <v>944.44429160000004</v>
      </c>
      <c r="X1116" s="5">
        <v>383.75889886095638</v>
      </c>
      <c r="Z1116" s="20">
        <f t="shared" si="72"/>
        <v>1328.2031904609564</v>
      </c>
      <c r="AA1116" s="59">
        <f t="shared" si="70"/>
        <v>41127</v>
      </c>
      <c r="AB1116" s="8">
        <v>150.89695829999999</v>
      </c>
      <c r="AC1116" s="35">
        <v>122.2577083</v>
      </c>
      <c r="AD1116" s="35"/>
      <c r="AE1116" s="35">
        <v>0</v>
      </c>
      <c r="AF1116" s="35">
        <v>215.24825000000001</v>
      </c>
      <c r="AG1116" s="35">
        <v>21.7763125</v>
      </c>
      <c r="AH1116" s="35">
        <v>174.46845830000001</v>
      </c>
      <c r="AI1116" s="35"/>
      <c r="AJ1116" s="35"/>
      <c r="AK1116" s="35"/>
      <c r="AL1116" s="35">
        <v>0</v>
      </c>
      <c r="AM1116" s="35"/>
      <c r="AN1116" s="35"/>
      <c r="AQ1116" s="24">
        <f t="shared" si="74"/>
        <v>684.6476874</v>
      </c>
      <c r="AS1116" s="34">
        <v>761.44699999999989</v>
      </c>
      <c r="AU1116" s="20">
        <f t="shared" si="73"/>
        <v>1446.0946873999999</v>
      </c>
      <c r="AW1116" s="20"/>
    </row>
    <row r="1117" spans="1:49" x14ac:dyDescent="0.25">
      <c r="A1117" t="str">
        <f>VLOOKUP($B1117,'Cushing Balance'!$C$2:$E$500,3,TRUE)</f>
        <v>312012</v>
      </c>
      <c r="B1117" s="1">
        <v>41128</v>
      </c>
      <c r="C1117" s="31"/>
      <c r="D1117" s="8">
        <v>87.423458329999988</v>
      </c>
      <c r="E1117" s="35">
        <v>145.2023542</v>
      </c>
      <c r="F1117" s="35"/>
      <c r="G1117" s="26">
        <v>49.5</v>
      </c>
      <c r="H1117" s="35">
        <v>47.150604170000001</v>
      </c>
      <c r="I1117" s="35">
        <v>0</v>
      </c>
      <c r="J1117" s="26">
        <v>0</v>
      </c>
      <c r="K1117" s="35">
        <v>107.6195208</v>
      </c>
      <c r="L1117" s="35">
        <v>0</v>
      </c>
      <c r="M1117" s="35">
        <v>391.24410419999998</v>
      </c>
      <c r="N1117" s="35">
        <v>0</v>
      </c>
      <c r="O1117" s="35"/>
      <c r="P1117" s="35"/>
      <c r="Q1117" s="35"/>
      <c r="R1117" s="35">
        <v>17.289958330000001</v>
      </c>
      <c r="S1117" s="35"/>
      <c r="T1117" s="35"/>
      <c r="V1117" s="24">
        <f t="shared" si="71"/>
        <v>845.43000002999997</v>
      </c>
      <c r="X1117" s="5">
        <v>383.75889886095638</v>
      </c>
      <c r="Z1117" s="20">
        <f t="shared" si="72"/>
        <v>1229.1888988909564</v>
      </c>
      <c r="AA1117" s="59">
        <f t="shared" si="70"/>
        <v>41128</v>
      </c>
      <c r="AB1117" s="8">
        <v>150.86199999999999</v>
      </c>
      <c r="AC1117" s="35">
        <v>142.43518750000001</v>
      </c>
      <c r="AD1117" s="35"/>
      <c r="AE1117" s="35">
        <v>0</v>
      </c>
      <c r="AF1117" s="35">
        <v>223.7712708</v>
      </c>
      <c r="AG1117" s="35">
        <v>15.51910417</v>
      </c>
      <c r="AH1117" s="35">
        <v>188.5016042</v>
      </c>
      <c r="AI1117" s="35"/>
      <c r="AJ1117" s="35"/>
      <c r="AK1117" s="35"/>
      <c r="AL1117" s="35">
        <v>0</v>
      </c>
      <c r="AM1117" s="35"/>
      <c r="AN1117" s="35"/>
      <c r="AQ1117" s="24">
        <f t="shared" si="74"/>
        <v>721.08916666999994</v>
      </c>
      <c r="AS1117" s="34">
        <v>761.44699999999989</v>
      </c>
      <c r="AU1117" s="20">
        <f t="shared" si="73"/>
        <v>1482.5361666699998</v>
      </c>
      <c r="AW1117" s="20"/>
    </row>
    <row r="1118" spans="1:49" x14ac:dyDescent="0.25">
      <c r="A1118" t="str">
        <f>VLOOKUP($B1118,'Cushing Balance'!$C$2:$E$500,3,TRUE)</f>
        <v>312012</v>
      </c>
      <c r="B1118" s="1">
        <v>41129</v>
      </c>
      <c r="C1118" s="31"/>
      <c r="D1118" s="8">
        <v>0</v>
      </c>
      <c r="E1118" s="35">
        <v>173.3795417</v>
      </c>
      <c r="F1118" s="35"/>
      <c r="G1118" s="26">
        <v>49.5</v>
      </c>
      <c r="H1118" s="35">
        <v>71.531208329999998</v>
      </c>
      <c r="I1118" s="35">
        <v>0</v>
      </c>
      <c r="J1118" s="26">
        <v>0</v>
      </c>
      <c r="K1118" s="35">
        <v>105.50218750000001</v>
      </c>
      <c r="L1118" s="35">
        <v>0</v>
      </c>
      <c r="M1118" s="35">
        <v>444.03895829999999</v>
      </c>
      <c r="N1118" s="35">
        <v>0</v>
      </c>
      <c r="O1118" s="35"/>
      <c r="P1118" s="35"/>
      <c r="Q1118" s="35"/>
      <c r="R1118" s="35">
        <v>16.768000000000001</v>
      </c>
      <c r="S1118" s="35"/>
      <c r="T1118" s="35"/>
      <c r="V1118" s="24">
        <f t="shared" si="71"/>
        <v>860.71989583000004</v>
      </c>
      <c r="X1118" s="5">
        <v>383.75889886095638</v>
      </c>
      <c r="Z1118" s="20">
        <f t="shared" si="72"/>
        <v>1244.4787946909564</v>
      </c>
      <c r="AA1118" s="59">
        <f t="shared" si="70"/>
        <v>41129</v>
      </c>
      <c r="AB1118" s="8">
        <v>151.30518749999999</v>
      </c>
      <c r="AC1118" s="35">
        <v>142.52018749999999</v>
      </c>
      <c r="AD1118" s="35"/>
      <c r="AE1118" s="35">
        <v>0</v>
      </c>
      <c r="AF1118" s="35">
        <v>218.7090833</v>
      </c>
      <c r="AG1118" s="35">
        <v>12.118333329999999</v>
      </c>
      <c r="AH1118" s="35">
        <v>195.04145829999999</v>
      </c>
      <c r="AI1118" s="35"/>
      <c r="AJ1118" s="35"/>
      <c r="AK1118" s="35"/>
      <c r="AL1118" s="35">
        <v>0</v>
      </c>
      <c r="AM1118" s="35"/>
      <c r="AN1118" s="35"/>
      <c r="AQ1118" s="24">
        <f t="shared" si="74"/>
        <v>719.69424993000007</v>
      </c>
      <c r="AS1118" s="34">
        <v>761.44699999999989</v>
      </c>
      <c r="AU1118" s="20">
        <f t="shared" si="73"/>
        <v>1481.14124993</v>
      </c>
      <c r="AW1118" s="20"/>
    </row>
    <row r="1119" spans="1:49" x14ac:dyDescent="0.25">
      <c r="A1119" t="str">
        <f>VLOOKUP($B1119,'Cushing Balance'!$C$2:$E$500,3,TRUE)</f>
        <v>312012</v>
      </c>
      <c r="B1119" s="1">
        <v>41130</v>
      </c>
      <c r="C1119" s="31"/>
      <c r="D1119" s="8">
        <v>95.297187500000007</v>
      </c>
      <c r="E1119" s="35">
        <v>177.06945830000001</v>
      </c>
      <c r="F1119" s="35"/>
      <c r="G1119" s="26">
        <v>49.5</v>
      </c>
      <c r="H1119" s="35">
        <v>61.176499999999997</v>
      </c>
      <c r="I1119" s="35">
        <v>0</v>
      </c>
      <c r="J1119" s="26">
        <v>0</v>
      </c>
      <c r="K1119" s="35">
        <v>88.176520829999987</v>
      </c>
      <c r="L1119" s="35">
        <v>0</v>
      </c>
      <c r="M1119" s="35">
        <v>434.03581250000002</v>
      </c>
      <c r="N1119" s="35">
        <v>0</v>
      </c>
      <c r="O1119" s="35"/>
      <c r="P1119" s="35"/>
      <c r="Q1119" s="35"/>
      <c r="R1119" s="35">
        <v>33.939916669999995</v>
      </c>
      <c r="S1119" s="35"/>
      <c r="T1119" s="35"/>
      <c r="V1119" s="24">
        <f t="shared" si="71"/>
        <v>939.19539580000003</v>
      </c>
      <c r="X1119" s="5">
        <v>383.75889886095638</v>
      </c>
      <c r="Z1119" s="20">
        <f t="shared" si="72"/>
        <v>1322.9542946609563</v>
      </c>
      <c r="AA1119" s="59">
        <f t="shared" si="70"/>
        <v>41130</v>
      </c>
      <c r="AB1119" s="8">
        <v>149.24006249999999</v>
      </c>
      <c r="AC1119" s="35">
        <v>129.98691669999999</v>
      </c>
      <c r="AD1119" s="35"/>
      <c r="AE1119" s="35">
        <v>0</v>
      </c>
      <c r="AF1119" s="35">
        <v>224.84614579999999</v>
      </c>
      <c r="AG1119" s="35">
        <v>12.103604170000001</v>
      </c>
      <c r="AH1119" s="35">
        <v>191.0932292</v>
      </c>
      <c r="AI1119" s="35"/>
      <c r="AJ1119" s="35"/>
      <c r="AK1119" s="35"/>
      <c r="AL1119" s="35">
        <v>0</v>
      </c>
      <c r="AM1119" s="35"/>
      <c r="AN1119" s="35"/>
      <c r="AQ1119" s="24">
        <f t="shared" si="74"/>
        <v>707.26995836999993</v>
      </c>
      <c r="AS1119" s="34">
        <v>761.44699999999989</v>
      </c>
      <c r="AU1119" s="20">
        <f t="shared" si="73"/>
        <v>1468.7169583699997</v>
      </c>
      <c r="AW1119" s="20"/>
    </row>
    <row r="1120" spans="1:49" x14ac:dyDescent="0.25">
      <c r="A1120" t="str">
        <f>VLOOKUP($B1120,'Cushing Balance'!$C$2:$E$500,3,TRUE)</f>
        <v>312012</v>
      </c>
      <c r="B1120" s="1">
        <v>41131</v>
      </c>
      <c r="C1120" s="31"/>
      <c r="D1120" s="8">
        <v>82.294354170000005</v>
      </c>
      <c r="E1120" s="35">
        <v>181.85568749999999</v>
      </c>
      <c r="F1120" s="35"/>
      <c r="G1120" s="26">
        <v>49.5</v>
      </c>
      <c r="H1120" s="35">
        <v>38.455166669999997</v>
      </c>
      <c r="I1120" s="35">
        <v>0</v>
      </c>
      <c r="J1120" s="26">
        <v>0</v>
      </c>
      <c r="K1120" s="35">
        <v>98.035479170000002</v>
      </c>
      <c r="L1120" s="35">
        <v>0</v>
      </c>
      <c r="M1120" s="35">
        <v>286.34443750000003</v>
      </c>
      <c r="N1120" s="35">
        <v>0</v>
      </c>
      <c r="O1120" s="35"/>
      <c r="P1120" s="35"/>
      <c r="Q1120" s="35"/>
      <c r="R1120" s="35">
        <v>17.913499999999999</v>
      </c>
      <c r="S1120" s="35"/>
      <c r="T1120" s="35"/>
      <c r="V1120" s="24">
        <f t="shared" si="71"/>
        <v>754.39862501000005</v>
      </c>
      <c r="X1120" s="5">
        <v>383.75889886095638</v>
      </c>
      <c r="Z1120" s="20">
        <f t="shared" si="72"/>
        <v>1138.1575238709565</v>
      </c>
      <c r="AA1120" s="59">
        <f t="shared" si="70"/>
        <v>41131</v>
      </c>
      <c r="AB1120" s="8">
        <v>151.03743750000001</v>
      </c>
      <c r="AC1120" s="35">
        <v>130.62397920000001</v>
      </c>
      <c r="AD1120" s="35"/>
      <c r="AE1120" s="35">
        <v>0</v>
      </c>
      <c r="AF1120" s="35">
        <v>228.86004170000001</v>
      </c>
      <c r="AG1120" s="35">
        <v>12.39383333</v>
      </c>
      <c r="AH1120" s="35">
        <v>187.98635419999999</v>
      </c>
      <c r="AI1120" s="35"/>
      <c r="AJ1120" s="35"/>
      <c r="AK1120" s="35"/>
      <c r="AL1120" s="35">
        <v>0</v>
      </c>
      <c r="AM1120" s="35"/>
      <c r="AN1120" s="35"/>
      <c r="AQ1120" s="24">
        <f t="shared" si="74"/>
        <v>710.90164593000009</v>
      </c>
      <c r="AS1120" s="34">
        <v>761.44699999999989</v>
      </c>
      <c r="AU1120" s="20">
        <f t="shared" si="73"/>
        <v>1472.34864593</v>
      </c>
      <c r="AW1120" s="20"/>
    </row>
    <row r="1121" spans="1:49" x14ac:dyDescent="0.25">
      <c r="A1121" t="str">
        <f>VLOOKUP($B1121,'Cushing Balance'!$C$2:$E$500,3,TRUE)</f>
        <v>322012</v>
      </c>
      <c r="B1121" s="1">
        <v>41132</v>
      </c>
      <c r="C1121" s="31"/>
      <c r="D1121" s="8">
        <v>0</v>
      </c>
      <c r="E1121" s="35">
        <v>155.33799999999999</v>
      </c>
      <c r="F1121" s="35"/>
      <c r="G1121" s="26">
        <v>49.5</v>
      </c>
      <c r="H1121" s="35">
        <v>59.10114583</v>
      </c>
      <c r="I1121" s="35">
        <v>0</v>
      </c>
      <c r="J1121" s="26">
        <v>0</v>
      </c>
      <c r="K1121" s="35">
        <v>104.7613542</v>
      </c>
      <c r="L1121" s="35">
        <v>0</v>
      </c>
      <c r="M1121" s="35">
        <v>429.79639579999997</v>
      </c>
      <c r="N1121" s="35">
        <v>0</v>
      </c>
      <c r="O1121" s="35"/>
      <c r="P1121" s="35"/>
      <c r="Q1121" s="35"/>
      <c r="R1121" s="35">
        <v>14.884541670000001</v>
      </c>
      <c r="S1121" s="35"/>
      <c r="T1121" s="35"/>
      <c r="V1121" s="24">
        <f t="shared" si="71"/>
        <v>813.38143749999983</v>
      </c>
      <c r="X1121" s="5">
        <v>383.75889886095638</v>
      </c>
      <c r="Z1121" s="20">
        <f t="shared" si="72"/>
        <v>1197.1403363609561</v>
      </c>
      <c r="AA1121" s="59">
        <f t="shared" si="70"/>
        <v>41132</v>
      </c>
      <c r="AB1121" s="8">
        <v>135.28375</v>
      </c>
      <c r="AC1121" s="35">
        <v>123.67458329999999</v>
      </c>
      <c r="AD1121" s="35"/>
      <c r="AE1121" s="35">
        <v>0</v>
      </c>
      <c r="AF1121" s="35">
        <v>232.98383329999999</v>
      </c>
      <c r="AG1121" s="35">
        <v>12.468520829999999</v>
      </c>
      <c r="AH1121" s="35">
        <v>186.12062499999999</v>
      </c>
      <c r="AI1121" s="35"/>
      <c r="AJ1121" s="35"/>
      <c r="AK1121" s="35"/>
      <c r="AL1121" s="35">
        <v>0</v>
      </c>
      <c r="AM1121" s="35"/>
      <c r="AN1121" s="35"/>
      <c r="AQ1121" s="24">
        <f t="shared" si="74"/>
        <v>690.53131242999996</v>
      </c>
      <c r="AS1121" s="34">
        <v>761.44699999999989</v>
      </c>
      <c r="AU1121" s="20">
        <f t="shared" si="73"/>
        <v>1451.9783124299997</v>
      </c>
      <c r="AW1121" s="20"/>
    </row>
    <row r="1122" spans="1:49" x14ac:dyDescent="0.25">
      <c r="A1122" t="str">
        <f>VLOOKUP($B1122,'Cushing Balance'!$C$2:$E$500,3,TRUE)</f>
        <v>322012</v>
      </c>
      <c r="B1122" s="1">
        <v>41133</v>
      </c>
      <c r="C1122" s="31"/>
      <c r="D1122" s="8">
        <v>0</v>
      </c>
      <c r="E1122" s="35">
        <v>184.10181249999999</v>
      </c>
      <c r="F1122" s="35"/>
      <c r="G1122" s="26">
        <v>49.5</v>
      </c>
      <c r="H1122" s="35">
        <v>46.42208333</v>
      </c>
      <c r="I1122" s="35">
        <v>0</v>
      </c>
      <c r="J1122" s="26">
        <v>0</v>
      </c>
      <c r="K1122" s="35">
        <v>104.44458330000001</v>
      </c>
      <c r="L1122" s="35">
        <v>0</v>
      </c>
      <c r="M1122" s="35">
        <v>423.5511042</v>
      </c>
      <c r="N1122" s="35">
        <v>0</v>
      </c>
      <c r="O1122" s="35"/>
      <c r="P1122" s="35"/>
      <c r="Q1122" s="35"/>
      <c r="R1122" s="35">
        <v>52.287604170000002</v>
      </c>
      <c r="S1122" s="35"/>
      <c r="T1122" s="35"/>
      <c r="V1122" s="24">
        <f t="shared" si="71"/>
        <v>860.30718749999994</v>
      </c>
      <c r="X1122" s="5">
        <v>383.75889886095638</v>
      </c>
      <c r="Z1122" s="20">
        <f t="shared" si="72"/>
        <v>1244.0660863609564</v>
      </c>
      <c r="AA1122" s="59">
        <f t="shared" si="70"/>
        <v>41133</v>
      </c>
      <c r="AB1122" s="8">
        <v>130.3389167</v>
      </c>
      <c r="AC1122" s="35">
        <v>142.12368749999999</v>
      </c>
      <c r="AD1122" s="35"/>
      <c r="AE1122" s="35">
        <v>0</v>
      </c>
      <c r="AF1122" s="35">
        <v>231.31833330000001</v>
      </c>
      <c r="AG1122" s="35">
        <v>12.599895829999999</v>
      </c>
      <c r="AH1122" s="35">
        <v>184.59514580000001</v>
      </c>
      <c r="AI1122" s="35"/>
      <c r="AJ1122" s="35"/>
      <c r="AK1122" s="35"/>
      <c r="AL1122" s="35">
        <v>0</v>
      </c>
      <c r="AM1122" s="35"/>
      <c r="AN1122" s="35"/>
      <c r="AQ1122" s="24">
        <f t="shared" si="74"/>
        <v>700.97597913000004</v>
      </c>
      <c r="AS1122" s="34">
        <v>761.44699999999989</v>
      </c>
      <c r="AU1122" s="20">
        <f t="shared" si="73"/>
        <v>1462.4229791299999</v>
      </c>
      <c r="AW1122" s="20"/>
    </row>
    <row r="1123" spans="1:49" x14ac:dyDescent="0.25">
      <c r="A1123" t="str">
        <f>VLOOKUP($B1123,'Cushing Balance'!$C$2:$E$500,3,TRUE)</f>
        <v>322012</v>
      </c>
      <c r="B1123" s="1">
        <v>41134</v>
      </c>
      <c r="C1123" s="31"/>
      <c r="D1123" s="8">
        <v>116.7012292</v>
      </c>
      <c r="E1123" s="35">
        <v>171.79456250000001</v>
      </c>
      <c r="F1123" s="35"/>
      <c r="G1123" s="26">
        <v>49.5</v>
      </c>
      <c r="H1123" s="35">
        <v>60.19702083</v>
      </c>
      <c r="I1123" s="35">
        <v>0</v>
      </c>
      <c r="J1123" s="26">
        <v>0</v>
      </c>
      <c r="K1123" s="35">
        <v>102.43187500000001</v>
      </c>
      <c r="L1123" s="35">
        <v>0</v>
      </c>
      <c r="M1123" s="35">
        <v>343.50481250000001</v>
      </c>
      <c r="N1123" s="35">
        <v>0</v>
      </c>
      <c r="O1123" s="35"/>
      <c r="P1123" s="35"/>
      <c r="Q1123" s="35"/>
      <c r="R1123" s="35">
        <v>43.522520830000005</v>
      </c>
      <c r="S1123" s="35"/>
      <c r="T1123" s="35"/>
      <c r="V1123" s="24">
        <f t="shared" si="71"/>
        <v>887.65202085999999</v>
      </c>
      <c r="X1123" s="5">
        <v>383.75889886095638</v>
      </c>
      <c r="Z1123" s="20">
        <f t="shared" si="72"/>
        <v>1271.4109197209564</v>
      </c>
      <c r="AA1123" s="59">
        <f t="shared" si="70"/>
        <v>41134</v>
      </c>
      <c r="AB1123" s="8">
        <v>130.14970829999999</v>
      </c>
      <c r="AC1123" s="35">
        <v>141.97399999999999</v>
      </c>
      <c r="AD1123" s="35"/>
      <c r="AE1123" s="35">
        <v>0</v>
      </c>
      <c r="AF1123" s="35">
        <v>215.0037083</v>
      </c>
      <c r="AG1123" s="35">
        <v>12.7169375</v>
      </c>
      <c r="AH1123" s="35">
        <v>180.98997919999999</v>
      </c>
      <c r="AI1123" s="35"/>
      <c r="AJ1123" s="35"/>
      <c r="AK1123" s="35"/>
      <c r="AL1123" s="35">
        <v>0</v>
      </c>
      <c r="AM1123" s="35"/>
      <c r="AN1123" s="35"/>
      <c r="AQ1123" s="24">
        <f t="shared" si="74"/>
        <v>680.83433329999991</v>
      </c>
      <c r="AS1123" s="34">
        <v>761.44699999999989</v>
      </c>
      <c r="AU1123" s="20">
        <f t="shared" si="73"/>
        <v>1442.2813332999999</v>
      </c>
      <c r="AW1123" s="20"/>
    </row>
    <row r="1124" spans="1:49" x14ac:dyDescent="0.25">
      <c r="A1124" t="str">
        <f>VLOOKUP($B1124,'Cushing Balance'!$C$2:$E$500,3,TRUE)</f>
        <v>322012</v>
      </c>
      <c r="B1124" s="1">
        <v>41135</v>
      </c>
      <c r="C1124" s="31"/>
      <c r="D1124" s="8">
        <v>0</v>
      </c>
      <c r="E1124" s="35">
        <v>117.4260208</v>
      </c>
      <c r="F1124" s="35"/>
      <c r="G1124" s="26">
        <v>49.5</v>
      </c>
      <c r="H1124" s="35">
        <v>57.270395829999998</v>
      </c>
      <c r="I1124" s="35">
        <v>0</v>
      </c>
      <c r="J1124" s="26">
        <v>0</v>
      </c>
      <c r="K1124" s="35">
        <v>103.5511042</v>
      </c>
      <c r="L1124" s="35">
        <v>0</v>
      </c>
      <c r="M1124" s="35">
        <v>386.8437083</v>
      </c>
      <c r="N1124" s="35">
        <v>0</v>
      </c>
      <c r="O1124" s="35"/>
      <c r="P1124" s="35"/>
      <c r="Q1124" s="35"/>
      <c r="R1124" s="35">
        <v>14.722</v>
      </c>
      <c r="S1124" s="35"/>
      <c r="T1124" s="35"/>
      <c r="V1124" s="24">
        <f t="shared" si="71"/>
        <v>729.31322912999997</v>
      </c>
      <c r="X1124" s="5">
        <v>383.75889886095638</v>
      </c>
      <c r="Z1124" s="20">
        <f t="shared" si="72"/>
        <v>1113.0721279909562</v>
      </c>
      <c r="AA1124" s="59">
        <f t="shared" si="70"/>
        <v>41135</v>
      </c>
      <c r="AB1124" s="8">
        <v>138.90595830000001</v>
      </c>
      <c r="AC1124" s="35">
        <v>142.6982917</v>
      </c>
      <c r="AD1124" s="35"/>
      <c r="AE1124" s="35">
        <v>0</v>
      </c>
      <c r="AF1124" s="35">
        <v>221.36733329999998</v>
      </c>
      <c r="AG1124" s="35">
        <v>13.766541670000001</v>
      </c>
      <c r="AH1124" s="35">
        <v>173.68768750000001</v>
      </c>
      <c r="AI1124" s="35"/>
      <c r="AJ1124" s="35"/>
      <c r="AK1124" s="35"/>
      <c r="AL1124" s="35">
        <v>0</v>
      </c>
      <c r="AM1124" s="35"/>
      <c r="AN1124" s="35"/>
      <c r="AQ1124" s="24">
        <f t="shared" si="74"/>
        <v>690.42581246999998</v>
      </c>
      <c r="AS1124" s="34">
        <v>761.44699999999989</v>
      </c>
      <c r="AU1124" s="20">
        <f t="shared" si="73"/>
        <v>1451.8728124699999</v>
      </c>
      <c r="AW1124" s="20"/>
    </row>
    <row r="1125" spans="1:49" x14ac:dyDescent="0.25">
      <c r="A1125" t="str">
        <f>VLOOKUP($B1125,'Cushing Balance'!$C$2:$E$500,3,TRUE)</f>
        <v>322012</v>
      </c>
      <c r="B1125" s="1">
        <v>41136</v>
      </c>
      <c r="C1125" s="31"/>
      <c r="D1125" s="8">
        <v>5.2843333329999993</v>
      </c>
      <c r="E1125" s="35">
        <v>177.13597920000001</v>
      </c>
      <c r="F1125" s="35"/>
      <c r="G1125" s="26">
        <v>49.5</v>
      </c>
      <c r="H1125" s="35">
        <v>60.970833329999998</v>
      </c>
      <c r="I1125" s="35">
        <v>0</v>
      </c>
      <c r="J1125" s="26">
        <v>0</v>
      </c>
      <c r="K1125" s="35">
        <v>102.95295829999999</v>
      </c>
      <c r="L1125" s="35">
        <v>0</v>
      </c>
      <c r="M1125" s="35">
        <v>401.10399999999998</v>
      </c>
      <c r="N1125" s="35">
        <v>0</v>
      </c>
      <c r="O1125" s="35"/>
      <c r="P1125" s="35"/>
      <c r="Q1125" s="35"/>
      <c r="R1125" s="35">
        <v>13.963749999999999</v>
      </c>
      <c r="S1125" s="35"/>
      <c r="T1125" s="35"/>
      <c r="V1125" s="24">
        <f t="shared" si="71"/>
        <v>810.91185416299993</v>
      </c>
      <c r="X1125" s="5">
        <v>383.75889886095638</v>
      </c>
      <c r="Z1125" s="20">
        <f t="shared" si="72"/>
        <v>1194.6707530239564</v>
      </c>
      <c r="AA1125" s="59">
        <f t="shared" si="70"/>
        <v>41136</v>
      </c>
      <c r="AB1125" s="8">
        <v>150.6105417</v>
      </c>
      <c r="AC1125" s="35">
        <v>124.15041670000001</v>
      </c>
      <c r="AD1125" s="35"/>
      <c r="AE1125" s="35">
        <v>0</v>
      </c>
      <c r="AF1125" s="35">
        <v>223.5127292</v>
      </c>
      <c r="AG1125" s="35">
        <v>12.95885417</v>
      </c>
      <c r="AH1125" s="35">
        <v>181.30306250000001</v>
      </c>
      <c r="AI1125" s="35"/>
      <c r="AJ1125" s="35"/>
      <c r="AK1125" s="35"/>
      <c r="AL1125" s="35">
        <v>0</v>
      </c>
      <c r="AM1125" s="35"/>
      <c r="AN1125" s="35"/>
      <c r="AQ1125" s="24">
        <f t="shared" si="74"/>
        <v>692.53560427000002</v>
      </c>
      <c r="AS1125" s="34">
        <v>761.44699999999989</v>
      </c>
      <c r="AU1125" s="20">
        <f t="shared" si="73"/>
        <v>1453.9826042699999</v>
      </c>
      <c r="AW1125" s="20"/>
    </row>
    <row r="1126" spans="1:49" x14ac:dyDescent="0.25">
      <c r="A1126" t="str">
        <f>VLOOKUP($B1126,'Cushing Balance'!$C$2:$E$500,3,TRUE)</f>
        <v>322012</v>
      </c>
      <c r="B1126" s="1">
        <v>41137</v>
      </c>
      <c r="C1126" s="31"/>
      <c r="D1126" s="8">
        <v>82.381312500000007</v>
      </c>
      <c r="E1126" s="35">
        <v>168.297875</v>
      </c>
      <c r="F1126" s="35"/>
      <c r="G1126" s="26">
        <v>49.5</v>
      </c>
      <c r="H1126" s="35">
        <v>38.57920833</v>
      </c>
      <c r="I1126" s="35">
        <v>0</v>
      </c>
      <c r="J1126" s="26">
        <v>0</v>
      </c>
      <c r="K1126" s="35">
        <v>102.1414583</v>
      </c>
      <c r="L1126" s="35">
        <v>0</v>
      </c>
      <c r="M1126" s="35">
        <v>413.99079169999999</v>
      </c>
      <c r="N1126" s="35">
        <v>0</v>
      </c>
      <c r="O1126" s="35"/>
      <c r="P1126" s="35"/>
      <c r="Q1126" s="35"/>
      <c r="R1126" s="35">
        <v>15.119375</v>
      </c>
      <c r="S1126" s="35"/>
      <c r="T1126" s="35"/>
      <c r="V1126" s="24">
        <f t="shared" si="71"/>
        <v>870.01002083000003</v>
      </c>
      <c r="X1126" s="5">
        <v>383.75889886095638</v>
      </c>
      <c r="Z1126" s="20">
        <f t="shared" si="72"/>
        <v>1253.7689196909564</v>
      </c>
      <c r="AA1126" s="59">
        <f t="shared" si="70"/>
        <v>41137</v>
      </c>
      <c r="AB1126" s="8">
        <v>151.02789580000001</v>
      </c>
      <c r="AC1126" s="35">
        <v>141.41312500000001</v>
      </c>
      <c r="AD1126" s="35"/>
      <c r="AE1126" s="35">
        <v>0</v>
      </c>
      <c r="AF1126" s="35">
        <v>221.6506875</v>
      </c>
      <c r="AG1126" s="35">
        <v>11.826979170000001</v>
      </c>
      <c r="AH1126" s="35">
        <v>192.67008329999999</v>
      </c>
      <c r="AI1126" s="35"/>
      <c r="AJ1126" s="35"/>
      <c r="AK1126" s="35"/>
      <c r="AL1126" s="35">
        <v>0</v>
      </c>
      <c r="AM1126" s="35"/>
      <c r="AN1126" s="35"/>
      <c r="AQ1126" s="24">
        <f t="shared" si="74"/>
        <v>718.58877077</v>
      </c>
      <c r="AS1126" s="34">
        <v>761.44699999999989</v>
      </c>
      <c r="AU1126" s="20">
        <f t="shared" si="73"/>
        <v>1480.03577077</v>
      </c>
      <c r="AW1126" s="20"/>
    </row>
    <row r="1127" spans="1:49" x14ac:dyDescent="0.25">
      <c r="A1127" t="str">
        <f>VLOOKUP($B1127,'Cushing Balance'!$C$2:$E$500,3,TRUE)</f>
        <v>322012</v>
      </c>
      <c r="B1127" s="1">
        <v>41138</v>
      </c>
      <c r="C1127" s="31"/>
      <c r="D1127" s="8">
        <v>154.44960420000001</v>
      </c>
      <c r="E1127" s="35">
        <v>127.726625</v>
      </c>
      <c r="F1127" s="35"/>
      <c r="G1127" s="26">
        <v>49.5</v>
      </c>
      <c r="H1127" s="35">
        <v>49.991291669999995</v>
      </c>
      <c r="I1127" s="35">
        <v>0</v>
      </c>
      <c r="J1127" s="26">
        <v>0</v>
      </c>
      <c r="K1127" s="35">
        <v>97.393375000000006</v>
      </c>
      <c r="L1127" s="35">
        <v>0</v>
      </c>
      <c r="M1127" s="35">
        <v>372.7100208</v>
      </c>
      <c r="N1127" s="35">
        <v>0</v>
      </c>
      <c r="O1127" s="35"/>
      <c r="P1127" s="35"/>
      <c r="Q1127" s="35"/>
      <c r="R1127" s="35">
        <v>34.362666669999996</v>
      </c>
      <c r="S1127" s="35"/>
      <c r="T1127" s="35"/>
      <c r="V1127" s="24">
        <f t="shared" si="71"/>
        <v>886.13358333999997</v>
      </c>
      <c r="X1127" s="5">
        <v>383.75889886095638</v>
      </c>
      <c r="Z1127" s="20">
        <f t="shared" si="72"/>
        <v>1269.8924822009562</v>
      </c>
      <c r="AA1127" s="59">
        <f t="shared" si="70"/>
        <v>41138</v>
      </c>
      <c r="AB1127" s="8">
        <v>140.7444375</v>
      </c>
      <c r="AC1127" s="35">
        <v>143.38295829999998</v>
      </c>
      <c r="AD1127" s="35"/>
      <c r="AE1127" s="35">
        <v>0</v>
      </c>
      <c r="AF1127" s="35">
        <v>206.63681249999999</v>
      </c>
      <c r="AG1127" s="35">
        <v>12.491187500000001</v>
      </c>
      <c r="AH1127" s="35">
        <v>180.27510420000002</v>
      </c>
      <c r="AI1127" s="35"/>
      <c r="AJ1127" s="35"/>
      <c r="AK1127" s="35"/>
      <c r="AL1127" s="35">
        <v>0</v>
      </c>
      <c r="AM1127" s="35"/>
      <c r="AN1127" s="35"/>
      <c r="AQ1127" s="24">
        <f t="shared" si="74"/>
        <v>683.53049999999996</v>
      </c>
      <c r="AS1127" s="34">
        <v>761.44699999999989</v>
      </c>
      <c r="AU1127" s="20">
        <f t="shared" si="73"/>
        <v>1444.9775</v>
      </c>
      <c r="AW1127" s="20"/>
    </row>
    <row r="1128" spans="1:49" x14ac:dyDescent="0.25">
      <c r="A1128" t="str">
        <f>VLOOKUP($B1128,'Cushing Balance'!$C$2:$E$500,3,TRUE)</f>
        <v>332012</v>
      </c>
      <c r="B1128" s="1">
        <v>41139</v>
      </c>
      <c r="C1128" s="31"/>
      <c r="D1128" s="8">
        <v>0</v>
      </c>
      <c r="E1128" s="35">
        <v>148.7720625</v>
      </c>
      <c r="F1128" s="35"/>
      <c r="G1128" s="26">
        <v>49.5</v>
      </c>
      <c r="H1128" s="35">
        <v>74.513437499999995</v>
      </c>
      <c r="I1128" s="35">
        <v>0</v>
      </c>
      <c r="J1128" s="26">
        <v>0</v>
      </c>
      <c r="K1128" s="35">
        <v>102.0691458</v>
      </c>
      <c r="L1128" s="35">
        <v>0</v>
      </c>
      <c r="M1128" s="35">
        <v>423.1724375</v>
      </c>
      <c r="N1128" s="35">
        <v>0</v>
      </c>
      <c r="O1128" s="35"/>
      <c r="P1128" s="35"/>
      <c r="Q1128" s="35"/>
      <c r="R1128" s="35">
        <v>46.150208329999998</v>
      </c>
      <c r="S1128" s="35"/>
      <c r="T1128" s="35"/>
      <c r="V1128" s="24">
        <f t="shared" si="71"/>
        <v>844.1772916299999</v>
      </c>
      <c r="X1128" s="5">
        <v>383.75889886095638</v>
      </c>
      <c r="Z1128" s="20">
        <f t="shared" si="72"/>
        <v>1227.9361904909563</v>
      </c>
      <c r="AA1128" s="59">
        <f t="shared" si="70"/>
        <v>41139</v>
      </c>
      <c r="AB1128" s="8">
        <v>142.88681249999999</v>
      </c>
      <c r="AC1128" s="35">
        <v>125.0780417</v>
      </c>
      <c r="AD1128" s="35"/>
      <c r="AE1128" s="35">
        <v>0</v>
      </c>
      <c r="AF1128" s="35">
        <v>223.59441670000001</v>
      </c>
      <c r="AG1128" s="35">
        <v>13.01535417</v>
      </c>
      <c r="AH1128" s="35">
        <v>183.1319167</v>
      </c>
      <c r="AI1128" s="35"/>
      <c r="AJ1128" s="35"/>
      <c r="AK1128" s="35"/>
      <c r="AL1128" s="35">
        <v>0</v>
      </c>
      <c r="AM1128" s="35"/>
      <c r="AN1128" s="35"/>
      <c r="AQ1128" s="24">
        <f t="shared" si="74"/>
        <v>687.70654177000006</v>
      </c>
      <c r="AS1128" s="34">
        <v>761.44699999999989</v>
      </c>
      <c r="AU1128" s="20">
        <f t="shared" si="73"/>
        <v>1449.1535417699999</v>
      </c>
      <c r="AW1128" s="20"/>
    </row>
    <row r="1129" spans="1:49" x14ac:dyDescent="0.25">
      <c r="A1129" t="str">
        <f>VLOOKUP($B1129,'Cushing Balance'!$C$2:$E$500,3,TRUE)</f>
        <v>332012</v>
      </c>
      <c r="B1129" s="1">
        <v>41140</v>
      </c>
      <c r="C1129" s="31"/>
      <c r="D1129" s="8">
        <v>0</v>
      </c>
      <c r="E1129" s="35">
        <v>169.9824792</v>
      </c>
      <c r="F1129" s="35"/>
      <c r="G1129" s="26">
        <v>49.5</v>
      </c>
      <c r="H1129" s="35">
        <v>59.238583330000004</v>
      </c>
      <c r="I1129" s="35">
        <v>0</v>
      </c>
      <c r="J1129" s="26">
        <v>0</v>
      </c>
      <c r="K1129" s="35">
        <v>102.61931250000001</v>
      </c>
      <c r="L1129" s="35">
        <v>0</v>
      </c>
      <c r="M1129" s="35">
        <v>286.2017917</v>
      </c>
      <c r="N1129" s="35">
        <v>0</v>
      </c>
      <c r="O1129" s="35"/>
      <c r="P1129" s="35"/>
      <c r="Q1129" s="35"/>
      <c r="R1129" s="35">
        <v>64.344250000000002</v>
      </c>
      <c r="S1129" s="35"/>
      <c r="T1129" s="35"/>
      <c r="V1129" s="24">
        <f t="shared" si="71"/>
        <v>731.88641672999995</v>
      </c>
      <c r="X1129" s="5">
        <v>383.75889886095638</v>
      </c>
      <c r="Z1129" s="20">
        <f t="shared" si="72"/>
        <v>1115.6453155909562</v>
      </c>
      <c r="AA1129" s="59">
        <f t="shared" si="70"/>
        <v>41140</v>
      </c>
      <c r="AB1129" s="8">
        <v>151.0625417</v>
      </c>
      <c r="AC1129" s="35">
        <v>128.10854169999999</v>
      </c>
      <c r="AD1129" s="35"/>
      <c r="AE1129" s="35">
        <v>0</v>
      </c>
      <c r="AF1129" s="35">
        <v>200.39443750000001</v>
      </c>
      <c r="AG1129" s="35">
        <v>14.202187500000001</v>
      </c>
      <c r="AH1129" s="35">
        <v>184.79481250000001</v>
      </c>
      <c r="AI1129" s="35"/>
      <c r="AJ1129" s="35"/>
      <c r="AK1129" s="35"/>
      <c r="AL1129" s="35">
        <v>0</v>
      </c>
      <c r="AM1129" s="35"/>
      <c r="AN1129" s="35"/>
      <c r="AQ1129" s="24">
        <f t="shared" si="74"/>
        <v>678.56252089999998</v>
      </c>
      <c r="AS1129" s="34">
        <v>761.44699999999989</v>
      </c>
      <c r="AU1129" s="20">
        <f t="shared" si="73"/>
        <v>1440.0095208999999</v>
      </c>
      <c r="AW1129" s="20"/>
    </row>
    <row r="1130" spans="1:49" x14ac:dyDescent="0.25">
      <c r="A1130" t="str">
        <f>VLOOKUP($B1130,'Cushing Balance'!$C$2:$E$500,3,TRUE)</f>
        <v>332012</v>
      </c>
      <c r="B1130" s="1">
        <v>41141</v>
      </c>
      <c r="C1130" s="31"/>
      <c r="D1130" s="8">
        <v>74.275000000000006</v>
      </c>
      <c r="E1130" s="35">
        <v>158.16210419999999</v>
      </c>
      <c r="F1130" s="35"/>
      <c r="G1130" s="26">
        <v>49.5</v>
      </c>
      <c r="H1130" s="35">
        <v>36.987541669999999</v>
      </c>
      <c r="I1130" s="35">
        <v>0</v>
      </c>
      <c r="J1130" s="26">
        <v>0</v>
      </c>
      <c r="K1130" s="35">
        <v>104.7464792</v>
      </c>
      <c r="L1130" s="35">
        <v>0</v>
      </c>
      <c r="M1130" s="35">
        <v>397.67706249999998</v>
      </c>
      <c r="N1130" s="35">
        <v>0</v>
      </c>
      <c r="O1130" s="35"/>
      <c r="P1130" s="35"/>
      <c r="Q1130" s="35"/>
      <c r="R1130" s="35">
        <v>40.901000000000003</v>
      </c>
      <c r="S1130" s="35"/>
      <c r="T1130" s="35"/>
      <c r="V1130" s="24">
        <f t="shared" si="71"/>
        <v>862.24918756999989</v>
      </c>
      <c r="X1130" s="5">
        <v>383.75889886095638</v>
      </c>
      <c r="Z1130" s="20">
        <f t="shared" si="72"/>
        <v>1246.0080864309562</v>
      </c>
      <c r="AA1130" s="59">
        <f t="shared" si="70"/>
        <v>41141</v>
      </c>
      <c r="AB1130" s="8">
        <v>150.7156042</v>
      </c>
      <c r="AC1130" s="35">
        <v>136.2281667</v>
      </c>
      <c r="AD1130" s="35"/>
      <c r="AE1130" s="35">
        <v>0</v>
      </c>
      <c r="AF1130" s="35">
        <v>218.3010208</v>
      </c>
      <c r="AG1130" s="35">
        <v>13.1421875</v>
      </c>
      <c r="AH1130" s="35">
        <v>135.18845830000001</v>
      </c>
      <c r="AI1130" s="35"/>
      <c r="AJ1130" s="35"/>
      <c r="AK1130" s="35"/>
      <c r="AL1130" s="35">
        <v>0</v>
      </c>
      <c r="AM1130" s="35"/>
      <c r="AN1130" s="35"/>
      <c r="AQ1130" s="24">
        <f t="shared" si="74"/>
        <v>653.57543750000002</v>
      </c>
      <c r="AS1130" s="34">
        <v>761.44699999999989</v>
      </c>
      <c r="AU1130" s="20">
        <f t="shared" si="73"/>
        <v>1415.0224374999998</v>
      </c>
      <c r="AW1130" s="20"/>
    </row>
    <row r="1131" spans="1:49" x14ac:dyDescent="0.25">
      <c r="A1131" t="str">
        <f>VLOOKUP($B1131,'Cushing Balance'!$C$2:$E$500,3,TRUE)</f>
        <v>332012</v>
      </c>
      <c r="B1131" s="1">
        <v>41142</v>
      </c>
      <c r="C1131" s="31"/>
      <c r="D1131" s="8">
        <v>0</v>
      </c>
      <c r="E1131" s="35">
        <v>149.5653542</v>
      </c>
      <c r="F1131" s="35"/>
      <c r="G1131" s="26">
        <v>49.5</v>
      </c>
      <c r="H1131" s="35">
        <v>53.839500000000001</v>
      </c>
      <c r="I1131" s="35">
        <v>0</v>
      </c>
      <c r="J1131" s="26">
        <v>0</v>
      </c>
      <c r="K1131" s="35">
        <v>103.3604167</v>
      </c>
      <c r="L1131" s="35">
        <v>0</v>
      </c>
      <c r="M1131" s="35">
        <v>420.55604169999998</v>
      </c>
      <c r="N1131" s="35">
        <v>0</v>
      </c>
      <c r="O1131" s="35"/>
      <c r="P1131" s="35"/>
      <c r="Q1131" s="35"/>
      <c r="R1131" s="35">
        <v>61.195916669999995</v>
      </c>
      <c r="S1131" s="35"/>
      <c r="T1131" s="35"/>
      <c r="V1131" s="24">
        <f t="shared" si="71"/>
        <v>838.01722927000003</v>
      </c>
      <c r="X1131" s="5">
        <v>383.75889886095638</v>
      </c>
      <c r="Z1131" s="20">
        <f t="shared" si="72"/>
        <v>1221.7761281309563</v>
      </c>
      <c r="AA1131" s="59">
        <f t="shared" si="70"/>
        <v>41142</v>
      </c>
      <c r="AB1131" s="8">
        <v>150.96495830000001</v>
      </c>
      <c r="AC1131" s="35">
        <v>140.04262499999999</v>
      </c>
      <c r="AD1131" s="35"/>
      <c r="AE1131" s="35">
        <v>0</v>
      </c>
      <c r="AF1131" s="35">
        <v>219.92145830000001</v>
      </c>
      <c r="AG1131" s="35">
        <v>12.367041670000001</v>
      </c>
      <c r="AH1131" s="35">
        <v>74.877854170000006</v>
      </c>
      <c r="AI1131" s="35"/>
      <c r="AJ1131" s="35"/>
      <c r="AK1131" s="35"/>
      <c r="AL1131" s="35">
        <v>0</v>
      </c>
      <c r="AM1131" s="35"/>
      <c r="AN1131" s="35"/>
      <c r="AQ1131" s="24">
        <f t="shared" si="74"/>
        <v>598.17393744000003</v>
      </c>
      <c r="AS1131" s="34">
        <v>761.44699999999989</v>
      </c>
      <c r="AU1131" s="20">
        <f t="shared" si="73"/>
        <v>1359.62093744</v>
      </c>
      <c r="AW1131" s="20"/>
    </row>
    <row r="1132" spans="1:49" x14ac:dyDescent="0.25">
      <c r="A1132" t="str">
        <f>VLOOKUP($B1132,'Cushing Balance'!$C$2:$E$500,3,TRUE)</f>
        <v>332012</v>
      </c>
      <c r="B1132" s="1">
        <v>41143</v>
      </c>
      <c r="C1132" s="31"/>
      <c r="D1132" s="8">
        <v>8.5775833329999998</v>
      </c>
      <c r="E1132" s="35">
        <v>47.15475</v>
      </c>
      <c r="F1132" s="35"/>
      <c r="G1132" s="26">
        <v>49.5</v>
      </c>
      <c r="H1132" s="35">
        <v>64.284479169999997</v>
      </c>
      <c r="I1132" s="35">
        <v>0</v>
      </c>
      <c r="J1132" s="26">
        <v>0</v>
      </c>
      <c r="K1132" s="35">
        <v>98.78414583</v>
      </c>
      <c r="L1132" s="35">
        <v>0</v>
      </c>
      <c r="M1132" s="35">
        <v>396.06993749999998</v>
      </c>
      <c r="N1132" s="35">
        <v>0</v>
      </c>
      <c r="O1132" s="35"/>
      <c r="P1132" s="35"/>
      <c r="Q1132" s="35"/>
      <c r="R1132" s="35">
        <v>15.08535417</v>
      </c>
      <c r="S1132" s="35"/>
      <c r="T1132" s="35"/>
      <c r="V1132" s="24">
        <f t="shared" si="71"/>
        <v>679.45625000299992</v>
      </c>
      <c r="X1132" s="5">
        <v>383.75889886095638</v>
      </c>
      <c r="Z1132" s="20">
        <f t="shared" si="72"/>
        <v>1063.2151488639563</v>
      </c>
      <c r="AA1132" s="59">
        <f t="shared" si="70"/>
        <v>41143</v>
      </c>
      <c r="AB1132" s="8">
        <v>144.5413542</v>
      </c>
      <c r="AC1132" s="35">
        <v>138.93608330000001</v>
      </c>
      <c r="AD1132" s="35"/>
      <c r="AE1132" s="35">
        <v>0</v>
      </c>
      <c r="AF1132" s="35">
        <v>155.20468750000001</v>
      </c>
      <c r="AG1132" s="35">
        <v>13.56304167</v>
      </c>
      <c r="AH1132" s="35">
        <v>151.5442917</v>
      </c>
      <c r="AI1132" s="35"/>
      <c r="AJ1132" s="35"/>
      <c r="AK1132" s="35"/>
      <c r="AL1132" s="35">
        <v>0</v>
      </c>
      <c r="AM1132" s="35"/>
      <c r="AN1132" s="35"/>
      <c r="AQ1132" s="24">
        <f t="shared" si="74"/>
        <v>603.78945837000003</v>
      </c>
      <c r="AS1132" s="34">
        <v>761.44699999999989</v>
      </c>
      <c r="AU1132" s="20">
        <f t="shared" si="73"/>
        <v>1365.23645837</v>
      </c>
      <c r="AW1132" s="20"/>
    </row>
    <row r="1133" spans="1:49" x14ac:dyDescent="0.25">
      <c r="A1133" t="str">
        <f>VLOOKUP($B1133,'Cushing Balance'!$C$2:$E$500,3,TRUE)</f>
        <v>332012</v>
      </c>
      <c r="B1133" s="1">
        <v>41144</v>
      </c>
      <c r="C1133" s="31"/>
      <c r="D1133" s="8">
        <v>0</v>
      </c>
      <c r="E1133" s="35">
        <v>129.30060420000001</v>
      </c>
      <c r="F1133" s="35"/>
      <c r="G1133" s="26">
        <v>49.5</v>
      </c>
      <c r="H1133" s="35">
        <v>67.321437500000002</v>
      </c>
      <c r="I1133" s="35">
        <v>0</v>
      </c>
      <c r="J1133" s="26">
        <v>0</v>
      </c>
      <c r="K1133" s="35">
        <v>98.372166670000013</v>
      </c>
      <c r="L1133" s="35">
        <v>0</v>
      </c>
      <c r="M1133" s="35">
        <v>334.56233329999998</v>
      </c>
      <c r="N1133" s="35">
        <v>0</v>
      </c>
      <c r="O1133" s="35"/>
      <c r="P1133" s="35"/>
      <c r="Q1133" s="35"/>
      <c r="R1133" s="35">
        <v>14.860958329999999</v>
      </c>
      <c r="S1133" s="35"/>
      <c r="T1133" s="35"/>
      <c r="V1133" s="24">
        <f t="shared" si="71"/>
        <v>693.91750000000002</v>
      </c>
      <c r="X1133" s="5">
        <v>383.75889886095638</v>
      </c>
      <c r="Z1133" s="20">
        <f t="shared" si="72"/>
        <v>1077.6763988609564</v>
      </c>
      <c r="AA1133" s="59">
        <f t="shared" si="70"/>
        <v>41144</v>
      </c>
      <c r="AB1133" s="8">
        <v>150.39289579999999</v>
      </c>
      <c r="AC1133" s="35">
        <v>144.38556249999999</v>
      </c>
      <c r="AD1133" s="35"/>
      <c r="AE1133" s="35">
        <v>0</v>
      </c>
      <c r="AF1133" s="35">
        <v>214.80449999999999</v>
      </c>
      <c r="AG1133" s="35">
        <v>15.59429167</v>
      </c>
      <c r="AH1133" s="35">
        <v>151.79843750000001</v>
      </c>
      <c r="AI1133" s="35"/>
      <c r="AJ1133" s="35"/>
      <c r="AK1133" s="35"/>
      <c r="AL1133" s="35">
        <v>0</v>
      </c>
      <c r="AM1133" s="35"/>
      <c r="AN1133" s="35"/>
      <c r="AQ1133" s="24">
        <f t="shared" si="74"/>
        <v>676.97568746999991</v>
      </c>
      <c r="AS1133" s="34">
        <v>761.44699999999989</v>
      </c>
      <c r="AU1133" s="20">
        <f t="shared" si="73"/>
        <v>1438.4226874699998</v>
      </c>
      <c r="AW1133" s="20"/>
    </row>
    <row r="1134" spans="1:49" x14ac:dyDescent="0.25">
      <c r="A1134" t="str">
        <f>VLOOKUP($B1134,'Cushing Balance'!$C$2:$E$500,3,TRUE)</f>
        <v>332012</v>
      </c>
      <c r="B1134" s="1">
        <v>41145</v>
      </c>
      <c r="C1134" s="31"/>
      <c r="D1134" s="8">
        <v>191.27604170000001</v>
      </c>
      <c r="E1134" s="35">
        <v>87.255520829999995</v>
      </c>
      <c r="F1134" s="35"/>
      <c r="G1134" s="26">
        <v>49.5</v>
      </c>
      <c r="H1134" s="35">
        <v>60.428791669999995</v>
      </c>
      <c r="I1134" s="35">
        <v>0</v>
      </c>
      <c r="J1134" s="26">
        <v>0</v>
      </c>
      <c r="K1134" s="35">
        <v>97.993562499999996</v>
      </c>
      <c r="L1134" s="35">
        <v>0</v>
      </c>
      <c r="M1134" s="35">
        <v>413.61122920000003</v>
      </c>
      <c r="N1134" s="35">
        <v>0</v>
      </c>
      <c r="O1134" s="35"/>
      <c r="P1134" s="35"/>
      <c r="Q1134" s="35"/>
      <c r="R1134" s="35">
        <v>13.168374999999999</v>
      </c>
      <c r="S1134" s="35"/>
      <c r="T1134" s="35"/>
      <c r="V1134" s="24">
        <f t="shared" si="71"/>
        <v>913.23352090000003</v>
      </c>
      <c r="X1134" s="5">
        <v>383.75889886095638</v>
      </c>
      <c r="Z1134" s="20">
        <f t="shared" si="72"/>
        <v>1296.9924197609564</v>
      </c>
      <c r="AA1134" s="59">
        <f t="shared" si="70"/>
        <v>41145</v>
      </c>
      <c r="AB1134" s="8">
        <v>151.69024999999999</v>
      </c>
      <c r="AC1134" s="35">
        <v>142.09537499999999</v>
      </c>
      <c r="AD1134" s="35"/>
      <c r="AE1134" s="35">
        <v>0</v>
      </c>
      <c r="AF1134" s="35">
        <v>219.54845829999999</v>
      </c>
      <c r="AG1134" s="35">
        <v>21.726270830000001</v>
      </c>
      <c r="AH1134" s="35">
        <v>155.01314579999999</v>
      </c>
      <c r="AI1134" s="35"/>
      <c r="AJ1134" s="35"/>
      <c r="AK1134" s="35"/>
      <c r="AL1134" s="35">
        <v>0</v>
      </c>
      <c r="AM1134" s="35"/>
      <c r="AN1134" s="35"/>
      <c r="AQ1134" s="24">
        <f t="shared" si="74"/>
        <v>690.07349992999991</v>
      </c>
      <c r="AS1134" s="34">
        <v>761.44699999999989</v>
      </c>
      <c r="AU1134" s="20">
        <f t="shared" si="73"/>
        <v>1451.5204999299999</v>
      </c>
      <c r="AW1134" s="20"/>
    </row>
    <row r="1135" spans="1:49" x14ac:dyDescent="0.25">
      <c r="A1135" t="str">
        <f>VLOOKUP($B1135,'Cushing Balance'!$C$2:$E$500,3,TRUE)</f>
        <v>342012</v>
      </c>
      <c r="B1135" s="1">
        <v>41146</v>
      </c>
      <c r="C1135" s="31"/>
      <c r="D1135" s="8">
        <v>0</v>
      </c>
      <c r="E1135" s="35">
        <v>88.541895829999987</v>
      </c>
      <c r="F1135" s="35"/>
      <c r="G1135" s="26">
        <v>49.5</v>
      </c>
      <c r="H1135" s="35">
        <v>65.281958329999995</v>
      </c>
      <c r="I1135" s="35">
        <v>0</v>
      </c>
      <c r="J1135" s="26">
        <v>0</v>
      </c>
      <c r="K1135" s="35">
        <v>105.0611042</v>
      </c>
      <c r="L1135" s="35">
        <v>0</v>
      </c>
      <c r="M1135" s="35">
        <v>430.11931249999998</v>
      </c>
      <c r="N1135" s="35">
        <v>0</v>
      </c>
      <c r="O1135" s="35"/>
      <c r="P1135" s="35"/>
      <c r="Q1135" s="35"/>
      <c r="R1135" s="35">
        <v>3.6642083329999999</v>
      </c>
      <c r="S1135" s="35"/>
      <c r="T1135" s="35"/>
      <c r="V1135" s="24">
        <f t="shared" si="71"/>
        <v>742.16847919299994</v>
      </c>
      <c r="X1135" s="5">
        <v>383.75889886095638</v>
      </c>
      <c r="Z1135" s="20">
        <f t="shared" si="72"/>
        <v>1125.9273780539563</v>
      </c>
      <c r="AA1135" s="59">
        <f t="shared" si="70"/>
        <v>41146</v>
      </c>
      <c r="AB1135" s="8">
        <v>147.83016670000001</v>
      </c>
      <c r="AC1135" s="35">
        <v>138.72343749999999</v>
      </c>
      <c r="AD1135" s="35"/>
      <c r="AE1135" s="35">
        <v>0</v>
      </c>
      <c r="AF1135" s="35">
        <v>225.88835420000001</v>
      </c>
      <c r="AG1135" s="35">
        <v>20.526979169999997</v>
      </c>
      <c r="AH1135" s="35">
        <v>167.60491669999999</v>
      </c>
      <c r="AI1135" s="35"/>
      <c r="AJ1135" s="35"/>
      <c r="AK1135" s="35"/>
      <c r="AL1135" s="35">
        <v>0</v>
      </c>
      <c r="AM1135" s="35"/>
      <c r="AN1135" s="35"/>
      <c r="AQ1135" s="24">
        <f t="shared" si="74"/>
        <v>700.57385426999997</v>
      </c>
      <c r="AS1135" s="34">
        <v>761.44699999999989</v>
      </c>
      <c r="AU1135" s="20">
        <f t="shared" si="73"/>
        <v>1462.0208542699997</v>
      </c>
      <c r="AW1135" s="20"/>
    </row>
    <row r="1136" spans="1:49" x14ac:dyDescent="0.25">
      <c r="A1136" t="str">
        <f>VLOOKUP($B1136,'Cushing Balance'!$C$2:$E$500,3,TRUE)</f>
        <v>342012</v>
      </c>
      <c r="B1136" s="1">
        <v>41147</v>
      </c>
      <c r="C1136" s="31"/>
      <c r="D1136" s="8">
        <v>0</v>
      </c>
      <c r="E1136" s="35">
        <v>41.329020830000005</v>
      </c>
      <c r="F1136" s="35"/>
      <c r="G1136" s="26">
        <v>49.5</v>
      </c>
      <c r="H1136" s="35">
        <v>36.741041670000001</v>
      </c>
      <c r="I1136" s="35">
        <v>0</v>
      </c>
      <c r="J1136" s="26">
        <v>0</v>
      </c>
      <c r="K1136" s="35">
        <v>101.9988333</v>
      </c>
      <c r="L1136" s="35">
        <v>0</v>
      </c>
      <c r="M1136" s="35">
        <v>432.44991670000002</v>
      </c>
      <c r="N1136" s="35">
        <v>0</v>
      </c>
      <c r="O1136" s="35"/>
      <c r="P1136" s="35"/>
      <c r="Q1136" s="35"/>
      <c r="R1136" s="35">
        <v>6.4163750000000004</v>
      </c>
      <c r="S1136" s="35"/>
      <c r="T1136" s="35"/>
      <c r="V1136" s="24">
        <f t="shared" si="71"/>
        <v>668.43518749999998</v>
      </c>
      <c r="X1136" s="5">
        <v>383.75889886095638</v>
      </c>
      <c r="Z1136" s="20">
        <f t="shared" si="72"/>
        <v>1052.1940863609564</v>
      </c>
      <c r="AA1136" s="59">
        <f t="shared" si="70"/>
        <v>41147</v>
      </c>
      <c r="AB1136" s="8">
        <v>143.59120830000001</v>
      </c>
      <c r="AC1136" s="35">
        <v>127.7954167</v>
      </c>
      <c r="AD1136" s="35"/>
      <c r="AE1136" s="35">
        <v>0</v>
      </c>
      <c r="AF1136" s="35">
        <v>203.8877292</v>
      </c>
      <c r="AG1136" s="35">
        <v>13.46645833</v>
      </c>
      <c r="AH1136" s="35">
        <v>144.9614583</v>
      </c>
      <c r="AI1136" s="35"/>
      <c r="AJ1136" s="35"/>
      <c r="AK1136" s="35"/>
      <c r="AL1136" s="35">
        <v>0</v>
      </c>
      <c r="AM1136" s="35"/>
      <c r="AN1136" s="35"/>
      <c r="AQ1136" s="24">
        <f t="shared" si="74"/>
        <v>633.70227082999997</v>
      </c>
      <c r="AS1136" s="34">
        <v>761.44699999999989</v>
      </c>
      <c r="AU1136" s="20">
        <f t="shared" si="73"/>
        <v>1395.1492708299998</v>
      </c>
      <c r="AW1136" s="20"/>
    </row>
    <row r="1137" spans="1:49" x14ac:dyDescent="0.25">
      <c r="A1137" t="str">
        <f>VLOOKUP($B1137,'Cushing Balance'!$C$2:$E$500,3,TRUE)</f>
        <v>342012</v>
      </c>
      <c r="B1137" s="1">
        <v>41148</v>
      </c>
      <c r="C1137" s="31"/>
      <c r="D1137" s="8">
        <v>56.810520830000002</v>
      </c>
      <c r="E1137" s="35">
        <v>34.167000000000002</v>
      </c>
      <c r="F1137" s="35"/>
      <c r="G1137" s="26">
        <v>49.5</v>
      </c>
      <c r="H1137" s="35">
        <v>50.927687499999998</v>
      </c>
      <c r="I1137" s="35">
        <v>0</v>
      </c>
      <c r="J1137" s="26">
        <v>0</v>
      </c>
      <c r="K1137" s="35">
        <v>106.4904167</v>
      </c>
      <c r="L1137" s="35">
        <v>0</v>
      </c>
      <c r="M1137" s="35">
        <v>359.15212500000001</v>
      </c>
      <c r="N1137" s="35">
        <v>0</v>
      </c>
      <c r="O1137" s="35"/>
      <c r="P1137" s="35"/>
      <c r="Q1137" s="35"/>
      <c r="R1137" s="35">
        <v>47.1439375</v>
      </c>
      <c r="S1137" s="35"/>
      <c r="T1137" s="35"/>
      <c r="V1137" s="24">
        <f t="shared" si="71"/>
        <v>704.19168753000008</v>
      </c>
      <c r="X1137" s="5">
        <v>383.75889886095638</v>
      </c>
      <c r="Z1137" s="20">
        <f t="shared" si="72"/>
        <v>1087.9505863909565</v>
      </c>
      <c r="AA1137" s="59">
        <f t="shared" si="70"/>
        <v>41148</v>
      </c>
      <c r="AB1137" s="8">
        <v>150.31943749999999</v>
      </c>
      <c r="AC1137" s="35">
        <v>140.6143333</v>
      </c>
      <c r="AD1137" s="35"/>
      <c r="AE1137" s="35">
        <v>0</v>
      </c>
      <c r="AF1137" s="35">
        <v>216.0645208</v>
      </c>
      <c r="AG1137" s="35">
        <v>19.611499999999999</v>
      </c>
      <c r="AH1137" s="35">
        <v>177.4530833</v>
      </c>
      <c r="AI1137" s="35"/>
      <c r="AJ1137" s="35"/>
      <c r="AK1137" s="35"/>
      <c r="AL1137" s="35">
        <v>0</v>
      </c>
      <c r="AM1137" s="35"/>
      <c r="AN1137" s="35"/>
      <c r="AQ1137" s="24">
        <f t="shared" si="74"/>
        <v>704.0628749</v>
      </c>
      <c r="AS1137" s="34">
        <v>761.44699999999989</v>
      </c>
      <c r="AU1137" s="20">
        <f t="shared" si="73"/>
        <v>1465.5098748999999</v>
      </c>
      <c r="AW1137" s="20"/>
    </row>
    <row r="1138" spans="1:49" x14ac:dyDescent="0.25">
      <c r="A1138" t="str">
        <f>VLOOKUP($B1138,'Cushing Balance'!$C$2:$E$500,3,TRUE)</f>
        <v>342012</v>
      </c>
      <c r="B1138" s="1">
        <v>41149</v>
      </c>
      <c r="C1138" s="31"/>
      <c r="D1138" s="8">
        <v>129.1680417</v>
      </c>
      <c r="E1138" s="35">
        <v>114.1480208</v>
      </c>
      <c r="F1138" s="35"/>
      <c r="G1138" s="26">
        <v>49.5</v>
      </c>
      <c r="H1138" s="35">
        <v>66.502958329999998</v>
      </c>
      <c r="I1138" s="35">
        <v>0</v>
      </c>
      <c r="J1138" s="26">
        <v>0</v>
      </c>
      <c r="K1138" s="35">
        <v>105.3534375</v>
      </c>
      <c r="L1138" s="35">
        <v>0</v>
      </c>
      <c r="M1138" s="35">
        <v>352.01127079999998</v>
      </c>
      <c r="N1138" s="35">
        <v>0</v>
      </c>
      <c r="O1138" s="35"/>
      <c r="P1138" s="35"/>
      <c r="Q1138" s="35"/>
      <c r="R1138" s="35">
        <v>68.168875</v>
      </c>
      <c r="S1138" s="35"/>
      <c r="T1138" s="35"/>
      <c r="V1138" s="24">
        <f t="shared" si="71"/>
        <v>884.85260412999992</v>
      </c>
      <c r="X1138" s="5">
        <v>383.75889886095638</v>
      </c>
      <c r="Z1138" s="20">
        <f t="shared" si="72"/>
        <v>1268.6115029909563</v>
      </c>
      <c r="AA1138" s="59">
        <f t="shared" si="70"/>
        <v>41149</v>
      </c>
      <c r="AB1138" s="8">
        <v>148.22049999999999</v>
      </c>
      <c r="AC1138" s="35">
        <v>140.55862500000001</v>
      </c>
      <c r="AD1138" s="35"/>
      <c r="AE1138" s="35">
        <v>0</v>
      </c>
      <c r="AF1138" s="35">
        <v>225.30500000000001</v>
      </c>
      <c r="AG1138" s="35">
        <v>21.9025</v>
      </c>
      <c r="AH1138" s="35">
        <v>177.27618749999999</v>
      </c>
      <c r="AI1138" s="35"/>
      <c r="AJ1138" s="35"/>
      <c r="AK1138" s="35"/>
      <c r="AL1138" s="35">
        <v>0</v>
      </c>
      <c r="AM1138" s="35"/>
      <c r="AN1138" s="35"/>
      <c r="AQ1138" s="24">
        <f t="shared" si="74"/>
        <v>713.26281250000011</v>
      </c>
      <c r="AS1138" s="34">
        <v>761.44699999999989</v>
      </c>
      <c r="AU1138" s="20">
        <f t="shared" si="73"/>
        <v>1474.7098125</v>
      </c>
      <c r="AW1138" s="20"/>
    </row>
    <row r="1139" spans="1:49" x14ac:dyDescent="0.25">
      <c r="A1139" t="str">
        <f>VLOOKUP($B1139,'Cushing Balance'!$C$2:$E$500,3,TRUE)</f>
        <v>342012</v>
      </c>
      <c r="B1139" s="1">
        <v>41150</v>
      </c>
      <c r="C1139" s="31"/>
      <c r="D1139" s="8">
        <v>0</v>
      </c>
      <c r="E1139" s="35">
        <v>100.6021458</v>
      </c>
      <c r="F1139" s="35"/>
      <c r="G1139" s="26">
        <v>49.5</v>
      </c>
      <c r="H1139" s="35">
        <v>52.551166670000001</v>
      </c>
      <c r="I1139" s="35">
        <v>0</v>
      </c>
      <c r="J1139" s="26">
        <v>0</v>
      </c>
      <c r="K1139" s="35">
        <v>100.7518958</v>
      </c>
      <c r="L1139" s="35">
        <v>0</v>
      </c>
      <c r="M1139" s="35">
        <v>400.25493749999998</v>
      </c>
      <c r="N1139" s="35">
        <v>0</v>
      </c>
      <c r="O1139" s="35"/>
      <c r="P1139" s="35"/>
      <c r="Q1139" s="35"/>
      <c r="R1139" s="35">
        <v>89.499416670000002</v>
      </c>
      <c r="S1139" s="35"/>
      <c r="T1139" s="35"/>
      <c r="V1139" s="24">
        <f t="shared" si="71"/>
        <v>793.15956243999995</v>
      </c>
      <c r="X1139" s="5">
        <v>383.75889886095638</v>
      </c>
      <c r="Z1139" s="20">
        <f t="shared" si="72"/>
        <v>1176.9184613009563</v>
      </c>
      <c r="AA1139" s="59">
        <f t="shared" si="70"/>
        <v>41150</v>
      </c>
      <c r="AB1139" s="8">
        <v>151.07360420000001</v>
      </c>
      <c r="AC1139" s="35">
        <v>141.77975000000001</v>
      </c>
      <c r="AD1139" s="35"/>
      <c r="AE1139" s="35">
        <v>0</v>
      </c>
      <c r="AF1139" s="35">
        <v>210.5403542</v>
      </c>
      <c r="AG1139" s="35">
        <v>20.699187500000001</v>
      </c>
      <c r="AH1139" s="35">
        <v>169.52204169999999</v>
      </c>
      <c r="AI1139" s="35"/>
      <c r="AJ1139" s="35"/>
      <c r="AK1139" s="35"/>
      <c r="AL1139" s="35">
        <v>0</v>
      </c>
      <c r="AM1139" s="35"/>
      <c r="AN1139" s="35"/>
      <c r="AQ1139" s="24">
        <f t="shared" si="74"/>
        <v>693.61493760000008</v>
      </c>
      <c r="AS1139" s="34">
        <v>761.44699999999989</v>
      </c>
      <c r="AU1139" s="20">
        <f t="shared" si="73"/>
        <v>1455.0619376</v>
      </c>
      <c r="AW1139" s="20"/>
    </row>
    <row r="1140" spans="1:49" x14ac:dyDescent="0.25">
      <c r="A1140" t="str">
        <f>VLOOKUP($B1140,'Cushing Balance'!$C$2:$E$500,3,TRUE)</f>
        <v>342012</v>
      </c>
      <c r="B1140" s="1">
        <v>41151</v>
      </c>
      <c r="C1140" s="31"/>
      <c r="D1140" s="8">
        <v>0</v>
      </c>
      <c r="E1140" s="35">
        <v>91.085499999999996</v>
      </c>
      <c r="F1140" s="35"/>
      <c r="G1140" s="26">
        <v>49.5</v>
      </c>
      <c r="H1140" s="35">
        <v>46.923187499999997</v>
      </c>
      <c r="I1140" s="35">
        <v>0</v>
      </c>
      <c r="J1140" s="26">
        <v>0</v>
      </c>
      <c r="K1140" s="35">
        <v>101.46297920000001</v>
      </c>
      <c r="L1140" s="35">
        <v>0</v>
      </c>
      <c r="M1140" s="35">
        <v>379.18533330000002</v>
      </c>
      <c r="N1140" s="35">
        <v>0</v>
      </c>
      <c r="O1140" s="35"/>
      <c r="P1140" s="35"/>
      <c r="Q1140" s="35"/>
      <c r="R1140" s="35">
        <v>80.098958329999988</v>
      </c>
      <c r="S1140" s="35"/>
      <c r="T1140" s="35"/>
      <c r="V1140" s="24">
        <f t="shared" si="71"/>
        <v>748.25595833</v>
      </c>
      <c r="X1140" s="5">
        <v>383.75889886095638</v>
      </c>
      <c r="Z1140" s="20">
        <f t="shared" si="72"/>
        <v>1132.0148571909563</v>
      </c>
      <c r="AA1140" s="59">
        <f t="shared" si="70"/>
        <v>41151</v>
      </c>
      <c r="AB1140" s="8">
        <v>151.19685419999999</v>
      </c>
      <c r="AC1140" s="35">
        <v>142.0387083</v>
      </c>
      <c r="AD1140" s="35"/>
      <c r="AE1140" s="35">
        <v>0</v>
      </c>
      <c r="AF1140" s="35">
        <v>193.46531250000001</v>
      </c>
      <c r="AG1140" s="35">
        <v>21.769291669999998</v>
      </c>
      <c r="AH1140" s="35">
        <v>159.9854167</v>
      </c>
      <c r="AI1140" s="35"/>
      <c r="AJ1140" s="35"/>
      <c r="AK1140" s="35"/>
      <c r="AL1140" s="35">
        <v>0</v>
      </c>
      <c r="AM1140" s="35"/>
      <c r="AN1140" s="35"/>
      <c r="AQ1140" s="24">
        <f t="shared" si="74"/>
        <v>668.45558337</v>
      </c>
      <c r="AS1140" s="34">
        <v>761.44699999999989</v>
      </c>
      <c r="AU1140" s="20">
        <f t="shared" si="73"/>
        <v>1429.9025833699998</v>
      </c>
      <c r="AW1140" s="20"/>
    </row>
    <row r="1141" spans="1:49" x14ac:dyDescent="0.25">
      <c r="A1141" t="str">
        <f>VLOOKUP($B1141,'Cushing Balance'!$C$2:$E$500,3,TRUE)</f>
        <v>342012</v>
      </c>
      <c r="B1141" s="1">
        <v>41152</v>
      </c>
      <c r="C1141" s="31"/>
      <c r="D1141" s="8">
        <v>193.28899999999999</v>
      </c>
      <c r="E1141" s="35">
        <v>124.1978125</v>
      </c>
      <c r="F1141" s="35"/>
      <c r="G1141" s="26">
        <v>49.5</v>
      </c>
      <c r="H1141" s="35">
        <v>68.802562499999993</v>
      </c>
      <c r="I1141" s="35">
        <v>0</v>
      </c>
      <c r="J1141" s="26">
        <v>0</v>
      </c>
      <c r="K1141" s="35">
        <v>103.0059583</v>
      </c>
      <c r="L1141" s="35">
        <v>0</v>
      </c>
      <c r="M1141" s="35">
        <v>352.92797919999998</v>
      </c>
      <c r="N1141" s="35">
        <v>0</v>
      </c>
      <c r="O1141" s="35"/>
      <c r="P1141" s="35"/>
      <c r="Q1141" s="35"/>
      <c r="R1141" s="35">
        <v>60.698895829999998</v>
      </c>
      <c r="S1141" s="35"/>
      <c r="T1141" s="35"/>
      <c r="V1141" s="24">
        <f t="shared" si="71"/>
        <v>952.42220832999988</v>
      </c>
      <c r="X1141" s="5">
        <v>383.75889886095638</v>
      </c>
      <c r="Z1141" s="20">
        <f t="shared" si="72"/>
        <v>1336.1811071909563</v>
      </c>
      <c r="AA1141" s="59">
        <f t="shared" si="70"/>
        <v>41152</v>
      </c>
      <c r="AB1141" s="8">
        <v>151.36929169999999</v>
      </c>
      <c r="AC1141" s="35">
        <v>142.40695829999999</v>
      </c>
      <c r="AD1141" s="35"/>
      <c r="AE1141" s="35">
        <v>0</v>
      </c>
      <c r="AF1141" s="35">
        <v>196.08875</v>
      </c>
      <c r="AG1141" s="35">
        <v>25.72441667</v>
      </c>
      <c r="AH1141" s="35">
        <v>143.6010417</v>
      </c>
      <c r="AI1141" s="35"/>
      <c r="AJ1141" s="35"/>
      <c r="AK1141" s="35"/>
      <c r="AL1141" s="35">
        <v>0</v>
      </c>
      <c r="AM1141" s="35"/>
      <c r="AN1141" s="35"/>
      <c r="AQ1141" s="24">
        <f t="shared" si="74"/>
        <v>659.19045836999999</v>
      </c>
      <c r="AS1141" s="34">
        <v>761.44699999999989</v>
      </c>
      <c r="AU1141" s="20">
        <f t="shared" si="73"/>
        <v>1420.6374583699999</v>
      </c>
      <c r="AW1141" s="20"/>
    </row>
    <row r="1142" spans="1:49" x14ac:dyDescent="0.25">
      <c r="A1142" t="str">
        <f>VLOOKUP($B1142,'Cushing Balance'!$C$2:$E$500,3,TRUE)</f>
        <v>352012</v>
      </c>
      <c r="B1142" s="1">
        <v>41153</v>
      </c>
      <c r="C1142" s="31"/>
      <c r="D1142" s="8">
        <v>0</v>
      </c>
      <c r="E1142" s="35">
        <v>117.1478333</v>
      </c>
      <c r="F1142" s="35"/>
      <c r="G1142" s="29">
        <v>88.846968215666664</v>
      </c>
      <c r="H1142" s="35">
        <v>74.549666670000008</v>
      </c>
      <c r="I1142" s="35">
        <v>0</v>
      </c>
      <c r="J1142" s="26">
        <v>0</v>
      </c>
      <c r="K1142" s="35">
        <v>103.1716875</v>
      </c>
      <c r="L1142" s="35">
        <v>0</v>
      </c>
      <c r="M1142" s="35">
        <v>352.8313958</v>
      </c>
      <c r="N1142" s="35">
        <v>0</v>
      </c>
      <c r="O1142" s="35"/>
      <c r="P1142" s="35"/>
      <c r="Q1142" s="35"/>
      <c r="R1142" s="35">
        <v>50.509770830000001</v>
      </c>
      <c r="S1142" s="35"/>
      <c r="T1142" s="35"/>
      <c r="V1142" s="24">
        <f t="shared" si="71"/>
        <v>787.05732231566662</v>
      </c>
      <c r="X1142" s="5">
        <v>387.61425705782426</v>
      </c>
      <c r="Z1142" s="20">
        <f t="shared" si="72"/>
        <v>1174.6715793734909</v>
      </c>
      <c r="AA1142" s="59">
        <f t="shared" si="70"/>
        <v>41153</v>
      </c>
      <c r="AB1142" s="8">
        <v>138.515625</v>
      </c>
      <c r="AC1142" s="35">
        <v>142.21674999999999</v>
      </c>
      <c r="AD1142" s="35"/>
      <c r="AE1142" s="35">
        <v>0</v>
      </c>
      <c r="AF1142" s="35">
        <v>201.64918750000001</v>
      </c>
      <c r="AG1142" s="35">
        <v>32.009854169999997</v>
      </c>
      <c r="AH1142" s="35">
        <v>144.71179169999999</v>
      </c>
      <c r="AI1142" s="35"/>
      <c r="AJ1142" s="35"/>
      <c r="AK1142" s="35"/>
      <c r="AL1142" s="35">
        <v>0</v>
      </c>
      <c r="AM1142" s="35"/>
      <c r="AN1142" s="35"/>
      <c r="AQ1142" s="24">
        <f t="shared" si="74"/>
        <v>659.10320836999995</v>
      </c>
      <c r="AS1142" s="34">
        <v>725.34999999999991</v>
      </c>
      <c r="AU1142" s="20">
        <f t="shared" si="73"/>
        <v>1384.4532083699999</v>
      </c>
      <c r="AW1142" s="20"/>
    </row>
    <row r="1143" spans="1:49" x14ac:dyDescent="0.25">
      <c r="A1143" t="str">
        <f>VLOOKUP($B1143,'Cushing Balance'!$C$2:$E$500,3,TRUE)</f>
        <v>352012</v>
      </c>
      <c r="B1143" s="1">
        <v>41154</v>
      </c>
      <c r="C1143" s="31"/>
      <c r="D1143" s="8">
        <v>82.235208329999992</v>
      </c>
      <c r="E1143" s="35">
        <v>172.26060419999999</v>
      </c>
      <c r="F1143" s="35"/>
      <c r="G1143" s="29">
        <v>88.846968215666664</v>
      </c>
      <c r="H1143" s="35">
        <v>73.091229170000005</v>
      </c>
      <c r="I1143" s="35">
        <v>0</v>
      </c>
      <c r="J1143" s="26">
        <v>0</v>
      </c>
      <c r="K1143" s="35">
        <v>100.1214583</v>
      </c>
      <c r="L1143" s="35">
        <v>0</v>
      </c>
      <c r="M1143" s="35">
        <v>362.46699999999998</v>
      </c>
      <c r="N1143" s="35">
        <v>0</v>
      </c>
      <c r="O1143" s="35"/>
      <c r="P1143" s="35"/>
      <c r="Q1143" s="35"/>
      <c r="R1143" s="35">
        <v>0</v>
      </c>
      <c r="S1143" s="35"/>
      <c r="T1143" s="35"/>
      <c r="V1143" s="24">
        <f t="shared" si="71"/>
        <v>879.02246821566666</v>
      </c>
      <c r="X1143" s="5">
        <v>387.61425705782426</v>
      </c>
      <c r="Z1143" s="20">
        <f t="shared" si="72"/>
        <v>1266.6367252734908</v>
      </c>
      <c r="AA1143" s="59">
        <f t="shared" si="70"/>
        <v>41154</v>
      </c>
      <c r="AB1143" s="8">
        <v>130.55889579999999</v>
      </c>
      <c r="AC1143" s="35">
        <v>141.6664375</v>
      </c>
      <c r="AD1143" s="35"/>
      <c r="AE1143" s="35">
        <v>0</v>
      </c>
      <c r="AF1143" s="35">
        <v>192.29577079999999</v>
      </c>
      <c r="AG1143" s="35">
        <v>31.28008333</v>
      </c>
      <c r="AH1143" s="35">
        <v>150.4417292</v>
      </c>
      <c r="AI1143" s="35"/>
      <c r="AJ1143" s="35"/>
      <c r="AK1143" s="35"/>
      <c r="AL1143" s="35">
        <v>0</v>
      </c>
      <c r="AM1143" s="35"/>
      <c r="AN1143" s="35"/>
      <c r="AQ1143" s="24">
        <f t="shared" si="74"/>
        <v>646.24291663000008</v>
      </c>
      <c r="AS1143" s="34">
        <v>725.34999999999991</v>
      </c>
      <c r="AU1143" s="20">
        <f t="shared" si="73"/>
        <v>1371.59291663</v>
      </c>
      <c r="AW1143" s="20"/>
    </row>
    <row r="1144" spans="1:49" x14ac:dyDescent="0.25">
      <c r="A1144" t="str">
        <f>VLOOKUP($B1144,'Cushing Balance'!$C$2:$E$500,3,TRUE)</f>
        <v>352012</v>
      </c>
      <c r="B1144" s="1">
        <v>41155</v>
      </c>
      <c r="C1144" s="31"/>
      <c r="D1144" s="8">
        <v>0</v>
      </c>
      <c r="E1144" s="35">
        <v>169.50122920000001</v>
      </c>
      <c r="F1144" s="35"/>
      <c r="G1144" s="29">
        <v>88.846968215666664</v>
      </c>
      <c r="H1144" s="35">
        <v>65.219645830000005</v>
      </c>
      <c r="I1144" s="35">
        <v>0</v>
      </c>
      <c r="J1144" s="26">
        <v>0</v>
      </c>
      <c r="K1144" s="35">
        <v>98.041104170000011</v>
      </c>
      <c r="L1144" s="35">
        <v>0</v>
      </c>
      <c r="M1144" s="35">
        <v>408.58995829999998</v>
      </c>
      <c r="N1144" s="35">
        <v>0</v>
      </c>
      <c r="O1144" s="35"/>
      <c r="P1144" s="35"/>
      <c r="Q1144" s="35"/>
      <c r="R1144" s="35">
        <v>0</v>
      </c>
      <c r="S1144" s="35"/>
      <c r="T1144" s="35"/>
      <c r="V1144" s="24">
        <f t="shared" si="71"/>
        <v>830.19890571566657</v>
      </c>
      <c r="X1144" s="5">
        <v>387.61425705782426</v>
      </c>
      <c r="Z1144" s="20">
        <f t="shared" si="72"/>
        <v>1217.8131627734908</v>
      </c>
      <c r="AA1144" s="59">
        <f t="shared" si="70"/>
        <v>41155</v>
      </c>
      <c r="AB1144" s="8">
        <v>130.80699999999999</v>
      </c>
      <c r="AC1144" s="35">
        <v>141.71906250000001</v>
      </c>
      <c r="AD1144" s="35"/>
      <c r="AE1144" s="35">
        <v>0</v>
      </c>
      <c r="AF1144" s="35">
        <v>190.71247919999999</v>
      </c>
      <c r="AG1144" s="35">
        <v>22.659791669999997</v>
      </c>
      <c r="AH1144" s="35">
        <v>156.58389579999999</v>
      </c>
      <c r="AI1144" s="35"/>
      <c r="AJ1144" s="35"/>
      <c r="AK1144" s="35"/>
      <c r="AL1144" s="35">
        <v>0</v>
      </c>
      <c r="AM1144" s="35"/>
      <c r="AN1144" s="35"/>
      <c r="AQ1144" s="24">
        <f t="shared" si="74"/>
        <v>642.48222916999998</v>
      </c>
      <c r="AS1144" s="34">
        <v>725.34999999999991</v>
      </c>
      <c r="AU1144" s="20">
        <f t="shared" si="73"/>
        <v>1367.8322291699999</v>
      </c>
      <c r="AW1144" s="20"/>
    </row>
    <row r="1145" spans="1:49" x14ac:dyDescent="0.25">
      <c r="A1145" t="str">
        <f>VLOOKUP($B1145,'Cushing Balance'!$C$2:$E$500,3,TRUE)</f>
        <v>352012</v>
      </c>
      <c r="B1145" s="1">
        <v>41156</v>
      </c>
      <c r="C1145" s="31"/>
      <c r="D1145" s="8">
        <v>0</v>
      </c>
      <c r="E1145" s="35">
        <v>160.80933329999999</v>
      </c>
      <c r="F1145" s="35"/>
      <c r="G1145" s="29">
        <v>88.846968215666664</v>
      </c>
      <c r="H1145" s="35">
        <v>26.458458330000003</v>
      </c>
      <c r="I1145" s="35">
        <v>0</v>
      </c>
      <c r="J1145" s="26">
        <v>0</v>
      </c>
      <c r="K1145" s="35">
        <v>98.3798125</v>
      </c>
      <c r="L1145" s="35">
        <v>0</v>
      </c>
      <c r="M1145" s="35">
        <v>371.4476042</v>
      </c>
      <c r="N1145" s="35">
        <v>0</v>
      </c>
      <c r="O1145" s="35"/>
      <c r="P1145" s="35"/>
      <c r="Q1145" s="35"/>
      <c r="R1145" s="35">
        <v>0</v>
      </c>
      <c r="S1145" s="35"/>
      <c r="T1145" s="35"/>
      <c r="V1145" s="24">
        <f t="shared" si="71"/>
        <v>745.9421765456666</v>
      </c>
      <c r="X1145" s="5">
        <v>387.61425705782426</v>
      </c>
      <c r="Z1145" s="20">
        <f t="shared" si="72"/>
        <v>1133.5564336034909</v>
      </c>
      <c r="AA1145" s="59">
        <f t="shared" si="70"/>
        <v>41156</v>
      </c>
      <c r="AB1145" s="8">
        <v>130.58789580000001</v>
      </c>
      <c r="AC1145" s="35">
        <v>141.73116669999999</v>
      </c>
      <c r="AD1145" s="35"/>
      <c r="AE1145" s="35">
        <v>0</v>
      </c>
      <c r="AF1145" s="35">
        <v>181.93964579999999</v>
      </c>
      <c r="AG1145" s="35">
        <v>22.650854169999999</v>
      </c>
      <c r="AH1145" s="35">
        <v>165.79677079999999</v>
      </c>
      <c r="AI1145" s="35"/>
      <c r="AJ1145" s="35"/>
      <c r="AK1145" s="35"/>
      <c r="AL1145" s="35">
        <v>0</v>
      </c>
      <c r="AM1145" s="35"/>
      <c r="AN1145" s="35"/>
      <c r="AQ1145" s="24">
        <f t="shared" si="74"/>
        <v>642.70633326999996</v>
      </c>
      <c r="AS1145" s="34">
        <v>725.34999999999991</v>
      </c>
      <c r="AU1145" s="20">
        <f t="shared" si="73"/>
        <v>1368.0563332699999</v>
      </c>
      <c r="AW1145" s="20"/>
    </row>
    <row r="1146" spans="1:49" x14ac:dyDescent="0.25">
      <c r="A1146" t="str">
        <f>VLOOKUP($B1146,'Cushing Balance'!$C$2:$E$500,3,TRUE)</f>
        <v>352012</v>
      </c>
      <c r="B1146" s="1">
        <v>41157</v>
      </c>
      <c r="C1146" s="31"/>
      <c r="D1146" s="8">
        <v>0</v>
      </c>
      <c r="E1146" s="35">
        <v>163.2105833</v>
      </c>
      <c r="F1146" s="35"/>
      <c r="G1146" s="29">
        <v>88.846968215666664</v>
      </c>
      <c r="H1146" s="35">
        <v>18.640499999999999</v>
      </c>
      <c r="I1146" s="35">
        <v>0</v>
      </c>
      <c r="J1146" s="26">
        <v>0</v>
      </c>
      <c r="K1146" s="35">
        <v>99.002499999999998</v>
      </c>
      <c r="L1146" s="35">
        <v>0</v>
      </c>
      <c r="M1146" s="35">
        <v>360.02681250000001</v>
      </c>
      <c r="N1146" s="35">
        <v>0</v>
      </c>
      <c r="O1146" s="35"/>
      <c r="P1146" s="35"/>
      <c r="Q1146" s="35"/>
      <c r="R1146" s="35">
        <v>0</v>
      </c>
      <c r="S1146" s="35"/>
      <c r="T1146" s="35"/>
      <c r="V1146" s="24">
        <f t="shared" si="71"/>
        <v>729.72736401566658</v>
      </c>
      <c r="X1146" s="5">
        <v>387.61425705782426</v>
      </c>
      <c r="Z1146" s="20">
        <f t="shared" si="72"/>
        <v>1117.3416210734908</v>
      </c>
      <c r="AA1146" s="59">
        <f t="shared" si="70"/>
        <v>41157</v>
      </c>
      <c r="AB1146" s="8">
        <v>130.03187500000001</v>
      </c>
      <c r="AC1146" s="35">
        <v>128.91408329999999</v>
      </c>
      <c r="AD1146" s="35"/>
      <c r="AE1146" s="35">
        <v>0</v>
      </c>
      <c r="AF1146" s="35">
        <v>194.01964580000001</v>
      </c>
      <c r="AG1146" s="35">
        <v>21.736374999999999</v>
      </c>
      <c r="AH1146" s="35">
        <v>155.68277079999999</v>
      </c>
      <c r="AI1146" s="35"/>
      <c r="AJ1146" s="35"/>
      <c r="AK1146" s="35"/>
      <c r="AL1146" s="35">
        <v>0</v>
      </c>
      <c r="AM1146" s="35"/>
      <c r="AN1146" s="35"/>
      <c r="AQ1146" s="24">
        <f t="shared" si="74"/>
        <v>630.38474990000009</v>
      </c>
      <c r="AS1146" s="34">
        <v>725.34999999999991</v>
      </c>
      <c r="AU1146" s="20">
        <f t="shared" si="73"/>
        <v>1355.7347499</v>
      </c>
      <c r="AW1146" s="20"/>
    </row>
    <row r="1147" spans="1:49" x14ac:dyDescent="0.25">
      <c r="A1147" t="str">
        <f>VLOOKUP($B1147,'Cushing Balance'!$C$2:$E$500,3,TRUE)</f>
        <v>352012</v>
      </c>
      <c r="B1147" s="1">
        <v>41158</v>
      </c>
      <c r="C1147" s="31"/>
      <c r="D1147" s="8">
        <v>50.071854170000002</v>
      </c>
      <c r="E1147" s="35">
        <v>142.69999999999999</v>
      </c>
      <c r="F1147" s="35"/>
      <c r="G1147" s="29">
        <v>88.846968215666664</v>
      </c>
      <c r="H1147" s="35">
        <v>59.077312499999998</v>
      </c>
      <c r="I1147" s="35">
        <v>0</v>
      </c>
      <c r="J1147" s="26">
        <v>0</v>
      </c>
      <c r="K1147" s="35">
        <v>103.6221042</v>
      </c>
      <c r="L1147" s="35">
        <v>0</v>
      </c>
      <c r="M1147" s="35">
        <v>335.09949999999998</v>
      </c>
      <c r="N1147" s="35">
        <v>0</v>
      </c>
      <c r="O1147" s="35"/>
      <c r="P1147" s="35"/>
      <c r="Q1147" s="35"/>
      <c r="R1147" s="35">
        <v>0</v>
      </c>
      <c r="S1147" s="35"/>
      <c r="T1147" s="35"/>
      <c r="V1147" s="24">
        <f t="shared" si="71"/>
        <v>779.41773908566665</v>
      </c>
      <c r="X1147" s="5">
        <v>387.61425705782426</v>
      </c>
      <c r="Z1147" s="20">
        <f t="shared" si="72"/>
        <v>1167.0319961434909</v>
      </c>
      <c r="AA1147" s="59">
        <f t="shared" si="70"/>
        <v>41158</v>
      </c>
      <c r="AB1147" s="8">
        <v>130.3482917</v>
      </c>
      <c r="AC1147" s="35">
        <v>124.07062500000001</v>
      </c>
      <c r="AD1147" s="35"/>
      <c r="AE1147" s="35">
        <v>0</v>
      </c>
      <c r="AF1147" s="35">
        <v>192.30862500000001</v>
      </c>
      <c r="AG1147" s="35">
        <v>20.202104169999998</v>
      </c>
      <c r="AH1147" s="35">
        <v>183.33681250000001</v>
      </c>
      <c r="AI1147" s="35"/>
      <c r="AJ1147" s="35"/>
      <c r="AK1147" s="35"/>
      <c r="AL1147" s="35">
        <v>0</v>
      </c>
      <c r="AM1147" s="35"/>
      <c r="AN1147" s="35"/>
      <c r="AQ1147" s="24">
        <f t="shared" si="74"/>
        <v>650.26645837000001</v>
      </c>
      <c r="AS1147" s="34">
        <v>725.34999999999991</v>
      </c>
      <c r="AU1147" s="20">
        <f t="shared" si="73"/>
        <v>1375.6164583699999</v>
      </c>
      <c r="AW1147" s="20"/>
    </row>
    <row r="1148" spans="1:49" x14ac:dyDescent="0.25">
      <c r="A1148" t="str">
        <f>VLOOKUP($B1148,'Cushing Balance'!$C$2:$E$500,3,TRUE)</f>
        <v>352012</v>
      </c>
      <c r="B1148" s="1">
        <v>41159</v>
      </c>
      <c r="C1148" s="31"/>
      <c r="D1148" s="8">
        <v>0</v>
      </c>
      <c r="E1148" s="35">
        <v>141.27745830000001</v>
      </c>
      <c r="F1148" s="35"/>
      <c r="G1148" s="29">
        <v>88.846968215666664</v>
      </c>
      <c r="H1148" s="35">
        <v>80</v>
      </c>
      <c r="I1148" s="35">
        <v>0</v>
      </c>
      <c r="J1148" s="26">
        <v>0</v>
      </c>
      <c r="K1148" s="35">
        <v>103.21841670000001</v>
      </c>
      <c r="L1148" s="35">
        <v>0</v>
      </c>
      <c r="M1148" s="35">
        <v>273.3433958</v>
      </c>
      <c r="N1148" s="35">
        <v>0</v>
      </c>
      <c r="O1148" s="35"/>
      <c r="P1148" s="35"/>
      <c r="Q1148" s="35"/>
      <c r="R1148" s="35">
        <v>0</v>
      </c>
      <c r="S1148" s="35"/>
      <c r="T1148" s="35"/>
      <c r="V1148" s="24">
        <f t="shared" si="71"/>
        <v>686.68623901566662</v>
      </c>
      <c r="X1148" s="5">
        <v>387.61425705782426</v>
      </c>
      <c r="Z1148" s="20">
        <f t="shared" si="72"/>
        <v>1074.3004960734909</v>
      </c>
      <c r="AA1148" s="59">
        <f t="shared" si="70"/>
        <v>41159</v>
      </c>
      <c r="AB1148" s="8">
        <v>131.69389580000001</v>
      </c>
      <c r="AC1148" s="35">
        <v>122.55258329999999</v>
      </c>
      <c r="AD1148" s="35"/>
      <c r="AE1148" s="35">
        <v>0</v>
      </c>
      <c r="AF1148" s="35">
        <v>176.61258330000001</v>
      </c>
      <c r="AG1148" s="35">
        <v>19.8769375</v>
      </c>
      <c r="AH1148" s="35">
        <v>173.81675000000001</v>
      </c>
      <c r="AI1148" s="35"/>
      <c r="AJ1148" s="35"/>
      <c r="AK1148" s="35"/>
      <c r="AL1148" s="35">
        <v>0</v>
      </c>
      <c r="AM1148" s="35"/>
      <c r="AN1148" s="35"/>
      <c r="AQ1148" s="24">
        <f t="shared" si="74"/>
        <v>624.55274989999998</v>
      </c>
      <c r="AS1148" s="34">
        <v>725.34999999999991</v>
      </c>
      <c r="AU1148" s="20">
        <f t="shared" si="73"/>
        <v>1349.9027498999999</v>
      </c>
      <c r="AW1148" s="20"/>
    </row>
    <row r="1149" spans="1:49" x14ac:dyDescent="0.25">
      <c r="A1149" t="str">
        <f>VLOOKUP($B1149,'Cushing Balance'!$C$2:$E$500,3,TRUE)</f>
        <v>362012</v>
      </c>
      <c r="B1149" s="1">
        <v>41160</v>
      </c>
      <c r="C1149" s="31"/>
      <c r="D1149" s="8">
        <v>83.340500000000006</v>
      </c>
      <c r="E1149" s="35">
        <v>98.345145829999993</v>
      </c>
      <c r="F1149" s="35"/>
      <c r="G1149" s="29">
        <v>88.846968215666664</v>
      </c>
      <c r="H1149" s="35">
        <v>69.094750000000005</v>
      </c>
      <c r="I1149" s="35">
        <v>0</v>
      </c>
      <c r="J1149" s="26">
        <v>0</v>
      </c>
      <c r="K1149" s="35">
        <v>103.86395829999999</v>
      </c>
      <c r="L1149" s="35">
        <v>0</v>
      </c>
      <c r="M1149" s="35">
        <v>266.35370829999999</v>
      </c>
      <c r="N1149" s="35">
        <v>0</v>
      </c>
      <c r="O1149" s="35"/>
      <c r="P1149" s="35"/>
      <c r="Q1149" s="35"/>
      <c r="R1149" s="35">
        <v>0</v>
      </c>
      <c r="S1149" s="35"/>
      <c r="T1149" s="35"/>
      <c r="V1149" s="24">
        <f t="shared" si="71"/>
        <v>709.84503064566661</v>
      </c>
      <c r="X1149" s="5">
        <v>387.61425705782426</v>
      </c>
      <c r="Z1149" s="20">
        <f t="shared" si="72"/>
        <v>1097.4592877034909</v>
      </c>
      <c r="AA1149" s="59">
        <f t="shared" si="70"/>
        <v>41160</v>
      </c>
      <c r="AB1149" s="8">
        <v>149.99237500000001</v>
      </c>
      <c r="AC1149" s="35">
        <v>136.2036875</v>
      </c>
      <c r="AD1149" s="35"/>
      <c r="AE1149" s="35">
        <v>0</v>
      </c>
      <c r="AF1149" s="35">
        <v>192.8313958</v>
      </c>
      <c r="AG1149" s="35">
        <v>21.976333330000003</v>
      </c>
      <c r="AH1149" s="35">
        <v>176.8182917</v>
      </c>
      <c r="AI1149" s="35"/>
      <c r="AJ1149" s="35"/>
      <c r="AK1149" s="35"/>
      <c r="AL1149" s="35">
        <v>0</v>
      </c>
      <c r="AM1149" s="35"/>
      <c r="AN1149" s="35"/>
      <c r="AQ1149" s="24">
        <f t="shared" si="74"/>
        <v>677.82208333000005</v>
      </c>
      <c r="AS1149" s="34">
        <v>725.34999999999991</v>
      </c>
      <c r="AU1149" s="20">
        <f t="shared" si="73"/>
        <v>1403.1720833300001</v>
      </c>
      <c r="AW1149" s="20"/>
    </row>
    <row r="1150" spans="1:49" x14ac:dyDescent="0.25">
      <c r="A1150" t="str">
        <f>VLOOKUP($B1150,'Cushing Balance'!$C$2:$E$500,3,TRUE)</f>
        <v>362012</v>
      </c>
      <c r="B1150" s="1">
        <v>41161</v>
      </c>
      <c r="C1150" s="31"/>
      <c r="D1150" s="8">
        <v>0</v>
      </c>
      <c r="E1150" s="35">
        <v>0.90518750000000003</v>
      </c>
      <c r="F1150" s="35"/>
      <c r="G1150" s="29">
        <v>88.846968215666664</v>
      </c>
      <c r="H1150" s="35">
        <v>15.631062500000001</v>
      </c>
      <c r="I1150" s="35">
        <v>0</v>
      </c>
      <c r="J1150" s="26">
        <v>0</v>
      </c>
      <c r="K1150" s="35">
        <v>103.1674167</v>
      </c>
      <c r="L1150" s="35">
        <v>0</v>
      </c>
      <c r="M1150" s="35">
        <v>349.56733329999997</v>
      </c>
      <c r="N1150" s="35">
        <v>0</v>
      </c>
      <c r="O1150" s="35"/>
      <c r="P1150" s="35"/>
      <c r="Q1150" s="35"/>
      <c r="R1150" s="35">
        <v>0</v>
      </c>
      <c r="S1150" s="35"/>
      <c r="T1150" s="35"/>
      <c r="V1150" s="24">
        <f t="shared" si="71"/>
        <v>558.11796821566668</v>
      </c>
      <c r="X1150" s="5">
        <v>387.61425705782426</v>
      </c>
      <c r="Z1150" s="20">
        <f t="shared" si="72"/>
        <v>945.73222527349094</v>
      </c>
      <c r="AA1150" s="59">
        <f t="shared" si="70"/>
        <v>41161</v>
      </c>
      <c r="AB1150" s="8">
        <v>150.778875</v>
      </c>
      <c r="AC1150" s="35">
        <v>141.8040417</v>
      </c>
      <c r="AD1150" s="35"/>
      <c r="AE1150" s="35">
        <v>0</v>
      </c>
      <c r="AF1150" s="35">
        <v>172.8607083</v>
      </c>
      <c r="AG1150" s="35">
        <v>20.111374999999999</v>
      </c>
      <c r="AH1150" s="35">
        <v>176.51160419999999</v>
      </c>
      <c r="AI1150" s="35"/>
      <c r="AJ1150" s="35"/>
      <c r="AK1150" s="35"/>
      <c r="AL1150" s="35">
        <v>0</v>
      </c>
      <c r="AM1150" s="35"/>
      <c r="AN1150" s="35"/>
      <c r="AQ1150" s="24">
        <f t="shared" si="74"/>
        <v>662.06660420000003</v>
      </c>
      <c r="AS1150" s="34">
        <v>725.34999999999991</v>
      </c>
      <c r="AU1150" s="20">
        <f t="shared" si="73"/>
        <v>1387.4166041999999</v>
      </c>
      <c r="AW1150" s="20"/>
    </row>
    <row r="1151" spans="1:49" x14ac:dyDescent="0.25">
      <c r="A1151" t="str">
        <f>VLOOKUP($B1151,'Cushing Balance'!$C$2:$E$500,3,TRUE)</f>
        <v>362012</v>
      </c>
      <c r="B1151" s="1">
        <v>41162</v>
      </c>
      <c r="C1151" s="31"/>
      <c r="D1151" s="8">
        <v>143.237875</v>
      </c>
      <c r="E1151" s="35">
        <v>23.029145830000001</v>
      </c>
      <c r="F1151" s="35"/>
      <c r="G1151" s="29">
        <v>88.846968215666664</v>
      </c>
      <c r="H1151" s="35">
        <v>51.062979169999998</v>
      </c>
      <c r="I1151" s="35">
        <v>0</v>
      </c>
      <c r="J1151" s="26">
        <v>0</v>
      </c>
      <c r="K1151" s="35">
        <v>104.5367083</v>
      </c>
      <c r="L1151" s="35">
        <v>0</v>
      </c>
      <c r="M1151" s="35">
        <v>380.38387499999999</v>
      </c>
      <c r="N1151" s="35">
        <v>0</v>
      </c>
      <c r="O1151" s="35"/>
      <c r="P1151" s="35"/>
      <c r="Q1151" s="35"/>
      <c r="R1151" s="35">
        <v>0</v>
      </c>
      <c r="S1151" s="35"/>
      <c r="T1151" s="35"/>
      <c r="V1151" s="24">
        <f t="shared" si="71"/>
        <v>791.09755151566662</v>
      </c>
      <c r="X1151" s="5">
        <v>387.61425705782426</v>
      </c>
      <c r="Z1151" s="20">
        <f t="shared" si="72"/>
        <v>1178.711808573491</v>
      </c>
      <c r="AA1151" s="59">
        <f t="shared" si="70"/>
        <v>41162</v>
      </c>
      <c r="AB1151" s="8">
        <v>149.46087499999999</v>
      </c>
      <c r="AC1151" s="35">
        <v>139.93450000000001</v>
      </c>
      <c r="AD1151" s="35"/>
      <c r="AE1151" s="35">
        <v>0</v>
      </c>
      <c r="AF1151" s="35">
        <v>195.56447919999999</v>
      </c>
      <c r="AG1151" s="35">
        <v>22.683583330000001</v>
      </c>
      <c r="AH1151" s="35">
        <v>165.75187500000001</v>
      </c>
      <c r="AI1151" s="35"/>
      <c r="AJ1151" s="35"/>
      <c r="AK1151" s="35"/>
      <c r="AL1151" s="35">
        <v>0</v>
      </c>
      <c r="AM1151" s="35"/>
      <c r="AN1151" s="35"/>
      <c r="AQ1151" s="24">
        <f t="shared" si="74"/>
        <v>673.39531252999996</v>
      </c>
      <c r="AS1151" s="34">
        <v>725.34999999999991</v>
      </c>
      <c r="AU1151" s="20">
        <f t="shared" si="73"/>
        <v>1398.7453125299999</v>
      </c>
      <c r="AW1151" s="20"/>
    </row>
    <row r="1152" spans="1:49" x14ac:dyDescent="0.25">
      <c r="A1152" t="str">
        <f>VLOOKUP($B1152,'Cushing Balance'!$C$2:$E$500,3,TRUE)</f>
        <v>362012</v>
      </c>
      <c r="B1152" s="1">
        <v>41163</v>
      </c>
      <c r="C1152" s="31"/>
      <c r="D1152" s="8">
        <v>0</v>
      </c>
      <c r="E1152" s="35">
        <v>130.0811042</v>
      </c>
      <c r="F1152" s="35"/>
      <c r="G1152" s="29">
        <v>88.846968215666664</v>
      </c>
      <c r="H1152" s="35">
        <v>73.343625000000003</v>
      </c>
      <c r="I1152" s="35">
        <v>0</v>
      </c>
      <c r="J1152" s="26">
        <v>0</v>
      </c>
      <c r="K1152" s="35">
        <v>102.5621458</v>
      </c>
      <c r="L1152" s="35">
        <v>0</v>
      </c>
      <c r="M1152" s="35">
        <v>352.27775000000003</v>
      </c>
      <c r="N1152" s="35">
        <v>0</v>
      </c>
      <c r="O1152" s="35"/>
      <c r="P1152" s="35"/>
      <c r="Q1152" s="35"/>
      <c r="R1152" s="35">
        <v>0</v>
      </c>
      <c r="S1152" s="35"/>
      <c r="T1152" s="35"/>
      <c r="V1152" s="24">
        <f t="shared" si="71"/>
        <v>747.11159321566674</v>
      </c>
      <c r="X1152" s="5">
        <v>387.61425705782426</v>
      </c>
      <c r="Z1152" s="20">
        <f t="shared" si="72"/>
        <v>1134.725850273491</v>
      </c>
      <c r="AA1152" s="59">
        <f t="shared" si="70"/>
        <v>41163</v>
      </c>
      <c r="AB1152" s="8">
        <v>150.42260419999999</v>
      </c>
      <c r="AC1152" s="35">
        <v>134.06783329999999</v>
      </c>
      <c r="AD1152" s="35"/>
      <c r="AE1152" s="35">
        <v>0</v>
      </c>
      <c r="AF1152" s="35">
        <v>197.13141669999999</v>
      </c>
      <c r="AG1152" s="35">
        <v>23.091374999999999</v>
      </c>
      <c r="AH1152" s="35">
        <v>160.87268750000001</v>
      </c>
      <c r="AI1152" s="35"/>
      <c r="AJ1152" s="35"/>
      <c r="AK1152" s="35"/>
      <c r="AL1152" s="35">
        <v>0</v>
      </c>
      <c r="AM1152" s="35"/>
      <c r="AN1152" s="35"/>
      <c r="AQ1152" s="24">
        <f t="shared" si="74"/>
        <v>665.58591669999998</v>
      </c>
      <c r="AS1152" s="34">
        <v>725.34999999999991</v>
      </c>
      <c r="AU1152" s="20">
        <f t="shared" si="73"/>
        <v>1390.9359166999998</v>
      </c>
      <c r="AW1152" s="20"/>
    </row>
    <row r="1153" spans="1:49" x14ac:dyDescent="0.25">
      <c r="A1153" t="str">
        <f>VLOOKUP($B1153,'Cushing Balance'!$C$2:$E$500,3,TRUE)</f>
        <v>362012</v>
      </c>
      <c r="B1153" s="1">
        <v>41164</v>
      </c>
      <c r="C1153" s="31"/>
      <c r="D1153" s="8">
        <v>80.046812500000001</v>
      </c>
      <c r="E1153" s="35">
        <v>121.64687499999999</v>
      </c>
      <c r="F1153" s="35"/>
      <c r="G1153" s="29">
        <v>88.846968215666664</v>
      </c>
      <c r="H1153" s="35">
        <v>75.424750000000003</v>
      </c>
      <c r="I1153" s="35">
        <v>0</v>
      </c>
      <c r="J1153" s="26">
        <v>0</v>
      </c>
      <c r="K1153" s="35">
        <v>98.782250000000005</v>
      </c>
      <c r="L1153" s="35">
        <v>0</v>
      </c>
      <c r="M1153" s="35">
        <v>438.81156249999998</v>
      </c>
      <c r="N1153" s="35">
        <v>0</v>
      </c>
      <c r="O1153" s="35"/>
      <c r="P1153" s="35"/>
      <c r="Q1153" s="35"/>
      <c r="R1153" s="35">
        <v>0</v>
      </c>
      <c r="S1153" s="35"/>
      <c r="T1153" s="35"/>
      <c r="V1153" s="24">
        <f t="shared" si="71"/>
        <v>903.55921821566676</v>
      </c>
      <c r="X1153" s="5">
        <v>387.61425705782426</v>
      </c>
      <c r="Z1153" s="20">
        <f t="shared" si="72"/>
        <v>1291.173475273491</v>
      </c>
      <c r="AA1153" s="59">
        <f t="shared" si="70"/>
        <v>41164</v>
      </c>
      <c r="AB1153" s="8">
        <v>151.33664579999999</v>
      </c>
      <c r="AC1153" s="35">
        <v>90.93558333</v>
      </c>
      <c r="AD1153" s="35"/>
      <c r="AE1153" s="35">
        <v>0</v>
      </c>
      <c r="AF1153" s="35">
        <v>193.4852917</v>
      </c>
      <c r="AG1153" s="35">
        <v>22.525625000000002</v>
      </c>
      <c r="AH1153" s="35">
        <v>86.528729170000005</v>
      </c>
      <c r="AI1153" s="35"/>
      <c r="AJ1153" s="35"/>
      <c r="AK1153" s="35"/>
      <c r="AL1153" s="35">
        <v>0</v>
      </c>
      <c r="AM1153" s="35"/>
      <c r="AN1153" s="35"/>
      <c r="AQ1153" s="24">
        <f t="shared" si="74"/>
        <v>544.81187499999999</v>
      </c>
      <c r="AS1153" s="34">
        <v>725.34999999999991</v>
      </c>
      <c r="AU1153" s="20">
        <f t="shared" si="73"/>
        <v>1270.1618749999998</v>
      </c>
      <c r="AW1153" s="20"/>
    </row>
    <row r="1154" spans="1:49" x14ac:dyDescent="0.25">
      <c r="A1154" t="str">
        <f>VLOOKUP($B1154,'Cushing Balance'!$C$2:$E$500,3,TRUE)</f>
        <v>362012</v>
      </c>
      <c r="B1154" s="1">
        <v>41165</v>
      </c>
      <c r="C1154" s="31"/>
      <c r="D1154" s="8">
        <v>45.290604170000002</v>
      </c>
      <c r="E1154" s="35">
        <v>53.335333330000005</v>
      </c>
      <c r="F1154" s="35"/>
      <c r="G1154" s="29">
        <v>88.846968215666664</v>
      </c>
      <c r="H1154" s="35">
        <v>76.81402082999999</v>
      </c>
      <c r="I1154" s="35">
        <v>0</v>
      </c>
      <c r="J1154" s="26">
        <v>0</v>
      </c>
      <c r="K1154" s="35">
        <v>96.661729170000001</v>
      </c>
      <c r="L1154" s="35">
        <v>0</v>
      </c>
      <c r="M1154" s="35">
        <v>447.97025000000002</v>
      </c>
      <c r="N1154" s="35">
        <v>0</v>
      </c>
      <c r="O1154" s="35"/>
      <c r="P1154" s="35"/>
      <c r="Q1154" s="35"/>
      <c r="R1154" s="35">
        <v>0</v>
      </c>
      <c r="S1154" s="35"/>
      <c r="T1154" s="35"/>
      <c r="V1154" s="24">
        <f t="shared" si="71"/>
        <v>808.91890571566671</v>
      </c>
      <c r="X1154" s="5">
        <v>387.61425705782426</v>
      </c>
      <c r="Z1154" s="20">
        <f t="shared" si="72"/>
        <v>1196.5331627734909</v>
      </c>
      <c r="AA1154" s="59">
        <f t="shared" si="70"/>
        <v>41165</v>
      </c>
      <c r="AB1154" s="8">
        <v>148.59720830000001</v>
      </c>
      <c r="AC1154" s="35">
        <v>89.516770829999999</v>
      </c>
      <c r="AD1154" s="35"/>
      <c r="AE1154" s="35">
        <v>0</v>
      </c>
      <c r="AF1154" s="35">
        <v>191.61449999999999</v>
      </c>
      <c r="AG1154" s="35">
        <v>22.029958330000003</v>
      </c>
      <c r="AH1154" s="35">
        <v>137.79056249999999</v>
      </c>
      <c r="AI1154" s="35"/>
      <c r="AJ1154" s="35"/>
      <c r="AK1154" s="35"/>
      <c r="AL1154" s="35">
        <v>0</v>
      </c>
      <c r="AM1154" s="35"/>
      <c r="AN1154" s="35"/>
      <c r="AQ1154" s="24">
        <f t="shared" si="74"/>
        <v>589.54899995999995</v>
      </c>
      <c r="AS1154" s="34">
        <v>725.34999999999991</v>
      </c>
      <c r="AU1154" s="20">
        <f t="shared" si="73"/>
        <v>1314.8989999599999</v>
      </c>
      <c r="AW1154" s="20"/>
    </row>
    <row r="1155" spans="1:49" x14ac:dyDescent="0.25">
      <c r="A1155" t="str">
        <f>VLOOKUP($B1155,'Cushing Balance'!$C$2:$E$500,3,TRUE)</f>
        <v>362012</v>
      </c>
      <c r="B1155" s="1">
        <v>41166</v>
      </c>
      <c r="C1155" s="31"/>
      <c r="D1155" s="8">
        <v>144.57706250000001</v>
      </c>
      <c r="E1155" s="35">
        <v>10.79885417</v>
      </c>
      <c r="F1155" s="35"/>
      <c r="G1155" s="29">
        <v>88.846968215666664</v>
      </c>
      <c r="H1155" s="35">
        <v>34.62427083</v>
      </c>
      <c r="I1155" s="35">
        <v>0</v>
      </c>
      <c r="J1155" s="26">
        <v>0</v>
      </c>
      <c r="K1155" s="35">
        <v>95.689625000000007</v>
      </c>
      <c r="L1155" s="35">
        <v>0</v>
      </c>
      <c r="M1155" s="35">
        <v>455.0805833</v>
      </c>
      <c r="N1155" s="35">
        <v>0</v>
      </c>
      <c r="O1155" s="35"/>
      <c r="P1155" s="35"/>
      <c r="Q1155" s="35"/>
      <c r="R1155" s="35">
        <v>0</v>
      </c>
      <c r="S1155" s="35"/>
      <c r="T1155" s="35"/>
      <c r="V1155" s="24">
        <f t="shared" si="71"/>
        <v>829.61736401566668</v>
      </c>
      <c r="X1155" s="5">
        <v>387.61425705782426</v>
      </c>
      <c r="Z1155" s="20">
        <f t="shared" si="72"/>
        <v>1217.2316210734909</v>
      </c>
      <c r="AA1155" s="59">
        <f t="shared" si="70"/>
        <v>41166</v>
      </c>
      <c r="AB1155" s="8">
        <v>149.0735833</v>
      </c>
      <c r="AC1155" s="35">
        <v>129.79645830000001</v>
      </c>
      <c r="AD1155" s="35"/>
      <c r="AE1155" s="35">
        <v>0</v>
      </c>
      <c r="AF1155" s="35">
        <v>205.4184583</v>
      </c>
      <c r="AG1155" s="35">
        <v>16.020875</v>
      </c>
      <c r="AH1155" s="35">
        <v>86.685937499999994</v>
      </c>
      <c r="AI1155" s="35"/>
      <c r="AJ1155" s="35"/>
      <c r="AK1155" s="35"/>
      <c r="AL1155" s="35">
        <v>0</v>
      </c>
      <c r="AM1155" s="35"/>
      <c r="AN1155" s="35"/>
      <c r="AQ1155" s="24">
        <f t="shared" si="74"/>
        <v>586.99531239999999</v>
      </c>
      <c r="AS1155" s="34">
        <v>725.34999999999991</v>
      </c>
      <c r="AU1155" s="20">
        <f t="shared" si="73"/>
        <v>1312.3453123999998</v>
      </c>
      <c r="AW1155" s="20"/>
    </row>
    <row r="1156" spans="1:49" x14ac:dyDescent="0.25">
      <c r="A1156" t="str">
        <f>VLOOKUP($B1156,'Cushing Balance'!$C$2:$E$500,3,TRUE)</f>
        <v>372012</v>
      </c>
      <c r="B1156" s="1">
        <v>41167</v>
      </c>
      <c r="C1156" s="31"/>
      <c r="D1156" s="8">
        <v>78.871229170000007</v>
      </c>
      <c r="E1156" s="35">
        <v>72.521187499999996</v>
      </c>
      <c r="F1156" s="35"/>
      <c r="G1156" s="29">
        <v>88.846968215666664</v>
      </c>
      <c r="H1156" s="35">
        <v>58.129895830000002</v>
      </c>
      <c r="I1156" s="35">
        <v>0</v>
      </c>
      <c r="J1156" s="26">
        <v>0</v>
      </c>
      <c r="K1156" s="35">
        <v>98.412999999999997</v>
      </c>
      <c r="L1156" s="35">
        <v>0</v>
      </c>
      <c r="M1156" s="35">
        <v>457.13533330000001</v>
      </c>
      <c r="N1156" s="35">
        <v>0</v>
      </c>
      <c r="O1156" s="35"/>
      <c r="P1156" s="35"/>
      <c r="Q1156" s="35"/>
      <c r="R1156" s="35">
        <v>0</v>
      </c>
      <c r="S1156" s="35"/>
      <c r="T1156" s="35"/>
      <c r="V1156" s="24">
        <f t="shared" si="71"/>
        <v>853.91761401566669</v>
      </c>
      <c r="X1156" s="5">
        <v>387.61425705782426</v>
      </c>
      <c r="Z1156" s="20">
        <f t="shared" si="72"/>
        <v>1241.5318710734909</v>
      </c>
      <c r="AA1156" s="59">
        <f t="shared" si="70"/>
        <v>41167</v>
      </c>
      <c r="AB1156" s="8">
        <v>149.34937500000001</v>
      </c>
      <c r="AC1156" s="35">
        <v>138.31989580000001</v>
      </c>
      <c r="AD1156" s="35"/>
      <c r="AE1156" s="35">
        <v>0</v>
      </c>
      <c r="AF1156" s="35">
        <v>225.5508542</v>
      </c>
      <c r="AG1156" s="35">
        <v>14.686937500000001</v>
      </c>
      <c r="AH1156" s="35">
        <v>79.101833329999991</v>
      </c>
      <c r="AI1156" s="35"/>
      <c r="AJ1156" s="35"/>
      <c r="AK1156" s="35"/>
      <c r="AL1156" s="35">
        <v>0</v>
      </c>
      <c r="AM1156" s="35"/>
      <c r="AN1156" s="35"/>
      <c r="AQ1156" s="24">
        <f t="shared" si="74"/>
        <v>607.00889583000003</v>
      </c>
      <c r="AS1156" s="34">
        <v>725.34999999999991</v>
      </c>
      <c r="AU1156" s="20">
        <f t="shared" si="73"/>
        <v>1332.3588958299999</v>
      </c>
      <c r="AW1156" s="20"/>
    </row>
    <row r="1157" spans="1:49" x14ac:dyDescent="0.25">
      <c r="A1157" t="str">
        <f>VLOOKUP($B1157,'Cushing Balance'!$C$2:$E$500,3,TRUE)</f>
        <v>372012</v>
      </c>
      <c r="B1157" s="1">
        <v>41168</v>
      </c>
      <c r="C1157" s="31"/>
      <c r="D1157" s="8">
        <v>90.706000000000003</v>
      </c>
      <c r="E1157" s="35">
        <v>113.7325625</v>
      </c>
      <c r="F1157" s="35"/>
      <c r="G1157" s="29">
        <v>88.846968215666664</v>
      </c>
      <c r="H1157" s="35">
        <v>29.179604169999998</v>
      </c>
      <c r="I1157" s="35">
        <v>0</v>
      </c>
      <c r="J1157" s="26">
        <v>0</v>
      </c>
      <c r="K1157" s="35">
        <v>98.466916670000003</v>
      </c>
      <c r="L1157" s="35">
        <v>0</v>
      </c>
      <c r="M1157" s="35">
        <v>336.57608329999999</v>
      </c>
      <c r="N1157" s="35">
        <v>0</v>
      </c>
      <c r="O1157" s="35"/>
      <c r="P1157" s="35"/>
      <c r="Q1157" s="35"/>
      <c r="R1157" s="35">
        <v>0</v>
      </c>
      <c r="S1157" s="35"/>
      <c r="T1157" s="35"/>
      <c r="V1157" s="24">
        <f t="shared" si="71"/>
        <v>757.50813485566664</v>
      </c>
      <c r="X1157" s="5">
        <v>387.61425705782426</v>
      </c>
      <c r="Z1157" s="20">
        <f t="shared" si="72"/>
        <v>1145.1223919134909</v>
      </c>
      <c r="AA1157" s="59">
        <f t="shared" si="70"/>
        <v>41168</v>
      </c>
      <c r="AB1157" s="8">
        <v>146.18168750000001</v>
      </c>
      <c r="AC1157" s="35">
        <v>139.4275208</v>
      </c>
      <c r="AD1157" s="35"/>
      <c r="AE1157" s="35">
        <v>0</v>
      </c>
      <c r="AF1157" s="35">
        <v>199.12843749999999</v>
      </c>
      <c r="AG1157" s="35">
        <v>13.507625000000001</v>
      </c>
      <c r="AH1157" s="35">
        <v>89.482500000000002</v>
      </c>
      <c r="AI1157" s="35"/>
      <c r="AJ1157" s="35"/>
      <c r="AK1157" s="35"/>
      <c r="AL1157" s="35">
        <v>0</v>
      </c>
      <c r="AM1157" s="35"/>
      <c r="AN1157" s="35"/>
      <c r="AQ1157" s="24">
        <f t="shared" si="74"/>
        <v>587.72777080000003</v>
      </c>
      <c r="AS1157" s="34">
        <v>725.34999999999991</v>
      </c>
      <c r="AU1157" s="20">
        <f t="shared" si="73"/>
        <v>1313.0777708000001</v>
      </c>
      <c r="AW1157" s="20"/>
    </row>
    <row r="1158" spans="1:49" x14ac:dyDescent="0.25">
      <c r="A1158" t="str">
        <f>VLOOKUP($B1158,'Cushing Balance'!$C$2:$E$500,3,TRUE)</f>
        <v>372012</v>
      </c>
      <c r="B1158" s="1">
        <v>41169</v>
      </c>
      <c r="C1158" s="31"/>
      <c r="D1158" s="8">
        <v>35.337708329999998</v>
      </c>
      <c r="E1158" s="35">
        <v>167.26414579999999</v>
      </c>
      <c r="F1158" s="35"/>
      <c r="G1158" s="29">
        <v>88.846968215666664</v>
      </c>
      <c r="H1158" s="35">
        <v>59.318854170000002</v>
      </c>
      <c r="I1158" s="35">
        <v>0</v>
      </c>
      <c r="J1158" s="26">
        <v>0</v>
      </c>
      <c r="K1158" s="35">
        <v>93.3389375</v>
      </c>
      <c r="L1158" s="35">
        <v>0</v>
      </c>
      <c r="M1158" s="35">
        <v>365.12018749999999</v>
      </c>
      <c r="N1158" s="35">
        <v>0</v>
      </c>
      <c r="O1158" s="35"/>
      <c r="P1158" s="35"/>
      <c r="Q1158" s="35"/>
      <c r="R1158" s="35">
        <v>0</v>
      </c>
      <c r="S1158" s="35"/>
      <c r="T1158" s="35"/>
      <c r="V1158" s="24">
        <f t="shared" si="71"/>
        <v>809.22680151566669</v>
      </c>
      <c r="X1158" s="5">
        <v>387.61425705782426</v>
      </c>
      <c r="Z1158" s="20">
        <f t="shared" si="72"/>
        <v>1196.841058573491</v>
      </c>
      <c r="AA1158" s="59">
        <f t="shared" si="70"/>
        <v>41169</v>
      </c>
      <c r="AB1158" s="8">
        <v>134.6603125</v>
      </c>
      <c r="AC1158" s="35">
        <v>140.3376667</v>
      </c>
      <c r="AD1158" s="35"/>
      <c r="AE1158" s="35">
        <v>0</v>
      </c>
      <c r="AF1158" s="35">
        <v>195.02962500000001</v>
      </c>
      <c r="AG1158" s="35">
        <v>14.048999999999999</v>
      </c>
      <c r="AH1158" s="35">
        <v>86.692354170000002</v>
      </c>
      <c r="AI1158" s="35"/>
      <c r="AJ1158" s="35"/>
      <c r="AK1158" s="35"/>
      <c r="AL1158" s="35">
        <v>0</v>
      </c>
      <c r="AM1158" s="35"/>
      <c r="AN1158" s="35"/>
      <c r="AQ1158" s="24">
        <f t="shared" si="74"/>
        <v>570.76895837000006</v>
      </c>
      <c r="AS1158" s="34">
        <v>725.34999999999991</v>
      </c>
      <c r="AU1158" s="20">
        <f t="shared" si="73"/>
        <v>1296.11895837</v>
      </c>
      <c r="AW1158" s="20"/>
    </row>
    <row r="1159" spans="1:49" x14ac:dyDescent="0.25">
      <c r="A1159" t="str">
        <f>VLOOKUP($B1159,'Cushing Balance'!$C$2:$E$500,3,TRUE)</f>
        <v>372012</v>
      </c>
      <c r="B1159" s="1">
        <v>41170</v>
      </c>
      <c r="C1159" s="31"/>
      <c r="D1159" s="8">
        <v>71.245708329999999</v>
      </c>
      <c r="E1159" s="35">
        <v>132.98706250000001</v>
      </c>
      <c r="F1159" s="35"/>
      <c r="G1159" s="29">
        <v>88.846968215666664</v>
      </c>
      <c r="H1159" s="35">
        <v>75.873125000000002</v>
      </c>
      <c r="I1159" s="35">
        <v>0</v>
      </c>
      <c r="J1159" s="26">
        <v>0</v>
      </c>
      <c r="K1159" s="35">
        <v>90.634479170000006</v>
      </c>
      <c r="L1159" s="35">
        <v>0</v>
      </c>
      <c r="M1159" s="35">
        <v>445.070875</v>
      </c>
      <c r="N1159" s="35">
        <v>0</v>
      </c>
      <c r="O1159" s="35"/>
      <c r="P1159" s="35"/>
      <c r="Q1159" s="35"/>
      <c r="R1159" s="35">
        <v>0</v>
      </c>
      <c r="S1159" s="35"/>
      <c r="T1159" s="35"/>
      <c r="V1159" s="24">
        <f t="shared" si="71"/>
        <v>904.65821821566669</v>
      </c>
      <c r="X1159" s="5">
        <v>387.61425705782426</v>
      </c>
      <c r="Z1159" s="20">
        <f t="shared" si="72"/>
        <v>1292.272475273491</v>
      </c>
      <c r="AA1159" s="59">
        <f t="shared" si="70"/>
        <v>41170</v>
      </c>
      <c r="AB1159" s="8">
        <v>149.2740417</v>
      </c>
      <c r="AC1159" s="35">
        <v>108.2132917</v>
      </c>
      <c r="AD1159" s="35"/>
      <c r="AE1159" s="35">
        <v>0</v>
      </c>
      <c r="AF1159" s="35">
        <v>196.8213125</v>
      </c>
      <c r="AG1159" s="35">
        <v>13.676770829999999</v>
      </c>
      <c r="AH1159" s="35">
        <v>113.6945417</v>
      </c>
      <c r="AI1159" s="35"/>
      <c r="AJ1159" s="35"/>
      <c r="AK1159" s="35"/>
      <c r="AL1159" s="35">
        <v>0</v>
      </c>
      <c r="AM1159" s="35"/>
      <c r="AN1159" s="35"/>
      <c r="AQ1159" s="24">
        <f t="shared" si="74"/>
        <v>581.67995842999994</v>
      </c>
      <c r="AS1159" s="34">
        <v>725.34999999999991</v>
      </c>
      <c r="AU1159" s="20">
        <f t="shared" si="73"/>
        <v>1307.0299584299999</v>
      </c>
      <c r="AW1159" s="20"/>
    </row>
    <row r="1160" spans="1:49" x14ac:dyDescent="0.25">
      <c r="A1160" t="str">
        <f>VLOOKUP($B1160,'Cushing Balance'!$C$2:$E$500,3,TRUE)</f>
        <v>372012</v>
      </c>
      <c r="B1160" s="1">
        <v>41171</v>
      </c>
      <c r="C1160" s="31"/>
      <c r="D1160" s="8">
        <v>169.123625</v>
      </c>
      <c r="E1160" s="35">
        <v>157.99120830000001</v>
      </c>
      <c r="F1160" s="35"/>
      <c r="G1160" s="29">
        <v>88.846968215666664</v>
      </c>
      <c r="H1160" s="35">
        <v>65.488</v>
      </c>
      <c r="I1160" s="35">
        <v>0</v>
      </c>
      <c r="J1160" s="26">
        <v>0</v>
      </c>
      <c r="K1160" s="35">
        <v>95.719812500000003</v>
      </c>
      <c r="L1160" s="35">
        <v>0</v>
      </c>
      <c r="M1160" s="35">
        <v>437.85658330000001</v>
      </c>
      <c r="N1160" s="35">
        <v>0</v>
      </c>
      <c r="O1160" s="35"/>
      <c r="P1160" s="35"/>
      <c r="Q1160" s="35"/>
      <c r="R1160" s="35">
        <v>0</v>
      </c>
      <c r="S1160" s="35"/>
      <c r="T1160" s="35"/>
      <c r="V1160" s="24">
        <f t="shared" si="71"/>
        <v>1015.0261973156666</v>
      </c>
      <c r="X1160" s="5">
        <v>387.61425705782426</v>
      </c>
      <c r="Z1160" s="20">
        <f t="shared" si="72"/>
        <v>1402.6404543734909</v>
      </c>
      <c r="AA1160" s="59">
        <f t="shared" ref="AA1160:AA1223" si="75">B1160</f>
        <v>41171</v>
      </c>
      <c r="AB1160" s="8">
        <v>138.6341042</v>
      </c>
      <c r="AC1160" s="35">
        <v>128.346</v>
      </c>
      <c r="AD1160" s="35"/>
      <c r="AE1160" s="35">
        <v>0</v>
      </c>
      <c r="AF1160" s="35">
        <v>214.5308958</v>
      </c>
      <c r="AG1160" s="35">
        <v>13.89014583</v>
      </c>
      <c r="AH1160" s="35">
        <v>169.4741875</v>
      </c>
      <c r="AI1160" s="35"/>
      <c r="AJ1160" s="35"/>
      <c r="AK1160" s="35"/>
      <c r="AL1160" s="35">
        <v>0</v>
      </c>
      <c r="AM1160" s="35"/>
      <c r="AN1160" s="35"/>
      <c r="AQ1160" s="24">
        <f t="shared" si="74"/>
        <v>664.87533332999999</v>
      </c>
      <c r="AS1160" s="34">
        <v>725.34999999999991</v>
      </c>
      <c r="AU1160" s="20">
        <f t="shared" si="73"/>
        <v>1390.22533333</v>
      </c>
      <c r="AW1160" s="20"/>
    </row>
    <row r="1161" spans="1:49" x14ac:dyDescent="0.25">
      <c r="A1161" t="str">
        <f>VLOOKUP($B1161,'Cushing Balance'!$C$2:$E$500,3,TRUE)</f>
        <v>372012</v>
      </c>
      <c r="B1161" s="1">
        <v>41172</v>
      </c>
      <c r="C1161" s="31"/>
      <c r="D1161" s="8">
        <v>0</v>
      </c>
      <c r="E1161" s="35">
        <v>166.87679170000001</v>
      </c>
      <c r="F1161" s="35"/>
      <c r="G1161" s="29">
        <v>88.846968215666664</v>
      </c>
      <c r="H1161" s="35">
        <v>64.581458330000004</v>
      </c>
      <c r="I1161" s="35">
        <v>0</v>
      </c>
      <c r="J1161" s="26">
        <v>0</v>
      </c>
      <c r="K1161" s="35">
        <v>93.454729170000007</v>
      </c>
      <c r="L1161" s="35">
        <v>0</v>
      </c>
      <c r="M1161" s="35">
        <v>430.95518750000002</v>
      </c>
      <c r="N1161" s="35">
        <v>0</v>
      </c>
      <c r="O1161" s="35"/>
      <c r="P1161" s="35"/>
      <c r="Q1161" s="35"/>
      <c r="R1161" s="35">
        <v>0</v>
      </c>
      <c r="S1161" s="35"/>
      <c r="T1161" s="35"/>
      <c r="V1161" s="24">
        <f t="shared" si="71"/>
        <v>844.71513491566668</v>
      </c>
      <c r="X1161" s="5">
        <v>387.61425705782426</v>
      </c>
      <c r="Z1161" s="20">
        <f t="shared" si="72"/>
        <v>1232.3293919734911</v>
      </c>
      <c r="AA1161" s="59">
        <f t="shared" si="75"/>
        <v>41172</v>
      </c>
      <c r="AB1161" s="8">
        <v>138.1808125</v>
      </c>
      <c r="AC1161" s="35">
        <v>119.72616670000001</v>
      </c>
      <c r="AD1161" s="35"/>
      <c r="AE1161" s="35">
        <v>0</v>
      </c>
      <c r="AF1161" s="35">
        <v>204.0151875</v>
      </c>
      <c r="AG1161" s="35">
        <v>12.72710417</v>
      </c>
      <c r="AH1161" s="35">
        <v>151.70635419999999</v>
      </c>
      <c r="AI1161" s="35"/>
      <c r="AJ1161" s="35"/>
      <c r="AK1161" s="35"/>
      <c r="AL1161" s="35">
        <v>0</v>
      </c>
      <c r="AM1161" s="35"/>
      <c r="AN1161" s="35"/>
      <c r="AQ1161" s="24">
        <f t="shared" si="74"/>
        <v>626.35562507000009</v>
      </c>
      <c r="AS1161" s="34">
        <v>725.34999999999991</v>
      </c>
      <c r="AU1161" s="20">
        <f t="shared" si="73"/>
        <v>1351.70562507</v>
      </c>
      <c r="AW1161" s="20"/>
    </row>
    <row r="1162" spans="1:49" x14ac:dyDescent="0.25">
      <c r="A1162" t="str">
        <f>VLOOKUP($B1162,'Cushing Balance'!$C$2:$E$500,3,TRUE)</f>
        <v>372012</v>
      </c>
      <c r="B1162" s="1">
        <v>41173</v>
      </c>
      <c r="C1162" s="31"/>
      <c r="D1162" s="8">
        <v>100.5651489</v>
      </c>
      <c r="E1162" s="35">
        <v>140.98451060000002</v>
      </c>
      <c r="F1162" s="35"/>
      <c r="G1162" s="29">
        <v>88.846968215666664</v>
      </c>
      <c r="H1162" s="35">
        <v>77.543297869999989</v>
      </c>
      <c r="I1162" s="35">
        <v>0</v>
      </c>
      <c r="J1162" s="26">
        <v>0</v>
      </c>
      <c r="K1162" s="35">
        <v>96.223249999999993</v>
      </c>
      <c r="L1162" s="35">
        <v>0</v>
      </c>
      <c r="M1162" s="35">
        <v>375.37720830000001</v>
      </c>
      <c r="N1162" s="35">
        <v>0</v>
      </c>
      <c r="O1162" s="35"/>
      <c r="P1162" s="35"/>
      <c r="Q1162" s="35"/>
      <c r="R1162" s="35">
        <v>0</v>
      </c>
      <c r="S1162" s="35"/>
      <c r="T1162" s="35"/>
      <c r="V1162" s="24">
        <f t="shared" ref="V1162:V1225" si="76">SUM(D1162:R1162)</f>
        <v>879.54038388566664</v>
      </c>
      <c r="X1162" s="5">
        <v>387.61425705782426</v>
      </c>
      <c r="Z1162" s="20">
        <f t="shared" ref="Z1162:Z1225" si="77">X1162+V1162</f>
        <v>1267.1546409434909</v>
      </c>
      <c r="AA1162" s="59">
        <f t="shared" si="75"/>
        <v>41173</v>
      </c>
      <c r="AB1162" s="8">
        <v>150.43661700000001</v>
      </c>
      <c r="AC1162" s="35">
        <v>130.5738298</v>
      </c>
      <c r="AD1162" s="35"/>
      <c r="AE1162" s="35">
        <v>0</v>
      </c>
      <c r="AF1162" s="35">
        <v>212.8879149</v>
      </c>
      <c r="AG1162" s="35">
        <v>12.478</v>
      </c>
      <c r="AH1162" s="35">
        <v>148.31468749999999</v>
      </c>
      <c r="AI1162" s="35"/>
      <c r="AJ1162" s="35"/>
      <c r="AK1162" s="35"/>
      <c r="AL1162" s="35">
        <v>0</v>
      </c>
      <c r="AM1162" s="35"/>
      <c r="AN1162" s="35"/>
      <c r="AQ1162" s="24">
        <f t="shared" si="74"/>
        <v>654.69104919999995</v>
      </c>
      <c r="AS1162" s="34">
        <v>725.34999999999991</v>
      </c>
      <c r="AU1162" s="20">
        <f t="shared" ref="AU1162:AU1225" si="78">AS1162+AQ1162</f>
        <v>1380.0410491999999</v>
      </c>
      <c r="AW1162" s="20"/>
    </row>
    <row r="1163" spans="1:49" x14ac:dyDescent="0.25">
      <c r="A1163" t="str">
        <f>VLOOKUP($B1163,'Cushing Balance'!$C$2:$E$500,3,TRUE)</f>
        <v>382012</v>
      </c>
      <c r="B1163" s="1">
        <v>41174</v>
      </c>
      <c r="C1163" s="31"/>
      <c r="D1163" s="8">
        <v>0</v>
      </c>
      <c r="E1163" s="35">
        <v>55.489062500000003</v>
      </c>
      <c r="F1163" s="35"/>
      <c r="G1163" s="29">
        <v>88.846968215666664</v>
      </c>
      <c r="H1163" s="35">
        <v>71.213333329999998</v>
      </c>
      <c r="I1163" s="35">
        <v>0</v>
      </c>
      <c r="J1163" s="26">
        <v>0</v>
      </c>
      <c r="K1163" s="35">
        <v>97.418333329999996</v>
      </c>
      <c r="L1163" s="35">
        <v>0</v>
      </c>
      <c r="M1163" s="35">
        <v>388.5725625</v>
      </c>
      <c r="N1163" s="35">
        <v>0</v>
      </c>
      <c r="O1163" s="35"/>
      <c r="P1163" s="35"/>
      <c r="Q1163" s="35"/>
      <c r="R1163" s="35">
        <v>0</v>
      </c>
      <c r="S1163" s="35"/>
      <c r="T1163" s="35"/>
      <c r="V1163" s="24">
        <f t="shared" si="76"/>
        <v>701.54025987566661</v>
      </c>
      <c r="X1163" s="5">
        <v>387.61425705782426</v>
      </c>
      <c r="Z1163" s="20">
        <f t="shared" si="77"/>
        <v>1089.1545169334909</v>
      </c>
      <c r="AA1163" s="59">
        <f t="shared" si="75"/>
        <v>41174</v>
      </c>
      <c r="AB1163" s="8">
        <v>150.13918749999999</v>
      </c>
      <c r="AC1163" s="35">
        <v>141.9254167</v>
      </c>
      <c r="AD1163" s="35"/>
      <c r="AE1163" s="35">
        <v>0</v>
      </c>
      <c r="AF1163" s="35">
        <v>215.32235420000001</v>
      </c>
      <c r="AG1163" s="35">
        <v>13.326874999999999</v>
      </c>
      <c r="AH1163" s="35">
        <v>144.2976458</v>
      </c>
      <c r="AI1163" s="35"/>
      <c r="AJ1163" s="35"/>
      <c r="AK1163" s="35"/>
      <c r="AL1163" s="35">
        <v>0</v>
      </c>
      <c r="AM1163" s="35"/>
      <c r="AN1163" s="35"/>
      <c r="AQ1163" s="24">
        <f t="shared" ref="AQ1163:AQ1226" si="79">SUM(AB1163:AO1163)</f>
        <v>665.01147919999994</v>
      </c>
      <c r="AS1163" s="34">
        <v>725.34999999999991</v>
      </c>
      <c r="AU1163" s="20">
        <f t="shared" si="78"/>
        <v>1390.3614791999998</v>
      </c>
      <c r="AW1163" s="20"/>
    </row>
    <row r="1164" spans="1:49" x14ac:dyDescent="0.25">
      <c r="A1164" t="str">
        <f>VLOOKUP($B1164,'Cushing Balance'!$C$2:$E$500,3,TRUE)</f>
        <v>382012</v>
      </c>
      <c r="B1164" s="1">
        <v>41175</v>
      </c>
      <c r="C1164" s="31"/>
      <c r="D1164" s="8">
        <v>0</v>
      </c>
      <c r="E1164" s="35">
        <v>64.618687499999993</v>
      </c>
      <c r="F1164" s="35"/>
      <c r="G1164" s="29">
        <v>88.846968215666664</v>
      </c>
      <c r="H1164" s="35">
        <v>65.852500000000006</v>
      </c>
      <c r="I1164" s="35">
        <v>0</v>
      </c>
      <c r="J1164" s="26">
        <v>0</v>
      </c>
      <c r="K1164" s="35">
        <v>96.152895829999991</v>
      </c>
      <c r="L1164" s="35">
        <v>0</v>
      </c>
      <c r="M1164" s="35">
        <v>434.10729170000002</v>
      </c>
      <c r="N1164" s="35">
        <v>0</v>
      </c>
      <c r="O1164" s="35"/>
      <c r="P1164" s="35"/>
      <c r="Q1164" s="35"/>
      <c r="R1164" s="35">
        <v>0</v>
      </c>
      <c r="S1164" s="35"/>
      <c r="T1164" s="35"/>
      <c r="V1164" s="24">
        <f t="shared" si="76"/>
        <v>749.5783432456667</v>
      </c>
      <c r="X1164" s="5">
        <v>387.61425705782426</v>
      </c>
      <c r="Z1164" s="20">
        <f t="shared" si="77"/>
        <v>1137.192600303491</v>
      </c>
      <c r="AA1164" s="59">
        <f t="shared" si="75"/>
        <v>41175</v>
      </c>
      <c r="AB1164" s="8">
        <v>150.11775</v>
      </c>
      <c r="AC1164" s="35">
        <v>138.45422920000001</v>
      </c>
      <c r="AD1164" s="35"/>
      <c r="AE1164" s="35">
        <v>0</v>
      </c>
      <c r="AF1164" s="35">
        <v>228.98593750000001</v>
      </c>
      <c r="AG1164" s="35">
        <v>13.389791670000001</v>
      </c>
      <c r="AH1164" s="35">
        <v>158.2626875</v>
      </c>
      <c r="AI1164" s="35"/>
      <c r="AJ1164" s="35"/>
      <c r="AK1164" s="35"/>
      <c r="AL1164" s="35">
        <v>0</v>
      </c>
      <c r="AM1164" s="35"/>
      <c r="AN1164" s="35"/>
      <c r="AQ1164" s="24">
        <f t="shared" si="79"/>
        <v>689.21039586999996</v>
      </c>
      <c r="AS1164" s="34">
        <v>725.34999999999991</v>
      </c>
      <c r="AU1164" s="20">
        <f t="shared" si="78"/>
        <v>1414.5603958699999</v>
      </c>
      <c r="AW1164" s="20"/>
    </row>
    <row r="1165" spans="1:49" x14ac:dyDescent="0.25">
      <c r="A1165" t="str">
        <f>VLOOKUP($B1165,'Cushing Balance'!$C$2:$E$500,3,TRUE)</f>
        <v>382012</v>
      </c>
      <c r="B1165" s="1">
        <v>41176</v>
      </c>
      <c r="C1165" s="31"/>
      <c r="D1165" s="8">
        <v>236.88814579999999</v>
      </c>
      <c r="E1165" s="35">
        <v>149.18845830000001</v>
      </c>
      <c r="F1165" s="35"/>
      <c r="G1165" s="29">
        <v>88.846968215666664</v>
      </c>
      <c r="H1165" s="35">
        <v>29.812041669999999</v>
      </c>
      <c r="I1165" s="35">
        <v>0</v>
      </c>
      <c r="J1165" s="26">
        <v>0</v>
      </c>
      <c r="K1165" s="35">
        <v>98.51229167000001</v>
      </c>
      <c r="L1165" s="35">
        <v>0</v>
      </c>
      <c r="M1165" s="35">
        <v>377.53954170000003</v>
      </c>
      <c r="N1165" s="35">
        <v>0</v>
      </c>
      <c r="O1165" s="35"/>
      <c r="P1165" s="35"/>
      <c r="Q1165" s="35"/>
      <c r="R1165" s="35">
        <v>0</v>
      </c>
      <c r="S1165" s="35"/>
      <c r="T1165" s="35"/>
      <c r="V1165" s="24">
        <f t="shared" si="76"/>
        <v>980.7874473556667</v>
      </c>
      <c r="X1165" s="5">
        <v>387.61425705782426</v>
      </c>
      <c r="Z1165" s="20">
        <f t="shared" si="77"/>
        <v>1368.401704413491</v>
      </c>
      <c r="AA1165" s="59">
        <f t="shared" si="75"/>
        <v>41176</v>
      </c>
      <c r="AB1165" s="8">
        <v>150.54231250000001</v>
      </c>
      <c r="AC1165" s="35">
        <v>138.47737499999999</v>
      </c>
      <c r="AD1165" s="35"/>
      <c r="AE1165" s="35">
        <v>0</v>
      </c>
      <c r="AF1165" s="35">
        <v>183.4788958</v>
      </c>
      <c r="AG1165" s="35">
        <v>14.125729170000001</v>
      </c>
      <c r="AH1165" s="35">
        <v>134.77087499999999</v>
      </c>
      <c r="AI1165" s="35"/>
      <c r="AJ1165" s="35"/>
      <c r="AK1165" s="35"/>
      <c r="AL1165" s="35">
        <v>0</v>
      </c>
      <c r="AM1165" s="35"/>
      <c r="AN1165" s="35"/>
      <c r="AQ1165" s="24">
        <f t="shared" si="79"/>
        <v>621.39518747000011</v>
      </c>
      <c r="AS1165" s="34">
        <v>725.34999999999991</v>
      </c>
      <c r="AU1165" s="20">
        <f t="shared" si="78"/>
        <v>1346.74518747</v>
      </c>
      <c r="AW1165" s="20"/>
    </row>
    <row r="1166" spans="1:49" x14ac:dyDescent="0.25">
      <c r="A1166" t="str">
        <f>VLOOKUP($B1166,'Cushing Balance'!$C$2:$E$500,3,TRUE)</f>
        <v>382012</v>
      </c>
      <c r="B1166" s="1">
        <v>41177</v>
      </c>
      <c r="C1166" s="31"/>
      <c r="D1166" s="8">
        <v>0</v>
      </c>
      <c r="E1166" s="35">
        <v>161.70206250000001</v>
      </c>
      <c r="F1166" s="35"/>
      <c r="G1166" s="29">
        <v>88.846968215666664</v>
      </c>
      <c r="H1166" s="35">
        <v>41.345541669999996</v>
      </c>
      <c r="I1166" s="35">
        <v>0</v>
      </c>
      <c r="J1166" s="26">
        <v>0</v>
      </c>
      <c r="K1166" s="35">
        <v>92.158666670000002</v>
      </c>
      <c r="L1166" s="35">
        <v>0</v>
      </c>
      <c r="M1166" s="35">
        <v>414.87977080000002</v>
      </c>
      <c r="N1166" s="35">
        <v>0</v>
      </c>
      <c r="O1166" s="35"/>
      <c r="P1166" s="35"/>
      <c r="Q1166" s="35"/>
      <c r="R1166" s="35">
        <v>0</v>
      </c>
      <c r="S1166" s="35"/>
      <c r="T1166" s="35"/>
      <c r="V1166" s="24">
        <f t="shared" si="76"/>
        <v>798.93300985566668</v>
      </c>
      <c r="X1166" s="5">
        <v>387.61425705782426</v>
      </c>
      <c r="Z1166" s="20">
        <f t="shared" si="77"/>
        <v>1186.5472669134911</v>
      </c>
      <c r="AA1166" s="59">
        <f t="shared" si="75"/>
        <v>41177</v>
      </c>
      <c r="AB1166" s="8">
        <v>148.9298125</v>
      </c>
      <c r="AC1166" s="35">
        <v>139.07529170000001</v>
      </c>
      <c r="AD1166" s="35"/>
      <c r="AE1166" s="35">
        <v>0</v>
      </c>
      <c r="AF1166" s="35">
        <v>204.07487499999999</v>
      </c>
      <c r="AG1166" s="35">
        <v>16.821124999999999</v>
      </c>
      <c r="AH1166" s="35">
        <v>153.69810419999999</v>
      </c>
      <c r="AI1166" s="35"/>
      <c r="AJ1166" s="35"/>
      <c r="AK1166" s="35"/>
      <c r="AL1166" s="35">
        <v>0</v>
      </c>
      <c r="AM1166" s="35"/>
      <c r="AN1166" s="35"/>
      <c r="AQ1166" s="24">
        <f t="shared" si="79"/>
        <v>662.59920839999995</v>
      </c>
      <c r="AS1166" s="34">
        <v>725.34999999999991</v>
      </c>
      <c r="AU1166" s="20">
        <f t="shared" si="78"/>
        <v>1387.9492083999999</v>
      </c>
      <c r="AW1166" s="20"/>
    </row>
    <row r="1167" spans="1:49" x14ac:dyDescent="0.25">
      <c r="A1167" t="str">
        <f>VLOOKUP($B1167,'Cushing Balance'!$C$2:$E$500,3,TRUE)</f>
        <v>382012</v>
      </c>
      <c r="B1167" s="1">
        <v>41178</v>
      </c>
      <c r="C1167" s="31"/>
      <c r="D1167" s="8">
        <v>0</v>
      </c>
      <c r="E1167" s="35">
        <v>177.3131458</v>
      </c>
      <c r="F1167" s="35"/>
      <c r="G1167" s="29">
        <v>88.846968215666664</v>
      </c>
      <c r="H1167" s="35">
        <v>45.662729169999999</v>
      </c>
      <c r="I1167" s="35">
        <v>0</v>
      </c>
      <c r="J1167" s="26">
        <v>0</v>
      </c>
      <c r="K1167" s="35">
        <v>74.248125000000002</v>
      </c>
      <c r="L1167" s="35">
        <v>0</v>
      </c>
      <c r="M1167" s="35">
        <v>421.65441670000001</v>
      </c>
      <c r="N1167" s="35">
        <v>0</v>
      </c>
      <c r="O1167" s="35"/>
      <c r="P1167" s="35"/>
      <c r="Q1167" s="35"/>
      <c r="R1167" s="35">
        <v>0</v>
      </c>
      <c r="S1167" s="35"/>
      <c r="T1167" s="35"/>
      <c r="V1167" s="24">
        <f t="shared" si="76"/>
        <v>807.7253848856667</v>
      </c>
      <c r="X1167" s="5">
        <v>387.61425705782426</v>
      </c>
      <c r="Z1167" s="20">
        <f t="shared" si="77"/>
        <v>1195.339641943491</v>
      </c>
      <c r="AA1167" s="59">
        <f t="shared" si="75"/>
        <v>41178</v>
      </c>
      <c r="AB1167" s="8">
        <v>130.8240208</v>
      </c>
      <c r="AC1167" s="35">
        <v>139.52027079999999</v>
      </c>
      <c r="AD1167" s="35"/>
      <c r="AE1167" s="35">
        <v>0</v>
      </c>
      <c r="AF1167" s="35">
        <v>199.76716669999999</v>
      </c>
      <c r="AG1167" s="35">
        <v>15.149541670000001</v>
      </c>
      <c r="AH1167" s="35">
        <v>181.63943750000001</v>
      </c>
      <c r="AI1167" s="35"/>
      <c r="AJ1167" s="35"/>
      <c r="AK1167" s="35"/>
      <c r="AL1167" s="35">
        <v>0</v>
      </c>
      <c r="AM1167" s="35"/>
      <c r="AN1167" s="35"/>
      <c r="AQ1167" s="24">
        <f t="shared" si="79"/>
        <v>666.90043747000004</v>
      </c>
      <c r="AS1167" s="34">
        <v>725.34999999999991</v>
      </c>
      <c r="AU1167" s="20">
        <f t="shared" si="78"/>
        <v>1392.25043747</v>
      </c>
      <c r="AW1167" s="20"/>
    </row>
    <row r="1168" spans="1:49" x14ac:dyDescent="0.25">
      <c r="A1168" t="str">
        <f>VLOOKUP($B1168,'Cushing Balance'!$C$2:$E$500,3,TRUE)</f>
        <v>382012</v>
      </c>
      <c r="B1168" s="1">
        <v>41179</v>
      </c>
      <c r="C1168" s="31"/>
      <c r="D1168" s="8">
        <v>320.6715208</v>
      </c>
      <c r="E1168" s="35">
        <v>167.66666670000001</v>
      </c>
      <c r="F1168" s="35"/>
      <c r="G1168" s="29">
        <v>88.846968215666664</v>
      </c>
      <c r="H1168" s="35">
        <v>63.691812499999997</v>
      </c>
      <c r="I1168" s="35">
        <v>0</v>
      </c>
      <c r="J1168" s="26">
        <v>0</v>
      </c>
      <c r="K1168" s="35">
        <v>70.876125000000002</v>
      </c>
      <c r="L1168" s="35">
        <v>0</v>
      </c>
      <c r="M1168" s="35">
        <v>418.0906458</v>
      </c>
      <c r="N1168" s="35">
        <v>0</v>
      </c>
      <c r="O1168" s="35"/>
      <c r="P1168" s="35"/>
      <c r="Q1168" s="35"/>
      <c r="R1168" s="35">
        <v>0</v>
      </c>
      <c r="S1168" s="35"/>
      <c r="T1168" s="35"/>
      <c r="V1168" s="24">
        <f t="shared" si="76"/>
        <v>1129.8437390156666</v>
      </c>
      <c r="X1168" s="5">
        <v>387.61425705782426</v>
      </c>
      <c r="Z1168" s="20">
        <f t="shared" si="77"/>
        <v>1517.4579960734909</v>
      </c>
      <c r="AA1168" s="59">
        <f t="shared" si="75"/>
        <v>41179</v>
      </c>
      <c r="AB1168" s="8">
        <v>141.1692917</v>
      </c>
      <c r="AC1168" s="35">
        <v>140.86150000000001</v>
      </c>
      <c r="AD1168" s="35"/>
      <c r="AE1168" s="35">
        <v>0</v>
      </c>
      <c r="AF1168" s="35">
        <v>197.20064579999999</v>
      </c>
      <c r="AG1168" s="35">
        <v>14.836291670000001</v>
      </c>
      <c r="AH1168" s="35">
        <v>177.1872917</v>
      </c>
      <c r="AI1168" s="35"/>
      <c r="AJ1168" s="35"/>
      <c r="AK1168" s="35"/>
      <c r="AL1168" s="35">
        <v>0</v>
      </c>
      <c r="AM1168" s="35"/>
      <c r="AN1168" s="35"/>
      <c r="AQ1168" s="24">
        <f t="shared" si="79"/>
        <v>671.25502086999995</v>
      </c>
      <c r="AS1168" s="34">
        <v>725.34999999999991</v>
      </c>
      <c r="AU1168" s="20">
        <f t="shared" si="78"/>
        <v>1396.6050208699999</v>
      </c>
      <c r="AW1168" s="20"/>
    </row>
    <row r="1169" spans="1:49" x14ac:dyDescent="0.25">
      <c r="A1169" t="str">
        <f>VLOOKUP($B1169,'Cushing Balance'!$C$2:$E$500,3,TRUE)</f>
        <v>382012</v>
      </c>
      <c r="B1169" s="1">
        <v>41180</v>
      </c>
      <c r="C1169" s="31"/>
      <c r="D1169" s="8">
        <v>0</v>
      </c>
      <c r="E1169" s="35">
        <v>88.057645829999998</v>
      </c>
      <c r="F1169" s="35"/>
      <c r="G1169" s="29">
        <v>88.846968215666664</v>
      </c>
      <c r="H1169" s="35">
        <v>56.540541669999996</v>
      </c>
      <c r="I1169" s="35">
        <v>0</v>
      </c>
      <c r="J1169" s="26">
        <v>0</v>
      </c>
      <c r="K1169" s="35">
        <v>81.654666670000012</v>
      </c>
      <c r="L1169" s="35">
        <v>0</v>
      </c>
      <c r="M1169" s="35">
        <v>347.88989579999998</v>
      </c>
      <c r="N1169" s="35">
        <v>0</v>
      </c>
      <c r="O1169" s="35"/>
      <c r="P1169" s="35"/>
      <c r="Q1169" s="35"/>
      <c r="R1169" s="35">
        <v>0</v>
      </c>
      <c r="S1169" s="35"/>
      <c r="T1169" s="35"/>
      <c r="V1169" s="24">
        <f t="shared" si="76"/>
        <v>662.98971818566667</v>
      </c>
      <c r="X1169" s="5">
        <v>387.61425705782426</v>
      </c>
      <c r="Z1169" s="20">
        <f t="shared" si="77"/>
        <v>1050.6039752434908</v>
      </c>
      <c r="AA1169" s="59">
        <f t="shared" si="75"/>
        <v>41180</v>
      </c>
      <c r="AB1169" s="8">
        <v>147.5150625</v>
      </c>
      <c r="AC1169" s="35">
        <v>139.54358329999999</v>
      </c>
      <c r="AD1169" s="35"/>
      <c r="AE1169" s="35">
        <v>0</v>
      </c>
      <c r="AF1169" s="35">
        <v>186.83970830000001</v>
      </c>
      <c r="AG1169" s="35">
        <v>14.39004167</v>
      </c>
      <c r="AH1169" s="35">
        <v>177.8547083</v>
      </c>
      <c r="AI1169" s="35"/>
      <c r="AJ1169" s="35"/>
      <c r="AK1169" s="35"/>
      <c r="AL1169" s="35">
        <v>0</v>
      </c>
      <c r="AM1169" s="35"/>
      <c r="AN1169" s="35"/>
      <c r="AQ1169" s="24">
        <f t="shared" si="79"/>
        <v>666.14310407000005</v>
      </c>
      <c r="AS1169" s="34">
        <v>725.34999999999991</v>
      </c>
      <c r="AU1169" s="20">
        <f t="shared" si="78"/>
        <v>1391.4931040699998</v>
      </c>
      <c r="AW1169" s="20"/>
    </row>
    <row r="1170" spans="1:49" x14ac:dyDescent="0.25">
      <c r="A1170" t="str">
        <f>VLOOKUP($B1170,'Cushing Balance'!$C$2:$E$500,3,TRUE)</f>
        <v>392012</v>
      </c>
      <c r="B1170" s="1">
        <v>41181</v>
      </c>
      <c r="C1170" s="31"/>
      <c r="D1170" s="8">
        <v>0</v>
      </c>
      <c r="E1170" s="35">
        <v>80.980020830000001</v>
      </c>
      <c r="F1170" s="35"/>
      <c r="G1170" s="29">
        <v>88.846968215666664</v>
      </c>
      <c r="H1170" s="35">
        <v>67.931708329999992</v>
      </c>
      <c r="I1170" s="35">
        <v>0</v>
      </c>
      <c r="J1170" s="26">
        <v>0</v>
      </c>
      <c r="K1170" s="35">
        <v>78.910749999999993</v>
      </c>
      <c r="L1170" s="35">
        <v>0</v>
      </c>
      <c r="M1170" s="35">
        <v>351.53156250000001</v>
      </c>
      <c r="N1170" s="35">
        <v>0</v>
      </c>
      <c r="O1170" s="35"/>
      <c r="P1170" s="35"/>
      <c r="Q1170" s="35"/>
      <c r="R1170" s="35">
        <v>0</v>
      </c>
      <c r="S1170" s="35"/>
      <c r="T1170" s="35"/>
      <c r="V1170" s="24">
        <f t="shared" si="76"/>
        <v>668.20100987566661</v>
      </c>
      <c r="X1170" s="5">
        <v>387.61425705782426</v>
      </c>
      <c r="Z1170" s="20">
        <f t="shared" si="77"/>
        <v>1055.8152669334909</v>
      </c>
      <c r="AA1170" s="59">
        <f t="shared" si="75"/>
        <v>41181</v>
      </c>
      <c r="AB1170" s="8">
        <v>149.3640417</v>
      </c>
      <c r="AC1170" s="35">
        <v>136.78993750000001</v>
      </c>
      <c r="AD1170" s="35"/>
      <c r="AE1170" s="35">
        <v>0</v>
      </c>
      <c r="AF1170" s="35">
        <v>173.09587500000001</v>
      </c>
      <c r="AG1170" s="35">
        <v>13.528437500000001</v>
      </c>
      <c r="AH1170" s="35">
        <v>166.12877080000001</v>
      </c>
      <c r="AI1170" s="35"/>
      <c r="AJ1170" s="35"/>
      <c r="AK1170" s="35"/>
      <c r="AL1170" s="35">
        <v>0</v>
      </c>
      <c r="AM1170" s="35"/>
      <c r="AN1170" s="35"/>
      <c r="AQ1170" s="24">
        <f t="shared" si="79"/>
        <v>638.90706249999994</v>
      </c>
      <c r="AS1170" s="34">
        <v>725.34999999999991</v>
      </c>
      <c r="AU1170" s="20">
        <f t="shared" si="78"/>
        <v>1364.2570624999998</v>
      </c>
      <c r="AW1170" s="20"/>
    </row>
    <row r="1171" spans="1:49" x14ac:dyDescent="0.25">
      <c r="A1171" t="str">
        <f>VLOOKUP($B1171,'Cushing Balance'!$C$2:$E$500,3,TRUE)</f>
        <v>392012</v>
      </c>
      <c r="B1171" s="1">
        <v>41182</v>
      </c>
      <c r="C1171" s="31"/>
      <c r="D1171" s="8">
        <v>0</v>
      </c>
      <c r="E1171" s="35">
        <v>121.5824583</v>
      </c>
      <c r="F1171" s="35"/>
      <c r="G1171" s="29">
        <v>88.846968215666664</v>
      </c>
      <c r="H1171" s="35">
        <v>45.104854169999996</v>
      </c>
      <c r="I1171" s="35">
        <v>0</v>
      </c>
      <c r="J1171" s="26">
        <v>0</v>
      </c>
      <c r="K1171" s="35">
        <v>77.718405410000003</v>
      </c>
      <c r="L1171" s="35">
        <v>0</v>
      </c>
      <c r="M1171" s="35">
        <v>312.46464579999997</v>
      </c>
      <c r="N1171" s="35">
        <v>0</v>
      </c>
      <c r="O1171" s="35"/>
      <c r="P1171" s="35"/>
      <c r="Q1171" s="35"/>
      <c r="R1171" s="35">
        <v>0</v>
      </c>
      <c r="S1171" s="35"/>
      <c r="T1171" s="35"/>
      <c r="V1171" s="24">
        <f t="shared" si="76"/>
        <v>645.71733189566658</v>
      </c>
      <c r="X1171" s="5">
        <v>387.61425705782426</v>
      </c>
      <c r="Z1171" s="20">
        <f t="shared" si="77"/>
        <v>1033.3315889534908</v>
      </c>
      <c r="AA1171" s="59">
        <f t="shared" si="75"/>
        <v>41182</v>
      </c>
      <c r="AB1171" s="8">
        <v>148.23560420000001</v>
      </c>
      <c r="AC1171" s="35">
        <v>136.14508330000001</v>
      </c>
      <c r="AD1171" s="35"/>
      <c r="AE1171" s="35">
        <v>0</v>
      </c>
      <c r="AF1171" s="35">
        <v>146.1891875</v>
      </c>
      <c r="AG1171" s="35">
        <v>15.667895829999999</v>
      </c>
      <c r="AH1171" s="35">
        <v>168.05833329999999</v>
      </c>
      <c r="AI1171" s="35"/>
      <c r="AJ1171" s="35"/>
      <c r="AK1171" s="35"/>
      <c r="AL1171" s="35">
        <v>0</v>
      </c>
      <c r="AM1171" s="35"/>
      <c r="AN1171" s="35"/>
      <c r="AQ1171" s="24">
        <f t="shared" si="79"/>
        <v>614.29610413</v>
      </c>
      <c r="AS1171" s="34">
        <v>725.34999999999991</v>
      </c>
      <c r="AU1171" s="20">
        <f t="shared" si="78"/>
        <v>1339.6461041299999</v>
      </c>
      <c r="AW1171" s="20"/>
    </row>
    <row r="1172" spans="1:49" x14ac:dyDescent="0.25">
      <c r="A1172" t="str">
        <f>VLOOKUP($B1172,'Cushing Balance'!$C$2:$E$500,3,TRUE)</f>
        <v>392012</v>
      </c>
      <c r="B1172" s="1">
        <v>41183</v>
      </c>
      <c r="C1172" s="31"/>
      <c r="D1172" s="8">
        <v>103.6311458</v>
      </c>
      <c r="E1172" s="35">
        <v>160.3452083</v>
      </c>
      <c r="F1172" s="35"/>
      <c r="G1172" s="29">
        <v>100.41927634096774</v>
      </c>
      <c r="H1172" s="35">
        <v>40.441375000000001</v>
      </c>
      <c r="I1172" s="35">
        <v>0</v>
      </c>
      <c r="J1172" s="26">
        <v>0</v>
      </c>
      <c r="K1172" s="35">
        <v>88.733791670000002</v>
      </c>
      <c r="L1172" s="35">
        <v>0</v>
      </c>
      <c r="M1172" s="35">
        <v>344.63556249999999</v>
      </c>
      <c r="N1172" s="35">
        <v>0</v>
      </c>
      <c r="O1172" s="35"/>
      <c r="P1172" s="35"/>
      <c r="Q1172" s="35"/>
      <c r="R1172" s="35">
        <v>0</v>
      </c>
      <c r="S1172" s="35"/>
      <c r="T1172" s="35"/>
      <c r="V1172" s="24">
        <f t="shared" si="76"/>
        <v>838.20635961096764</v>
      </c>
      <c r="X1172" s="5">
        <v>375.31551615621061</v>
      </c>
      <c r="Z1172" s="20">
        <f t="shared" si="77"/>
        <v>1213.5218757671782</v>
      </c>
      <c r="AA1172" s="59">
        <f t="shared" si="75"/>
        <v>41183</v>
      </c>
      <c r="AB1172" s="8">
        <v>149.48906249999999</v>
      </c>
      <c r="AC1172" s="35">
        <v>137.69504169999999</v>
      </c>
      <c r="AD1172" s="35"/>
      <c r="AE1172" s="35">
        <v>0</v>
      </c>
      <c r="AF1172" s="35">
        <v>177.91364580000001</v>
      </c>
      <c r="AG1172" s="35">
        <v>15.31270833</v>
      </c>
      <c r="AH1172" s="35">
        <v>181.40222919999999</v>
      </c>
      <c r="AI1172" s="35"/>
      <c r="AJ1172" s="35"/>
      <c r="AK1172" s="35"/>
      <c r="AL1172" s="35">
        <v>0</v>
      </c>
      <c r="AM1172" s="35"/>
      <c r="AN1172" s="35"/>
      <c r="AQ1172" s="24">
        <f t="shared" si="79"/>
        <v>661.81268753000006</v>
      </c>
      <c r="AS1172" s="34">
        <v>640</v>
      </c>
      <c r="AU1172" s="20">
        <f t="shared" si="78"/>
        <v>1301.8126875299999</v>
      </c>
      <c r="AW1172" s="20"/>
    </row>
    <row r="1173" spans="1:49" x14ac:dyDescent="0.25">
      <c r="A1173" t="str">
        <f>VLOOKUP($B1173,'Cushing Balance'!$C$2:$E$500,3,TRUE)</f>
        <v>392012</v>
      </c>
      <c r="B1173" s="1">
        <v>41184</v>
      </c>
      <c r="C1173" s="31"/>
      <c r="D1173" s="8">
        <v>2.724395833</v>
      </c>
      <c r="E1173" s="35">
        <v>145.20656249999999</v>
      </c>
      <c r="F1173" s="35"/>
      <c r="G1173" s="29">
        <v>100.41927634096774</v>
      </c>
      <c r="H1173" s="35">
        <v>56.22516667</v>
      </c>
      <c r="I1173" s="35">
        <v>0</v>
      </c>
      <c r="J1173" s="26">
        <v>0</v>
      </c>
      <c r="K1173" s="35">
        <v>97.144604170000008</v>
      </c>
      <c r="L1173" s="35">
        <v>0</v>
      </c>
      <c r="M1173" s="35">
        <v>421.93324999999999</v>
      </c>
      <c r="N1173" s="35">
        <v>0</v>
      </c>
      <c r="O1173" s="35"/>
      <c r="P1173" s="35"/>
      <c r="Q1173" s="35"/>
      <c r="R1173" s="35">
        <v>0</v>
      </c>
      <c r="S1173" s="35"/>
      <c r="T1173" s="35"/>
      <c r="V1173" s="24">
        <f t="shared" si="76"/>
        <v>823.65325551396768</v>
      </c>
      <c r="X1173" s="5">
        <v>375.31551615621061</v>
      </c>
      <c r="Z1173" s="20">
        <f t="shared" si="77"/>
        <v>1198.9687716701783</v>
      </c>
      <c r="AA1173" s="59">
        <f t="shared" si="75"/>
        <v>41184</v>
      </c>
      <c r="AB1173" s="8">
        <v>148.96739579999999</v>
      </c>
      <c r="AC1173" s="35">
        <v>140.6143333</v>
      </c>
      <c r="AD1173" s="35"/>
      <c r="AE1173" s="35">
        <v>0</v>
      </c>
      <c r="AF1173" s="35">
        <v>141.69139580000001</v>
      </c>
      <c r="AG1173" s="35">
        <v>14.035375</v>
      </c>
      <c r="AH1173" s="35">
        <v>116.7431875</v>
      </c>
      <c r="AI1173" s="35"/>
      <c r="AJ1173" s="35"/>
      <c r="AK1173" s="35"/>
      <c r="AL1173" s="35">
        <v>0</v>
      </c>
      <c r="AM1173" s="35"/>
      <c r="AN1173" s="35"/>
      <c r="AQ1173" s="24">
        <f t="shared" si="79"/>
        <v>562.05168739999999</v>
      </c>
      <c r="AS1173" s="34">
        <v>640</v>
      </c>
      <c r="AU1173" s="20">
        <f t="shared" si="78"/>
        <v>1202.0516874</v>
      </c>
      <c r="AW1173" s="20"/>
    </row>
    <row r="1174" spans="1:49" x14ac:dyDescent="0.25">
      <c r="A1174" t="str">
        <f>VLOOKUP($B1174,'Cushing Balance'!$C$2:$E$500,3,TRUE)</f>
        <v>392012</v>
      </c>
      <c r="B1174" s="1">
        <v>41185</v>
      </c>
      <c r="C1174" s="31"/>
      <c r="D1174" s="8">
        <v>95.476187499999995</v>
      </c>
      <c r="E1174" s="35">
        <v>150.65406250000001</v>
      </c>
      <c r="F1174" s="35"/>
      <c r="G1174" s="29">
        <v>100.41927634096774</v>
      </c>
      <c r="H1174" s="35">
        <v>67.668229170000004</v>
      </c>
      <c r="I1174" s="35">
        <v>0</v>
      </c>
      <c r="J1174" s="26">
        <v>0</v>
      </c>
      <c r="K1174" s="35">
        <v>95.981104170000009</v>
      </c>
      <c r="L1174" s="35">
        <v>0</v>
      </c>
      <c r="M1174" s="35">
        <v>427.50320829999998</v>
      </c>
      <c r="N1174" s="35">
        <v>0</v>
      </c>
      <c r="O1174" s="35"/>
      <c r="P1174" s="35"/>
      <c r="Q1174" s="35"/>
      <c r="R1174" s="35">
        <v>0</v>
      </c>
      <c r="S1174" s="35"/>
      <c r="T1174" s="35"/>
      <c r="V1174" s="24">
        <f t="shared" si="76"/>
        <v>937.70206798096774</v>
      </c>
      <c r="X1174" s="5">
        <v>375.31551615621061</v>
      </c>
      <c r="Z1174" s="20">
        <f t="shared" si="77"/>
        <v>1313.0175841371783</v>
      </c>
      <c r="AA1174" s="59">
        <f t="shared" si="75"/>
        <v>41185</v>
      </c>
      <c r="AB1174" s="8">
        <v>150.3919167</v>
      </c>
      <c r="AC1174" s="35">
        <v>130.10197919999999</v>
      </c>
      <c r="AD1174" s="35"/>
      <c r="AE1174" s="35">
        <v>0</v>
      </c>
      <c r="AF1174" s="35">
        <v>100.8811875</v>
      </c>
      <c r="AG1174" s="35">
        <v>14.5105</v>
      </c>
      <c r="AH1174" s="35">
        <v>181.43187499999999</v>
      </c>
      <c r="AI1174" s="35"/>
      <c r="AJ1174" s="35"/>
      <c r="AK1174" s="35"/>
      <c r="AL1174" s="35">
        <v>0</v>
      </c>
      <c r="AM1174" s="35"/>
      <c r="AN1174" s="35"/>
      <c r="AQ1174" s="24">
        <f t="shared" si="79"/>
        <v>577.31745839999996</v>
      </c>
      <c r="AS1174" s="34">
        <v>640</v>
      </c>
      <c r="AU1174" s="20">
        <f t="shared" si="78"/>
        <v>1217.3174583999999</v>
      </c>
      <c r="AW1174" s="20"/>
    </row>
    <row r="1175" spans="1:49" x14ac:dyDescent="0.25">
      <c r="A1175" t="str">
        <f>VLOOKUP($B1175,'Cushing Balance'!$C$2:$E$500,3,TRUE)</f>
        <v>392012</v>
      </c>
      <c r="B1175" s="1">
        <v>41186</v>
      </c>
      <c r="C1175" s="31"/>
      <c r="D1175" s="8">
        <v>197.34239579999999</v>
      </c>
      <c r="E1175" s="35">
        <v>166.07660419999999</v>
      </c>
      <c r="F1175" s="35"/>
      <c r="G1175" s="29">
        <v>100.41927634096774</v>
      </c>
      <c r="H1175" s="35">
        <v>65.199916669999993</v>
      </c>
      <c r="I1175" s="35">
        <v>0</v>
      </c>
      <c r="J1175" s="26">
        <v>0</v>
      </c>
      <c r="K1175" s="35">
        <v>95.571937500000004</v>
      </c>
      <c r="L1175" s="35">
        <v>0</v>
      </c>
      <c r="M1175" s="35">
        <v>425.0055625</v>
      </c>
      <c r="N1175" s="35">
        <v>0</v>
      </c>
      <c r="O1175" s="35"/>
      <c r="P1175" s="35"/>
      <c r="Q1175" s="35"/>
      <c r="R1175" s="35">
        <v>0</v>
      </c>
      <c r="S1175" s="35"/>
      <c r="T1175" s="35"/>
      <c r="V1175" s="24">
        <f t="shared" si="76"/>
        <v>1049.6156930109678</v>
      </c>
      <c r="X1175" s="5">
        <v>375.31551615621061</v>
      </c>
      <c r="Z1175" s="20">
        <f t="shared" si="77"/>
        <v>1424.9312091671784</v>
      </c>
      <c r="AA1175" s="59">
        <f t="shared" si="75"/>
        <v>41186</v>
      </c>
      <c r="AB1175" s="8">
        <v>149.70474999999999</v>
      </c>
      <c r="AC1175" s="35">
        <v>138.26254170000001</v>
      </c>
      <c r="AD1175" s="35"/>
      <c r="AE1175" s="35">
        <v>0</v>
      </c>
      <c r="AF1175" s="35">
        <v>191.3213542</v>
      </c>
      <c r="AG1175" s="35">
        <v>15.645416670000001</v>
      </c>
      <c r="AH1175" s="35">
        <v>184.7530208</v>
      </c>
      <c r="AI1175" s="35"/>
      <c r="AJ1175" s="35"/>
      <c r="AK1175" s="35"/>
      <c r="AL1175" s="35">
        <v>0</v>
      </c>
      <c r="AM1175" s="35"/>
      <c r="AN1175" s="35"/>
      <c r="AQ1175" s="24">
        <f t="shared" si="79"/>
        <v>679.68708336999998</v>
      </c>
      <c r="AS1175" s="34">
        <v>640</v>
      </c>
      <c r="AU1175" s="20">
        <f t="shared" si="78"/>
        <v>1319.68708337</v>
      </c>
      <c r="AW1175" s="20"/>
    </row>
    <row r="1176" spans="1:49" x14ac:dyDescent="0.25">
      <c r="A1176" t="str">
        <f>VLOOKUP($B1176,'Cushing Balance'!$C$2:$E$500,3,TRUE)</f>
        <v>392012</v>
      </c>
      <c r="B1176" s="1">
        <v>41187</v>
      </c>
      <c r="C1176" s="31"/>
      <c r="D1176" s="8">
        <v>0</v>
      </c>
      <c r="E1176" s="35">
        <v>166.88956250000001</v>
      </c>
      <c r="F1176" s="35"/>
      <c r="G1176" s="29">
        <v>100.41927634096774</v>
      </c>
      <c r="H1176" s="35">
        <v>65.246416670000002</v>
      </c>
      <c r="I1176" s="35">
        <v>0</v>
      </c>
      <c r="J1176" s="26">
        <v>0</v>
      </c>
      <c r="K1176" s="35">
        <v>86.878124999999997</v>
      </c>
      <c r="L1176" s="35">
        <v>0</v>
      </c>
      <c r="M1176" s="35">
        <v>406.63718749999998</v>
      </c>
      <c r="N1176" s="35">
        <v>0</v>
      </c>
      <c r="O1176" s="35"/>
      <c r="P1176" s="35"/>
      <c r="Q1176" s="35"/>
      <c r="R1176" s="35">
        <v>0</v>
      </c>
      <c r="S1176" s="35"/>
      <c r="T1176" s="35"/>
      <c r="V1176" s="24">
        <f t="shared" si="76"/>
        <v>826.07056801096769</v>
      </c>
      <c r="X1176" s="5">
        <v>375.31551615621061</v>
      </c>
      <c r="Z1176" s="20">
        <f t="shared" si="77"/>
        <v>1201.3860841671783</v>
      </c>
      <c r="AA1176" s="59">
        <f t="shared" si="75"/>
        <v>41187</v>
      </c>
      <c r="AB1176" s="8">
        <v>149.45168749999999</v>
      </c>
      <c r="AC1176" s="35">
        <v>137.44208330000001</v>
      </c>
      <c r="AD1176" s="35"/>
      <c r="AE1176" s="35">
        <v>0</v>
      </c>
      <c r="AF1176" s="35">
        <v>180.0945208</v>
      </c>
      <c r="AG1176" s="35">
        <v>16.427916669999998</v>
      </c>
      <c r="AH1176" s="35">
        <v>185.8263958</v>
      </c>
      <c r="AI1176" s="35"/>
      <c r="AJ1176" s="35"/>
      <c r="AK1176" s="35"/>
      <c r="AL1176" s="35">
        <v>0</v>
      </c>
      <c r="AM1176" s="35"/>
      <c r="AN1176" s="35"/>
      <c r="AQ1176" s="24">
        <f t="shared" si="79"/>
        <v>669.24260406999997</v>
      </c>
      <c r="AS1176" s="34">
        <v>640</v>
      </c>
      <c r="AU1176" s="20">
        <f t="shared" si="78"/>
        <v>1309.24260407</v>
      </c>
      <c r="AW1176" s="20"/>
    </row>
    <row r="1177" spans="1:49" x14ac:dyDescent="0.25">
      <c r="A1177" t="str">
        <f>VLOOKUP($B1177,'Cushing Balance'!$C$2:$E$500,3,TRUE)</f>
        <v>402012</v>
      </c>
      <c r="B1177" s="1">
        <v>41188</v>
      </c>
      <c r="C1177" s="31"/>
      <c r="D1177" s="8">
        <v>0</v>
      </c>
      <c r="E1177" s="35">
        <v>128.98047919999999</v>
      </c>
      <c r="F1177" s="35"/>
      <c r="G1177" s="29">
        <v>100.41927634096774</v>
      </c>
      <c r="H1177" s="35">
        <v>64.164416669999994</v>
      </c>
      <c r="I1177" s="35">
        <v>0</v>
      </c>
      <c r="J1177" s="26">
        <v>0</v>
      </c>
      <c r="K1177" s="35">
        <v>99.999458329999996</v>
      </c>
      <c r="L1177" s="35">
        <v>0</v>
      </c>
      <c r="M1177" s="35">
        <v>433.0388542</v>
      </c>
      <c r="N1177" s="35">
        <v>0</v>
      </c>
      <c r="O1177" s="35"/>
      <c r="P1177" s="35"/>
      <c r="Q1177" s="35"/>
      <c r="R1177" s="35">
        <v>0</v>
      </c>
      <c r="S1177" s="35"/>
      <c r="T1177" s="35"/>
      <c r="V1177" s="24">
        <f t="shared" si="76"/>
        <v>826.60248474096772</v>
      </c>
      <c r="X1177" s="5">
        <v>375.31551615621061</v>
      </c>
      <c r="Z1177" s="20">
        <f t="shared" si="77"/>
        <v>1201.9180008971784</v>
      </c>
      <c r="AA1177" s="59">
        <f t="shared" si="75"/>
        <v>41188</v>
      </c>
      <c r="AB1177" s="8">
        <v>148.67068750000001</v>
      </c>
      <c r="AC1177" s="35">
        <v>129.53920829999998</v>
      </c>
      <c r="AD1177" s="35"/>
      <c r="AE1177" s="35">
        <v>0</v>
      </c>
      <c r="AF1177" s="35">
        <v>187.0149375</v>
      </c>
      <c r="AG1177" s="35">
        <v>15.717124999999999</v>
      </c>
      <c r="AH1177" s="35">
        <v>186.2140833</v>
      </c>
      <c r="AI1177" s="35"/>
      <c r="AJ1177" s="35"/>
      <c r="AK1177" s="35"/>
      <c r="AL1177" s="35">
        <v>0</v>
      </c>
      <c r="AM1177" s="35"/>
      <c r="AN1177" s="35"/>
      <c r="AQ1177" s="24">
        <f t="shared" si="79"/>
        <v>667.15604159999998</v>
      </c>
      <c r="AS1177" s="34">
        <v>640</v>
      </c>
      <c r="AU1177" s="20">
        <f t="shared" si="78"/>
        <v>1307.1560416</v>
      </c>
      <c r="AW1177" s="20"/>
    </row>
    <row r="1178" spans="1:49" x14ac:dyDescent="0.25">
      <c r="A1178" t="str">
        <f>VLOOKUP($B1178,'Cushing Balance'!$C$2:$E$500,3,TRUE)</f>
        <v>402012</v>
      </c>
      <c r="B1178" s="1">
        <v>41189</v>
      </c>
      <c r="C1178" s="31"/>
      <c r="D1178" s="8">
        <v>0</v>
      </c>
      <c r="E1178" s="35">
        <v>179.97529170000001</v>
      </c>
      <c r="F1178" s="35"/>
      <c r="G1178" s="29">
        <v>100.41927634096774</v>
      </c>
      <c r="H1178" s="35">
        <v>56.385833330000004</v>
      </c>
      <c r="I1178" s="35">
        <v>0</v>
      </c>
      <c r="J1178" s="26">
        <v>0</v>
      </c>
      <c r="K1178" s="35">
        <v>100.1605417</v>
      </c>
      <c r="L1178" s="35">
        <v>0</v>
      </c>
      <c r="M1178" s="35">
        <v>414.9740625</v>
      </c>
      <c r="N1178" s="35">
        <v>0</v>
      </c>
      <c r="O1178" s="35"/>
      <c r="P1178" s="35"/>
      <c r="Q1178" s="35"/>
      <c r="R1178" s="35">
        <v>0</v>
      </c>
      <c r="S1178" s="35"/>
      <c r="T1178" s="35"/>
      <c r="V1178" s="24">
        <f t="shared" si="76"/>
        <v>851.91500557096788</v>
      </c>
      <c r="X1178" s="5">
        <v>375.31551615621061</v>
      </c>
      <c r="Z1178" s="20">
        <f t="shared" si="77"/>
        <v>1227.2305217271785</v>
      </c>
      <c r="AA1178" s="59">
        <f t="shared" si="75"/>
        <v>41189</v>
      </c>
      <c r="AB1178" s="8">
        <v>148.06283329999999</v>
      </c>
      <c r="AC1178" s="35">
        <v>137.92897920000001</v>
      </c>
      <c r="AD1178" s="35"/>
      <c r="AE1178" s="35">
        <v>0</v>
      </c>
      <c r="AF1178" s="35">
        <v>179.12872920000001</v>
      </c>
      <c r="AG1178" s="35">
        <v>13.64254167</v>
      </c>
      <c r="AH1178" s="35">
        <v>182.993875</v>
      </c>
      <c r="AI1178" s="35"/>
      <c r="AJ1178" s="35"/>
      <c r="AK1178" s="35"/>
      <c r="AL1178" s="35">
        <v>0</v>
      </c>
      <c r="AM1178" s="35"/>
      <c r="AN1178" s="35"/>
      <c r="AQ1178" s="24">
        <f t="shared" si="79"/>
        <v>661.75695837000012</v>
      </c>
      <c r="AS1178" s="34">
        <v>640</v>
      </c>
      <c r="AU1178" s="20">
        <f t="shared" si="78"/>
        <v>1301.7569583700001</v>
      </c>
      <c r="AW1178" s="20"/>
    </row>
    <row r="1179" spans="1:49" x14ac:dyDescent="0.25">
      <c r="A1179" t="str">
        <f>VLOOKUP($B1179,'Cushing Balance'!$C$2:$E$500,3,TRUE)</f>
        <v>402012</v>
      </c>
      <c r="B1179" s="1">
        <v>41190</v>
      </c>
      <c r="C1179" s="31"/>
      <c r="D1179" s="8">
        <v>98.865833330000001</v>
      </c>
      <c r="E1179" s="35">
        <v>165.11514579999999</v>
      </c>
      <c r="F1179" s="35"/>
      <c r="G1179" s="29">
        <v>100.41927634096774</v>
      </c>
      <c r="H1179" s="35">
        <v>60.066208330000002</v>
      </c>
      <c r="I1179" s="35">
        <v>0</v>
      </c>
      <c r="J1179" s="26">
        <v>0</v>
      </c>
      <c r="K1179" s="35">
        <v>98.610979170000007</v>
      </c>
      <c r="L1179" s="35">
        <v>0</v>
      </c>
      <c r="M1179" s="35">
        <v>428.48308329999998</v>
      </c>
      <c r="N1179" s="35">
        <v>0</v>
      </c>
      <c r="O1179" s="35"/>
      <c r="P1179" s="35"/>
      <c r="Q1179" s="35"/>
      <c r="R1179" s="35">
        <v>0</v>
      </c>
      <c r="S1179" s="35"/>
      <c r="T1179" s="35"/>
      <c r="V1179" s="24">
        <f t="shared" si="76"/>
        <v>951.56052627096767</v>
      </c>
      <c r="X1179" s="5">
        <v>375.31551615621061</v>
      </c>
      <c r="Z1179" s="20">
        <f t="shared" si="77"/>
        <v>1326.8760424271782</v>
      </c>
      <c r="AA1179" s="59">
        <f t="shared" si="75"/>
        <v>41190</v>
      </c>
      <c r="AB1179" s="8">
        <v>147.62860420000001</v>
      </c>
      <c r="AC1179" s="35">
        <v>137.766625</v>
      </c>
      <c r="AD1179" s="35"/>
      <c r="AE1179" s="35">
        <v>0</v>
      </c>
      <c r="AF1179" s="35">
        <v>182.73477080000001</v>
      </c>
      <c r="AG1179" s="35">
        <v>14.186520829999999</v>
      </c>
      <c r="AH1179" s="35">
        <v>186.636</v>
      </c>
      <c r="AI1179" s="35"/>
      <c r="AJ1179" s="35"/>
      <c r="AK1179" s="35"/>
      <c r="AL1179" s="35">
        <v>0</v>
      </c>
      <c r="AM1179" s="35"/>
      <c r="AN1179" s="35"/>
      <c r="AQ1179" s="24">
        <f t="shared" si="79"/>
        <v>668.95252083000003</v>
      </c>
      <c r="AS1179" s="34">
        <v>640</v>
      </c>
      <c r="AU1179" s="20">
        <f t="shared" si="78"/>
        <v>1308.9525208300001</v>
      </c>
      <c r="AW1179" s="20"/>
    </row>
    <row r="1180" spans="1:49" x14ac:dyDescent="0.25">
      <c r="A1180" t="str">
        <f>VLOOKUP($B1180,'Cushing Balance'!$C$2:$E$500,3,TRUE)</f>
        <v>402012</v>
      </c>
      <c r="B1180" s="1">
        <v>41191</v>
      </c>
      <c r="C1180" s="31"/>
      <c r="D1180" s="8">
        <v>4.450583333</v>
      </c>
      <c r="E1180" s="35">
        <v>36.154375000000002</v>
      </c>
      <c r="F1180" s="35"/>
      <c r="G1180" s="29">
        <v>100.41927634096774</v>
      </c>
      <c r="H1180" s="35">
        <v>63.448083330000003</v>
      </c>
      <c r="I1180" s="35">
        <v>0</v>
      </c>
      <c r="J1180" s="26">
        <v>0</v>
      </c>
      <c r="K1180" s="35">
        <v>99.532666670000012</v>
      </c>
      <c r="L1180" s="35">
        <v>0</v>
      </c>
      <c r="M1180" s="35">
        <v>412.78537499999999</v>
      </c>
      <c r="N1180" s="35">
        <v>0</v>
      </c>
      <c r="O1180" s="35"/>
      <c r="P1180" s="35"/>
      <c r="Q1180" s="35"/>
      <c r="R1180" s="35">
        <v>0</v>
      </c>
      <c r="S1180" s="35"/>
      <c r="T1180" s="35"/>
      <c r="V1180" s="24">
        <f t="shared" si="76"/>
        <v>716.79035967396771</v>
      </c>
      <c r="X1180" s="5">
        <v>375.31551615621061</v>
      </c>
      <c r="Z1180" s="20">
        <f t="shared" si="77"/>
        <v>1092.1058758301783</v>
      </c>
      <c r="AA1180" s="59">
        <f t="shared" si="75"/>
        <v>41191</v>
      </c>
      <c r="AB1180" s="8">
        <v>149.63629170000002</v>
      </c>
      <c r="AC1180" s="35">
        <v>137.61675</v>
      </c>
      <c r="AD1180" s="35"/>
      <c r="AE1180" s="35">
        <v>0</v>
      </c>
      <c r="AF1180" s="35">
        <v>189.72475</v>
      </c>
      <c r="AG1180" s="35">
        <v>16.091958330000001</v>
      </c>
      <c r="AH1180" s="35">
        <v>181.3302917</v>
      </c>
      <c r="AI1180" s="35"/>
      <c r="AJ1180" s="35"/>
      <c r="AK1180" s="35"/>
      <c r="AL1180" s="35">
        <v>0</v>
      </c>
      <c r="AM1180" s="35"/>
      <c r="AN1180" s="35"/>
      <c r="AQ1180" s="24">
        <f t="shared" si="79"/>
        <v>674.40004173</v>
      </c>
      <c r="AS1180" s="34">
        <v>640</v>
      </c>
      <c r="AU1180" s="20">
        <f t="shared" si="78"/>
        <v>1314.4000417299999</v>
      </c>
      <c r="AW1180" s="20"/>
    </row>
    <row r="1181" spans="1:49" x14ac:dyDescent="0.25">
      <c r="A1181" t="str">
        <f>VLOOKUP($B1181,'Cushing Balance'!$C$2:$E$500,3,TRUE)</f>
        <v>402012</v>
      </c>
      <c r="B1181" s="1">
        <v>41192</v>
      </c>
      <c r="C1181" s="31"/>
      <c r="D1181" s="8">
        <v>195.03991669999999</v>
      </c>
      <c r="E1181" s="35">
        <v>156.1941875</v>
      </c>
      <c r="F1181" s="35"/>
      <c r="G1181" s="29">
        <v>100.41927634096774</v>
      </c>
      <c r="H1181" s="35">
        <v>23.064687500000002</v>
      </c>
      <c r="I1181" s="35">
        <v>0</v>
      </c>
      <c r="J1181" s="26">
        <v>0</v>
      </c>
      <c r="K1181" s="35">
        <v>95.114854170000001</v>
      </c>
      <c r="L1181" s="35">
        <v>0</v>
      </c>
      <c r="M1181" s="35">
        <v>406.27554170000002</v>
      </c>
      <c r="N1181" s="35">
        <v>0</v>
      </c>
      <c r="O1181" s="35"/>
      <c r="P1181" s="35"/>
      <c r="Q1181" s="35"/>
      <c r="R1181" s="35">
        <v>0</v>
      </c>
      <c r="S1181" s="35"/>
      <c r="T1181" s="35"/>
      <c r="V1181" s="24">
        <f t="shared" si="76"/>
        <v>976.10846391096788</v>
      </c>
      <c r="X1181" s="5">
        <v>375.31551615621061</v>
      </c>
      <c r="Z1181" s="20">
        <f t="shared" si="77"/>
        <v>1351.4239800671785</v>
      </c>
      <c r="AA1181" s="59">
        <f t="shared" si="75"/>
        <v>41192</v>
      </c>
      <c r="AB1181" s="8">
        <v>145.79525000000001</v>
      </c>
      <c r="AC1181" s="35">
        <v>137.68618749999999</v>
      </c>
      <c r="AD1181" s="35"/>
      <c r="AE1181" s="35">
        <v>0</v>
      </c>
      <c r="AF1181" s="35">
        <v>188.92137500000001</v>
      </c>
      <c r="AG1181" s="35">
        <v>15.282375</v>
      </c>
      <c r="AH1181" s="35">
        <v>177.30443750000001</v>
      </c>
      <c r="AI1181" s="35"/>
      <c r="AJ1181" s="35"/>
      <c r="AK1181" s="35"/>
      <c r="AL1181" s="35">
        <v>0</v>
      </c>
      <c r="AM1181" s="35"/>
      <c r="AN1181" s="35"/>
      <c r="AQ1181" s="24">
        <f t="shared" si="79"/>
        <v>664.98962499999993</v>
      </c>
      <c r="AS1181" s="34">
        <v>640</v>
      </c>
      <c r="AU1181" s="20">
        <f t="shared" si="78"/>
        <v>1304.9896249999999</v>
      </c>
      <c r="AW1181" s="20"/>
    </row>
    <row r="1182" spans="1:49" x14ac:dyDescent="0.25">
      <c r="A1182" t="str">
        <f>VLOOKUP($B1182,'Cushing Balance'!$C$2:$E$500,3,TRUE)</f>
        <v>402012</v>
      </c>
      <c r="B1182" s="1">
        <v>41193</v>
      </c>
      <c r="C1182" s="31"/>
      <c r="D1182" s="8">
        <v>29.638020830000002</v>
      </c>
      <c r="E1182" s="35">
        <v>173.74416669999999</v>
      </c>
      <c r="F1182" s="35"/>
      <c r="G1182" s="29">
        <v>100.41927634096774</v>
      </c>
      <c r="H1182" s="35">
        <v>53.612166670000001</v>
      </c>
      <c r="I1182" s="35">
        <v>0</v>
      </c>
      <c r="J1182" s="26">
        <v>0</v>
      </c>
      <c r="K1182" s="35">
        <v>103.3811042</v>
      </c>
      <c r="L1182" s="35">
        <v>0</v>
      </c>
      <c r="M1182" s="35">
        <v>408.89887499999998</v>
      </c>
      <c r="N1182" s="35">
        <v>0</v>
      </c>
      <c r="O1182" s="35"/>
      <c r="P1182" s="35"/>
      <c r="Q1182" s="35"/>
      <c r="R1182" s="35">
        <v>0</v>
      </c>
      <c r="S1182" s="35"/>
      <c r="T1182" s="35"/>
      <c r="V1182" s="24">
        <f t="shared" si="76"/>
        <v>869.69360974096776</v>
      </c>
      <c r="X1182" s="5">
        <v>375.31551615621061</v>
      </c>
      <c r="Z1182" s="20">
        <f t="shared" si="77"/>
        <v>1245.0091258971784</v>
      </c>
      <c r="AA1182" s="59">
        <f t="shared" si="75"/>
        <v>41193</v>
      </c>
      <c r="AB1182" s="8">
        <v>150.2578125</v>
      </c>
      <c r="AC1182" s="35">
        <v>139.53274999999999</v>
      </c>
      <c r="AD1182" s="35"/>
      <c r="AE1182" s="35">
        <v>0</v>
      </c>
      <c r="AF1182" s="35">
        <v>183.63545830000001</v>
      </c>
      <c r="AG1182" s="35">
        <v>16.895916669999998</v>
      </c>
      <c r="AH1182" s="35">
        <v>174.4928333</v>
      </c>
      <c r="AI1182" s="35"/>
      <c r="AJ1182" s="35"/>
      <c r="AK1182" s="35"/>
      <c r="AL1182" s="35">
        <v>0</v>
      </c>
      <c r="AM1182" s="35"/>
      <c r="AN1182" s="35"/>
      <c r="AQ1182" s="24">
        <f t="shared" si="79"/>
        <v>664.81477077</v>
      </c>
      <c r="AS1182" s="34">
        <v>640</v>
      </c>
      <c r="AU1182" s="20">
        <f t="shared" si="78"/>
        <v>1304.81477077</v>
      </c>
      <c r="AW1182" s="20"/>
    </row>
    <row r="1183" spans="1:49" x14ac:dyDescent="0.25">
      <c r="A1183" t="str">
        <f>VLOOKUP($B1183,'Cushing Balance'!$C$2:$E$500,3,TRUE)</f>
        <v>402012</v>
      </c>
      <c r="B1183" s="1">
        <v>41194</v>
      </c>
      <c r="C1183" s="31"/>
      <c r="D1183" s="8">
        <v>108.8213125</v>
      </c>
      <c r="E1183" s="35">
        <v>149.79714580000001</v>
      </c>
      <c r="F1183" s="35"/>
      <c r="G1183" s="29">
        <v>100.41927634096774</v>
      </c>
      <c r="H1183" s="35">
        <v>52.180166669999998</v>
      </c>
      <c r="I1183" s="35">
        <v>0</v>
      </c>
      <c r="J1183" s="26">
        <v>0</v>
      </c>
      <c r="K1183" s="35">
        <v>103.8894792</v>
      </c>
      <c r="L1183" s="35">
        <v>0</v>
      </c>
      <c r="M1183" s="35">
        <v>392.4491458</v>
      </c>
      <c r="N1183" s="35">
        <v>0</v>
      </c>
      <c r="O1183" s="35"/>
      <c r="P1183" s="35"/>
      <c r="Q1183" s="35"/>
      <c r="R1183" s="35">
        <v>0</v>
      </c>
      <c r="S1183" s="35"/>
      <c r="T1183" s="35"/>
      <c r="V1183" s="24">
        <f t="shared" si="76"/>
        <v>907.5565263109678</v>
      </c>
      <c r="X1183" s="5">
        <v>375.31551615621061</v>
      </c>
      <c r="Z1183" s="20">
        <f t="shared" si="77"/>
        <v>1282.8720424671783</v>
      </c>
      <c r="AA1183" s="59">
        <f t="shared" si="75"/>
        <v>41194</v>
      </c>
      <c r="AB1183" s="8">
        <v>149.212625</v>
      </c>
      <c r="AC1183" s="35">
        <v>137.57806249999999</v>
      </c>
      <c r="AD1183" s="35"/>
      <c r="AE1183" s="35">
        <v>0</v>
      </c>
      <c r="AF1183" s="35">
        <v>175.13552079999999</v>
      </c>
      <c r="AG1183" s="35">
        <v>13.40147917</v>
      </c>
      <c r="AH1183" s="35">
        <v>172.21554169999999</v>
      </c>
      <c r="AI1183" s="35"/>
      <c r="AJ1183" s="35"/>
      <c r="AK1183" s="35"/>
      <c r="AL1183" s="35">
        <v>0</v>
      </c>
      <c r="AM1183" s="35"/>
      <c r="AN1183" s="35"/>
      <c r="AQ1183" s="24">
        <f t="shared" si="79"/>
        <v>647.54322917000002</v>
      </c>
      <c r="AS1183" s="34">
        <v>640</v>
      </c>
      <c r="AU1183" s="20">
        <f t="shared" si="78"/>
        <v>1287.5432291699999</v>
      </c>
      <c r="AW1183" s="20"/>
    </row>
    <row r="1184" spans="1:49" x14ac:dyDescent="0.25">
      <c r="A1184" t="str">
        <f>VLOOKUP($B1184,'Cushing Balance'!$C$2:$E$500,3,TRUE)</f>
        <v>412012</v>
      </c>
      <c r="B1184" s="1">
        <v>41195</v>
      </c>
      <c r="C1184" s="31"/>
      <c r="D1184" s="8">
        <v>96.49970832999999</v>
      </c>
      <c r="E1184" s="35">
        <v>127.7608333</v>
      </c>
      <c r="F1184" s="35"/>
      <c r="G1184" s="29">
        <v>100.41927634096774</v>
      </c>
      <c r="H1184" s="35">
        <v>77.915416669999999</v>
      </c>
      <c r="I1184" s="35">
        <v>0</v>
      </c>
      <c r="J1184" s="26">
        <v>0</v>
      </c>
      <c r="K1184" s="35">
        <v>96.548749999999998</v>
      </c>
      <c r="L1184" s="35">
        <v>0</v>
      </c>
      <c r="M1184" s="35">
        <v>407.7535833</v>
      </c>
      <c r="N1184" s="35">
        <v>0</v>
      </c>
      <c r="O1184" s="35"/>
      <c r="P1184" s="35"/>
      <c r="Q1184" s="35"/>
      <c r="R1184" s="35">
        <v>0</v>
      </c>
      <c r="S1184" s="35"/>
      <c r="T1184" s="35"/>
      <c r="V1184" s="24">
        <f t="shared" si="76"/>
        <v>906.89756794096775</v>
      </c>
      <c r="X1184" s="5">
        <v>375.31551615621061</v>
      </c>
      <c r="Z1184" s="20">
        <f t="shared" si="77"/>
        <v>1282.2130840971784</v>
      </c>
      <c r="AA1184" s="59">
        <f t="shared" si="75"/>
        <v>41195</v>
      </c>
      <c r="AB1184" s="8">
        <v>147.47283329999999</v>
      </c>
      <c r="AC1184" s="35">
        <v>137.23060419999999</v>
      </c>
      <c r="AD1184" s="35"/>
      <c r="AE1184" s="35">
        <v>0</v>
      </c>
      <c r="AF1184" s="35">
        <v>183.60225</v>
      </c>
      <c r="AG1184" s="35">
        <v>14.99791667</v>
      </c>
      <c r="AH1184" s="35">
        <v>155.39881249999999</v>
      </c>
      <c r="AI1184" s="35"/>
      <c r="AJ1184" s="35"/>
      <c r="AK1184" s="35"/>
      <c r="AL1184" s="35">
        <v>0</v>
      </c>
      <c r="AM1184" s="35"/>
      <c r="AN1184" s="35"/>
      <c r="AQ1184" s="24">
        <f t="shared" si="79"/>
        <v>638.70241666999993</v>
      </c>
      <c r="AS1184" s="34">
        <v>640</v>
      </c>
      <c r="AU1184" s="20">
        <f t="shared" si="78"/>
        <v>1278.7024166699998</v>
      </c>
      <c r="AW1184" s="20"/>
    </row>
    <row r="1185" spans="1:49" x14ac:dyDescent="0.25">
      <c r="A1185" t="str">
        <f>VLOOKUP($B1185,'Cushing Balance'!$C$2:$E$500,3,TRUE)</f>
        <v>412012</v>
      </c>
      <c r="B1185" s="1">
        <v>41196</v>
      </c>
      <c r="C1185" s="31"/>
      <c r="D1185" s="8">
        <v>0</v>
      </c>
      <c r="E1185" s="35">
        <v>184.77845830000001</v>
      </c>
      <c r="F1185" s="35"/>
      <c r="G1185" s="29">
        <v>100.41927634096774</v>
      </c>
      <c r="H1185" s="35">
        <v>55.994833329999999</v>
      </c>
      <c r="I1185" s="35">
        <v>0</v>
      </c>
      <c r="J1185" s="26">
        <v>0</v>
      </c>
      <c r="K1185" s="35">
        <v>93.646666670000002</v>
      </c>
      <c r="L1185" s="35">
        <v>0</v>
      </c>
      <c r="M1185" s="35">
        <v>388.23537499999998</v>
      </c>
      <c r="N1185" s="35">
        <v>0</v>
      </c>
      <c r="O1185" s="35"/>
      <c r="P1185" s="35"/>
      <c r="Q1185" s="35"/>
      <c r="R1185" s="35">
        <v>0</v>
      </c>
      <c r="S1185" s="35"/>
      <c r="T1185" s="35"/>
      <c r="V1185" s="24">
        <f t="shared" si="76"/>
        <v>823.07460964096776</v>
      </c>
      <c r="X1185" s="5">
        <v>375.31551615621061</v>
      </c>
      <c r="Z1185" s="20">
        <f t="shared" si="77"/>
        <v>1198.3901257971784</v>
      </c>
      <c r="AA1185" s="59">
        <f t="shared" si="75"/>
        <v>41196</v>
      </c>
      <c r="AB1185" s="8">
        <v>149.12316670000001</v>
      </c>
      <c r="AC1185" s="35">
        <v>137.38141669999999</v>
      </c>
      <c r="AD1185" s="35"/>
      <c r="AE1185" s="35">
        <v>0</v>
      </c>
      <c r="AF1185" s="35">
        <v>189.4981042</v>
      </c>
      <c r="AG1185" s="35">
        <v>14.77627083</v>
      </c>
      <c r="AH1185" s="35">
        <v>155.99614579999999</v>
      </c>
      <c r="AI1185" s="35"/>
      <c r="AJ1185" s="35"/>
      <c r="AK1185" s="35"/>
      <c r="AL1185" s="35">
        <v>0</v>
      </c>
      <c r="AM1185" s="35"/>
      <c r="AN1185" s="35"/>
      <c r="AQ1185" s="24">
        <f t="shared" si="79"/>
        <v>646.77510423000001</v>
      </c>
      <c r="AS1185" s="34">
        <v>640</v>
      </c>
      <c r="AU1185" s="20">
        <f t="shared" si="78"/>
        <v>1286.7751042300001</v>
      </c>
      <c r="AW1185" s="20"/>
    </row>
    <row r="1186" spans="1:49" x14ac:dyDescent="0.25">
      <c r="A1186" t="str">
        <f>VLOOKUP($B1186,'Cushing Balance'!$C$2:$E$500,3,TRUE)</f>
        <v>412012</v>
      </c>
      <c r="B1186" s="1">
        <v>41197</v>
      </c>
      <c r="C1186" s="31"/>
      <c r="D1186" s="8">
        <v>0</v>
      </c>
      <c r="E1186" s="35">
        <v>141.08331250000001</v>
      </c>
      <c r="F1186" s="35"/>
      <c r="G1186" s="29">
        <v>100.41927634096774</v>
      </c>
      <c r="H1186" s="35">
        <v>47.987604169999997</v>
      </c>
      <c r="I1186" s="35">
        <v>0</v>
      </c>
      <c r="J1186" s="26">
        <v>0</v>
      </c>
      <c r="K1186" s="35">
        <v>92.418645829999988</v>
      </c>
      <c r="L1186" s="35">
        <v>0</v>
      </c>
      <c r="M1186" s="35">
        <v>403.43870829999997</v>
      </c>
      <c r="N1186" s="35">
        <v>0</v>
      </c>
      <c r="O1186" s="35"/>
      <c r="P1186" s="35"/>
      <c r="Q1186" s="35"/>
      <c r="R1186" s="35">
        <v>0</v>
      </c>
      <c r="S1186" s="35"/>
      <c r="T1186" s="35"/>
      <c r="V1186" s="24">
        <f t="shared" si="76"/>
        <v>785.34754714096766</v>
      </c>
      <c r="X1186" s="5">
        <v>375.31551615621061</v>
      </c>
      <c r="Z1186" s="20">
        <f t="shared" si="77"/>
        <v>1160.6630632971783</v>
      </c>
      <c r="AA1186" s="59">
        <f t="shared" si="75"/>
        <v>41197</v>
      </c>
      <c r="AB1186" s="8">
        <v>149.5653958</v>
      </c>
      <c r="AC1186" s="35">
        <v>136.2661458</v>
      </c>
      <c r="AD1186" s="35"/>
      <c r="AE1186" s="35">
        <v>0</v>
      </c>
      <c r="AF1186" s="35">
        <v>190.46370830000001</v>
      </c>
      <c r="AG1186" s="35">
        <v>14.27279167</v>
      </c>
      <c r="AH1186" s="35">
        <v>155.8943333</v>
      </c>
      <c r="AI1186" s="35"/>
      <c r="AJ1186" s="35"/>
      <c r="AK1186" s="35"/>
      <c r="AL1186" s="35">
        <v>0</v>
      </c>
      <c r="AM1186" s="35"/>
      <c r="AN1186" s="35"/>
      <c r="AQ1186" s="24">
        <f t="shared" si="79"/>
        <v>646.46237487000008</v>
      </c>
      <c r="AS1186" s="34">
        <v>640</v>
      </c>
      <c r="AU1186" s="20">
        <f t="shared" si="78"/>
        <v>1286.4623748700001</v>
      </c>
      <c r="AW1186" s="20"/>
    </row>
    <row r="1187" spans="1:49" x14ac:dyDescent="0.25">
      <c r="A1187" t="str">
        <f>VLOOKUP($B1187,'Cushing Balance'!$C$2:$E$500,3,TRUE)</f>
        <v>412012</v>
      </c>
      <c r="B1187" s="1">
        <v>41198</v>
      </c>
      <c r="C1187" s="31"/>
      <c r="D1187" s="8">
        <v>84.289812499999996</v>
      </c>
      <c r="E1187" s="35">
        <v>152.5865</v>
      </c>
      <c r="F1187" s="35"/>
      <c r="G1187" s="29">
        <v>100.41927634096774</v>
      </c>
      <c r="H1187" s="35">
        <v>59.199979169999999</v>
      </c>
      <c r="I1187" s="35">
        <v>0</v>
      </c>
      <c r="J1187" s="26">
        <v>0</v>
      </c>
      <c r="K1187" s="35">
        <v>93.612791670000007</v>
      </c>
      <c r="L1187" s="35">
        <v>0</v>
      </c>
      <c r="M1187" s="35">
        <v>413.83989580000002</v>
      </c>
      <c r="N1187" s="35">
        <v>0</v>
      </c>
      <c r="O1187" s="35"/>
      <c r="P1187" s="35"/>
      <c r="Q1187" s="35"/>
      <c r="R1187" s="35">
        <v>0</v>
      </c>
      <c r="S1187" s="35"/>
      <c r="T1187" s="35"/>
      <c r="V1187" s="24">
        <f t="shared" si="76"/>
        <v>903.94825548096776</v>
      </c>
      <c r="X1187" s="5">
        <v>375.31551615621061</v>
      </c>
      <c r="Z1187" s="20">
        <f t="shared" si="77"/>
        <v>1279.2637716371783</v>
      </c>
      <c r="AA1187" s="59">
        <f t="shared" si="75"/>
        <v>41198</v>
      </c>
      <c r="AB1187" s="8">
        <v>146.95158330000001</v>
      </c>
      <c r="AC1187" s="35">
        <v>128.820875</v>
      </c>
      <c r="AD1187" s="35"/>
      <c r="AE1187" s="35">
        <v>0</v>
      </c>
      <c r="AF1187" s="35">
        <v>197.19200000000001</v>
      </c>
      <c r="AG1187" s="35">
        <v>14.54516667</v>
      </c>
      <c r="AH1187" s="35">
        <v>153.6508125</v>
      </c>
      <c r="AI1187" s="35"/>
      <c r="AJ1187" s="35"/>
      <c r="AK1187" s="35"/>
      <c r="AL1187" s="35">
        <v>0</v>
      </c>
      <c r="AM1187" s="35"/>
      <c r="AN1187" s="35"/>
      <c r="AQ1187" s="24">
        <f t="shared" si="79"/>
        <v>641.16043747000003</v>
      </c>
      <c r="AS1187" s="34">
        <v>640</v>
      </c>
      <c r="AU1187" s="20">
        <f t="shared" si="78"/>
        <v>1281.16043747</v>
      </c>
      <c r="AW1187" s="20"/>
    </row>
    <row r="1188" spans="1:49" x14ac:dyDescent="0.25">
      <c r="A1188" t="str">
        <f>VLOOKUP($B1188,'Cushing Balance'!$C$2:$E$500,3,TRUE)</f>
        <v>412012</v>
      </c>
      <c r="B1188" s="1">
        <v>41199</v>
      </c>
      <c r="C1188" s="31"/>
      <c r="D1188" s="8">
        <v>0</v>
      </c>
      <c r="E1188" s="35">
        <v>173.74245830000001</v>
      </c>
      <c r="F1188" s="35"/>
      <c r="G1188" s="29">
        <v>100.41927634096774</v>
      </c>
      <c r="H1188" s="35">
        <v>51.509333330000004</v>
      </c>
      <c r="I1188" s="35">
        <v>0</v>
      </c>
      <c r="J1188" s="26">
        <v>0</v>
      </c>
      <c r="K1188" s="35">
        <v>96.766999999999996</v>
      </c>
      <c r="L1188" s="35">
        <v>0</v>
      </c>
      <c r="M1188" s="35">
        <v>412.70343750000001</v>
      </c>
      <c r="N1188" s="35">
        <v>0</v>
      </c>
      <c r="O1188" s="35"/>
      <c r="P1188" s="35"/>
      <c r="Q1188" s="35"/>
      <c r="R1188" s="35">
        <v>0</v>
      </c>
      <c r="S1188" s="35"/>
      <c r="T1188" s="35"/>
      <c r="V1188" s="24">
        <f t="shared" si="76"/>
        <v>835.14150547096779</v>
      </c>
      <c r="X1188" s="5">
        <v>375.31551615621061</v>
      </c>
      <c r="Z1188" s="20">
        <f t="shared" si="77"/>
        <v>1210.4570216271784</v>
      </c>
      <c r="AA1188" s="59">
        <f t="shared" si="75"/>
        <v>41199</v>
      </c>
      <c r="AB1188" s="8">
        <v>149.464125</v>
      </c>
      <c r="AC1188" s="35">
        <v>139.86639579999999</v>
      </c>
      <c r="AD1188" s="35"/>
      <c r="AE1188" s="35">
        <v>0</v>
      </c>
      <c r="AF1188" s="35">
        <v>135.66825</v>
      </c>
      <c r="AG1188" s="35">
        <v>16.154062499999998</v>
      </c>
      <c r="AH1188" s="35">
        <v>167.23500000000001</v>
      </c>
      <c r="AI1188" s="35"/>
      <c r="AJ1188" s="35"/>
      <c r="AK1188" s="35"/>
      <c r="AL1188" s="35">
        <v>0</v>
      </c>
      <c r="AM1188" s="35"/>
      <c r="AN1188" s="35"/>
      <c r="AQ1188" s="24">
        <f t="shared" si="79"/>
        <v>608.38783330000001</v>
      </c>
      <c r="AS1188" s="34">
        <v>640</v>
      </c>
      <c r="AU1188" s="20">
        <f t="shared" si="78"/>
        <v>1248.3878333</v>
      </c>
      <c r="AW1188" s="20"/>
    </row>
    <row r="1189" spans="1:49" x14ac:dyDescent="0.25">
      <c r="A1189" t="str">
        <f>VLOOKUP($B1189,'Cushing Balance'!$C$2:$E$500,3,TRUE)</f>
        <v>412012</v>
      </c>
      <c r="B1189" s="1">
        <v>41200</v>
      </c>
      <c r="C1189" s="31"/>
      <c r="D1189" s="8">
        <v>0</v>
      </c>
      <c r="E1189" s="35">
        <v>186.0776596</v>
      </c>
      <c r="F1189" s="35"/>
      <c r="G1189" s="29">
        <v>100.41927634096774</v>
      </c>
      <c r="H1189" s="35">
        <v>53.148170209999996</v>
      </c>
      <c r="I1189" s="35">
        <v>0</v>
      </c>
      <c r="J1189" s="26">
        <v>0</v>
      </c>
      <c r="K1189" s="35">
        <v>93.443687499999996</v>
      </c>
      <c r="L1189" s="35">
        <v>0</v>
      </c>
      <c r="M1189" s="35">
        <v>397.8011042</v>
      </c>
      <c r="N1189" s="35">
        <v>0</v>
      </c>
      <c r="O1189" s="35"/>
      <c r="P1189" s="35"/>
      <c r="Q1189" s="35"/>
      <c r="R1189" s="35">
        <v>0</v>
      </c>
      <c r="S1189" s="35"/>
      <c r="T1189" s="35"/>
      <c r="V1189" s="24">
        <f t="shared" si="76"/>
        <v>830.88989785096783</v>
      </c>
      <c r="X1189" s="5">
        <v>375.31551615621061</v>
      </c>
      <c r="Z1189" s="20">
        <f t="shared" si="77"/>
        <v>1206.2054140071784</v>
      </c>
      <c r="AA1189" s="59">
        <f t="shared" si="75"/>
        <v>41200</v>
      </c>
      <c r="AB1189" s="8">
        <v>147.39993619999998</v>
      </c>
      <c r="AC1189" s="35">
        <v>132.63308509999999</v>
      </c>
      <c r="AD1189" s="35"/>
      <c r="AE1189" s="35">
        <v>0</v>
      </c>
      <c r="AF1189" s="35">
        <v>212.21468090000002</v>
      </c>
      <c r="AG1189" s="35">
        <v>15.274617019999999</v>
      </c>
      <c r="AH1189" s="35">
        <v>173.32914579999999</v>
      </c>
      <c r="AI1189" s="35"/>
      <c r="AJ1189" s="35"/>
      <c r="AK1189" s="35"/>
      <c r="AL1189" s="35">
        <v>0</v>
      </c>
      <c r="AM1189" s="35"/>
      <c r="AN1189" s="35"/>
      <c r="AQ1189" s="24">
        <f t="shared" si="79"/>
        <v>680.85146501999998</v>
      </c>
      <c r="AS1189" s="34">
        <v>640</v>
      </c>
      <c r="AU1189" s="20">
        <f t="shared" si="78"/>
        <v>1320.85146502</v>
      </c>
      <c r="AW1189" s="20"/>
    </row>
    <row r="1190" spans="1:49" x14ac:dyDescent="0.25">
      <c r="A1190" t="str">
        <f>VLOOKUP($B1190,'Cushing Balance'!$C$2:$E$500,3,TRUE)</f>
        <v>412012</v>
      </c>
      <c r="B1190" s="1">
        <v>41201</v>
      </c>
      <c r="C1190" s="31"/>
      <c r="D1190" s="8">
        <v>154.488</v>
      </c>
      <c r="E1190" s="35">
        <v>142.55683329999999</v>
      </c>
      <c r="F1190" s="35"/>
      <c r="G1190" s="29">
        <v>100.41927634096774</v>
      </c>
      <c r="H1190" s="35">
        <v>72.395833329999988</v>
      </c>
      <c r="I1190" s="35">
        <v>0</v>
      </c>
      <c r="J1190" s="26">
        <v>0</v>
      </c>
      <c r="K1190" s="35">
        <v>98.797687499999995</v>
      </c>
      <c r="L1190" s="35">
        <v>0</v>
      </c>
      <c r="M1190" s="35">
        <v>388.72481249999998</v>
      </c>
      <c r="N1190" s="35">
        <v>0</v>
      </c>
      <c r="O1190" s="35"/>
      <c r="P1190" s="35"/>
      <c r="Q1190" s="35"/>
      <c r="R1190" s="35">
        <v>0</v>
      </c>
      <c r="S1190" s="35"/>
      <c r="T1190" s="35"/>
      <c r="V1190" s="24">
        <f t="shared" si="76"/>
        <v>957.38244297096765</v>
      </c>
      <c r="X1190" s="5">
        <v>375.31551615621061</v>
      </c>
      <c r="Z1190" s="20">
        <f t="shared" si="77"/>
        <v>1332.6979591271784</v>
      </c>
      <c r="AA1190" s="59">
        <f t="shared" si="75"/>
        <v>41201</v>
      </c>
      <c r="AB1190" s="8">
        <v>148.57943750000001</v>
      </c>
      <c r="AC1190" s="35">
        <v>138.14993749999999</v>
      </c>
      <c r="AD1190" s="35"/>
      <c r="AE1190" s="35">
        <v>0</v>
      </c>
      <c r="AF1190" s="35">
        <v>209.6596667</v>
      </c>
      <c r="AG1190" s="35">
        <v>14.797020829999999</v>
      </c>
      <c r="AH1190" s="35">
        <v>175.73325</v>
      </c>
      <c r="AI1190" s="35"/>
      <c r="AJ1190" s="35"/>
      <c r="AK1190" s="35"/>
      <c r="AL1190" s="35">
        <v>0</v>
      </c>
      <c r="AM1190" s="35"/>
      <c r="AN1190" s="35"/>
      <c r="AQ1190" s="24">
        <f t="shared" si="79"/>
        <v>686.91931253000007</v>
      </c>
      <c r="AS1190" s="34">
        <v>640</v>
      </c>
      <c r="AU1190" s="20">
        <f t="shared" si="78"/>
        <v>1326.9193125300001</v>
      </c>
      <c r="AW1190" s="20"/>
    </row>
    <row r="1191" spans="1:49" x14ac:dyDescent="0.25">
      <c r="A1191" t="str">
        <f>VLOOKUP($B1191,'Cushing Balance'!$C$2:$E$500,3,TRUE)</f>
        <v>422012</v>
      </c>
      <c r="B1191" s="1">
        <v>41202</v>
      </c>
      <c r="C1191" s="31"/>
      <c r="D1191" s="8">
        <v>0</v>
      </c>
      <c r="E1191" s="35">
        <v>177.8869167</v>
      </c>
      <c r="F1191" s="35"/>
      <c r="G1191" s="29">
        <v>100.41927634096774</v>
      </c>
      <c r="H1191" s="35">
        <v>40.6691875</v>
      </c>
      <c r="I1191" s="35">
        <v>0</v>
      </c>
      <c r="J1191" s="26">
        <v>0</v>
      </c>
      <c r="K1191" s="35">
        <v>97.179895829999992</v>
      </c>
      <c r="L1191" s="35">
        <v>0</v>
      </c>
      <c r="M1191" s="35">
        <v>398.93541670000002</v>
      </c>
      <c r="N1191" s="35">
        <v>0</v>
      </c>
      <c r="O1191" s="35"/>
      <c r="P1191" s="35"/>
      <c r="Q1191" s="35"/>
      <c r="R1191" s="35">
        <v>0</v>
      </c>
      <c r="S1191" s="35"/>
      <c r="T1191" s="35"/>
      <c r="V1191" s="24">
        <f t="shared" si="76"/>
        <v>815.09069307096775</v>
      </c>
      <c r="X1191" s="5">
        <v>375.31551615621061</v>
      </c>
      <c r="Z1191" s="20">
        <f t="shared" si="77"/>
        <v>1190.4062092271784</v>
      </c>
      <c r="AA1191" s="59">
        <f t="shared" si="75"/>
        <v>41202</v>
      </c>
      <c r="AB1191" s="8">
        <v>150.22783329999999</v>
      </c>
      <c r="AC1191" s="35">
        <v>137.6740417</v>
      </c>
      <c r="AD1191" s="35"/>
      <c r="AE1191" s="35">
        <v>0</v>
      </c>
      <c r="AF1191" s="35">
        <v>216.95310420000001</v>
      </c>
      <c r="AG1191" s="35">
        <v>14.081145829999999</v>
      </c>
      <c r="AH1191" s="35">
        <v>176.44033329999999</v>
      </c>
      <c r="AI1191" s="35"/>
      <c r="AJ1191" s="35"/>
      <c r="AK1191" s="35"/>
      <c r="AL1191" s="35">
        <v>0</v>
      </c>
      <c r="AM1191" s="35"/>
      <c r="AN1191" s="35"/>
      <c r="AQ1191" s="24">
        <f t="shared" si="79"/>
        <v>695.37645832999999</v>
      </c>
      <c r="AS1191" s="34">
        <v>640</v>
      </c>
      <c r="AU1191" s="20">
        <f t="shared" si="78"/>
        <v>1335.3764583299999</v>
      </c>
      <c r="AW1191" s="20"/>
    </row>
    <row r="1192" spans="1:49" x14ac:dyDescent="0.25">
      <c r="A1192" t="str">
        <f>VLOOKUP($B1192,'Cushing Balance'!$C$2:$E$500,3,TRUE)</f>
        <v>422012</v>
      </c>
      <c r="B1192" s="1">
        <v>41203</v>
      </c>
      <c r="C1192" s="31"/>
      <c r="D1192" s="8">
        <v>0</v>
      </c>
      <c r="E1192" s="35">
        <v>120.3258333</v>
      </c>
      <c r="F1192" s="35"/>
      <c r="G1192" s="29">
        <v>100.41927634096774</v>
      </c>
      <c r="H1192" s="35">
        <v>32.059062500000003</v>
      </c>
      <c r="I1192" s="35">
        <v>0</v>
      </c>
      <c r="J1192" s="26">
        <v>0</v>
      </c>
      <c r="K1192" s="35">
        <v>97.611854170000001</v>
      </c>
      <c r="L1192" s="35">
        <v>0</v>
      </c>
      <c r="M1192" s="35">
        <v>425.34110420000002</v>
      </c>
      <c r="N1192" s="35">
        <v>0</v>
      </c>
      <c r="O1192" s="35"/>
      <c r="P1192" s="35"/>
      <c r="Q1192" s="35"/>
      <c r="R1192" s="35">
        <v>0</v>
      </c>
      <c r="S1192" s="35"/>
      <c r="T1192" s="35"/>
      <c r="V1192" s="24">
        <f t="shared" si="76"/>
        <v>775.75713051096773</v>
      </c>
      <c r="X1192" s="5">
        <v>375.31551615621061</v>
      </c>
      <c r="Z1192" s="20">
        <f t="shared" si="77"/>
        <v>1151.0726466671783</v>
      </c>
      <c r="AA1192" s="59">
        <f t="shared" si="75"/>
        <v>41203</v>
      </c>
      <c r="AB1192" s="8">
        <v>151.05547920000001</v>
      </c>
      <c r="AC1192" s="35">
        <v>138.57483329999999</v>
      </c>
      <c r="AD1192" s="35"/>
      <c r="AE1192" s="35">
        <v>0</v>
      </c>
      <c r="AF1192" s="35">
        <v>216.59147920000001</v>
      </c>
      <c r="AG1192" s="35">
        <v>16.44852083</v>
      </c>
      <c r="AH1192" s="35">
        <v>177.1651875</v>
      </c>
      <c r="AI1192" s="35"/>
      <c r="AJ1192" s="35"/>
      <c r="AK1192" s="35"/>
      <c r="AL1192" s="35">
        <v>0</v>
      </c>
      <c r="AM1192" s="35"/>
      <c r="AN1192" s="35"/>
      <c r="AQ1192" s="24">
        <f t="shared" si="79"/>
        <v>699.83550003000005</v>
      </c>
      <c r="AS1192" s="34">
        <v>640</v>
      </c>
      <c r="AU1192" s="20">
        <f t="shared" si="78"/>
        <v>1339.83550003</v>
      </c>
      <c r="AW1192" s="20"/>
    </row>
    <row r="1193" spans="1:49" x14ac:dyDescent="0.25">
      <c r="A1193" t="str">
        <f>VLOOKUP($B1193,'Cushing Balance'!$C$2:$E$500,3,TRUE)</f>
        <v>422012</v>
      </c>
      <c r="B1193" s="1">
        <v>41204</v>
      </c>
      <c r="C1193" s="31"/>
      <c r="D1193" s="8">
        <v>6.2093541670000008</v>
      </c>
      <c r="E1193" s="35">
        <v>140.26456250000001</v>
      </c>
      <c r="F1193" s="35"/>
      <c r="G1193" s="29">
        <v>100.41927634096774</v>
      </c>
      <c r="H1193" s="35">
        <v>50.946458329999999</v>
      </c>
      <c r="I1193" s="35">
        <v>0</v>
      </c>
      <c r="J1193" s="26">
        <v>0</v>
      </c>
      <c r="K1193" s="35">
        <v>98.391291670000001</v>
      </c>
      <c r="L1193" s="35">
        <v>0</v>
      </c>
      <c r="M1193" s="35">
        <v>414.25291670000001</v>
      </c>
      <c r="N1193" s="35">
        <v>0</v>
      </c>
      <c r="O1193" s="35"/>
      <c r="P1193" s="35"/>
      <c r="Q1193" s="35"/>
      <c r="R1193" s="35">
        <v>0</v>
      </c>
      <c r="S1193" s="35"/>
      <c r="T1193" s="35"/>
      <c r="V1193" s="24">
        <f t="shared" si="76"/>
        <v>810.48385970796778</v>
      </c>
      <c r="X1193" s="5">
        <v>375.31551615621061</v>
      </c>
      <c r="Z1193" s="20">
        <f t="shared" si="77"/>
        <v>1185.7993758641783</v>
      </c>
      <c r="AA1193" s="59">
        <f t="shared" si="75"/>
        <v>41204</v>
      </c>
      <c r="AB1193" s="8">
        <v>145.06087500000001</v>
      </c>
      <c r="AC1193" s="35">
        <v>140.6143333</v>
      </c>
      <c r="AD1193" s="35"/>
      <c r="AE1193" s="35">
        <v>0</v>
      </c>
      <c r="AF1193" s="35">
        <v>203.606875</v>
      </c>
      <c r="AG1193" s="35">
        <v>14.3695</v>
      </c>
      <c r="AH1193" s="35">
        <v>184.1839583</v>
      </c>
      <c r="AI1193" s="35"/>
      <c r="AJ1193" s="35"/>
      <c r="AK1193" s="35"/>
      <c r="AL1193" s="35">
        <v>0</v>
      </c>
      <c r="AM1193" s="35"/>
      <c r="AN1193" s="35"/>
      <c r="AQ1193" s="24">
        <f t="shared" si="79"/>
        <v>687.83554160000006</v>
      </c>
      <c r="AS1193" s="34">
        <v>640</v>
      </c>
      <c r="AU1193" s="20">
        <f t="shared" si="78"/>
        <v>1327.8355415999999</v>
      </c>
      <c r="AW1193" s="20"/>
    </row>
    <row r="1194" spans="1:49" x14ac:dyDescent="0.25">
      <c r="A1194" t="str">
        <f>VLOOKUP($B1194,'Cushing Balance'!$C$2:$E$500,3,TRUE)</f>
        <v>422012</v>
      </c>
      <c r="B1194" s="1">
        <v>41205</v>
      </c>
      <c r="C1194" s="31"/>
      <c r="D1194" s="8">
        <v>0</v>
      </c>
      <c r="E1194" s="35">
        <v>118.2739167</v>
      </c>
      <c r="F1194" s="35"/>
      <c r="G1194" s="29">
        <v>100.41927634096774</v>
      </c>
      <c r="H1194" s="35">
        <v>47.072062500000001</v>
      </c>
      <c r="I1194" s="35">
        <v>0</v>
      </c>
      <c r="J1194" s="26">
        <v>0</v>
      </c>
      <c r="K1194" s="35">
        <v>99.85545832999999</v>
      </c>
      <c r="L1194" s="35">
        <v>0</v>
      </c>
      <c r="M1194" s="35">
        <v>405.74579169999998</v>
      </c>
      <c r="N1194" s="35">
        <v>0</v>
      </c>
      <c r="O1194" s="35"/>
      <c r="P1194" s="35"/>
      <c r="Q1194" s="35"/>
      <c r="R1194" s="35">
        <v>0</v>
      </c>
      <c r="S1194" s="35"/>
      <c r="T1194" s="35"/>
      <c r="V1194" s="24">
        <f t="shared" si="76"/>
        <v>771.36650557096777</v>
      </c>
      <c r="X1194" s="5">
        <v>375.31551615621061</v>
      </c>
      <c r="Z1194" s="20">
        <f t="shared" si="77"/>
        <v>1146.6820217271784</v>
      </c>
      <c r="AA1194" s="59">
        <f t="shared" si="75"/>
        <v>41205</v>
      </c>
      <c r="AB1194" s="8">
        <v>151.01822920000001</v>
      </c>
      <c r="AC1194" s="35">
        <v>139.2158125</v>
      </c>
      <c r="AD1194" s="35"/>
      <c r="AE1194" s="35">
        <v>0</v>
      </c>
      <c r="AF1194" s="35">
        <v>204.91491669999999</v>
      </c>
      <c r="AG1194" s="35">
        <v>16.673312500000002</v>
      </c>
      <c r="AH1194" s="35">
        <v>194.7992917</v>
      </c>
      <c r="AI1194" s="35"/>
      <c r="AJ1194" s="35"/>
      <c r="AK1194" s="35"/>
      <c r="AL1194" s="35">
        <v>0</v>
      </c>
      <c r="AM1194" s="35"/>
      <c r="AN1194" s="35"/>
      <c r="AQ1194" s="24">
        <f t="shared" si="79"/>
        <v>706.62156260000006</v>
      </c>
      <c r="AS1194" s="34">
        <v>640</v>
      </c>
      <c r="AU1194" s="20">
        <f t="shared" si="78"/>
        <v>1346.6215626000001</v>
      </c>
      <c r="AW1194" s="20"/>
    </row>
    <row r="1195" spans="1:49" x14ac:dyDescent="0.25">
      <c r="A1195" t="str">
        <f>VLOOKUP($B1195,'Cushing Balance'!$C$2:$E$500,3,TRUE)</f>
        <v>422012</v>
      </c>
      <c r="B1195" s="1">
        <v>41206</v>
      </c>
      <c r="C1195" s="31"/>
      <c r="D1195" s="8">
        <v>0</v>
      </c>
      <c r="E1195" s="35">
        <v>124.0433333</v>
      </c>
      <c r="F1195" s="35"/>
      <c r="G1195" s="29">
        <v>100.41927634096774</v>
      </c>
      <c r="H1195" s="35">
        <v>50.784083330000001</v>
      </c>
      <c r="I1195" s="35">
        <v>0</v>
      </c>
      <c r="J1195" s="26">
        <v>0</v>
      </c>
      <c r="K1195" s="35">
        <v>96.730687500000002</v>
      </c>
      <c r="L1195" s="35">
        <v>0</v>
      </c>
      <c r="M1195" s="35">
        <v>419.66620829999999</v>
      </c>
      <c r="N1195" s="35">
        <v>0</v>
      </c>
      <c r="O1195" s="35"/>
      <c r="P1195" s="35"/>
      <c r="Q1195" s="35"/>
      <c r="R1195" s="35">
        <v>0</v>
      </c>
      <c r="S1195" s="35"/>
      <c r="T1195" s="35"/>
      <c r="V1195" s="24">
        <f t="shared" si="76"/>
        <v>791.64358877096765</v>
      </c>
      <c r="X1195" s="5">
        <v>375.31551615621061</v>
      </c>
      <c r="Z1195" s="20">
        <f t="shared" si="77"/>
        <v>1166.9591049271783</v>
      </c>
      <c r="AA1195" s="59">
        <f t="shared" si="75"/>
        <v>41206</v>
      </c>
      <c r="AB1195" s="8">
        <v>150.9661667</v>
      </c>
      <c r="AC1195" s="35">
        <v>139.18035420000001</v>
      </c>
      <c r="AD1195" s="35"/>
      <c r="AE1195" s="35">
        <v>0</v>
      </c>
      <c r="AF1195" s="35">
        <v>209.29297919999999</v>
      </c>
      <c r="AG1195" s="35">
        <v>14.777104170000001</v>
      </c>
      <c r="AH1195" s="35">
        <v>193.91564579999999</v>
      </c>
      <c r="AI1195" s="35"/>
      <c r="AJ1195" s="35"/>
      <c r="AK1195" s="35"/>
      <c r="AL1195" s="35">
        <v>0</v>
      </c>
      <c r="AM1195" s="35"/>
      <c r="AN1195" s="35"/>
      <c r="AQ1195" s="24">
        <f t="shared" si="79"/>
        <v>708.13225007000005</v>
      </c>
      <c r="AS1195" s="34">
        <v>640</v>
      </c>
      <c r="AU1195" s="20">
        <f t="shared" si="78"/>
        <v>1348.1322500700001</v>
      </c>
      <c r="AW1195" s="20"/>
    </row>
    <row r="1196" spans="1:49" x14ac:dyDescent="0.25">
      <c r="A1196" t="str">
        <f>VLOOKUP($B1196,'Cushing Balance'!$C$2:$E$500,3,TRUE)</f>
        <v>422012</v>
      </c>
      <c r="B1196" s="1">
        <v>41207</v>
      </c>
      <c r="C1196" s="31"/>
      <c r="D1196" s="8">
        <v>0</v>
      </c>
      <c r="E1196" s="35">
        <v>127.4813958</v>
      </c>
      <c r="F1196" s="35"/>
      <c r="G1196" s="29">
        <v>100.41927634096774</v>
      </c>
      <c r="H1196" s="35">
        <v>50.018000000000001</v>
      </c>
      <c r="I1196" s="35">
        <v>0</v>
      </c>
      <c r="J1196" s="26">
        <v>0</v>
      </c>
      <c r="K1196" s="35">
        <v>98.779666670000012</v>
      </c>
      <c r="L1196" s="35">
        <v>0</v>
      </c>
      <c r="M1196" s="35">
        <v>419.49372920000002</v>
      </c>
      <c r="N1196" s="35">
        <v>0</v>
      </c>
      <c r="O1196" s="35"/>
      <c r="P1196" s="35"/>
      <c r="Q1196" s="35"/>
      <c r="R1196" s="35">
        <v>0</v>
      </c>
      <c r="S1196" s="35"/>
      <c r="T1196" s="35"/>
      <c r="V1196" s="24">
        <f t="shared" si="76"/>
        <v>796.19206801096766</v>
      </c>
      <c r="X1196" s="5">
        <v>375.31551615621061</v>
      </c>
      <c r="Z1196" s="20">
        <f t="shared" si="77"/>
        <v>1171.5075841671783</v>
      </c>
      <c r="AA1196" s="59">
        <f t="shared" si="75"/>
        <v>41207</v>
      </c>
      <c r="AB1196" s="8">
        <v>149.05229170000001</v>
      </c>
      <c r="AC1196" s="35">
        <v>139.53274999999999</v>
      </c>
      <c r="AD1196" s="35"/>
      <c r="AE1196" s="35">
        <v>0</v>
      </c>
      <c r="AF1196" s="35">
        <v>204.6058333</v>
      </c>
      <c r="AG1196" s="35">
        <v>16.8426875</v>
      </c>
      <c r="AH1196" s="35">
        <v>190.6891042</v>
      </c>
      <c r="AI1196" s="35"/>
      <c r="AJ1196" s="35"/>
      <c r="AK1196" s="35"/>
      <c r="AL1196" s="35">
        <v>0</v>
      </c>
      <c r="AM1196" s="35"/>
      <c r="AN1196" s="35"/>
      <c r="AQ1196" s="24">
        <f t="shared" si="79"/>
        <v>700.72266669999999</v>
      </c>
      <c r="AS1196" s="34">
        <v>640</v>
      </c>
      <c r="AU1196" s="20">
        <f t="shared" si="78"/>
        <v>1340.7226667</v>
      </c>
      <c r="AW1196" s="20"/>
    </row>
    <row r="1197" spans="1:49" x14ac:dyDescent="0.25">
      <c r="A1197" t="str">
        <f>VLOOKUP($B1197,'Cushing Balance'!$C$2:$E$500,3,TRUE)</f>
        <v>422012</v>
      </c>
      <c r="B1197" s="1">
        <v>41208</v>
      </c>
      <c r="C1197" s="31"/>
      <c r="D1197" s="8">
        <v>24.0591875</v>
      </c>
      <c r="E1197" s="35">
        <v>119.00339579999999</v>
      </c>
      <c r="F1197" s="35"/>
      <c r="G1197" s="29">
        <v>100.41927634096774</v>
      </c>
      <c r="H1197" s="35">
        <v>38.953166670000002</v>
      </c>
      <c r="I1197" s="35">
        <v>0</v>
      </c>
      <c r="J1197" s="26">
        <v>0</v>
      </c>
      <c r="K1197" s="35">
        <v>101.07368750000001</v>
      </c>
      <c r="L1197" s="35">
        <v>0</v>
      </c>
      <c r="M1197" s="35">
        <v>401.73316670000003</v>
      </c>
      <c r="N1197" s="35">
        <v>0</v>
      </c>
      <c r="O1197" s="35"/>
      <c r="P1197" s="35"/>
      <c r="Q1197" s="35"/>
      <c r="R1197" s="35">
        <v>0</v>
      </c>
      <c r="S1197" s="35"/>
      <c r="T1197" s="35"/>
      <c r="V1197" s="24">
        <f t="shared" si="76"/>
        <v>785.2418805109678</v>
      </c>
      <c r="X1197" s="5">
        <v>375.31551615621061</v>
      </c>
      <c r="Z1197" s="20">
        <f t="shared" si="77"/>
        <v>1160.5573966671784</v>
      </c>
      <c r="AA1197" s="59">
        <f t="shared" si="75"/>
        <v>41208</v>
      </c>
      <c r="AB1197" s="8">
        <v>148.51741670000001</v>
      </c>
      <c r="AC1197" s="35">
        <v>139.163625</v>
      </c>
      <c r="AD1197" s="35"/>
      <c r="AE1197" s="35">
        <v>0</v>
      </c>
      <c r="AF1197" s="35">
        <v>203.79624999999999</v>
      </c>
      <c r="AG1197" s="35">
        <v>17.071312500000001</v>
      </c>
      <c r="AH1197" s="35">
        <v>199.4398511</v>
      </c>
      <c r="AI1197" s="35"/>
      <c r="AJ1197" s="35"/>
      <c r="AK1197" s="35"/>
      <c r="AL1197" s="35">
        <v>0</v>
      </c>
      <c r="AM1197" s="35"/>
      <c r="AN1197" s="35"/>
      <c r="AQ1197" s="24">
        <f t="shared" si="79"/>
        <v>707.98845529999994</v>
      </c>
      <c r="AS1197" s="34">
        <v>640</v>
      </c>
      <c r="AU1197" s="20">
        <f t="shared" si="78"/>
        <v>1347.9884552999999</v>
      </c>
      <c r="AW1197" s="20"/>
    </row>
    <row r="1198" spans="1:49" x14ac:dyDescent="0.25">
      <c r="A1198" t="str">
        <f>VLOOKUP($B1198,'Cushing Balance'!$C$2:$E$500,3,TRUE)</f>
        <v>432012</v>
      </c>
      <c r="B1198" s="1">
        <v>41209</v>
      </c>
      <c r="C1198" s="31"/>
      <c r="D1198" s="8">
        <v>76.722416670000001</v>
      </c>
      <c r="E1198" s="35">
        <v>102.67175</v>
      </c>
      <c r="F1198" s="35"/>
      <c r="G1198" s="29">
        <v>100.41927634096774</v>
      </c>
      <c r="H1198" s="35">
        <v>50.898104169999996</v>
      </c>
      <c r="I1198" s="35">
        <v>0</v>
      </c>
      <c r="J1198" s="26">
        <v>0</v>
      </c>
      <c r="K1198" s="35">
        <v>97.607979170000007</v>
      </c>
      <c r="L1198" s="35">
        <v>0</v>
      </c>
      <c r="M1198" s="35">
        <v>393.4340833</v>
      </c>
      <c r="N1198" s="35">
        <v>0</v>
      </c>
      <c r="O1198" s="35"/>
      <c r="P1198" s="35"/>
      <c r="Q1198" s="35"/>
      <c r="R1198" s="35">
        <v>0</v>
      </c>
      <c r="S1198" s="35"/>
      <c r="T1198" s="35"/>
      <c r="V1198" s="24">
        <f t="shared" si="76"/>
        <v>821.75360965096775</v>
      </c>
      <c r="X1198" s="5">
        <v>375.31551615621061</v>
      </c>
      <c r="Z1198" s="20">
        <f t="shared" si="77"/>
        <v>1197.0691258071784</v>
      </c>
      <c r="AA1198" s="59">
        <f t="shared" si="75"/>
        <v>41209</v>
      </c>
      <c r="AB1198" s="8">
        <v>147.36033330000001</v>
      </c>
      <c r="AC1198" s="35">
        <v>140.35939579999999</v>
      </c>
      <c r="AD1198" s="35"/>
      <c r="AE1198" s="35">
        <v>0</v>
      </c>
      <c r="AF1198" s="35">
        <v>208.84581249999999</v>
      </c>
      <c r="AG1198" s="35">
        <v>14.70275</v>
      </c>
      <c r="AH1198" s="35">
        <v>187.47083330000001</v>
      </c>
      <c r="AI1198" s="35"/>
      <c r="AJ1198" s="35"/>
      <c r="AK1198" s="35"/>
      <c r="AL1198" s="35">
        <v>0</v>
      </c>
      <c r="AM1198" s="35"/>
      <c r="AN1198" s="35"/>
      <c r="AQ1198" s="24">
        <f t="shared" si="79"/>
        <v>698.73912489999998</v>
      </c>
      <c r="AS1198" s="34">
        <v>640</v>
      </c>
      <c r="AU1198" s="20">
        <f t="shared" si="78"/>
        <v>1338.7391249</v>
      </c>
      <c r="AW1198" s="20"/>
    </row>
    <row r="1199" spans="1:49" x14ac:dyDescent="0.25">
      <c r="A1199" t="str">
        <f>VLOOKUP($B1199,'Cushing Balance'!$C$2:$E$500,3,TRUE)</f>
        <v>432012</v>
      </c>
      <c r="B1199" s="1">
        <v>41210</v>
      </c>
      <c r="C1199" s="31"/>
      <c r="D1199" s="8">
        <v>0</v>
      </c>
      <c r="E1199" s="35">
        <v>0.4428541667</v>
      </c>
      <c r="F1199" s="35"/>
      <c r="G1199" s="29">
        <v>100.41927634096774</v>
      </c>
      <c r="H1199" s="35">
        <v>60.9345</v>
      </c>
      <c r="I1199" s="35">
        <v>0</v>
      </c>
      <c r="J1199" s="26">
        <v>0</v>
      </c>
      <c r="K1199" s="35">
        <v>98.504874999999998</v>
      </c>
      <c r="L1199" s="35">
        <v>0</v>
      </c>
      <c r="M1199" s="35">
        <v>404.0767917</v>
      </c>
      <c r="N1199" s="35">
        <v>0</v>
      </c>
      <c r="O1199" s="35"/>
      <c r="P1199" s="35"/>
      <c r="Q1199" s="35"/>
      <c r="R1199" s="35">
        <v>0</v>
      </c>
      <c r="S1199" s="35"/>
      <c r="T1199" s="35"/>
      <c r="V1199" s="24">
        <f t="shared" si="76"/>
        <v>664.37829720766774</v>
      </c>
      <c r="X1199" s="5">
        <v>375.31551615621061</v>
      </c>
      <c r="Z1199" s="20">
        <f t="shared" si="77"/>
        <v>1039.6938133638782</v>
      </c>
      <c r="AA1199" s="59">
        <f t="shared" si="75"/>
        <v>41210</v>
      </c>
      <c r="AB1199" s="8">
        <v>149.01249999999999</v>
      </c>
      <c r="AC1199" s="35">
        <v>139.50960420000001</v>
      </c>
      <c r="AD1199" s="35"/>
      <c r="AE1199" s="35">
        <v>0</v>
      </c>
      <c r="AF1199" s="35">
        <v>223.36075</v>
      </c>
      <c r="AG1199" s="35">
        <v>14.3415625</v>
      </c>
      <c r="AH1199" s="35">
        <v>192.20881249999999</v>
      </c>
      <c r="AI1199" s="35"/>
      <c r="AJ1199" s="35"/>
      <c r="AK1199" s="35"/>
      <c r="AL1199" s="35">
        <v>0</v>
      </c>
      <c r="AM1199" s="35"/>
      <c r="AN1199" s="35"/>
      <c r="AQ1199" s="24">
        <f t="shared" si="79"/>
        <v>718.43322920000003</v>
      </c>
      <c r="AS1199" s="34">
        <v>640</v>
      </c>
      <c r="AU1199" s="20">
        <f t="shared" si="78"/>
        <v>1358.4332291999999</v>
      </c>
      <c r="AW1199" s="20"/>
    </row>
    <row r="1200" spans="1:49" x14ac:dyDescent="0.25">
      <c r="A1200" t="str">
        <f>VLOOKUP($B1200,'Cushing Balance'!$C$2:$E$500,3,TRUE)</f>
        <v>432012</v>
      </c>
      <c r="B1200" s="1">
        <v>41211</v>
      </c>
      <c r="C1200" s="31"/>
      <c r="D1200" s="8">
        <v>0</v>
      </c>
      <c r="E1200" s="35">
        <v>10.647333329999999</v>
      </c>
      <c r="F1200" s="35"/>
      <c r="G1200" s="29">
        <v>100.41927634096774</v>
      </c>
      <c r="H1200" s="35">
        <v>60.21714583</v>
      </c>
      <c r="I1200" s="35">
        <v>0</v>
      </c>
      <c r="J1200" s="26">
        <v>0</v>
      </c>
      <c r="K1200" s="35">
        <v>99.431687499999995</v>
      </c>
      <c r="L1200" s="35">
        <v>0</v>
      </c>
      <c r="M1200" s="35">
        <v>403.09674999999999</v>
      </c>
      <c r="N1200" s="35">
        <v>0</v>
      </c>
      <c r="O1200" s="35"/>
      <c r="P1200" s="35"/>
      <c r="Q1200" s="35"/>
      <c r="R1200" s="35">
        <v>0</v>
      </c>
      <c r="S1200" s="35"/>
      <c r="T1200" s="35"/>
      <c r="V1200" s="24">
        <f t="shared" si="76"/>
        <v>673.81219300096768</v>
      </c>
      <c r="X1200" s="5">
        <v>375.31551615621061</v>
      </c>
      <c r="Z1200" s="20">
        <f t="shared" si="77"/>
        <v>1049.1277091571783</v>
      </c>
      <c r="AA1200" s="59">
        <f t="shared" si="75"/>
        <v>41211</v>
      </c>
      <c r="AB1200" s="8">
        <v>148.2043333</v>
      </c>
      <c r="AC1200" s="35">
        <v>138.108125</v>
      </c>
      <c r="AD1200" s="35"/>
      <c r="AE1200" s="35">
        <v>0</v>
      </c>
      <c r="AF1200" s="35">
        <v>210.0826667</v>
      </c>
      <c r="AG1200" s="35">
        <v>14.408520829999999</v>
      </c>
      <c r="AH1200" s="35">
        <v>196.34583330000001</v>
      </c>
      <c r="AI1200" s="35"/>
      <c r="AJ1200" s="35"/>
      <c r="AK1200" s="35"/>
      <c r="AL1200" s="35">
        <v>0</v>
      </c>
      <c r="AM1200" s="35"/>
      <c r="AN1200" s="35"/>
      <c r="AQ1200" s="24">
        <f t="shared" si="79"/>
        <v>707.14947913000003</v>
      </c>
      <c r="AS1200" s="34">
        <v>640</v>
      </c>
      <c r="AU1200" s="20">
        <f t="shared" si="78"/>
        <v>1347.1494791300001</v>
      </c>
      <c r="AW1200" s="20"/>
    </row>
    <row r="1201" spans="1:49" x14ac:dyDescent="0.25">
      <c r="A1201" t="str">
        <f>VLOOKUP($B1201,'Cushing Balance'!$C$2:$E$500,3,TRUE)</f>
        <v>432012</v>
      </c>
      <c r="B1201" s="1">
        <v>41212</v>
      </c>
      <c r="C1201" s="31"/>
      <c r="D1201" s="8">
        <v>89.870791670000003</v>
      </c>
      <c r="E1201" s="35">
        <v>129.00937500000001</v>
      </c>
      <c r="F1201" s="35"/>
      <c r="G1201" s="29">
        <v>100.41927634096774</v>
      </c>
      <c r="H1201" s="35">
        <v>6.8657916670000008</v>
      </c>
      <c r="I1201" s="35">
        <v>0</v>
      </c>
      <c r="J1201" s="26">
        <v>0</v>
      </c>
      <c r="K1201" s="35">
        <v>95.005541669999999</v>
      </c>
      <c r="L1201" s="35">
        <v>0</v>
      </c>
      <c r="M1201" s="35">
        <v>400.27143749999999</v>
      </c>
      <c r="N1201" s="35">
        <v>0</v>
      </c>
      <c r="O1201" s="35"/>
      <c r="P1201" s="35"/>
      <c r="Q1201" s="35"/>
      <c r="R1201" s="35">
        <v>0</v>
      </c>
      <c r="S1201" s="35"/>
      <c r="T1201" s="35"/>
      <c r="V1201" s="24">
        <f t="shared" si="76"/>
        <v>821.44221384796765</v>
      </c>
      <c r="X1201" s="5">
        <v>375.31551615621061</v>
      </c>
      <c r="Z1201" s="20">
        <f t="shared" si="77"/>
        <v>1196.7577300041783</v>
      </c>
      <c r="AA1201" s="59">
        <f t="shared" si="75"/>
        <v>41212</v>
      </c>
      <c r="AB1201" s="8">
        <v>147.58135419999999</v>
      </c>
      <c r="AC1201" s="35">
        <v>138.96710419999999</v>
      </c>
      <c r="AD1201" s="35"/>
      <c r="AE1201" s="35">
        <v>0</v>
      </c>
      <c r="AF1201" s="35">
        <v>211.01754170000001</v>
      </c>
      <c r="AG1201" s="35">
        <v>14.3330625</v>
      </c>
      <c r="AH1201" s="35">
        <v>170.59110419999999</v>
      </c>
      <c r="AI1201" s="35"/>
      <c r="AJ1201" s="35"/>
      <c r="AK1201" s="35"/>
      <c r="AL1201" s="35">
        <v>0</v>
      </c>
      <c r="AM1201" s="35"/>
      <c r="AN1201" s="35"/>
      <c r="AQ1201" s="24">
        <f t="shared" si="79"/>
        <v>682.4901668</v>
      </c>
      <c r="AS1201" s="34">
        <v>640</v>
      </c>
      <c r="AU1201" s="20">
        <f t="shared" si="78"/>
        <v>1322.4901668</v>
      </c>
      <c r="AW1201" s="20"/>
    </row>
    <row r="1202" spans="1:49" x14ac:dyDescent="0.25">
      <c r="A1202" t="str">
        <f>VLOOKUP($B1202,'Cushing Balance'!$C$2:$E$500,3,TRUE)</f>
        <v>432012</v>
      </c>
      <c r="B1202" s="1">
        <v>41213</v>
      </c>
      <c r="C1202" s="31"/>
      <c r="D1202" s="8">
        <v>140.85612499999999</v>
      </c>
      <c r="E1202" s="35">
        <v>61.874187499999998</v>
      </c>
      <c r="F1202" s="35"/>
      <c r="G1202" s="29">
        <v>100.41927634096774</v>
      </c>
      <c r="H1202" s="35">
        <v>49.031062499999997</v>
      </c>
      <c r="I1202" s="35">
        <v>0</v>
      </c>
      <c r="J1202" s="26">
        <v>0</v>
      </c>
      <c r="K1202" s="35">
        <v>99.677854170000003</v>
      </c>
      <c r="L1202" s="35">
        <v>0</v>
      </c>
      <c r="M1202" s="35">
        <v>378.68312500000002</v>
      </c>
      <c r="N1202" s="35">
        <v>0</v>
      </c>
      <c r="O1202" s="35"/>
      <c r="P1202" s="35"/>
      <c r="Q1202" s="35"/>
      <c r="R1202" s="35">
        <v>0</v>
      </c>
      <c r="S1202" s="35"/>
      <c r="T1202" s="35"/>
      <c r="V1202" s="24">
        <f t="shared" si="76"/>
        <v>830.54163051096771</v>
      </c>
      <c r="X1202" s="5">
        <v>375.31551615621061</v>
      </c>
      <c r="Z1202" s="20">
        <f t="shared" si="77"/>
        <v>1205.8571466671783</v>
      </c>
      <c r="AA1202" s="59">
        <f t="shared" si="75"/>
        <v>41213</v>
      </c>
      <c r="AB1202" s="8">
        <v>149.697125</v>
      </c>
      <c r="AC1202" s="35">
        <v>138.5052292</v>
      </c>
      <c r="AD1202" s="35"/>
      <c r="AE1202" s="35">
        <v>0</v>
      </c>
      <c r="AF1202" s="35">
        <v>214.04106250000001</v>
      </c>
      <c r="AG1202" s="35">
        <v>17.008749999999999</v>
      </c>
      <c r="AH1202" s="35">
        <v>186.31964579999999</v>
      </c>
      <c r="AI1202" s="35"/>
      <c r="AJ1202" s="35"/>
      <c r="AK1202" s="35"/>
      <c r="AL1202" s="35">
        <v>0</v>
      </c>
      <c r="AM1202" s="35"/>
      <c r="AN1202" s="35"/>
      <c r="AQ1202" s="24">
        <f t="shared" si="79"/>
        <v>705.57181249999996</v>
      </c>
      <c r="AS1202" s="34">
        <v>640</v>
      </c>
      <c r="AU1202" s="20">
        <f t="shared" si="78"/>
        <v>1345.5718124999999</v>
      </c>
      <c r="AW1202" s="20"/>
    </row>
    <row r="1203" spans="1:49" x14ac:dyDescent="0.25">
      <c r="A1203" t="str">
        <f>VLOOKUP($B1203,'Cushing Balance'!$C$2:$E$500,3,TRUE)</f>
        <v>432012</v>
      </c>
      <c r="B1203" s="1">
        <v>41214</v>
      </c>
      <c r="C1203" s="31"/>
      <c r="D1203" s="8">
        <v>96.331354170000012</v>
      </c>
      <c r="E1203" s="35">
        <v>102.29875</v>
      </c>
      <c r="F1203" s="35"/>
      <c r="G1203" s="29">
        <v>96.174212503833331</v>
      </c>
      <c r="H1203" s="35">
        <v>41.307124999999999</v>
      </c>
      <c r="I1203" s="35">
        <v>0</v>
      </c>
      <c r="J1203" s="26">
        <v>0</v>
      </c>
      <c r="K1203" s="35">
        <v>96.180125000000004</v>
      </c>
      <c r="L1203" s="35">
        <v>0</v>
      </c>
      <c r="M1203" s="35">
        <v>380.40158329999997</v>
      </c>
      <c r="N1203" s="35">
        <v>0</v>
      </c>
      <c r="O1203" s="35"/>
      <c r="P1203" s="35"/>
      <c r="Q1203" s="35"/>
      <c r="R1203" s="35">
        <v>0</v>
      </c>
      <c r="S1203" s="35"/>
      <c r="T1203" s="35"/>
      <c r="V1203" s="24">
        <f t="shared" si="76"/>
        <v>812.69314997383333</v>
      </c>
      <c r="X1203" s="5">
        <v>376.51780065893047</v>
      </c>
      <c r="Z1203" s="20">
        <f t="shared" si="77"/>
        <v>1189.2109506327638</v>
      </c>
      <c r="AA1203" s="59">
        <f t="shared" si="75"/>
        <v>41214</v>
      </c>
      <c r="AB1203" s="8">
        <v>148.92177079999999</v>
      </c>
      <c r="AC1203" s="35">
        <v>138.75545829999999</v>
      </c>
      <c r="AD1203" s="35"/>
      <c r="AE1203" s="35">
        <v>0</v>
      </c>
      <c r="AF1203" s="35">
        <v>210.82368750000001</v>
      </c>
      <c r="AG1203" s="35">
        <v>13.90591667</v>
      </c>
      <c r="AH1203" s="35">
        <v>195.8288958</v>
      </c>
      <c r="AI1203" s="35"/>
      <c r="AJ1203" s="35"/>
      <c r="AK1203" s="35"/>
      <c r="AL1203" s="35">
        <v>0</v>
      </c>
      <c r="AM1203" s="35"/>
      <c r="AN1203" s="35"/>
      <c r="AQ1203" s="24">
        <f t="shared" si="79"/>
        <v>708.23572906999993</v>
      </c>
      <c r="AS1203" s="34">
        <v>673.45500000000004</v>
      </c>
      <c r="AU1203" s="20">
        <f t="shared" si="78"/>
        <v>1381.6907290700001</v>
      </c>
      <c r="AW1203" s="20"/>
    </row>
    <row r="1204" spans="1:49" x14ac:dyDescent="0.25">
      <c r="A1204" t="str">
        <f>VLOOKUP($B1204,'Cushing Balance'!$C$2:$E$500,3,TRUE)</f>
        <v>432012</v>
      </c>
      <c r="B1204" s="1">
        <v>41215</v>
      </c>
      <c r="C1204" s="31"/>
      <c r="D1204" s="8">
        <v>67.416499999999999</v>
      </c>
      <c r="E1204" s="35">
        <v>132.5798125</v>
      </c>
      <c r="F1204" s="35"/>
      <c r="G1204" s="29">
        <v>96.174212503833331</v>
      </c>
      <c r="H1204" s="35">
        <v>40.915166669999998</v>
      </c>
      <c r="I1204" s="35">
        <v>0</v>
      </c>
      <c r="J1204" s="26">
        <v>0</v>
      </c>
      <c r="K1204" s="35">
        <v>97.216916670000003</v>
      </c>
      <c r="L1204" s="35">
        <v>0</v>
      </c>
      <c r="M1204" s="35">
        <v>393.712875</v>
      </c>
      <c r="N1204" s="35">
        <v>0</v>
      </c>
      <c r="O1204" s="35"/>
      <c r="P1204" s="35"/>
      <c r="Q1204" s="35"/>
      <c r="R1204" s="35">
        <v>0</v>
      </c>
      <c r="S1204" s="35"/>
      <c r="T1204" s="35"/>
      <c r="V1204" s="24">
        <f t="shared" si="76"/>
        <v>828.01548334383324</v>
      </c>
      <c r="X1204" s="5">
        <v>376.51780065893047</v>
      </c>
      <c r="Z1204" s="20">
        <f t="shared" si="77"/>
        <v>1204.5332840027636</v>
      </c>
      <c r="AA1204" s="59">
        <f t="shared" si="75"/>
        <v>41215</v>
      </c>
      <c r="AB1204" s="8">
        <v>150.2945</v>
      </c>
      <c r="AC1204" s="35">
        <v>140.07124999999999</v>
      </c>
      <c r="AD1204" s="35"/>
      <c r="AE1204" s="35">
        <v>0</v>
      </c>
      <c r="AF1204" s="35">
        <v>214.41743750000001</v>
      </c>
      <c r="AG1204" s="35">
        <v>14.671208329999999</v>
      </c>
      <c r="AH1204" s="35">
        <v>188.6645417</v>
      </c>
      <c r="AI1204" s="35"/>
      <c r="AJ1204" s="35"/>
      <c r="AK1204" s="35"/>
      <c r="AL1204" s="35">
        <v>0</v>
      </c>
      <c r="AM1204" s="35"/>
      <c r="AN1204" s="35"/>
      <c r="AQ1204" s="24">
        <f t="shared" si="79"/>
        <v>708.11893752999993</v>
      </c>
      <c r="AS1204" s="34">
        <v>673.45500000000004</v>
      </c>
      <c r="AU1204" s="20">
        <f t="shared" si="78"/>
        <v>1381.57393753</v>
      </c>
      <c r="AW1204" s="20"/>
    </row>
    <row r="1205" spans="1:49" x14ac:dyDescent="0.25">
      <c r="A1205" t="str">
        <f>VLOOKUP($B1205,'Cushing Balance'!$C$2:$E$500,3,TRUE)</f>
        <v>442012</v>
      </c>
      <c r="B1205" s="1">
        <v>41216</v>
      </c>
      <c r="C1205" s="31"/>
      <c r="D1205" s="8">
        <v>78.719875000000002</v>
      </c>
      <c r="E1205" s="35">
        <v>129.76279170000001</v>
      </c>
      <c r="F1205" s="35"/>
      <c r="G1205" s="29">
        <v>96.174212503833331</v>
      </c>
      <c r="H1205" s="35">
        <v>47.190458329999998</v>
      </c>
      <c r="I1205" s="35">
        <v>0</v>
      </c>
      <c r="J1205" s="26">
        <v>0</v>
      </c>
      <c r="K1205" s="35">
        <v>97.067229170000005</v>
      </c>
      <c r="L1205" s="35">
        <v>0</v>
      </c>
      <c r="M1205" s="35">
        <v>408.30079169999999</v>
      </c>
      <c r="N1205" s="35">
        <v>0</v>
      </c>
      <c r="O1205" s="35"/>
      <c r="P1205" s="35"/>
      <c r="Q1205" s="35"/>
      <c r="R1205" s="35">
        <v>0</v>
      </c>
      <c r="S1205" s="35"/>
      <c r="T1205" s="35"/>
      <c r="V1205" s="24">
        <f t="shared" si="76"/>
        <v>857.21535840383331</v>
      </c>
      <c r="X1205" s="5">
        <v>376.51780065893047</v>
      </c>
      <c r="Z1205" s="20">
        <f t="shared" si="77"/>
        <v>1233.7331590627637</v>
      </c>
      <c r="AA1205" s="59">
        <f t="shared" si="75"/>
        <v>41216</v>
      </c>
      <c r="AB1205" s="8">
        <v>150.20720829999999</v>
      </c>
      <c r="AC1205" s="35">
        <v>137.26577079999998</v>
      </c>
      <c r="AD1205" s="35"/>
      <c r="AE1205" s="35">
        <v>0</v>
      </c>
      <c r="AF1205" s="35">
        <v>219.23508329999999</v>
      </c>
      <c r="AG1205" s="35">
        <v>15.39470833</v>
      </c>
      <c r="AH1205" s="35">
        <v>126.9048542</v>
      </c>
      <c r="AI1205" s="35"/>
      <c r="AJ1205" s="35"/>
      <c r="AK1205" s="35"/>
      <c r="AL1205" s="35">
        <v>0</v>
      </c>
      <c r="AM1205" s="35"/>
      <c r="AN1205" s="35"/>
      <c r="AQ1205" s="24">
        <f t="shared" si="79"/>
        <v>649.00762493000002</v>
      </c>
      <c r="AS1205" s="34">
        <v>673.45500000000004</v>
      </c>
      <c r="AU1205" s="20">
        <f t="shared" si="78"/>
        <v>1322.4626249299999</v>
      </c>
      <c r="AW1205" s="20"/>
    </row>
    <row r="1206" spans="1:49" x14ac:dyDescent="0.25">
      <c r="A1206" t="str">
        <f>VLOOKUP($B1206,'Cushing Balance'!$C$2:$E$500,3,TRUE)</f>
        <v>442012</v>
      </c>
      <c r="B1206" s="1">
        <v>41217</v>
      </c>
      <c r="C1206" s="31"/>
      <c r="D1206" s="8">
        <v>0</v>
      </c>
      <c r="E1206" s="35">
        <v>119.59497560000001</v>
      </c>
      <c r="F1206" s="35"/>
      <c r="G1206" s="29">
        <v>96.174212503833331</v>
      </c>
      <c r="H1206" s="35">
        <v>54.923829269999999</v>
      </c>
      <c r="I1206" s="35">
        <v>0</v>
      </c>
      <c r="J1206" s="26">
        <v>0</v>
      </c>
      <c r="K1206" s="35">
        <v>98.272555559999986</v>
      </c>
      <c r="L1206" s="35">
        <v>0</v>
      </c>
      <c r="M1206" s="35">
        <v>417.32043479999999</v>
      </c>
      <c r="N1206" s="35">
        <v>0</v>
      </c>
      <c r="O1206" s="35"/>
      <c r="P1206" s="35"/>
      <c r="Q1206" s="35"/>
      <c r="R1206" s="35">
        <v>0</v>
      </c>
      <c r="S1206" s="35"/>
      <c r="T1206" s="35"/>
      <c r="V1206" s="24">
        <f t="shared" si="76"/>
        <v>786.28600773383334</v>
      </c>
      <c r="X1206" s="5">
        <v>376.51780065893047</v>
      </c>
      <c r="Z1206" s="20">
        <f t="shared" si="77"/>
        <v>1162.8038083927638</v>
      </c>
      <c r="AA1206" s="59">
        <f t="shared" si="75"/>
        <v>41217</v>
      </c>
      <c r="AB1206" s="8">
        <v>148.7246585</v>
      </c>
      <c r="AC1206" s="35">
        <v>137.31036589999999</v>
      </c>
      <c r="AD1206" s="35"/>
      <c r="AE1206" s="35">
        <v>0</v>
      </c>
      <c r="AF1206" s="35">
        <v>218.0539512</v>
      </c>
      <c r="AG1206" s="35">
        <v>14.329756100000001</v>
      </c>
      <c r="AH1206" s="35">
        <v>82.164456520000002</v>
      </c>
      <c r="AI1206" s="35"/>
      <c r="AJ1206" s="35"/>
      <c r="AK1206" s="35"/>
      <c r="AL1206" s="35">
        <v>0</v>
      </c>
      <c r="AM1206" s="35"/>
      <c r="AN1206" s="35"/>
      <c r="AQ1206" s="24">
        <f t="shared" si="79"/>
        <v>600.58318822000012</v>
      </c>
      <c r="AS1206" s="34">
        <v>673.45500000000004</v>
      </c>
      <c r="AU1206" s="20">
        <f t="shared" si="78"/>
        <v>1274.0381882200002</v>
      </c>
      <c r="AW1206" s="20"/>
    </row>
    <row r="1207" spans="1:49" x14ac:dyDescent="0.25">
      <c r="A1207" t="str">
        <f>VLOOKUP($B1207,'Cushing Balance'!$C$2:$E$500,3,TRUE)</f>
        <v>442012</v>
      </c>
      <c r="B1207" s="1">
        <v>41218</v>
      </c>
      <c r="C1207" s="31"/>
      <c r="D1207" s="8">
        <v>3.7391458330000003</v>
      </c>
      <c r="E1207" s="35">
        <v>107.9236667</v>
      </c>
      <c r="F1207" s="35"/>
      <c r="G1207" s="29">
        <v>96.174212503833331</v>
      </c>
      <c r="H1207" s="35">
        <v>49.187145829999999</v>
      </c>
      <c r="I1207" s="35">
        <v>0</v>
      </c>
      <c r="J1207" s="26">
        <v>0</v>
      </c>
      <c r="K1207" s="35">
        <v>92.48104167000001</v>
      </c>
      <c r="L1207" s="35">
        <v>0</v>
      </c>
      <c r="M1207" s="35">
        <v>409.3312292</v>
      </c>
      <c r="N1207" s="35">
        <v>0</v>
      </c>
      <c r="O1207" s="35"/>
      <c r="P1207" s="35"/>
      <c r="Q1207" s="35"/>
      <c r="R1207" s="35">
        <v>0</v>
      </c>
      <c r="S1207" s="35"/>
      <c r="T1207" s="35"/>
      <c r="V1207" s="24">
        <f t="shared" si="76"/>
        <v>758.83644173683342</v>
      </c>
      <c r="X1207" s="5">
        <v>376.51780065893047</v>
      </c>
      <c r="Z1207" s="20">
        <f t="shared" si="77"/>
        <v>1135.3542423957638</v>
      </c>
      <c r="AA1207" s="59">
        <f t="shared" si="75"/>
        <v>41218</v>
      </c>
      <c r="AB1207" s="8">
        <v>148.3319583</v>
      </c>
      <c r="AC1207" s="35">
        <v>137.56252079999999</v>
      </c>
      <c r="AD1207" s="35"/>
      <c r="AE1207" s="35">
        <v>0</v>
      </c>
      <c r="AF1207" s="35">
        <v>217.76362499999999</v>
      </c>
      <c r="AG1207" s="35">
        <v>15.771333329999999</v>
      </c>
      <c r="AH1207" s="35">
        <v>33.87960417</v>
      </c>
      <c r="AI1207" s="35"/>
      <c r="AJ1207" s="35"/>
      <c r="AK1207" s="35"/>
      <c r="AL1207" s="35">
        <v>0</v>
      </c>
      <c r="AM1207" s="35"/>
      <c r="AN1207" s="35"/>
      <c r="AQ1207" s="24">
        <f t="shared" si="79"/>
        <v>553.3090416</v>
      </c>
      <c r="AS1207" s="34">
        <v>673.45500000000004</v>
      </c>
      <c r="AU1207" s="20">
        <f t="shared" si="78"/>
        <v>1226.7640415999999</v>
      </c>
      <c r="AW1207" s="20"/>
    </row>
    <row r="1208" spans="1:49" x14ac:dyDescent="0.25">
      <c r="A1208" t="str">
        <f>VLOOKUP($B1208,'Cushing Balance'!$C$2:$E$500,3,TRUE)</f>
        <v>442012</v>
      </c>
      <c r="B1208" s="1">
        <v>41219</v>
      </c>
      <c r="C1208" s="31"/>
      <c r="D1208" s="8">
        <v>107.43433329999999</v>
      </c>
      <c r="E1208" s="35">
        <v>92.921499999999995</v>
      </c>
      <c r="F1208" s="35"/>
      <c r="G1208" s="29">
        <v>96.174212503833331</v>
      </c>
      <c r="H1208" s="35">
        <v>49.230520830000003</v>
      </c>
      <c r="I1208" s="35">
        <v>0</v>
      </c>
      <c r="J1208" s="26">
        <v>0</v>
      </c>
      <c r="K1208" s="35">
        <v>92.83985417000001</v>
      </c>
      <c r="L1208" s="35">
        <v>0</v>
      </c>
      <c r="M1208" s="35">
        <v>416.72452079999999</v>
      </c>
      <c r="N1208" s="35">
        <v>0</v>
      </c>
      <c r="O1208" s="35"/>
      <c r="P1208" s="35"/>
      <c r="Q1208" s="35"/>
      <c r="R1208" s="35">
        <v>0</v>
      </c>
      <c r="S1208" s="35"/>
      <c r="T1208" s="35"/>
      <c r="V1208" s="24">
        <f t="shared" si="76"/>
        <v>855.32494160383339</v>
      </c>
      <c r="X1208" s="5">
        <v>376.51780065893047</v>
      </c>
      <c r="Z1208" s="20">
        <f t="shared" si="77"/>
        <v>1231.8427422627637</v>
      </c>
      <c r="AA1208" s="59">
        <f t="shared" si="75"/>
        <v>41219</v>
      </c>
      <c r="AB1208" s="8">
        <v>144.0849375</v>
      </c>
      <c r="AC1208" s="35">
        <v>138.34820830000001</v>
      </c>
      <c r="AD1208" s="35"/>
      <c r="AE1208" s="35">
        <v>0</v>
      </c>
      <c r="AF1208" s="35">
        <v>223.71056250000001</v>
      </c>
      <c r="AG1208" s="35">
        <v>14.24475</v>
      </c>
      <c r="AH1208" s="35">
        <v>23.614625</v>
      </c>
      <c r="AI1208" s="35"/>
      <c r="AJ1208" s="35"/>
      <c r="AK1208" s="35"/>
      <c r="AL1208" s="35">
        <v>0</v>
      </c>
      <c r="AM1208" s="35"/>
      <c r="AN1208" s="35"/>
      <c r="AQ1208" s="24">
        <f t="shared" si="79"/>
        <v>544.00308330000007</v>
      </c>
      <c r="AS1208" s="34">
        <v>673.45500000000004</v>
      </c>
      <c r="AU1208" s="20">
        <f t="shared" si="78"/>
        <v>1217.4580833</v>
      </c>
      <c r="AW1208" s="20"/>
    </row>
    <row r="1209" spans="1:49" x14ac:dyDescent="0.25">
      <c r="A1209" t="str">
        <f>VLOOKUP($B1209,'Cushing Balance'!$C$2:$E$500,3,TRUE)</f>
        <v>442012</v>
      </c>
      <c r="B1209" s="1">
        <v>41220</v>
      </c>
      <c r="C1209" s="31"/>
      <c r="D1209" s="8">
        <v>0</v>
      </c>
      <c r="E1209" s="35">
        <v>68.940729170000012</v>
      </c>
      <c r="F1209" s="35"/>
      <c r="G1209" s="29">
        <v>96.174212503833331</v>
      </c>
      <c r="H1209" s="35">
        <v>60.848604170000002</v>
      </c>
      <c r="I1209" s="35">
        <v>0</v>
      </c>
      <c r="J1209" s="26">
        <v>0</v>
      </c>
      <c r="K1209" s="35">
        <v>100.4950833</v>
      </c>
      <c r="L1209" s="35">
        <v>16.67478947</v>
      </c>
      <c r="M1209" s="35">
        <v>353.16493750000001</v>
      </c>
      <c r="N1209" s="35">
        <v>0</v>
      </c>
      <c r="O1209" s="35"/>
      <c r="P1209" s="35"/>
      <c r="Q1209" s="35"/>
      <c r="R1209" s="35">
        <v>0</v>
      </c>
      <c r="S1209" s="35"/>
      <c r="T1209" s="35"/>
      <c r="V1209" s="24">
        <f t="shared" si="76"/>
        <v>696.29835611383339</v>
      </c>
      <c r="X1209" s="5">
        <v>376.51780065893047</v>
      </c>
      <c r="Z1209" s="20">
        <f t="shared" si="77"/>
        <v>1072.8161567727639</v>
      </c>
      <c r="AA1209" s="59">
        <f t="shared" si="75"/>
        <v>41220</v>
      </c>
      <c r="AB1209" s="8">
        <v>145.75493750000001</v>
      </c>
      <c r="AC1209" s="35">
        <v>139.20672920000001</v>
      </c>
      <c r="AD1209" s="35"/>
      <c r="AE1209" s="35">
        <v>0</v>
      </c>
      <c r="AF1209" s="35">
        <v>225.27910420000001</v>
      </c>
      <c r="AG1209" s="35">
        <v>13.59122917</v>
      </c>
      <c r="AH1209" s="35">
        <v>23.674833330000002</v>
      </c>
      <c r="AI1209" s="35"/>
      <c r="AJ1209" s="35"/>
      <c r="AK1209" s="35"/>
      <c r="AL1209" s="35">
        <v>0</v>
      </c>
      <c r="AM1209" s="35"/>
      <c r="AN1209" s="35"/>
      <c r="AQ1209" s="24">
        <f t="shared" si="79"/>
        <v>547.5068334</v>
      </c>
      <c r="AS1209" s="34">
        <v>673.45500000000004</v>
      </c>
      <c r="AU1209" s="20">
        <f t="shared" si="78"/>
        <v>1220.9618334000002</v>
      </c>
      <c r="AW1209" s="20"/>
    </row>
    <row r="1210" spans="1:49" x14ac:dyDescent="0.25">
      <c r="A1210" t="str">
        <f>VLOOKUP($B1210,'Cushing Balance'!$C$2:$E$500,3,TRUE)</f>
        <v>442012</v>
      </c>
      <c r="B1210" s="1">
        <v>41221</v>
      </c>
      <c r="C1210" s="31"/>
      <c r="D1210" s="8">
        <v>0</v>
      </c>
      <c r="E1210" s="35">
        <v>13.928166670000001</v>
      </c>
      <c r="F1210" s="35"/>
      <c r="G1210" s="29">
        <v>96.174212503833331</v>
      </c>
      <c r="H1210" s="35">
        <v>54.575104169999996</v>
      </c>
      <c r="I1210" s="35">
        <v>0</v>
      </c>
      <c r="J1210" s="26">
        <v>0</v>
      </c>
      <c r="K1210" s="35">
        <v>99.969875000000002</v>
      </c>
      <c r="L1210" s="35">
        <v>19.734145830000003</v>
      </c>
      <c r="M1210" s="35">
        <v>420.17762499999998</v>
      </c>
      <c r="N1210" s="35">
        <v>0</v>
      </c>
      <c r="O1210" s="35"/>
      <c r="P1210" s="35"/>
      <c r="Q1210" s="35"/>
      <c r="R1210" s="35">
        <v>0</v>
      </c>
      <c r="S1210" s="35"/>
      <c r="T1210" s="35"/>
      <c r="V1210" s="24">
        <f t="shared" si="76"/>
        <v>704.5591291738333</v>
      </c>
      <c r="X1210" s="5">
        <v>376.51780065893047</v>
      </c>
      <c r="Z1210" s="20">
        <f t="shared" si="77"/>
        <v>1081.0769298327637</v>
      </c>
      <c r="AA1210" s="59">
        <f t="shared" si="75"/>
        <v>41221</v>
      </c>
      <c r="AB1210" s="8">
        <v>149.7086875</v>
      </c>
      <c r="AC1210" s="35">
        <v>140.8773333</v>
      </c>
      <c r="AD1210" s="35"/>
      <c r="AE1210" s="35">
        <v>0</v>
      </c>
      <c r="AF1210" s="35">
        <v>223.85235420000001</v>
      </c>
      <c r="AG1210" s="35">
        <v>16.729479169999998</v>
      </c>
      <c r="AH1210" s="35">
        <v>49.37572917</v>
      </c>
      <c r="AI1210" s="35"/>
      <c r="AJ1210" s="35"/>
      <c r="AK1210" s="35"/>
      <c r="AL1210" s="35">
        <v>0</v>
      </c>
      <c r="AM1210" s="35"/>
      <c r="AN1210" s="35"/>
      <c r="AQ1210" s="24">
        <f t="shared" si="79"/>
        <v>580.54358334000005</v>
      </c>
      <c r="AS1210" s="34">
        <v>673.45500000000004</v>
      </c>
      <c r="AU1210" s="20">
        <f t="shared" si="78"/>
        <v>1253.9985833400001</v>
      </c>
      <c r="AW1210" s="20"/>
    </row>
    <row r="1211" spans="1:49" x14ac:dyDescent="0.25">
      <c r="A1211" t="str">
        <f>VLOOKUP($B1211,'Cushing Balance'!$C$2:$E$500,3,TRUE)</f>
        <v>442012</v>
      </c>
      <c r="B1211" s="1">
        <v>41222</v>
      </c>
      <c r="C1211" s="31"/>
      <c r="D1211" s="8">
        <v>121.3035</v>
      </c>
      <c r="E1211" s="35">
        <v>120.03687499999999</v>
      </c>
      <c r="F1211" s="35"/>
      <c r="G1211" s="29">
        <v>96.174212503833331</v>
      </c>
      <c r="H1211" s="35">
        <v>57.818479169999996</v>
      </c>
      <c r="I1211" s="35">
        <v>0</v>
      </c>
      <c r="J1211" s="26">
        <v>0</v>
      </c>
      <c r="K1211" s="35">
        <v>97.389020829999993</v>
      </c>
      <c r="L1211" s="35">
        <v>19.797770830000001</v>
      </c>
      <c r="M1211" s="35">
        <v>421.46110420000002</v>
      </c>
      <c r="N1211" s="35">
        <v>0</v>
      </c>
      <c r="O1211" s="35"/>
      <c r="P1211" s="35"/>
      <c r="Q1211" s="35"/>
      <c r="R1211" s="35">
        <v>0</v>
      </c>
      <c r="S1211" s="35"/>
      <c r="T1211" s="35"/>
      <c r="V1211" s="24">
        <f t="shared" si="76"/>
        <v>933.98096253383335</v>
      </c>
      <c r="X1211" s="5">
        <v>376.51780065893047</v>
      </c>
      <c r="Z1211" s="20">
        <f t="shared" si="77"/>
        <v>1310.4987631927638</v>
      </c>
      <c r="AA1211" s="59">
        <f t="shared" si="75"/>
        <v>41222</v>
      </c>
      <c r="AB1211" s="8">
        <v>151.79947920000001</v>
      </c>
      <c r="AC1211" s="35">
        <v>137.39133329999999</v>
      </c>
      <c r="AD1211" s="35"/>
      <c r="AE1211" s="35">
        <v>0</v>
      </c>
      <c r="AF1211" s="35">
        <v>205.27804169999999</v>
      </c>
      <c r="AG1211" s="35">
        <v>17.071625000000001</v>
      </c>
      <c r="AH1211" s="35">
        <v>85.859312500000001</v>
      </c>
      <c r="AI1211" s="35"/>
      <c r="AJ1211" s="35"/>
      <c r="AK1211" s="35"/>
      <c r="AL1211" s="35">
        <v>0</v>
      </c>
      <c r="AM1211" s="35"/>
      <c r="AN1211" s="35"/>
      <c r="AQ1211" s="24">
        <f t="shared" si="79"/>
        <v>597.39979170000004</v>
      </c>
      <c r="AS1211" s="34">
        <v>673.45500000000004</v>
      </c>
      <c r="AU1211" s="20">
        <f t="shared" si="78"/>
        <v>1270.8547917000001</v>
      </c>
      <c r="AW1211" s="20"/>
    </row>
    <row r="1212" spans="1:49" x14ac:dyDescent="0.25">
      <c r="A1212" t="str">
        <f>VLOOKUP($B1212,'Cushing Balance'!$C$2:$E$500,3,TRUE)</f>
        <v>452012</v>
      </c>
      <c r="B1212" s="1">
        <v>41223</v>
      </c>
      <c r="C1212" s="31"/>
      <c r="D1212" s="8">
        <v>236.16445830000001</v>
      </c>
      <c r="E1212" s="35">
        <v>44.378500000000003</v>
      </c>
      <c r="F1212" s="35"/>
      <c r="G1212" s="29">
        <v>96.174212503833331</v>
      </c>
      <c r="H1212" s="35">
        <v>55.502916669999998</v>
      </c>
      <c r="I1212" s="35">
        <v>0</v>
      </c>
      <c r="J1212" s="26">
        <v>0</v>
      </c>
      <c r="K1212" s="35">
        <v>97.330812499999993</v>
      </c>
      <c r="L1212" s="35">
        <v>20.319520830000002</v>
      </c>
      <c r="M1212" s="35">
        <v>422.407625</v>
      </c>
      <c r="N1212" s="35">
        <v>0</v>
      </c>
      <c r="O1212" s="35"/>
      <c r="P1212" s="35"/>
      <c r="Q1212" s="35"/>
      <c r="R1212" s="35">
        <v>0</v>
      </c>
      <c r="S1212" s="35"/>
      <c r="T1212" s="35"/>
      <c r="V1212" s="24">
        <f t="shared" si="76"/>
        <v>972.27804580383327</v>
      </c>
      <c r="X1212" s="5">
        <v>376.51780065893047</v>
      </c>
      <c r="Z1212" s="20">
        <f t="shared" si="77"/>
        <v>1348.7958464627636</v>
      </c>
      <c r="AA1212" s="59">
        <f t="shared" si="75"/>
        <v>41223</v>
      </c>
      <c r="AB1212" s="8">
        <v>150.5703958</v>
      </c>
      <c r="AC1212" s="35">
        <v>138.39687499999999</v>
      </c>
      <c r="AD1212" s="35"/>
      <c r="AE1212" s="35">
        <v>0</v>
      </c>
      <c r="AF1212" s="35">
        <v>200.92599999999999</v>
      </c>
      <c r="AG1212" s="35">
        <v>17.740979169999999</v>
      </c>
      <c r="AH1212" s="35">
        <v>27.425416669999997</v>
      </c>
      <c r="AI1212" s="35"/>
      <c r="AJ1212" s="35"/>
      <c r="AK1212" s="35"/>
      <c r="AL1212" s="35">
        <v>0</v>
      </c>
      <c r="AM1212" s="35"/>
      <c r="AN1212" s="35"/>
      <c r="AQ1212" s="24">
        <f t="shared" si="79"/>
        <v>535.05966663999993</v>
      </c>
      <c r="AS1212" s="34">
        <v>673.45500000000004</v>
      </c>
      <c r="AU1212" s="20">
        <f t="shared" si="78"/>
        <v>1208.5146666400001</v>
      </c>
      <c r="AW1212" s="20"/>
    </row>
    <row r="1213" spans="1:49" x14ac:dyDescent="0.25">
      <c r="A1213" t="str">
        <f>VLOOKUP($B1213,'Cushing Balance'!$C$2:$E$500,3,TRUE)</f>
        <v>452012</v>
      </c>
      <c r="B1213" s="1">
        <v>41224</v>
      </c>
      <c r="C1213" s="31"/>
      <c r="D1213" s="8">
        <v>0</v>
      </c>
      <c r="E1213" s="35">
        <v>21.78360417</v>
      </c>
      <c r="F1213" s="35"/>
      <c r="G1213" s="29">
        <v>96.174212503833331</v>
      </c>
      <c r="H1213" s="35">
        <v>56.35425</v>
      </c>
      <c r="I1213" s="35">
        <v>0</v>
      </c>
      <c r="J1213" s="26">
        <v>0</v>
      </c>
      <c r="K1213" s="35">
        <v>84.09483333</v>
      </c>
      <c r="L1213" s="35">
        <v>11.19285417</v>
      </c>
      <c r="M1213" s="35">
        <v>399.61866670000001</v>
      </c>
      <c r="N1213" s="35">
        <v>0</v>
      </c>
      <c r="O1213" s="35"/>
      <c r="P1213" s="35"/>
      <c r="Q1213" s="35"/>
      <c r="R1213" s="35">
        <v>0</v>
      </c>
      <c r="S1213" s="35"/>
      <c r="T1213" s="35"/>
      <c r="V1213" s="24">
        <f t="shared" si="76"/>
        <v>669.21842087383334</v>
      </c>
      <c r="X1213" s="5">
        <v>376.51780065893047</v>
      </c>
      <c r="Z1213" s="20">
        <f t="shared" si="77"/>
        <v>1045.7362215327639</v>
      </c>
      <c r="AA1213" s="59">
        <f t="shared" si="75"/>
        <v>41224</v>
      </c>
      <c r="AB1213" s="8">
        <v>143.88170829999999</v>
      </c>
      <c r="AC1213" s="35">
        <v>137.48383329999999</v>
      </c>
      <c r="AD1213" s="35"/>
      <c r="AE1213" s="35">
        <v>0</v>
      </c>
      <c r="AF1213" s="35">
        <v>192.93297920000001</v>
      </c>
      <c r="AG1213" s="35">
        <v>15.95345833</v>
      </c>
      <c r="AH1213" s="35">
        <v>24.318854169999998</v>
      </c>
      <c r="AI1213" s="35"/>
      <c r="AJ1213" s="35"/>
      <c r="AK1213" s="35"/>
      <c r="AL1213" s="35">
        <v>0</v>
      </c>
      <c r="AM1213" s="35"/>
      <c r="AN1213" s="35"/>
      <c r="AQ1213" s="24">
        <f t="shared" si="79"/>
        <v>514.5708333</v>
      </c>
      <c r="AS1213" s="34">
        <v>673.45500000000004</v>
      </c>
      <c r="AU1213" s="20">
        <f t="shared" si="78"/>
        <v>1188.0258333000002</v>
      </c>
      <c r="AW1213" s="20"/>
    </row>
    <row r="1214" spans="1:49" x14ac:dyDescent="0.25">
      <c r="A1214" t="str">
        <f>VLOOKUP($B1214,'Cushing Balance'!$C$2:$E$500,3,TRUE)</f>
        <v>452012</v>
      </c>
      <c r="B1214" s="1">
        <v>41225</v>
      </c>
      <c r="C1214" s="31"/>
      <c r="D1214" s="8">
        <v>0</v>
      </c>
      <c r="E1214" s="35">
        <v>135.88472920000001</v>
      </c>
      <c r="F1214" s="35"/>
      <c r="G1214" s="29">
        <v>96.174212503833331</v>
      </c>
      <c r="H1214" s="35">
        <v>42.259687499999998</v>
      </c>
      <c r="I1214" s="35">
        <v>0</v>
      </c>
      <c r="J1214" s="26">
        <v>0</v>
      </c>
      <c r="K1214" s="35">
        <v>85.942583329999991</v>
      </c>
      <c r="L1214" s="35">
        <v>10.503604170000001</v>
      </c>
      <c r="M1214" s="35">
        <v>431.186125</v>
      </c>
      <c r="N1214" s="35">
        <v>0</v>
      </c>
      <c r="O1214" s="35"/>
      <c r="P1214" s="35"/>
      <c r="Q1214" s="35"/>
      <c r="R1214" s="35">
        <v>0</v>
      </c>
      <c r="S1214" s="35"/>
      <c r="T1214" s="35"/>
      <c r="V1214" s="24">
        <f t="shared" si="76"/>
        <v>801.95094170383334</v>
      </c>
      <c r="X1214" s="5">
        <v>376.51780065893047</v>
      </c>
      <c r="Z1214" s="20">
        <f t="shared" si="77"/>
        <v>1178.4687423627638</v>
      </c>
      <c r="AA1214" s="59">
        <f t="shared" si="75"/>
        <v>41225</v>
      </c>
      <c r="AB1214" s="8">
        <v>139.22683330000001</v>
      </c>
      <c r="AC1214" s="35">
        <v>123.9202708</v>
      </c>
      <c r="AD1214" s="35"/>
      <c r="AE1214" s="35">
        <v>0</v>
      </c>
      <c r="AF1214" s="35">
        <v>192.04229169999999</v>
      </c>
      <c r="AG1214" s="35">
        <v>14.901125</v>
      </c>
      <c r="AH1214" s="35">
        <v>59.096312500000003</v>
      </c>
      <c r="AI1214" s="35"/>
      <c r="AJ1214" s="35"/>
      <c r="AK1214" s="35"/>
      <c r="AL1214" s="35">
        <v>0</v>
      </c>
      <c r="AM1214" s="35"/>
      <c r="AN1214" s="35"/>
      <c r="AQ1214" s="24">
        <f t="shared" si="79"/>
        <v>529.18683329999988</v>
      </c>
      <c r="AS1214" s="34">
        <v>673.45500000000004</v>
      </c>
      <c r="AU1214" s="20">
        <f t="shared" si="78"/>
        <v>1202.6418332999999</v>
      </c>
      <c r="AW1214" s="20"/>
    </row>
    <row r="1215" spans="1:49" x14ac:dyDescent="0.25">
      <c r="A1215" t="str">
        <f>VLOOKUP($B1215,'Cushing Balance'!$C$2:$E$500,3,TRUE)</f>
        <v>452012</v>
      </c>
      <c r="B1215" s="1">
        <v>41226</v>
      </c>
      <c r="C1215" s="31"/>
      <c r="D1215" s="8">
        <v>0</v>
      </c>
      <c r="E1215" s="35">
        <v>117.2294792</v>
      </c>
      <c r="F1215" s="35"/>
      <c r="G1215" s="29">
        <v>96.174212503833331</v>
      </c>
      <c r="H1215" s="35">
        <v>53.629624999999997</v>
      </c>
      <c r="I1215" s="35">
        <v>0</v>
      </c>
      <c r="J1215" s="26">
        <v>0</v>
      </c>
      <c r="K1215" s="35">
        <v>96.40925</v>
      </c>
      <c r="L1215" s="35">
        <v>11.61204167</v>
      </c>
      <c r="M1215" s="35">
        <v>433.12033329999997</v>
      </c>
      <c r="N1215" s="35">
        <v>0</v>
      </c>
      <c r="O1215" s="35"/>
      <c r="P1215" s="35"/>
      <c r="Q1215" s="35"/>
      <c r="R1215" s="35">
        <v>0</v>
      </c>
      <c r="S1215" s="35"/>
      <c r="T1215" s="35"/>
      <c r="V1215" s="24">
        <f t="shared" si="76"/>
        <v>808.17494167383325</v>
      </c>
      <c r="X1215" s="5">
        <v>376.51780065893047</v>
      </c>
      <c r="Z1215" s="20">
        <f t="shared" si="77"/>
        <v>1184.6927423327638</v>
      </c>
      <c r="AA1215" s="59">
        <f t="shared" si="75"/>
        <v>41226</v>
      </c>
      <c r="AB1215" s="8">
        <v>146.53912500000001</v>
      </c>
      <c r="AC1215" s="35">
        <v>141.97399999999999</v>
      </c>
      <c r="AD1215" s="35"/>
      <c r="AE1215" s="35">
        <v>0</v>
      </c>
      <c r="AF1215" s="35">
        <v>175.8935625</v>
      </c>
      <c r="AG1215" s="35">
        <v>15.783791670000001</v>
      </c>
      <c r="AH1215" s="35">
        <v>64.474374999999995</v>
      </c>
      <c r="AI1215" s="35"/>
      <c r="AJ1215" s="35"/>
      <c r="AK1215" s="35"/>
      <c r="AL1215" s="35">
        <v>0</v>
      </c>
      <c r="AM1215" s="35"/>
      <c r="AN1215" s="35"/>
      <c r="AQ1215" s="24">
        <f t="shared" si="79"/>
        <v>544.66485417000001</v>
      </c>
      <c r="AS1215" s="34">
        <v>673.45500000000004</v>
      </c>
      <c r="AU1215" s="20">
        <f t="shared" si="78"/>
        <v>1218.1198541700001</v>
      </c>
      <c r="AW1215" s="20"/>
    </row>
    <row r="1216" spans="1:49" x14ac:dyDescent="0.25">
      <c r="A1216" t="str">
        <f>VLOOKUP($B1216,'Cushing Balance'!$C$2:$E$500,3,TRUE)</f>
        <v>452012</v>
      </c>
      <c r="B1216" s="1">
        <v>41227</v>
      </c>
      <c r="C1216" s="31"/>
      <c r="D1216" s="8">
        <v>133.94399999999999</v>
      </c>
      <c r="E1216" s="35">
        <v>72.647000000000006</v>
      </c>
      <c r="F1216" s="35"/>
      <c r="G1216" s="29">
        <v>96.174212503833331</v>
      </c>
      <c r="H1216" s="35">
        <v>75.108916669999999</v>
      </c>
      <c r="I1216" s="35">
        <v>0</v>
      </c>
      <c r="J1216" s="26">
        <v>0</v>
      </c>
      <c r="K1216" s="35">
        <v>98.463229170000005</v>
      </c>
      <c r="L1216" s="35">
        <v>12.35595833</v>
      </c>
      <c r="M1216" s="35">
        <v>422.9986667</v>
      </c>
      <c r="N1216" s="35">
        <v>0</v>
      </c>
      <c r="O1216" s="35"/>
      <c r="P1216" s="35"/>
      <c r="Q1216" s="35"/>
      <c r="R1216" s="35">
        <v>0</v>
      </c>
      <c r="S1216" s="35"/>
      <c r="T1216" s="35"/>
      <c r="V1216" s="24">
        <f t="shared" si="76"/>
        <v>911.69198337383341</v>
      </c>
      <c r="X1216" s="5">
        <v>376.51780065893047</v>
      </c>
      <c r="Z1216" s="20">
        <f t="shared" si="77"/>
        <v>1288.2097840327638</v>
      </c>
      <c r="AA1216" s="59">
        <f t="shared" si="75"/>
        <v>41227</v>
      </c>
      <c r="AB1216" s="8">
        <v>149.22981250000001</v>
      </c>
      <c r="AC1216" s="35">
        <v>128.9722917</v>
      </c>
      <c r="AD1216" s="35"/>
      <c r="AE1216" s="35">
        <v>0</v>
      </c>
      <c r="AF1216" s="35">
        <v>196.2560833</v>
      </c>
      <c r="AG1216" s="35">
        <v>15.046479170000001</v>
      </c>
      <c r="AH1216" s="35">
        <v>64.551208329999994</v>
      </c>
      <c r="AI1216" s="35"/>
      <c r="AJ1216" s="35"/>
      <c r="AK1216" s="35"/>
      <c r="AL1216" s="35">
        <v>0</v>
      </c>
      <c r="AM1216" s="35"/>
      <c r="AN1216" s="35"/>
      <c r="AQ1216" s="24">
        <f t="shared" si="79"/>
        <v>554.05587500000001</v>
      </c>
      <c r="AS1216" s="34">
        <v>673.45500000000004</v>
      </c>
      <c r="AU1216" s="20">
        <f t="shared" si="78"/>
        <v>1227.5108749999999</v>
      </c>
      <c r="AW1216" s="20"/>
    </row>
    <row r="1217" spans="1:49" x14ac:dyDescent="0.25">
      <c r="A1217" t="str">
        <f>VLOOKUP($B1217,'Cushing Balance'!$C$2:$E$500,3,TRUE)</f>
        <v>452012</v>
      </c>
      <c r="B1217" s="1">
        <v>41228</v>
      </c>
      <c r="C1217" s="31"/>
      <c r="D1217" s="8">
        <v>200.36497919999999</v>
      </c>
      <c r="E1217" s="35">
        <v>131.58112499999999</v>
      </c>
      <c r="F1217" s="35"/>
      <c r="G1217" s="29">
        <v>96.174212503833331</v>
      </c>
      <c r="H1217" s="35">
        <v>69.203625000000002</v>
      </c>
      <c r="I1217" s="35">
        <v>0</v>
      </c>
      <c r="J1217" s="26">
        <v>0</v>
      </c>
      <c r="K1217" s="35">
        <v>90.215312499999996</v>
      </c>
      <c r="L1217" s="35">
        <v>14.71427083</v>
      </c>
      <c r="M1217" s="35">
        <v>400.89383329999998</v>
      </c>
      <c r="N1217" s="35">
        <v>0</v>
      </c>
      <c r="O1217" s="35"/>
      <c r="P1217" s="35"/>
      <c r="Q1217" s="35"/>
      <c r="R1217" s="35">
        <v>0</v>
      </c>
      <c r="S1217" s="35"/>
      <c r="T1217" s="35"/>
      <c r="V1217" s="24">
        <f t="shared" si="76"/>
        <v>1003.1473583338333</v>
      </c>
      <c r="X1217" s="5">
        <v>376.51780065893047</v>
      </c>
      <c r="Z1217" s="20">
        <f t="shared" si="77"/>
        <v>1379.6651589927637</v>
      </c>
      <c r="AA1217" s="59">
        <f t="shared" si="75"/>
        <v>41228</v>
      </c>
      <c r="AB1217" s="8">
        <v>149.18662499999999</v>
      </c>
      <c r="AC1217" s="35">
        <v>141.71906250000001</v>
      </c>
      <c r="AD1217" s="35"/>
      <c r="AE1217" s="35">
        <v>0</v>
      </c>
      <c r="AF1217" s="35">
        <v>222.3593333</v>
      </c>
      <c r="AG1217" s="35">
        <v>15.29083333</v>
      </c>
      <c r="AH1217" s="35">
        <v>24.510625000000001</v>
      </c>
      <c r="AI1217" s="35"/>
      <c r="AJ1217" s="35"/>
      <c r="AK1217" s="35"/>
      <c r="AL1217" s="35">
        <v>0</v>
      </c>
      <c r="AM1217" s="35"/>
      <c r="AN1217" s="35"/>
      <c r="AQ1217" s="24">
        <f t="shared" si="79"/>
        <v>553.06647913000006</v>
      </c>
      <c r="AS1217" s="34">
        <v>673.45500000000004</v>
      </c>
      <c r="AU1217" s="20">
        <f t="shared" si="78"/>
        <v>1226.52147913</v>
      </c>
      <c r="AW1217" s="20"/>
    </row>
    <row r="1218" spans="1:49" x14ac:dyDescent="0.25">
      <c r="A1218" t="str">
        <f>VLOOKUP($B1218,'Cushing Balance'!$C$2:$E$500,3,TRUE)</f>
        <v>452012</v>
      </c>
      <c r="B1218" s="1">
        <v>41229</v>
      </c>
      <c r="C1218" s="31"/>
      <c r="D1218" s="8">
        <v>0</v>
      </c>
      <c r="E1218" s="35">
        <v>111.2780625</v>
      </c>
      <c r="F1218" s="35"/>
      <c r="G1218" s="29">
        <v>96.174212503833331</v>
      </c>
      <c r="H1218" s="35">
        <v>60.233729169999997</v>
      </c>
      <c r="I1218" s="35">
        <v>0</v>
      </c>
      <c r="J1218" s="26">
        <v>0</v>
      </c>
      <c r="K1218" s="35">
        <v>87.02525</v>
      </c>
      <c r="L1218" s="35">
        <v>20.116041669999998</v>
      </c>
      <c r="M1218" s="35">
        <v>419.50081249999999</v>
      </c>
      <c r="N1218" s="35">
        <v>0</v>
      </c>
      <c r="O1218" s="35"/>
      <c r="P1218" s="35"/>
      <c r="Q1218" s="35"/>
      <c r="R1218" s="35">
        <v>0</v>
      </c>
      <c r="S1218" s="35"/>
      <c r="T1218" s="35"/>
      <c r="V1218" s="24">
        <f t="shared" si="76"/>
        <v>794.32810834383338</v>
      </c>
      <c r="X1218" s="5">
        <v>376.51780065893047</v>
      </c>
      <c r="Z1218" s="20">
        <f t="shared" si="77"/>
        <v>1170.8459090027638</v>
      </c>
      <c r="AA1218" s="59">
        <f t="shared" si="75"/>
        <v>41229</v>
      </c>
      <c r="AB1218" s="8">
        <v>148.36897920000001</v>
      </c>
      <c r="AC1218" s="35">
        <v>142.03468749999999</v>
      </c>
      <c r="AD1218" s="35"/>
      <c r="AE1218" s="35">
        <v>0</v>
      </c>
      <c r="AF1218" s="35">
        <v>230.2627292</v>
      </c>
      <c r="AG1218" s="35">
        <v>15.214708329999999</v>
      </c>
      <c r="AH1218" s="35">
        <v>72.063729170000002</v>
      </c>
      <c r="AI1218" s="35"/>
      <c r="AJ1218" s="35"/>
      <c r="AK1218" s="35"/>
      <c r="AL1218" s="35">
        <v>0</v>
      </c>
      <c r="AM1218" s="35"/>
      <c r="AN1218" s="35"/>
      <c r="AQ1218" s="24">
        <f t="shared" si="79"/>
        <v>607.94483339999999</v>
      </c>
      <c r="AS1218" s="34">
        <v>673.45500000000004</v>
      </c>
      <c r="AU1218" s="20">
        <f t="shared" si="78"/>
        <v>1281.3998334</v>
      </c>
      <c r="AW1218" s="20"/>
    </row>
    <row r="1219" spans="1:49" x14ac:dyDescent="0.25">
      <c r="A1219" t="str">
        <f>VLOOKUP($B1219,'Cushing Balance'!$C$2:$E$500,3,TRUE)</f>
        <v>462012</v>
      </c>
      <c r="B1219" s="1">
        <v>41230</v>
      </c>
      <c r="C1219" s="31"/>
      <c r="D1219" s="8">
        <v>230.91270829999999</v>
      </c>
      <c r="E1219" s="35">
        <v>54.558500000000002</v>
      </c>
      <c r="F1219" s="35"/>
      <c r="G1219" s="29">
        <v>96.174212503833331</v>
      </c>
      <c r="H1219" s="35">
        <v>75.397562500000006</v>
      </c>
      <c r="I1219" s="35">
        <v>0</v>
      </c>
      <c r="J1219" s="26">
        <v>0</v>
      </c>
      <c r="K1219" s="35">
        <v>101.3886042</v>
      </c>
      <c r="L1219" s="35">
        <v>20.04516667</v>
      </c>
      <c r="M1219" s="35">
        <v>430.90354170000001</v>
      </c>
      <c r="N1219" s="35">
        <v>0</v>
      </c>
      <c r="O1219" s="35"/>
      <c r="P1219" s="35"/>
      <c r="Q1219" s="35"/>
      <c r="R1219" s="35">
        <v>0</v>
      </c>
      <c r="S1219" s="35"/>
      <c r="T1219" s="35"/>
      <c r="V1219" s="24">
        <f t="shared" si="76"/>
        <v>1009.3802958738332</v>
      </c>
      <c r="X1219" s="5">
        <v>376.51780065893047</v>
      </c>
      <c r="Z1219" s="20">
        <f t="shared" si="77"/>
        <v>1385.8980965327637</v>
      </c>
      <c r="AA1219" s="59">
        <f t="shared" si="75"/>
        <v>41230</v>
      </c>
      <c r="AB1219" s="8">
        <v>149.03852079999999</v>
      </c>
      <c r="AC1219" s="35">
        <v>137.85487499999999</v>
      </c>
      <c r="AD1219" s="35"/>
      <c r="AE1219" s="35">
        <v>0</v>
      </c>
      <c r="AF1219" s="35">
        <v>221.85410419999999</v>
      </c>
      <c r="AG1219" s="35">
        <v>14.68302083</v>
      </c>
      <c r="AH1219" s="35">
        <v>53.617708329999999</v>
      </c>
      <c r="AI1219" s="35"/>
      <c r="AJ1219" s="35"/>
      <c r="AK1219" s="35"/>
      <c r="AL1219" s="35">
        <v>0</v>
      </c>
      <c r="AM1219" s="35"/>
      <c r="AN1219" s="35"/>
      <c r="AQ1219" s="24">
        <f t="shared" si="79"/>
        <v>577.04822916000001</v>
      </c>
      <c r="AS1219" s="34">
        <v>673.45500000000004</v>
      </c>
      <c r="AU1219" s="20">
        <f t="shared" si="78"/>
        <v>1250.50322916</v>
      </c>
      <c r="AW1219" s="20"/>
    </row>
    <row r="1220" spans="1:49" x14ac:dyDescent="0.25">
      <c r="A1220" t="str">
        <f>VLOOKUP($B1220,'Cushing Balance'!$C$2:$E$500,3,TRUE)</f>
        <v>462012</v>
      </c>
      <c r="B1220" s="1">
        <v>41231</v>
      </c>
      <c r="C1220" s="31"/>
      <c r="D1220" s="8">
        <v>0</v>
      </c>
      <c r="E1220" s="35">
        <v>101.8136458</v>
      </c>
      <c r="F1220" s="35"/>
      <c r="G1220" s="29">
        <v>96.174212503833331</v>
      </c>
      <c r="H1220" s="35">
        <v>66.840812499999998</v>
      </c>
      <c r="I1220" s="35">
        <v>0</v>
      </c>
      <c r="J1220" s="26">
        <v>0</v>
      </c>
      <c r="K1220" s="35">
        <v>101.48043749999999</v>
      </c>
      <c r="L1220" s="35">
        <v>20.483000000000001</v>
      </c>
      <c r="M1220" s="35">
        <v>423.65147919999998</v>
      </c>
      <c r="N1220" s="35">
        <v>0</v>
      </c>
      <c r="O1220" s="35"/>
      <c r="P1220" s="35"/>
      <c r="Q1220" s="35"/>
      <c r="R1220" s="35">
        <v>0</v>
      </c>
      <c r="S1220" s="35"/>
      <c r="T1220" s="35"/>
      <c r="V1220" s="24">
        <f t="shared" si="76"/>
        <v>810.44358750383333</v>
      </c>
      <c r="X1220" s="5">
        <v>376.51780065893047</v>
      </c>
      <c r="Z1220" s="20">
        <f t="shared" si="77"/>
        <v>1186.9613881627638</v>
      </c>
      <c r="AA1220" s="59">
        <f t="shared" si="75"/>
        <v>41231</v>
      </c>
      <c r="AB1220" s="8">
        <v>149.6404167</v>
      </c>
      <c r="AC1220" s="35">
        <v>141.97399999999999</v>
      </c>
      <c r="AD1220" s="35"/>
      <c r="AE1220" s="35">
        <v>0</v>
      </c>
      <c r="AF1220" s="35">
        <v>225.16256250000001</v>
      </c>
      <c r="AG1220" s="35">
        <v>17.363291669999999</v>
      </c>
      <c r="AH1220" s="35">
        <v>77.733604170000007</v>
      </c>
      <c r="AI1220" s="35"/>
      <c r="AJ1220" s="35"/>
      <c r="AK1220" s="35"/>
      <c r="AL1220" s="35">
        <v>0</v>
      </c>
      <c r="AM1220" s="35"/>
      <c r="AN1220" s="35"/>
      <c r="AQ1220" s="24">
        <f t="shared" si="79"/>
        <v>611.87387504000003</v>
      </c>
      <c r="AS1220" s="34">
        <v>673.45500000000004</v>
      </c>
      <c r="AU1220" s="20">
        <f t="shared" si="78"/>
        <v>1285.3288750400002</v>
      </c>
      <c r="AW1220" s="20"/>
    </row>
    <row r="1221" spans="1:49" x14ac:dyDescent="0.25">
      <c r="A1221" t="str">
        <f>VLOOKUP($B1221,'Cushing Balance'!$C$2:$E$500,3,TRUE)</f>
        <v>462012</v>
      </c>
      <c r="B1221" s="1">
        <v>41232</v>
      </c>
      <c r="C1221" s="31"/>
      <c r="D1221" s="8">
        <v>0</v>
      </c>
      <c r="E1221" s="35">
        <v>16.362208329999998</v>
      </c>
      <c r="F1221" s="35"/>
      <c r="G1221" s="29">
        <v>96.174212503833331</v>
      </c>
      <c r="H1221" s="35">
        <v>43.485708330000001</v>
      </c>
      <c r="I1221" s="35">
        <v>0</v>
      </c>
      <c r="J1221" s="26">
        <v>0</v>
      </c>
      <c r="K1221" s="35">
        <v>102.548875</v>
      </c>
      <c r="L1221" s="35">
        <v>20.03489583</v>
      </c>
      <c r="M1221" s="35">
        <v>422.90504170000003</v>
      </c>
      <c r="N1221" s="35">
        <v>0</v>
      </c>
      <c r="O1221" s="35"/>
      <c r="P1221" s="35"/>
      <c r="Q1221" s="35"/>
      <c r="R1221" s="35">
        <v>0</v>
      </c>
      <c r="S1221" s="35"/>
      <c r="T1221" s="35"/>
      <c r="V1221" s="24">
        <f t="shared" si="76"/>
        <v>701.51094169383327</v>
      </c>
      <c r="X1221" s="5">
        <v>376.51780065893047</v>
      </c>
      <c r="Z1221" s="20">
        <f t="shared" si="77"/>
        <v>1078.0287423527639</v>
      </c>
      <c r="AA1221" s="59">
        <f t="shared" si="75"/>
        <v>41232</v>
      </c>
      <c r="AB1221" s="8">
        <v>149.5043125</v>
      </c>
      <c r="AC1221" s="35">
        <v>141.71906250000001</v>
      </c>
      <c r="AD1221" s="35"/>
      <c r="AE1221" s="35">
        <v>0</v>
      </c>
      <c r="AF1221" s="35">
        <v>223.31956249999999</v>
      </c>
      <c r="AG1221" s="35">
        <v>14.92572917</v>
      </c>
      <c r="AH1221" s="35">
        <v>126.3507292</v>
      </c>
      <c r="AI1221" s="35"/>
      <c r="AJ1221" s="35"/>
      <c r="AK1221" s="35"/>
      <c r="AL1221" s="35">
        <v>0</v>
      </c>
      <c r="AM1221" s="35"/>
      <c r="AN1221" s="35"/>
      <c r="AQ1221" s="24">
        <f t="shared" si="79"/>
        <v>655.81939586999999</v>
      </c>
      <c r="AS1221" s="34">
        <v>673.45500000000004</v>
      </c>
      <c r="AU1221" s="20">
        <f t="shared" si="78"/>
        <v>1329.27439587</v>
      </c>
      <c r="AW1221" s="20"/>
    </row>
    <row r="1222" spans="1:49" x14ac:dyDescent="0.25">
      <c r="A1222" t="str">
        <f>VLOOKUP($B1222,'Cushing Balance'!$C$2:$E$500,3,TRUE)</f>
        <v>462012</v>
      </c>
      <c r="B1222" s="1">
        <v>41233</v>
      </c>
      <c r="C1222" s="31"/>
      <c r="D1222" s="8">
        <v>0</v>
      </c>
      <c r="E1222" s="35">
        <v>134.0955625</v>
      </c>
      <c r="F1222" s="35"/>
      <c r="G1222" s="29">
        <v>96.174212503833331</v>
      </c>
      <c r="H1222" s="35">
        <v>51.14352083</v>
      </c>
      <c r="I1222" s="35">
        <v>0</v>
      </c>
      <c r="J1222" s="26">
        <v>0</v>
      </c>
      <c r="K1222" s="35">
        <v>107.18049999999999</v>
      </c>
      <c r="L1222" s="35">
        <v>20.003217390000003</v>
      </c>
      <c r="M1222" s="35">
        <v>417.31883329999999</v>
      </c>
      <c r="N1222" s="35">
        <v>0</v>
      </c>
      <c r="O1222" s="35"/>
      <c r="P1222" s="35"/>
      <c r="Q1222" s="35"/>
      <c r="R1222" s="35">
        <v>0</v>
      </c>
      <c r="S1222" s="35"/>
      <c r="T1222" s="35"/>
      <c r="V1222" s="24">
        <f t="shared" si="76"/>
        <v>825.91584652383335</v>
      </c>
      <c r="X1222" s="5">
        <v>376.51780065893047</v>
      </c>
      <c r="Z1222" s="20">
        <f t="shared" si="77"/>
        <v>1202.4336471827637</v>
      </c>
      <c r="AA1222" s="59">
        <f t="shared" si="75"/>
        <v>41233</v>
      </c>
      <c r="AB1222" s="8">
        <v>148.66999999999999</v>
      </c>
      <c r="AC1222" s="35">
        <v>141.63408329999999</v>
      </c>
      <c r="AD1222" s="35"/>
      <c r="AE1222" s="35">
        <v>0</v>
      </c>
      <c r="AF1222" s="35">
        <v>230.3575625</v>
      </c>
      <c r="AG1222" s="35">
        <v>13.017374999999999</v>
      </c>
      <c r="AH1222" s="35">
        <v>95.949916670000007</v>
      </c>
      <c r="AI1222" s="35"/>
      <c r="AJ1222" s="35"/>
      <c r="AK1222" s="35"/>
      <c r="AL1222" s="35">
        <v>0</v>
      </c>
      <c r="AM1222" s="35"/>
      <c r="AN1222" s="35"/>
      <c r="AQ1222" s="24">
        <f t="shared" si="79"/>
        <v>629.62893746999998</v>
      </c>
      <c r="AS1222" s="34">
        <v>673.45500000000004</v>
      </c>
      <c r="AU1222" s="20">
        <f t="shared" si="78"/>
        <v>1303.0839374699999</v>
      </c>
      <c r="AW1222" s="20"/>
    </row>
    <row r="1223" spans="1:49" x14ac:dyDescent="0.25">
      <c r="A1223" t="str">
        <f>VLOOKUP($B1223,'Cushing Balance'!$C$2:$E$500,3,TRUE)</f>
        <v>462012</v>
      </c>
      <c r="B1223" s="1">
        <v>41234</v>
      </c>
      <c r="C1223" s="31"/>
      <c r="D1223" s="8">
        <v>84.174499999999995</v>
      </c>
      <c r="E1223" s="35">
        <v>102.7663333</v>
      </c>
      <c r="F1223" s="35"/>
      <c r="G1223" s="29">
        <v>96.174212503833331</v>
      </c>
      <c r="H1223" s="35">
        <v>79.476687499999997</v>
      </c>
      <c r="I1223" s="35">
        <v>0</v>
      </c>
      <c r="J1223" s="26">
        <v>0</v>
      </c>
      <c r="K1223" s="35">
        <v>112.8911458</v>
      </c>
      <c r="L1223" s="35">
        <v>20.058562500000001</v>
      </c>
      <c r="M1223" s="35">
        <v>419.75324999999998</v>
      </c>
      <c r="N1223" s="35">
        <v>0</v>
      </c>
      <c r="O1223" s="35"/>
      <c r="P1223" s="35"/>
      <c r="Q1223" s="35"/>
      <c r="R1223" s="35">
        <v>0</v>
      </c>
      <c r="S1223" s="35"/>
      <c r="T1223" s="35"/>
      <c r="V1223" s="24">
        <f t="shared" si="76"/>
        <v>915.29469160383337</v>
      </c>
      <c r="X1223" s="5">
        <v>376.51780065893047</v>
      </c>
      <c r="Z1223" s="20">
        <f t="shared" si="77"/>
        <v>1291.812492262764</v>
      </c>
      <c r="AA1223" s="59">
        <f t="shared" si="75"/>
        <v>41234</v>
      </c>
      <c r="AB1223" s="8">
        <v>149.43195829999999</v>
      </c>
      <c r="AC1223" s="35">
        <v>141.0149375</v>
      </c>
      <c r="AD1223" s="35"/>
      <c r="AE1223" s="35">
        <v>0</v>
      </c>
      <c r="AF1223" s="35">
        <v>225.77018749999999</v>
      </c>
      <c r="AG1223" s="35">
        <v>14.280749999999999</v>
      </c>
      <c r="AH1223" s="35">
        <v>137.44183329999998</v>
      </c>
      <c r="AI1223" s="35"/>
      <c r="AJ1223" s="35"/>
      <c r="AK1223" s="35"/>
      <c r="AL1223" s="35">
        <v>0</v>
      </c>
      <c r="AM1223" s="35"/>
      <c r="AN1223" s="35"/>
      <c r="AQ1223" s="24">
        <f t="shared" si="79"/>
        <v>667.93966660000001</v>
      </c>
      <c r="AS1223" s="34">
        <v>673.45500000000004</v>
      </c>
      <c r="AU1223" s="20">
        <f t="shared" si="78"/>
        <v>1341.3946666000002</v>
      </c>
      <c r="AW1223" s="20"/>
    </row>
    <row r="1224" spans="1:49" x14ac:dyDescent="0.25">
      <c r="A1224" t="str">
        <f>VLOOKUP($B1224,'Cushing Balance'!$C$2:$E$500,3,TRUE)</f>
        <v>462012</v>
      </c>
      <c r="B1224" s="1">
        <v>41235</v>
      </c>
      <c r="C1224" s="31"/>
      <c r="D1224" s="8">
        <v>0</v>
      </c>
      <c r="E1224" s="35">
        <v>51.868000000000002</v>
      </c>
      <c r="F1224" s="35"/>
      <c r="G1224" s="29">
        <v>96.174212503833331</v>
      </c>
      <c r="H1224" s="35">
        <v>75.55960417</v>
      </c>
      <c r="I1224" s="35">
        <v>0</v>
      </c>
      <c r="J1224" s="26">
        <v>0</v>
      </c>
      <c r="K1224" s="35">
        <v>110.97560420000001</v>
      </c>
      <c r="L1224" s="35">
        <v>19.973937500000002</v>
      </c>
      <c r="M1224" s="35">
        <v>423.44685420000002</v>
      </c>
      <c r="N1224" s="35">
        <v>0</v>
      </c>
      <c r="O1224" s="35"/>
      <c r="P1224" s="35"/>
      <c r="Q1224" s="35"/>
      <c r="R1224" s="35">
        <v>0</v>
      </c>
      <c r="S1224" s="35"/>
      <c r="T1224" s="35"/>
      <c r="V1224" s="24">
        <f t="shared" si="76"/>
        <v>777.99821257383337</v>
      </c>
      <c r="X1224" s="5">
        <v>376.51780065893047</v>
      </c>
      <c r="Z1224" s="20">
        <f t="shared" si="77"/>
        <v>1154.5160132327637</v>
      </c>
      <c r="AA1224" s="59">
        <f t="shared" ref="AA1224:AA1287" si="80">B1224</f>
        <v>41235</v>
      </c>
      <c r="AB1224" s="8">
        <v>150.40497920000001</v>
      </c>
      <c r="AC1224" s="35">
        <v>140.7255208</v>
      </c>
      <c r="AD1224" s="35"/>
      <c r="AE1224" s="35">
        <v>0</v>
      </c>
      <c r="AF1224" s="35">
        <v>224.4144167</v>
      </c>
      <c r="AG1224" s="35">
        <v>16.74852083</v>
      </c>
      <c r="AH1224" s="35">
        <v>110.32356249999999</v>
      </c>
      <c r="AI1224" s="35"/>
      <c r="AJ1224" s="35"/>
      <c r="AK1224" s="35"/>
      <c r="AL1224" s="35">
        <v>0</v>
      </c>
      <c r="AM1224" s="35"/>
      <c r="AN1224" s="35"/>
      <c r="AQ1224" s="24">
        <f t="shared" si="79"/>
        <v>642.61700002999987</v>
      </c>
      <c r="AS1224" s="34">
        <v>673.45500000000004</v>
      </c>
      <c r="AU1224" s="20">
        <f t="shared" si="78"/>
        <v>1316.0720000299998</v>
      </c>
      <c r="AW1224" s="20"/>
    </row>
    <row r="1225" spans="1:49" x14ac:dyDescent="0.25">
      <c r="A1225" t="str">
        <f>VLOOKUP($B1225,'Cushing Balance'!$C$2:$E$500,3,TRUE)</f>
        <v>462012</v>
      </c>
      <c r="B1225" s="1">
        <v>41236</v>
      </c>
      <c r="C1225" s="31"/>
      <c r="D1225" s="8">
        <v>178.85202079999999</v>
      </c>
      <c r="E1225" s="35">
        <v>122.8557083</v>
      </c>
      <c r="F1225" s="35"/>
      <c r="G1225" s="29">
        <v>96.174212503833331</v>
      </c>
      <c r="H1225" s="35">
        <v>57.907312500000003</v>
      </c>
      <c r="I1225" s="35">
        <v>0</v>
      </c>
      <c r="J1225" s="26">
        <v>0</v>
      </c>
      <c r="K1225" s="35">
        <v>112.0997708</v>
      </c>
      <c r="L1225" s="35">
        <v>13.062895829999999</v>
      </c>
      <c r="M1225" s="35">
        <v>421.2266042</v>
      </c>
      <c r="N1225" s="35">
        <v>0</v>
      </c>
      <c r="O1225" s="35"/>
      <c r="P1225" s="35"/>
      <c r="Q1225" s="35"/>
      <c r="R1225" s="35">
        <v>0</v>
      </c>
      <c r="S1225" s="35"/>
      <c r="T1225" s="35"/>
      <c r="V1225" s="24">
        <f t="shared" si="76"/>
        <v>1002.1785249338333</v>
      </c>
      <c r="X1225" s="5">
        <v>376.51780065893047</v>
      </c>
      <c r="Z1225" s="20">
        <f t="shared" si="77"/>
        <v>1378.6963255927637</v>
      </c>
      <c r="AA1225" s="59">
        <f t="shared" si="80"/>
        <v>41236</v>
      </c>
      <c r="AB1225" s="8">
        <v>147.66787500000001</v>
      </c>
      <c r="AC1225" s="35">
        <v>139.4770417</v>
      </c>
      <c r="AD1225" s="35"/>
      <c r="AE1225" s="35">
        <v>0</v>
      </c>
      <c r="AF1225" s="35">
        <v>228.04591669999999</v>
      </c>
      <c r="AG1225" s="35">
        <v>16.014041670000001</v>
      </c>
      <c r="AH1225" s="35">
        <v>142.9058125</v>
      </c>
      <c r="AI1225" s="35"/>
      <c r="AJ1225" s="35"/>
      <c r="AK1225" s="35"/>
      <c r="AL1225" s="35">
        <v>0</v>
      </c>
      <c r="AM1225" s="35"/>
      <c r="AN1225" s="35"/>
      <c r="AQ1225" s="24">
        <f t="shared" si="79"/>
        <v>674.11068756999998</v>
      </c>
      <c r="AS1225" s="34">
        <v>673.45500000000004</v>
      </c>
      <c r="AU1225" s="20">
        <f t="shared" si="78"/>
        <v>1347.5656875700001</v>
      </c>
      <c r="AW1225" s="20"/>
    </row>
    <row r="1226" spans="1:49" x14ac:dyDescent="0.25">
      <c r="A1226" t="str">
        <f>VLOOKUP($B1226,'Cushing Balance'!$C$2:$E$500,3,TRUE)</f>
        <v>472012</v>
      </c>
      <c r="B1226" s="1">
        <v>41237</v>
      </c>
      <c r="C1226" s="31"/>
      <c r="D1226" s="8">
        <v>84.343145829999997</v>
      </c>
      <c r="E1226" s="35">
        <v>124.77006249999999</v>
      </c>
      <c r="F1226" s="35"/>
      <c r="G1226" s="29">
        <v>96.174212503833331</v>
      </c>
      <c r="H1226" s="35">
        <v>36.993916669999997</v>
      </c>
      <c r="I1226" s="35">
        <v>0</v>
      </c>
      <c r="J1226" s="26">
        <v>0</v>
      </c>
      <c r="K1226" s="35">
        <v>109.6559792</v>
      </c>
      <c r="L1226" s="35">
        <v>14.239770829999999</v>
      </c>
      <c r="M1226" s="35">
        <v>434.75660420000003</v>
      </c>
      <c r="N1226" s="35">
        <v>0</v>
      </c>
      <c r="O1226" s="35"/>
      <c r="P1226" s="35"/>
      <c r="Q1226" s="35"/>
      <c r="R1226" s="35">
        <v>0</v>
      </c>
      <c r="S1226" s="35"/>
      <c r="T1226" s="35"/>
      <c r="V1226" s="24">
        <f t="shared" ref="V1226:V1289" si="81">SUM(D1226:R1226)</f>
        <v>900.93369173383326</v>
      </c>
      <c r="X1226" s="5">
        <v>376.51780065893047</v>
      </c>
      <c r="Z1226" s="20">
        <f t="shared" ref="Z1226:Z1289" si="82">X1226+V1226</f>
        <v>1277.4514923927636</v>
      </c>
      <c r="AA1226" s="59">
        <f t="shared" si="80"/>
        <v>41237</v>
      </c>
      <c r="AB1226" s="8">
        <v>148.45302079999999</v>
      </c>
      <c r="AC1226" s="35">
        <v>140.45050000000001</v>
      </c>
      <c r="AD1226" s="35"/>
      <c r="AE1226" s="35">
        <v>0</v>
      </c>
      <c r="AF1226" s="35">
        <v>231.32585420000001</v>
      </c>
      <c r="AG1226" s="35">
        <v>15.152958329999999</v>
      </c>
      <c r="AH1226" s="35">
        <v>143.2022083</v>
      </c>
      <c r="AI1226" s="35"/>
      <c r="AJ1226" s="35"/>
      <c r="AK1226" s="35"/>
      <c r="AL1226" s="35">
        <v>0</v>
      </c>
      <c r="AM1226" s="35"/>
      <c r="AN1226" s="35"/>
      <c r="AQ1226" s="24">
        <f t="shared" si="79"/>
        <v>678.5845416300001</v>
      </c>
      <c r="AS1226" s="34">
        <v>673.45500000000004</v>
      </c>
      <c r="AU1226" s="20">
        <f t="shared" ref="AU1226:AU1289" si="83">AS1226+AQ1226</f>
        <v>1352.0395416300003</v>
      </c>
      <c r="AW1226" s="20"/>
    </row>
    <row r="1227" spans="1:49" x14ac:dyDescent="0.25">
      <c r="A1227" t="str">
        <f>VLOOKUP($B1227,'Cushing Balance'!$C$2:$E$500,3,TRUE)</f>
        <v>472012</v>
      </c>
      <c r="B1227" s="1">
        <v>41238</v>
      </c>
      <c r="C1227" s="31"/>
      <c r="D1227" s="8">
        <v>96.188249999999996</v>
      </c>
      <c r="E1227" s="35">
        <v>114.084125</v>
      </c>
      <c r="F1227" s="35"/>
      <c r="G1227" s="29">
        <v>96.174212503833331</v>
      </c>
      <c r="H1227" s="35">
        <v>67.933895829999997</v>
      </c>
      <c r="I1227" s="35">
        <v>0</v>
      </c>
      <c r="J1227" s="26">
        <v>0</v>
      </c>
      <c r="K1227" s="35">
        <v>105.74564580000001</v>
      </c>
      <c r="L1227" s="35">
        <v>20.006770830000001</v>
      </c>
      <c r="M1227" s="35">
        <v>420.03316669999998</v>
      </c>
      <c r="N1227" s="35">
        <v>0</v>
      </c>
      <c r="O1227" s="35"/>
      <c r="P1227" s="35"/>
      <c r="Q1227" s="35"/>
      <c r="R1227" s="35">
        <v>0</v>
      </c>
      <c r="S1227" s="35"/>
      <c r="T1227" s="35"/>
      <c r="V1227" s="24">
        <f t="shared" si="81"/>
        <v>920.16606666383336</v>
      </c>
      <c r="X1227" s="5">
        <v>376.51780065893047</v>
      </c>
      <c r="Z1227" s="20">
        <f t="shared" si="82"/>
        <v>1296.6838673227639</v>
      </c>
      <c r="AA1227" s="59">
        <f t="shared" si="80"/>
        <v>41238</v>
      </c>
      <c r="AB1227" s="8">
        <v>149.56985420000001</v>
      </c>
      <c r="AC1227" s="35">
        <v>140.6143333</v>
      </c>
      <c r="AD1227" s="35"/>
      <c r="AE1227" s="35">
        <v>0</v>
      </c>
      <c r="AF1227" s="35">
        <v>230.6391667</v>
      </c>
      <c r="AG1227" s="35">
        <v>15.243020829999999</v>
      </c>
      <c r="AH1227" s="35">
        <v>131.2112917</v>
      </c>
      <c r="AI1227" s="35"/>
      <c r="AJ1227" s="35"/>
      <c r="AK1227" s="35"/>
      <c r="AL1227" s="35">
        <v>0</v>
      </c>
      <c r="AM1227" s="35"/>
      <c r="AN1227" s="35"/>
      <c r="AQ1227" s="24">
        <f t="shared" ref="AQ1227:AQ1290" si="84">SUM(AB1227:AO1227)</f>
        <v>667.27766672999996</v>
      </c>
      <c r="AS1227" s="34">
        <v>673.45500000000004</v>
      </c>
      <c r="AU1227" s="20">
        <f t="shared" si="83"/>
        <v>1340.7326667299999</v>
      </c>
      <c r="AW1227" s="20"/>
    </row>
    <row r="1228" spans="1:49" x14ac:dyDescent="0.25">
      <c r="A1228" t="str">
        <f>VLOOKUP($B1228,'Cushing Balance'!$C$2:$E$500,3,TRUE)</f>
        <v>472012</v>
      </c>
      <c r="B1228" s="1">
        <v>41239</v>
      </c>
      <c r="C1228" s="31"/>
      <c r="D1228" s="8">
        <v>0</v>
      </c>
      <c r="E1228" s="35">
        <v>63.519958330000001</v>
      </c>
      <c r="F1228" s="35"/>
      <c r="G1228" s="29">
        <v>96.174212503833331</v>
      </c>
      <c r="H1228" s="35">
        <v>37.252749999999999</v>
      </c>
      <c r="I1228" s="35">
        <v>0</v>
      </c>
      <c r="J1228" s="26">
        <v>0</v>
      </c>
      <c r="K1228" s="35">
        <v>97.678062499999996</v>
      </c>
      <c r="L1228" s="35">
        <v>12.870625</v>
      </c>
      <c r="M1228" s="35">
        <v>429.22752079999998</v>
      </c>
      <c r="N1228" s="35">
        <v>0</v>
      </c>
      <c r="O1228" s="35"/>
      <c r="P1228" s="35"/>
      <c r="Q1228" s="35"/>
      <c r="R1228" s="35">
        <v>0</v>
      </c>
      <c r="S1228" s="35"/>
      <c r="T1228" s="35"/>
      <c r="V1228" s="24">
        <f t="shared" si="81"/>
        <v>736.72312913383325</v>
      </c>
      <c r="X1228" s="5">
        <v>376.51780065893047</v>
      </c>
      <c r="Z1228" s="20">
        <f t="shared" si="82"/>
        <v>1113.2409297927638</v>
      </c>
      <c r="AA1228" s="59">
        <f t="shared" si="80"/>
        <v>41239</v>
      </c>
      <c r="AB1228" s="8">
        <v>148.0468333</v>
      </c>
      <c r="AC1228" s="35">
        <v>140.15845830000001</v>
      </c>
      <c r="AD1228" s="35"/>
      <c r="AE1228" s="35">
        <v>0</v>
      </c>
      <c r="AF1228" s="35">
        <v>233.1425625</v>
      </c>
      <c r="AG1228" s="35">
        <v>17.874937500000001</v>
      </c>
      <c r="AH1228" s="35">
        <v>101.332375</v>
      </c>
      <c r="AI1228" s="35"/>
      <c r="AJ1228" s="35"/>
      <c r="AK1228" s="35"/>
      <c r="AL1228" s="35">
        <v>0</v>
      </c>
      <c r="AM1228" s="35"/>
      <c r="AN1228" s="35"/>
      <c r="AQ1228" s="24">
        <f t="shared" si="84"/>
        <v>640.55516659999989</v>
      </c>
      <c r="AS1228" s="34">
        <v>673.45500000000004</v>
      </c>
      <c r="AU1228" s="20">
        <f t="shared" si="83"/>
        <v>1314.0101666</v>
      </c>
      <c r="AW1228" s="20"/>
    </row>
    <row r="1229" spans="1:49" x14ac:dyDescent="0.25">
      <c r="A1229" t="str">
        <f>VLOOKUP($B1229,'Cushing Balance'!$C$2:$E$500,3,TRUE)</f>
        <v>472012</v>
      </c>
      <c r="B1229" s="1">
        <v>41240</v>
      </c>
      <c r="C1229" s="31"/>
      <c r="D1229" s="8">
        <v>0</v>
      </c>
      <c r="E1229" s="35">
        <v>37.7458125</v>
      </c>
      <c r="F1229" s="35"/>
      <c r="G1229" s="29">
        <v>96.174212503833331</v>
      </c>
      <c r="H1229" s="35">
        <v>46.237187499999997</v>
      </c>
      <c r="I1229" s="35">
        <v>0</v>
      </c>
      <c r="J1229" s="26">
        <v>0</v>
      </c>
      <c r="K1229" s="35">
        <v>105.989875</v>
      </c>
      <c r="L1229" s="35">
        <v>16.153770829999999</v>
      </c>
      <c r="M1229" s="35">
        <v>443.9121667</v>
      </c>
      <c r="N1229" s="35">
        <v>0</v>
      </c>
      <c r="O1229" s="35"/>
      <c r="P1229" s="35"/>
      <c r="Q1229" s="35"/>
      <c r="R1229" s="35">
        <v>0</v>
      </c>
      <c r="S1229" s="35"/>
      <c r="T1229" s="35"/>
      <c r="V1229" s="24">
        <f t="shared" si="81"/>
        <v>746.21302503383333</v>
      </c>
      <c r="X1229" s="5">
        <v>376.51780065893047</v>
      </c>
      <c r="Z1229" s="20">
        <f t="shared" si="82"/>
        <v>1122.7308256927638</v>
      </c>
      <c r="AA1229" s="59">
        <f t="shared" si="80"/>
        <v>41240</v>
      </c>
      <c r="AB1229" s="8">
        <v>148.09277080000001</v>
      </c>
      <c r="AC1229" s="35">
        <v>140.69931249999999</v>
      </c>
      <c r="AD1229" s="35"/>
      <c r="AE1229" s="35">
        <v>0</v>
      </c>
      <c r="AF1229" s="35">
        <v>228.1550833</v>
      </c>
      <c r="AG1229" s="35">
        <v>15.339</v>
      </c>
      <c r="AH1229" s="35">
        <v>121.69910420000001</v>
      </c>
      <c r="AI1229" s="35"/>
      <c r="AJ1229" s="35"/>
      <c r="AK1229" s="35"/>
      <c r="AL1229" s="35">
        <v>0</v>
      </c>
      <c r="AM1229" s="35"/>
      <c r="AN1229" s="35"/>
      <c r="AQ1229" s="24">
        <f t="shared" si="84"/>
        <v>653.98527079999997</v>
      </c>
      <c r="AS1229" s="34">
        <v>673.45500000000004</v>
      </c>
      <c r="AU1229" s="20">
        <f t="shared" si="83"/>
        <v>1327.4402708</v>
      </c>
      <c r="AW1229" s="20"/>
    </row>
    <row r="1230" spans="1:49" x14ac:dyDescent="0.25">
      <c r="A1230" t="str">
        <f>VLOOKUP($B1230,'Cushing Balance'!$C$2:$E$500,3,TRUE)</f>
        <v>472012</v>
      </c>
      <c r="B1230" s="1">
        <v>41241</v>
      </c>
      <c r="C1230" s="31"/>
      <c r="D1230" s="8">
        <v>18.232125</v>
      </c>
      <c r="E1230" s="35">
        <v>123.4991667</v>
      </c>
      <c r="F1230" s="35"/>
      <c r="G1230" s="29">
        <v>96.174212503833331</v>
      </c>
      <c r="H1230" s="35">
        <v>47.929645829999998</v>
      </c>
      <c r="I1230" s="35">
        <v>0</v>
      </c>
      <c r="J1230" s="26">
        <v>0</v>
      </c>
      <c r="K1230" s="35">
        <v>107.0032083</v>
      </c>
      <c r="L1230" s="35">
        <v>19.6751875</v>
      </c>
      <c r="M1230" s="35">
        <v>454.06631249999998</v>
      </c>
      <c r="N1230" s="35">
        <v>0</v>
      </c>
      <c r="O1230" s="35"/>
      <c r="P1230" s="35"/>
      <c r="Q1230" s="35"/>
      <c r="R1230" s="35">
        <v>0</v>
      </c>
      <c r="S1230" s="35"/>
      <c r="T1230" s="35"/>
      <c r="V1230" s="24">
        <f t="shared" si="81"/>
        <v>866.57985833383327</v>
      </c>
      <c r="X1230" s="5">
        <v>376.51780065893047</v>
      </c>
      <c r="Z1230" s="20">
        <f t="shared" si="82"/>
        <v>1243.0976589927636</v>
      </c>
      <c r="AA1230" s="59">
        <f t="shared" si="80"/>
        <v>41241</v>
      </c>
      <c r="AB1230" s="8">
        <v>146.90397920000001</v>
      </c>
      <c r="AC1230" s="35">
        <v>123.77310420000001</v>
      </c>
      <c r="AD1230" s="35"/>
      <c r="AE1230" s="35">
        <v>0</v>
      </c>
      <c r="AF1230" s="35">
        <v>222.75425000000001</v>
      </c>
      <c r="AG1230" s="35">
        <v>15.004041670000001</v>
      </c>
      <c r="AH1230" s="35">
        <v>100.001</v>
      </c>
      <c r="AI1230" s="35"/>
      <c r="AJ1230" s="35"/>
      <c r="AK1230" s="35"/>
      <c r="AL1230" s="35">
        <v>0</v>
      </c>
      <c r="AM1230" s="35"/>
      <c r="AN1230" s="35"/>
      <c r="AQ1230" s="24">
        <f t="shared" si="84"/>
        <v>608.43637507000005</v>
      </c>
      <c r="AS1230" s="34">
        <v>673.45500000000004</v>
      </c>
      <c r="AU1230" s="20">
        <f t="shared" si="83"/>
        <v>1281.8913750700001</v>
      </c>
      <c r="AW1230" s="20"/>
    </row>
    <row r="1231" spans="1:49" x14ac:dyDescent="0.25">
      <c r="A1231" t="str">
        <f>VLOOKUP($B1231,'Cushing Balance'!$C$2:$E$500,3,TRUE)</f>
        <v>472012</v>
      </c>
      <c r="B1231" s="1">
        <v>41242</v>
      </c>
      <c r="C1231" s="31"/>
      <c r="D1231" s="8">
        <v>71.941249999999997</v>
      </c>
      <c r="E1231" s="35">
        <v>129.8172917</v>
      </c>
      <c r="F1231" s="35"/>
      <c r="G1231" s="29">
        <v>96.174212503833331</v>
      </c>
      <c r="H1231" s="35">
        <v>55.107333330000003</v>
      </c>
      <c r="I1231" s="35">
        <v>0</v>
      </c>
      <c r="J1231" s="26">
        <v>0</v>
      </c>
      <c r="K1231" s="35">
        <v>105.5660625</v>
      </c>
      <c r="L1231" s="35">
        <v>19.993208330000002</v>
      </c>
      <c r="M1231" s="35">
        <v>409.65216670000001</v>
      </c>
      <c r="N1231" s="35">
        <v>0</v>
      </c>
      <c r="O1231" s="35"/>
      <c r="P1231" s="35"/>
      <c r="Q1231" s="35"/>
      <c r="R1231" s="35">
        <v>0</v>
      </c>
      <c r="S1231" s="35"/>
      <c r="T1231" s="35"/>
      <c r="V1231" s="24">
        <f t="shared" si="81"/>
        <v>888.25152506383336</v>
      </c>
      <c r="X1231" s="5">
        <v>376.51780065893047</v>
      </c>
      <c r="Z1231" s="20">
        <f t="shared" si="82"/>
        <v>1264.7693257227638</v>
      </c>
      <c r="AA1231" s="59">
        <f t="shared" si="80"/>
        <v>41242</v>
      </c>
      <c r="AB1231" s="8">
        <v>149.33160420000002</v>
      </c>
      <c r="AC1231" s="35">
        <v>140.8414167</v>
      </c>
      <c r="AD1231" s="35"/>
      <c r="AE1231" s="35">
        <v>0</v>
      </c>
      <c r="AF1231" s="35">
        <v>227.91858329999999</v>
      </c>
      <c r="AG1231" s="35">
        <v>16.657374999999998</v>
      </c>
      <c r="AH1231" s="35">
        <v>100.86993750000001</v>
      </c>
      <c r="AI1231" s="35"/>
      <c r="AJ1231" s="35"/>
      <c r="AK1231" s="35"/>
      <c r="AL1231" s="35">
        <v>0</v>
      </c>
      <c r="AM1231" s="35"/>
      <c r="AN1231" s="35"/>
      <c r="AQ1231" s="24">
        <f t="shared" si="84"/>
        <v>635.6189167</v>
      </c>
      <c r="AS1231" s="34">
        <v>673.45500000000004</v>
      </c>
      <c r="AU1231" s="20">
        <f t="shared" si="83"/>
        <v>1309.0739167000002</v>
      </c>
      <c r="AW1231" s="20"/>
    </row>
    <row r="1232" spans="1:49" x14ac:dyDescent="0.25">
      <c r="A1232" t="str">
        <f>VLOOKUP($B1232,'Cushing Balance'!$C$2:$E$500,3,TRUE)</f>
        <v>472012</v>
      </c>
      <c r="B1232" s="1">
        <v>41243</v>
      </c>
      <c r="C1232" s="31"/>
      <c r="D1232" s="8">
        <v>0</v>
      </c>
      <c r="E1232" s="35">
        <v>13.329416670000001</v>
      </c>
      <c r="F1232" s="35"/>
      <c r="G1232" s="29">
        <v>96.174212503833331</v>
      </c>
      <c r="H1232" s="35">
        <v>37.263333330000002</v>
      </c>
      <c r="I1232" s="35">
        <v>0</v>
      </c>
      <c r="J1232" s="26">
        <v>0</v>
      </c>
      <c r="K1232" s="35">
        <v>104.4640208</v>
      </c>
      <c r="L1232" s="35">
        <v>19.132416669999998</v>
      </c>
      <c r="M1232" s="35">
        <v>446.21993750000001</v>
      </c>
      <c r="N1232" s="35">
        <v>0</v>
      </c>
      <c r="O1232" s="35"/>
      <c r="P1232" s="35"/>
      <c r="Q1232" s="35"/>
      <c r="R1232" s="35">
        <v>0</v>
      </c>
      <c r="S1232" s="35"/>
      <c r="T1232" s="35"/>
      <c r="V1232" s="24">
        <f t="shared" si="81"/>
        <v>716.58333747383335</v>
      </c>
      <c r="X1232" s="5">
        <v>376.51780065893047</v>
      </c>
      <c r="Z1232" s="20">
        <f t="shared" si="82"/>
        <v>1093.1011381327639</v>
      </c>
      <c r="AA1232" s="59">
        <f t="shared" si="80"/>
        <v>41243</v>
      </c>
      <c r="AB1232" s="8">
        <v>149.89289579999999</v>
      </c>
      <c r="AC1232" s="35">
        <v>140.78429170000001</v>
      </c>
      <c r="AD1232" s="35"/>
      <c r="AE1232" s="35">
        <v>0</v>
      </c>
      <c r="AF1232" s="35">
        <v>224.57149999999999</v>
      </c>
      <c r="AG1232" s="35">
        <v>17.46908333</v>
      </c>
      <c r="AH1232" s="35">
        <v>140.81727079999999</v>
      </c>
      <c r="AI1232" s="35"/>
      <c r="AJ1232" s="35"/>
      <c r="AK1232" s="35"/>
      <c r="AL1232" s="35">
        <v>0</v>
      </c>
      <c r="AM1232" s="35"/>
      <c r="AN1232" s="35"/>
      <c r="AQ1232" s="24">
        <f t="shared" si="84"/>
        <v>673.53504162999991</v>
      </c>
      <c r="AS1232" s="34">
        <v>673.45500000000004</v>
      </c>
      <c r="AU1232" s="20">
        <f t="shared" si="83"/>
        <v>1346.99004163</v>
      </c>
      <c r="AW1232" s="20"/>
    </row>
    <row r="1233" spans="1:49" x14ac:dyDescent="0.25">
      <c r="A1233" t="str">
        <f>VLOOKUP($B1233,'Cushing Balance'!$C$2:$E$500,3,TRUE)</f>
        <v>482012</v>
      </c>
      <c r="B1233" s="1">
        <v>41244</v>
      </c>
      <c r="C1233" s="31"/>
      <c r="D1233" s="8">
        <v>0</v>
      </c>
      <c r="E1233" s="35">
        <v>135.8771667</v>
      </c>
      <c r="F1233" s="35"/>
      <c r="G1233" s="29">
        <v>89.327584674193545</v>
      </c>
      <c r="H1233" s="35">
        <v>53.235166669999998</v>
      </c>
      <c r="I1233" s="35">
        <v>0</v>
      </c>
      <c r="J1233" s="26">
        <v>0</v>
      </c>
      <c r="K1233" s="35">
        <v>96.158770829999995</v>
      </c>
      <c r="L1233" s="35">
        <v>18.444645830000002</v>
      </c>
      <c r="M1233" s="35">
        <v>418.66360420000001</v>
      </c>
      <c r="N1233" s="35">
        <v>0</v>
      </c>
      <c r="O1233" s="35"/>
      <c r="P1233" s="35"/>
      <c r="Q1233" s="35"/>
      <c r="R1233" s="35">
        <v>0</v>
      </c>
      <c r="S1233" s="35"/>
      <c r="T1233" s="35"/>
      <c r="V1233" s="24">
        <f t="shared" si="81"/>
        <v>811.70693890419352</v>
      </c>
      <c r="X1233" s="5">
        <v>377.39100346893395</v>
      </c>
      <c r="Z1233" s="20">
        <f t="shared" si="82"/>
        <v>1189.0979423731274</v>
      </c>
      <c r="AA1233" s="59">
        <f t="shared" si="80"/>
        <v>41244</v>
      </c>
      <c r="AB1233" s="8">
        <v>146.09035420000001</v>
      </c>
      <c r="AC1233" s="35">
        <v>141.71906250000001</v>
      </c>
      <c r="AD1233" s="35"/>
      <c r="AE1233" s="35">
        <v>0</v>
      </c>
      <c r="AF1233" s="35">
        <v>223.72791670000001</v>
      </c>
      <c r="AG1233" s="35">
        <v>22.690333330000001</v>
      </c>
      <c r="AH1233" s="35">
        <v>83.930875</v>
      </c>
      <c r="AI1233" s="35"/>
      <c r="AJ1233" s="35"/>
      <c r="AK1233" s="35"/>
      <c r="AL1233" s="35">
        <v>0</v>
      </c>
      <c r="AM1233" s="35"/>
      <c r="AN1233" s="35"/>
      <c r="AQ1233" s="24">
        <f t="shared" si="84"/>
        <v>618.15854173000014</v>
      </c>
      <c r="AS1233" s="34">
        <v>738.86249999999995</v>
      </c>
      <c r="AU1233" s="20">
        <f t="shared" si="83"/>
        <v>1357.02104173</v>
      </c>
      <c r="AW1233" s="20"/>
    </row>
    <row r="1234" spans="1:49" x14ac:dyDescent="0.25">
      <c r="A1234" t="str">
        <f>VLOOKUP($B1234,'Cushing Balance'!$C$2:$E$500,3,TRUE)</f>
        <v>482012</v>
      </c>
      <c r="B1234" s="1">
        <v>41245</v>
      </c>
      <c r="C1234" s="31"/>
      <c r="D1234" s="8">
        <v>71.925583329999995</v>
      </c>
      <c r="E1234" s="35">
        <v>170.71695829999999</v>
      </c>
      <c r="F1234" s="35"/>
      <c r="G1234" s="29">
        <v>89.327584674193545</v>
      </c>
      <c r="H1234" s="35">
        <v>48.625083330000002</v>
      </c>
      <c r="I1234" s="35">
        <v>0</v>
      </c>
      <c r="J1234" s="26">
        <v>0</v>
      </c>
      <c r="K1234" s="35">
        <v>97.505791670000008</v>
      </c>
      <c r="L1234" s="35">
        <v>20.033625000000001</v>
      </c>
      <c r="M1234" s="35">
        <v>361.8225625</v>
      </c>
      <c r="N1234" s="35">
        <v>0</v>
      </c>
      <c r="O1234" s="35"/>
      <c r="P1234" s="35"/>
      <c r="Q1234" s="35"/>
      <c r="R1234" s="35">
        <v>0</v>
      </c>
      <c r="S1234" s="35"/>
      <c r="T1234" s="35"/>
      <c r="V1234" s="24">
        <f t="shared" si="81"/>
        <v>859.95718880419349</v>
      </c>
      <c r="X1234" s="5">
        <v>377.39100346893395</v>
      </c>
      <c r="Z1234" s="20">
        <f t="shared" si="82"/>
        <v>1237.3481922731276</v>
      </c>
      <c r="AA1234" s="59">
        <f t="shared" si="80"/>
        <v>41245</v>
      </c>
      <c r="AB1234" s="8">
        <v>132.84847920000001</v>
      </c>
      <c r="AC1234" s="35">
        <v>141.71906250000001</v>
      </c>
      <c r="AD1234" s="35"/>
      <c r="AE1234" s="35">
        <v>0</v>
      </c>
      <c r="AF1234" s="35">
        <v>230.2654167</v>
      </c>
      <c r="AG1234" s="35">
        <v>21.93064583</v>
      </c>
      <c r="AH1234" s="35">
        <v>74.998416670000012</v>
      </c>
      <c r="AI1234" s="35"/>
      <c r="AJ1234" s="35"/>
      <c r="AK1234" s="35"/>
      <c r="AL1234" s="35">
        <v>0</v>
      </c>
      <c r="AM1234" s="35"/>
      <c r="AN1234" s="35"/>
      <c r="AQ1234" s="24">
        <f t="shared" si="84"/>
        <v>601.76202089999992</v>
      </c>
      <c r="AS1234" s="34">
        <v>738.86249999999995</v>
      </c>
      <c r="AU1234" s="20">
        <f t="shared" si="83"/>
        <v>1340.6245208999999</v>
      </c>
      <c r="AW1234" s="20"/>
    </row>
    <row r="1235" spans="1:49" x14ac:dyDescent="0.25">
      <c r="A1235" t="str">
        <f>VLOOKUP($B1235,'Cushing Balance'!$C$2:$E$500,3,TRUE)</f>
        <v>482012</v>
      </c>
      <c r="B1235" s="1">
        <v>41246</v>
      </c>
      <c r="C1235" s="31"/>
      <c r="D1235" s="8">
        <v>178.24570829999999</v>
      </c>
      <c r="E1235" s="35">
        <v>188.37756250000001</v>
      </c>
      <c r="F1235" s="35"/>
      <c r="G1235" s="29">
        <v>89.327584674193545</v>
      </c>
      <c r="H1235" s="35">
        <v>64.420041670000003</v>
      </c>
      <c r="I1235" s="35">
        <v>0</v>
      </c>
      <c r="J1235" s="26">
        <v>0</v>
      </c>
      <c r="K1235" s="35">
        <v>97.11729167</v>
      </c>
      <c r="L1235" s="35">
        <v>20.11752083</v>
      </c>
      <c r="M1235" s="35">
        <v>436.7344167</v>
      </c>
      <c r="N1235" s="35">
        <v>0</v>
      </c>
      <c r="O1235" s="35"/>
      <c r="P1235" s="35"/>
      <c r="Q1235" s="35"/>
      <c r="R1235" s="35">
        <v>0</v>
      </c>
      <c r="S1235" s="35"/>
      <c r="T1235" s="35"/>
      <c r="V1235" s="24">
        <f t="shared" si="81"/>
        <v>1074.3401263441935</v>
      </c>
      <c r="X1235" s="5">
        <v>377.39100346893395</v>
      </c>
      <c r="Z1235" s="20">
        <f t="shared" si="82"/>
        <v>1451.7311298131276</v>
      </c>
      <c r="AA1235" s="59">
        <f t="shared" si="80"/>
        <v>41246</v>
      </c>
      <c r="AB1235" s="8">
        <v>149.40125</v>
      </c>
      <c r="AC1235" s="35">
        <v>140.80856249999999</v>
      </c>
      <c r="AD1235" s="35"/>
      <c r="AE1235" s="35">
        <v>0</v>
      </c>
      <c r="AF1235" s="35">
        <v>224.63320830000001</v>
      </c>
      <c r="AG1235" s="35">
        <v>18.296833330000002</v>
      </c>
      <c r="AH1235" s="35">
        <v>101.9677083</v>
      </c>
      <c r="AI1235" s="35"/>
      <c r="AJ1235" s="35"/>
      <c r="AK1235" s="35"/>
      <c r="AL1235" s="35">
        <v>0</v>
      </c>
      <c r="AM1235" s="35"/>
      <c r="AN1235" s="35"/>
      <c r="AQ1235" s="24">
        <f t="shared" si="84"/>
        <v>635.10756243000003</v>
      </c>
      <c r="AS1235" s="34">
        <v>738.86249999999995</v>
      </c>
      <c r="AU1235" s="20">
        <f t="shared" si="83"/>
        <v>1373.9700624299999</v>
      </c>
      <c r="AW1235" s="20"/>
    </row>
    <row r="1236" spans="1:49" x14ac:dyDescent="0.25">
      <c r="A1236" t="str">
        <f>VLOOKUP($B1236,'Cushing Balance'!$C$2:$E$500,3,TRUE)</f>
        <v>482012</v>
      </c>
      <c r="B1236" s="1">
        <v>41247</v>
      </c>
      <c r="C1236" s="31"/>
      <c r="D1236" s="8">
        <v>0</v>
      </c>
      <c r="E1236" s="35">
        <v>180.08010419999999</v>
      </c>
      <c r="F1236" s="35"/>
      <c r="G1236" s="29">
        <v>89.327584674193545</v>
      </c>
      <c r="H1236" s="35">
        <v>38.797333330000001</v>
      </c>
      <c r="I1236" s="35">
        <v>0</v>
      </c>
      <c r="J1236" s="26">
        <v>0</v>
      </c>
      <c r="K1236" s="35">
        <v>97.32960417000001</v>
      </c>
      <c r="L1236" s="35">
        <v>20.067895830000001</v>
      </c>
      <c r="M1236" s="35">
        <v>455.8504375</v>
      </c>
      <c r="N1236" s="35">
        <v>0</v>
      </c>
      <c r="O1236" s="35"/>
      <c r="P1236" s="35"/>
      <c r="Q1236" s="35"/>
      <c r="R1236" s="35">
        <v>0</v>
      </c>
      <c r="S1236" s="35"/>
      <c r="T1236" s="35"/>
      <c r="V1236" s="24">
        <f t="shared" si="81"/>
        <v>881.45295970419352</v>
      </c>
      <c r="X1236" s="5">
        <v>377.39100346893395</v>
      </c>
      <c r="Z1236" s="20">
        <f t="shared" si="82"/>
        <v>1258.8439631731276</v>
      </c>
      <c r="AA1236" s="59">
        <f t="shared" si="80"/>
        <v>41247</v>
      </c>
      <c r="AB1236" s="8">
        <v>148.09404169999999</v>
      </c>
      <c r="AC1236" s="35">
        <v>140.37941670000001</v>
      </c>
      <c r="AD1236" s="35"/>
      <c r="AE1236" s="35">
        <v>0</v>
      </c>
      <c r="AF1236" s="35">
        <v>233.8460417</v>
      </c>
      <c r="AG1236" s="35">
        <v>15.6930625</v>
      </c>
      <c r="AH1236" s="35">
        <v>126.8905625</v>
      </c>
      <c r="AI1236" s="35"/>
      <c r="AJ1236" s="35"/>
      <c r="AK1236" s="35"/>
      <c r="AL1236" s="35">
        <v>0</v>
      </c>
      <c r="AM1236" s="35"/>
      <c r="AN1236" s="35"/>
      <c r="AQ1236" s="24">
        <f t="shared" si="84"/>
        <v>664.90312510000001</v>
      </c>
      <c r="AS1236" s="34">
        <v>738.86249999999995</v>
      </c>
      <c r="AU1236" s="20">
        <f t="shared" si="83"/>
        <v>1403.7656250999999</v>
      </c>
      <c r="AW1236" s="20"/>
    </row>
    <row r="1237" spans="1:49" x14ac:dyDescent="0.25">
      <c r="A1237" t="str">
        <f>VLOOKUP($B1237,'Cushing Balance'!$C$2:$E$500,3,TRUE)</f>
        <v>482012</v>
      </c>
      <c r="B1237" s="1">
        <v>41248</v>
      </c>
      <c r="C1237" s="31"/>
      <c r="D1237" s="8">
        <v>104.770875</v>
      </c>
      <c r="E1237" s="35">
        <v>135.36383330000001</v>
      </c>
      <c r="F1237" s="35"/>
      <c r="G1237" s="29">
        <v>89.327584674193545</v>
      </c>
      <c r="H1237" s="35">
        <v>51.481291669999997</v>
      </c>
      <c r="I1237" s="35">
        <v>0</v>
      </c>
      <c r="J1237" s="26">
        <v>0</v>
      </c>
      <c r="K1237" s="35">
        <v>101.85122920000001</v>
      </c>
      <c r="L1237" s="35">
        <v>19.712270830000001</v>
      </c>
      <c r="M1237" s="35">
        <v>408.66943750000002</v>
      </c>
      <c r="N1237" s="35">
        <v>0</v>
      </c>
      <c r="O1237" s="35"/>
      <c r="P1237" s="35"/>
      <c r="Q1237" s="35"/>
      <c r="R1237" s="35">
        <v>0</v>
      </c>
      <c r="S1237" s="35"/>
      <c r="T1237" s="35"/>
      <c r="V1237" s="24">
        <f t="shared" si="81"/>
        <v>911.17652217419356</v>
      </c>
      <c r="X1237" s="5">
        <v>377.39100346893395</v>
      </c>
      <c r="Z1237" s="20">
        <f t="shared" si="82"/>
        <v>1288.5675256431275</v>
      </c>
      <c r="AA1237" s="59">
        <f t="shared" si="80"/>
        <v>41248</v>
      </c>
      <c r="AB1237" s="8">
        <v>147.76958329999999</v>
      </c>
      <c r="AC1237" s="35">
        <v>141.24316669999999</v>
      </c>
      <c r="AD1237" s="35"/>
      <c r="AE1237" s="35">
        <v>0</v>
      </c>
      <c r="AF1237" s="35">
        <v>223.773875</v>
      </c>
      <c r="AG1237" s="35">
        <v>14.239750000000001</v>
      </c>
      <c r="AH1237" s="35">
        <v>39.175729169999997</v>
      </c>
      <c r="AI1237" s="35"/>
      <c r="AJ1237" s="35"/>
      <c r="AK1237" s="35"/>
      <c r="AL1237" s="35">
        <v>0</v>
      </c>
      <c r="AM1237" s="35"/>
      <c r="AN1237" s="35"/>
      <c r="AQ1237" s="24">
        <f t="shared" si="84"/>
        <v>566.20210416999987</v>
      </c>
      <c r="AS1237" s="34">
        <v>738.86249999999995</v>
      </c>
      <c r="AU1237" s="20">
        <f t="shared" si="83"/>
        <v>1305.0646041699997</v>
      </c>
      <c r="AW1237" s="20"/>
    </row>
    <row r="1238" spans="1:49" x14ac:dyDescent="0.25">
      <c r="A1238" t="str">
        <f>VLOOKUP($B1238,'Cushing Balance'!$C$2:$E$500,3,TRUE)</f>
        <v>482012</v>
      </c>
      <c r="B1238" s="1">
        <v>41249</v>
      </c>
      <c r="C1238" s="31"/>
      <c r="D1238" s="8">
        <v>3.2115833330000001</v>
      </c>
      <c r="E1238" s="35">
        <v>150.32983329999999</v>
      </c>
      <c r="F1238" s="35"/>
      <c r="G1238" s="29">
        <v>89.327584674193545</v>
      </c>
      <c r="H1238" s="35">
        <v>42.908541669999998</v>
      </c>
      <c r="I1238" s="35">
        <v>0</v>
      </c>
      <c r="J1238" s="26">
        <v>0</v>
      </c>
      <c r="K1238" s="35">
        <v>99.357937500000006</v>
      </c>
      <c r="L1238" s="35">
        <v>20.221499999999999</v>
      </c>
      <c r="M1238" s="35">
        <v>459.96481249999999</v>
      </c>
      <c r="N1238" s="35">
        <v>0</v>
      </c>
      <c r="O1238" s="35"/>
      <c r="P1238" s="35"/>
      <c r="Q1238" s="35"/>
      <c r="R1238" s="35">
        <v>0</v>
      </c>
      <c r="S1238" s="35"/>
      <c r="T1238" s="35"/>
      <c r="V1238" s="24">
        <f t="shared" si="81"/>
        <v>865.32179297719347</v>
      </c>
      <c r="X1238" s="5">
        <v>377.39100346893395</v>
      </c>
      <c r="Z1238" s="20">
        <f t="shared" si="82"/>
        <v>1242.7127964461274</v>
      </c>
      <c r="AA1238" s="59">
        <f t="shared" si="80"/>
        <v>41249</v>
      </c>
      <c r="AB1238" s="8">
        <v>149.41743750000001</v>
      </c>
      <c r="AC1238" s="35">
        <v>140.07660419999999</v>
      </c>
      <c r="AD1238" s="35"/>
      <c r="AE1238" s="35">
        <v>0</v>
      </c>
      <c r="AF1238" s="35">
        <v>215.5122083</v>
      </c>
      <c r="AG1238" s="35">
        <v>20.610687500000001</v>
      </c>
      <c r="AH1238" s="35">
        <v>25.856833330000001</v>
      </c>
      <c r="AI1238" s="35"/>
      <c r="AJ1238" s="35"/>
      <c r="AK1238" s="35"/>
      <c r="AL1238" s="35">
        <v>0</v>
      </c>
      <c r="AM1238" s="35"/>
      <c r="AN1238" s="35"/>
      <c r="AQ1238" s="24">
        <f t="shared" si="84"/>
        <v>551.47377083000003</v>
      </c>
      <c r="AS1238" s="34">
        <v>738.86249999999995</v>
      </c>
      <c r="AU1238" s="20">
        <f t="shared" si="83"/>
        <v>1290.3362708300001</v>
      </c>
      <c r="AW1238" s="20"/>
    </row>
    <row r="1239" spans="1:49" x14ac:dyDescent="0.25">
      <c r="A1239" t="str">
        <f>VLOOKUP($B1239,'Cushing Balance'!$C$2:$E$500,3,TRUE)</f>
        <v>482012</v>
      </c>
      <c r="B1239" s="1">
        <v>41250</v>
      </c>
      <c r="C1239" s="31"/>
      <c r="D1239" s="8">
        <v>11.251791670000001</v>
      </c>
      <c r="E1239" s="35">
        <v>190.01075</v>
      </c>
      <c r="F1239" s="35"/>
      <c r="G1239" s="29">
        <v>89.327584674193545</v>
      </c>
      <c r="H1239" s="35">
        <v>50.34266667</v>
      </c>
      <c r="I1239" s="35">
        <v>0</v>
      </c>
      <c r="J1239" s="26">
        <v>0</v>
      </c>
      <c r="K1239" s="35">
        <v>99.898499999999999</v>
      </c>
      <c r="L1239" s="35">
        <v>19.290624999999999</v>
      </c>
      <c r="M1239" s="35">
        <v>458.05016669999998</v>
      </c>
      <c r="N1239" s="35">
        <v>0</v>
      </c>
      <c r="O1239" s="35"/>
      <c r="P1239" s="35"/>
      <c r="Q1239" s="35"/>
      <c r="R1239" s="35">
        <v>0</v>
      </c>
      <c r="S1239" s="35"/>
      <c r="T1239" s="35"/>
      <c r="V1239" s="24">
        <f t="shared" si="81"/>
        <v>918.17208471419349</v>
      </c>
      <c r="X1239" s="5">
        <v>377.39100346893395</v>
      </c>
      <c r="Z1239" s="20">
        <f t="shared" si="82"/>
        <v>1295.5630881831275</v>
      </c>
      <c r="AA1239" s="59">
        <f t="shared" si="80"/>
        <v>41250</v>
      </c>
      <c r="AB1239" s="8">
        <v>148.92931250000001</v>
      </c>
      <c r="AC1239" s="35">
        <v>140.5293542</v>
      </c>
      <c r="AD1239" s="35"/>
      <c r="AE1239" s="35">
        <v>0</v>
      </c>
      <c r="AF1239" s="35">
        <v>225.87631250000001</v>
      </c>
      <c r="AG1239" s="35">
        <v>22.578187499999999</v>
      </c>
      <c r="AH1239" s="35">
        <v>91.473937500000005</v>
      </c>
      <c r="AI1239" s="35"/>
      <c r="AJ1239" s="35"/>
      <c r="AK1239" s="35"/>
      <c r="AL1239" s="35">
        <v>0</v>
      </c>
      <c r="AM1239" s="35"/>
      <c r="AN1239" s="35"/>
      <c r="AQ1239" s="24">
        <f t="shared" si="84"/>
        <v>629.38710420000007</v>
      </c>
      <c r="AS1239" s="34">
        <v>738.86249999999995</v>
      </c>
      <c r="AU1239" s="20">
        <f t="shared" si="83"/>
        <v>1368.2496042</v>
      </c>
      <c r="AW1239" s="20"/>
    </row>
    <row r="1240" spans="1:49" x14ac:dyDescent="0.25">
      <c r="A1240" t="str">
        <f>VLOOKUP($B1240,'Cushing Balance'!$C$2:$E$500,3,TRUE)</f>
        <v>492012</v>
      </c>
      <c r="B1240" s="1">
        <v>41251</v>
      </c>
      <c r="C1240" s="31"/>
      <c r="D1240" s="8">
        <v>66.3125</v>
      </c>
      <c r="E1240" s="35">
        <v>155.3863125</v>
      </c>
      <c r="F1240" s="35"/>
      <c r="G1240" s="29">
        <v>89.327584674193545</v>
      </c>
      <c r="H1240" s="35">
        <v>50.122354170000001</v>
      </c>
      <c r="I1240" s="35">
        <v>0</v>
      </c>
      <c r="J1240" s="26">
        <v>0</v>
      </c>
      <c r="K1240" s="35">
        <v>109.6667083</v>
      </c>
      <c r="L1240" s="35">
        <v>19.506083330000003</v>
      </c>
      <c r="M1240" s="35">
        <v>365.88368750000001</v>
      </c>
      <c r="N1240" s="35">
        <v>0</v>
      </c>
      <c r="O1240" s="35"/>
      <c r="P1240" s="35"/>
      <c r="Q1240" s="35"/>
      <c r="R1240" s="35">
        <v>0</v>
      </c>
      <c r="S1240" s="35"/>
      <c r="T1240" s="35"/>
      <c r="V1240" s="24">
        <f t="shared" si="81"/>
        <v>856.20523047419351</v>
      </c>
      <c r="X1240" s="5">
        <v>377.39100346893395</v>
      </c>
      <c r="Z1240" s="20">
        <f t="shared" si="82"/>
        <v>1233.5962339431276</v>
      </c>
      <c r="AA1240" s="59">
        <f t="shared" si="80"/>
        <v>41251</v>
      </c>
      <c r="AB1240" s="8">
        <v>147.7150417</v>
      </c>
      <c r="AC1240" s="35">
        <v>138.5</v>
      </c>
      <c r="AD1240" s="35"/>
      <c r="AE1240" s="35">
        <v>0</v>
      </c>
      <c r="AF1240" s="35">
        <v>231.37899999999999</v>
      </c>
      <c r="AG1240" s="35">
        <v>15.031812499999999</v>
      </c>
      <c r="AH1240" s="35">
        <v>100.0476458</v>
      </c>
      <c r="AI1240" s="35"/>
      <c r="AJ1240" s="35"/>
      <c r="AK1240" s="35"/>
      <c r="AL1240" s="35">
        <v>0</v>
      </c>
      <c r="AM1240" s="35"/>
      <c r="AN1240" s="35"/>
      <c r="AQ1240" s="24">
        <f t="shared" si="84"/>
        <v>632.6735000000001</v>
      </c>
      <c r="AS1240" s="34">
        <v>738.86249999999995</v>
      </c>
      <c r="AU1240" s="20">
        <f t="shared" si="83"/>
        <v>1371.5360000000001</v>
      </c>
      <c r="AW1240" s="20"/>
    </row>
    <row r="1241" spans="1:49" x14ac:dyDescent="0.25">
      <c r="A1241" t="str">
        <f>VLOOKUP($B1241,'Cushing Balance'!$C$2:$E$500,3,TRUE)</f>
        <v>492012</v>
      </c>
      <c r="B1241" s="1">
        <v>41252</v>
      </c>
      <c r="C1241" s="31"/>
      <c r="D1241" s="8">
        <v>76.63914582999999</v>
      </c>
      <c r="E1241" s="35">
        <v>147.58393749999999</v>
      </c>
      <c r="F1241" s="35"/>
      <c r="G1241" s="29">
        <v>89.327584674193545</v>
      </c>
      <c r="H1241" s="35">
        <v>61.312791669999996</v>
      </c>
      <c r="I1241" s="35">
        <v>0</v>
      </c>
      <c r="J1241" s="26">
        <v>0</v>
      </c>
      <c r="K1241" s="35">
        <v>112.2125625</v>
      </c>
      <c r="L1241" s="35">
        <v>15.66839583</v>
      </c>
      <c r="M1241" s="35">
        <v>433.30262499999998</v>
      </c>
      <c r="N1241" s="35">
        <v>0</v>
      </c>
      <c r="O1241" s="35"/>
      <c r="P1241" s="35"/>
      <c r="Q1241" s="35"/>
      <c r="R1241" s="35">
        <v>0</v>
      </c>
      <c r="S1241" s="35"/>
      <c r="T1241" s="35"/>
      <c r="V1241" s="24">
        <f t="shared" si="81"/>
        <v>936.04704300419348</v>
      </c>
      <c r="X1241" s="5">
        <v>377.39100346893395</v>
      </c>
      <c r="Z1241" s="20">
        <f t="shared" si="82"/>
        <v>1313.4380464731275</v>
      </c>
      <c r="AA1241" s="59">
        <f t="shared" si="80"/>
        <v>41252</v>
      </c>
      <c r="AB1241" s="8">
        <v>147.32754170000001</v>
      </c>
      <c r="AC1241" s="35">
        <v>140.57252080000001</v>
      </c>
      <c r="AD1241" s="35"/>
      <c r="AE1241" s="35">
        <v>0</v>
      </c>
      <c r="AF1241" s="35">
        <v>232.4573125</v>
      </c>
      <c r="AG1241" s="35">
        <v>16.875291669999999</v>
      </c>
      <c r="AH1241" s="35">
        <v>145.32479169999999</v>
      </c>
      <c r="AI1241" s="35"/>
      <c r="AJ1241" s="35"/>
      <c r="AK1241" s="35"/>
      <c r="AL1241" s="35">
        <v>0</v>
      </c>
      <c r="AM1241" s="35"/>
      <c r="AN1241" s="35"/>
      <c r="AQ1241" s="24">
        <f t="shared" si="84"/>
        <v>682.55745837000006</v>
      </c>
      <c r="AS1241" s="34">
        <v>738.86249999999995</v>
      </c>
      <c r="AU1241" s="20">
        <f t="shared" si="83"/>
        <v>1421.4199583700001</v>
      </c>
      <c r="AW1241" s="20"/>
    </row>
    <row r="1242" spans="1:49" x14ac:dyDescent="0.25">
      <c r="A1242" t="str">
        <f>VLOOKUP($B1242,'Cushing Balance'!$C$2:$E$500,3,TRUE)</f>
        <v>492012</v>
      </c>
      <c r="B1242" s="1">
        <v>41253</v>
      </c>
      <c r="C1242" s="31"/>
      <c r="D1242" s="8">
        <v>0</v>
      </c>
      <c r="E1242" s="35">
        <v>170.8143958</v>
      </c>
      <c r="F1242" s="35"/>
      <c r="G1242" s="29">
        <v>89.327584674193545</v>
      </c>
      <c r="H1242" s="35">
        <v>43.981583329999999</v>
      </c>
      <c r="I1242" s="35">
        <v>0</v>
      </c>
      <c r="J1242" s="26">
        <v>0</v>
      </c>
      <c r="K1242" s="35">
        <v>106.3196875</v>
      </c>
      <c r="L1242" s="35">
        <v>12.685229170000001</v>
      </c>
      <c r="M1242" s="35">
        <v>451.61637500000001</v>
      </c>
      <c r="N1242" s="35">
        <v>0</v>
      </c>
      <c r="O1242" s="35"/>
      <c r="P1242" s="35"/>
      <c r="Q1242" s="35"/>
      <c r="R1242" s="35">
        <v>0</v>
      </c>
      <c r="S1242" s="35"/>
      <c r="T1242" s="35"/>
      <c r="V1242" s="24">
        <f t="shared" si="81"/>
        <v>874.74485547419351</v>
      </c>
      <c r="X1242" s="5">
        <v>377.39100346893395</v>
      </c>
      <c r="Z1242" s="20">
        <f t="shared" si="82"/>
        <v>1252.1358589431275</v>
      </c>
      <c r="AA1242" s="59">
        <f t="shared" si="80"/>
        <v>41253</v>
      </c>
      <c r="AB1242" s="8">
        <v>147.376375</v>
      </c>
      <c r="AC1242" s="35">
        <v>134.09308329999999</v>
      </c>
      <c r="AD1242" s="35"/>
      <c r="AE1242" s="35">
        <v>0</v>
      </c>
      <c r="AF1242" s="35">
        <v>215.38525000000001</v>
      </c>
      <c r="AG1242" s="35">
        <v>15.13929167</v>
      </c>
      <c r="AH1242" s="35">
        <v>54.494020830000004</v>
      </c>
      <c r="AI1242" s="35"/>
      <c r="AJ1242" s="35"/>
      <c r="AK1242" s="35"/>
      <c r="AL1242" s="35">
        <v>0</v>
      </c>
      <c r="AM1242" s="35"/>
      <c r="AN1242" s="35"/>
      <c r="AQ1242" s="24">
        <f t="shared" si="84"/>
        <v>566.48802079999996</v>
      </c>
      <c r="AS1242" s="34">
        <v>738.86249999999995</v>
      </c>
      <c r="AU1242" s="20">
        <f t="shared" si="83"/>
        <v>1305.3505207999999</v>
      </c>
      <c r="AW1242" s="20"/>
    </row>
    <row r="1243" spans="1:49" x14ac:dyDescent="0.25">
      <c r="A1243" t="str">
        <f>VLOOKUP($B1243,'Cushing Balance'!$C$2:$E$500,3,TRUE)</f>
        <v>492012</v>
      </c>
      <c r="B1243" s="1">
        <v>41254</v>
      </c>
      <c r="C1243" s="31"/>
      <c r="D1243" s="8">
        <v>0</v>
      </c>
      <c r="E1243" s="35">
        <v>172.37933329999998</v>
      </c>
      <c r="F1243" s="35"/>
      <c r="G1243" s="29">
        <v>89.327584674193545</v>
      </c>
      <c r="H1243" s="35">
        <v>50.266520830000005</v>
      </c>
      <c r="I1243" s="35">
        <v>0</v>
      </c>
      <c r="J1243" s="26">
        <v>0</v>
      </c>
      <c r="K1243" s="35">
        <v>93.636750000000006</v>
      </c>
      <c r="L1243" s="35">
        <v>15.315666670000001</v>
      </c>
      <c r="M1243" s="35">
        <v>429.30997919999999</v>
      </c>
      <c r="N1243" s="35">
        <v>0</v>
      </c>
      <c r="O1243" s="35"/>
      <c r="P1243" s="35"/>
      <c r="Q1243" s="35"/>
      <c r="R1243" s="35">
        <v>0</v>
      </c>
      <c r="S1243" s="35"/>
      <c r="T1243" s="35"/>
      <c r="V1243" s="24">
        <f t="shared" si="81"/>
        <v>850.23583467419348</v>
      </c>
      <c r="X1243" s="5">
        <v>377.39100346893395</v>
      </c>
      <c r="Z1243" s="20">
        <f t="shared" si="82"/>
        <v>1227.6268381431273</v>
      </c>
      <c r="AA1243" s="59">
        <f t="shared" si="80"/>
        <v>41254</v>
      </c>
      <c r="AB1243" s="8">
        <v>148.6231458</v>
      </c>
      <c r="AC1243" s="35">
        <v>129.59654169999999</v>
      </c>
      <c r="AD1243" s="35"/>
      <c r="AE1243" s="35">
        <v>0</v>
      </c>
      <c r="AF1243" s="35">
        <v>230.3269167</v>
      </c>
      <c r="AG1243" s="35">
        <v>18.645833330000002</v>
      </c>
      <c r="AH1243" s="35">
        <v>67.857520829999999</v>
      </c>
      <c r="AI1243" s="35"/>
      <c r="AJ1243" s="35"/>
      <c r="AK1243" s="35"/>
      <c r="AL1243" s="35">
        <v>0</v>
      </c>
      <c r="AM1243" s="35"/>
      <c r="AN1243" s="35"/>
      <c r="AQ1243" s="24">
        <f t="shared" si="84"/>
        <v>595.04995835999989</v>
      </c>
      <c r="AS1243" s="34">
        <v>738.86249999999995</v>
      </c>
      <c r="AU1243" s="20">
        <f t="shared" si="83"/>
        <v>1333.9124583599998</v>
      </c>
      <c r="AW1243" s="20"/>
    </row>
    <row r="1244" spans="1:49" x14ac:dyDescent="0.25">
      <c r="A1244" t="str">
        <f>VLOOKUP($B1244,'Cushing Balance'!$C$2:$E$500,3,TRUE)</f>
        <v>492012</v>
      </c>
      <c r="B1244" s="1">
        <v>41255</v>
      </c>
      <c r="C1244" s="31"/>
      <c r="D1244" s="8">
        <v>0</v>
      </c>
      <c r="E1244" s="35">
        <v>170.16564579999999</v>
      </c>
      <c r="F1244" s="35"/>
      <c r="G1244" s="29">
        <v>89.327584674193545</v>
      </c>
      <c r="H1244" s="35">
        <v>61.540125000000003</v>
      </c>
      <c r="I1244" s="35">
        <v>0</v>
      </c>
      <c r="J1244" s="26">
        <v>0</v>
      </c>
      <c r="K1244" s="35">
        <v>115.9882708</v>
      </c>
      <c r="L1244" s="35">
        <v>20.522333330000002</v>
      </c>
      <c r="M1244" s="35">
        <v>449.48422920000002</v>
      </c>
      <c r="N1244" s="35">
        <v>0</v>
      </c>
      <c r="O1244" s="35"/>
      <c r="P1244" s="35"/>
      <c r="Q1244" s="35"/>
      <c r="R1244" s="35">
        <v>0</v>
      </c>
      <c r="S1244" s="35"/>
      <c r="T1244" s="35"/>
      <c r="V1244" s="24">
        <f t="shared" si="81"/>
        <v>907.02818880419352</v>
      </c>
      <c r="X1244" s="5">
        <v>377.39100346893395</v>
      </c>
      <c r="Z1244" s="20">
        <f t="shared" si="82"/>
        <v>1284.4191922731275</v>
      </c>
      <c r="AA1244" s="59">
        <f t="shared" si="80"/>
        <v>41255</v>
      </c>
      <c r="AB1244" s="8">
        <v>135.224625</v>
      </c>
      <c r="AC1244" s="35">
        <v>134.69758329999999</v>
      </c>
      <c r="AD1244" s="35"/>
      <c r="AE1244" s="35">
        <v>0</v>
      </c>
      <c r="AF1244" s="35">
        <v>208.07331249999999</v>
      </c>
      <c r="AG1244" s="35">
        <v>25.387083330000003</v>
      </c>
      <c r="AH1244" s="35">
        <v>106.4313125</v>
      </c>
      <c r="AI1244" s="35"/>
      <c r="AJ1244" s="35"/>
      <c r="AK1244" s="35"/>
      <c r="AL1244" s="35">
        <v>0</v>
      </c>
      <c r="AM1244" s="35"/>
      <c r="AN1244" s="35"/>
      <c r="AQ1244" s="24">
        <f t="shared" si="84"/>
        <v>609.81391662999999</v>
      </c>
      <c r="AS1244" s="34">
        <v>738.86249999999995</v>
      </c>
      <c r="AU1244" s="20">
        <f t="shared" si="83"/>
        <v>1348.6764166299999</v>
      </c>
      <c r="AW1244" s="20"/>
    </row>
    <row r="1245" spans="1:49" x14ac:dyDescent="0.25">
      <c r="A1245" t="str">
        <f>VLOOKUP($B1245,'Cushing Balance'!$C$2:$E$500,3,TRUE)</f>
        <v>492012</v>
      </c>
      <c r="B1245" s="1">
        <v>41256</v>
      </c>
      <c r="C1245" s="31"/>
      <c r="D1245" s="8">
        <v>0</v>
      </c>
      <c r="E1245" s="35">
        <v>177.78652080000001</v>
      </c>
      <c r="F1245" s="35"/>
      <c r="G1245" s="29">
        <v>89.327584674193545</v>
      </c>
      <c r="H1245" s="35">
        <v>57.670124999999999</v>
      </c>
      <c r="I1245" s="35">
        <v>0</v>
      </c>
      <c r="J1245" s="26">
        <v>0</v>
      </c>
      <c r="K1245" s="35">
        <v>113.49547920000001</v>
      </c>
      <c r="L1245" s="35">
        <v>20.18377083</v>
      </c>
      <c r="M1245" s="35">
        <v>425.87539579999998</v>
      </c>
      <c r="N1245" s="35">
        <v>0</v>
      </c>
      <c r="O1245" s="35"/>
      <c r="P1245" s="35"/>
      <c r="Q1245" s="35"/>
      <c r="R1245" s="35">
        <v>0</v>
      </c>
      <c r="S1245" s="35"/>
      <c r="T1245" s="35"/>
      <c r="V1245" s="24">
        <f t="shared" si="81"/>
        <v>884.33887630419349</v>
      </c>
      <c r="X1245" s="5">
        <v>377.39100346893395</v>
      </c>
      <c r="Z1245" s="20">
        <f t="shared" si="82"/>
        <v>1261.7298797731273</v>
      </c>
      <c r="AA1245" s="59">
        <f t="shared" si="80"/>
        <v>41256</v>
      </c>
      <c r="AB1245" s="8">
        <v>145.200625</v>
      </c>
      <c r="AC1245" s="35">
        <v>140.86927080000001</v>
      </c>
      <c r="AD1245" s="35"/>
      <c r="AE1245" s="35">
        <v>0</v>
      </c>
      <c r="AF1245" s="35">
        <v>230.07447920000001</v>
      </c>
      <c r="AG1245" s="35">
        <v>18.22027083</v>
      </c>
      <c r="AH1245" s="35">
        <v>109.0906458</v>
      </c>
      <c r="AI1245" s="35"/>
      <c r="AJ1245" s="35"/>
      <c r="AK1245" s="35"/>
      <c r="AL1245" s="35">
        <v>0</v>
      </c>
      <c r="AM1245" s="35"/>
      <c r="AN1245" s="35"/>
      <c r="AQ1245" s="24">
        <f t="shared" si="84"/>
        <v>643.45529163000015</v>
      </c>
      <c r="AS1245" s="34">
        <v>738.86249999999995</v>
      </c>
      <c r="AU1245" s="20">
        <f t="shared" si="83"/>
        <v>1382.3177916300001</v>
      </c>
      <c r="AW1245" s="20"/>
    </row>
    <row r="1246" spans="1:49" x14ac:dyDescent="0.25">
      <c r="A1246" t="str">
        <f>VLOOKUP($B1246,'Cushing Balance'!$C$2:$E$500,3,TRUE)</f>
        <v>492012</v>
      </c>
      <c r="B1246" s="1">
        <v>41257</v>
      </c>
      <c r="C1246" s="31"/>
      <c r="D1246" s="8">
        <v>172.82731250000001</v>
      </c>
      <c r="E1246" s="35">
        <v>183.21704170000001</v>
      </c>
      <c r="F1246" s="35"/>
      <c r="G1246" s="29">
        <v>89.327584674193545</v>
      </c>
      <c r="H1246" s="35">
        <v>44.008208330000002</v>
      </c>
      <c r="I1246" s="35">
        <v>0</v>
      </c>
      <c r="J1246" s="26">
        <v>0</v>
      </c>
      <c r="K1246" s="35">
        <v>110.9945625</v>
      </c>
      <c r="L1246" s="35">
        <v>19.969312500000001</v>
      </c>
      <c r="M1246" s="35">
        <v>458.64141669999998</v>
      </c>
      <c r="N1246" s="35">
        <v>0</v>
      </c>
      <c r="O1246" s="35"/>
      <c r="P1246" s="35"/>
      <c r="Q1246" s="35"/>
      <c r="R1246" s="35">
        <v>0</v>
      </c>
      <c r="S1246" s="35"/>
      <c r="T1246" s="35"/>
      <c r="V1246" s="24">
        <f t="shared" si="81"/>
        <v>1078.9854389041936</v>
      </c>
      <c r="X1246" s="5">
        <v>377.39100346893395</v>
      </c>
      <c r="Z1246" s="20">
        <f t="shared" si="82"/>
        <v>1456.3764423731277</v>
      </c>
      <c r="AA1246" s="59">
        <f t="shared" si="80"/>
        <v>41257</v>
      </c>
      <c r="AB1246" s="8">
        <v>148.34360420000002</v>
      </c>
      <c r="AC1246" s="35">
        <v>140.44679170000001</v>
      </c>
      <c r="AD1246" s="35"/>
      <c r="AE1246" s="35">
        <v>0</v>
      </c>
      <c r="AF1246" s="35">
        <v>233.7494375</v>
      </c>
      <c r="AG1246" s="35">
        <v>17.84620833</v>
      </c>
      <c r="AH1246" s="35">
        <v>88.684416670000005</v>
      </c>
      <c r="AI1246" s="35"/>
      <c r="AJ1246" s="35"/>
      <c r="AK1246" s="35"/>
      <c r="AL1246" s="35">
        <v>0</v>
      </c>
      <c r="AM1246" s="35"/>
      <c r="AN1246" s="35"/>
      <c r="AQ1246" s="24">
        <f t="shared" si="84"/>
        <v>629.07045840000001</v>
      </c>
      <c r="AS1246" s="34">
        <v>738.86249999999995</v>
      </c>
      <c r="AU1246" s="20">
        <f t="shared" si="83"/>
        <v>1367.9329584</v>
      </c>
      <c r="AW1246" s="20"/>
    </row>
    <row r="1247" spans="1:49" x14ac:dyDescent="0.25">
      <c r="A1247" t="str">
        <f>VLOOKUP($B1247,'Cushing Balance'!$C$2:$E$500,3,TRUE)</f>
        <v>502012</v>
      </c>
      <c r="B1247" s="1">
        <v>41258</v>
      </c>
      <c r="C1247" s="31"/>
      <c r="D1247" s="8">
        <v>382.56379170000002</v>
      </c>
      <c r="E1247" s="35">
        <v>173.75560419999999</v>
      </c>
      <c r="F1247" s="35"/>
      <c r="G1247" s="29">
        <v>89.327584674193545</v>
      </c>
      <c r="H1247" s="35">
        <v>40.466604169999997</v>
      </c>
      <c r="I1247" s="35">
        <v>0</v>
      </c>
      <c r="J1247" s="26">
        <v>0</v>
      </c>
      <c r="K1247" s="35">
        <v>108.7884583</v>
      </c>
      <c r="L1247" s="35">
        <v>17.482604169999998</v>
      </c>
      <c r="M1247" s="35">
        <v>381.88897919999999</v>
      </c>
      <c r="N1247" s="35">
        <v>0</v>
      </c>
      <c r="O1247" s="35"/>
      <c r="P1247" s="35"/>
      <c r="Q1247" s="35"/>
      <c r="R1247" s="35">
        <v>0</v>
      </c>
      <c r="S1247" s="35"/>
      <c r="T1247" s="35"/>
      <c r="V1247" s="24">
        <f t="shared" si="81"/>
        <v>1194.2736264141936</v>
      </c>
      <c r="X1247" s="5">
        <v>377.39100346893395</v>
      </c>
      <c r="Z1247" s="20">
        <f t="shared" si="82"/>
        <v>1571.6646298831274</v>
      </c>
      <c r="AA1247" s="59">
        <f t="shared" si="80"/>
        <v>41258</v>
      </c>
      <c r="AB1247" s="8">
        <v>149.79047919999999</v>
      </c>
      <c r="AC1247" s="35">
        <v>139.30856249999999</v>
      </c>
      <c r="AD1247" s="35"/>
      <c r="AE1247" s="35">
        <v>0</v>
      </c>
      <c r="AF1247" s="35">
        <v>225.15225000000001</v>
      </c>
      <c r="AG1247" s="35">
        <v>21.139812500000001</v>
      </c>
      <c r="AH1247" s="35">
        <v>28.377604169999998</v>
      </c>
      <c r="AI1247" s="35"/>
      <c r="AJ1247" s="35"/>
      <c r="AK1247" s="35"/>
      <c r="AL1247" s="35">
        <v>0</v>
      </c>
      <c r="AM1247" s="35"/>
      <c r="AN1247" s="35"/>
      <c r="AQ1247" s="24">
        <f t="shared" si="84"/>
        <v>563.76870837000001</v>
      </c>
      <c r="AS1247" s="34">
        <v>738.86249999999995</v>
      </c>
      <c r="AU1247" s="20">
        <f t="shared" si="83"/>
        <v>1302.63120837</v>
      </c>
      <c r="AW1247" s="20"/>
    </row>
    <row r="1248" spans="1:49" x14ac:dyDescent="0.25">
      <c r="A1248" t="str">
        <f>VLOOKUP($B1248,'Cushing Balance'!$C$2:$E$500,3,TRUE)</f>
        <v>502012</v>
      </c>
      <c r="B1248" s="1">
        <v>41259</v>
      </c>
      <c r="C1248" s="31"/>
      <c r="D1248" s="8">
        <v>33.637083330000003</v>
      </c>
      <c r="E1248" s="35">
        <v>148.57939579999999</v>
      </c>
      <c r="F1248" s="35"/>
      <c r="G1248" s="29">
        <v>89.327584674193545</v>
      </c>
      <c r="H1248" s="35">
        <v>46.968166670000002</v>
      </c>
      <c r="I1248" s="35">
        <v>0</v>
      </c>
      <c r="J1248" s="26">
        <v>0</v>
      </c>
      <c r="K1248" s="35">
        <v>113.2479792</v>
      </c>
      <c r="L1248" s="35">
        <v>20.227479169999999</v>
      </c>
      <c r="M1248" s="35">
        <v>438.55220830000002</v>
      </c>
      <c r="N1248" s="35">
        <v>0</v>
      </c>
      <c r="O1248" s="35"/>
      <c r="P1248" s="35"/>
      <c r="Q1248" s="35"/>
      <c r="R1248" s="35">
        <v>0</v>
      </c>
      <c r="S1248" s="35"/>
      <c r="T1248" s="35"/>
      <c r="V1248" s="24">
        <f t="shared" si="81"/>
        <v>890.53989714419356</v>
      </c>
      <c r="X1248" s="5">
        <v>377.39100346893395</v>
      </c>
      <c r="Z1248" s="20">
        <f t="shared" si="82"/>
        <v>1267.9309006131275</v>
      </c>
      <c r="AA1248" s="59">
        <f t="shared" si="80"/>
        <v>41259</v>
      </c>
      <c r="AB1248" s="8">
        <v>145.59575000000001</v>
      </c>
      <c r="AC1248" s="35">
        <v>141.21225000000001</v>
      </c>
      <c r="AD1248" s="35"/>
      <c r="AE1248" s="35">
        <v>0</v>
      </c>
      <c r="AF1248" s="35">
        <v>227.0337083</v>
      </c>
      <c r="AG1248" s="35">
        <v>17.316604169999998</v>
      </c>
      <c r="AH1248" s="35">
        <v>24.17485417</v>
      </c>
      <c r="AI1248" s="35"/>
      <c r="AJ1248" s="35"/>
      <c r="AK1248" s="35"/>
      <c r="AL1248" s="35">
        <v>0</v>
      </c>
      <c r="AM1248" s="35"/>
      <c r="AN1248" s="35"/>
      <c r="AQ1248" s="24">
        <f t="shared" si="84"/>
        <v>555.33316663999994</v>
      </c>
      <c r="AS1248" s="34">
        <v>738.86249999999995</v>
      </c>
      <c r="AU1248" s="20">
        <f t="shared" si="83"/>
        <v>1294.1956666399999</v>
      </c>
      <c r="AW1248" s="20"/>
    </row>
    <row r="1249" spans="1:49" x14ac:dyDescent="0.25">
      <c r="A1249" t="str">
        <f>VLOOKUP($B1249,'Cushing Balance'!$C$2:$E$500,3,TRUE)</f>
        <v>502012</v>
      </c>
      <c r="B1249" s="1">
        <v>41260</v>
      </c>
      <c r="C1249" s="31"/>
      <c r="D1249" s="8">
        <v>44.975770830000002</v>
      </c>
      <c r="E1249" s="35">
        <v>180.4711667</v>
      </c>
      <c r="F1249" s="35"/>
      <c r="G1249" s="29">
        <v>89.327584674193545</v>
      </c>
      <c r="H1249" s="35">
        <v>53.6328125</v>
      </c>
      <c r="I1249" s="35">
        <v>0</v>
      </c>
      <c r="J1249" s="26">
        <v>0</v>
      </c>
      <c r="K1249" s="35">
        <v>115.7655833</v>
      </c>
      <c r="L1249" s="35">
        <v>19.393041669999999</v>
      </c>
      <c r="M1249" s="35">
        <v>423.45422919999999</v>
      </c>
      <c r="N1249" s="35">
        <v>0</v>
      </c>
      <c r="O1249" s="35"/>
      <c r="P1249" s="35"/>
      <c r="Q1249" s="35"/>
      <c r="R1249" s="35">
        <v>0</v>
      </c>
      <c r="S1249" s="35"/>
      <c r="T1249" s="35"/>
      <c r="V1249" s="24">
        <f t="shared" si="81"/>
        <v>927.02018887419354</v>
      </c>
      <c r="X1249" s="5">
        <v>377.39100346893395</v>
      </c>
      <c r="Z1249" s="20">
        <f t="shared" si="82"/>
        <v>1304.4111923431274</v>
      </c>
      <c r="AA1249" s="59">
        <f t="shared" si="80"/>
        <v>41260</v>
      </c>
      <c r="AB1249" s="8">
        <v>147.6070833</v>
      </c>
      <c r="AC1249" s="35">
        <v>142.0710833</v>
      </c>
      <c r="AD1249" s="35"/>
      <c r="AE1249" s="35">
        <v>0</v>
      </c>
      <c r="AF1249" s="35">
        <v>215.7101667</v>
      </c>
      <c r="AG1249" s="35">
        <v>15.025124999999999</v>
      </c>
      <c r="AH1249" s="35">
        <v>69.43416667000001</v>
      </c>
      <c r="AI1249" s="35"/>
      <c r="AJ1249" s="35"/>
      <c r="AK1249" s="35"/>
      <c r="AL1249" s="35">
        <v>0</v>
      </c>
      <c r="AM1249" s="35"/>
      <c r="AN1249" s="35"/>
      <c r="AQ1249" s="24">
        <f t="shared" si="84"/>
        <v>589.84762496999997</v>
      </c>
      <c r="AS1249" s="34">
        <v>738.86249999999995</v>
      </c>
      <c r="AU1249" s="20">
        <f t="shared" si="83"/>
        <v>1328.7101249699999</v>
      </c>
      <c r="AW1249" s="20"/>
    </row>
    <row r="1250" spans="1:49" x14ac:dyDescent="0.25">
      <c r="A1250" t="str">
        <f>VLOOKUP($B1250,'Cushing Balance'!$C$2:$E$500,3,TRUE)</f>
        <v>502012</v>
      </c>
      <c r="B1250" s="1">
        <v>41261</v>
      </c>
      <c r="C1250" s="31"/>
      <c r="D1250" s="8">
        <v>0</v>
      </c>
      <c r="E1250" s="35">
        <v>131.274125</v>
      </c>
      <c r="F1250" s="35"/>
      <c r="G1250" s="29">
        <v>89.327584674193545</v>
      </c>
      <c r="H1250" s="35">
        <v>59.239708329999999</v>
      </c>
      <c r="I1250" s="35">
        <v>0</v>
      </c>
      <c r="J1250" s="26">
        <v>0</v>
      </c>
      <c r="K1250" s="35">
        <v>109.9150625</v>
      </c>
      <c r="L1250" s="35">
        <v>20.275062500000001</v>
      </c>
      <c r="M1250" s="35">
        <v>417.27908330000002</v>
      </c>
      <c r="N1250" s="35">
        <v>0</v>
      </c>
      <c r="O1250" s="35"/>
      <c r="P1250" s="35"/>
      <c r="Q1250" s="35"/>
      <c r="R1250" s="35">
        <v>0</v>
      </c>
      <c r="S1250" s="35"/>
      <c r="T1250" s="35"/>
      <c r="V1250" s="24">
        <f t="shared" si="81"/>
        <v>827.31062630419353</v>
      </c>
      <c r="X1250" s="5">
        <v>377.39100346893395</v>
      </c>
      <c r="Z1250" s="20">
        <f t="shared" si="82"/>
        <v>1204.7016297731275</v>
      </c>
      <c r="AA1250" s="59">
        <f t="shared" si="80"/>
        <v>41261</v>
      </c>
      <c r="AB1250" s="8">
        <v>149.70641670000001</v>
      </c>
      <c r="AC1250" s="35">
        <v>141.97399999999999</v>
      </c>
      <c r="AD1250" s="35"/>
      <c r="AE1250" s="35">
        <v>0</v>
      </c>
      <c r="AF1250" s="35">
        <v>228.42202079999998</v>
      </c>
      <c r="AG1250" s="35">
        <v>21.502062500000001</v>
      </c>
      <c r="AH1250" s="35">
        <v>83.289708329999996</v>
      </c>
      <c r="AI1250" s="35"/>
      <c r="AJ1250" s="35"/>
      <c r="AK1250" s="35"/>
      <c r="AL1250" s="35">
        <v>0</v>
      </c>
      <c r="AM1250" s="35"/>
      <c r="AN1250" s="35"/>
      <c r="AQ1250" s="24">
        <f t="shared" si="84"/>
        <v>624.89420832999986</v>
      </c>
      <c r="AS1250" s="34">
        <v>738.86249999999995</v>
      </c>
      <c r="AU1250" s="20">
        <f t="shared" si="83"/>
        <v>1363.7567083299998</v>
      </c>
      <c r="AW1250" s="20"/>
    </row>
    <row r="1251" spans="1:49" x14ac:dyDescent="0.25">
      <c r="A1251" t="str">
        <f>VLOOKUP($B1251,'Cushing Balance'!$C$2:$E$500,3,TRUE)</f>
        <v>502012</v>
      </c>
      <c r="B1251" s="1">
        <v>41262</v>
      </c>
      <c r="C1251" s="31"/>
      <c r="D1251" s="8">
        <v>227.41550000000001</v>
      </c>
      <c r="E1251" s="35">
        <v>191.1639375</v>
      </c>
      <c r="F1251" s="35"/>
      <c r="G1251" s="29">
        <v>89.327584674193545</v>
      </c>
      <c r="H1251" s="35">
        <v>34.559312499999997</v>
      </c>
      <c r="I1251" s="35">
        <v>0</v>
      </c>
      <c r="J1251" s="26">
        <v>0</v>
      </c>
      <c r="K1251" s="35">
        <v>102.4791458</v>
      </c>
      <c r="L1251" s="35">
        <v>20.358895830000002</v>
      </c>
      <c r="M1251" s="35">
        <v>449.49708329999999</v>
      </c>
      <c r="N1251" s="35">
        <v>0</v>
      </c>
      <c r="O1251" s="35"/>
      <c r="P1251" s="35"/>
      <c r="Q1251" s="35"/>
      <c r="R1251" s="35">
        <v>0</v>
      </c>
      <c r="S1251" s="35"/>
      <c r="T1251" s="35"/>
      <c r="V1251" s="24">
        <f t="shared" si="81"/>
        <v>1114.8014596041935</v>
      </c>
      <c r="X1251" s="5">
        <v>377.39100346893395</v>
      </c>
      <c r="Z1251" s="20">
        <f t="shared" si="82"/>
        <v>1492.1924630731273</v>
      </c>
      <c r="AA1251" s="59">
        <f t="shared" si="80"/>
        <v>41262</v>
      </c>
      <c r="AB1251" s="8">
        <v>149.1040208</v>
      </c>
      <c r="AC1251" s="35">
        <v>142.03468749999999</v>
      </c>
      <c r="AD1251" s="35"/>
      <c r="AE1251" s="35">
        <v>0</v>
      </c>
      <c r="AF1251" s="35">
        <v>128.6886667</v>
      </c>
      <c r="AG1251" s="35">
        <v>23.18641667</v>
      </c>
      <c r="AH1251" s="35">
        <v>91.123333329999994</v>
      </c>
      <c r="AI1251" s="35"/>
      <c r="AJ1251" s="35"/>
      <c r="AK1251" s="35"/>
      <c r="AL1251" s="35">
        <v>0</v>
      </c>
      <c r="AM1251" s="35"/>
      <c r="AN1251" s="35"/>
      <c r="AQ1251" s="24">
        <f t="shared" si="84"/>
        <v>534.13712499999997</v>
      </c>
      <c r="AS1251" s="34">
        <v>738.86249999999995</v>
      </c>
      <c r="AU1251" s="20">
        <f t="shared" si="83"/>
        <v>1272.9996249999999</v>
      </c>
      <c r="AW1251" s="20"/>
    </row>
    <row r="1252" spans="1:49" x14ac:dyDescent="0.25">
      <c r="A1252" t="str">
        <f>VLOOKUP($B1252,'Cushing Balance'!$C$2:$E$500,3,TRUE)</f>
        <v>502012</v>
      </c>
      <c r="B1252" s="1">
        <v>41263</v>
      </c>
      <c r="C1252" s="31"/>
      <c r="D1252" s="8">
        <v>0</v>
      </c>
      <c r="E1252" s="35">
        <v>175.34204170000001</v>
      </c>
      <c r="F1252" s="35"/>
      <c r="G1252" s="29">
        <v>89.327584674193545</v>
      </c>
      <c r="H1252" s="35">
        <v>70.407375000000002</v>
      </c>
      <c r="I1252" s="35">
        <v>0</v>
      </c>
      <c r="J1252" s="26">
        <v>0</v>
      </c>
      <c r="K1252" s="35">
        <v>103.8018333</v>
      </c>
      <c r="L1252" s="35">
        <v>20.965937499999999</v>
      </c>
      <c r="M1252" s="35">
        <v>446.32345829999997</v>
      </c>
      <c r="N1252" s="35">
        <v>0</v>
      </c>
      <c r="O1252" s="35"/>
      <c r="P1252" s="35"/>
      <c r="Q1252" s="35"/>
      <c r="R1252" s="35">
        <v>0</v>
      </c>
      <c r="S1252" s="35"/>
      <c r="T1252" s="35"/>
      <c r="V1252" s="24">
        <f t="shared" si="81"/>
        <v>906.16823047419348</v>
      </c>
      <c r="X1252" s="5">
        <v>377.39100346893395</v>
      </c>
      <c r="Z1252" s="20">
        <f t="shared" si="82"/>
        <v>1283.5592339431273</v>
      </c>
      <c r="AA1252" s="59">
        <f t="shared" si="80"/>
        <v>41263</v>
      </c>
      <c r="AB1252" s="8">
        <v>142.62350000000001</v>
      </c>
      <c r="AC1252" s="35">
        <v>140.5069167</v>
      </c>
      <c r="AD1252" s="35"/>
      <c r="AE1252" s="35">
        <v>0</v>
      </c>
      <c r="AF1252" s="35">
        <v>234.6812917</v>
      </c>
      <c r="AG1252" s="35">
        <v>22.586208330000002</v>
      </c>
      <c r="AH1252" s="35">
        <v>90.104375000000005</v>
      </c>
      <c r="AI1252" s="35"/>
      <c r="AJ1252" s="35"/>
      <c r="AK1252" s="35"/>
      <c r="AL1252" s="35">
        <v>0</v>
      </c>
      <c r="AM1252" s="35"/>
      <c r="AN1252" s="35"/>
      <c r="AQ1252" s="24">
        <f t="shared" si="84"/>
        <v>630.50229173000002</v>
      </c>
      <c r="AS1252" s="34">
        <v>738.86249999999995</v>
      </c>
      <c r="AU1252" s="20">
        <f t="shared" si="83"/>
        <v>1369.36479173</v>
      </c>
      <c r="AW1252" s="20"/>
    </row>
    <row r="1253" spans="1:49" x14ac:dyDescent="0.25">
      <c r="A1253" t="str">
        <f>VLOOKUP($B1253,'Cushing Balance'!$C$2:$E$500,3,TRUE)</f>
        <v>502012</v>
      </c>
      <c r="B1253" s="1">
        <v>41264</v>
      </c>
      <c r="C1253" s="31"/>
      <c r="D1253" s="8">
        <v>119.99004170000001</v>
      </c>
      <c r="E1253" s="35">
        <v>153.93656250000001</v>
      </c>
      <c r="F1253" s="35"/>
      <c r="G1253" s="29">
        <v>89.327584674193545</v>
      </c>
      <c r="H1253" s="35">
        <v>40.981291669999997</v>
      </c>
      <c r="I1253" s="35">
        <v>0</v>
      </c>
      <c r="J1253" s="26">
        <v>0</v>
      </c>
      <c r="K1253" s="35">
        <v>102.0415625</v>
      </c>
      <c r="L1253" s="35">
        <v>19.245979169999998</v>
      </c>
      <c r="M1253" s="35">
        <v>433.0139375</v>
      </c>
      <c r="N1253" s="35">
        <v>0</v>
      </c>
      <c r="O1253" s="35"/>
      <c r="P1253" s="35"/>
      <c r="Q1253" s="35"/>
      <c r="R1253" s="35">
        <v>0</v>
      </c>
      <c r="S1253" s="35"/>
      <c r="T1253" s="35"/>
      <c r="V1253" s="24">
        <f t="shared" si="81"/>
        <v>958.53695971419359</v>
      </c>
      <c r="X1253" s="5">
        <v>377.39100346893395</v>
      </c>
      <c r="Z1253" s="20">
        <f t="shared" si="82"/>
        <v>1335.9279631831275</v>
      </c>
      <c r="AA1253" s="59">
        <f t="shared" si="80"/>
        <v>41264</v>
      </c>
      <c r="AB1253" s="8">
        <v>148.63016669999999</v>
      </c>
      <c r="AC1253" s="35">
        <v>123.6303125</v>
      </c>
      <c r="AD1253" s="35"/>
      <c r="AE1253" s="35">
        <v>0</v>
      </c>
      <c r="AF1253" s="35">
        <v>224.79008329999999</v>
      </c>
      <c r="AG1253" s="35">
        <v>18.955916669999997</v>
      </c>
      <c r="AH1253" s="35">
        <v>35.221145830000005</v>
      </c>
      <c r="AI1253" s="35"/>
      <c r="AJ1253" s="35"/>
      <c r="AK1253" s="35"/>
      <c r="AL1253" s="35">
        <v>0</v>
      </c>
      <c r="AM1253" s="35"/>
      <c r="AN1253" s="35"/>
      <c r="AQ1253" s="24">
        <f t="shared" si="84"/>
        <v>551.22762499999988</v>
      </c>
      <c r="AS1253" s="34">
        <v>738.86249999999995</v>
      </c>
      <c r="AU1253" s="20">
        <f t="shared" si="83"/>
        <v>1290.0901249999997</v>
      </c>
      <c r="AW1253" s="20"/>
    </row>
    <row r="1254" spans="1:49" x14ac:dyDescent="0.25">
      <c r="A1254" t="str">
        <f>VLOOKUP($B1254,'Cushing Balance'!$C$2:$E$500,3,TRUE)</f>
        <v>512012</v>
      </c>
      <c r="B1254" s="1">
        <v>41265</v>
      </c>
      <c r="C1254" s="31"/>
      <c r="D1254" s="8">
        <v>83.4705625</v>
      </c>
      <c r="E1254" s="35">
        <v>136.93700000000001</v>
      </c>
      <c r="F1254" s="35"/>
      <c r="G1254" s="29">
        <v>89.327584674193545</v>
      </c>
      <c r="H1254" s="35">
        <v>51.927687499999998</v>
      </c>
      <c r="I1254" s="35">
        <v>0</v>
      </c>
      <c r="J1254" s="26">
        <v>0</v>
      </c>
      <c r="K1254" s="35">
        <v>105.87895829999999</v>
      </c>
      <c r="L1254" s="35">
        <v>22.309104169999998</v>
      </c>
      <c r="M1254" s="35">
        <v>431.00714579999999</v>
      </c>
      <c r="N1254" s="35">
        <v>0</v>
      </c>
      <c r="O1254" s="35"/>
      <c r="P1254" s="35"/>
      <c r="Q1254" s="35"/>
      <c r="R1254" s="35">
        <v>0</v>
      </c>
      <c r="S1254" s="35"/>
      <c r="T1254" s="35"/>
      <c r="V1254" s="24">
        <f t="shared" si="81"/>
        <v>920.85804294419358</v>
      </c>
      <c r="X1254" s="5">
        <v>377.39100346893395</v>
      </c>
      <c r="Z1254" s="20">
        <f t="shared" si="82"/>
        <v>1298.2490464131274</v>
      </c>
      <c r="AA1254" s="59">
        <f t="shared" si="80"/>
        <v>41265</v>
      </c>
      <c r="AB1254" s="8">
        <v>148.90483330000001</v>
      </c>
      <c r="AC1254" s="35">
        <v>141.464125</v>
      </c>
      <c r="AD1254" s="35"/>
      <c r="AE1254" s="35">
        <v>0</v>
      </c>
      <c r="AF1254" s="35">
        <v>231.85499999999999</v>
      </c>
      <c r="AG1254" s="35">
        <v>16.190041669999999</v>
      </c>
      <c r="AH1254" s="35">
        <v>32.874958329999998</v>
      </c>
      <c r="AI1254" s="35"/>
      <c r="AJ1254" s="35"/>
      <c r="AK1254" s="35"/>
      <c r="AL1254" s="35">
        <v>0</v>
      </c>
      <c r="AM1254" s="35"/>
      <c r="AN1254" s="35"/>
      <c r="AQ1254" s="24">
        <f t="shared" si="84"/>
        <v>571.2889583000001</v>
      </c>
      <c r="AS1254" s="34">
        <v>738.86249999999995</v>
      </c>
      <c r="AU1254" s="20">
        <f t="shared" si="83"/>
        <v>1310.1514583000001</v>
      </c>
      <c r="AW1254" s="20"/>
    </row>
    <row r="1255" spans="1:49" x14ac:dyDescent="0.25">
      <c r="A1255" t="str">
        <f>VLOOKUP($B1255,'Cushing Balance'!$C$2:$E$500,3,TRUE)</f>
        <v>512012</v>
      </c>
      <c r="B1255" s="1">
        <v>41266</v>
      </c>
      <c r="C1255" s="31"/>
      <c r="D1255" s="8">
        <v>95.909791670000004</v>
      </c>
      <c r="E1255" s="35">
        <v>191.50464579999999</v>
      </c>
      <c r="F1255" s="35"/>
      <c r="G1255" s="29">
        <v>89.327584674193545</v>
      </c>
      <c r="H1255" s="35">
        <v>46.626416669999998</v>
      </c>
      <c r="I1255" s="35">
        <v>0</v>
      </c>
      <c r="J1255" s="26">
        <v>0</v>
      </c>
      <c r="K1255" s="35">
        <v>102.37635420000001</v>
      </c>
      <c r="L1255" s="35">
        <v>22.195395830000002</v>
      </c>
      <c r="M1255" s="35">
        <v>404.31243749999999</v>
      </c>
      <c r="N1255" s="35">
        <v>0</v>
      </c>
      <c r="O1255" s="35"/>
      <c r="P1255" s="35"/>
      <c r="Q1255" s="35"/>
      <c r="R1255" s="35">
        <v>0</v>
      </c>
      <c r="S1255" s="35"/>
      <c r="T1255" s="35"/>
      <c r="V1255" s="24">
        <f t="shared" si="81"/>
        <v>952.25262634419357</v>
      </c>
      <c r="X1255" s="5">
        <v>377.39100346893395</v>
      </c>
      <c r="Z1255" s="20">
        <f t="shared" si="82"/>
        <v>1329.6436298131275</v>
      </c>
      <c r="AA1255" s="59">
        <f t="shared" si="80"/>
        <v>41266</v>
      </c>
      <c r="AB1255" s="8">
        <v>148.23572920000001</v>
      </c>
      <c r="AC1255" s="35">
        <v>141.97399999999999</v>
      </c>
      <c r="AD1255" s="35"/>
      <c r="AE1255" s="35">
        <v>0</v>
      </c>
      <c r="AF1255" s="35">
        <v>226.09154169999999</v>
      </c>
      <c r="AG1255" s="35">
        <v>18.937416669999998</v>
      </c>
      <c r="AH1255" s="35">
        <v>62.451645830000004</v>
      </c>
      <c r="AI1255" s="35"/>
      <c r="AJ1255" s="35"/>
      <c r="AK1255" s="35"/>
      <c r="AL1255" s="35">
        <v>0</v>
      </c>
      <c r="AM1255" s="35"/>
      <c r="AN1255" s="35"/>
      <c r="AQ1255" s="24">
        <f t="shared" si="84"/>
        <v>597.69033339999987</v>
      </c>
      <c r="AS1255" s="34">
        <v>738.86249999999995</v>
      </c>
      <c r="AU1255" s="20">
        <f t="shared" si="83"/>
        <v>1336.5528333999998</v>
      </c>
      <c r="AW1255" s="20"/>
    </row>
    <row r="1256" spans="1:49" x14ac:dyDescent="0.25">
      <c r="A1256" t="str">
        <f>VLOOKUP($B1256,'Cushing Balance'!$C$2:$E$500,3,TRUE)</f>
        <v>512012</v>
      </c>
      <c r="B1256" s="1">
        <v>41267</v>
      </c>
      <c r="C1256" s="31"/>
      <c r="D1256" s="8">
        <v>0</v>
      </c>
      <c r="E1256" s="35">
        <v>185.78887499999999</v>
      </c>
      <c r="F1256" s="35"/>
      <c r="G1256" s="29">
        <v>89.327584674193545</v>
      </c>
      <c r="H1256" s="35">
        <v>52.574562499999999</v>
      </c>
      <c r="I1256" s="35">
        <v>0</v>
      </c>
      <c r="J1256" s="26">
        <v>0</v>
      </c>
      <c r="K1256" s="35">
        <v>100.7547292</v>
      </c>
      <c r="L1256" s="35">
        <v>21.7958125</v>
      </c>
      <c r="M1256" s="35">
        <v>455.22379169999999</v>
      </c>
      <c r="N1256" s="35">
        <v>0</v>
      </c>
      <c r="O1256" s="35"/>
      <c r="P1256" s="35"/>
      <c r="Q1256" s="35"/>
      <c r="R1256" s="35">
        <v>0</v>
      </c>
      <c r="S1256" s="35"/>
      <c r="T1256" s="35"/>
      <c r="V1256" s="24">
        <f t="shared" si="81"/>
        <v>905.46535557419361</v>
      </c>
      <c r="X1256" s="5">
        <v>377.39100346893395</v>
      </c>
      <c r="Z1256" s="20">
        <f t="shared" si="82"/>
        <v>1282.8563590431277</v>
      </c>
      <c r="AA1256" s="59">
        <f t="shared" si="80"/>
        <v>41267</v>
      </c>
      <c r="AB1256" s="8">
        <v>147.03527080000001</v>
      </c>
      <c r="AC1256" s="35">
        <v>138.5407917</v>
      </c>
      <c r="AD1256" s="35"/>
      <c r="AE1256" s="35">
        <v>0</v>
      </c>
      <c r="AF1256" s="35">
        <v>228.73681250000001</v>
      </c>
      <c r="AG1256" s="35">
        <v>21.225104169999998</v>
      </c>
      <c r="AH1256" s="35">
        <v>104.830125</v>
      </c>
      <c r="AI1256" s="35"/>
      <c r="AJ1256" s="35"/>
      <c r="AK1256" s="35"/>
      <c r="AL1256" s="35">
        <v>0</v>
      </c>
      <c r="AM1256" s="35"/>
      <c r="AN1256" s="35"/>
      <c r="AQ1256" s="24">
        <f t="shared" si="84"/>
        <v>640.36810417000004</v>
      </c>
      <c r="AS1256" s="34">
        <v>738.86249999999995</v>
      </c>
      <c r="AU1256" s="20">
        <f t="shared" si="83"/>
        <v>1379.2306041699999</v>
      </c>
      <c r="AW1256" s="20"/>
    </row>
    <row r="1257" spans="1:49" x14ac:dyDescent="0.25">
      <c r="A1257" t="str">
        <f>VLOOKUP($B1257,'Cushing Balance'!$C$2:$E$500,3,TRUE)</f>
        <v>512012</v>
      </c>
      <c r="B1257" s="1">
        <v>41268</v>
      </c>
      <c r="C1257" s="31"/>
      <c r="D1257" s="8">
        <v>83.96885417</v>
      </c>
      <c r="E1257" s="35">
        <v>178.25066670000001</v>
      </c>
      <c r="F1257" s="35"/>
      <c r="G1257" s="29">
        <v>89.327584674193545</v>
      </c>
      <c r="H1257" s="35">
        <v>43.416187499999999</v>
      </c>
      <c r="I1257" s="35">
        <v>0</v>
      </c>
      <c r="J1257" s="26">
        <v>0</v>
      </c>
      <c r="K1257" s="35">
        <v>105.8856875</v>
      </c>
      <c r="L1257" s="35">
        <v>22.6878125</v>
      </c>
      <c r="M1257" s="35">
        <v>455.55627079999999</v>
      </c>
      <c r="N1257" s="35">
        <v>0</v>
      </c>
      <c r="O1257" s="35"/>
      <c r="P1257" s="35"/>
      <c r="Q1257" s="35"/>
      <c r="R1257" s="35">
        <v>0</v>
      </c>
      <c r="S1257" s="35"/>
      <c r="T1257" s="35"/>
      <c r="V1257" s="24">
        <f t="shared" si="81"/>
        <v>979.09306384419347</v>
      </c>
      <c r="X1257" s="5">
        <v>377.39100346893395</v>
      </c>
      <c r="Z1257" s="20">
        <f t="shared" si="82"/>
        <v>1356.4840673131275</v>
      </c>
      <c r="AA1257" s="59">
        <f t="shared" si="80"/>
        <v>41268</v>
      </c>
      <c r="AB1257" s="8">
        <v>147.4034375</v>
      </c>
      <c r="AC1257" s="35">
        <v>138.96716670000001</v>
      </c>
      <c r="AD1257" s="35"/>
      <c r="AE1257" s="35">
        <v>0</v>
      </c>
      <c r="AF1257" s="35">
        <v>230.36745830000001</v>
      </c>
      <c r="AG1257" s="35">
        <v>21.478958330000001</v>
      </c>
      <c r="AH1257" s="35">
        <v>90.917249999999996</v>
      </c>
      <c r="AI1257" s="35"/>
      <c r="AJ1257" s="35"/>
      <c r="AK1257" s="35"/>
      <c r="AL1257" s="35">
        <v>0</v>
      </c>
      <c r="AM1257" s="35"/>
      <c r="AN1257" s="35"/>
      <c r="AQ1257" s="24">
        <f t="shared" si="84"/>
        <v>629.13427082999999</v>
      </c>
      <c r="AS1257" s="34">
        <v>738.86249999999995</v>
      </c>
      <c r="AU1257" s="20">
        <f t="shared" si="83"/>
        <v>1367.9967708300001</v>
      </c>
      <c r="AW1257" s="20"/>
    </row>
    <row r="1258" spans="1:49" x14ac:dyDescent="0.25">
      <c r="A1258" t="str">
        <f>VLOOKUP($B1258,'Cushing Balance'!$C$2:$E$500,3,TRUE)</f>
        <v>512012</v>
      </c>
      <c r="B1258" s="1">
        <v>41269</v>
      </c>
      <c r="C1258" s="31"/>
      <c r="D1258" s="8">
        <v>0</v>
      </c>
      <c r="E1258" s="35">
        <v>187.65937500000001</v>
      </c>
      <c r="F1258" s="35"/>
      <c r="G1258" s="29">
        <v>89.327584674193545</v>
      </c>
      <c r="H1258" s="35">
        <v>40.43108333</v>
      </c>
      <c r="I1258" s="35">
        <v>0</v>
      </c>
      <c r="J1258" s="26">
        <v>0</v>
      </c>
      <c r="K1258" s="35">
        <v>104.7012083</v>
      </c>
      <c r="L1258" s="35">
        <v>21.692833330000003</v>
      </c>
      <c r="M1258" s="35">
        <v>452.03149999999999</v>
      </c>
      <c r="N1258" s="35">
        <v>0</v>
      </c>
      <c r="O1258" s="35"/>
      <c r="P1258" s="35"/>
      <c r="Q1258" s="35"/>
      <c r="R1258" s="35">
        <v>0</v>
      </c>
      <c r="S1258" s="35"/>
      <c r="T1258" s="35"/>
      <c r="V1258" s="24">
        <f t="shared" si="81"/>
        <v>895.84358463419358</v>
      </c>
      <c r="X1258" s="5">
        <v>377.39100346893395</v>
      </c>
      <c r="Z1258" s="20">
        <f t="shared" si="82"/>
        <v>1273.2345881031274</v>
      </c>
      <c r="AA1258" s="59">
        <f t="shared" si="80"/>
        <v>41269</v>
      </c>
      <c r="AB1258" s="8">
        <v>148.00852079999999</v>
      </c>
      <c r="AC1258" s="35">
        <v>136.98172919999999</v>
      </c>
      <c r="AD1258" s="35"/>
      <c r="AE1258" s="35">
        <v>0</v>
      </c>
      <c r="AF1258" s="35">
        <v>229.6167083</v>
      </c>
      <c r="AG1258" s="35">
        <v>21.28585417</v>
      </c>
      <c r="AH1258" s="35">
        <v>53.613187500000002</v>
      </c>
      <c r="AI1258" s="35"/>
      <c r="AJ1258" s="35"/>
      <c r="AK1258" s="35"/>
      <c r="AL1258" s="35">
        <v>0</v>
      </c>
      <c r="AM1258" s="35"/>
      <c r="AN1258" s="35"/>
      <c r="AQ1258" s="24">
        <f t="shared" si="84"/>
        <v>589.50599996999995</v>
      </c>
      <c r="AS1258" s="34">
        <v>738.86249999999995</v>
      </c>
      <c r="AU1258" s="20">
        <f t="shared" si="83"/>
        <v>1328.3684999699999</v>
      </c>
      <c r="AW1258" s="20"/>
    </row>
    <row r="1259" spans="1:49" x14ac:dyDescent="0.25">
      <c r="A1259" t="str">
        <f>VLOOKUP($B1259,'Cushing Balance'!$C$2:$E$500,3,TRUE)</f>
        <v>512012</v>
      </c>
      <c r="B1259" s="1">
        <v>41270</v>
      </c>
      <c r="C1259" s="31"/>
      <c r="D1259" s="8">
        <v>191.51387500000001</v>
      </c>
      <c r="E1259" s="35">
        <v>190.88027080000001</v>
      </c>
      <c r="F1259" s="35"/>
      <c r="G1259" s="29">
        <v>89.327584674193545</v>
      </c>
      <c r="H1259" s="35">
        <v>44.609291669999998</v>
      </c>
      <c r="I1259" s="35">
        <v>0</v>
      </c>
      <c r="J1259" s="26">
        <v>0</v>
      </c>
      <c r="K1259" s="35">
        <v>103.2831875</v>
      </c>
      <c r="L1259" s="35">
        <v>22.412479169999997</v>
      </c>
      <c r="M1259" s="35">
        <v>399.854375</v>
      </c>
      <c r="N1259" s="35">
        <v>0</v>
      </c>
      <c r="O1259" s="35"/>
      <c r="P1259" s="35"/>
      <c r="Q1259" s="35"/>
      <c r="R1259" s="35">
        <v>0</v>
      </c>
      <c r="S1259" s="35"/>
      <c r="T1259" s="35"/>
      <c r="V1259" s="24">
        <f t="shared" si="81"/>
        <v>1041.8810638141936</v>
      </c>
      <c r="X1259" s="5">
        <v>377.39100346893395</v>
      </c>
      <c r="Z1259" s="20">
        <f t="shared" si="82"/>
        <v>1419.2720672831274</v>
      </c>
      <c r="AA1259" s="59">
        <f t="shared" si="80"/>
        <v>41270</v>
      </c>
      <c r="AB1259" s="8">
        <v>146.34027079999998</v>
      </c>
      <c r="AC1259" s="35">
        <v>137.61816669999999</v>
      </c>
      <c r="AD1259" s="35"/>
      <c r="AE1259" s="35">
        <v>0</v>
      </c>
      <c r="AF1259" s="35">
        <v>228.78222919999999</v>
      </c>
      <c r="AG1259" s="35">
        <v>21.245479169999999</v>
      </c>
      <c r="AH1259" s="35">
        <v>38.928145829999998</v>
      </c>
      <c r="AI1259" s="35"/>
      <c r="AJ1259" s="35"/>
      <c r="AK1259" s="35"/>
      <c r="AL1259" s="35">
        <v>0</v>
      </c>
      <c r="AM1259" s="35"/>
      <c r="AN1259" s="35"/>
      <c r="AQ1259" s="24">
        <f t="shared" si="84"/>
        <v>572.91429169999981</v>
      </c>
      <c r="AS1259" s="34">
        <v>738.86249999999995</v>
      </c>
      <c r="AU1259" s="20">
        <f t="shared" si="83"/>
        <v>1311.7767916999996</v>
      </c>
      <c r="AW1259" s="20"/>
    </row>
    <row r="1260" spans="1:49" x14ac:dyDescent="0.25">
      <c r="A1260" t="str">
        <f>VLOOKUP($B1260,'Cushing Balance'!$C$2:$E$500,3,TRUE)</f>
        <v>512012</v>
      </c>
      <c r="B1260" s="1">
        <v>41271</v>
      </c>
      <c r="C1260" s="31"/>
      <c r="D1260" s="8">
        <v>136.16081249999999</v>
      </c>
      <c r="E1260" s="35">
        <v>188.5275833</v>
      </c>
      <c r="F1260" s="35"/>
      <c r="G1260" s="29">
        <v>89.327584674193545</v>
      </c>
      <c r="H1260" s="35">
        <v>54.993666669999996</v>
      </c>
      <c r="I1260" s="35">
        <v>0</v>
      </c>
      <c r="J1260" s="26">
        <v>0</v>
      </c>
      <c r="K1260" s="35">
        <v>98.281229170000003</v>
      </c>
      <c r="L1260" s="35">
        <v>22.390895830000002</v>
      </c>
      <c r="M1260" s="35">
        <v>444.52933330000002</v>
      </c>
      <c r="N1260" s="35">
        <v>0</v>
      </c>
      <c r="O1260" s="35"/>
      <c r="P1260" s="35"/>
      <c r="Q1260" s="35"/>
      <c r="R1260" s="35">
        <v>0</v>
      </c>
      <c r="S1260" s="35"/>
      <c r="T1260" s="35"/>
      <c r="V1260" s="24">
        <f t="shared" si="81"/>
        <v>1034.2111054441934</v>
      </c>
      <c r="X1260" s="5">
        <v>377.39100346893395</v>
      </c>
      <c r="Z1260" s="20">
        <f t="shared" si="82"/>
        <v>1411.6021089131273</v>
      </c>
      <c r="AA1260" s="59">
        <f t="shared" si="80"/>
        <v>41271</v>
      </c>
      <c r="AB1260" s="8">
        <v>148.31512499999999</v>
      </c>
      <c r="AC1260" s="35">
        <v>139.49406250000001</v>
      </c>
      <c r="AD1260" s="35"/>
      <c r="AE1260" s="35">
        <v>0</v>
      </c>
      <c r="AF1260" s="35">
        <v>228.23037500000001</v>
      </c>
      <c r="AG1260" s="35">
        <v>21.158333330000001</v>
      </c>
      <c r="AH1260" s="35">
        <v>69.981458329999995</v>
      </c>
      <c r="AI1260" s="35"/>
      <c r="AJ1260" s="35"/>
      <c r="AK1260" s="35"/>
      <c r="AL1260" s="35">
        <v>0</v>
      </c>
      <c r="AM1260" s="35"/>
      <c r="AN1260" s="35"/>
      <c r="AQ1260" s="24">
        <f t="shared" si="84"/>
        <v>607.17935416</v>
      </c>
      <c r="AS1260" s="34">
        <v>738.86249999999995</v>
      </c>
      <c r="AU1260" s="20">
        <f t="shared" si="83"/>
        <v>1346.04185416</v>
      </c>
      <c r="AW1260" s="20"/>
    </row>
    <row r="1261" spans="1:49" x14ac:dyDescent="0.25">
      <c r="A1261" t="str">
        <f>VLOOKUP($B1261,'Cushing Balance'!$C$2:$E$500,3,TRUE)</f>
        <v>522012</v>
      </c>
      <c r="B1261" s="1">
        <v>41272</v>
      </c>
      <c r="C1261" s="31"/>
      <c r="D1261" s="8">
        <v>83.897125000000003</v>
      </c>
      <c r="E1261" s="35">
        <v>181.27989579999999</v>
      </c>
      <c r="F1261" s="35"/>
      <c r="G1261" s="29">
        <v>89.327584674193545</v>
      </c>
      <c r="H1261" s="35">
        <v>49.315020830000002</v>
      </c>
      <c r="I1261" s="35">
        <v>0</v>
      </c>
      <c r="J1261" s="26">
        <v>0</v>
      </c>
      <c r="K1261" s="35">
        <v>94.211708329999993</v>
      </c>
      <c r="L1261" s="35">
        <v>22.261645830000003</v>
      </c>
      <c r="M1261" s="35">
        <v>455.86708329999999</v>
      </c>
      <c r="N1261" s="35">
        <v>0</v>
      </c>
      <c r="O1261" s="35"/>
      <c r="P1261" s="35"/>
      <c r="Q1261" s="35"/>
      <c r="R1261" s="35">
        <v>0</v>
      </c>
      <c r="S1261" s="35"/>
      <c r="T1261" s="35"/>
      <c r="V1261" s="24">
        <f t="shared" si="81"/>
        <v>976.16006376419352</v>
      </c>
      <c r="X1261" s="5">
        <v>377.39100346893395</v>
      </c>
      <c r="Z1261" s="20">
        <f t="shared" si="82"/>
        <v>1353.5510672331275</v>
      </c>
      <c r="AA1261" s="59">
        <f t="shared" si="80"/>
        <v>41272</v>
      </c>
      <c r="AB1261" s="8">
        <v>147.85556249999999</v>
      </c>
      <c r="AC1261" s="35">
        <v>136.20427079999999</v>
      </c>
      <c r="AD1261" s="35"/>
      <c r="AE1261" s="35">
        <v>0</v>
      </c>
      <c r="AF1261" s="35">
        <v>217.8818958</v>
      </c>
      <c r="AG1261" s="35">
        <v>19.927375000000001</v>
      </c>
      <c r="AH1261" s="35">
        <v>98.421625000000006</v>
      </c>
      <c r="AI1261" s="35"/>
      <c r="AJ1261" s="35"/>
      <c r="AK1261" s="35"/>
      <c r="AL1261" s="35">
        <v>0</v>
      </c>
      <c r="AM1261" s="35"/>
      <c r="AN1261" s="35"/>
      <c r="AQ1261" s="24">
        <f t="shared" si="84"/>
        <v>620.29072909999991</v>
      </c>
      <c r="AS1261" s="34">
        <v>738.86249999999995</v>
      </c>
      <c r="AU1261" s="20">
        <f t="shared" si="83"/>
        <v>1359.1532290999999</v>
      </c>
      <c r="AW1261" s="20"/>
    </row>
    <row r="1262" spans="1:49" x14ac:dyDescent="0.25">
      <c r="A1262" t="str">
        <f>VLOOKUP($B1262,'Cushing Balance'!$C$2:$E$500,3,TRUE)</f>
        <v>522012</v>
      </c>
      <c r="B1262" s="1">
        <v>41273</v>
      </c>
      <c r="C1262" s="31"/>
      <c r="D1262" s="8">
        <v>83.972812500000003</v>
      </c>
      <c r="E1262" s="35">
        <v>178.2722292</v>
      </c>
      <c r="F1262" s="35"/>
      <c r="G1262" s="29">
        <v>89.327584674193545</v>
      </c>
      <c r="H1262" s="35">
        <v>61.806208330000004</v>
      </c>
      <c r="I1262" s="35">
        <v>0</v>
      </c>
      <c r="J1262" s="26">
        <v>0</v>
      </c>
      <c r="K1262" s="35">
        <v>92.834645829999999</v>
      </c>
      <c r="L1262" s="35">
        <v>22.294374999999999</v>
      </c>
      <c r="M1262" s="35">
        <v>455.14583329999999</v>
      </c>
      <c r="N1262" s="35">
        <v>0</v>
      </c>
      <c r="O1262" s="35"/>
      <c r="P1262" s="35"/>
      <c r="Q1262" s="35"/>
      <c r="R1262" s="35">
        <v>0</v>
      </c>
      <c r="S1262" s="35"/>
      <c r="T1262" s="35"/>
      <c r="V1262" s="24">
        <f t="shared" si="81"/>
        <v>983.65368883419342</v>
      </c>
      <c r="X1262" s="5">
        <v>377.39100346893395</v>
      </c>
      <c r="Z1262" s="20">
        <f t="shared" si="82"/>
        <v>1361.0446923031272</v>
      </c>
      <c r="AA1262" s="59">
        <f t="shared" si="80"/>
        <v>41273</v>
      </c>
      <c r="AB1262" s="8">
        <v>148.66152080000001</v>
      </c>
      <c r="AC1262" s="35">
        <v>138.2949375</v>
      </c>
      <c r="AD1262" s="35"/>
      <c r="AE1262" s="35">
        <v>0</v>
      </c>
      <c r="AF1262" s="35">
        <v>233.7775417</v>
      </c>
      <c r="AG1262" s="35">
        <v>16.297479169999999</v>
      </c>
      <c r="AH1262" s="35">
        <v>96.961604170000001</v>
      </c>
      <c r="AI1262" s="35"/>
      <c r="AJ1262" s="35"/>
      <c r="AK1262" s="35"/>
      <c r="AL1262" s="35">
        <v>0</v>
      </c>
      <c r="AM1262" s="35"/>
      <c r="AN1262" s="35"/>
      <c r="AQ1262" s="24">
        <f t="shared" si="84"/>
        <v>633.99308334</v>
      </c>
      <c r="AS1262" s="34">
        <v>738.86249999999995</v>
      </c>
      <c r="AU1262" s="20">
        <f t="shared" si="83"/>
        <v>1372.8555833400001</v>
      </c>
      <c r="AW1262" s="20"/>
    </row>
    <row r="1263" spans="1:49" x14ac:dyDescent="0.25">
      <c r="A1263" t="str">
        <f>VLOOKUP($B1263,'Cushing Balance'!$C$2:$E$500,3,TRUE)</f>
        <v>522012</v>
      </c>
      <c r="B1263" s="1">
        <v>41274</v>
      </c>
      <c r="C1263" s="31"/>
      <c r="D1263" s="8">
        <v>0</v>
      </c>
      <c r="E1263" s="35">
        <v>190.00979169999999</v>
      </c>
      <c r="F1263" s="35"/>
      <c r="G1263" s="29">
        <v>89.327584674193545</v>
      </c>
      <c r="H1263" s="35">
        <v>15.542187500000001</v>
      </c>
      <c r="I1263" s="35">
        <v>0</v>
      </c>
      <c r="J1263" s="26">
        <v>0</v>
      </c>
      <c r="K1263" s="35">
        <v>95.809458329999998</v>
      </c>
      <c r="L1263" s="35">
        <v>22.16375</v>
      </c>
      <c r="M1263" s="35">
        <v>382.37285420000001</v>
      </c>
      <c r="N1263" s="35">
        <v>0</v>
      </c>
      <c r="O1263" s="35"/>
      <c r="P1263" s="35"/>
      <c r="Q1263" s="35"/>
      <c r="R1263" s="35">
        <v>0</v>
      </c>
      <c r="S1263" s="35"/>
      <c r="T1263" s="35"/>
      <c r="V1263" s="24">
        <f t="shared" si="81"/>
        <v>795.22562640419346</v>
      </c>
      <c r="X1263" s="5">
        <v>377.39100346893395</v>
      </c>
      <c r="Z1263" s="20">
        <f t="shared" si="82"/>
        <v>1172.6166298731273</v>
      </c>
      <c r="AA1263" s="59">
        <f t="shared" si="80"/>
        <v>41274</v>
      </c>
      <c r="AB1263" s="8">
        <v>147.1020833</v>
      </c>
      <c r="AC1263" s="35">
        <v>139.0010833</v>
      </c>
      <c r="AD1263" s="35"/>
      <c r="AE1263" s="35">
        <v>0</v>
      </c>
      <c r="AF1263" s="35">
        <v>221.54170830000001</v>
      </c>
      <c r="AG1263" s="35">
        <v>29.374166669999997</v>
      </c>
      <c r="AH1263" s="35">
        <v>79.840666670000005</v>
      </c>
      <c r="AI1263" s="35"/>
      <c r="AJ1263" s="35"/>
      <c r="AK1263" s="35"/>
      <c r="AL1263" s="35">
        <v>0</v>
      </c>
      <c r="AM1263" s="35"/>
      <c r="AN1263" s="35"/>
      <c r="AQ1263" s="24">
        <f t="shared" si="84"/>
        <v>616.85970824000003</v>
      </c>
      <c r="AS1263" s="34">
        <v>738.86249999999995</v>
      </c>
      <c r="AU1263" s="20">
        <f t="shared" si="83"/>
        <v>1355.7222082399999</v>
      </c>
      <c r="AW1263" s="20"/>
    </row>
    <row r="1264" spans="1:49" x14ac:dyDescent="0.25">
      <c r="A1264" t="str">
        <f>VLOOKUP($B1264,'Cushing Balance'!$C$2:$E$500,3,TRUE)</f>
        <v>522012</v>
      </c>
      <c r="B1264" s="1">
        <v>41275</v>
      </c>
      <c r="C1264" s="31"/>
      <c r="D1264" s="25">
        <v>70.571330000000003</v>
      </c>
      <c r="E1264" s="42">
        <v>185.77726999999999</v>
      </c>
      <c r="F1264" s="35"/>
      <c r="G1264" s="29">
        <v>84.358728488709673</v>
      </c>
      <c r="H1264" s="40">
        <v>40.053400000000003</v>
      </c>
      <c r="I1264" s="35">
        <v>0</v>
      </c>
      <c r="J1264" s="26">
        <v>0</v>
      </c>
      <c r="K1264" s="9">
        <v>106.13081</v>
      </c>
      <c r="L1264" s="51">
        <v>14.167459999999998</v>
      </c>
      <c r="M1264" s="16">
        <v>433.63324999999998</v>
      </c>
      <c r="N1264" s="35">
        <v>0</v>
      </c>
      <c r="O1264" s="50">
        <v>67.31765</v>
      </c>
      <c r="P1264" s="58"/>
      <c r="Q1264" s="58"/>
      <c r="R1264" s="39">
        <v>0</v>
      </c>
      <c r="S1264" s="58"/>
      <c r="T1264" s="58"/>
      <c r="V1264" s="24">
        <f t="shared" si="81"/>
        <v>1002.0098984887096</v>
      </c>
      <c r="X1264" s="5">
        <v>380.43587824896804</v>
      </c>
      <c r="Z1264" s="20">
        <f t="shared" si="82"/>
        <v>1382.4457767376775</v>
      </c>
      <c r="AA1264" s="59">
        <f t="shared" si="80"/>
        <v>41275</v>
      </c>
      <c r="AB1264" s="25">
        <v>147.68777</v>
      </c>
      <c r="AC1264" s="52">
        <v>87.720520000000008</v>
      </c>
      <c r="AD1264" s="35"/>
      <c r="AE1264" s="35">
        <v>0</v>
      </c>
      <c r="AF1264" s="55">
        <v>222.58706000000001</v>
      </c>
      <c r="AG1264" s="56">
        <v>31.817520000000002</v>
      </c>
      <c r="AH1264" s="57">
        <v>125.43503999999999</v>
      </c>
      <c r="AI1264" s="35"/>
      <c r="AJ1264" s="58">
        <v>12.71935</v>
      </c>
      <c r="AK1264" s="58"/>
      <c r="AL1264" s="35">
        <v>0</v>
      </c>
      <c r="AM1264" s="35"/>
      <c r="AN1264" s="35"/>
      <c r="AQ1264" s="24">
        <f>SUM(AB1264:AO1264)</f>
        <v>627.96726000000001</v>
      </c>
      <c r="AS1264" s="34">
        <v>795.6</v>
      </c>
      <c r="AU1264" s="20">
        <f t="shared" si="83"/>
        <v>1423.56726</v>
      </c>
      <c r="AW1264" s="20"/>
    </row>
    <row r="1265" spans="1:49" x14ac:dyDescent="0.25">
      <c r="A1265" t="str">
        <f>VLOOKUP($B1265,'Cushing Balance'!$C$2:$E$500,3,TRUE)</f>
        <v>522012</v>
      </c>
      <c r="B1265" s="1">
        <v>41276</v>
      </c>
      <c r="C1265" s="31"/>
      <c r="D1265" s="25">
        <v>141.48467000000002</v>
      </c>
      <c r="E1265" s="42">
        <v>193.17467000000002</v>
      </c>
      <c r="F1265" s="35"/>
      <c r="G1265" s="29">
        <v>84.358728488709673</v>
      </c>
      <c r="H1265" s="40">
        <v>43.936330000000005</v>
      </c>
      <c r="I1265" s="35">
        <v>0</v>
      </c>
      <c r="J1265" s="26">
        <v>0</v>
      </c>
      <c r="K1265" s="9">
        <v>112.354</v>
      </c>
      <c r="L1265" s="51">
        <v>20.439689999999999</v>
      </c>
      <c r="M1265" s="16">
        <v>297.47728999999998</v>
      </c>
      <c r="N1265" s="35">
        <v>0</v>
      </c>
      <c r="O1265" s="50">
        <v>74.145789999999991</v>
      </c>
      <c r="P1265" s="58"/>
      <c r="Q1265" s="58"/>
      <c r="R1265" s="39">
        <v>0</v>
      </c>
      <c r="S1265" s="58"/>
      <c r="T1265" s="58"/>
      <c r="V1265" s="24">
        <f t="shared" si="81"/>
        <v>967.37116848870983</v>
      </c>
      <c r="X1265" s="5">
        <v>380.43587824896804</v>
      </c>
      <c r="Z1265" s="20">
        <f t="shared" si="82"/>
        <v>1347.8070467376779</v>
      </c>
      <c r="AA1265" s="59">
        <f t="shared" si="80"/>
        <v>41276</v>
      </c>
      <c r="AB1265" s="25">
        <v>147.58515</v>
      </c>
      <c r="AC1265" s="52">
        <v>37.575749999999999</v>
      </c>
      <c r="AD1265" s="35"/>
      <c r="AE1265" s="35">
        <v>0</v>
      </c>
      <c r="AF1265" s="55">
        <v>232.88445999999999</v>
      </c>
      <c r="AG1265" s="56">
        <v>23.479810000000001</v>
      </c>
      <c r="AH1265" s="57">
        <v>111.28419</v>
      </c>
      <c r="AI1265" s="35"/>
      <c r="AJ1265" s="58">
        <v>13.78204</v>
      </c>
      <c r="AK1265" s="58"/>
      <c r="AL1265" s="35">
        <v>0</v>
      </c>
      <c r="AM1265" s="35"/>
      <c r="AN1265" s="35"/>
      <c r="AQ1265" s="24">
        <f t="shared" si="84"/>
        <v>566.59140000000002</v>
      </c>
      <c r="AS1265" s="34">
        <v>795.6</v>
      </c>
      <c r="AU1265" s="20">
        <f t="shared" si="83"/>
        <v>1362.1914000000002</v>
      </c>
      <c r="AW1265" s="20"/>
    </row>
    <row r="1266" spans="1:49" x14ac:dyDescent="0.25">
      <c r="A1266" t="str">
        <f>VLOOKUP($B1266,'Cushing Balance'!$C$2:$E$500,3,TRUE)</f>
        <v>522012</v>
      </c>
      <c r="B1266" s="1">
        <v>41277</v>
      </c>
      <c r="C1266" s="31"/>
      <c r="D1266" s="25">
        <v>0</v>
      </c>
      <c r="E1266" s="42">
        <v>178.30348000000001</v>
      </c>
      <c r="F1266" s="35"/>
      <c r="G1266" s="29">
        <v>84.358728488709673</v>
      </c>
      <c r="H1266" s="40">
        <v>44.184190000000001</v>
      </c>
      <c r="I1266" s="35">
        <v>0</v>
      </c>
      <c r="J1266" s="26">
        <v>0</v>
      </c>
      <c r="K1266" s="9">
        <v>110.47153999999999</v>
      </c>
      <c r="L1266" s="51">
        <v>20.464099999999998</v>
      </c>
      <c r="M1266" s="16">
        <v>430.98430999999999</v>
      </c>
      <c r="N1266" s="35">
        <v>0</v>
      </c>
      <c r="O1266" s="50">
        <v>75.394100000000009</v>
      </c>
      <c r="P1266" s="58"/>
      <c r="Q1266" s="58"/>
      <c r="R1266" s="39">
        <v>0</v>
      </c>
      <c r="S1266" s="58"/>
      <c r="T1266" s="58"/>
      <c r="V1266" s="24">
        <f t="shared" si="81"/>
        <v>944.16044848870956</v>
      </c>
      <c r="X1266" s="5">
        <v>380.43587824896804</v>
      </c>
      <c r="Z1266" s="20">
        <f t="shared" si="82"/>
        <v>1324.5963267376776</v>
      </c>
      <c r="AA1266" s="59">
        <f t="shared" si="80"/>
        <v>41277</v>
      </c>
      <c r="AB1266" s="25">
        <v>148.33329000000001</v>
      </c>
      <c r="AC1266" s="52">
        <v>0</v>
      </c>
      <c r="AD1266" s="35"/>
      <c r="AE1266" s="35">
        <v>0</v>
      </c>
      <c r="AF1266" s="55">
        <v>228.66881000000001</v>
      </c>
      <c r="AG1266" s="56">
        <v>23.508560000000003</v>
      </c>
      <c r="AH1266" s="57">
        <v>95.449380000000005</v>
      </c>
      <c r="AI1266" s="35"/>
      <c r="AJ1266" s="58">
        <v>13.82727</v>
      </c>
      <c r="AK1266" s="58"/>
      <c r="AL1266" s="35">
        <v>0</v>
      </c>
      <c r="AM1266" s="35"/>
      <c r="AN1266" s="35"/>
      <c r="AQ1266" s="24">
        <f t="shared" si="84"/>
        <v>509.78731000000005</v>
      </c>
      <c r="AS1266" s="34">
        <v>795.6</v>
      </c>
      <c r="AU1266" s="20">
        <f t="shared" si="83"/>
        <v>1305.3873100000001</v>
      </c>
      <c r="AW1266" s="20"/>
    </row>
    <row r="1267" spans="1:49" x14ac:dyDescent="0.25">
      <c r="A1267" t="str">
        <f>VLOOKUP($B1267,'Cushing Balance'!$C$2:$E$500,3,TRUE)</f>
        <v>522012</v>
      </c>
      <c r="B1267" s="1">
        <v>41278</v>
      </c>
      <c r="C1267" s="31"/>
      <c r="D1267" s="25">
        <v>78.099710000000002</v>
      </c>
      <c r="E1267" s="42">
        <v>189.17742000000001</v>
      </c>
      <c r="F1267" s="35"/>
      <c r="G1267" s="29">
        <v>84.358728488709673</v>
      </c>
      <c r="H1267" s="40">
        <v>69.051419999999993</v>
      </c>
      <c r="I1267" s="35">
        <v>0</v>
      </c>
      <c r="J1267" s="26">
        <v>0</v>
      </c>
      <c r="K1267" s="9">
        <v>112.43231</v>
      </c>
      <c r="L1267" s="51">
        <v>20.640540000000001</v>
      </c>
      <c r="M1267" s="16">
        <v>454.98884999999996</v>
      </c>
      <c r="N1267" s="35">
        <v>0</v>
      </c>
      <c r="O1267" s="50">
        <v>76.702979999999997</v>
      </c>
      <c r="P1267" s="58"/>
      <c r="Q1267" s="58"/>
      <c r="R1267" s="39">
        <v>0</v>
      </c>
      <c r="S1267" s="58"/>
      <c r="T1267" s="58"/>
      <c r="V1267" s="24">
        <f t="shared" si="81"/>
        <v>1085.4519584887096</v>
      </c>
      <c r="X1267" s="5">
        <v>380.43587824896804</v>
      </c>
      <c r="Z1267" s="20">
        <f t="shared" si="82"/>
        <v>1465.8878367376776</v>
      </c>
      <c r="AA1267" s="59">
        <f t="shared" si="80"/>
        <v>41278</v>
      </c>
      <c r="AB1267" s="25">
        <v>147.10407999999998</v>
      </c>
      <c r="AC1267" s="52">
        <v>0</v>
      </c>
      <c r="AD1267" s="35"/>
      <c r="AE1267" s="35">
        <v>0</v>
      </c>
      <c r="AF1267" s="55">
        <v>229.87081000000001</v>
      </c>
      <c r="AG1267" s="56">
        <v>17.601020000000002</v>
      </c>
      <c r="AH1267" s="57">
        <v>31.62979</v>
      </c>
      <c r="AI1267" s="35"/>
      <c r="AJ1267" s="58">
        <v>13.731059999999999</v>
      </c>
      <c r="AK1267" s="58"/>
      <c r="AL1267" s="35">
        <v>0</v>
      </c>
      <c r="AM1267" s="35"/>
      <c r="AN1267" s="35"/>
      <c r="AQ1267" s="24">
        <f t="shared" si="84"/>
        <v>439.93675999999999</v>
      </c>
      <c r="AS1267" s="34">
        <v>795.6</v>
      </c>
      <c r="AU1267" s="20">
        <f t="shared" si="83"/>
        <v>1235.53676</v>
      </c>
      <c r="AW1267" s="20"/>
    </row>
    <row r="1268" spans="1:49" x14ac:dyDescent="0.25">
      <c r="A1268" t="str">
        <f>VLOOKUP($B1268,'Cushing Balance'!$C$2:$E$500,3,TRUE)</f>
        <v>12013</v>
      </c>
      <c r="B1268" s="1">
        <v>41279</v>
      </c>
      <c r="C1268" s="31"/>
      <c r="D1268" s="25">
        <v>84.165520000000001</v>
      </c>
      <c r="E1268" s="42">
        <v>172.05195999999998</v>
      </c>
      <c r="F1268" s="35"/>
      <c r="G1268" s="29">
        <v>84.358728488709673</v>
      </c>
      <c r="H1268" s="40">
        <v>54.931539999999998</v>
      </c>
      <c r="I1268" s="35">
        <v>0</v>
      </c>
      <c r="J1268" s="26">
        <v>0</v>
      </c>
      <c r="K1268" s="9">
        <v>114.25048</v>
      </c>
      <c r="L1268" s="51">
        <v>20.903099999999998</v>
      </c>
      <c r="M1268" s="16">
        <v>448.15216999999996</v>
      </c>
      <c r="N1268" s="35">
        <v>0</v>
      </c>
      <c r="O1268" s="50">
        <v>75.36527000000001</v>
      </c>
      <c r="P1268" s="58"/>
      <c r="Q1268" s="58"/>
      <c r="R1268" s="39">
        <v>0</v>
      </c>
      <c r="S1268" s="58"/>
      <c r="T1268" s="58"/>
      <c r="V1268" s="24">
        <f t="shared" si="81"/>
        <v>1054.1787684887095</v>
      </c>
      <c r="X1268" s="5">
        <v>380.43587824896804</v>
      </c>
      <c r="Z1268" s="20">
        <f t="shared" si="82"/>
        <v>1434.6146467376775</v>
      </c>
      <c r="AA1268" s="59">
        <f t="shared" si="80"/>
        <v>41279</v>
      </c>
      <c r="AB1268" s="25">
        <v>148.54431</v>
      </c>
      <c r="AC1268" s="52">
        <v>1.41629</v>
      </c>
      <c r="AD1268" s="35"/>
      <c r="AE1268" s="35">
        <v>0</v>
      </c>
      <c r="AF1268" s="55">
        <v>234.03245999999999</v>
      </c>
      <c r="AG1268" s="56">
        <v>16.414960000000001</v>
      </c>
      <c r="AH1268" s="57">
        <v>26.108499999999999</v>
      </c>
      <c r="AI1268" s="35"/>
      <c r="AJ1268" s="58">
        <v>12.18117</v>
      </c>
      <c r="AK1268" s="58"/>
      <c r="AL1268" s="35">
        <v>0</v>
      </c>
      <c r="AM1268" s="35"/>
      <c r="AN1268" s="35"/>
      <c r="AQ1268" s="24">
        <f t="shared" si="84"/>
        <v>438.69769000000002</v>
      </c>
      <c r="AS1268" s="34">
        <v>795.6</v>
      </c>
      <c r="AU1268" s="20">
        <f t="shared" si="83"/>
        <v>1234.2976900000001</v>
      </c>
      <c r="AW1268" s="20"/>
    </row>
    <row r="1269" spans="1:49" x14ac:dyDescent="0.25">
      <c r="A1269" t="str">
        <f>VLOOKUP($B1269,'Cushing Balance'!$C$2:$E$500,3,TRUE)</f>
        <v>12013</v>
      </c>
      <c r="B1269" s="1">
        <v>41280</v>
      </c>
      <c r="C1269" s="31"/>
      <c r="D1269" s="25">
        <v>0</v>
      </c>
      <c r="E1269" s="42">
        <v>183.63039999999998</v>
      </c>
      <c r="F1269" s="35"/>
      <c r="G1269" s="29">
        <v>84.358728488709673</v>
      </c>
      <c r="H1269" s="40">
        <v>46.274560000000001</v>
      </c>
      <c r="I1269" s="35">
        <v>0</v>
      </c>
      <c r="J1269" s="26">
        <v>0</v>
      </c>
      <c r="K1269" s="9">
        <v>113.91829</v>
      </c>
      <c r="L1269" s="51">
        <v>22.228000000000002</v>
      </c>
      <c r="M1269" s="16">
        <v>440.43619000000001</v>
      </c>
      <c r="N1269" s="35">
        <v>0</v>
      </c>
      <c r="O1269" s="50">
        <v>73.435059999999993</v>
      </c>
      <c r="P1269" s="58"/>
      <c r="Q1269" s="58"/>
      <c r="R1269" s="39">
        <v>0</v>
      </c>
      <c r="S1269" s="58"/>
      <c r="T1269" s="58"/>
      <c r="V1269" s="24">
        <f t="shared" si="81"/>
        <v>964.28122848870976</v>
      </c>
      <c r="X1269" s="5">
        <v>380.43587824896804</v>
      </c>
      <c r="Z1269" s="20">
        <f t="shared" si="82"/>
        <v>1344.7171067376778</v>
      </c>
      <c r="AA1269" s="59">
        <f t="shared" si="80"/>
        <v>41280</v>
      </c>
      <c r="AB1269" s="25">
        <v>148.78505999999999</v>
      </c>
      <c r="AC1269" s="52">
        <v>6.4999999999999997E-3</v>
      </c>
      <c r="AD1269" s="35"/>
      <c r="AE1269" s="35">
        <v>0</v>
      </c>
      <c r="AF1269" s="55">
        <v>231.13455999999999</v>
      </c>
      <c r="AG1269" s="56">
        <v>13.633709999999999</v>
      </c>
      <c r="AH1269" s="57">
        <v>70.544920000000005</v>
      </c>
      <c r="AI1269" s="35"/>
      <c r="AJ1269" s="58">
        <v>14.36829</v>
      </c>
      <c r="AK1269" s="58"/>
      <c r="AL1269" s="35">
        <v>0</v>
      </c>
      <c r="AM1269" s="35"/>
      <c r="AN1269" s="35"/>
      <c r="AQ1269" s="24">
        <f t="shared" si="84"/>
        <v>478.47303999999997</v>
      </c>
      <c r="AS1269" s="34">
        <v>795.6</v>
      </c>
      <c r="AU1269" s="20">
        <f t="shared" si="83"/>
        <v>1274.07304</v>
      </c>
      <c r="AW1269" s="20"/>
    </row>
    <row r="1270" spans="1:49" x14ac:dyDescent="0.25">
      <c r="A1270" t="str">
        <f>VLOOKUP($B1270,'Cushing Balance'!$C$2:$E$500,3,TRUE)</f>
        <v>12013</v>
      </c>
      <c r="B1270" s="1">
        <v>41281</v>
      </c>
      <c r="C1270" s="31"/>
      <c r="D1270" s="25">
        <v>0</v>
      </c>
      <c r="E1270" s="42">
        <v>184.9049</v>
      </c>
      <c r="F1270" s="35"/>
      <c r="G1270" s="29">
        <v>84.358728488709673</v>
      </c>
      <c r="H1270" s="40">
        <v>45.971769999999999</v>
      </c>
      <c r="I1270" s="35">
        <v>0</v>
      </c>
      <c r="J1270" s="26">
        <v>0</v>
      </c>
      <c r="K1270" s="9">
        <v>112.61433</v>
      </c>
      <c r="L1270" s="51">
        <v>22.50554</v>
      </c>
      <c r="M1270" s="16">
        <v>328.62475000000001</v>
      </c>
      <c r="N1270" s="35">
        <v>0</v>
      </c>
      <c r="O1270" s="50">
        <v>73.332100000000011</v>
      </c>
      <c r="P1270" s="58"/>
      <c r="Q1270" s="58"/>
      <c r="R1270" s="39">
        <v>0</v>
      </c>
      <c r="S1270" s="58"/>
      <c r="T1270" s="58"/>
      <c r="V1270" s="24">
        <f t="shared" si="81"/>
        <v>852.31211848870964</v>
      </c>
      <c r="X1270" s="5">
        <v>380.43587824896804</v>
      </c>
      <c r="Z1270" s="20">
        <f t="shared" si="82"/>
        <v>1232.7479967376776</v>
      </c>
      <c r="AA1270" s="59">
        <f t="shared" si="80"/>
        <v>41281</v>
      </c>
      <c r="AB1270" s="25">
        <v>147.61775</v>
      </c>
      <c r="AC1270" s="52">
        <v>0.65551999999999999</v>
      </c>
      <c r="AD1270" s="35"/>
      <c r="AE1270" s="35">
        <v>0</v>
      </c>
      <c r="AF1270" s="55">
        <v>225.42804000000001</v>
      </c>
      <c r="AG1270" s="56">
        <v>14.55644</v>
      </c>
      <c r="AH1270" s="57">
        <v>111.59938000000001</v>
      </c>
      <c r="AI1270" s="35"/>
      <c r="AJ1270" s="58">
        <v>13.610100000000001</v>
      </c>
      <c r="AK1270" s="58"/>
      <c r="AL1270" s="35">
        <v>0</v>
      </c>
      <c r="AM1270" s="35"/>
      <c r="AN1270" s="35"/>
      <c r="AQ1270" s="24">
        <f t="shared" si="84"/>
        <v>513.46723000000009</v>
      </c>
      <c r="AS1270" s="34">
        <v>795.6</v>
      </c>
      <c r="AU1270" s="20">
        <f t="shared" si="83"/>
        <v>1309.0672300000001</v>
      </c>
      <c r="AW1270" s="20"/>
    </row>
    <row r="1271" spans="1:49" x14ac:dyDescent="0.25">
      <c r="A1271" t="str">
        <f>VLOOKUP($B1271,'Cushing Balance'!$C$2:$E$500,3,TRUE)</f>
        <v>12013</v>
      </c>
      <c r="B1271" s="1">
        <v>41282</v>
      </c>
      <c r="C1271" s="31"/>
      <c r="D1271" s="25">
        <v>211.93642000000003</v>
      </c>
      <c r="E1271" s="42">
        <v>188.75475</v>
      </c>
      <c r="F1271" s="35"/>
      <c r="G1271" s="29">
        <v>84.358728488709673</v>
      </c>
      <c r="H1271" s="40">
        <v>35.968269999999997</v>
      </c>
      <c r="I1271" s="35">
        <v>0</v>
      </c>
      <c r="J1271" s="26">
        <v>0</v>
      </c>
      <c r="K1271" s="9">
        <v>106.28102</v>
      </c>
      <c r="L1271" s="51">
        <v>21.487209999999997</v>
      </c>
      <c r="M1271" s="16">
        <v>424.66452000000004</v>
      </c>
      <c r="N1271" s="35">
        <v>0</v>
      </c>
      <c r="O1271" s="50">
        <v>74.876519999999999</v>
      </c>
      <c r="P1271" s="58"/>
      <c r="Q1271" s="58"/>
      <c r="R1271" s="39">
        <v>0</v>
      </c>
      <c r="S1271" s="58"/>
      <c r="T1271" s="58"/>
      <c r="V1271" s="24">
        <f t="shared" si="81"/>
        <v>1148.3274384887097</v>
      </c>
      <c r="X1271" s="5">
        <v>380.43587824896804</v>
      </c>
      <c r="Z1271" s="20">
        <f t="shared" si="82"/>
        <v>1528.7633167376778</v>
      </c>
      <c r="AA1271" s="59">
        <f t="shared" si="80"/>
        <v>41282</v>
      </c>
      <c r="AB1271" s="25">
        <v>148.47344000000001</v>
      </c>
      <c r="AC1271" s="52">
        <v>0</v>
      </c>
      <c r="AD1271" s="35"/>
      <c r="AE1271" s="35">
        <v>0</v>
      </c>
      <c r="AF1271" s="55">
        <v>226.32419000000002</v>
      </c>
      <c r="AG1271" s="56">
        <v>15.495979999999999</v>
      </c>
      <c r="AH1271" s="57">
        <v>143.44307999999998</v>
      </c>
      <c r="AI1271" s="35"/>
      <c r="AJ1271" s="58">
        <v>14.74771</v>
      </c>
      <c r="AK1271" s="58"/>
      <c r="AL1271" s="35">
        <v>0</v>
      </c>
      <c r="AM1271" s="35"/>
      <c r="AN1271" s="35"/>
      <c r="AQ1271" s="24">
        <f t="shared" si="84"/>
        <v>548.48439999999994</v>
      </c>
      <c r="AS1271" s="34">
        <v>795.6</v>
      </c>
      <c r="AU1271" s="20">
        <f t="shared" si="83"/>
        <v>1344.0844</v>
      </c>
      <c r="AW1271" s="20"/>
    </row>
    <row r="1272" spans="1:49" x14ac:dyDescent="0.25">
      <c r="A1272" t="str">
        <f>VLOOKUP($B1272,'Cushing Balance'!$C$2:$E$500,3,TRUE)</f>
        <v>12013</v>
      </c>
      <c r="B1272" s="1">
        <v>41283</v>
      </c>
      <c r="C1272" s="31"/>
      <c r="D1272" s="25">
        <v>316.56088</v>
      </c>
      <c r="E1272" s="42">
        <v>177.05135000000001</v>
      </c>
      <c r="F1272" s="35"/>
      <c r="G1272" s="29">
        <v>84.358728488709673</v>
      </c>
      <c r="H1272" s="40">
        <v>51.60669</v>
      </c>
      <c r="I1272" s="35">
        <v>0</v>
      </c>
      <c r="J1272" s="26">
        <v>0</v>
      </c>
      <c r="K1272" s="9">
        <v>109.74821</v>
      </c>
      <c r="L1272" s="51">
        <v>22.318519999999999</v>
      </c>
      <c r="M1272" s="16">
        <v>428.08474999999999</v>
      </c>
      <c r="N1272" s="35">
        <v>0</v>
      </c>
      <c r="O1272" s="50">
        <v>74.831000000000003</v>
      </c>
      <c r="P1272" s="58"/>
      <c r="Q1272" s="58"/>
      <c r="R1272" s="39">
        <v>0</v>
      </c>
      <c r="S1272" s="58"/>
      <c r="T1272" s="58"/>
      <c r="V1272" s="24">
        <f t="shared" si="81"/>
        <v>1264.5601284887096</v>
      </c>
      <c r="X1272" s="5">
        <v>380.43587824896804</v>
      </c>
      <c r="Z1272" s="20">
        <f t="shared" si="82"/>
        <v>1644.9960067376776</v>
      </c>
      <c r="AA1272" s="59">
        <f t="shared" si="80"/>
        <v>41283</v>
      </c>
      <c r="AB1272" s="25">
        <v>149.92344</v>
      </c>
      <c r="AC1272" s="52">
        <v>0</v>
      </c>
      <c r="AD1272" s="35"/>
      <c r="AE1272" s="35">
        <v>0</v>
      </c>
      <c r="AF1272" s="55">
        <v>232.70294000000001</v>
      </c>
      <c r="AG1272" s="56">
        <v>15.628399999999999</v>
      </c>
      <c r="AH1272" s="57">
        <v>95.393749999999997</v>
      </c>
      <c r="AI1272" s="35"/>
      <c r="AJ1272" s="58">
        <v>15.307540000000001</v>
      </c>
      <c r="AK1272" s="58"/>
      <c r="AL1272" s="35">
        <v>0</v>
      </c>
      <c r="AM1272" s="35"/>
      <c r="AN1272" s="35"/>
      <c r="AQ1272" s="24">
        <f t="shared" si="84"/>
        <v>508.95607000000007</v>
      </c>
      <c r="AS1272" s="34">
        <v>795.6</v>
      </c>
      <c r="AU1272" s="20">
        <f t="shared" si="83"/>
        <v>1304.5560700000001</v>
      </c>
      <c r="AW1272" s="20"/>
    </row>
    <row r="1273" spans="1:49" x14ac:dyDescent="0.25">
      <c r="A1273" t="str">
        <f>VLOOKUP($B1273,'Cushing Balance'!$C$2:$E$500,3,TRUE)</f>
        <v>12013</v>
      </c>
      <c r="B1273" s="1">
        <v>41284</v>
      </c>
      <c r="C1273" s="31"/>
      <c r="D1273" s="25">
        <v>84.138130000000004</v>
      </c>
      <c r="E1273" s="42">
        <v>170.23275000000001</v>
      </c>
      <c r="F1273" s="35"/>
      <c r="G1273" s="29">
        <v>84.358728488709673</v>
      </c>
      <c r="H1273" s="40">
        <v>59.638379999999998</v>
      </c>
      <c r="I1273" s="35">
        <v>0</v>
      </c>
      <c r="J1273" s="26">
        <v>0</v>
      </c>
      <c r="K1273" s="9">
        <v>107.7944</v>
      </c>
      <c r="L1273" s="51">
        <v>22.121459999999999</v>
      </c>
      <c r="M1273" s="16">
        <v>423.69884999999999</v>
      </c>
      <c r="N1273" s="35">
        <v>0</v>
      </c>
      <c r="O1273" s="50">
        <v>74.291330000000002</v>
      </c>
      <c r="P1273" s="58"/>
      <c r="Q1273" s="58"/>
      <c r="R1273" s="39">
        <v>0</v>
      </c>
      <c r="S1273" s="58"/>
      <c r="T1273" s="58"/>
      <c r="V1273" s="24">
        <f t="shared" si="81"/>
        <v>1026.2740284887095</v>
      </c>
      <c r="X1273" s="5">
        <v>380.43587824896804</v>
      </c>
      <c r="Z1273" s="20">
        <f t="shared" si="82"/>
        <v>1406.7099067376776</v>
      </c>
      <c r="AA1273" s="59">
        <f t="shared" si="80"/>
        <v>41284</v>
      </c>
      <c r="AB1273" s="25">
        <v>146.75748000000002</v>
      </c>
      <c r="AC1273" s="52">
        <v>12.29458</v>
      </c>
      <c r="AD1273" s="35"/>
      <c r="AE1273" s="35">
        <v>0</v>
      </c>
      <c r="AF1273" s="55">
        <v>210.06485000000001</v>
      </c>
      <c r="AG1273" s="56">
        <v>15.927100000000001</v>
      </c>
      <c r="AH1273" s="57">
        <v>27.080099999999998</v>
      </c>
      <c r="AI1273" s="35"/>
      <c r="AJ1273" s="58">
        <v>15.66844</v>
      </c>
      <c r="AK1273" s="58"/>
      <c r="AL1273" s="35">
        <v>0</v>
      </c>
      <c r="AM1273" s="35"/>
      <c r="AN1273" s="35"/>
      <c r="AQ1273" s="24">
        <f t="shared" si="84"/>
        <v>427.79255000000001</v>
      </c>
      <c r="AS1273" s="34">
        <v>795.6</v>
      </c>
      <c r="AU1273" s="20">
        <f t="shared" si="83"/>
        <v>1223.39255</v>
      </c>
      <c r="AW1273" s="20"/>
    </row>
    <row r="1274" spans="1:49" x14ac:dyDescent="0.25">
      <c r="A1274" t="str">
        <f>VLOOKUP($B1274,'Cushing Balance'!$C$2:$E$500,3,TRUE)</f>
        <v>12013</v>
      </c>
      <c r="B1274" s="1">
        <v>41285</v>
      </c>
      <c r="C1274" s="31"/>
      <c r="D1274" s="25">
        <v>0</v>
      </c>
      <c r="E1274" s="42">
        <v>179.12909999999999</v>
      </c>
      <c r="F1274" s="35"/>
      <c r="G1274" s="29">
        <v>84.358728488709673</v>
      </c>
      <c r="H1274" s="40">
        <v>54.710459999999998</v>
      </c>
      <c r="I1274" s="35">
        <v>0</v>
      </c>
      <c r="J1274" s="26">
        <v>0</v>
      </c>
      <c r="K1274" s="9">
        <v>113.50983000000001</v>
      </c>
      <c r="L1274" s="51">
        <v>22.34327</v>
      </c>
      <c r="M1274" s="16">
        <v>448.14166999999998</v>
      </c>
      <c r="N1274" s="35">
        <v>0</v>
      </c>
      <c r="O1274" s="50">
        <v>74.438039999999987</v>
      </c>
      <c r="P1274" s="58"/>
      <c r="Q1274" s="58"/>
      <c r="R1274" s="39">
        <v>0</v>
      </c>
      <c r="S1274" s="58"/>
      <c r="T1274" s="58"/>
      <c r="V1274" s="24">
        <f t="shared" si="81"/>
        <v>976.63109848870977</v>
      </c>
      <c r="X1274" s="5">
        <v>380.43587824896804</v>
      </c>
      <c r="Z1274" s="20">
        <f t="shared" si="82"/>
        <v>1357.0669767376778</v>
      </c>
      <c r="AA1274" s="59">
        <f t="shared" si="80"/>
        <v>41285</v>
      </c>
      <c r="AB1274" s="25">
        <v>149.24552</v>
      </c>
      <c r="AC1274" s="52">
        <v>217.05189999999999</v>
      </c>
      <c r="AD1274" s="35"/>
      <c r="AE1274" s="35">
        <v>0</v>
      </c>
      <c r="AF1274" s="55">
        <v>232.95157999999998</v>
      </c>
      <c r="AG1274" s="56">
        <v>17.173400000000001</v>
      </c>
      <c r="AH1274" s="57">
        <v>78.706980000000001</v>
      </c>
      <c r="AI1274" s="35"/>
      <c r="AJ1274" s="58">
        <v>14.6866</v>
      </c>
      <c r="AK1274" s="58"/>
      <c r="AL1274" s="35">
        <v>0</v>
      </c>
      <c r="AM1274" s="35"/>
      <c r="AN1274" s="35"/>
      <c r="AQ1274" s="24">
        <f t="shared" si="84"/>
        <v>709.81598000000008</v>
      </c>
      <c r="AS1274" s="34">
        <v>795.6</v>
      </c>
      <c r="AU1274" s="20">
        <f t="shared" si="83"/>
        <v>1505.4159800000002</v>
      </c>
      <c r="AW1274" s="20"/>
    </row>
    <row r="1275" spans="1:49" x14ac:dyDescent="0.25">
      <c r="A1275" t="str">
        <f>VLOOKUP($B1275,'Cushing Balance'!$C$2:$E$500,3,TRUE)</f>
        <v>22013</v>
      </c>
      <c r="B1275" s="1">
        <v>41286</v>
      </c>
      <c r="C1275" s="31"/>
      <c r="D1275" s="25">
        <v>0</v>
      </c>
      <c r="E1275" s="42">
        <v>191.62712999999999</v>
      </c>
      <c r="F1275" s="35"/>
      <c r="G1275" s="29">
        <v>84.358728488709673</v>
      </c>
      <c r="H1275" s="40">
        <v>61.7455</v>
      </c>
      <c r="I1275" s="35">
        <v>0</v>
      </c>
      <c r="J1275" s="26">
        <v>0</v>
      </c>
      <c r="K1275" s="9">
        <v>116.68066999999999</v>
      </c>
      <c r="L1275" s="51">
        <v>21.763210000000001</v>
      </c>
      <c r="M1275" s="16">
        <v>455.24728999999996</v>
      </c>
      <c r="N1275" s="35">
        <v>0</v>
      </c>
      <c r="O1275" s="50">
        <v>76.871130000000008</v>
      </c>
      <c r="P1275" s="58"/>
      <c r="Q1275" s="58"/>
      <c r="R1275" s="39">
        <v>0</v>
      </c>
      <c r="S1275" s="58"/>
      <c r="T1275" s="58"/>
      <c r="V1275" s="24">
        <f t="shared" si="81"/>
        <v>1008.2936584887096</v>
      </c>
      <c r="X1275" s="5">
        <v>380.43587824896804</v>
      </c>
      <c r="Z1275" s="20">
        <f t="shared" si="82"/>
        <v>1388.7295367376778</v>
      </c>
      <c r="AA1275" s="59">
        <f t="shared" si="80"/>
        <v>41286</v>
      </c>
      <c r="AB1275" s="25">
        <v>148.46251999999998</v>
      </c>
      <c r="AC1275" s="52">
        <v>301.57759999999996</v>
      </c>
      <c r="AD1275" s="35"/>
      <c r="AE1275" s="35">
        <v>0</v>
      </c>
      <c r="AF1275" s="55">
        <v>216.49044000000001</v>
      </c>
      <c r="AG1275" s="56">
        <v>18.201229999999999</v>
      </c>
      <c r="AH1275" s="57">
        <v>91.827559999999991</v>
      </c>
      <c r="AI1275" s="35"/>
      <c r="AJ1275" s="58">
        <v>14.7286</v>
      </c>
      <c r="AK1275" s="58"/>
      <c r="AL1275" s="35">
        <v>0</v>
      </c>
      <c r="AM1275" s="35"/>
      <c r="AN1275" s="35"/>
      <c r="AQ1275" s="24">
        <f t="shared" si="84"/>
        <v>791.28794999999991</v>
      </c>
      <c r="AS1275" s="34">
        <v>795.6</v>
      </c>
      <c r="AU1275" s="20">
        <f t="shared" si="83"/>
        <v>1586.8879499999998</v>
      </c>
      <c r="AW1275" s="20"/>
    </row>
    <row r="1276" spans="1:49" x14ac:dyDescent="0.25">
      <c r="A1276" t="str">
        <f>VLOOKUP($B1276,'Cushing Balance'!$C$2:$E$500,3,TRUE)</f>
        <v>22013</v>
      </c>
      <c r="B1276" s="1">
        <v>41287</v>
      </c>
      <c r="C1276" s="31"/>
      <c r="D1276" s="25">
        <v>108.30427</v>
      </c>
      <c r="E1276" s="42">
        <v>155.97935000000001</v>
      </c>
      <c r="F1276" s="35"/>
      <c r="G1276" s="29">
        <v>84.358728488709673</v>
      </c>
      <c r="H1276" s="40">
        <v>63.047580000000004</v>
      </c>
      <c r="I1276" s="35">
        <v>0</v>
      </c>
      <c r="J1276" s="26">
        <v>0</v>
      </c>
      <c r="K1276" s="9">
        <v>117.67885000000001</v>
      </c>
      <c r="L1276" s="51">
        <v>15.90798</v>
      </c>
      <c r="M1276" s="16">
        <v>449.89197999999999</v>
      </c>
      <c r="N1276" s="35">
        <v>0</v>
      </c>
      <c r="O1276" s="50">
        <v>75.828670000000002</v>
      </c>
      <c r="P1276" s="58"/>
      <c r="Q1276" s="58"/>
      <c r="R1276" s="39">
        <v>0</v>
      </c>
      <c r="S1276" s="58"/>
      <c r="T1276" s="58"/>
      <c r="V1276" s="24">
        <f t="shared" si="81"/>
        <v>1070.9974084887097</v>
      </c>
      <c r="X1276" s="5">
        <v>380.43587824896804</v>
      </c>
      <c r="Z1276" s="20">
        <f t="shared" si="82"/>
        <v>1451.4332867376777</v>
      </c>
      <c r="AA1276" s="59">
        <f t="shared" si="80"/>
        <v>41287</v>
      </c>
      <c r="AB1276" s="25">
        <v>144.79564999999999</v>
      </c>
      <c r="AC1276" s="52">
        <v>282.77634999999998</v>
      </c>
      <c r="AD1276" s="35"/>
      <c r="AE1276" s="35">
        <v>0</v>
      </c>
      <c r="AF1276" s="55">
        <v>226.50820999999999</v>
      </c>
      <c r="AG1276" s="56">
        <v>15.631830000000001</v>
      </c>
      <c r="AH1276" s="57">
        <v>92.921250000000001</v>
      </c>
      <c r="AI1276" s="35"/>
      <c r="AJ1276" s="58">
        <v>13.7355</v>
      </c>
      <c r="AK1276" s="58"/>
      <c r="AL1276" s="35">
        <v>0</v>
      </c>
      <c r="AM1276" s="35"/>
      <c r="AN1276" s="35"/>
      <c r="AQ1276" s="24">
        <f t="shared" si="84"/>
        <v>776.36878999999999</v>
      </c>
      <c r="AS1276" s="34">
        <v>795.6</v>
      </c>
      <c r="AU1276" s="20">
        <f t="shared" si="83"/>
        <v>1571.9687899999999</v>
      </c>
      <c r="AW1276" s="20"/>
    </row>
    <row r="1277" spans="1:49" x14ac:dyDescent="0.25">
      <c r="A1277" t="str">
        <f>VLOOKUP($B1277,'Cushing Balance'!$C$2:$E$500,3,TRUE)</f>
        <v>22013</v>
      </c>
      <c r="B1277" s="1">
        <v>41288</v>
      </c>
      <c r="C1277" s="31"/>
      <c r="D1277" s="25">
        <v>113.3904</v>
      </c>
      <c r="E1277" s="42">
        <v>156.69049999999999</v>
      </c>
      <c r="F1277" s="35"/>
      <c r="G1277" s="29">
        <v>84.358728488709673</v>
      </c>
      <c r="H1277" s="40">
        <v>34.460540000000002</v>
      </c>
      <c r="I1277" s="35">
        <v>0</v>
      </c>
      <c r="J1277" s="26">
        <v>0</v>
      </c>
      <c r="K1277" s="9">
        <v>111.92458000000001</v>
      </c>
      <c r="L1277" s="51">
        <v>18.774729999999998</v>
      </c>
      <c r="M1277" s="16">
        <v>414.91183000000001</v>
      </c>
      <c r="N1277" s="35">
        <v>0</v>
      </c>
      <c r="O1277" s="50">
        <v>75.216979999999992</v>
      </c>
      <c r="P1277" s="58"/>
      <c r="Q1277" s="58"/>
      <c r="R1277" s="39">
        <v>0</v>
      </c>
      <c r="S1277" s="58"/>
      <c r="T1277" s="58"/>
      <c r="V1277" s="24">
        <f t="shared" si="81"/>
        <v>1009.7282884887097</v>
      </c>
      <c r="X1277" s="5">
        <v>380.43587824896804</v>
      </c>
      <c r="Z1277" s="20">
        <f t="shared" si="82"/>
        <v>1390.1641667376778</v>
      </c>
      <c r="AA1277" s="59">
        <f t="shared" si="80"/>
        <v>41288</v>
      </c>
      <c r="AB1277" s="25">
        <v>147.637</v>
      </c>
      <c r="AC1277" s="52">
        <v>167.15592000000001</v>
      </c>
      <c r="AD1277" s="35"/>
      <c r="AE1277" s="35">
        <v>0</v>
      </c>
      <c r="AF1277" s="55">
        <v>227.0609</v>
      </c>
      <c r="AG1277" s="56">
        <v>14.44215</v>
      </c>
      <c r="AH1277" s="57">
        <v>125.55931</v>
      </c>
      <c r="AI1277" s="35"/>
      <c r="AJ1277" s="58">
        <v>11.468170000000001</v>
      </c>
      <c r="AK1277" s="58"/>
      <c r="AL1277" s="35">
        <v>0</v>
      </c>
      <c r="AM1277" s="35"/>
      <c r="AN1277" s="35"/>
      <c r="AQ1277" s="24">
        <f t="shared" si="84"/>
        <v>693.32344999999998</v>
      </c>
      <c r="AS1277" s="34">
        <v>795.6</v>
      </c>
      <c r="AU1277" s="20">
        <f t="shared" si="83"/>
        <v>1488.92345</v>
      </c>
      <c r="AW1277" s="20"/>
    </row>
    <row r="1278" spans="1:49" x14ac:dyDescent="0.25">
      <c r="A1278" t="str">
        <f>VLOOKUP($B1278,'Cushing Balance'!$C$2:$E$500,3,TRUE)</f>
        <v>22013</v>
      </c>
      <c r="B1278" s="1">
        <v>41289</v>
      </c>
      <c r="C1278" s="31"/>
      <c r="D1278" s="25">
        <v>203.97757999999999</v>
      </c>
      <c r="E1278" s="42">
        <v>171.99970999999999</v>
      </c>
      <c r="F1278" s="35"/>
      <c r="G1278" s="29">
        <v>84.358728488709673</v>
      </c>
      <c r="H1278" s="40">
        <v>51.14573</v>
      </c>
      <c r="I1278" s="35">
        <v>0</v>
      </c>
      <c r="J1278" s="26">
        <v>0</v>
      </c>
      <c r="K1278" s="9">
        <v>109.68767</v>
      </c>
      <c r="L1278" s="51">
        <v>21.94623</v>
      </c>
      <c r="M1278" s="16">
        <v>437.60133000000002</v>
      </c>
      <c r="N1278" s="35">
        <v>0</v>
      </c>
      <c r="O1278" s="50">
        <v>75.777710000000013</v>
      </c>
      <c r="P1278" s="58"/>
      <c r="Q1278" s="58"/>
      <c r="R1278" s="39">
        <v>0</v>
      </c>
      <c r="S1278" s="58"/>
      <c r="T1278" s="58"/>
      <c r="V1278" s="24">
        <f t="shared" si="81"/>
        <v>1156.4946884887097</v>
      </c>
      <c r="X1278" s="5">
        <v>380.43587824896804</v>
      </c>
      <c r="Z1278" s="20">
        <f t="shared" si="82"/>
        <v>1536.9305667376777</v>
      </c>
      <c r="AA1278" s="59">
        <f t="shared" si="80"/>
        <v>41289</v>
      </c>
      <c r="AB1278" s="25">
        <v>147.15207999999998</v>
      </c>
      <c r="AC1278" s="52">
        <v>311.83143999999999</v>
      </c>
      <c r="AD1278" s="35"/>
      <c r="AE1278" s="35">
        <v>0</v>
      </c>
      <c r="AF1278" s="55">
        <v>210.20577</v>
      </c>
      <c r="AG1278" s="56">
        <v>20.998080000000002</v>
      </c>
      <c r="AH1278" s="57">
        <v>150.93544</v>
      </c>
      <c r="AI1278" s="35"/>
      <c r="AJ1278" s="58">
        <v>13.796479999999999</v>
      </c>
      <c r="AK1278" s="58"/>
      <c r="AL1278" s="35">
        <v>0</v>
      </c>
      <c r="AM1278" s="35"/>
      <c r="AN1278" s="35"/>
      <c r="AQ1278" s="24">
        <f t="shared" si="84"/>
        <v>854.91928999999993</v>
      </c>
      <c r="AS1278" s="34">
        <v>795.6</v>
      </c>
      <c r="AU1278" s="20">
        <f t="shared" si="83"/>
        <v>1650.51929</v>
      </c>
      <c r="AW1278" s="20"/>
    </row>
    <row r="1279" spans="1:49" x14ac:dyDescent="0.25">
      <c r="A1279" t="str">
        <f>VLOOKUP($B1279,'Cushing Balance'!$C$2:$E$500,3,TRUE)</f>
        <v>22013</v>
      </c>
      <c r="B1279" s="1">
        <v>41290</v>
      </c>
      <c r="C1279" s="31"/>
      <c r="D1279" s="25">
        <v>81.252750000000006</v>
      </c>
      <c r="E1279" s="42">
        <v>97.153919999999999</v>
      </c>
      <c r="F1279" s="35"/>
      <c r="G1279" s="29">
        <v>84.358728488709673</v>
      </c>
      <c r="H1279" s="40">
        <v>43.201059999999998</v>
      </c>
      <c r="I1279" s="35">
        <v>0</v>
      </c>
      <c r="J1279" s="26">
        <v>0</v>
      </c>
      <c r="K1279" s="9">
        <v>116.66566999999999</v>
      </c>
      <c r="L1279" s="51">
        <v>21.676629999999999</v>
      </c>
      <c r="M1279" s="16">
        <v>451.30794000000003</v>
      </c>
      <c r="N1279" s="35">
        <v>0</v>
      </c>
      <c r="O1279" s="50">
        <v>76.684730000000002</v>
      </c>
      <c r="P1279" s="58"/>
      <c r="Q1279" s="58"/>
      <c r="R1279" s="39">
        <v>0</v>
      </c>
      <c r="S1279" s="58"/>
      <c r="T1279" s="58"/>
      <c r="V1279" s="24">
        <f t="shared" si="81"/>
        <v>972.30142848870969</v>
      </c>
      <c r="X1279" s="5">
        <v>380.43587824896804</v>
      </c>
      <c r="Z1279" s="20">
        <f t="shared" si="82"/>
        <v>1352.7373067376777</v>
      </c>
      <c r="AA1279" s="59">
        <f t="shared" si="80"/>
        <v>41290</v>
      </c>
      <c r="AB1279" s="25">
        <v>147.03251999999998</v>
      </c>
      <c r="AC1279" s="52">
        <v>332.99815000000001</v>
      </c>
      <c r="AD1279" s="35"/>
      <c r="AE1279" s="35">
        <v>0</v>
      </c>
      <c r="AF1279" s="55">
        <v>234.14664999999999</v>
      </c>
      <c r="AG1279" s="56">
        <v>36.955669999999998</v>
      </c>
      <c r="AH1279" s="57">
        <v>147.01239999999999</v>
      </c>
      <c r="AI1279" s="35"/>
      <c r="AJ1279" s="58">
        <v>14.303100000000001</v>
      </c>
      <c r="AK1279" s="58"/>
      <c r="AL1279" s="35">
        <v>0</v>
      </c>
      <c r="AM1279" s="35"/>
      <c r="AN1279" s="35"/>
      <c r="AQ1279" s="24">
        <f t="shared" si="84"/>
        <v>912.44848999999999</v>
      </c>
      <c r="AS1279" s="34">
        <v>795.6</v>
      </c>
      <c r="AU1279" s="20">
        <f t="shared" si="83"/>
        <v>1708.0484900000001</v>
      </c>
      <c r="AW1279" s="20"/>
    </row>
    <row r="1280" spans="1:49" x14ac:dyDescent="0.25">
      <c r="A1280" t="str">
        <f>VLOOKUP($B1280,'Cushing Balance'!$C$2:$E$500,3,TRUE)</f>
        <v>22013</v>
      </c>
      <c r="B1280" s="1">
        <v>41291</v>
      </c>
      <c r="C1280" s="31"/>
      <c r="D1280" s="25">
        <v>84.361770000000007</v>
      </c>
      <c r="E1280" s="42">
        <v>170.96501999999998</v>
      </c>
      <c r="F1280" s="35"/>
      <c r="G1280" s="29">
        <v>84.358728488709673</v>
      </c>
      <c r="H1280" s="40">
        <v>49.557790000000004</v>
      </c>
      <c r="I1280" s="35">
        <v>0</v>
      </c>
      <c r="J1280" s="26">
        <v>0</v>
      </c>
      <c r="K1280" s="9">
        <v>115.2269</v>
      </c>
      <c r="L1280" s="51">
        <v>22.321020000000001</v>
      </c>
      <c r="M1280" s="16">
        <v>444.70625000000001</v>
      </c>
      <c r="N1280" s="35">
        <v>0</v>
      </c>
      <c r="O1280" s="50">
        <v>76.029440000000008</v>
      </c>
      <c r="P1280" s="58"/>
      <c r="Q1280" s="58"/>
      <c r="R1280" s="39">
        <v>0</v>
      </c>
      <c r="S1280" s="58"/>
      <c r="T1280" s="58"/>
      <c r="V1280" s="24">
        <f t="shared" si="81"/>
        <v>1047.5269184887097</v>
      </c>
      <c r="X1280" s="5">
        <v>380.43587824896804</v>
      </c>
      <c r="Z1280" s="20">
        <f t="shared" si="82"/>
        <v>1427.9627967376778</v>
      </c>
      <c r="AA1280" s="59">
        <f t="shared" si="80"/>
        <v>41291</v>
      </c>
      <c r="AB1280" s="25">
        <v>148.82506000000001</v>
      </c>
      <c r="AC1280" s="52">
        <v>336.58258000000001</v>
      </c>
      <c r="AD1280" s="35"/>
      <c r="AE1280" s="35">
        <v>0</v>
      </c>
      <c r="AF1280" s="55">
        <v>223.97473000000002</v>
      </c>
      <c r="AG1280" s="56">
        <v>32.418129999999998</v>
      </c>
      <c r="AH1280" s="57">
        <v>112.96706</v>
      </c>
      <c r="AI1280" s="35"/>
      <c r="AJ1280" s="58">
        <v>14.632020000000001</v>
      </c>
      <c r="AK1280" s="58"/>
      <c r="AL1280" s="35">
        <v>0</v>
      </c>
      <c r="AM1280" s="35"/>
      <c r="AN1280" s="35"/>
      <c r="AQ1280" s="24">
        <f t="shared" si="84"/>
        <v>869.39958000000001</v>
      </c>
      <c r="AS1280" s="34">
        <v>795.6</v>
      </c>
      <c r="AU1280" s="20">
        <f t="shared" si="83"/>
        <v>1664.9995800000002</v>
      </c>
      <c r="AW1280" s="20"/>
    </row>
    <row r="1281" spans="1:49" x14ac:dyDescent="0.25">
      <c r="A1281" t="str">
        <f>VLOOKUP($B1281,'Cushing Balance'!$C$2:$E$500,3,TRUE)</f>
        <v>22013</v>
      </c>
      <c r="B1281" s="1">
        <v>41292</v>
      </c>
      <c r="C1281" s="31"/>
      <c r="D1281" s="25">
        <v>84.397999999999996</v>
      </c>
      <c r="E1281" s="42">
        <v>186.04227</v>
      </c>
      <c r="F1281" s="35"/>
      <c r="G1281" s="29">
        <v>84.358728488709673</v>
      </c>
      <c r="H1281" s="40">
        <v>62.667079999999999</v>
      </c>
      <c r="I1281" s="35">
        <v>0</v>
      </c>
      <c r="J1281" s="26">
        <v>0</v>
      </c>
      <c r="K1281" s="9">
        <v>115.27589999999999</v>
      </c>
      <c r="L1281" s="51">
        <v>22.463290000000001</v>
      </c>
      <c r="M1281" s="16">
        <v>411.53409999999997</v>
      </c>
      <c r="N1281" s="35">
        <v>0</v>
      </c>
      <c r="O1281" s="50">
        <v>75.048169999999999</v>
      </c>
      <c r="P1281" s="58"/>
      <c r="Q1281" s="58"/>
      <c r="R1281" s="39">
        <v>0</v>
      </c>
      <c r="S1281" s="58"/>
      <c r="T1281" s="58"/>
      <c r="V1281" s="24">
        <f t="shared" si="81"/>
        <v>1041.7875384887097</v>
      </c>
      <c r="X1281" s="5">
        <v>380.43587824896804</v>
      </c>
      <c r="Z1281" s="20">
        <f t="shared" si="82"/>
        <v>1422.2234167376778</v>
      </c>
      <c r="AA1281" s="59">
        <f t="shared" si="80"/>
        <v>41292</v>
      </c>
      <c r="AB1281" s="25">
        <v>148.49245999999999</v>
      </c>
      <c r="AC1281" s="52">
        <v>328.98184999999995</v>
      </c>
      <c r="AD1281" s="35"/>
      <c r="AE1281" s="35">
        <v>0</v>
      </c>
      <c r="AF1281" s="55">
        <v>226.14976999999999</v>
      </c>
      <c r="AG1281" s="56">
        <v>24.675999999999998</v>
      </c>
      <c r="AH1281" s="57">
        <v>30.057880000000001</v>
      </c>
      <c r="AI1281" s="35"/>
      <c r="AJ1281" s="58">
        <v>14.4284</v>
      </c>
      <c r="AK1281" s="58"/>
      <c r="AL1281" s="35">
        <v>0</v>
      </c>
      <c r="AM1281" s="35"/>
      <c r="AN1281" s="35"/>
      <c r="AQ1281" s="24">
        <f t="shared" si="84"/>
        <v>772.78635999999995</v>
      </c>
      <c r="AS1281" s="34">
        <v>795.6</v>
      </c>
      <c r="AU1281" s="20">
        <f t="shared" si="83"/>
        <v>1568.38636</v>
      </c>
      <c r="AW1281" s="20"/>
    </row>
    <row r="1282" spans="1:49" x14ac:dyDescent="0.25">
      <c r="A1282" t="str">
        <f>VLOOKUP($B1282,'Cushing Balance'!$C$2:$E$500,3,TRUE)</f>
        <v>32013</v>
      </c>
      <c r="B1282" s="1">
        <v>41293</v>
      </c>
      <c r="C1282" s="31"/>
      <c r="D1282" s="25">
        <v>198.46764999999999</v>
      </c>
      <c r="E1282" s="42">
        <v>178.48805999999999</v>
      </c>
      <c r="F1282" s="35"/>
      <c r="G1282" s="29">
        <v>84.358728488709673</v>
      </c>
      <c r="H1282" s="40">
        <v>70.892189999999999</v>
      </c>
      <c r="I1282" s="35">
        <v>0</v>
      </c>
      <c r="J1282" s="26">
        <v>0</v>
      </c>
      <c r="K1282" s="9">
        <v>117.15505999999999</v>
      </c>
      <c r="L1282" s="51">
        <v>22.206349999999997</v>
      </c>
      <c r="M1282" s="16">
        <v>449.95080999999999</v>
      </c>
      <c r="N1282" s="35">
        <v>0</v>
      </c>
      <c r="O1282" s="50">
        <v>75.035579999999996</v>
      </c>
      <c r="P1282" s="58"/>
      <c r="Q1282" s="58"/>
      <c r="R1282" s="39">
        <v>0</v>
      </c>
      <c r="S1282" s="58"/>
      <c r="T1282" s="58"/>
      <c r="V1282" s="24">
        <f t="shared" si="81"/>
        <v>1196.5544284887096</v>
      </c>
      <c r="X1282" s="5">
        <v>380.43587824896804</v>
      </c>
      <c r="Z1282" s="20">
        <f t="shared" si="82"/>
        <v>1576.9903067376777</v>
      </c>
      <c r="AA1282" s="59">
        <f t="shared" si="80"/>
        <v>41293</v>
      </c>
      <c r="AB1282" s="25">
        <v>148.62504000000001</v>
      </c>
      <c r="AC1282" s="52">
        <v>327.20587999999998</v>
      </c>
      <c r="AD1282" s="35"/>
      <c r="AE1282" s="35">
        <v>0</v>
      </c>
      <c r="AF1282" s="55">
        <v>225.54570999999999</v>
      </c>
      <c r="AG1282" s="56">
        <v>23.809919999999998</v>
      </c>
      <c r="AH1282" s="57">
        <v>28.10763</v>
      </c>
      <c r="AI1282" s="35"/>
      <c r="AJ1282" s="58">
        <v>15.28415</v>
      </c>
      <c r="AK1282" s="58"/>
      <c r="AL1282" s="35">
        <v>0</v>
      </c>
      <c r="AM1282" s="35"/>
      <c r="AN1282" s="35"/>
      <c r="AQ1282" s="24">
        <f t="shared" si="84"/>
        <v>768.57832999999994</v>
      </c>
      <c r="AS1282" s="34">
        <v>795.6</v>
      </c>
      <c r="AU1282" s="20">
        <f t="shared" si="83"/>
        <v>1564.17833</v>
      </c>
      <c r="AW1282" s="20"/>
    </row>
    <row r="1283" spans="1:49" x14ac:dyDescent="0.25">
      <c r="A1283" t="str">
        <f>VLOOKUP($B1283,'Cushing Balance'!$C$2:$E$500,3,TRUE)</f>
        <v>32013</v>
      </c>
      <c r="B1283" s="1">
        <v>41294</v>
      </c>
      <c r="C1283" s="31"/>
      <c r="D1283" s="25">
        <v>96.382499999999993</v>
      </c>
      <c r="E1283" s="42">
        <v>187.91884999999999</v>
      </c>
      <c r="F1283" s="35"/>
      <c r="G1283" s="29">
        <v>84.358728488709673</v>
      </c>
      <c r="H1283" s="40">
        <v>57.371940000000002</v>
      </c>
      <c r="I1283" s="35">
        <v>0</v>
      </c>
      <c r="J1283" s="26">
        <v>0</v>
      </c>
      <c r="K1283" s="9">
        <v>118.26517</v>
      </c>
      <c r="L1283" s="51">
        <v>22.2</v>
      </c>
      <c r="M1283" s="16">
        <v>428.70729</v>
      </c>
      <c r="N1283" s="35">
        <v>0</v>
      </c>
      <c r="O1283" s="50">
        <v>74.562690000000003</v>
      </c>
      <c r="P1283" s="58"/>
      <c r="Q1283" s="58"/>
      <c r="R1283" s="39">
        <v>0</v>
      </c>
      <c r="S1283" s="58"/>
      <c r="T1283" s="58"/>
      <c r="V1283" s="24">
        <f t="shared" si="81"/>
        <v>1069.7671684887096</v>
      </c>
      <c r="X1283" s="5">
        <v>380.43587824896804</v>
      </c>
      <c r="Z1283" s="20">
        <f t="shared" si="82"/>
        <v>1450.2030467376776</v>
      </c>
      <c r="AA1283" s="59">
        <f t="shared" si="80"/>
        <v>41294</v>
      </c>
      <c r="AB1283" s="25">
        <v>149.21096</v>
      </c>
      <c r="AC1283" s="52">
        <v>324.81815</v>
      </c>
      <c r="AD1283" s="35"/>
      <c r="AE1283" s="35">
        <v>0</v>
      </c>
      <c r="AF1283" s="55">
        <v>227.01839999999999</v>
      </c>
      <c r="AG1283" s="56">
        <v>22.944500000000001</v>
      </c>
      <c r="AH1283" s="57">
        <v>133.45038</v>
      </c>
      <c r="AI1283" s="35"/>
      <c r="AJ1283" s="58">
        <v>15.33348</v>
      </c>
      <c r="AK1283" s="58"/>
      <c r="AL1283" s="35">
        <v>0</v>
      </c>
      <c r="AM1283" s="35"/>
      <c r="AN1283" s="35"/>
      <c r="AQ1283" s="24">
        <f t="shared" si="84"/>
        <v>872.77586999999994</v>
      </c>
      <c r="AS1283" s="34">
        <v>795.6</v>
      </c>
      <c r="AU1283" s="20">
        <f t="shared" si="83"/>
        <v>1668.3758699999998</v>
      </c>
      <c r="AW1283" s="20"/>
    </row>
    <row r="1284" spans="1:49" x14ac:dyDescent="0.25">
      <c r="A1284" t="str">
        <f>VLOOKUP($B1284,'Cushing Balance'!$C$2:$E$500,3,TRUE)</f>
        <v>32013</v>
      </c>
      <c r="B1284" s="1">
        <v>41295</v>
      </c>
      <c r="C1284" s="31"/>
      <c r="D1284" s="25">
        <v>0</v>
      </c>
      <c r="E1284" s="42">
        <v>193.34823</v>
      </c>
      <c r="F1284" s="35"/>
      <c r="G1284" s="29">
        <v>84.358728488709673</v>
      </c>
      <c r="H1284" s="40">
        <v>52.599209999999999</v>
      </c>
      <c r="I1284" s="35">
        <v>0</v>
      </c>
      <c r="J1284" s="26">
        <v>0</v>
      </c>
      <c r="K1284" s="9">
        <v>115.524</v>
      </c>
      <c r="L1284" s="51">
        <v>21.705770000000001</v>
      </c>
      <c r="M1284" s="16">
        <v>439.92212999999998</v>
      </c>
      <c r="N1284" s="35">
        <v>0</v>
      </c>
      <c r="O1284" s="50">
        <v>73.585710000000006</v>
      </c>
      <c r="P1284" s="58"/>
      <c r="Q1284" s="58"/>
      <c r="R1284" s="39">
        <v>0</v>
      </c>
      <c r="S1284" s="58"/>
      <c r="T1284" s="58"/>
      <c r="V1284" s="24">
        <f t="shared" si="81"/>
        <v>981.04377848870968</v>
      </c>
      <c r="X1284" s="5">
        <v>380.43587824896804</v>
      </c>
      <c r="Z1284" s="20">
        <f t="shared" si="82"/>
        <v>1361.4796567376777</v>
      </c>
      <c r="AA1284" s="59">
        <f t="shared" si="80"/>
        <v>41295</v>
      </c>
      <c r="AB1284" s="25">
        <v>148.26439999999999</v>
      </c>
      <c r="AC1284" s="52">
        <v>268.96992</v>
      </c>
      <c r="AD1284" s="35"/>
      <c r="AE1284" s="35">
        <v>0</v>
      </c>
      <c r="AF1284" s="55">
        <v>224.91951999999998</v>
      </c>
      <c r="AG1284" s="56">
        <v>23.121770000000001</v>
      </c>
      <c r="AH1284" s="57">
        <v>138.22217000000001</v>
      </c>
      <c r="AI1284" s="35"/>
      <c r="AJ1284" s="58">
        <v>14.413040000000001</v>
      </c>
      <c r="AK1284" s="58"/>
      <c r="AL1284" s="35">
        <v>0</v>
      </c>
      <c r="AM1284" s="35"/>
      <c r="AN1284" s="35"/>
      <c r="AQ1284" s="24">
        <f t="shared" si="84"/>
        <v>817.91081999999994</v>
      </c>
      <c r="AS1284" s="34">
        <v>795.6</v>
      </c>
      <c r="AU1284" s="20">
        <f t="shared" si="83"/>
        <v>1613.51082</v>
      </c>
      <c r="AW1284" s="20"/>
    </row>
    <row r="1285" spans="1:49" x14ac:dyDescent="0.25">
      <c r="A1285" t="str">
        <f>VLOOKUP($B1285,'Cushing Balance'!$C$2:$E$500,3,TRUE)</f>
        <v>32013</v>
      </c>
      <c r="B1285" s="1">
        <v>41296</v>
      </c>
      <c r="C1285" s="31"/>
      <c r="D1285" s="25">
        <v>0</v>
      </c>
      <c r="E1285" s="42">
        <v>193.33082999999999</v>
      </c>
      <c r="F1285" s="35"/>
      <c r="G1285" s="29">
        <v>84.358728488709673</v>
      </c>
      <c r="H1285" s="40">
        <v>58.554559999999995</v>
      </c>
      <c r="I1285" s="35">
        <v>0</v>
      </c>
      <c r="J1285" s="26">
        <v>0</v>
      </c>
      <c r="K1285" s="9">
        <v>116.7775</v>
      </c>
      <c r="L1285" s="51">
        <v>22.44425</v>
      </c>
      <c r="M1285" s="16">
        <v>454.54025000000001</v>
      </c>
      <c r="N1285" s="35">
        <v>0</v>
      </c>
      <c r="O1285" s="50">
        <v>74.46696</v>
      </c>
      <c r="P1285" s="58"/>
      <c r="Q1285" s="58"/>
      <c r="R1285" s="39">
        <v>0</v>
      </c>
      <c r="S1285" s="58"/>
      <c r="T1285" s="58"/>
      <c r="V1285" s="24">
        <f t="shared" si="81"/>
        <v>1004.4730784887097</v>
      </c>
      <c r="X1285" s="5">
        <v>380.43587824896804</v>
      </c>
      <c r="Z1285" s="20">
        <f t="shared" si="82"/>
        <v>1384.9089567376777</v>
      </c>
      <c r="AA1285" s="59">
        <f t="shared" si="80"/>
        <v>41296</v>
      </c>
      <c r="AB1285" s="25">
        <v>147.73056</v>
      </c>
      <c r="AC1285" s="52">
        <v>245.55452</v>
      </c>
      <c r="AD1285" s="35"/>
      <c r="AE1285" s="35">
        <v>0</v>
      </c>
      <c r="AF1285" s="55">
        <v>228.89998</v>
      </c>
      <c r="AG1285" s="56">
        <v>23.198169999999998</v>
      </c>
      <c r="AH1285" s="57">
        <v>144.16529</v>
      </c>
      <c r="AI1285" s="35"/>
      <c r="AJ1285" s="58">
        <v>14.42623</v>
      </c>
      <c r="AK1285" s="58"/>
      <c r="AL1285" s="35">
        <v>0</v>
      </c>
      <c r="AM1285" s="35"/>
      <c r="AN1285" s="35"/>
      <c r="AQ1285" s="24">
        <f t="shared" si="84"/>
        <v>803.97475000000009</v>
      </c>
      <c r="AS1285" s="34">
        <v>795.6</v>
      </c>
      <c r="AU1285" s="20">
        <f t="shared" si="83"/>
        <v>1599.5747500000002</v>
      </c>
      <c r="AW1285" s="20"/>
    </row>
    <row r="1286" spans="1:49" x14ac:dyDescent="0.25">
      <c r="A1286" t="str">
        <f>VLOOKUP($B1286,'Cushing Balance'!$C$2:$E$500,3,TRUE)</f>
        <v>32013</v>
      </c>
      <c r="B1286" s="1">
        <v>41297</v>
      </c>
      <c r="C1286" s="31"/>
      <c r="D1286" s="25">
        <v>192.39867000000001</v>
      </c>
      <c r="E1286" s="42">
        <v>138.46960000000001</v>
      </c>
      <c r="F1286" s="35"/>
      <c r="G1286" s="29">
        <v>84.358728488709673</v>
      </c>
      <c r="H1286" s="40">
        <v>47.746209999999998</v>
      </c>
      <c r="I1286" s="35">
        <v>0</v>
      </c>
      <c r="J1286" s="26">
        <v>0</v>
      </c>
      <c r="K1286" s="9">
        <v>116.17288000000001</v>
      </c>
      <c r="L1286" s="51">
        <v>21.234330000000003</v>
      </c>
      <c r="M1286" s="16">
        <v>399.89819</v>
      </c>
      <c r="N1286" s="35">
        <v>0</v>
      </c>
      <c r="O1286" s="50">
        <v>74.672499999999999</v>
      </c>
      <c r="P1286" s="58"/>
      <c r="Q1286" s="58"/>
      <c r="R1286" s="39">
        <v>0</v>
      </c>
      <c r="S1286" s="58"/>
      <c r="T1286" s="58"/>
      <c r="V1286" s="24">
        <f t="shared" si="81"/>
        <v>1074.9511084887097</v>
      </c>
      <c r="X1286" s="5">
        <v>380.43587824896804</v>
      </c>
      <c r="Z1286" s="20">
        <f t="shared" si="82"/>
        <v>1455.3869867376777</v>
      </c>
      <c r="AA1286" s="59">
        <f t="shared" si="80"/>
        <v>41297</v>
      </c>
      <c r="AB1286" s="25">
        <v>147.97519</v>
      </c>
      <c r="AC1286" s="52">
        <v>247.25023000000002</v>
      </c>
      <c r="AD1286" s="35"/>
      <c r="AE1286" s="35">
        <v>0</v>
      </c>
      <c r="AF1286" s="55">
        <v>228.13113000000001</v>
      </c>
      <c r="AG1286" s="56">
        <v>21.533770000000001</v>
      </c>
      <c r="AH1286" s="57">
        <v>41.683750000000003</v>
      </c>
      <c r="AI1286" s="35"/>
      <c r="AJ1286" s="58">
        <v>14.133459999999999</v>
      </c>
      <c r="AK1286" s="58"/>
      <c r="AL1286" s="35">
        <v>0</v>
      </c>
      <c r="AM1286" s="35"/>
      <c r="AN1286" s="35"/>
      <c r="AQ1286" s="24">
        <f t="shared" si="84"/>
        <v>700.70753000000002</v>
      </c>
      <c r="AS1286" s="34">
        <v>795.6</v>
      </c>
      <c r="AU1286" s="20">
        <f t="shared" si="83"/>
        <v>1496.30753</v>
      </c>
      <c r="AW1286" s="20"/>
    </row>
    <row r="1287" spans="1:49" x14ac:dyDescent="0.25">
      <c r="A1287" t="str">
        <f>VLOOKUP($B1287,'Cushing Balance'!$C$2:$E$500,3,TRUE)</f>
        <v>32013</v>
      </c>
      <c r="B1287" s="1">
        <v>41298</v>
      </c>
      <c r="C1287" s="31"/>
      <c r="D1287" s="25">
        <v>84.372309999999999</v>
      </c>
      <c r="E1287" s="42">
        <v>123.95797999999999</v>
      </c>
      <c r="F1287" s="35"/>
      <c r="G1287" s="29">
        <v>84.358728488709673</v>
      </c>
      <c r="H1287" s="40">
        <v>53.566290000000002</v>
      </c>
      <c r="I1287" s="35">
        <v>0</v>
      </c>
      <c r="J1287" s="26">
        <v>0</v>
      </c>
      <c r="K1287" s="9">
        <v>110.28317</v>
      </c>
      <c r="L1287" s="51">
        <v>22.303349999999998</v>
      </c>
      <c r="M1287" s="16">
        <v>421.96958000000001</v>
      </c>
      <c r="N1287" s="35">
        <v>0</v>
      </c>
      <c r="O1287" s="50">
        <v>74.81138</v>
      </c>
      <c r="P1287" s="58"/>
      <c r="Q1287" s="58"/>
      <c r="R1287" s="39">
        <v>0</v>
      </c>
      <c r="S1287" s="58"/>
      <c r="T1287" s="58"/>
      <c r="V1287" s="24">
        <f t="shared" si="81"/>
        <v>975.62278848870972</v>
      </c>
      <c r="X1287" s="5">
        <v>380.43587824896804</v>
      </c>
      <c r="Z1287" s="20">
        <f t="shared" si="82"/>
        <v>1356.0586667376779</v>
      </c>
      <c r="AA1287" s="59">
        <f t="shared" si="80"/>
        <v>41298</v>
      </c>
      <c r="AB1287" s="25">
        <v>149.16979000000001</v>
      </c>
      <c r="AC1287" s="52">
        <v>228.68788000000001</v>
      </c>
      <c r="AD1287" s="35"/>
      <c r="AE1287" s="35">
        <v>0</v>
      </c>
      <c r="AF1287" s="55">
        <v>229.87926999999999</v>
      </c>
      <c r="AG1287" s="56">
        <v>21.652060000000002</v>
      </c>
      <c r="AH1287" s="57">
        <v>37.424959999999999</v>
      </c>
      <c r="AI1287" s="35"/>
      <c r="AJ1287" s="58">
        <v>10.74675</v>
      </c>
      <c r="AK1287" s="58"/>
      <c r="AL1287" s="35">
        <v>0</v>
      </c>
      <c r="AM1287" s="35"/>
      <c r="AN1287" s="35"/>
      <c r="AQ1287" s="24">
        <f t="shared" si="84"/>
        <v>677.56070999999997</v>
      </c>
      <c r="AS1287" s="34">
        <v>795.6</v>
      </c>
      <c r="AU1287" s="20">
        <f t="shared" si="83"/>
        <v>1473.1607100000001</v>
      </c>
      <c r="AW1287" s="20"/>
    </row>
    <row r="1288" spans="1:49" x14ac:dyDescent="0.25">
      <c r="A1288" t="str">
        <f>VLOOKUP($B1288,'Cushing Balance'!$C$2:$E$500,3,TRUE)</f>
        <v>32013</v>
      </c>
      <c r="B1288" s="1">
        <v>41299</v>
      </c>
      <c r="C1288" s="31"/>
      <c r="D1288" s="25">
        <v>84.131960000000007</v>
      </c>
      <c r="E1288" s="42">
        <v>183.44488000000001</v>
      </c>
      <c r="F1288" s="35"/>
      <c r="G1288" s="29">
        <v>84.358728488709673</v>
      </c>
      <c r="H1288" s="40">
        <v>59.696690000000004</v>
      </c>
      <c r="I1288" s="35">
        <v>0</v>
      </c>
      <c r="J1288" s="26">
        <v>0</v>
      </c>
      <c r="K1288" s="9">
        <v>108.66063</v>
      </c>
      <c r="L1288" s="51">
        <v>22.296520000000001</v>
      </c>
      <c r="M1288" s="16">
        <v>458.40158000000002</v>
      </c>
      <c r="N1288" s="35">
        <v>0</v>
      </c>
      <c r="O1288" s="50">
        <v>74.52752000000001</v>
      </c>
      <c r="P1288" s="58"/>
      <c r="Q1288" s="58"/>
      <c r="R1288" s="39">
        <v>0</v>
      </c>
      <c r="S1288" s="58"/>
      <c r="T1288" s="58"/>
      <c r="V1288" s="24">
        <f t="shared" si="81"/>
        <v>1075.5185084887098</v>
      </c>
      <c r="X1288" s="5">
        <v>380.43587824896804</v>
      </c>
      <c r="Z1288" s="20">
        <f t="shared" si="82"/>
        <v>1455.9543867376779</v>
      </c>
      <c r="AA1288" s="59">
        <f t="shared" ref="AA1288:AA1351" si="85">B1288</f>
        <v>41299</v>
      </c>
      <c r="AB1288" s="25">
        <v>146.00619</v>
      </c>
      <c r="AC1288" s="52">
        <v>330.35700000000003</v>
      </c>
      <c r="AD1288" s="35"/>
      <c r="AE1288" s="35">
        <v>0</v>
      </c>
      <c r="AF1288" s="55">
        <v>227.59298000000001</v>
      </c>
      <c r="AG1288" s="56">
        <v>21.507939999999998</v>
      </c>
      <c r="AH1288" s="57">
        <v>31.29167</v>
      </c>
      <c r="AI1288" s="35"/>
      <c r="AJ1288" s="58">
        <v>14.435229999999999</v>
      </c>
      <c r="AK1288" s="58"/>
      <c r="AL1288" s="35">
        <v>0</v>
      </c>
      <c r="AM1288" s="35"/>
      <c r="AN1288" s="35"/>
      <c r="AQ1288" s="24">
        <f t="shared" si="84"/>
        <v>771.19101000000001</v>
      </c>
      <c r="AS1288" s="34">
        <v>795.6</v>
      </c>
      <c r="AU1288" s="20">
        <f t="shared" si="83"/>
        <v>1566.7910099999999</v>
      </c>
      <c r="AW1288" s="20"/>
    </row>
    <row r="1289" spans="1:49" x14ac:dyDescent="0.25">
      <c r="A1289" t="str">
        <f>VLOOKUP($B1289,'Cushing Balance'!$C$2:$E$500,3,TRUE)</f>
        <v>42013</v>
      </c>
      <c r="B1289" s="1">
        <v>41300</v>
      </c>
      <c r="C1289" s="31"/>
      <c r="D1289" s="25">
        <v>143.44068999999999</v>
      </c>
      <c r="E1289" s="42">
        <v>188.64367000000001</v>
      </c>
      <c r="F1289" s="35"/>
      <c r="G1289" s="29">
        <v>84.358728488709673</v>
      </c>
      <c r="H1289" s="40">
        <v>57.935730000000007</v>
      </c>
      <c r="I1289" s="35">
        <v>0</v>
      </c>
      <c r="J1289" s="26">
        <v>0</v>
      </c>
      <c r="K1289" s="9">
        <v>112.64854</v>
      </c>
      <c r="L1289" s="51">
        <v>22.346169999999997</v>
      </c>
      <c r="M1289" s="16">
        <v>420.48349999999999</v>
      </c>
      <c r="N1289" s="35">
        <v>0</v>
      </c>
      <c r="O1289" s="50">
        <v>74.78864999999999</v>
      </c>
      <c r="P1289" s="58"/>
      <c r="Q1289" s="58"/>
      <c r="R1289" s="39">
        <v>0</v>
      </c>
      <c r="S1289" s="58"/>
      <c r="T1289" s="58"/>
      <c r="V1289" s="24">
        <f t="shared" si="81"/>
        <v>1104.6456784887098</v>
      </c>
      <c r="X1289" s="5">
        <v>380.43587824896804</v>
      </c>
      <c r="Z1289" s="20">
        <f t="shared" si="82"/>
        <v>1485.0815567376778</v>
      </c>
      <c r="AA1289" s="59">
        <f t="shared" si="85"/>
        <v>41300</v>
      </c>
      <c r="AB1289" s="25">
        <v>148.09733</v>
      </c>
      <c r="AC1289" s="52">
        <v>271.95059999999995</v>
      </c>
      <c r="AD1289" s="35"/>
      <c r="AE1289" s="35">
        <v>0</v>
      </c>
      <c r="AF1289" s="55">
        <v>233.29165</v>
      </c>
      <c r="AG1289" s="56">
        <v>21.125310000000002</v>
      </c>
      <c r="AH1289" s="57">
        <v>30.0106</v>
      </c>
      <c r="AI1289" s="35"/>
      <c r="AJ1289" s="58">
        <v>14.40921</v>
      </c>
      <c r="AK1289" s="58"/>
      <c r="AL1289" s="35">
        <v>0</v>
      </c>
      <c r="AM1289" s="35"/>
      <c r="AN1289" s="35"/>
      <c r="AQ1289" s="24">
        <f t="shared" si="84"/>
        <v>718.88469999999995</v>
      </c>
      <c r="AS1289" s="34">
        <v>795.6</v>
      </c>
      <c r="AU1289" s="20">
        <f t="shared" si="83"/>
        <v>1514.4847</v>
      </c>
      <c r="AW1289" s="20"/>
    </row>
    <row r="1290" spans="1:49" x14ac:dyDescent="0.25">
      <c r="A1290" t="str">
        <f>VLOOKUP($B1290,'Cushing Balance'!$C$2:$E$500,3,TRUE)</f>
        <v>42013</v>
      </c>
      <c r="B1290" s="1">
        <v>41301</v>
      </c>
      <c r="C1290" s="31"/>
      <c r="D1290" s="25">
        <v>56.880919999999996</v>
      </c>
      <c r="E1290" s="42">
        <v>184.54007999999999</v>
      </c>
      <c r="F1290" s="35"/>
      <c r="G1290" s="29">
        <v>84.358728488709673</v>
      </c>
      <c r="H1290" s="40">
        <v>51.234000000000002</v>
      </c>
      <c r="I1290" s="35">
        <v>0</v>
      </c>
      <c r="J1290" s="26">
        <v>0</v>
      </c>
      <c r="K1290" s="9">
        <v>112.93755999999999</v>
      </c>
      <c r="L1290" s="51">
        <v>22.06371</v>
      </c>
      <c r="M1290" s="16">
        <v>324.98129</v>
      </c>
      <c r="N1290" s="35">
        <v>0</v>
      </c>
      <c r="O1290" s="50">
        <v>75.123170000000002</v>
      </c>
      <c r="P1290" s="58"/>
      <c r="Q1290" s="58"/>
      <c r="R1290" s="39">
        <v>0</v>
      </c>
      <c r="S1290" s="58"/>
      <c r="T1290" s="58"/>
      <c r="V1290" s="24">
        <f t="shared" ref="V1290:V1353" si="86">SUM(D1290:R1290)</f>
        <v>912.11945848870971</v>
      </c>
      <c r="X1290" s="5">
        <v>380.43587824896804</v>
      </c>
      <c r="Z1290" s="20">
        <f t="shared" ref="Z1290:Z1353" si="87">X1290+V1290</f>
        <v>1292.5553367376779</v>
      </c>
      <c r="AA1290" s="59">
        <f t="shared" si="85"/>
        <v>41301</v>
      </c>
      <c r="AB1290" s="25">
        <v>150.04326999999998</v>
      </c>
      <c r="AC1290" s="52">
        <v>329.10558000000003</v>
      </c>
      <c r="AD1290" s="35"/>
      <c r="AE1290" s="35">
        <v>0</v>
      </c>
      <c r="AF1290" s="55">
        <v>227.29454000000001</v>
      </c>
      <c r="AG1290" s="56">
        <v>21.525230000000001</v>
      </c>
      <c r="AH1290" s="57">
        <v>63.468730000000001</v>
      </c>
      <c r="AI1290" s="35"/>
      <c r="AJ1290" s="58">
        <v>15.104809999999999</v>
      </c>
      <c r="AK1290" s="58"/>
      <c r="AL1290" s="35">
        <v>0</v>
      </c>
      <c r="AM1290" s="35"/>
      <c r="AN1290" s="35"/>
      <c r="AQ1290" s="24">
        <f t="shared" si="84"/>
        <v>806.54216000000008</v>
      </c>
      <c r="AS1290" s="34">
        <v>795.6</v>
      </c>
      <c r="AU1290" s="20">
        <f t="shared" ref="AU1290:AU1353" si="88">AS1290+AQ1290</f>
        <v>1602.1421600000001</v>
      </c>
      <c r="AW1290" s="20"/>
    </row>
    <row r="1291" spans="1:49" x14ac:dyDescent="0.25">
      <c r="A1291" t="str">
        <f>VLOOKUP($B1291,'Cushing Balance'!$C$2:$E$500,3,TRUE)</f>
        <v>42013</v>
      </c>
      <c r="B1291" s="1">
        <v>41302</v>
      </c>
      <c r="C1291" s="31"/>
      <c r="D1291" s="25">
        <v>83.938149999999993</v>
      </c>
      <c r="E1291" s="42">
        <v>189.28144</v>
      </c>
      <c r="F1291" s="35"/>
      <c r="G1291" s="29">
        <v>84.358728488709673</v>
      </c>
      <c r="H1291" s="40">
        <v>50.798999999999999</v>
      </c>
      <c r="I1291" s="35">
        <v>0</v>
      </c>
      <c r="J1291" s="26">
        <v>0</v>
      </c>
      <c r="K1291" s="9">
        <v>109.84653999999999</v>
      </c>
      <c r="L1291" s="51">
        <v>22.367999999999999</v>
      </c>
      <c r="M1291" s="16">
        <v>458.89668999999998</v>
      </c>
      <c r="N1291" s="35">
        <v>0</v>
      </c>
      <c r="O1291" s="50">
        <v>75.274230000000003</v>
      </c>
      <c r="P1291" s="58"/>
      <c r="Q1291" s="58"/>
      <c r="R1291" s="39">
        <v>0</v>
      </c>
      <c r="S1291" s="58"/>
      <c r="T1291" s="58"/>
      <c r="V1291" s="24">
        <f t="shared" si="86"/>
        <v>1074.7627784887097</v>
      </c>
      <c r="X1291" s="5">
        <v>380.43587824896804</v>
      </c>
      <c r="Z1291" s="20">
        <f t="shared" si="87"/>
        <v>1455.1986567376778</v>
      </c>
      <c r="AA1291" s="59">
        <f t="shared" si="85"/>
        <v>41302</v>
      </c>
      <c r="AB1291" s="25">
        <v>150.13219000000001</v>
      </c>
      <c r="AC1291" s="52">
        <v>324.13021000000003</v>
      </c>
      <c r="AD1291" s="35"/>
      <c r="AE1291" s="35">
        <v>0</v>
      </c>
      <c r="AF1291" s="55">
        <v>227.30780999999999</v>
      </c>
      <c r="AG1291" s="56">
        <v>17.01135</v>
      </c>
      <c r="AH1291" s="57">
        <v>89.954399999999993</v>
      </c>
      <c r="AI1291" s="35"/>
      <c r="AJ1291" s="58">
        <v>16.093669999999999</v>
      </c>
      <c r="AK1291" s="58"/>
      <c r="AL1291" s="35">
        <v>0</v>
      </c>
      <c r="AM1291" s="35"/>
      <c r="AN1291" s="35"/>
      <c r="AQ1291" s="24">
        <f t="shared" ref="AQ1291:AQ1354" si="89">SUM(AB1291:AO1291)</f>
        <v>824.62963000000002</v>
      </c>
      <c r="AS1291" s="34">
        <v>795.6</v>
      </c>
      <c r="AU1291" s="20">
        <f t="shared" si="88"/>
        <v>1620.22963</v>
      </c>
      <c r="AW1291" s="20"/>
    </row>
    <row r="1292" spans="1:49" x14ac:dyDescent="0.25">
      <c r="A1292" t="str">
        <f>VLOOKUP($B1292,'Cushing Balance'!$C$2:$E$500,3,TRUE)</f>
        <v>42013</v>
      </c>
      <c r="B1292" s="1">
        <v>41303</v>
      </c>
      <c r="C1292" s="31"/>
      <c r="D1292" s="25">
        <v>95.92165</v>
      </c>
      <c r="E1292" s="42">
        <v>191.43548000000001</v>
      </c>
      <c r="F1292" s="35"/>
      <c r="G1292" s="29">
        <v>84.358728488709673</v>
      </c>
      <c r="H1292" s="40">
        <v>74.133539999999996</v>
      </c>
      <c r="I1292" s="35">
        <v>0</v>
      </c>
      <c r="J1292" s="26">
        <v>0</v>
      </c>
      <c r="K1292" s="9">
        <v>105.42573</v>
      </c>
      <c r="L1292" s="51">
        <v>22.210669999999997</v>
      </c>
      <c r="M1292" s="16">
        <v>436.81546000000003</v>
      </c>
      <c r="N1292" s="35">
        <v>0</v>
      </c>
      <c r="O1292" s="50">
        <v>73.865960000000001</v>
      </c>
      <c r="P1292" s="58"/>
      <c r="Q1292" s="58"/>
      <c r="R1292" s="39">
        <v>0</v>
      </c>
      <c r="S1292" s="58"/>
      <c r="T1292" s="58"/>
      <c r="V1292" s="24">
        <f t="shared" si="86"/>
        <v>1084.1672184887098</v>
      </c>
      <c r="X1292" s="5">
        <v>380.43587824896804</v>
      </c>
      <c r="Z1292" s="20">
        <f t="shared" si="87"/>
        <v>1464.6030967376778</v>
      </c>
      <c r="AA1292" s="59">
        <f t="shared" si="85"/>
        <v>41303</v>
      </c>
      <c r="AB1292" s="25">
        <v>148.31277</v>
      </c>
      <c r="AC1292" s="52">
        <v>352.10803999999996</v>
      </c>
      <c r="AD1292" s="35"/>
      <c r="AE1292" s="35">
        <v>0</v>
      </c>
      <c r="AF1292" s="55">
        <v>228.42645999999999</v>
      </c>
      <c r="AG1292" s="56">
        <v>15.37054</v>
      </c>
      <c r="AH1292" s="57">
        <v>48.865230000000004</v>
      </c>
      <c r="AI1292" s="35"/>
      <c r="AJ1292" s="58">
        <v>16.029</v>
      </c>
      <c r="AK1292" s="58"/>
      <c r="AL1292" s="35">
        <v>0</v>
      </c>
      <c r="AM1292" s="35"/>
      <c r="AN1292" s="35"/>
      <c r="AQ1292" s="24">
        <f t="shared" si="89"/>
        <v>809.11203999999998</v>
      </c>
      <c r="AS1292" s="34">
        <v>795.6</v>
      </c>
      <c r="AU1292" s="20">
        <f t="shared" si="88"/>
        <v>1604.7120399999999</v>
      </c>
      <c r="AW1292" s="20"/>
    </row>
    <row r="1293" spans="1:49" x14ac:dyDescent="0.25">
      <c r="A1293" t="str">
        <f>VLOOKUP($B1293,'Cushing Balance'!$C$2:$E$500,3,TRUE)</f>
        <v>42013</v>
      </c>
      <c r="B1293" s="1">
        <v>41304</v>
      </c>
      <c r="C1293" s="31"/>
      <c r="D1293" s="25">
        <v>84.989919999999998</v>
      </c>
      <c r="E1293" s="42">
        <v>196.43420999999998</v>
      </c>
      <c r="F1293" s="35"/>
      <c r="G1293" s="29">
        <v>84.358728488709673</v>
      </c>
      <c r="H1293" s="40">
        <v>38.182250000000003</v>
      </c>
      <c r="I1293" s="35">
        <v>0</v>
      </c>
      <c r="J1293" s="26">
        <v>0</v>
      </c>
      <c r="K1293" s="9">
        <v>113.28480999999999</v>
      </c>
      <c r="L1293" s="51">
        <v>22.336189999999998</v>
      </c>
      <c r="M1293" s="16">
        <v>412.61183</v>
      </c>
      <c r="N1293" s="35">
        <v>0</v>
      </c>
      <c r="O1293" s="50">
        <v>75.036539999999988</v>
      </c>
      <c r="P1293" s="58"/>
      <c r="Q1293" s="58"/>
      <c r="R1293" s="39">
        <v>0</v>
      </c>
      <c r="S1293" s="58"/>
      <c r="T1293" s="58"/>
      <c r="V1293" s="24">
        <f t="shared" si="86"/>
        <v>1027.2344784887098</v>
      </c>
      <c r="X1293" s="5">
        <v>380.43587824896804</v>
      </c>
      <c r="Z1293" s="20">
        <f t="shared" si="87"/>
        <v>1407.6703567376778</v>
      </c>
      <c r="AA1293" s="59">
        <f t="shared" si="85"/>
        <v>41304</v>
      </c>
      <c r="AB1293" s="25">
        <v>147.34513000000001</v>
      </c>
      <c r="AC1293" s="52">
        <v>204.16467</v>
      </c>
      <c r="AD1293" s="35"/>
      <c r="AE1293" s="35">
        <v>0</v>
      </c>
      <c r="AF1293" s="55">
        <v>228.50123000000002</v>
      </c>
      <c r="AG1293" s="56">
        <v>19.725669999999997</v>
      </c>
      <c r="AH1293" s="57">
        <v>108.76167</v>
      </c>
      <c r="AI1293" s="35"/>
      <c r="AJ1293" s="58">
        <v>14.686309999999999</v>
      </c>
      <c r="AK1293" s="58"/>
      <c r="AL1293" s="35">
        <v>0</v>
      </c>
      <c r="AM1293" s="35"/>
      <c r="AN1293" s="35"/>
      <c r="AQ1293" s="24">
        <f t="shared" si="89"/>
        <v>723.18468000000018</v>
      </c>
      <c r="AS1293" s="34">
        <v>795.6</v>
      </c>
      <c r="AU1293" s="20">
        <f t="shared" si="88"/>
        <v>1518.7846800000002</v>
      </c>
      <c r="AW1293" s="20"/>
    </row>
    <row r="1294" spans="1:49" x14ac:dyDescent="0.25">
      <c r="A1294" t="str">
        <f>VLOOKUP($B1294,'Cushing Balance'!$C$2:$E$500,3,TRUE)</f>
        <v>42013</v>
      </c>
      <c r="B1294" s="1">
        <v>41305</v>
      </c>
      <c r="C1294" s="31"/>
      <c r="D1294" s="25">
        <v>215.91565</v>
      </c>
      <c r="E1294" s="42">
        <v>190.44779</v>
      </c>
      <c r="F1294" s="35"/>
      <c r="G1294" s="29">
        <v>84.358728488709673</v>
      </c>
      <c r="H1294" s="40">
        <v>45.866630000000001</v>
      </c>
      <c r="I1294" s="35">
        <v>0</v>
      </c>
      <c r="J1294" s="26">
        <v>0</v>
      </c>
      <c r="K1294" s="9">
        <v>111.34452</v>
      </c>
      <c r="L1294" s="51">
        <v>21.76379</v>
      </c>
      <c r="M1294" s="16">
        <v>449.60503999999997</v>
      </c>
      <c r="N1294" s="35">
        <v>0</v>
      </c>
      <c r="O1294" s="50">
        <v>74.791210000000007</v>
      </c>
      <c r="P1294" s="58"/>
      <c r="Q1294" s="58"/>
      <c r="R1294" s="39">
        <v>0</v>
      </c>
      <c r="S1294" s="58"/>
      <c r="T1294" s="58"/>
      <c r="V1294" s="24">
        <f t="shared" si="86"/>
        <v>1194.0933584887098</v>
      </c>
      <c r="X1294" s="5">
        <v>380.43587824896804</v>
      </c>
      <c r="Z1294" s="20">
        <f t="shared" si="87"/>
        <v>1574.5292367376778</v>
      </c>
      <c r="AA1294" s="59">
        <f t="shared" si="85"/>
        <v>41305</v>
      </c>
      <c r="AB1294" s="25">
        <v>147.58346</v>
      </c>
      <c r="AC1294" s="52">
        <v>225.66473000000002</v>
      </c>
      <c r="AD1294" s="35"/>
      <c r="AE1294" s="35">
        <v>0</v>
      </c>
      <c r="AF1294" s="55">
        <v>233.41476999999998</v>
      </c>
      <c r="AG1294" s="56">
        <v>22.761790000000001</v>
      </c>
      <c r="AH1294" s="57">
        <v>106.13163</v>
      </c>
      <c r="AI1294" s="35"/>
      <c r="AJ1294" s="58">
        <v>15.02144</v>
      </c>
      <c r="AK1294" s="58"/>
      <c r="AL1294" s="35">
        <v>0</v>
      </c>
      <c r="AM1294" s="35"/>
      <c r="AN1294" s="35"/>
      <c r="AQ1294" s="24">
        <f t="shared" si="89"/>
        <v>750.57781999999997</v>
      </c>
      <c r="AS1294" s="34">
        <v>795.6</v>
      </c>
      <c r="AU1294" s="20">
        <f t="shared" si="88"/>
        <v>1546.1778199999999</v>
      </c>
      <c r="AW1294" s="20"/>
    </row>
    <row r="1295" spans="1:49" x14ac:dyDescent="0.25">
      <c r="A1295" t="str">
        <f>VLOOKUP($B1295,'Cushing Balance'!$C$2:$E$500,3,TRUE)</f>
        <v>42013</v>
      </c>
      <c r="B1295" s="1">
        <v>41306</v>
      </c>
      <c r="C1295" s="31"/>
      <c r="D1295" s="25">
        <v>4.5039999999999996</v>
      </c>
      <c r="E1295" s="42">
        <v>195.40182999999999</v>
      </c>
      <c r="F1295" s="35"/>
      <c r="G1295" s="29">
        <v>95.564047245892851</v>
      </c>
      <c r="H1295" s="40">
        <v>73.673649999999995</v>
      </c>
      <c r="I1295" s="35">
        <v>0</v>
      </c>
      <c r="J1295" s="26">
        <v>0</v>
      </c>
      <c r="K1295" s="9">
        <v>108.36344</v>
      </c>
      <c r="L1295" s="51">
        <v>20.280630000000002</v>
      </c>
      <c r="M1295" s="16">
        <v>342.44721000000004</v>
      </c>
      <c r="N1295" s="35">
        <v>0</v>
      </c>
      <c r="O1295" s="50">
        <v>69.915149999999997</v>
      </c>
      <c r="P1295" s="58"/>
      <c r="Q1295" s="58"/>
      <c r="R1295" s="39">
        <v>0</v>
      </c>
      <c r="S1295" s="58"/>
      <c r="T1295" s="58"/>
      <c r="V1295" s="24">
        <f t="shared" si="86"/>
        <v>910.14995724589289</v>
      </c>
      <c r="X1295" s="5">
        <v>383.55693029080032</v>
      </c>
      <c r="Z1295" s="20">
        <f t="shared" si="87"/>
        <v>1293.7068875366931</v>
      </c>
      <c r="AA1295" s="59">
        <f t="shared" si="85"/>
        <v>41306</v>
      </c>
      <c r="AB1295" s="25">
        <v>148.27069</v>
      </c>
      <c r="AC1295" s="52">
        <v>316.30781000000002</v>
      </c>
      <c r="AD1295" s="35"/>
      <c r="AE1295" s="35">
        <v>0</v>
      </c>
      <c r="AF1295" s="55">
        <v>234.45993999999999</v>
      </c>
      <c r="AG1295" s="56">
        <v>30.21754</v>
      </c>
      <c r="AH1295" s="57">
        <v>84.761960000000002</v>
      </c>
      <c r="AI1295" s="35"/>
      <c r="AJ1295" s="58">
        <v>12.84685</v>
      </c>
      <c r="AK1295" s="58"/>
      <c r="AL1295" s="35">
        <v>0</v>
      </c>
      <c r="AM1295" s="35"/>
      <c r="AN1295" s="35"/>
      <c r="AQ1295" s="24">
        <f t="shared" si="89"/>
        <v>826.86479000000008</v>
      </c>
      <c r="AS1295" s="34">
        <v>773.5</v>
      </c>
      <c r="AU1295" s="20">
        <f t="shared" si="88"/>
        <v>1600.3647900000001</v>
      </c>
      <c r="AW1295" s="20"/>
    </row>
    <row r="1296" spans="1:49" x14ac:dyDescent="0.25">
      <c r="A1296" t="str">
        <f>VLOOKUP($B1296,'Cushing Balance'!$C$2:$E$500,3,TRUE)</f>
        <v>52013</v>
      </c>
      <c r="B1296" s="1">
        <v>41307</v>
      </c>
      <c r="C1296" s="31"/>
      <c r="D1296" s="25">
        <v>0</v>
      </c>
      <c r="E1296" s="42">
        <v>196.62456</v>
      </c>
      <c r="F1296" s="35"/>
      <c r="G1296" s="29">
        <v>95.564047245892851</v>
      </c>
      <c r="H1296" s="40">
        <v>44.516019999999997</v>
      </c>
      <c r="I1296" s="35">
        <v>0</v>
      </c>
      <c r="J1296" s="26">
        <v>0</v>
      </c>
      <c r="K1296" s="9">
        <v>112.57663000000001</v>
      </c>
      <c r="L1296" s="51">
        <v>22.393810000000002</v>
      </c>
      <c r="M1296" s="16">
        <v>353.74503999999996</v>
      </c>
      <c r="N1296" s="35">
        <v>0</v>
      </c>
      <c r="O1296" s="50">
        <v>74.031649999999999</v>
      </c>
      <c r="P1296" s="58"/>
      <c r="Q1296" s="58"/>
      <c r="R1296" s="39">
        <v>0</v>
      </c>
      <c r="S1296" s="58"/>
      <c r="T1296" s="58"/>
      <c r="V1296" s="24">
        <f t="shared" si="86"/>
        <v>899.45175724589296</v>
      </c>
      <c r="X1296" s="5">
        <v>383.55693029080032</v>
      </c>
      <c r="Z1296" s="20">
        <f t="shared" si="87"/>
        <v>1283.0086875366933</v>
      </c>
      <c r="AA1296" s="59">
        <f t="shared" si="85"/>
        <v>41307</v>
      </c>
      <c r="AB1296" s="25">
        <v>149.07621</v>
      </c>
      <c r="AC1296" s="52">
        <v>348.53429</v>
      </c>
      <c r="AD1296" s="35"/>
      <c r="AE1296" s="35">
        <v>0</v>
      </c>
      <c r="AF1296" s="55">
        <v>218.43806000000001</v>
      </c>
      <c r="AG1296" s="56">
        <v>35.981290000000001</v>
      </c>
      <c r="AH1296" s="57">
        <v>84.755130000000008</v>
      </c>
      <c r="AI1296" s="35"/>
      <c r="AJ1296" s="58">
        <v>15.04377</v>
      </c>
      <c r="AK1296" s="58"/>
      <c r="AL1296" s="35">
        <v>0</v>
      </c>
      <c r="AM1296" s="35"/>
      <c r="AN1296" s="35"/>
      <c r="AQ1296" s="24">
        <f t="shared" si="89"/>
        <v>851.8287499999999</v>
      </c>
      <c r="AS1296" s="34">
        <v>773.5</v>
      </c>
      <c r="AU1296" s="20">
        <f t="shared" si="88"/>
        <v>1625.3287499999999</v>
      </c>
      <c r="AW1296" s="20"/>
    </row>
    <row r="1297" spans="1:49" x14ac:dyDescent="0.25">
      <c r="A1297" t="str">
        <f>VLOOKUP($B1297,'Cushing Balance'!$C$2:$E$500,3,TRUE)</f>
        <v>52013</v>
      </c>
      <c r="B1297" s="1">
        <v>41308</v>
      </c>
      <c r="C1297" s="31"/>
      <c r="D1297" s="25">
        <v>83.880309999999994</v>
      </c>
      <c r="E1297" s="42">
        <v>193.18892000000002</v>
      </c>
      <c r="F1297" s="35"/>
      <c r="G1297" s="29">
        <v>95.564047245892851</v>
      </c>
      <c r="H1297" s="40">
        <v>43.79898</v>
      </c>
      <c r="I1297" s="35">
        <v>0</v>
      </c>
      <c r="J1297" s="26">
        <v>0</v>
      </c>
      <c r="K1297" s="9">
        <v>112.22438000000001</v>
      </c>
      <c r="L1297" s="51">
        <v>22.47823</v>
      </c>
      <c r="M1297" s="16">
        <v>357.88877000000002</v>
      </c>
      <c r="N1297" s="35">
        <v>0</v>
      </c>
      <c r="O1297" s="50">
        <v>74.820979999999992</v>
      </c>
      <c r="P1297" s="58"/>
      <c r="Q1297" s="58"/>
      <c r="R1297" s="39">
        <v>0</v>
      </c>
      <c r="S1297" s="58"/>
      <c r="T1297" s="58"/>
      <c r="V1297" s="24">
        <f t="shared" si="86"/>
        <v>983.84461724589289</v>
      </c>
      <c r="X1297" s="5">
        <v>383.55693029080032</v>
      </c>
      <c r="Z1297" s="20">
        <f t="shared" si="87"/>
        <v>1367.4015475366932</v>
      </c>
      <c r="AA1297" s="59">
        <f t="shared" si="85"/>
        <v>41308</v>
      </c>
      <c r="AB1297" s="25">
        <v>149.49782999999999</v>
      </c>
      <c r="AC1297" s="52">
        <v>277.95643999999999</v>
      </c>
      <c r="AD1297" s="35"/>
      <c r="AE1297" s="35">
        <v>0</v>
      </c>
      <c r="AF1297" s="55">
        <v>227.36488</v>
      </c>
      <c r="AG1297" s="56">
        <v>36.211379999999998</v>
      </c>
      <c r="AH1297" s="57">
        <v>83.992100000000008</v>
      </c>
      <c r="AI1297" s="35"/>
      <c r="AJ1297" s="58">
        <v>14.785600000000001</v>
      </c>
      <c r="AK1297" s="58"/>
      <c r="AL1297" s="35">
        <v>0</v>
      </c>
      <c r="AM1297" s="35"/>
      <c r="AN1297" s="35"/>
      <c r="AQ1297" s="24">
        <f t="shared" si="89"/>
        <v>789.80822999999998</v>
      </c>
      <c r="AS1297" s="34">
        <v>773.5</v>
      </c>
      <c r="AU1297" s="20">
        <f t="shared" si="88"/>
        <v>1563.3082300000001</v>
      </c>
      <c r="AW1297" s="20"/>
    </row>
    <row r="1298" spans="1:49" x14ac:dyDescent="0.25">
      <c r="A1298" t="str">
        <f>VLOOKUP($B1298,'Cushing Balance'!$C$2:$E$500,3,TRUE)</f>
        <v>52013</v>
      </c>
      <c r="B1298" s="1">
        <v>41309</v>
      </c>
      <c r="C1298" s="31"/>
      <c r="D1298" s="25">
        <v>24.059979999999999</v>
      </c>
      <c r="E1298" s="42">
        <v>188.84742</v>
      </c>
      <c r="F1298" s="35"/>
      <c r="G1298" s="29">
        <v>95.564047245892851</v>
      </c>
      <c r="H1298" s="40">
        <v>53.713560000000001</v>
      </c>
      <c r="I1298" s="35">
        <v>0</v>
      </c>
      <c r="J1298" s="26">
        <v>0</v>
      </c>
      <c r="K1298" s="9">
        <v>104.11169</v>
      </c>
      <c r="L1298" s="51">
        <v>21.734020000000001</v>
      </c>
      <c r="M1298" s="16">
        <v>366.11816999999996</v>
      </c>
      <c r="N1298" s="35">
        <v>0</v>
      </c>
      <c r="O1298" s="50">
        <v>72.516130000000004</v>
      </c>
      <c r="P1298" s="58"/>
      <c r="Q1298" s="58"/>
      <c r="R1298" s="39">
        <v>0</v>
      </c>
      <c r="S1298" s="58"/>
      <c r="T1298" s="58"/>
      <c r="V1298" s="24">
        <f t="shared" si="86"/>
        <v>926.66501724589284</v>
      </c>
      <c r="X1298" s="5">
        <v>383.55693029080032</v>
      </c>
      <c r="Z1298" s="20">
        <f t="shared" si="87"/>
        <v>1310.2219475366933</v>
      </c>
      <c r="AA1298" s="59">
        <f t="shared" si="85"/>
        <v>41309</v>
      </c>
      <c r="AB1298" s="25">
        <v>148.72389999999999</v>
      </c>
      <c r="AC1298" s="52">
        <v>169.58623</v>
      </c>
      <c r="AD1298" s="35"/>
      <c r="AE1298" s="35">
        <v>0</v>
      </c>
      <c r="AF1298" s="55">
        <v>223.38279</v>
      </c>
      <c r="AG1298" s="56">
        <v>36.10615</v>
      </c>
      <c r="AH1298" s="57">
        <v>52.840960000000003</v>
      </c>
      <c r="AI1298" s="35"/>
      <c r="AJ1298" s="58">
        <v>15.739790000000001</v>
      </c>
      <c r="AK1298" s="58"/>
      <c r="AL1298" s="35">
        <v>0</v>
      </c>
      <c r="AM1298" s="35"/>
      <c r="AN1298" s="35"/>
      <c r="AQ1298" s="24">
        <f t="shared" si="89"/>
        <v>646.37981999999988</v>
      </c>
      <c r="AS1298" s="34">
        <v>773.5</v>
      </c>
      <c r="AU1298" s="20">
        <f t="shared" si="88"/>
        <v>1419.8798199999999</v>
      </c>
      <c r="AW1298" s="20"/>
    </row>
    <row r="1299" spans="1:49" x14ac:dyDescent="0.25">
      <c r="A1299" t="str">
        <f>VLOOKUP($B1299,'Cushing Balance'!$C$2:$E$500,3,TRUE)</f>
        <v>52013</v>
      </c>
      <c r="B1299" s="1">
        <v>41310</v>
      </c>
      <c r="C1299" s="31"/>
      <c r="D1299" s="25">
        <v>179.39746</v>
      </c>
      <c r="E1299" s="42">
        <v>190.36067</v>
      </c>
      <c r="F1299" s="35"/>
      <c r="G1299" s="29">
        <v>95.564047245892851</v>
      </c>
      <c r="H1299" s="40">
        <v>45.12679</v>
      </c>
      <c r="I1299" s="35">
        <v>0</v>
      </c>
      <c r="J1299" s="26">
        <v>0</v>
      </c>
      <c r="K1299" s="9">
        <v>104.98806</v>
      </c>
      <c r="L1299" s="51">
        <v>22.289099999999998</v>
      </c>
      <c r="M1299" s="16">
        <v>449.72196000000002</v>
      </c>
      <c r="N1299" s="35">
        <v>0</v>
      </c>
      <c r="O1299" s="50">
        <v>72.818190000000001</v>
      </c>
      <c r="P1299" s="58"/>
      <c r="Q1299" s="58"/>
      <c r="R1299" s="39">
        <v>0</v>
      </c>
      <c r="S1299" s="58"/>
      <c r="T1299" s="58"/>
      <c r="V1299" s="24">
        <f t="shared" si="86"/>
        <v>1160.2662772458928</v>
      </c>
      <c r="X1299" s="5">
        <v>383.55693029080032</v>
      </c>
      <c r="Z1299" s="20">
        <f t="shared" si="87"/>
        <v>1543.8232075366932</v>
      </c>
      <c r="AA1299" s="59">
        <f t="shared" si="85"/>
        <v>41310</v>
      </c>
      <c r="AB1299" s="25">
        <v>146.25639999999999</v>
      </c>
      <c r="AC1299" s="52">
        <v>340.51616999999999</v>
      </c>
      <c r="AD1299" s="35"/>
      <c r="AE1299" s="35">
        <v>0</v>
      </c>
      <c r="AF1299" s="55">
        <v>223.29621</v>
      </c>
      <c r="AG1299" s="56">
        <v>35.387250000000002</v>
      </c>
      <c r="AH1299" s="57">
        <v>46.014519999999997</v>
      </c>
      <c r="AI1299" s="35"/>
      <c r="AJ1299" s="58">
        <v>15.563229999999999</v>
      </c>
      <c r="AK1299" s="58"/>
      <c r="AL1299" s="35">
        <v>0</v>
      </c>
      <c r="AM1299" s="35"/>
      <c r="AN1299" s="35"/>
      <c r="AQ1299" s="24">
        <f t="shared" si="89"/>
        <v>807.03377999999987</v>
      </c>
      <c r="AS1299" s="34">
        <v>773.5</v>
      </c>
      <c r="AU1299" s="20">
        <f t="shared" si="88"/>
        <v>1580.5337799999998</v>
      </c>
      <c r="AW1299" s="20"/>
    </row>
    <row r="1300" spans="1:49" x14ac:dyDescent="0.25">
      <c r="A1300" t="str">
        <f>VLOOKUP($B1300,'Cushing Balance'!$C$2:$E$500,3,TRUE)</f>
        <v>52013</v>
      </c>
      <c r="B1300" s="1">
        <v>41311</v>
      </c>
      <c r="C1300" s="31"/>
      <c r="D1300" s="25">
        <v>135.82232999999999</v>
      </c>
      <c r="E1300" s="42">
        <v>195.69244</v>
      </c>
      <c r="F1300" s="35"/>
      <c r="G1300" s="29">
        <v>95.564047245892851</v>
      </c>
      <c r="H1300" s="40">
        <v>57.39217</v>
      </c>
      <c r="I1300" s="35">
        <v>0</v>
      </c>
      <c r="J1300" s="26">
        <v>0</v>
      </c>
      <c r="K1300" s="9">
        <v>70.562939999999998</v>
      </c>
      <c r="L1300" s="51">
        <v>22.515040000000003</v>
      </c>
      <c r="M1300" s="16">
        <v>420.10428999999999</v>
      </c>
      <c r="N1300" s="35">
        <v>0</v>
      </c>
      <c r="O1300" s="50">
        <v>74.826979999999992</v>
      </c>
      <c r="P1300" s="58"/>
      <c r="Q1300" s="58"/>
      <c r="R1300" s="39">
        <v>0</v>
      </c>
      <c r="S1300" s="58"/>
      <c r="T1300" s="58"/>
      <c r="V1300" s="24">
        <f t="shared" si="86"/>
        <v>1072.4802372458928</v>
      </c>
      <c r="X1300" s="5">
        <v>383.55693029080032</v>
      </c>
      <c r="Z1300" s="20">
        <f t="shared" si="87"/>
        <v>1456.0371675366932</v>
      </c>
      <c r="AA1300" s="59">
        <f t="shared" si="85"/>
        <v>41311</v>
      </c>
      <c r="AB1300" s="25">
        <v>147.09681</v>
      </c>
      <c r="AC1300" s="52">
        <v>342.67</v>
      </c>
      <c r="AD1300" s="35"/>
      <c r="AE1300" s="35">
        <v>0</v>
      </c>
      <c r="AF1300" s="55">
        <v>232.63675000000001</v>
      </c>
      <c r="AG1300" s="56">
        <v>33.669919999999998</v>
      </c>
      <c r="AH1300" s="57">
        <v>71.800060000000002</v>
      </c>
      <c r="AI1300" s="35"/>
      <c r="AJ1300" s="58">
        <v>14.220979999999999</v>
      </c>
      <c r="AK1300" s="58"/>
      <c r="AL1300" s="35">
        <v>0</v>
      </c>
      <c r="AM1300" s="35"/>
      <c r="AN1300" s="35"/>
      <c r="AQ1300" s="24">
        <f t="shared" si="89"/>
        <v>842.0945200000001</v>
      </c>
      <c r="AS1300" s="34">
        <v>773.5</v>
      </c>
      <c r="AU1300" s="20">
        <f t="shared" si="88"/>
        <v>1615.5945200000001</v>
      </c>
      <c r="AW1300" s="20"/>
    </row>
    <row r="1301" spans="1:49" x14ac:dyDescent="0.25">
      <c r="A1301" t="str">
        <f>VLOOKUP($B1301,'Cushing Balance'!$C$2:$E$500,3,TRUE)</f>
        <v>52013</v>
      </c>
      <c r="B1301" s="1">
        <v>41312</v>
      </c>
      <c r="C1301" s="31"/>
      <c r="D1301" s="25">
        <v>83.859229999999997</v>
      </c>
      <c r="E1301" s="42">
        <v>195.31394</v>
      </c>
      <c r="F1301" s="35"/>
      <c r="G1301" s="29">
        <v>95.564047245892851</v>
      </c>
      <c r="H1301" s="40">
        <v>55.40269</v>
      </c>
      <c r="I1301" s="35">
        <v>0</v>
      </c>
      <c r="J1301" s="26">
        <v>0</v>
      </c>
      <c r="K1301" s="9">
        <v>96.268559999999994</v>
      </c>
      <c r="L1301" s="51">
        <v>22.01004</v>
      </c>
      <c r="M1301" s="16">
        <v>425.59158000000002</v>
      </c>
      <c r="N1301" s="35">
        <v>0</v>
      </c>
      <c r="O1301" s="50">
        <v>74.335100000000011</v>
      </c>
      <c r="P1301" s="58"/>
      <c r="Q1301" s="58"/>
      <c r="R1301" s="39">
        <v>0</v>
      </c>
      <c r="S1301" s="58"/>
      <c r="T1301" s="58"/>
      <c r="V1301" s="24">
        <f t="shared" si="86"/>
        <v>1048.3451872458929</v>
      </c>
      <c r="X1301" s="5">
        <v>383.55693029080032</v>
      </c>
      <c r="Z1301" s="20">
        <f t="shared" si="87"/>
        <v>1431.9021175366934</v>
      </c>
      <c r="AA1301" s="59">
        <f t="shared" si="85"/>
        <v>41312</v>
      </c>
      <c r="AB1301" s="25">
        <v>148.94029</v>
      </c>
      <c r="AC1301" s="52">
        <v>314.62831</v>
      </c>
      <c r="AD1301" s="35"/>
      <c r="AE1301" s="35">
        <v>0</v>
      </c>
      <c r="AF1301" s="55">
        <v>232.82275000000001</v>
      </c>
      <c r="AG1301" s="56">
        <v>36.791080000000001</v>
      </c>
      <c r="AH1301" s="57">
        <v>82.623000000000005</v>
      </c>
      <c r="AI1301" s="35"/>
      <c r="AJ1301" s="58">
        <v>15.53598</v>
      </c>
      <c r="AK1301" s="58"/>
      <c r="AL1301" s="35">
        <v>0</v>
      </c>
      <c r="AM1301" s="35"/>
      <c r="AN1301" s="35"/>
      <c r="AQ1301" s="24">
        <f t="shared" si="89"/>
        <v>831.34141</v>
      </c>
      <c r="AS1301" s="34">
        <v>773.5</v>
      </c>
      <c r="AU1301" s="20">
        <f t="shared" si="88"/>
        <v>1604.84141</v>
      </c>
      <c r="AW1301" s="20"/>
    </row>
    <row r="1302" spans="1:49" x14ac:dyDescent="0.25">
      <c r="A1302" t="str">
        <f>VLOOKUP($B1302,'Cushing Balance'!$C$2:$E$500,3,TRUE)</f>
        <v>52013</v>
      </c>
      <c r="B1302" s="1">
        <v>41313</v>
      </c>
      <c r="C1302" s="31"/>
      <c r="D1302" s="25">
        <v>0</v>
      </c>
      <c r="E1302" s="42">
        <v>193.41665</v>
      </c>
      <c r="F1302" s="35"/>
      <c r="G1302" s="29">
        <v>95.564047245892851</v>
      </c>
      <c r="H1302" s="40">
        <v>79.787270000000007</v>
      </c>
      <c r="I1302" s="35">
        <v>0</v>
      </c>
      <c r="J1302" s="26">
        <v>0</v>
      </c>
      <c r="K1302" s="9">
        <v>112.16702000000001</v>
      </c>
      <c r="L1302" s="51">
        <v>22.289830000000002</v>
      </c>
      <c r="M1302" s="16">
        <v>457.68921</v>
      </c>
      <c r="N1302" s="35">
        <v>0</v>
      </c>
      <c r="O1302" s="50">
        <v>73.99839999999999</v>
      </c>
      <c r="P1302" s="58"/>
      <c r="Q1302" s="58"/>
      <c r="R1302" s="39">
        <v>0</v>
      </c>
      <c r="S1302" s="58"/>
      <c r="T1302" s="58"/>
      <c r="V1302" s="24">
        <f t="shared" si="86"/>
        <v>1034.9124272458928</v>
      </c>
      <c r="X1302" s="5">
        <v>383.55693029080032</v>
      </c>
      <c r="Z1302" s="20">
        <f t="shared" si="87"/>
        <v>1418.4693575366932</v>
      </c>
      <c r="AA1302" s="59">
        <f t="shared" si="85"/>
        <v>41313</v>
      </c>
      <c r="AB1302" s="25">
        <v>148.58507999999998</v>
      </c>
      <c r="AC1302" s="52">
        <v>281.30122999999998</v>
      </c>
      <c r="AD1302" s="35"/>
      <c r="AE1302" s="35">
        <v>0</v>
      </c>
      <c r="AF1302" s="55">
        <v>227.64348000000001</v>
      </c>
      <c r="AG1302" s="56">
        <v>36.591940000000001</v>
      </c>
      <c r="AH1302" s="57">
        <v>42.503769999999996</v>
      </c>
      <c r="AI1302" s="35"/>
      <c r="AJ1302" s="58">
        <v>15.357629999999999</v>
      </c>
      <c r="AK1302" s="58"/>
      <c r="AL1302" s="35">
        <v>0</v>
      </c>
      <c r="AM1302" s="35"/>
      <c r="AN1302" s="35"/>
      <c r="AQ1302" s="24">
        <f t="shared" si="89"/>
        <v>751.98313000000007</v>
      </c>
      <c r="AS1302" s="34">
        <v>773.5</v>
      </c>
      <c r="AU1302" s="20">
        <f t="shared" si="88"/>
        <v>1525.4831300000001</v>
      </c>
      <c r="AW1302" s="20"/>
    </row>
    <row r="1303" spans="1:49" x14ac:dyDescent="0.25">
      <c r="A1303" t="str">
        <f>VLOOKUP($B1303,'Cushing Balance'!$C$2:$E$500,3,TRUE)</f>
        <v>62013</v>
      </c>
      <c r="B1303" s="1">
        <v>41314</v>
      </c>
      <c r="C1303" s="31"/>
      <c r="D1303" s="25">
        <v>266.27868999999998</v>
      </c>
      <c r="E1303" s="42">
        <v>186.38312999999999</v>
      </c>
      <c r="F1303" s="35"/>
      <c r="G1303" s="29">
        <v>95.564047245892851</v>
      </c>
      <c r="H1303" s="40">
        <v>56.630600000000001</v>
      </c>
      <c r="I1303" s="35">
        <v>0</v>
      </c>
      <c r="J1303" s="26">
        <v>0</v>
      </c>
      <c r="K1303" s="9">
        <v>107.68035</v>
      </c>
      <c r="L1303" s="51">
        <v>22.477730000000001</v>
      </c>
      <c r="M1303" s="16">
        <v>458.95549999999997</v>
      </c>
      <c r="N1303" s="35">
        <v>0</v>
      </c>
      <c r="O1303" s="50">
        <v>75.503439999999998</v>
      </c>
      <c r="P1303" s="58"/>
      <c r="Q1303" s="58"/>
      <c r="R1303" s="39">
        <v>0</v>
      </c>
      <c r="S1303" s="58"/>
      <c r="T1303" s="58"/>
      <c r="V1303" s="24">
        <f t="shared" si="86"/>
        <v>1269.4734872458926</v>
      </c>
      <c r="X1303" s="5">
        <v>383.55693029080032</v>
      </c>
      <c r="Z1303" s="20">
        <f t="shared" si="87"/>
        <v>1653.0304175366928</v>
      </c>
      <c r="AA1303" s="59">
        <f t="shared" si="85"/>
        <v>41314</v>
      </c>
      <c r="AB1303" s="25">
        <v>148.51477</v>
      </c>
      <c r="AC1303" s="52">
        <v>336.43566999999996</v>
      </c>
      <c r="AD1303" s="35"/>
      <c r="AE1303" s="35">
        <v>0</v>
      </c>
      <c r="AF1303" s="55">
        <v>233.21039999999999</v>
      </c>
      <c r="AG1303" s="56">
        <v>36.930150000000005</v>
      </c>
      <c r="AH1303" s="57">
        <v>63.71463</v>
      </c>
      <c r="AI1303" s="35"/>
      <c r="AJ1303" s="58">
        <v>14.91052</v>
      </c>
      <c r="AK1303" s="58"/>
      <c r="AL1303" s="35">
        <v>0</v>
      </c>
      <c r="AM1303" s="35"/>
      <c r="AN1303" s="35"/>
      <c r="AQ1303" s="24">
        <f t="shared" si="89"/>
        <v>833.71614000000011</v>
      </c>
      <c r="AS1303" s="34">
        <v>773.5</v>
      </c>
      <c r="AU1303" s="20">
        <f t="shared" si="88"/>
        <v>1607.21614</v>
      </c>
      <c r="AW1303" s="20"/>
    </row>
    <row r="1304" spans="1:49" x14ac:dyDescent="0.25">
      <c r="A1304" t="str">
        <f>VLOOKUP($B1304,'Cushing Balance'!$C$2:$E$500,3,TRUE)</f>
        <v>62013</v>
      </c>
      <c r="B1304" s="1">
        <v>41315</v>
      </c>
      <c r="C1304" s="31"/>
      <c r="D1304" s="25">
        <v>129.27248</v>
      </c>
      <c r="E1304" s="42">
        <v>190.35544000000002</v>
      </c>
      <c r="F1304" s="35"/>
      <c r="G1304" s="29">
        <v>95.564047245892851</v>
      </c>
      <c r="H1304" s="40">
        <v>66.294149999999988</v>
      </c>
      <c r="I1304" s="35">
        <v>0</v>
      </c>
      <c r="J1304" s="26">
        <v>0</v>
      </c>
      <c r="K1304" s="9">
        <v>115.46996</v>
      </c>
      <c r="L1304" s="51">
        <v>22.36731</v>
      </c>
      <c r="M1304" s="16">
        <v>419.08008000000001</v>
      </c>
      <c r="N1304" s="35">
        <v>0</v>
      </c>
      <c r="O1304" s="50">
        <v>75.188749999999999</v>
      </c>
      <c r="P1304" s="58"/>
      <c r="Q1304" s="58"/>
      <c r="R1304" s="39">
        <v>0</v>
      </c>
      <c r="S1304" s="58"/>
      <c r="T1304" s="58"/>
      <c r="V1304" s="24">
        <f t="shared" si="86"/>
        <v>1113.5922172458929</v>
      </c>
      <c r="X1304" s="5">
        <v>383.55693029080032</v>
      </c>
      <c r="Z1304" s="20">
        <f t="shared" si="87"/>
        <v>1497.1491475366934</v>
      </c>
      <c r="AA1304" s="59">
        <f t="shared" si="85"/>
        <v>41315</v>
      </c>
      <c r="AB1304" s="25">
        <v>146.45452</v>
      </c>
      <c r="AC1304" s="52">
        <v>343.11094000000003</v>
      </c>
      <c r="AD1304" s="35"/>
      <c r="AE1304" s="35">
        <v>0</v>
      </c>
      <c r="AF1304" s="55">
        <v>232.73079000000001</v>
      </c>
      <c r="AG1304" s="56">
        <v>34.98827</v>
      </c>
      <c r="AH1304" s="57">
        <v>77.777850000000001</v>
      </c>
      <c r="AI1304" s="35"/>
      <c r="AJ1304" s="58">
        <v>15.61594</v>
      </c>
      <c r="AK1304" s="58"/>
      <c r="AL1304" s="35">
        <v>0</v>
      </c>
      <c r="AM1304" s="35"/>
      <c r="AN1304" s="35"/>
      <c r="AQ1304" s="24">
        <f t="shared" si="89"/>
        <v>850.67831000000012</v>
      </c>
      <c r="AS1304" s="34">
        <v>773.5</v>
      </c>
      <c r="AU1304" s="20">
        <f t="shared" si="88"/>
        <v>1624.1783100000002</v>
      </c>
      <c r="AW1304" s="20"/>
    </row>
    <row r="1305" spans="1:49" x14ac:dyDescent="0.25">
      <c r="A1305" t="str">
        <f>VLOOKUP($B1305,'Cushing Balance'!$C$2:$E$500,3,TRUE)</f>
        <v>62013</v>
      </c>
      <c r="B1305" s="1">
        <v>41316</v>
      </c>
      <c r="C1305" s="31"/>
      <c r="D1305" s="25">
        <v>0</v>
      </c>
      <c r="E1305" s="42">
        <v>181.72748000000001</v>
      </c>
      <c r="F1305" s="35"/>
      <c r="G1305" s="29">
        <v>95.564047245892851</v>
      </c>
      <c r="H1305" s="40">
        <v>42.230959999999996</v>
      </c>
      <c r="I1305" s="35">
        <v>0</v>
      </c>
      <c r="J1305" s="26">
        <v>0</v>
      </c>
      <c r="K1305" s="9">
        <v>115.12473</v>
      </c>
      <c r="L1305" s="51">
        <v>22.265900000000002</v>
      </c>
      <c r="M1305" s="16">
        <v>446.28035</v>
      </c>
      <c r="N1305" s="35">
        <v>0</v>
      </c>
      <c r="O1305" s="50">
        <v>74.843729999999994</v>
      </c>
      <c r="P1305" s="58"/>
      <c r="Q1305" s="58"/>
      <c r="R1305" s="39">
        <v>0</v>
      </c>
      <c r="S1305" s="58"/>
      <c r="T1305" s="58"/>
      <c r="V1305" s="24">
        <f t="shared" si="86"/>
        <v>978.03719724589291</v>
      </c>
      <c r="X1305" s="5">
        <v>383.55693029080032</v>
      </c>
      <c r="Z1305" s="20">
        <f t="shared" si="87"/>
        <v>1361.5941275366931</v>
      </c>
      <c r="AA1305" s="59">
        <f t="shared" si="85"/>
        <v>41316</v>
      </c>
      <c r="AB1305" s="25">
        <v>148.75892000000002</v>
      </c>
      <c r="AC1305" s="52">
        <v>233.18571</v>
      </c>
      <c r="AD1305" s="35"/>
      <c r="AE1305" s="35">
        <v>0</v>
      </c>
      <c r="AF1305" s="55">
        <v>227.63454000000002</v>
      </c>
      <c r="AG1305" s="56">
        <v>36.449919999999999</v>
      </c>
      <c r="AH1305" s="57">
        <v>41.576190000000004</v>
      </c>
      <c r="AI1305" s="35"/>
      <c r="AJ1305" s="58">
        <v>13.58775</v>
      </c>
      <c r="AK1305" s="58"/>
      <c r="AL1305" s="35">
        <v>0</v>
      </c>
      <c r="AM1305" s="35"/>
      <c r="AN1305" s="35"/>
      <c r="AQ1305" s="24">
        <f t="shared" si="89"/>
        <v>701.19303000000002</v>
      </c>
      <c r="AS1305" s="34">
        <v>773.5</v>
      </c>
      <c r="AU1305" s="20">
        <f t="shared" si="88"/>
        <v>1474.6930299999999</v>
      </c>
      <c r="AW1305" s="20"/>
    </row>
    <row r="1306" spans="1:49" x14ac:dyDescent="0.25">
      <c r="A1306" t="str">
        <f>VLOOKUP($B1306,'Cushing Balance'!$C$2:$E$500,3,TRUE)</f>
        <v>62013</v>
      </c>
      <c r="B1306" s="1">
        <v>41317</v>
      </c>
      <c r="C1306" s="31"/>
      <c r="D1306" s="25">
        <v>0</v>
      </c>
      <c r="E1306" s="42">
        <v>194.47964999999999</v>
      </c>
      <c r="F1306" s="35"/>
      <c r="G1306" s="29">
        <v>95.564047245892851</v>
      </c>
      <c r="H1306" s="40">
        <v>64.362940000000009</v>
      </c>
      <c r="I1306" s="35">
        <v>0</v>
      </c>
      <c r="J1306" s="26">
        <v>0</v>
      </c>
      <c r="K1306" s="9">
        <v>106.274</v>
      </c>
      <c r="L1306" s="51">
        <v>22.12829</v>
      </c>
      <c r="M1306" s="16">
        <v>456.32709999999997</v>
      </c>
      <c r="N1306" s="35">
        <v>0</v>
      </c>
      <c r="O1306" s="50">
        <v>71.106100000000012</v>
      </c>
      <c r="P1306" s="58"/>
      <c r="Q1306" s="58"/>
      <c r="R1306" s="39">
        <v>0</v>
      </c>
      <c r="S1306" s="58"/>
      <c r="T1306" s="58"/>
      <c r="V1306" s="24">
        <f t="shared" si="86"/>
        <v>1010.2421272458928</v>
      </c>
      <c r="X1306" s="5">
        <v>383.55693029080032</v>
      </c>
      <c r="Z1306" s="20">
        <f t="shared" si="87"/>
        <v>1393.799057536693</v>
      </c>
      <c r="AA1306" s="59">
        <f t="shared" si="85"/>
        <v>41317</v>
      </c>
      <c r="AB1306" s="25">
        <v>148.58707999999999</v>
      </c>
      <c r="AC1306" s="52">
        <v>205.66326999999998</v>
      </c>
      <c r="AD1306" s="35"/>
      <c r="AE1306" s="35">
        <v>0</v>
      </c>
      <c r="AF1306" s="55">
        <v>229.98169000000001</v>
      </c>
      <c r="AG1306" s="56">
        <v>36.799330000000005</v>
      </c>
      <c r="AH1306" s="57">
        <v>61.703499999999998</v>
      </c>
      <c r="AI1306" s="35"/>
      <c r="AJ1306" s="58">
        <v>14.461540000000001</v>
      </c>
      <c r="AK1306" s="58"/>
      <c r="AL1306" s="35">
        <v>0</v>
      </c>
      <c r="AM1306" s="35"/>
      <c r="AN1306" s="35"/>
      <c r="AQ1306" s="24">
        <f t="shared" si="89"/>
        <v>697.19641000000001</v>
      </c>
      <c r="AS1306" s="34">
        <v>773.5</v>
      </c>
      <c r="AU1306" s="20">
        <f t="shared" si="88"/>
        <v>1470.69641</v>
      </c>
      <c r="AW1306" s="20"/>
    </row>
    <row r="1307" spans="1:49" x14ac:dyDescent="0.25">
      <c r="A1307" t="str">
        <f>VLOOKUP($B1307,'Cushing Balance'!$C$2:$E$500,3,TRUE)</f>
        <v>62013</v>
      </c>
      <c r="B1307" s="1">
        <v>41318</v>
      </c>
      <c r="C1307" s="31"/>
      <c r="D1307" s="25">
        <v>0</v>
      </c>
      <c r="E1307" s="42">
        <v>191.08779000000001</v>
      </c>
      <c r="F1307" s="35"/>
      <c r="G1307" s="29">
        <v>95.564047245892851</v>
      </c>
      <c r="H1307" s="40">
        <v>60.996459999999999</v>
      </c>
      <c r="I1307" s="35">
        <v>0</v>
      </c>
      <c r="J1307" s="26">
        <v>0</v>
      </c>
      <c r="K1307" s="9">
        <v>112.03802</v>
      </c>
      <c r="L1307" s="51">
        <v>21.18383</v>
      </c>
      <c r="M1307" s="16">
        <v>407.99984999999998</v>
      </c>
      <c r="N1307" s="35">
        <v>0</v>
      </c>
      <c r="O1307" s="50">
        <v>72.420729999999992</v>
      </c>
      <c r="P1307" s="58"/>
      <c r="Q1307" s="58"/>
      <c r="R1307" s="39">
        <v>0</v>
      </c>
      <c r="S1307" s="58"/>
      <c r="T1307" s="58"/>
      <c r="V1307" s="24">
        <f t="shared" si="86"/>
        <v>961.29072724589287</v>
      </c>
      <c r="X1307" s="5">
        <v>383.55693029080032</v>
      </c>
      <c r="Z1307" s="20">
        <f t="shared" si="87"/>
        <v>1344.8476575366931</v>
      </c>
      <c r="AA1307" s="59">
        <f t="shared" si="85"/>
        <v>41318</v>
      </c>
      <c r="AB1307" s="25">
        <v>148.30356</v>
      </c>
      <c r="AC1307" s="52">
        <v>259.47388000000001</v>
      </c>
      <c r="AD1307" s="35"/>
      <c r="AE1307" s="35">
        <v>0</v>
      </c>
      <c r="AF1307" s="55">
        <v>233.49539999999999</v>
      </c>
      <c r="AG1307" s="56">
        <v>32.162500000000001</v>
      </c>
      <c r="AH1307" s="57">
        <v>72.95038000000001</v>
      </c>
      <c r="AI1307" s="35"/>
      <c r="AJ1307" s="58">
        <v>14.940790000000002</v>
      </c>
      <c r="AK1307" s="58"/>
      <c r="AL1307" s="35">
        <v>0</v>
      </c>
      <c r="AM1307" s="35"/>
      <c r="AN1307" s="35"/>
      <c r="AQ1307" s="24">
        <f t="shared" si="89"/>
        <v>761.32650999999998</v>
      </c>
      <c r="AS1307" s="34">
        <v>773.5</v>
      </c>
      <c r="AU1307" s="20">
        <f t="shared" si="88"/>
        <v>1534.8265099999999</v>
      </c>
      <c r="AW1307" s="20"/>
    </row>
    <row r="1308" spans="1:49" x14ac:dyDescent="0.25">
      <c r="A1308" t="str">
        <f>VLOOKUP($B1308,'Cushing Balance'!$C$2:$E$500,3,TRUE)</f>
        <v>62013</v>
      </c>
      <c r="B1308" s="1">
        <v>41319</v>
      </c>
      <c r="C1308" s="31"/>
      <c r="D1308" s="25">
        <v>191.74612999999999</v>
      </c>
      <c r="E1308" s="42">
        <v>194.26529000000002</v>
      </c>
      <c r="F1308" s="35"/>
      <c r="G1308" s="29">
        <v>95.564047245892851</v>
      </c>
      <c r="H1308" s="40">
        <v>78.383169999999993</v>
      </c>
      <c r="I1308" s="35">
        <v>0</v>
      </c>
      <c r="J1308" s="26">
        <v>0</v>
      </c>
      <c r="K1308" s="9">
        <v>114.95739999999999</v>
      </c>
      <c r="L1308" s="51">
        <v>20.257650000000002</v>
      </c>
      <c r="M1308" s="16">
        <v>439.78809999999999</v>
      </c>
      <c r="N1308" s="35">
        <v>0</v>
      </c>
      <c r="O1308" s="50">
        <v>71.440629999999999</v>
      </c>
      <c r="P1308" s="58"/>
      <c r="Q1308" s="58"/>
      <c r="R1308" s="39">
        <v>0</v>
      </c>
      <c r="S1308" s="58"/>
      <c r="T1308" s="58"/>
      <c r="V1308" s="24">
        <f t="shared" si="86"/>
        <v>1206.402417245893</v>
      </c>
      <c r="X1308" s="5">
        <v>383.55693029080032</v>
      </c>
      <c r="Z1308" s="20">
        <f t="shared" si="87"/>
        <v>1589.9593475366933</v>
      </c>
      <c r="AA1308" s="59">
        <f t="shared" si="85"/>
        <v>41319</v>
      </c>
      <c r="AB1308" s="25">
        <v>148.54805999999999</v>
      </c>
      <c r="AC1308" s="52">
        <v>262.44713000000002</v>
      </c>
      <c r="AD1308" s="35"/>
      <c r="AE1308" s="35">
        <v>0</v>
      </c>
      <c r="AF1308" s="55">
        <v>230.82205999999999</v>
      </c>
      <c r="AG1308" s="56">
        <v>36.07967</v>
      </c>
      <c r="AH1308" s="57">
        <v>32.760060000000003</v>
      </c>
      <c r="AI1308" s="35"/>
      <c r="AJ1308" s="58">
        <v>15.0055</v>
      </c>
      <c r="AK1308" s="58"/>
      <c r="AL1308" s="35">
        <v>0</v>
      </c>
      <c r="AM1308" s="35"/>
      <c r="AN1308" s="35"/>
      <c r="AQ1308" s="24">
        <f t="shared" si="89"/>
        <v>725.66247999999985</v>
      </c>
      <c r="AS1308" s="34">
        <v>773.5</v>
      </c>
      <c r="AU1308" s="20">
        <f t="shared" si="88"/>
        <v>1499.16248</v>
      </c>
      <c r="AW1308" s="20"/>
    </row>
    <row r="1309" spans="1:49" x14ac:dyDescent="0.25">
      <c r="A1309" t="str">
        <f>VLOOKUP($B1309,'Cushing Balance'!$C$2:$E$500,3,TRUE)</f>
        <v>62013</v>
      </c>
      <c r="B1309" s="1">
        <v>41320</v>
      </c>
      <c r="C1309" s="31"/>
      <c r="D1309" s="25">
        <v>0</v>
      </c>
      <c r="E1309" s="42">
        <v>193.83954</v>
      </c>
      <c r="F1309" s="35"/>
      <c r="G1309" s="29">
        <v>95.564047245892851</v>
      </c>
      <c r="H1309" s="40">
        <v>73.891940000000005</v>
      </c>
      <c r="I1309" s="35">
        <v>0</v>
      </c>
      <c r="J1309" s="26">
        <v>0</v>
      </c>
      <c r="K1309" s="9">
        <v>114.69433000000001</v>
      </c>
      <c r="L1309" s="51">
        <v>20.04646</v>
      </c>
      <c r="M1309" s="16">
        <v>448.42540000000002</v>
      </c>
      <c r="N1309" s="35">
        <v>0</v>
      </c>
      <c r="O1309" s="50">
        <v>70.560880000000012</v>
      </c>
      <c r="P1309" s="58"/>
      <c r="Q1309" s="58"/>
      <c r="R1309" s="39">
        <v>0</v>
      </c>
      <c r="S1309" s="58"/>
      <c r="T1309" s="58"/>
      <c r="V1309" s="24">
        <f t="shared" si="86"/>
        <v>1017.0225972458929</v>
      </c>
      <c r="X1309" s="5">
        <v>383.55693029080032</v>
      </c>
      <c r="Z1309" s="20">
        <f t="shared" si="87"/>
        <v>1400.5795275366931</v>
      </c>
      <c r="AA1309" s="59">
        <f t="shared" si="85"/>
        <v>41320</v>
      </c>
      <c r="AB1309" s="25">
        <v>147.54388</v>
      </c>
      <c r="AC1309" s="52">
        <v>153.40388000000002</v>
      </c>
      <c r="AD1309" s="35"/>
      <c r="AE1309" s="35">
        <v>0</v>
      </c>
      <c r="AF1309" s="55">
        <v>204.89976999999999</v>
      </c>
      <c r="AG1309" s="56">
        <v>36.583169999999996</v>
      </c>
      <c r="AH1309" s="57">
        <v>79.866380000000007</v>
      </c>
      <c r="AI1309" s="35"/>
      <c r="AJ1309" s="58">
        <v>14.496540000000001</v>
      </c>
      <c r="AK1309" s="58"/>
      <c r="AL1309" s="35">
        <v>0</v>
      </c>
      <c r="AM1309" s="35"/>
      <c r="AN1309" s="35"/>
      <c r="AQ1309" s="24">
        <f t="shared" si="89"/>
        <v>636.79362000000003</v>
      </c>
      <c r="AS1309" s="34">
        <v>773.5</v>
      </c>
      <c r="AU1309" s="20">
        <f t="shared" si="88"/>
        <v>1410.2936199999999</v>
      </c>
      <c r="AW1309" s="20"/>
    </row>
    <row r="1310" spans="1:49" x14ac:dyDescent="0.25">
      <c r="A1310" t="str">
        <f>VLOOKUP($B1310,'Cushing Balance'!$C$2:$E$500,3,TRUE)</f>
        <v>72013</v>
      </c>
      <c r="B1310" s="1">
        <v>41321</v>
      </c>
      <c r="C1310" s="31"/>
      <c r="D1310" s="25">
        <v>240.64195999999998</v>
      </c>
      <c r="E1310" s="42">
        <v>186.50120999999999</v>
      </c>
      <c r="F1310" s="35"/>
      <c r="G1310" s="29">
        <v>95.564047245892851</v>
      </c>
      <c r="H1310" s="40">
        <v>48.537379999999999</v>
      </c>
      <c r="I1310" s="35">
        <v>0</v>
      </c>
      <c r="J1310" s="26">
        <v>0</v>
      </c>
      <c r="K1310" s="9">
        <v>112.68572999999999</v>
      </c>
      <c r="L1310" s="51">
        <v>19.407060000000001</v>
      </c>
      <c r="M1310" s="16">
        <v>454.95396</v>
      </c>
      <c r="N1310" s="35">
        <v>0</v>
      </c>
      <c r="O1310" s="50">
        <v>73.724380000000011</v>
      </c>
      <c r="P1310" s="58"/>
      <c r="Q1310" s="58"/>
      <c r="R1310" s="39">
        <v>0</v>
      </c>
      <c r="S1310" s="58"/>
      <c r="T1310" s="58"/>
      <c r="V1310" s="24">
        <f t="shared" si="86"/>
        <v>1232.015727245893</v>
      </c>
      <c r="X1310" s="5">
        <v>383.55693029080032</v>
      </c>
      <c r="Z1310" s="20">
        <f t="shared" si="87"/>
        <v>1615.5726575366934</v>
      </c>
      <c r="AA1310" s="59">
        <f t="shared" si="85"/>
        <v>41321</v>
      </c>
      <c r="AB1310" s="25">
        <v>148.63148000000001</v>
      </c>
      <c r="AC1310" s="52">
        <v>176.03730999999999</v>
      </c>
      <c r="AD1310" s="35"/>
      <c r="AE1310" s="35">
        <v>0</v>
      </c>
      <c r="AF1310" s="55">
        <v>228.20993999999999</v>
      </c>
      <c r="AG1310" s="56">
        <v>36.7654</v>
      </c>
      <c r="AH1310" s="57">
        <v>51.449709999999996</v>
      </c>
      <c r="AI1310" s="35"/>
      <c r="AJ1310" s="58">
        <v>13.79608</v>
      </c>
      <c r="AK1310" s="58"/>
      <c r="AL1310" s="35">
        <v>0</v>
      </c>
      <c r="AM1310" s="35"/>
      <c r="AN1310" s="35"/>
      <c r="AQ1310" s="24">
        <f t="shared" si="89"/>
        <v>654.88991999999996</v>
      </c>
      <c r="AS1310" s="34">
        <v>773.5</v>
      </c>
      <c r="AU1310" s="20">
        <f t="shared" si="88"/>
        <v>1428.3899200000001</v>
      </c>
      <c r="AW1310" s="20"/>
    </row>
    <row r="1311" spans="1:49" x14ac:dyDescent="0.25">
      <c r="A1311" t="str">
        <f>VLOOKUP($B1311,'Cushing Balance'!$C$2:$E$500,3,TRUE)</f>
        <v>72013</v>
      </c>
      <c r="B1311" s="1">
        <v>41322</v>
      </c>
      <c r="C1311" s="31"/>
      <c r="D1311" s="25">
        <v>0</v>
      </c>
      <c r="E1311" s="42">
        <v>188.57873000000001</v>
      </c>
      <c r="F1311" s="35"/>
      <c r="G1311" s="29">
        <v>95.564047245892851</v>
      </c>
      <c r="H1311" s="40">
        <v>55.872519999999994</v>
      </c>
      <c r="I1311" s="35">
        <v>0</v>
      </c>
      <c r="J1311" s="26">
        <v>0</v>
      </c>
      <c r="K1311" s="9">
        <v>109.00888</v>
      </c>
      <c r="L1311" s="51">
        <v>11.3811</v>
      </c>
      <c r="M1311" s="16">
        <v>408.91215</v>
      </c>
      <c r="N1311" s="35">
        <v>0</v>
      </c>
      <c r="O1311" s="50">
        <v>73.816789999999997</v>
      </c>
      <c r="P1311" s="58"/>
      <c r="Q1311" s="58"/>
      <c r="R1311" s="39">
        <v>0</v>
      </c>
      <c r="S1311" s="58"/>
      <c r="T1311" s="58"/>
      <c r="V1311" s="24">
        <f t="shared" si="86"/>
        <v>943.13421724589273</v>
      </c>
      <c r="X1311" s="5">
        <v>383.55693029080032</v>
      </c>
      <c r="Z1311" s="20">
        <f t="shared" si="87"/>
        <v>1326.6911475366931</v>
      </c>
      <c r="AA1311" s="59">
        <f t="shared" si="85"/>
        <v>41322</v>
      </c>
      <c r="AB1311" s="25">
        <v>149.67107999999999</v>
      </c>
      <c r="AC1311" s="52">
        <v>309.39400000000001</v>
      </c>
      <c r="AD1311" s="35"/>
      <c r="AE1311" s="35">
        <v>0</v>
      </c>
      <c r="AF1311" s="55">
        <v>227.25973000000002</v>
      </c>
      <c r="AG1311" s="56">
        <v>36.920480000000005</v>
      </c>
      <c r="AH1311" s="57">
        <v>70.102630000000005</v>
      </c>
      <c r="AI1311" s="35"/>
      <c r="AJ1311" s="58">
        <v>14.848600000000001</v>
      </c>
      <c r="AK1311" s="58"/>
      <c r="AL1311" s="35">
        <v>0</v>
      </c>
      <c r="AM1311" s="35"/>
      <c r="AN1311" s="35"/>
      <c r="AQ1311" s="24">
        <f t="shared" si="89"/>
        <v>808.19651999999996</v>
      </c>
      <c r="AS1311" s="34">
        <v>773.5</v>
      </c>
      <c r="AU1311" s="20">
        <f t="shared" si="88"/>
        <v>1581.69652</v>
      </c>
      <c r="AW1311" s="20"/>
    </row>
    <row r="1312" spans="1:49" x14ac:dyDescent="0.25">
      <c r="A1312" t="str">
        <f>VLOOKUP($B1312,'Cushing Balance'!$C$2:$E$500,3,TRUE)</f>
        <v>72013</v>
      </c>
      <c r="B1312" s="1">
        <v>41323</v>
      </c>
      <c r="C1312" s="31"/>
      <c r="D1312" s="25">
        <v>287.49417</v>
      </c>
      <c r="E1312" s="42">
        <v>185.34193999999999</v>
      </c>
      <c r="F1312" s="35"/>
      <c r="G1312" s="29">
        <v>95.564047245892851</v>
      </c>
      <c r="H1312" s="40">
        <v>66.149919999999995</v>
      </c>
      <c r="I1312" s="35">
        <v>0</v>
      </c>
      <c r="J1312" s="26">
        <v>0</v>
      </c>
      <c r="K1312" s="9">
        <v>105.89667</v>
      </c>
      <c r="L1312" s="51">
        <v>15.39615</v>
      </c>
      <c r="M1312" s="16">
        <v>437.13765000000001</v>
      </c>
      <c r="N1312" s="35">
        <v>0</v>
      </c>
      <c r="O1312" s="50">
        <v>73.017150000000001</v>
      </c>
      <c r="P1312" s="58"/>
      <c r="Q1312" s="58"/>
      <c r="R1312" s="39">
        <v>0</v>
      </c>
      <c r="S1312" s="58"/>
      <c r="T1312" s="58"/>
      <c r="V1312" s="24">
        <f t="shared" si="86"/>
        <v>1265.9976972458928</v>
      </c>
      <c r="X1312" s="5">
        <v>383.55693029080032</v>
      </c>
      <c r="Z1312" s="20">
        <f t="shared" si="87"/>
        <v>1649.5546275366933</v>
      </c>
      <c r="AA1312" s="59">
        <f t="shared" si="85"/>
        <v>41323</v>
      </c>
      <c r="AB1312" s="25">
        <v>148.39417</v>
      </c>
      <c r="AC1312" s="52">
        <v>328.95958000000002</v>
      </c>
      <c r="AD1312" s="35"/>
      <c r="AE1312" s="35">
        <v>0</v>
      </c>
      <c r="AF1312" s="55">
        <v>231.00944000000001</v>
      </c>
      <c r="AG1312" s="56">
        <v>36.308790000000002</v>
      </c>
      <c r="AH1312" s="57">
        <v>93.635019999999997</v>
      </c>
      <c r="AI1312" s="35"/>
      <c r="AJ1312" s="58">
        <v>15.274749999999999</v>
      </c>
      <c r="AK1312" s="58"/>
      <c r="AL1312" s="35">
        <v>0</v>
      </c>
      <c r="AM1312" s="35"/>
      <c r="AN1312" s="35"/>
      <c r="AQ1312" s="24">
        <f t="shared" si="89"/>
        <v>853.58175000000006</v>
      </c>
      <c r="AS1312" s="34">
        <v>773.5</v>
      </c>
      <c r="AU1312" s="20">
        <f t="shared" si="88"/>
        <v>1627.0817500000001</v>
      </c>
      <c r="AW1312" s="20"/>
    </row>
    <row r="1313" spans="1:49" x14ac:dyDescent="0.25">
      <c r="A1313" t="str">
        <f>VLOOKUP($B1313,'Cushing Balance'!$C$2:$E$500,3,TRUE)</f>
        <v>72013</v>
      </c>
      <c r="B1313" s="1">
        <v>41324</v>
      </c>
      <c r="C1313" s="31"/>
      <c r="D1313" s="25">
        <v>0</v>
      </c>
      <c r="E1313" s="42">
        <v>192.03654</v>
      </c>
      <c r="F1313" s="35"/>
      <c r="G1313" s="29">
        <v>95.564047245892851</v>
      </c>
      <c r="H1313" s="40">
        <v>54.769690000000004</v>
      </c>
      <c r="I1313" s="35">
        <v>0</v>
      </c>
      <c r="J1313" s="26">
        <v>0</v>
      </c>
      <c r="K1313" s="9">
        <v>109.44508</v>
      </c>
      <c r="L1313" s="51">
        <v>17.2425</v>
      </c>
      <c r="M1313" s="16">
        <v>445.55056000000002</v>
      </c>
      <c r="N1313" s="35">
        <v>0</v>
      </c>
      <c r="O1313" s="50">
        <v>73.477100000000007</v>
      </c>
      <c r="P1313" s="58"/>
      <c r="Q1313" s="58"/>
      <c r="R1313" s="39">
        <v>0</v>
      </c>
      <c r="S1313" s="58"/>
      <c r="T1313" s="58"/>
      <c r="V1313" s="24">
        <f t="shared" si="86"/>
        <v>988.08551724589302</v>
      </c>
      <c r="X1313" s="5">
        <v>383.55693029080032</v>
      </c>
      <c r="Z1313" s="20">
        <f t="shared" si="87"/>
        <v>1371.6424475366935</v>
      </c>
      <c r="AA1313" s="59">
        <f t="shared" si="85"/>
        <v>41324</v>
      </c>
      <c r="AB1313" s="25">
        <v>149.0179</v>
      </c>
      <c r="AC1313" s="52">
        <v>352.04803999999996</v>
      </c>
      <c r="AD1313" s="35"/>
      <c r="AE1313" s="35">
        <v>0</v>
      </c>
      <c r="AF1313" s="55">
        <v>219.82567</v>
      </c>
      <c r="AG1313" s="56">
        <v>30.398499999999999</v>
      </c>
      <c r="AH1313" s="57">
        <v>61.631540000000001</v>
      </c>
      <c r="AI1313" s="35"/>
      <c r="AJ1313" s="58">
        <v>14.9031</v>
      </c>
      <c r="AK1313" s="58"/>
      <c r="AL1313" s="35">
        <v>0</v>
      </c>
      <c r="AM1313" s="35"/>
      <c r="AN1313" s="35"/>
      <c r="AQ1313" s="24">
        <f t="shared" si="89"/>
        <v>827.82474999999988</v>
      </c>
      <c r="AS1313" s="34">
        <v>773.5</v>
      </c>
      <c r="AU1313" s="20">
        <f t="shared" si="88"/>
        <v>1601.3247499999998</v>
      </c>
      <c r="AW1313" s="20"/>
    </row>
    <row r="1314" spans="1:49" x14ac:dyDescent="0.25">
      <c r="A1314" t="str">
        <f>VLOOKUP($B1314,'Cushing Balance'!$C$2:$E$500,3,TRUE)</f>
        <v>72013</v>
      </c>
      <c r="B1314" s="1">
        <v>41325</v>
      </c>
      <c r="C1314" s="31"/>
      <c r="D1314" s="25">
        <v>128.24638000000002</v>
      </c>
      <c r="E1314" s="42">
        <v>191.71673000000001</v>
      </c>
      <c r="F1314" s="35"/>
      <c r="G1314" s="29">
        <v>95.564047245892851</v>
      </c>
      <c r="H1314" s="40">
        <v>63.496130000000001</v>
      </c>
      <c r="I1314" s="35">
        <v>0</v>
      </c>
      <c r="J1314" s="26">
        <v>0</v>
      </c>
      <c r="K1314" s="9">
        <v>109.66302</v>
      </c>
      <c r="L1314" s="51">
        <v>20.445060000000002</v>
      </c>
      <c r="M1314" s="16">
        <v>401.71647999999999</v>
      </c>
      <c r="N1314" s="35">
        <v>0</v>
      </c>
      <c r="O1314" s="50">
        <v>74.325500000000005</v>
      </c>
      <c r="P1314" s="58"/>
      <c r="Q1314" s="58"/>
      <c r="R1314" s="39">
        <v>0</v>
      </c>
      <c r="S1314" s="58"/>
      <c r="T1314" s="58"/>
      <c r="V1314" s="24">
        <f t="shared" si="86"/>
        <v>1085.1733472458927</v>
      </c>
      <c r="X1314" s="5">
        <v>383.55693029080032</v>
      </c>
      <c r="Z1314" s="20">
        <f t="shared" si="87"/>
        <v>1468.7302775366929</v>
      </c>
      <c r="AA1314" s="59">
        <f t="shared" si="85"/>
        <v>41325</v>
      </c>
      <c r="AB1314" s="25">
        <v>147.91206</v>
      </c>
      <c r="AC1314" s="52">
        <v>344.29409999999996</v>
      </c>
      <c r="AD1314" s="35"/>
      <c r="AE1314" s="35">
        <v>0</v>
      </c>
      <c r="AF1314" s="55">
        <v>120.01006</v>
      </c>
      <c r="AG1314" s="56">
        <v>37.611669999999997</v>
      </c>
      <c r="AH1314" s="57">
        <v>55.52102</v>
      </c>
      <c r="AI1314" s="35"/>
      <c r="AJ1314" s="58">
        <v>13.131</v>
      </c>
      <c r="AK1314" s="58"/>
      <c r="AL1314" s="35">
        <v>0</v>
      </c>
      <c r="AM1314" s="35"/>
      <c r="AN1314" s="35"/>
      <c r="AQ1314" s="24">
        <f t="shared" si="89"/>
        <v>718.4799099999999</v>
      </c>
      <c r="AS1314" s="34">
        <v>773.5</v>
      </c>
      <c r="AU1314" s="20">
        <f t="shared" si="88"/>
        <v>1491.97991</v>
      </c>
      <c r="AW1314" s="20"/>
    </row>
    <row r="1315" spans="1:49" x14ac:dyDescent="0.25">
      <c r="A1315" t="str">
        <f>VLOOKUP($B1315,'Cushing Balance'!$C$2:$E$500,3,TRUE)</f>
        <v>72013</v>
      </c>
      <c r="B1315" s="1">
        <v>41326</v>
      </c>
      <c r="C1315" s="31"/>
      <c r="D1315" s="25">
        <v>245.35296</v>
      </c>
      <c r="E1315" s="42">
        <v>163.55132999999998</v>
      </c>
      <c r="F1315" s="35"/>
      <c r="G1315" s="29">
        <v>95.564047245892851</v>
      </c>
      <c r="H1315" s="40">
        <v>54.49785</v>
      </c>
      <c r="I1315" s="35">
        <v>0</v>
      </c>
      <c r="J1315" s="26">
        <v>0</v>
      </c>
      <c r="K1315" s="9">
        <v>117.49628999999999</v>
      </c>
      <c r="L1315" s="51">
        <v>19.884250000000002</v>
      </c>
      <c r="M1315" s="16">
        <v>440.49046000000004</v>
      </c>
      <c r="N1315" s="35">
        <v>0</v>
      </c>
      <c r="O1315" s="50">
        <v>72.786460000000005</v>
      </c>
      <c r="P1315" s="58"/>
      <c r="Q1315" s="58"/>
      <c r="R1315" s="39">
        <v>0</v>
      </c>
      <c r="S1315" s="58"/>
      <c r="T1315" s="58"/>
      <c r="V1315" s="24">
        <f t="shared" si="86"/>
        <v>1209.6236472458929</v>
      </c>
      <c r="X1315" s="5">
        <v>383.55693029080032</v>
      </c>
      <c r="Z1315" s="20">
        <f t="shared" si="87"/>
        <v>1593.1805775366934</v>
      </c>
      <c r="AA1315" s="59">
        <f t="shared" si="85"/>
        <v>41326</v>
      </c>
      <c r="AB1315" s="25">
        <v>146.97629000000001</v>
      </c>
      <c r="AC1315" s="52">
        <v>195.75285</v>
      </c>
      <c r="AD1315" s="35"/>
      <c r="AE1315" s="35">
        <v>0</v>
      </c>
      <c r="AF1315" s="55">
        <v>223.64048</v>
      </c>
      <c r="AG1315" s="56">
        <v>35.88006</v>
      </c>
      <c r="AH1315" s="57">
        <v>87.676789999999997</v>
      </c>
      <c r="AI1315" s="35"/>
      <c r="AJ1315" s="58">
        <v>14.45435</v>
      </c>
      <c r="AK1315" s="58"/>
      <c r="AL1315" s="35">
        <v>0</v>
      </c>
      <c r="AM1315" s="35"/>
      <c r="AN1315" s="35"/>
      <c r="AQ1315" s="24">
        <f t="shared" si="89"/>
        <v>704.38081999999997</v>
      </c>
      <c r="AS1315" s="34">
        <v>773.5</v>
      </c>
      <c r="AU1315" s="20">
        <f t="shared" si="88"/>
        <v>1477.8808199999999</v>
      </c>
      <c r="AW1315" s="20"/>
    </row>
    <row r="1316" spans="1:49" x14ac:dyDescent="0.25">
      <c r="A1316" t="str">
        <f>VLOOKUP($B1316,'Cushing Balance'!$C$2:$E$500,3,TRUE)</f>
        <v>72013</v>
      </c>
      <c r="B1316" s="1">
        <v>41327</v>
      </c>
      <c r="C1316" s="31"/>
      <c r="D1316" s="25">
        <v>0</v>
      </c>
      <c r="E1316" s="42">
        <v>155.48721</v>
      </c>
      <c r="F1316" s="35"/>
      <c r="G1316" s="29">
        <v>95.564047245892851</v>
      </c>
      <c r="H1316" s="40">
        <v>68.341710000000006</v>
      </c>
      <c r="I1316" s="35">
        <v>0</v>
      </c>
      <c r="J1316" s="26">
        <v>0</v>
      </c>
      <c r="K1316" s="9">
        <v>116.99335000000001</v>
      </c>
      <c r="L1316" s="51">
        <v>20.147020000000001</v>
      </c>
      <c r="M1316" s="16">
        <v>442.89044000000001</v>
      </c>
      <c r="N1316" s="35">
        <v>0</v>
      </c>
      <c r="O1316" s="50">
        <v>69.77825</v>
      </c>
      <c r="P1316" s="58"/>
      <c r="Q1316" s="58"/>
      <c r="R1316" s="39">
        <v>0</v>
      </c>
      <c r="S1316" s="58"/>
      <c r="T1316" s="58"/>
      <c r="V1316" s="24">
        <f t="shared" si="86"/>
        <v>969.20202724589285</v>
      </c>
      <c r="X1316" s="5">
        <v>383.55693029080032</v>
      </c>
      <c r="Z1316" s="20">
        <f t="shared" si="87"/>
        <v>1352.7589575366933</v>
      </c>
      <c r="AA1316" s="59">
        <f t="shared" si="85"/>
        <v>41327</v>
      </c>
      <c r="AB1316" s="25">
        <v>147.4041</v>
      </c>
      <c r="AC1316" s="52">
        <v>266.24576999999999</v>
      </c>
      <c r="AD1316" s="35"/>
      <c r="AE1316" s="35">
        <v>0</v>
      </c>
      <c r="AF1316" s="55">
        <v>225.16418999999999</v>
      </c>
      <c r="AG1316" s="56">
        <v>36.690899999999999</v>
      </c>
      <c r="AH1316" s="57">
        <v>98.921399999999991</v>
      </c>
      <c r="AI1316" s="35"/>
      <c r="AJ1316" s="58">
        <v>14.336959999999999</v>
      </c>
      <c r="AK1316" s="58"/>
      <c r="AL1316" s="35">
        <v>0</v>
      </c>
      <c r="AM1316" s="35"/>
      <c r="AN1316" s="35"/>
      <c r="AQ1316" s="24">
        <f t="shared" si="89"/>
        <v>788.76331999999991</v>
      </c>
      <c r="AS1316" s="34">
        <v>773.5</v>
      </c>
      <c r="AU1316" s="20">
        <f t="shared" si="88"/>
        <v>1562.26332</v>
      </c>
      <c r="AW1316" s="20"/>
    </row>
    <row r="1317" spans="1:49" x14ac:dyDescent="0.25">
      <c r="A1317" t="str">
        <f>VLOOKUP($B1317,'Cushing Balance'!$C$2:$E$500,3,TRUE)</f>
        <v>82013</v>
      </c>
      <c r="B1317" s="1">
        <v>41328</v>
      </c>
      <c r="C1317" s="31"/>
      <c r="D1317" s="25">
        <v>190.37054000000001</v>
      </c>
      <c r="E1317" s="42">
        <v>174.00432999999998</v>
      </c>
      <c r="F1317" s="35"/>
      <c r="G1317" s="29">
        <v>95.564047245892851</v>
      </c>
      <c r="H1317" s="40">
        <v>60.627400000000002</v>
      </c>
      <c r="I1317" s="35">
        <v>0</v>
      </c>
      <c r="J1317" s="26">
        <v>0</v>
      </c>
      <c r="K1317" s="9">
        <v>114.01255999999999</v>
      </c>
      <c r="L1317" s="51">
        <v>16.75563</v>
      </c>
      <c r="M1317" s="16">
        <v>432.25754000000001</v>
      </c>
      <c r="N1317" s="35">
        <v>0</v>
      </c>
      <c r="O1317" s="50">
        <v>71.816289999999995</v>
      </c>
      <c r="P1317" s="58"/>
      <c r="Q1317" s="58"/>
      <c r="R1317" s="39">
        <v>0</v>
      </c>
      <c r="S1317" s="58"/>
      <c r="T1317" s="58"/>
      <c r="V1317" s="24">
        <f t="shared" si="86"/>
        <v>1155.4083372458929</v>
      </c>
      <c r="X1317" s="5">
        <v>383.55693029080032</v>
      </c>
      <c r="Z1317" s="20">
        <f t="shared" si="87"/>
        <v>1538.9652675366933</v>
      </c>
      <c r="AA1317" s="59">
        <f t="shared" si="85"/>
        <v>41328</v>
      </c>
      <c r="AB1317" s="25">
        <v>147.02504000000002</v>
      </c>
      <c r="AC1317" s="52">
        <v>322.30230999999998</v>
      </c>
      <c r="AD1317" s="35"/>
      <c r="AE1317" s="35">
        <v>0</v>
      </c>
      <c r="AF1317" s="55">
        <v>225.35810000000001</v>
      </c>
      <c r="AG1317" s="56">
        <v>36.323169999999998</v>
      </c>
      <c r="AH1317" s="57">
        <v>88.75278999999999</v>
      </c>
      <c r="AI1317" s="35"/>
      <c r="AJ1317" s="58">
        <v>14.73415</v>
      </c>
      <c r="AK1317" s="58"/>
      <c r="AL1317" s="35">
        <v>0</v>
      </c>
      <c r="AM1317" s="35"/>
      <c r="AN1317" s="35"/>
      <c r="AQ1317" s="24">
        <f t="shared" si="89"/>
        <v>834.49556000000007</v>
      </c>
      <c r="AS1317" s="34">
        <v>773.5</v>
      </c>
      <c r="AU1317" s="20">
        <f t="shared" si="88"/>
        <v>1607.9955600000001</v>
      </c>
      <c r="AW1317" s="20"/>
    </row>
    <row r="1318" spans="1:49" x14ac:dyDescent="0.25">
      <c r="A1318" t="str">
        <f>VLOOKUP($B1318,'Cushing Balance'!$C$2:$E$500,3,TRUE)</f>
        <v>82013</v>
      </c>
      <c r="B1318" s="1">
        <v>41329</v>
      </c>
      <c r="C1318" s="31"/>
      <c r="D1318" s="25">
        <v>240.67160000000001</v>
      </c>
      <c r="E1318" s="42">
        <v>192.35948000000002</v>
      </c>
      <c r="F1318" s="35"/>
      <c r="G1318" s="29">
        <v>95.564047245892851</v>
      </c>
      <c r="H1318" s="40">
        <v>60.242980000000003</v>
      </c>
      <c r="I1318" s="35">
        <v>0</v>
      </c>
      <c r="J1318" s="26">
        <v>0</v>
      </c>
      <c r="K1318" s="9">
        <v>114.31408</v>
      </c>
      <c r="L1318" s="51">
        <v>20.180099999999999</v>
      </c>
      <c r="M1318" s="16">
        <v>391.54275000000001</v>
      </c>
      <c r="N1318" s="35">
        <v>0</v>
      </c>
      <c r="O1318" s="50">
        <v>71.496690000000001</v>
      </c>
      <c r="P1318" s="58"/>
      <c r="Q1318" s="58"/>
      <c r="R1318" s="39">
        <v>0</v>
      </c>
      <c r="S1318" s="58"/>
      <c r="T1318" s="58"/>
      <c r="V1318" s="24">
        <f t="shared" si="86"/>
        <v>1186.3717272458928</v>
      </c>
      <c r="X1318" s="5">
        <v>383.55693029080032</v>
      </c>
      <c r="Z1318" s="20">
        <f t="shared" si="87"/>
        <v>1569.9286575366932</v>
      </c>
      <c r="AA1318" s="59">
        <f t="shared" si="85"/>
        <v>41329</v>
      </c>
      <c r="AB1318" s="25">
        <v>149.20654000000002</v>
      </c>
      <c r="AC1318" s="52">
        <v>344.95708000000002</v>
      </c>
      <c r="AD1318" s="35"/>
      <c r="AE1318" s="35">
        <v>0</v>
      </c>
      <c r="AF1318" s="55">
        <v>225.21110000000002</v>
      </c>
      <c r="AG1318" s="56">
        <v>36.224309999999996</v>
      </c>
      <c r="AH1318" s="57">
        <v>30.154229999999998</v>
      </c>
      <c r="AI1318" s="35"/>
      <c r="AJ1318" s="58">
        <v>15.44904</v>
      </c>
      <c r="AK1318" s="58"/>
      <c r="AL1318" s="35">
        <v>0</v>
      </c>
      <c r="AM1318" s="35"/>
      <c r="AN1318" s="35"/>
      <c r="AQ1318" s="24">
        <f t="shared" si="89"/>
        <v>801.20229999999992</v>
      </c>
      <c r="AS1318" s="34">
        <v>773.5</v>
      </c>
      <c r="AU1318" s="20">
        <f t="shared" si="88"/>
        <v>1574.7022999999999</v>
      </c>
      <c r="AW1318" s="20"/>
    </row>
    <row r="1319" spans="1:49" x14ac:dyDescent="0.25">
      <c r="A1319" t="str">
        <f>VLOOKUP($B1319,'Cushing Balance'!$C$2:$E$500,3,TRUE)</f>
        <v>82013</v>
      </c>
      <c r="B1319" s="1">
        <v>41330</v>
      </c>
      <c r="C1319" s="31"/>
      <c r="D1319" s="25">
        <v>0</v>
      </c>
      <c r="E1319" s="42">
        <v>173.27246</v>
      </c>
      <c r="F1319" s="35"/>
      <c r="G1319" s="29">
        <v>95.564047245892851</v>
      </c>
      <c r="H1319" s="40">
        <v>63.539290000000001</v>
      </c>
      <c r="I1319" s="35">
        <v>0</v>
      </c>
      <c r="J1319" s="26">
        <v>0</v>
      </c>
      <c r="K1319" s="9">
        <v>115.88748</v>
      </c>
      <c r="L1319" s="51">
        <v>13.23752</v>
      </c>
      <c r="M1319" s="16">
        <v>447.94947999999999</v>
      </c>
      <c r="N1319" s="35">
        <v>0</v>
      </c>
      <c r="O1319" s="50">
        <v>58.237850000000002</v>
      </c>
      <c r="P1319" s="58"/>
      <c r="Q1319" s="58"/>
      <c r="R1319" s="39">
        <v>0</v>
      </c>
      <c r="S1319" s="58"/>
      <c r="T1319" s="58"/>
      <c r="V1319" s="24">
        <f t="shared" si="86"/>
        <v>967.68812724589282</v>
      </c>
      <c r="X1319" s="5">
        <v>383.55693029080032</v>
      </c>
      <c r="Z1319" s="20">
        <f t="shared" si="87"/>
        <v>1351.2450575366931</v>
      </c>
      <c r="AA1319" s="59">
        <f t="shared" si="85"/>
        <v>41330</v>
      </c>
      <c r="AB1319" s="25">
        <v>148.26301999999998</v>
      </c>
      <c r="AC1319" s="52">
        <v>341.87584999999996</v>
      </c>
      <c r="AD1319" s="35"/>
      <c r="AE1319" s="35">
        <v>0</v>
      </c>
      <c r="AF1319" s="55">
        <v>227.75115</v>
      </c>
      <c r="AG1319" s="56">
        <v>26.647189999999998</v>
      </c>
      <c r="AH1319" s="57">
        <v>82.432020000000009</v>
      </c>
      <c r="AI1319" s="35"/>
      <c r="AJ1319" s="58">
        <v>14.93698</v>
      </c>
      <c r="AK1319" s="58"/>
      <c r="AL1319" s="35">
        <v>0</v>
      </c>
      <c r="AM1319" s="35"/>
      <c r="AN1319" s="35"/>
      <c r="AQ1319" s="24">
        <f t="shared" si="89"/>
        <v>841.90620999999987</v>
      </c>
      <c r="AS1319" s="34">
        <v>773.5</v>
      </c>
      <c r="AU1319" s="20">
        <f t="shared" si="88"/>
        <v>1615.4062099999999</v>
      </c>
      <c r="AW1319" s="20"/>
    </row>
    <row r="1320" spans="1:49" x14ac:dyDescent="0.25">
      <c r="A1320" t="str">
        <f>VLOOKUP($B1320,'Cushing Balance'!$C$2:$E$500,3,TRUE)</f>
        <v>82013</v>
      </c>
      <c r="B1320" s="1">
        <v>41331</v>
      </c>
      <c r="C1320" s="31"/>
      <c r="D1320" s="25">
        <v>278.72358000000003</v>
      </c>
      <c r="E1320" s="42">
        <v>171.05148</v>
      </c>
      <c r="F1320" s="35"/>
      <c r="G1320" s="29">
        <v>95.564047245892851</v>
      </c>
      <c r="H1320" s="40">
        <v>66.909210000000002</v>
      </c>
      <c r="I1320" s="35">
        <v>0</v>
      </c>
      <c r="J1320" s="26">
        <v>0</v>
      </c>
      <c r="K1320" s="9">
        <v>115.37454</v>
      </c>
      <c r="L1320" s="51">
        <v>1.95875</v>
      </c>
      <c r="M1320" s="16">
        <v>457.18617</v>
      </c>
      <c r="N1320" s="35">
        <v>0</v>
      </c>
      <c r="O1320" s="50">
        <v>23.887439999999998</v>
      </c>
      <c r="P1320" s="58"/>
      <c r="Q1320" s="58"/>
      <c r="R1320" s="39">
        <v>0</v>
      </c>
      <c r="S1320" s="58"/>
      <c r="T1320" s="58"/>
      <c r="V1320" s="24">
        <f t="shared" si="86"/>
        <v>1210.655217245893</v>
      </c>
      <c r="X1320" s="5">
        <v>383.55693029080032</v>
      </c>
      <c r="Z1320" s="20">
        <f t="shared" si="87"/>
        <v>1594.2121475366935</v>
      </c>
      <c r="AA1320" s="59">
        <f t="shared" si="85"/>
        <v>41331</v>
      </c>
      <c r="AB1320" s="25">
        <v>147.59692000000001</v>
      </c>
      <c r="AC1320" s="52">
        <v>333.29277000000002</v>
      </c>
      <c r="AD1320" s="35"/>
      <c r="AE1320" s="35">
        <v>0</v>
      </c>
      <c r="AF1320" s="55">
        <v>224.58392000000001</v>
      </c>
      <c r="AG1320" s="56">
        <v>14.716209999999998</v>
      </c>
      <c r="AH1320" s="57">
        <v>84.074250000000006</v>
      </c>
      <c r="AI1320" s="35"/>
      <c r="AJ1320" s="58">
        <v>14.360379999999999</v>
      </c>
      <c r="AK1320" s="58"/>
      <c r="AL1320" s="35">
        <v>0</v>
      </c>
      <c r="AM1320" s="35"/>
      <c r="AN1320" s="35"/>
      <c r="AQ1320" s="24">
        <f t="shared" si="89"/>
        <v>818.62445000000002</v>
      </c>
      <c r="AS1320" s="34">
        <v>773.5</v>
      </c>
      <c r="AU1320" s="20">
        <f t="shared" si="88"/>
        <v>1592.12445</v>
      </c>
      <c r="AW1320" s="20"/>
    </row>
    <row r="1321" spans="1:49" x14ac:dyDescent="0.25">
      <c r="A1321" t="str">
        <f>VLOOKUP($B1321,'Cushing Balance'!$C$2:$E$500,3,TRUE)</f>
        <v>82013</v>
      </c>
      <c r="B1321" s="1">
        <v>41332</v>
      </c>
      <c r="C1321" s="31"/>
      <c r="D1321" s="25">
        <v>151.1549</v>
      </c>
      <c r="E1321" s="42">
        <v>196.87063000000001</v>
      </c>
      <c r="F1321" s="35"/>
      <c r="G1321" s="29">
        <v>95.564047245892851</v>
      </c>
      <c r="H1321" s="40">
        <v>43.152480000000004</v>
      </c>
      <c r="I1321" s="35">
        <v>0</v>
      </c>
      <c r="J1321" s="26">
        <v>0</v>
      </c>
      <c r="K1321" s="9">
        <v>116.84613</v>
      </c>
      <c r="L1321" s="51">
        <v>10.96142</v>
      </c>
      <c r="M1321" s="16">
        <v>402.34708000000001</v>
      </c>
      <c r="N1321" s="35">
        <v>0</v>
      </c>
      <c r="O1321" s="50">
        <v>54.526809999999998</v>
      </c>
      <c r="P1321" s="58"/>
      <c r="Q1321" s="58"/>
      <c r="R1321" s="39">
        <v>0</v>
      </c>
      <c r="S1321" s="58"/>
      <c r="T1321" s="58"/>
      <c r="V1321" s="24">
        <f t="shared" si="86"/>
        <v>1071.4234972458928</v>
      </c>
      <c r="X1321" s="5">
        <v>383.55693029080032</v>
      </c>
      <c r="Z1321" s="20">
        <f t="shared" si="87"/>
        <v>1454.9804275366932</v>
      </c>
      <c r="AA1321" s="59">
        <f t="shared" si="85"/>
        <v>41332</v>
      </c>
      <c r="AB1321" s="25">
        <v>146.64709999999999</v>
      </c>
      <c r="AC1321" s="52">
        <v>356.27728999999999</v>
      </c>
      <c r="AD1321" s="35"/>
      <c r="AE1321" s="35">
        <v>0</v>
      </c>
      <c r="AF1321" s="55">
        <v>225.37837999999999</v>
      </c>
      <c r="AG1321" s="56">
        <v>14.38669</v>
      </c>
      <c r="AH1321" s="57">
        <v>69.39703999999999</v>
      </c>
      <c r="AI1321" s="35"/>
      <c r="AJ1321" s="58">
        <v>15.04654</v>
      </c>
      <c r="AK1321" s="58"/>
      <c r="AL1321" s="35">
        <v>0</v>
      </c>
      <c r="AM1321" s="35"/>
      <c r="AN1321" s="35"/>
      <c r="AQ1321" s="24">
        <f t="shared" si="89"/>
        <v>827.13304000000005</v>
      </c>
      <c r="AS1321" s="34">
        <v>773.5</v>
      </c>
      <c r="AU1321" s="20">
        <f t="shared" si="88"/>
        <v>1600.6330400000002</v>
      </c>
      <c r="AW1321" s="20"/>
    </row>
    <row r="1322" spans="1:49" x14ac:dyDescent="0.25">
      <c r="A1322" t="str">
        <f>VLOOKUP($B1322,'Cushing Balance'!$C$2:$E$500,3,TRUE)</f>
        <v>82013</v>
      </c>
      <c r="B1322" s="1">
        <v>41333</v>
      </c>
      <c r="C1322" s="31"/>
      <c r="D1322" s="25">
        <v>44.96425</v>
      </c>
      <c r="E1322" s="42">
        <v>195.42069000000001</v>
      </c>
      <c r="F1322" s="35"/>
      <c r="G1322" s="29">
        <v>95.564047245892851</v>
      </c>
      <c r="H1322" s="40">
        <v>53.146830000000001</v>
      </c>
      <c r="I1322" s="35">
        <v>0</v>
      </c>
      <c r="J1322" s="26">
        <v>0</v>
      </c>
      <c r="K1322" s="9">
        <v>113.40046000000001</v>
      </c>
      <c r="L1322" s="51">
        <v>16.221879999999999</v>
      </c>
      <c r="M1322" s="16">
        <v>458.65259999999995</v>
      </c>
      <c r="N1322" s="35">
        <v>0</v>
      </c>
      <c r="O1322" s="50">
        <v>62.234059999999999</v>
      </c>
      <c r="P1322" s="58"/>
      <c r="Q1322" s="58"/>
      <c r="R1322" s="39">
        <v>0</v>
      </c>
      <c r="S1322" s="58"/>
      <c r="T1322" s="58"/>
      <c r="V1322" s="24">
        <f t="shared" si="86"/>
        <v>1039.6048172458927</v>
      </c>
      <c r="X1322" s="5">
        <v>383.55693029080032</v>
      </c>
      <c r="Z1322" s="20">
        <f t="shared" si="87"/>
        <v>1423.1617475366929</v>
      </c>
      <c r="AA1322" s="59">
        <f t="shared" si="85"/>
        <v>41333</v>
      </c>
      <c r="AB1322" s="25">
        <v>147.81965</v>
      </c>
      <c r="AC1322" s="52">
        <v>349.31902000000002</v>
      </c>
      <c r="AD1322" s="35"/>
      <c r="AE1322" s="35">
        <v>0</v>
      </c>
      <c r="AF1322" s="55">
        <v>224.94467</v>
      </c>
      <c r="AG1322" s="56">
        <v>18.13842</v>
      </c>
      <c r="AH1322" s="57">
        <v>40.868169999999999</v>
      </c>
      <c r="AI1322" s="35"/>
      <c r="AJ1322" s="58">
        <v>13.559520000000001</v>
      </c>
      <c r="AK1322" s="58"/>
      <c r="AL1322" s="35">
        <v>0</v>
      </c>
      <c r="AM1322" s="35"/>
      <c r="AN1322" s="35"/>
      <c r="AQ1322" s="24">
        <f t="shared" si="89"/>
        <v>794.64945</v>
      </c>
      <c r="AS1322" s="34">
        <v>773.5</v>
      </c>
      <c r="AU1322" s="20">
        <f t="shared" si="88"/>
        <v>1568.1494499999999</v>
      </c>
      <c r="AW1322" s="20"/>
    </row>
    <row r="1323" spans="1:49" x14ac:dyDescent="0.25">
      <c r="A1323" t="str">
        <f>VLOOKUP($B1323,'Cushing Balance'!$C$2:$E$500,3,TRUE)</f>
        <v>82013</v>
      </c>
      <c r="B1323" s="1">
        <v>41334</v>
      </c>
      <c r="C1323" s="31"/>
      <c r="D1323" s="25">
        <v>106.88179</v>
      </c>
      <c r="E1323" s="42">
        <v>192.97300000000001</v>
      </c>
      <c r="F1323" s="35"/>
      <c r="G1323" s="29">
        <v>93.497098452096765</v>
      </c>
      <c r="H1323" s="40">
        <v>64.804059999999993</v>
      </c>
      <c r="I1323" s="35">
        <v>0</v>
      </c>
      <c r="J1323" s="26">
        <v>0</v>
      </c>
      <c r="K1323" s="9">
        <v>111.97983000000001</v>
      </c>
      <c r="L1323" s="51">
        <v>13.84085</v>
      </c>
      <c r="M1323" s="16">
        <v>392.79154</v>
      </c>
      <c r="N1323" s="35">
        <v>0</v>
      </c>
      <c r="O1323" s="50">
        <v>60.909309999999998</v>
      </c>
      <c r="P1323" s="58"/>
      <c r="Q1323" s="58"/>
      <c r="R1323" s="39">
        <v>0</v>
      </c>
      <c r="S1323" s="58"/>
      <c r="T1323" s="58"/>
      <c r="V1323" s="24">
        <f t="shared" si="86"/>
        <v>1037.6774784520969</v>
      </c>
      <c r="X1323" s="5">
        <v>386.95277296688698</v>
      </c>
      <c r="Z1323" s="20">
        <f t="shared" si="87"/>
        <v>1424.6302514189838</v>
      </c>
      <c r="AA1323" s="59">
        <f t="shared" si="85"/>
        <v>41334</v>
      </c>
      <c r="AB1323" s="25">
        <v>148.59119000000001</v>
      </c>
      <c r="AC1323" s="52">
        <v>326.79919000000001</v>
      </c>
      <c r="AD1323" s="35"/>
      <c r="AE1323" s="35">
        <v>0</v>
      </c>
      <c r="AF1323" s="55">
        <v>225.21706</v>
      </c>
      <c r="AG1323" s="56">
        <v>21.663150000000002</v>
      </c>
      <c r="AH1323" s="57">
        <v>75.965810000000005</v>
      </c>
      <c r="AI1323" s="35"/>
      <c r="AJ1323" s="58">
        <v>13.076079999999999</v>
      </c>
      <c r="AK1323" s="58"/>
      <c r="AL1323" s="35">
        <v>0</v>
      </c>
      <c r="AM1323" s="35"/>
      <c r="AN1323" s="35"/>
      <c r="AQ1323" s="24">
        <f t="shared" si="89"/>
        <v>811.31248000000005</v>
      </c>
      <c r="AS1323" s="34">
        <v>729.3</v>
      </c>
      <c r="AU1323" s="20">
        <f t="shared" si="88"/>
        <v>1540.61248</v>
      </c>
      <c r="AW1323" s="20"/>
    </row>
    <row r="1324" spans="1:49" x14ac:dyDescent="0.25">
      <c r="A1324" t="str">
        <f>VLOOKUP($B1324,'Cushing Balance'!$C$2:$E$500,3,TRUE)</f>
        <v>92013</v>
      </c>
      <c r="B1324" s="1">
        <v>41335</v>
      </c>
      <c r="C1324" s="31"/>
      <c r="D1324" s="25">
        <v>155.68373</v>
      </c>
      <c r="E1324" s="42">
        <v>191.83729</v>
      </c>
      <c r="F1324" s="35"/>
      <c r="G1324" s="29">
        <v>93.497098452096765</v>
      </c>
      <c r="H1324" s="40">
        <v>54.025400000000005</v>
      </c>
      <c r="I1324" s="35">
        <v>0</v>
      </c>
      <c r="J1324" s="26">
        <v>0</v>
      </c>
      <c r="K1324" s="9">
        <v>109.74717</v>
      </c>
      <c r="L1324" s="51">
        <v>12.935750000000001</v>
      </c>
      <c r="M1324" s="16">
        <v>438.30483000000004</v>
      </c>
      <c r="N1324" s="35">
        <v>0</v>
      </c>
      <c r="O1324" s="50">
        <v>72.808729999999997</v>
      </c>
      <c r="P1324" s="58"/>
      <c r="Q1324" s="58"/>
      <c r="R1324" s="39">
        <v>0</v>
      </c>
      <c r="S1324" s="58"/>
      <c r="T1324" s="58"/>
      <c r="V1324" s="24">
        <f t="shared" si="86"/>
        <v>1128.8399984520968</v>
      </c>
      <c r="X1324" s="5">
        <v>386.95277296688698</v>
      </c>
      <c r="Z1324" s="20">
        <f t="shared" si="87"/>
        <v>1515.7927714189836</v>
      </c>
      <c r="AA1324" s="59">
        <f t="shared" si="85"/>
        <v>41335</v>
      </c>
      <c r="AB1324" s="25">
        <v>149.26060000000001</v>
      </c>
      <c r="AC1324" s="52">
        <v>315.76006000000001</v>
      </c>
      <c r="AD1324" s="35"/>
      <c r="AE1324" s="35">
        <v>0</v>
      </c>
      <c r="AF1324" s="55">
        <v>218.35165000000001</v>
      </c>
      <c r="AG1324" s="56">
        <v>36.550750000000001</v>
      </c>
      <c r="AH1324" s="57">
        <v>94.27239999999999</v>
      </c>
      <c r="AI1324" s="35"/>
      <c r="AJ1324" s="58">
        <v>14.272600000000001</v>
      </c>
      <c r="AK1324" s="58"/>
      <c r="AL1324" s="35">
        <v>0</v>
      </c>
      <c r="AM1324" s="35"/>
      <c r="AN1324" s="35"/>
      <c r="AQ1324" s="24">
        <f t="shared" si="89"/>
        <v>828.46805999999992</v>
      </c>
      <c r="AS1324" s="34">
        <v>729.3</v>
      </c>
      <c r="AU1324" s="20">
        <f t="shared" si="88"/>
        <v>1557.7680599999999</v>
      </c>
      <c r="AW1324" s="20"/>
    </row>
    <row r="1325" spans="1:49" x14ac:dyDescent="0.25">
      <c r="A1325" t="str">
        <f>VLOOKUP($B1325,'Cushing Balance'!$C$2:$E$500,3,TRUE)</f>
        <v>92013</v>
      </c>
      <c r="B1325" s="1">
        <v>41336</v>
      </c>
      <c r="C1325" s="31"/>
      <c r="D1325" s="25">
        <v>120.09398</v>
      </c>
      <c r="E1325" s="42">
        <v>191.88935000000001</v>
      </c>
      <c r="F1325" s="35"/>
      <c r="G1325" s="29">
        <v>93.497098452096765</v>
      </c>
      <c r="H1325" s="40">
        <v>56.777920000000002</v>
      </c>
      <c r="I1325" s="35">
        <v>0</v>
      </c>
      <c r="J1325" s="26">
        <v>0</v>
      </c>
      <c r="K1325" s="9">
        <v>113.5121</v>
      </c>
      <c r="L1325" s="51">
        <v>20.513400000000001</v>
      </c>
      <c r="M1325" s="16">
        <v>433.41368999999997</v>
      </c>
      <c r="N1325" s="35">
        <v>0</v>
      </c>
      <c r="O1325" s="50">
        <v>72.64321000000001</v>
      </c>
      <c r="P1325" s="58"/>
      <c r="Q1325" s="58"/>
      <c r="R1325" s="39">
        <v>0</v>
      </c>
      <c r="S1325" s="58"/>
      <c r="T1325" s="58"/>
      <c r="V1325" s="24">
        <f t="shared" si="86"/>
        <v>1102.3407484520969</v>
      </c>
      <c r="X1325" s="5">
        <v>386.95277296688698</v>
      </c>
      <c r="Z1325" s="20">
        <f t="shared" si="87"/>
        <v>1489.2935214189838</v>
      </c>
      <c r="AA1325" s="59">
        <f t="shared" si="85"/>
        <v>41336</v>
      </c>
      <c r="AB1325" s="25">
        <v>149.60485</v>
      </c>
      <c r="AC1325" s="52">
        <v>314.95643999999999</v>
      </c>
      <c r="AD1325" s="35"/>
      <c r="AE1325" s="35">
        <v>0</v>
      </c>
      <c r="AF1325" s="55">
        <v>232.94431</v>
      </c>
      <c r="AG1325" s="56">
        <v>36.27308</v>
      </c>
      <c r="AH1325" s="57">
        <v>89.702939999999998</v>
      </c>
      <c r="AI1325" s="35"/>
      <c r="AJ1325" s="58">
        <v>15.285209999999999</v>
      </c>
      <c r="AK1325" s="58"/>
      <c r="AL1325" s="35">
        <v>0</v>
      </c>
      <c r="AM1325" s="35"/>
      <c r="AN1325" s="35"/>
      <c r="AQ1325" s="24">
        <f t="shared" si="89"/>
        <v>838.76683000000003</v>
      </c>
      <c r="AS1325" s="34">
        <v>729.3</v>
      </c>
      <c r="AU1325" s="20">
        <f t="shared" si="88"/>
        <v>1568.06683</v>
      </c>
      <c r="AW1325" s="20"/>
    </row>
    <row r="1326" spans="1:49" x14ac:dyDescent="0.25">
      <c r="A1326" t="str">
        <f>VLOOKUP($B1326,'Cushing Balance'!$C$2:$E$500,3,TRUE)</f>
        <v>92013</v>
      </c>
      <c r="B1326" s="1">
        <v>41337</v>
      </c>
      <c r="C1326" s="31"/>
      <c r="D1326" s="25">
        <v>180.57688000000002</v>
      </c>
      <c r="E1326" s="42">
        <v>180.71698000000001</v>
      </c>
      <c r="F1326" s="35"/>
      <c r="G1326" s="29">
        <v>93.497098452096765</v>
      </c>
      <c r="H1326" s="40">
        <v>54.132709999999996</v>
      </c>
      <c r="I1326" s="35">
        <v>0</v>
      </c>
      <c r="J1326" s="26">
        <v>0</v>
      </c>
      <c r="K1326" s="9">
        <v>109.64775</v>
      </c>
      <c r="L1326" s="51">
        <v>22.665900000000001</v>
      </c>
      <c r="M1326" s="16">
        <v>408.70315000000005</v>
      </c>
      <c r="N1326" s="35">
        <v>0</v>
      </c>
      <c r="O1326" s="50">
        <v>72.390230000000003</v>
      </c>
      <c r="P1326" s="58"/>
      <c r="Q1326" s="58"/>
      <c r="R1326" s="39">
        <v>0</v>
      </c>
      <c r="S1326" s="58"/>
      <c r="T1326" s="58"/>
      <c r="V1326" s="24">
        <f t="shared" si="86"/>
        <v>1122.3306984520968</v>
      </c>
      <c r="X1326" s="5">
        <v>386.95277296688698</v>
      </c>
      <c r="Z1326" s="20">
        <f t="shared" si="87"/>
        <v>1509.2834714189839</v>
      </c>
      <c r="AA1326" s="59">
        <f t="shared" si="85"/>
        <v>41337</v>
      </c>
      <c r="AB1326" s="25">
        <v>149.26713000000001</v>
      </c>
      <c r="AC1326" s="52">
        <v>358.17053999999996</v>
      </c>
      <c r="AD1326" s="35"/>
      <c r="AE1326" s="35">
        <v>0</v>
      </c>
      <c r="AF1326" s="55">
        <v>230.26767000000001</v>
      </c>
      <c r="AG1326" s="56">
        <v>33.701480000000004</v>
      </c>
      <c r="AH1326" s="57">
        <v>69.731350000000006</v>
      </c>
      <c r="AI1326" s="35"/>
      <c r="AJ1326" s="58">
        <v>15.603350000000001</v>
      </c>
      <c r="AK1326" s="58"/>
      <c r="AL1326" s="35">
        <v>0</v>
      </c>
      <c r="AM1326" s="35"/>
      <c r="AN1326" s="35"/>
      <c r="AQ1326" s="24">
        <f t="shared" si="89"/>
        <v>856.74151999999992</v>
      </c>
      <c r="AS1326" s="34">
        <v>729.3</v>
      </c>
      <c r="AU1326" s="20">
        <f t="shared" si="88"/>
        <v>1586.0415199999998</v>
      </c>
      <c r="AW1326" s="20"/>
    </row>
    <row r="1327" spans="1:49" x14ac:dyDescent="0.25">
      <c r="A1327" t="str">
        <f>VLOOKUP($B1327,'Cushing Balance'!$C$2:$E$500,3,TRUE)</f>
        <v>92013</v>
      </c>
      <c r="B1327" s="1">
        <v>41338</v>
      </c>
      <c r="C1327" s="31"/>
      <c r="D1327" s="25">
        <v>0</v>
      </c>
      <c r="E1327" s="42">
        <v>148.59654</v>
      </c>
      <c r="F1327" s="35"/>
      <c r="G1327" s="29">
        <v>93.497098452096765</v>
      </c>
      <c r="H1327" s="40">
        <v>52.099209999999999</v>
      </c>
      <c r="I1327" s="35">
        <v>0</v>
      </c>
      <c r="J1327" s="26">
        <v>0</v>
      </c>
      <c r="K1327" s="9">
        <v>104.28944</v>
      </c>
      <c r="L1327" s="51">
        <v>22.781500000000001</v>
      </c>
      <c r="M1327" s="16">
        <v>447.70815000000005</v>
      </c>
      <c r="N1327" s="35">
        <v>0</v>
      </c>
      <c r="O1327" s="50">
        <v>73.082059999999998</v>
      </c>
      <c r="P1327" s="58"/>
      <c r="Q1327" s="58"/>
      <c r="R1327" s="39">
        <v>0</v>
      </c>
      <c r="S1327" s="58"/>
      <c r="T1327" s="58"/>
      <c r="V1327" s="24">
        <f t="shared" si="86"/>
        <v>942.05399845209672</v>
      </c>
      <c r="X1327" s="5">
        <v>386.95277296688698</v>
      </c>
      <c r="Z1327" s="20">
        <f t="shared" si="87"/>
        <v>1329.0067714189836</v>
      </c>
      <c r="AA1327" s="59">
        <f t="shared" si="85"/>
        <v>41338</v>
      </c>
      <c r="AB1327" s="25">
        <v>146.86064999999999</v>
      </c>
      <c r="AC1327" s="52">
        <v>333.63792000000001</v>
      </c>
      <c r="AD1327" s="35"/>
      <c r="AE1327" s="35">
        <v>0</v>
      </c>
      <c r="AF1327" s="55">
        <v>224.16494</v>
      </c>
      <c r="AG1327" s="56">
        <v>34.309730000000002</v>
      </c>
      <c r="AH1327" s="57">
        <v>68.17483</v>
      </c>
      <c r="AI1327" s="35"/>
      <c r="AJ1327" s="58">
        <v>14.808770000000001</v>
      </c>
      <c r="AK1327" s="58"/>
      <c r="AL1327" s="35">
        <v>0</v>
      </c>
      <c r="AM1327" s="35"/>
      <c r="AN1327" s="35"/>
      <c r="AQ1327" s="24">
        <f t="shared" si="89"/>
        <v>821.95684000000006</v>
      </c>
      <c r="AS1327" s="34">
        <v>729.3</v>
      </c>
      <c r="AU1327" s="20">
        <f t="shared" si="88"/>
        <v>1551.25684</v>
      </c>
      <c r="AW1327" s="20"/>
    </row>
    <row r="1328" spans="1:49" x14ac:dyDescent="0.25">
      <c r="A1328" t="str">
        <f>VLOOKUP($B1328,'Cushing Balance'!$C$2:$E$500,3,TRUE)</f>
        <v>92013</v>
      </c>
      <c r="B1328" s="1">
        <v>41339</v>
      </c>
      <c r="C1328" s="31"/>
      <c r="D1328" s="25">
        <v>191.55142000000001</v>
      </c>
      <c r="E1328" s="42">
        <v>111.89383000000001</v>
      </c>
      <c r="F1328" s="35"/>
      <c r="G1328" s="29">
        <v>93.497098452096765</v>
      </c>
      <c r="H1328" s="40">
        <v>48.438769999999998</v>
      </c>
      <c r="I1328" s="35">
        <v>0</v>
      </c>
      <c r="J1328" s="26">
        <v>0</v>
      </c>
      <c r="K1328" s="9">
        <v>102.32652</v>
      </c>
      <c r="L1328" s="51">
        <v>22.66254</v>
      </c>
      <c r="M1328" s="16">
        <v>441.46602000000001</v>
      </c>
      <c r="N1328" s="35">
        <v>0</v>
      </c>
      <c r="O1328" s="50">
        <v>72.84038000000001</v>
      </c>
      <c r="P1328" s="58"/>
      <c r="Q1328" s="58"/>
      <c r="R1328" s="39">
        <v>0</v>
      </c>
      <c r="S1328" s="58"/>
      <c r="T1328" s="58"/>
      <c r="V1328" s="24">
        <f t="shared" si="86"/>
        <v>1084.6765784520969</v>
      </c>
      <c r="X1328" s="5">
        <v>386.95277296688698</v>
      </c>
      <c r="Z1328" s="20">
        <f t="shared" si="87"/>
        <v>1471.6293514189838</v>
      </c>
      <c r="AA1328" s="59">
        <f t="shared" si="85"/>
        <v>41339</v>
      </c>
      <c r="AB1328" s="25">
        <v>148.97288</v>
      </c>
      <c r="AC1328" s="52">
        <v>328.25483000000003</v>
      </c>
      <c r="AD1328" s="35"/>
      <c r="AE1328" s="35">
        <v>0</v>
      </c>
      <c r="AF1328" s="55">
        <v>228.66589999999999</v>
      </c>
      <c r="AG1328" s="56">
        <v>32.268560000000001</v>
      </c>
      <c r="AH1328" s="57">
        <v>83.435130000000001</v>
      </c>
      <c r="AI1328" s="35"/>
      <c r="AJ1328" s="58">
        <v>15.24127</v>
      </c>
      <c r="AK1328" s="58"/>
      <c r="AL1328" s="35">
        <v>0</v>
      </c>
      <c r="AM1328" s="35"/>
      <c r="AN1328" s="35"/>
      <c r="AQ1328" s="24">
        <f t="shared" si="89"/>
        <v>836.83856999999989</v>
      </c>
      <c r="AS1328" s="34">
        <v>729.3</v>
      </c>
      <c r="AU1328" s="20">
        <f t="shared" si="88"/>
        <v>1566.1385699999998</v>
      </c>
      <c r="AW1328" s="20"/>
    </row>
    <row r="1329" spans="1:49" x14ac:dyDescent="0.25">
      <c r="A1329" t="str">
        <f>VLOOKUP($B1329,'Cushing Balance'!$C$2:$E$500,3,TRUE)</f>
        <v>92013</v>
      </c>
      <c r="B1329" s="1">
        <v>41340</v>
      </c>
      <c r="C1329" s="31"/>
      <c r="D1329" s="25">
        <v>5.8761299999999999</v>
      </c>
      <c r="E1329" s="42">
        <v>121.56122999999999</v>
      </c>
      <c r="F1329" s="35"/>
      <c r="G1329" s="29">
        <v>93.497098452096765</v>
      </c>
      <c r="H1329" s="40">
        <v>61.630209999999998</v>
      </c>
      <c r="I1329" s="35">
        <v>0</v>
      </c>
      <c r="J1329" s="26">
        <v>0</v>
      </c>
      <c r="K1329" s="9">
        <v>103.24481</v>
      </c>
      <c r="L1329" s="51">
        <v>21.66535</v>
      </c>
      <c r="M1329" s="16">
        <v>351.17172999999997</v>
      </c>
      <c r="N1329" s="35">
        <v>0</v>
      </c>
      <c r="O1329" s="50">
        <v>72.89585000000001</v>
      </c>
      <c r="P1329" s="58"/>
      <c r="Q1329" s="58"/>
      <c r="R1329" s="39">
        <v>0</v>
      </c>
      <c r="S1329" s="58"/>
      <c r="T1329" s="58"/>
      <c r="V1329" s="24">
        <f t="shared" si="86"/>
        <v>831.54240845209677</v>
      </c>
      <c r="X1329" s="5">
        <v>386.95277296688698</v>
      </c>
      <c r="Z1329" s="20">
        <f t="shared" si="87"/>
        <v>1218.4951814189837</v>
      </c>
      <c r="AA1329" s="59">
        <f t="shared" si="85"/>
        <v>41340</v>
      </c>
      <c r="AB1329" s="25">
        <v>147.96532999999999</v>
      </c>
      <c r="AC1329" s="52">
        <v>360.60453999999999</v>
      </c>
      <c r="AD1329" s="35"/>
      <c r="AE1329" s="35">
        <v>0</v>
      </c>
      <c r="AF1329" s="55">
        <v>227.43556000000001</v>
      </c>
      <c r="AG1329" s="56">
        <v>35.803849999999997</v>
      </c>
      <c r="AH1329" s="57">
        <v>80.46602</v>
      </c>
      <c r="AI1329" s="35"/>
      <c r="AJ1329" s="58">
        <v>15.473940000000001</v>
      </c>
      <c r="AK1329" s="58"/>
      <c r="AL1329" s="35">
        <v>0</v>
      </c>
      <c r="AM1329" s="35"/>
      <c r="AN1329" s="35"/>
      <c r="AQ1329" s="24">
        <f t="shared" si="89"/>
        <v>867.74923999999987</v>
      </c>
      <c r="AS1329" s="34">
        <v>729.3</v>
      </c>
      <c r="AU1329" s="20">
        <f t="shared" si="88"/>
        <v>1597.0492399999998</v>
      </c>
      <c r="AW1329" s="20"/>
    </row>
    <row r="1330" spans="1:49" x14ac:dyDescent="0.25">
      <c r="A1330" t="str">
        <f>VLOOKUP($B1330,'Cushing Balance'!$C$2:$E$500,3,TRUE)</f>
        <v>92013</v>
      </c>
      <c r="B1330" s="1">
        <v>41341</v>
      </c>
      <c r="C1330" s="31"/>
      <c r="D1330" s="25">
        <v>169.98348000000001</v>
      </c>
      <c r="E1330" s="42">
        <v>151.60185000000001</v>
      </c>
      <c r="F1330" s="35"/>
      <c r="G1330" s="29">
        <v>93.497098452096765</v>
      </c>
      <c r="H1330" s="40">
        <v>64.809879999999993</v>
      </c>
      <c r="I1330" s="35">
        <v>0</v>
      </c>
      <c r="J1330" s="26">
        <v>0</v>
      </c>
      <c r="K1330" s="9">
        <v>103.91755999999999</v>
      </c>
      <c r="L1330" s="51">
        <v>20.590540000000001</v>
      </c>
      <c r="M1330" s="16">
        <v>440.90338000000003</v>
      </c>
      <c r="N1330" s="35">
        <v>0</v>
      </c>
      <c r="O1330" s="50">
        <v>73.04010000000001</v>
      </c>
      <c r="P1330" s="58"/>
      <c r="Q1330" s="58"/>
      <c r="R1330" s="39">
        <v>0</v>
      </c>
      <c r="S1330" s="58"/>
      <c r="T1330" s="58"/>
      <c r="V1330" s="24">
        <f t="shared" si="86"/>
        <v>1118.3438884520967</v>
      </c>
      <c r="X1330" s="5">
        <v>386.95277296688698</v>
      </c>
      <c r="Z1330" s="20">
        <f t="shared" si="87"/>
        <v>1505.2966614189836</v>
      </c>
      <c r="AA1330" s="59">
        <f t="shared" si="85"/>
        <v>41341</v>
      </c>
      <c r="AB1330" s="25">
        <v>150.04035000000002</v>
      </c>
      <c r="AC1330" s="52">
        <v>352.71838000000002</v>
      </c>
      <c r="AD1330" s="35"/>
      <c r="AE1330" s="35">
        <v>0</v>
      </c>
      <c r="AF1330" s="55">
        <v>227.55420999999998</v>
      </c>
      <c r="AG1330" s="56">
        <v>36.139960000000002</v>
      </c>
      <c r="AH1330" s="57">
        <v>51.390349999999998</v>
      </c>
      <c r="AI1330" s="35"/>
      <c r="AJ1330" s="58">
        <v>15.7311</v>
      </c>
      <c r="AK1330" s="58"/>
      <c r="AL1330" s="35">
        <v>0</v>
      </c>
      <c r="AM1330" s="35"/>
      <c r="AN1330" s="35"/>
      <c r="AQ1330" s="24">
        <f t="shared" si="89"/>
        <v>833.57434999999998</v>
      </c>
      <c r="AS1330" s="34">
        <v>729.3</v>
      </c>
      <c r="AU1330" s="20">
        <f t="shared" si="88"/>
        <v>1562.87435</v>
      </c>
      <c r="AW1330" s="20"/>
    </row>
    <row r="1331" spans="1:49" x14ac:dyDescent="0.25">
      <c r="A1331" t="str">
        <f>VLOOKUP($B1331,'Cushing Balance'!$C$2:$E$500,3,TRUE)</f>
        <v>102013</v>
      </c>
      <c r="B1331" s="1">
        <v>41342</v>
      </c>
      <c r="C1331" s="31"/>
      <c r="D1331" s="25">
        <v>48.189730000000004</v>
      </c>
      <c r="E1331" s="42">
        <v>139.55807999999999</v>
      </c>
      <c r="F1331" s="35"/>
      <c r="G1331" s="29">
        <v>93.497098452096765</v>
      </c>
      <c r="H1331" s="40">
        <v>59.749019999999994</v>
      </c>
      <c r="I1331" s="35">
        <v>0</v>
      </c>
      <c r="J1331" s="26">
        <v>0</v>
      </c>
      <c r="K1331" s="9">
        <v>99.446730000000002</v>
      </c>
      <c r="L1331" s="51">
        <v>16.72906</v>
      </c>
      <c r="M1331" s="16">
        <v>401.52409999999998</v>
      </c>
      <c r="N1331" s="35">
        <v>0</v>
      </c>
      <c r="O1331" s="50">
        <v>73.028480000000002</v>
      </c>
      <c r="P1331" s="58"/>
      <c r="Q1331" s="58"/>
      <c r="R1331" s="39">
        <v>0</v>
      </c>
      <c r="S1331" s="58"/>
      <c r="T1331" s="58"/>
      <c r="V1331" s="24">
        <f t="shared" si="86"/>
        <v>931.72229845209677</v>
      </c>
      <c r="X1331" s="5">
        <v>386.95277296688698</v>
      </c>
      <c r="Z1331" s="20">
        <f t="shared" si="87"/>
        <v>1318.6750714189839</v>
      </c>
      <c r="AA1331" s="59">
        <f t="shared" si="85"/>
        <v>41342</v>
      </c>
      <c r="AB1331" s="25">
        <v>150.10396</v>
      </c>
      <c r="AC1331" s="52">
        <v>380.24071000000004</v>
      </c>
      <c r="AD1331" s="35"/>
      <c r="AE1331" s="35">
        <v>0</v>
      </c>
      <c r="AF1331" s="55">
        <v>226.40690000000001</v>
      </c>
      <c r="AG1331" s="56">
        <v>30.087709999999998</v>
      </c>
      <c r="AH1331" s="57">
        <v>60.24127</v>
      </c>
      <c r="AI1331" s="35"/>
      <c r="AJ1331" s="58">
        <v>15.84817</v>
      </c>
      <c r="AK1331" s="58"/>
      <c r="AL1331" s="35">
        <v>0</v>
      </c>
      <c r="AM1331" s="35"/>
      <c r="AN1331" s="35"/>
      <c r="AQ1331" s="24">
        <f t="shared" si="89"/>
        <v>862.92872000000011</v>
      </c>
      <c r="AS1331" s="34">
        <v>729.3</v>
      </c>
      <c r="AU1331" s="20">
        <f t="shared" si="88"/>
        <v>1592.2287200000001</v>
      </c>
      <c r="AW1331" s="20"/>
    </row>
    <row r="1332" spans="1:49" x14ac:dyDescent="0.25">
      <c r="A1332" t="str">
        <f>VLOOKUP($B1332,'Cushing Balance'!$C$2:$E$500,3,TRUE)</f>
        <v>102013</v>
      </c>
      <c r="B1332" s="1">
        <v>41343</v>
      </c>
      <c r="C1332" s="31"/>
      <c r="D1332" s="25">
        <v>216.66249999999999</v>
      </c>
      <c r="E1332" s="42">
        <v>143.63724999999999</v>
      </c>
      <c r="F1332" s="35"/>
      <c r="G1332" s="29">
        <v>93.497098452096765</v>
      </c>
      <c r="H1332" s="40">
        <v>63.394289999999998</v>
      </c>
      <c r="I1332" s="35">
        <v>0</v>
      </c>
      <c r="J1332" s="26">
        <v>0</v>
      </c>
      <c r="K1332" s="9">
        <v>101.63985000000001</v>
      </c>
      <c r="L1332" s="51">
        <v>20.740629999999999</v>
      </c>
      <c r="M1332" s="16">
        <v>440.98822999999999</v>
      </c>
      <c r="N1332" s="35">
        <v>0</v>
      </c>
      <c r="O1332" s="50">
        <v>72.644999999999996</v>
      </c>
      <c r="P1332" s="58"/>
      <c r="Q1332" s="58"/>
      <c r="R1332" s="39">
        <v>0</v>
      </c>
      <c r="S1332" s="58"/>
      <c r="T1332" s="58"/>
      <c r="V1332" s="24">
        <f t="shared" si="86"/>
        <v>1153.2048484520967</v>
      </c>
      <c r="X1332" s="5">
        <v>386.95277296688698</v>
      </c>
      <c r="Z1332" s="20">
        <f t="shared" si="87"/>
        <v>1540.1576214189836</v>
      </c>
      <c r="AA1332" s="59">
        <f t="shared" si="85"/>
        <v>41343</v>
      </c>
      <c r="AB1332" s="25">
        <v>148.01915</v>
      </c>
      <c r="AC1332" s="52">
        <v>339.20322999999996</v>
      </c>
      <c r="AD1332" s="35"/>
      <c r="AE1332" s="35">
        <v>0</v>
      </c>
      <c r="AF1332" s="55">
        <v>223.95015000000001</v>
      </c>
      <c r="AG1332" s="56">
        <v>34.138210000000001</v>
      </c>
      <c r="AH1332" s="57">
        <v>66.583250000000007</v>
      </c>
      <c r="AI1332" s="35"/>
      <c r="AJ1332" s="58">
        <v>15.106399999999999</v>
      </c>
      <c r="AK1332" s="58"/>
      <c r="AL1332" s="35">
        <v>0</v>
      </c>
      <c r="AM1332" s="35"/>
      <c r="AN1332" s="35"/>
      <c r="AQ1332" s="24">
        <f t="shared" si="89"/>
        <v>827.00038999999992</v>
      </c>
      <c r="AS1332" s="34">
        <v>729.3</v>
      </c>
      <c r="AU1332" s="20">
        <f t="shared" si="88"/>
        <v>1556.3003899999999</v>
      </c>
      <c r="AW1332" s="20"/>
    </row>
    <row r="1333" spans="1:49" x14ac:dyDescent="0.25">
      <c r="A1333" t="str">
        <f>VLOOKUP($B1333,'Cushing Balance'!$C$2:$E$500,3,TRUE)</f>
        <v>102013</v>
      </c>
      <c r="B1333" s="1">
        <v>41344</v>
      </c>
      <c r="C1333" s="31"/>
      <c r="D1333" s="25">
        <v>0</v>
      </c>
      <c r="E1333" s="42">
        <v>147.72148000000001</v>
      </c>
      <c r="F1333" s="35"/>
      <c r="G1333" s="29">
        <v>93.497098452096765</v>
      </c>
      <c r="H1333" s="40">
        <v>64.284980000000004</v>
      </c>
      <c r="I1333" s="35">
        <v>0</v>
      </c>
      <c r="J1333" s="26">
        <v>0</v>
      </c>
      <c r="K1333" s="9">
        <v>107.08013000000001</v>
      </c>
      <c r="L1333" s="51">
        <v>20.494580000000003</v>
      </c>
      <c r="M1333" s="16">
        <v>420.79896000000002</v>
      </c>
      <c r="N1333" s="35">
        <v>0</v>
      </c>
      <c r="O1333" s="50">
        <v>71.028940000000006</v>
      </c>
      <c r="P1333" s="58"/>
      <c r="Q1333" s="58"/>
      <c r="R1333" s="39">
        <v>0</v>
      </c>
      <c r="S1333" s="58"/>
      <c r="T1333" s="58"/>
      <c r="V1333" s="24">
        <f t="shared" si="86"/>
        <v>924.90616845209684</v>
      </c>
      <c r="X1333" s="5">
        <v>386.95277296688698</v>
      </c>
      <c r="Z1333" s="20">
        <f t="shared" si="87"/>
        <v>1311.8589414189837</v>
      </c>
      <c r="AA1333" s="59">
        <f t="shared" si="85"/>
        <v>41344</v>
      </c>
      <c r="AB1333" s="25">
        <v>147.42694</v>
      </c>
      <c r="AC1333" s="52">
        <v>359.41584999999998</v>
      </c>
      <c r="AD1333" s="35"/>
      <c r="AE1333" s="35">
        <v>0</v>
      </c>
      <c r="AF1333" s="55">
        <v>227.29105999999999</v>
      </c>
      <c r="AG1333" s="56">
        <v>35.481749999999998</v>
      </c>
      <c r="AH1333" s="57">
        <v>92.42165</v>
      </c>
      <c r="AI1333" s="35"/>
      <c r="AJ1333" s="58">
        <v>14.45417</v>
      </c>
      <c r="AK1333" s="58"/>
      <c r="AL1333" s="35">
        <v>0</v>
      </c>
      <c r="AM1333" s="35"/>
      <c r="AN1333" s="35"/>
      <c r="AQ1333" s="24">
        <f t="shared" si="89"/>
        <v>876.49141999999995</v>
      </c>
      <c r="AS1333" s="34">
        <v>729.3</v>
      </c>
      <c r="AU1333" s="20">
        <f t="shared" si="88"/>
        <v>1605.79142</v>
      </c>
      <c r="AW1333" s="20"/>
    </row>
    <row r="1334" spans="1:49" x14ac:dyDescent="0.25">
      <c r="A1334" t="str">
        <f>VLOOKUP($B1334,'Cushing Balance'!$C$2:$E$500,3,TRUE)</f>
        <v>102013</v>
      </c>
      <c r="B1334" s="1">
        <v>41345</v>
      </c>
      <c r="C1334" s="31"/>
      <c r="D1334" s="25">
        <v>132.10007999999999</v>
      </c>
      <c r="E1334" s="42">
        <v>169.44271000000001</v>
      </c>
      <c r="F1334" s="35"/>
      <c r="G1334" s="29">
        <v>93.497098452096765</v>
      </c>
      <c r="H1334" s="40">
        <v>38.268129999999999</v>
      </c>
      <c r="I1334" s="35">
        <v>0</v>
      </c>
      <c r="J1334" s="26">
        <v>0</v>
      </c>
      <c r="K1334" s="9">
        <v>108.07375</v>
      </c>
      <c r="L1334" s="51">
        <v>20.517599999999998</v>
      </c>
      <c r="M1334" s="16">
        <v>437.47477000000003</v>
      </c>
      <c r="N1334" s="35">
        <v>0</v>
      </c>
      <c r="O1334" s="50">
        <v>73.111460000000008</v>
      </c>
      <c r="P1334" s="58"/>
      <c r="Q1334" s="58"/>
      <c r="R1334" s="39">
        <v>0</v>
      </c>
      <c r="S1334" s="58"/>
      <c r="T1334" s="58"/>
      <c r="V1334" s="24">
        <f t="shared" si="86"/>
        <v>1072.4855984520968</v>
      </c>
      <c r="X1334" s="5">
        <v>386.95277296688698</v>
      </c>
      <c r="Z1334" s="20">
        <f t="shared" si="87"/>
        <v>1459.4383714189839</v>
      </c>
      <c r="AA1334" s="59">
        <f t="shared" si="85"/>
        <v>41345</v>
      </c>
      <c r="AB1334" s="25">
        <v>147.94380999999998</v>
      </c>
      <c r="AC1334" s="52">
        <v>362.07024999999999</v>
      </c>
      <c r="AD1334" s="35"/>
      <c r="AE1334" s="35">
        <v>0</v>
      </c>
      <c r="AF1334" s="55">
        <v>227.70021</v>
      </c>
      <c r="AG1334" s="56">
        <v>35.207500000000003</v>
      </c>
      <c r="AH1334" s="57">
        <v>56.551600000000001</v>
      </c>
      <c r="AI1334" s="35"/>
      <c r="AJ1334" s="58">
        <v>15.1304</v>
      </c>
      <c r="AK1334" s="58"/>
      <c r="AL1334" s="35">
        <v>0</v>
      </c>
      <c r="AM1334" s="35"/>
      <c r="AN1334" s="35"/>
      <c r="AQ1334" s="24">
        <f t="shared" si="89"/>
        <v>844.60376999999994</v>
      </c>
      <c r="AS1334" s="34">
        <v>729.3</v>
      </c>
      <c r="AU1334" s="20">
        <f t="shared" si="88"/>
        <v>1573.9037699999999</v>
      </c>
      <c r="AW1334" s="20"/>
    </row>
    <row r="1335" spans="1:49" x14ac:dyDescent="0.25">
      <c r="A1335" t="str">
        <f>VLOOKUP($B1335,'Cushing Balance'!$C$2:$E$500,3,TRUE)</f>
        <v>102013</v>
      </c>
      <c r="B1335" s="1">
        <v>41346</v>
      </c>
      <c r="C1335" s="31"/>
      <c r="D1335" s="25">
        <v>272.27881000000002</v>
      </c>
      <c r="E1335" s="42">
        <v>182.30013</v>
      </c>
      <c r="F1335" s="35"/>
      <c r="G1335" s="29">
        <v>93.497098452096765</v>
      </c>
      <c r="H1335" s="40">
        <v>34.319849999999995</v>
      </c>
      <c r="I1335" s="35">
        <v>0</v>
      </c>
      <c r="J1335" s="26">
        <v>0</v>
      </c>
      <c r="K1335" s="9">
        <v>107.74388</v>
      </c>
      <c r="L1335" s="51">
        <v>20.69988</v>
      </c>
      <c r="M1335" s="16">
        <v>415.09591999999998</v>
      </c>
      <c r="N1335" s="35">
        <v>0</v>
      </c>
      <c r="O1335" s="50">
        <v>73.040289999999999</v>
      </c>
      <c r="P1335" s="58"/>
      <c r="Q1335" s="58"/>
      <c r="R1335" s="39">
        <v>0</v>
      </c>
      <c r="S1335" s="58"/>
      <c r="T1335" s="58"/>
      <c r="V1335" s="24">
        <f t="shared" si="86"/>
        <v>1198.9758584520966</v>
      </c>
      <c r="X1335" s="5">
        <v>386.95277296688698</v>
      </c>
      <c r="Z1335" s="20">
        <f t="shared" si="87"/>
        <v>1585.9286314189835</v>
      </c>
      <c r="AA1335" s="59">
        <f t="shared" si="85"/>
        <v>41346</v>
      </c>
      <c r="AB1335" s="25">
        <v>147.75945999999999</v>
      </c>
      <c r="AC1335" s="52">
        <v>313.28269</v>
      </c>
      <c r="AD1335" s="35"/>
      <c r="AE1335" s="35">
        <v>0</v>
      </c>
      <c r="AF1335" s="55">
        <v>227.33949999999999</v>
      </c>
      <c r="AG1335" s="56">
        <v>36.110330000000005</v>
      </c>
      <c r="AH1335" s="57">
        <v>64.950150000000008</v>
      </c>
      <c r="AI1335" s="35"/>
      <c r="AJ1335" s="58">
        <v>15.334379999999999</v>
      </c>
      <c r="AK1335" s="58"/>
      <c r="AL1335" s="35">
        <v>0</v>
      </c>
      <c r="AM1335" s="35"/>
      <c r="AN1335" s="35"/>
      <c r="AQ1335" s="24">
        <f t="shared" si="89"/>
        <v>804.77651000000003</v>
      </c>
      <c r="AS1335" s="34">
        <v>729.3</v>
      </c>
      <c r="AU1335" s="20">
        <f t="shared" si="88"/>
        <v>1534.0765099999999</v>
      </c>
      <c r="AW1335" s="20"/>
    </row>
    <row r="1336" spans="1:49" x14ac:dyDescent="0.25">
      <c r="A1336" t="str">
        <f>VLOOKUP($B1336,'Cushing Balance'!$C$2:$E$500,3,TRUE)</f>
        <v>102013</v>
      </c>
      <c r="B1336" s="1">
        <v>41347</v>
      </c>
      <c r="C1336" s="31"/>
      <c r="D1336" s="25">
        <v>180.45392000000001</v>
      </c>
      <c r="E1336" s="42">
        <v>190.76232999999999</v>
      </c>
      <c r="F1336" s="35"/>
      <c r="G1336" s="29">
        <v>93.497098452096765</v>
      </c>
      <c r="H1336" s="40">
        <v>60.363379999999999</v>
      </c>
      <c r="I1336" s="35">
        <v>0</v>
      </c>
      <c r="J1336" s="26">
        <v>0</v>
      </c>
      <c r="K1336" s="9">
        <v>107.96252</v>
      </c>
      <c r="L1336" s="51">
        <v>17.877939999999999</v>
      </c>
      <c r="M1336" s="16">
        <v>411.06028999999995</v>
      </c>
      <c r="N1336" s="35">
        <v>0</v>
      </c>
      <c r="O1336" s="50">
        <v>72.845500000000001</v>
      </c>
      <c r="P1336" s="58"/>
      <c r="Q1336" s="58"/>
      <c r="R1336" s="39">
        <v>0</v>
      </c>
      <c r="S1336" s="58"/>
      <c r="T1336" s="58"/>
      <c r="V1336" s="24">
        <f t="shared" si="86"/>
        <v>1134.8229784520965</v>
      </c>
      <c r="X1336" s="5">
        <v>386.95277296688698</v>
      </c>
      <c r="Z1336" s="20">
        <f t="shared" si="87"/>
        <v>1521.7757514189834</v>
      </c>
      <c r="AA1336" s="59">
        <f t="shared" si="85"/>
        <v>41347</v>
      </c>
      <c r="AB1336" s="25">
        <v>148.98618999999999</v>
      </c>
      <c r="AC1336" s="52">
        <v>349.90625</v>
      </c>
      <c r="AD1336" s="35"/>
      <c r="AE1336" s="35">
        <v>0</v>
      </c>
      <c r="AF1336" s="55">
        <v>227.53548000000001</v>
      </c>
      <c r="AG1336" s="56">
        <v>31.496689999999997</v>
      </c>
      <c r="AH1336" s="57">
        <v>77.931690000000003</v>
      </c>
      <c r="AI1336" s="35"/>
      <c r="AJ1336" s="58">
        <v>15.29665</v>
      </c>
      <c r="AK1336" s="58"/>
      <c r="AL1336" s="35">
        <v>0</v>
      </c>
      <c r="AM1336" s="35"/>
      <c r="AN1336" s="35"/>
      <c r="AQ1336" s="24">
        <f t="shared" si="89"/>
        <v>851.15294999999992</v>
      </c>
      <c r="AS1336" s="34">
        <v>729.3</v>
      </c>
      <c r="AU1336" s="20">
        <f t="shared" si="88"/>
        <v>1580.4529499999999</v>
      </c>
      <c r="AW1336" s="20"/>
    </row>
    <row r="1337" spans="1:49" x14ac:dyDescent="0.25">
      <c r="A1337" t="str">
        <f>VLOOKUP($B1337,'Cushing Balance'!$C$2:$E$500,3,TRUE)</f>
        <v>102013</v>
      </c>
      <c r="B1337" s="1">
        <v>41348</v>
      </c>
      <c r="C1337" s="31"/>
      <c r="D1337" s="25">
        <v>83.595289999999991</v>
      </c>
      <c r="E1337" s="42">
        <v>173.76406</v>
      </c>
      <c r="F1337" s="35"/>
      <c r="G1337" s="29">
        <v>93.497098452096765</v>
      </c>
      <c r="H1337" s="40">
        <v>60.731269999999995</v>
      </c>
      <c r="I1337" s="35">
        <v>0</v>
      </c>
      <c r="J1337" s="26">
        <v>0</v>
      </c>
      <c r="K1337" s="9">
        <v>106.4669</v>
      </c>
      <c r="L1337" s="51">
        <v>20.515650000000001</v>
      </c>
      <c r="M1337" s="16">
        <v>399.06183000000004</v>
      </c>
      <c r="N1337" s="35">
        <v>0</v>
      </c>
      <c r="O1337" s="50">
        <v>73.533059999999992</v>
      </c>
      <c r="P1337" s="58"/>
      <c r="Q1337" s="58"/>
      <c r="R1337" s="39">
        <v>0</v>
      </c>
      <c r="S1337" s="58"/>
      <c r="T1337" s="58"/>
      <c r="V1337" s="24">
        <f t="shared" si="86"/>
        <v>1011.1651584520969</v>
      </c>
      <c r="X1337" s="5">
        <v>386.95277296688698</v>
      </c>
      <c r="Z1337" s="20">
        <f t="shared" si="87"/>
        <v>1398.117931418984</v>
      </c>
      <c r="AA1337" s="59">
        <f t="shared" si="85"/>
        <v>41348</v>
      </c>
      <c r="AB1337" s="25">
        <v>150.05707999999998</v>
      </c>
      <c r="AC1337" s="52">
        <v>259.86252000000002</v>
      </c>
      <c r="AD1337" s="35"/>
      <c r="AE1337" s="35">
        <v>0</v>
      </c>
      <c r="AF1337" s="55">
        <v>226.34688</v>
      </c>
      <c r="AG1337" s="56">
        <v>35.859169999999999</v>
      </c>
      <c r="AH1337" s="57">
        <v>71.448999999999998</v>
      </c>
      <c r="AI1337" s="35"/>
      <c r="AJ1337" s="58">
        <v>15.658770000000001</v>
      </c>
      <c r="AK1337" s="58"/>
      <c r="AL1337" s="35">
        <v>0</v>
      </c>
      <c r="AM1337" s="35"/>
      <c r="AN1337" s="35"/>
      <c r="AQ1337" s="24">
        <f t="shared" si="89"/>
        <v>759.23341999999991</v>
      </c>
      <c r="AS1337" s="34">
        <v>729.3</v>
      </c>
      <c r="AU1337" s="20">
        <f t="shared" si="88"/>
        <v>1488.5334199999998</v>
      </c>
      <c r="AW1337" s="20"/>
    </row>
    <row r="1338" spans="1:49" x14ac:dyDescent="0.25">
      <c r="A1338" t="str">
        <f>VLOOKUP($B1338,'Cushing Balance'!$C$2:$E$500,3,TRUE)</f>
        <v>112013</v>
      </c>
      <c r="B1338" s="1">
        <v>41349</v>
      </c>
      <c r="C1338" s="31"/>
      <c r="D1338" s="25">
        <v>167.87414999999999</v>
      </c>
      <c r="E1338" s="42">
        <v>195.28664999999998</v>
      </c>
      <c r="F1338" s="35"/>
      <c r="G1338" s="29">
        <v>93.497098452096765</v>
      </c>
      <c r="H1338" s="40">
        <v>53.606940000000002</v>
      </c>
      <c r="I1338" s="35">
        <v>0</v>
      </c>
      <c r="J1338" s="26">
        <v>0</v>
      </c>
      <c r="K1338" s="9">
        <v>105.76558</v>
      </c>
      <c r="L1338" s="51">
        <v>20.393729999999998</v>
      </c>
      <c r="M1338" s="16">
        <v>429.15846000000005</v>
      </c>
      <c r="N1338" s="35">
        <v>0</v>
      </c>
      <c r="O1338" s="50">
        <v>73.134190000000004</v>
      </c>
      <c r="P1338" s="58"/>
      <c r="Q1338" s="58"/>
      <c r="R1338" s="39">
        <v>0</v>
      </c>
      <c r="S1338" s="58"/>
      <c r="T1338" s="58"/>
      <c r="V1338" s="24">
        <f t="shared" si="86"/>
        <v>1138.7167984520968</v>
      </c>
      <c r="X1338" s="5">
        <v>386.95277296688698</v>
      </c>
      <c r="Z1338" s="20">
        <f t="shared" si="87"/>
        <v>1525.6695714189837</v>
      </c>
      <c r="AA1338" s="59">
        <f t="shared" si="85"/>
        <v>41349</v>
      </c>
      <c r="AB1338" s="25">
        <v>150.33096</v>
      </c>
      <c r="AC1338" s="52">
        <v>345.21083000000004</v>
      </c>
      <c r="AD1338" s="35"/>
      <c r="AE1338" s="35">
        <v>0</v>
      </c>
      <c r="AF1338" s="55">
        <v>226.98105999999999</v>
      </c>
      <c r="AG1338" s="56">
        <v>36.112190000000005</v>
      </c>
      <c r="AH1338" s="57">
        <v>41.264499999999998</v>
      </c>
      <c r="AI1338" s="35"/>
      <c r="AJ1338" s="58">
        <v>16.017150000000001</v>
      </c>
      <c r="AK1338" s="58"/>
      <c r="AL1338" s="35">
        <v>0</v>
      </c>
      <c r="AM1338" s="35"/>
      <c r="AN1338" s="35"/>
      <c r="AQ1338" s="24">
        <f t="shared" si="89"/>
        <v>815.91669000000013</v>
      </c>
      <c r="AS1338" s="34">
        <v>729.3</v>
      </c>
      <c r="AU1338" s="20">
        <f t="shared" si="88"/>
        <v>1545.2166900000002</v>
      </c>
      <c r="AW1338" s="20"/>
    </row>
    <row r="1339" spans="1:49" x14ac:dyDescent="0.25">
      <c r="A1339" t="str">
        <f>VLOOKUP($B1339,'Cushing Balance'!$C$2:$E$500,3,TRUE)</f>
        <v>112013</v>
      </c>
      <c r="B1339" s="1">
        <v>41350</v>
      </c>
      <c r="C1339" s="31"/>
      <c r="D1339" s="25">
        <v>217.23278999999999</v>
      </c>
      <c r="E1339" s="42">
        <v>196.81539999999998</v>
      </c>
      <c r="F1339" s="35"/>
      <c r="G1339" s="29">
        <v>93.497098452096765</v>
      </c>
      <c r="H1339" s="40">
        <v>50.481269999999995</v>
      </c>
      <c r="I1339" s="35">
        <v>0</v>
      </c>
      <c r="J1339" s="26">
        <v>0</v>
      </c>
      <c r="K1339" s="9">
        <v>106.03169</v>
      </c>
      <c r="L1339" s="51">
        <v>14.98423</v>
      </c>
      <c r="M1339" s="16">
        <v>408.68816999999996</v>
      </c>
      <c r="N1339" s="35">
        <v>0</v>
      </c>
      <c r="O1339" s="50">
        <v>73.641170000000002</v>
      </c>
      <c r="P1339" s="58"/>
      <c r="Q1339" s="58"/>
      <c r="R1339" s="39">
        <v>0</v>
      </c>
      <c r="S1339" s="58"/>
      <c r="T1339" s="58"/>
      <c r="V1339" s="24">
        <f t="shared" si="86"/>
        <v>1161.3718184520969</v>
      </c>
      <c r="X1339" s="5">
        <v>386.95277296688698</v>
      </c>
      <c r="Z1339" s="20">
        <f t="shared" si="87"/>
        <v>1548.3245914189838</v>
      </c>
      <c r="AA1339" s="59">
        <f t="shared" si="85"/>
        <v>41350</v>
      </c>
      <c r="AB1339" s="25">
        <v>142.61994000000001</v>
      </c>
      <c r="AC1339" s="52">
        <v>339.43753999999996</v>
      </c>
      <c r="AD1339" s="35"/>
      <c r="AE1339" s="35">
        <v>0</v>
      </c>
      <c r="AF1339" s="55">
        <v>231.66773000000001</v>
      </c>
      <c r="AG1339" s="56">
        <v>36.950960000000002</v>
      </c>
      <c r="AH1339" s="57">
        <v>63.66919</v>
      </c>
      <c r="AI1339" s="35"/>
      <c r="AJ1339" s="58">
        <v>15.665809999999999</v>
      </c>
      <c r="AK1339" s="58"/>
      <c r="AL1339" s="35">
        <v>0</v>
      </c>
      <c r="AM1339" s="35"/>
      <c r="AN1339" s="35"/>
      <c r="AQ1339" s="24">
        <f t="shared" si="89"/>
        <v>830.01116999999988</v>
      </c>
      <c r="AS1339" s="34">
        <v>729.3</v>
      </c>
      <c r="AU1339" s="20">
        <f t="shared" si="88"/>
        <v>1559.3111699999999</v>
      </c>
      <c r="AW1339" s="20"/>
    </row>
    <row r="1340" spans="1:49" x14ac:dyDescent="0.25">
      <c r="A1340" t="str">
        <f>VLOOKUP($B1340,'Cushing Balance'!$C$2:$E$500,3,TRUE)</f>
        <v>112013</v>
      </c>
      <c r="B1340" s="1">
        <v>41351</v>
      </c>
      <c r="C1340" s="31"/>
      <c r="D1340" s="25">
        <v>0</v>
      </c>
      <c r="E1340" s="42">
        <v>188.24664999999999</v>
      </c>
      <c r="F1340" s="35"/>
      <c r="G1340" s="29">
        <v>93.497098452096765</v>
      </c>
      <c r="H1340" s="40">
        <v>47.636900000000004</v>
      </c>
      <c r="I1340" s="35">
        <v>0</v>
      </c>
      <c r="J1340" s="26">
        <v>0</v>
      </c>
      <c r="K1340" s="9">
        <v>106.99202000000001</v>
      </c>
      <c r="L1340" s="51">
        <v>20.66067</v>
      </c>
      <c r="M1340" s="16">
        <v>391.72559999999999</v>
      </c>
      <c r="N1340" s="35">
        <v>0</v>
      </c>
      <c r="O1340" s="50">
        <v>72.910309999999996</v>
      </c>
      <c r="P1340" s="58"/>
      <c r="Q1340" s="58"/>
      <c r="R1340" s="39">
        <v>0</v>
      </c>
      <c r="S1340" s="58"/>
      <c r="T1340" s="58"/>
      <c r="V1340" s="24">
        <f t="shared" si="86"/>
        <v>921.66924845209678</v>
      </c>
      <c r="X1340" s="5">
        <v>386.95277296688698</v>
      </c>
      <c r="Z1340" s="20">
        <f t="shared" si="87"/>
        <v>1308.6220214189839</v>
      </c>
      <c r="AA1340" s="59">
        <f t="shared" si="85"/>
        <v>41351</v>
      </c>
      <c r="AB1340" s="25">
        <v>131.02713</v>
      </c>
      <c r="AC1340" s="52">
        <v>296.97516999999999</v>
      </c>
      <c r="AD1340" s="35"/>
      <c r="AE1340" s="35">
        <v>0</v>
      </c>
      <c r="AF1340" s="55">
        <v>224.30843999999999</v>
      </c>
      <c r="AG1340" s="56">
        <v>37.214330000000004</v>
      </c>
      <c r="AH1340" s="57">
        <v>71.579189999999997</v>
      </c>
      <c r="AI1340" s="35"/>
      <c r="AJ1340" s="58">
        <v>15.32456</v>
      </c>
      <c r="AK1340" s="58"/>
      <c r="AL1340" s="35">
        <v>0</v>
      </c>
      <c r="AM1340" s="35"/>
      <c r="AN1340" s="35"/>
      <c r="AQ1340" s="24">
        <f t="shared" si="89"/>
        <v>776.42882000000009</v>
      </c>
      <c r="AS1340" s="34">
        <v>729.3</v>
      </c>
      <c r="AU1340" s="20">
        <f t="shared" si="88"/>
        <v>1505.72882</v>
      </c>
      <c r="AW1340" s="20"/>
    </row>
    <row r="1341" spans="1:49" x14ac:dyDescent="0.25">
      <c r="A1341" t="str">
        <f>VLOOKUP($B1341,'Cushing Balance'!$C$2:$E$500,3,TRUE)</f>
        <v>112013</v>
      </c>
      <c r="B1341" s="1">
        <v>41352</v>
      </c>
      <c r="C1341" s="31"/>
      <c r="D1341" s="25">
        <v>215.50200000000001</v>
      </c>
      <c r="E1341" s="42">
        <v>195.60998000000001</v>
      </c>
      <c r="F1341" s="35"/>
      <c r="G1341" s="29">
        <v>93.497098452096765</v>
      </c>
      <c r="H1341" s="40">
        <v>70.273600000000002</v>
      </c>
      <c r="I1341" s="35">
        <v>0</v>
      </c>
      <c r="J1341" s="26">
        <v>0</v>
      </c>
      <c r="K1341" s="9">
        <v>106.81129</v>
      </c>
      <c r="L1341" s="51">
        <v>20.450689999999998</v>
      </c>
      <c r="M1341" s="16">
        <v>427.62268999999998</v>
      </c>
      <c r="N1341" s="35">
        <v>0</v>
      </c>
      <c r="O1341" s="50">
        <v>73.611460000000008</v>
      </c>
      <c r="P1341" s="58"/>
      <c r="Q1341" s="58"/>
      <c r="R1341" s="39">
        <v>0</v>
      </c>
      <c r="S1341" s="58"/>
      <c r="T1341" s="58"/>
      <c r="V1341" s="24">
        <f t="shared" si="86"/>
        <v>1203.3788084520968</v>
      </c>
      <c r="X1341" s="5">
        <v>386.95277296688698</v>
      </c>
      <c r="Z1341" s="20">
        <f t="shared" si="87"/>
        <v>1590.3315814189837</v>
      </c>
      <c r="AA1341" s="59">
        <f t="shared" si="85"/>
        <v>41352</v>
      </c>
      <c r="AB1341" s="25">
        <v>132.06567000000001</v>
      </c>
      <c r="AC1341" s="52">
        <v>359.91904</v>
      </c>
      <c r="AD1341" s="35"/>
      <c r="AE1341" s="35">
        <v>0</v>
      </c>
      <c r="AF1341" s="55">
        <v>230.78652</v>
      </c>
      <c r="AG1341" s="56">
        <v>37.096350000000001</v>
      </c>
      <c r="AH1341" s="57">
        <v>75.118850000000009</v>
      </c>
      <c r="AI1341" s="35"/>
      <c r="AJ1341" s="58">
        <v>15.202959999999999</v>
      </c>
      <c r="AK1341" s="58"/>
      <c r="AL1341" s="35">
        <v>0</v>
      </c>
      <c r="AM1341" s="35"/>
      <c r="AN1341" s="35"/>
      <c r="AQ1341" s="24">
        <f t="shared" si="89"/>
        <v>850.18939000000012</v>
      </c>
      <c r="AS1341" s="34">
        <v>729.3</v>
      </c>
      <c r="AU1341" s="20">
        <f t="shared" si="88"/>
        <v>1579.4893900000002</v>
      </c>
      <c r="AW1341" s="20"/>
    </row>
    <row r="1342" spans="1:49" x14ac:dyDescent="0.25">
      <c r="A1342" t="str">
        <f>VLOOKUP($B1342,'Cushing Balance'!$C$2:$E$500,3,TRUE)</f>
        <v>112013</v>
      </c>
      <c r="B1342" s="1">
        <v>41353</v>
      </c>
      <c r="C1342" s="31"/>
      <c r="D1342" s="25">
        <v>0</v>
      </c>
      <c r="E1342" s="42">
        <v>196.64570999999998</v>
      </c>
      <c r="F1342" s="35"/>
      <c r="G1342" s="29">
        <v>93.497098452096765</v>
      </c>
      <c r="H1342" s="40">
        <v>80</v>
      </c>
      <c r="I1342" s="35">
        <v>0</v>
      </c>
      <c r="J1342" s="26">
        <v>0</v>
      </c>
      <c r="K1342" s="9">
        <v>103.32746</v>
      </c>
      <c r="L1342" s="51">
        <v>18.919270000000001</v>
      </c>
      <c r="M1342" s="16">
        <v>411.21609999999998</v>
      </c>
      <c r="N1342" s="35">
        <v>0</v>
      </c>
      <c r="O1342" s="50">
        <v>73.385310000000004</v>
      </c>
      <c r="P1342" s="58"/>
      <c r="Q1342" s="58"/>
      <c r="R1342" s="39">
        <v>0</v>
      </c>
      <c r="S1342" s="58"/>
      <c r="T1342" s="58"/>
      <c r="V1342" s="24">
        <f t="shared" si="86"/>
        <v>976.99094845209675</v>
      </c>
      <c r="X1342" s="5">
        <v>386.95277296688698</v>
      </c>
      <c r="Z1342" s="20">
        <f t="shared" si="87"/>
        <v>1363.9437214189838</v>
      </c>
      <c r="AA1342" s="59">
        <f t="shared" si="85"/>
        <v>41353</v>
      </c>
      <c r="AB1342" s="25">
        <v>131.17234999999999</v>
      </c>
      <c r="AC1342" s="52">
        <v>293.23859999999996</v>
      </c>
      <c r="AD1342" s="35"/>
      <c r="AE1342" s="35">
        <v>0</v>
      </c>
      <c r="AF1342" s="55">
        <v>226.99385000000001</v>
      </c>
      <c r="AG1342" s="56">
        <v>37.29515</v>
      </c>
      <c r="AH1342" s="57">
        <v>54.375900000000001</v>
      </c>
      <c r="AI1342" s="35"/>
      <c r="AJ1342" s="58">
        <v>15.12527</v>
      </c>
      <c r="AK1342" s="58"/>
      <c r="AL1342" s="35">
        <v>0</v>
      </c>
      <c r="AM1342" s="35"/>
      <c r="AN1342" s="35"/>
      <c r="AQ1342" s="24">
        <f t="shared" si="89"/>
        <v>758.20112000000006</v>
      </c>
      <c r="AS1342" s="34">
        <v>729.3</v>
      </c>
      <c r="AU1342" s="20">
        <f t="shared" si="88"/>
        <v>1487.5011199999999</v>
      </c>
      <c r="AW1342" s="20"/>
    </row>
    <row r="1343" spans="1:49" x14ac:dyDescent="0.25">
      <c r="A1343" t="str">
        <f>VLOOKUP($B1343,'Cushing Balance'!$C$2:$E$500,3,TRUE)</f>
        <v>112013</v>
      </c>
      <c r="B1343" s="1">
        <v>41354</v>
      </c>
      <c r="C1343" s="31"/>
      <c r="D1343" s="25">
        <v>201.48683</v>
      </c>
      <c r="E1343" s="42">
        <v>173.92863</v>
      </c>
      <c r="F1343" s="35"/>
      <c r="G1343" s="29">
        <v>93.497098452096765</v>
      </c>
      <c r="H1343" s="40">
        <v>80</v>
      </c>
      <c r="I1343" s="35">
        <v>0</v>
      </c>
      <c r="J1343" s="26">
        <v>0</v>
      </c>
      <c r="K1343" s="9">
        <v>101.54902</v>
      </c>
      <c r="L1343" s="51">
        <v>20.803519999999999</v>
      </c>
      <c r="M1343" s="16">
        <v>416.85683</v>
      </c>
      <c r="N1343" s="35">
        <v>0</v>
      </c>
      <c r="O1343" s="50">
        <v>73.046229999999994</v>
      </c>
      <c r="P1343" s="58"/>
      <c r="Q1343" s="58"/>
      <c r="R1343" s="39">
        <v>0</v>
      </c>
      <c r="S1343" s="58"/>
      <c r="T1343" s="58"/>
      <c r="V1343" s="24">
        <f t="shared" si="86"/>
        <v>1161.1681584520968</v>
      </c>
      <c r="X1343" s="5">
        <v>386.95277296688698</v>
      </c>
      <c r="Z1343" s="20">
        <f t="shared" si="87"/>
        <v>1548.1209314189837</v>
      </c>
      <c r="AA1343" s="59">
        <f t="shared" si="85"/>
        <v>41354</v>
      </c>
      <c r="AB1343" s="25">
        <v>131.97948000000002</v>
      </c>
      <c r="AC1343" s="52">
        <v>321.61491999999998</v>
      </c>
      <c r="AD1343" s="35"/>
      <c r="AE1343" s="35">
        <v>0</v>
      </c>
      <c r="AF1343" s="55">
        <v>228.57944000000001</v>
      </c>
      <c r="AG1343" s="56">
        <v>36.737690000000001</v>
      </c>
      <c r="AH1343" s="57">
        <v>67.009020000000007</v>
      </c>
      <c r="AI1343" s="35"/>
      <c r="AJ1343" s="58">
        <v>15.488440000000001</v>
      </c>
      <c r="AK1343" s="58"/>
      <c r="AL1343" s="35">
        <v>0</v>
      </c>
      <c r="AM1343" s="35"/>
      <c r="AN1343" s="35"/>
      <c r="AQ1343" s="24">
        <f t="shared" si="89"/>
        <v>801.40899000000002</v>
      </c>
      <c r="AS1343" s="34">
        <v>729.3</v>
      </c>
      <c r="AU1343" s="20">
        <f t="shared" si="88"/>
        <v>1530.7089900000001</v>
      </c>
      <c r="AW1343" s="20"/>
    </row>
    <row r="1344" spans="1:49" x14ac:dyDescent="0.25">
      <c r="A1344" t="str">
        <f>VLOOKUP($B1344,'Cushing Balance'!$C$2:$E$500,3,TRUE)</f>
        <v>112013</v>
      </c>
      <c r="B1344" s="1">
        <v>41355</v>
      </c>
      <c r="C1344" s="31"/>
      <c r="D1344" s="25">
        <v>129.17033000000001</v>
      </c>
      <c r="E1344" s="42">
        <v>173.14500000000001</v>
      </c>
      <c r="F1344" s="35"/>
      <c r="G1344" s="29">
        <v>93.497098452096765</v>
      </c>
      <c r="H1344" s="40">
        <v>78.273830000000004</v>
      </c>
      <c r="I1344" s="35">
        <v>0</v>
      </c>
      <c r="J1344" s="26">
        <v>0</v>
      </c>
      <c r="K1344" s="9">
        <v>102.49388</v>
      </c>
      <c r="L1344" s="51">
        <v>20.530830000000002</v>
      </c>
      <c r="M1344" s="16">
        <v>447.03552000000002</v>
      </c>
      <c r="N1344" s="35">
        <v>0</v>
      </c>
      <c r="O1344" s="50">
        <v>73.534440000000004</v>
      </c>
      <c r="P1344" s="58"/>
      <c r="Q1344" s="58"/>
      <c r="R1344" s="39">
        <v>0</v>
      </c>
      <c r="S1344" s="58"/>
      <c r="T1344" s="58"/>
      <c r="V1344" s="24">
        <f t="shared" si="86"/>
        <v>1117.6809284520969</v>
      </c>
      <c r="X1344" s="5">
        <v>386.95277296688698</v>
      </c>
      <c r="Z1344" s="20">
        <f t="shared" si="87"/>
        <v>1504.6337014189839</v>
      </c>
      <c r="AA1344" s="59">
        <f t="shared" si="85"/>
        <v>41355</v>
      </c>
      <c r="AB1344" s="25">
        <v>137.49619000000001</v>
      </c>
      <c r="AC1344" s="52">
        <v>352.86601999999999</v>
      </c>
      <c r="AD1344" s="35"/>
      <c r="AE1344" s="35">
        <v>0</v>
      </c>
      <c r="AF1344" s="55">
        <v>222.64044000000001</v>
      </c>
      <c r="AG1344" s="56">
        <v>36.807960000000001</v>
      </c>
      <c r="AH1344" s="57">
        <v>85.847899999999996</v>
      </c>
      <c r="AI1344" s="35"/>
      <c r="AJ1344" s="58">
        <v>15.320209999999999</v>
      </c>
      <c r="AK1344" s="58"/>
      <c r="AL1344" s="35">
        <v>0</v>
      </c>
      <c r="AM1344" s="35"/>
      <c r="AN1344" s="35"/>
      <c r="AQ1344" s="24">
        <f t="shared" si="89"/>
        <v>850.97871999999995</v>
      </c>
      <c r="AS1344" s="34">
        <v>729.3</v>
      </c>
      <c r="AU1344" s="20">
        <f t="shared" si="88"/>
        <v>1580.2787199999998</v>
      </c>
      <c r="AW1344" s="20"/>
    </row>
    <row r="1345" spans="1:49" x14ac:dyDescent="0.25">
      <c r="A1345" t="str">
        <f>VLOOKUP($B1345,'Cushing Balance'!$C$2:$E$500,3,TRUE)</f>
        <v>122013</v>
      </c>
      <c r="B1345" s="1">
        <v>41356</v>
      </c>
      <c r="C1345" s="31"/>
      <c r="D1345" s="25">
        <v>62.986710000000002</v>
      </c>
      <c r="E1345" s="42">
        <v>192.26949999999999</v>
      </c>
      <c r="F1345" s="35"/>
      <c r="G1345" s="29">
        <v>93.497098452096765</v>
      </c>
      <c r="H1345" s="40">
        <v>60.035899999999998</v>
      </c>
      <c r="I1345" s="35">
        <v>0</v>
      </c>
      <c r="J1345" s="26">
        <v>0</v>
      </c>
      <c r="K1345" s="9">
        <v>106.39921000000001</v>
      </c>
      <c r="L1345" s="51">
        <v>20.68319</v>
      </c>
      <c r="M1345" s="16">
        <v>413.70143999999999</v>
      </c>
      <c r="N1345" s="35">
        <v>0</v>
      </c>
      <c r="O1345" s="50">
        <v>75.048829999999995</v>
      </c>
      <c r="P1345" s="58"/>
      <c r="Q1345" s="58"/>
      <c r="R1345" s="39">
        <v>0</v>
      </c>
      <c r="S1345" s="58"/>
      <c r="T1345" s="58"/>
      <c r="V1345" s="24">
        <f t="shared" si="86"/>
        <v>1024.6218784520968</v>
      </c>
      <c r="X1345" s="5">
        <v>386.95277296688698</v>
      </c>
      <c r="Z1345" s="20">
        <f t="shared" si="87"/>
        <v>1411.5746514189836</v>
      </c>
      <c r="AA1345" s="59">
        <f t="shared" si="85"/>
        <v>41356</v>
      </c>
      <c r="AB1345" s="25">
        <v>130.21030999999999</v>
      </c>
      <c r="AC1345" s="52">
        <v>336.65396000000004</v>
      </c>
      <c r="AD1345" s="35"/>
      <c r="AE1345" s="35">
        <v>0</v>
      </c>
      <c r="AF1345" s="55">
        <v>225.29669000000001</v>
      </c>
      <c r="AG1345" s="56">
        <v>34.830980000000004</v>
      </c>
      <c r="AH1345" s="57">
        <v>94.319670000000002</v>
      </c>
      <c r="AI1345" s="35"/>
      <c r="AJ1345" s="58">
        <v>15.00225</v>
      </c>
      <c r="AK1345" s="58"/>
      <c r="AL1345" s="35">
        <v>0</v>
      </c>
      <c r="AM1345" s="35"/>
      <c r="AN1345" s="35"/>
      <c r="AQ1345" s="24">
        <f t="shared" si="89"/>
        <v>836.31385999999998</v>
      </c>
      <c r="AS1345" s="34">
        <v>729.3</v>
      </c>
      <c r="AU1345" s="20">
        <f t="shared" si="88"/>
        <v>1565.6138599999999</v>
      </c>
      <c r="AW1345" s="20"/>
    </row>
    <row r="1346" spans="1:49" x14ac:dyDescent="0.25">
      <c r="A1346" t="str">
        <f>VLOOKUP($B1346,'Cushing Balance'!$C$2:$E$500,3,TRUE)</f>
        <v>122013</v>
      </c>
      <c r="B1346" s="1">
        <v>41357</v>
      </c>
      <c r="C1346" s="31"/>
      <c r="D1346" s="25">
        <v>96.077919999999992</v>
      </c>
      <c r="E1346" s="42">
        <v>157.01333</v>
      </c>
      <c r="F1346" s="35"/>
      <c r="G1346" s="29">
        <v>93.497098452096765</v>
      </c>
      <c r="H1346" s="40">
        <v>40.34619</v>
      </c>
      <c r="I1346" s="35">
        <v>0</v>
      </c>
      <c r="J1346" s="26">
        <v>0</v>
      </c>
      <c r="K1346" s="9">
        <v>106.876</v>
      </c>
      <c r="L1346" s="51">
        <v>14.6319</v>
      </c>
      <c r="M1346" s="16">
        <v>434.10527000000002</v>
      </c>
      <c r="N1346" s="35">
        <v>0</v>
      </c>
      <c r="O1346" s="50">
        <v>73.495440000000002</v>
      </c>
      <c r="P1346" s="58"/>
      <c r="Q1346" s="58"/>
      <c r="R1346" s="39">
        <v>0</v>
      </c>
      <c r="S1346" s="58"/>
      <c r="T1346" s="58"/>
      <c r="V1346" s="24">
        <f t="shared" si="86"/>
        <v>1016.0431484520967</v>
      </c>
      <c r="X1346" s="5">
        <v>386.95277296688698</v>
      </c>
      <c r="Z1346" s="20">
        <f t="shared" si="87"/>
        <v>1402.9959214189837</v>
      </c>
      <c r="AA1346" s="59">
        <f t="shared" si="85"/>
        <v>41357</v>
      </c>
      <c r="AB1346" s="25">
        <v>130.81594000000001</v>
      </c>
      <c r="AC1346" s="52">
        <v>346.62025</v>
      </c>
      <c r="AD1346" s="35"/>
      <c r="AE1346" s="35">
        <v>0</v>
      </c>
      <c r="AF1346" s="55">
        <v>225.54499999999999</v>
      </c>
      <c r="AG1346" s="56">
        <v>36.852809999999998</v>
      </c>
      <c r="AH1346" s="57">
        <v>109.64165</v>
      </c>
      <c r="AI1346" s="35"/>
      <c r="AJ1346" s="58">
        <v>14.492899999999999</v>
      </c>
      <c r="AK1346" s="58"/>
      <c r="AL1346" s="35">
        <v>0</v>
      </c>
      <c r="AM1346" s="35"/>
      <c r="AN1346" s="35"/>
      <c r="AQ1346" s="24">
        <f t="shared" si="89"/>
        <v>863.96854999999994</v>
      </c>
      <c r="AS1346" s="34">
        <v>729.3</v>
      </c>
      <c r="AU1346" s="20">
        <f t="shared" si="88"/>
        <v>1593.2685499999998</v>
      </c>
      <c r="AW1346" s="20"/>
    </row>
    <row r="1347" spans="1:49" x14ac:dyDescent="0.25">
      <c r="A1347" t="str">
        <f>VLOOKUP($B1347,'Cushing Balance'!$C$2:$E$500,3,TRUE)</f>
        <v>122013</v>
      </c>
      <c r="B1347" s="1">
        <v>41358</v>
      </c>
      <c r="C1347" s="31"/>
      <c r="D1347" s="25">
        <v>21.581959999999999</v>
      </c>
      <c r="E1347" s="42">
        <v>194.36106000000001</v>
      </c>
      <c r="F1347" s="35"/>
      <c r="G1347" s="29">
        <v>93.497098452096765</v>
      </c>
      <c r="H1347" s="40">
        <v>51.059629999999999</v>
      </c>
      <c r="I1347" s="35">
        <v>0</v>
      </c>
      <c r="J1347" s="26">
        <v>0</v>
      </c>
      <c r="K1347" s="9">
        <v>105.50177000000001</v>
      </c>
      <c r="L1347" s="51">
        <v>20.78275</v>
      </c>
      <c r="M1347" s="16">
        <v>419.62184999999999</v>
      </c>
      <c r="N1347" s="35">
        <v>0</v>
      </c>
      <c r="O1347" s="50">
        <v>72.226880000000008</v>
      </c>
      <c r="P1347" s="58"/>
      <c r="Q1347" s="58"/>
      <c r="R1347" s="39">
        <v>0</v>
      </c>
      <c r="S1347" s="58"/>
      <c r="T1347" s="58"/>
      <c r="V1347" s="24">
        <f t="shared" si="86"/>
        <v>978.6329984520969</v>
      </c>
      <c r="X1347" s="5">
        <v>386.95277296688698</v>
      </c>
      <c r="Z1347" s="20">
        <f t="shared" si="87"/>
        <v>1365.5857714189838</v>
      </c>
      <c r="AA1347" s="59">
        <f t="shared" si="85"/>
        <v>41358</v>
      </c>
      <c r="AB1347" s="25">
        <v>132.08280999999999</v>
      </c>
      <c r="AC1347" s="52">
        <v>312.59535</v>
      </c>
      <c r="AD1347" s="35"/>
      <c r="AE1347" s="35">
        <v>0</v>
      </c>
      <c r="AF1347" s="55">
        <v>227.81877</v>
      </c>
      <c r="AG1347" s="56">
        <v>35.292149999999999</v>
      </c>
      <c r="AH1347" s="57">
        <v>103.53713</v>
      </c>
      <c r="AI1347" s="35"/>
      <c r="AJ1347" s="58">
        <v>13.83135</v>
      </c>
      <c r="AK1347" s="58"/>
      <c r="AL1347" s="35">
        <v>0</v>
      </c>
      <c r="AM1347" s="35"/>
      <c r="AN1347" s="35"/>
      <c r="AQ1347" s="24">
        <f t="shared" si="89"/>
        <v>825.1575600000001</v>
      </c>
      <c r="AS1347" s="34">
        <v>729.3</v>
      </c>
      <c r="AU1347" s="20">
        <f t="shared" si="88"/>
        <v>1554.4575600000001</v>
      </c>
      <c r="AW1347" s="20"/>
    </row>
    <row r="1348" spans="1:49" x14ac:dyDescent="0.25">
      <c r="A1348" t="str">
        <f>VLOOKUP($B1348,'Cushing Balance'!$C$2:$E$500,3,TRUE)</f>
        <v>122013</v>
      </c>
      <c r="B1348" s="1">
        <v>41359</v>
      </c>
      <c r="C1348" s="31"/>
      <c r="D1348" s="25">
        <v>74.338979999999992</v>
      </c>
      <c r="E1348" s="42">
        <v>195.23473000000001</v>
      </c>
      <c r="F1348" s="35"/>
      <c r="G1348" s="29">
        <v>93.497098452096765</v>
      </c>
      <c r="H1348" s="40">
        <v>56.702169999999995</v>
      </c>
      <c r="I1348" s="35">
        <v>0</v>
      </c>
      <c r="J1348" s="26">
        <v>0</v>
      </c>
      <c r="K1348" s="9">
        <v>104.99527</v>
      </c>
      <c r="L1348" s="51">
        <v>20.708830000000003</v>
      </c>
      <c r="M1348" s="16">
        <v>420.03019</v>
      </c>
      <c r="N1348" s="35">
        <v>0</v>
      </c>
      <c r="O1348" s="50">
        <v>72.938850000000002</v>
      </c>
      <c r="P1348" s="58"/>
      <c r="Q1348" s="58"/>
      <c r="R1348" s="39">
        <v>0</v>
      </c>
      <c r="S1348" s="58"/>
      <c r="T1348" s="58"/>
      <c r="V1348" s="24">
        <f t="shared" si="86"/>
        <v>1038.4461184520969</v>
      </c>
      <c r="X1348" s="5">
        <v>386.95277296688698</v>
      </c>
      <c r="Z1348" s="20">
        <f t="shared" si="87"/>
        <v>1425.398891418984</v>
      </c>
      <c r="AA1348" s="59">
        <f t="shared" si="85"/>
        <v>41359</v>
      </c>
      <c r="AB1348" s="25">
        <v>132.06035</v>
      </c>
      <c r="AC1348" s="52">
        <v>333.95832999999999</v>
      </c>
      <c r="AD1348" s="35"/>
      <c r="AE1348" s="35">
        <v>0</v>
      </c>
      <c r="AF1348" s="55">
        <v>196.86789999999999</v>
      </c>
      <c r="AG1348" s="56">
        <v>36.646099999999997</v>
      </c>
      <c r="AH1348" s="57">
        <v>80.225080000000005</v>
      </c>
      <c r="AI1348" s="35"/>
      <c r="AJ1348" s="58">
        <v>13.920059999999999</v>
      </c>
      <c r="AK1348" s="58"/>
      <c r="AL1348" s="35">
        <v>0</v>
      </c>
      <c r="AM1348" s="35"/>
      <c r="AN1348" s="35"/>
      <c r="AQ1348" s="24">
        <f t="shared" si="89"/>
        <v>793.67782000000011</v>
      </c>
      <c r="AS1348" s="34">
        <v>729.3</v>
      </c>
      <c r="AU1348" s="20">
        <f t="shared" si="88"/>
        <v>1522.9778200000001</v>
      </c>
      <c r="AW1348" s="20"/>
    </row>
    <row r="1349" spans="1:49" x14ac:dyDescent="0.25">
      <c r="A1349" t="str">
        <f>VLOOKUP($B1349,'Cushing Balance'!$C$2:$E$500,3,TRUE)</f>
        <v>122013</v>
      </c>
      <c r="B1349" s="1">
        <v>41360</v>
      </c>
      <c r="C1349" s="31"/>
      <c r="D1349" s="25">
        <v>254.17963</v>
      </c>
      <c r="E1349" s="42">
        <v>153.10139999999998</v>
      </c>
      <c r="F1349" s="35"/>
      <c r="G1349" s="29">
        <v>93.497098452096765</v>
      </c>
      <c r="H1349" s="40">
        <v>69.481850000000009</v>
      </c>
      <c r="I1349" s="35">
        <v>0</v>
      </c>
      <c r="J1349" s="26">
        <v>0</v>
      </c>
      <c r="K1349" s="9">
        <v>99.682810000000003</v>
      </c>
      <c r="L1349" s="51">
        <v>20.939169999999997</v>
      </c>
      <c r="M1349" s="16">
        <v>446.94934999999998</v>
      </c>
      <c r="N1349" s="35">
        <v>0</v>
      </c>
      <c r="O1349" s="50">
        <v>72.568210000000008</v>
      </c>
      <c r="P1349" s="58"/>
      <c r="Q1349" s="58"/>
      <c r="R1349" s="39">
        <v>0</v>
      </c>
      <c r="S1349" s="58"/>
      <c r="T1349" s="58"/>
      <c r="V1349" s="24">
        <f t="shared" si="86"/>
        <v>1210.3995184520968</v>
      </c>
      <c r="X1349" s="5">
        <v>386.95277296688698</v>
      </c>
      <c r="Z1349" s="20">
        <f t="shared" si="87"/>
        <v>1597.3522914189839</v>
      </c>
      <c r="AA1349" s="59">
        <f t="shared" si="85"/>
        <v>41360</v>
      </c>
      <c r="AB1349" s="25">
        <v>132.08965000000001</v>
      </c>
      <c r="AC1349" s="52">
        <v>348.18324999999999</v>
      </c>
      <c r="AD1349" s="35"/>
      <c r="AE1349" s="35">
        <v>0</v>
      </c>
      <c r="AF1349" s="55">
        <v>231.70065</v>
      </c>
      <c r="AG1349" s="56">
        <v>35.410769999999999</v>
      </c>
      <c r="AH1349" s="57">
        <v>101.71871</v>
      </c>
      <c r="AI1349" s="35"/>
      <c r="AJ1349" s="58">
        <v>14.886790000000001</v>
      </c>
      <c r="AK1349" s="58"/>
      <c r="AL1349" s="35">
        <v>0</v>
      </c>
      <c r="AM1349" s="35"/>
      <c r="AN1349" s="35"/>
      <c r="AQ1349" s="24">
        <f t="shared" si="89"/>
        <v>863.9898199999999</v>
      </c>
      <c r="AS1349" s="34">
        <v>729.3</v>
      </c>
      <c r="AU1349" s="20">
        <f t="shared" si="88"/>
        <v>1593.28982</v>
      </c>
      <c r="AW1349" s="20"/>
    </row>
    <row r="1350" spans="1:49" x14ac:dyDescent="0.25">
      <c r="A1350" t="str">
        <f>VLOOKUP($B1350,'Cushing Balance'!$C$2:$E$500,3,TRUE)</f>
        <v>122013</v>
      </c>
      <c r="B1350" s="1">
        <v>41361</v>
      </c>
      <c r="C1350" s="31"/>
      <c r="D1350" s="25">
        <v>60.178919999999998</v>
      </c>
      <c r="E1350" s="42">
        <v>156.4999</v>
      </c>
      <c r="F1350" s="35"/>
      <c r="G1350" s="29">
        <v>93.497098452096765</v>
      </c>
      <c r="H1350" s="40">
        <v>53.793039999999998</v>
      </c>
      <c r="I1350" s="35">
        <v>0</v>
      </c>
      <c r="J1350" s="26">
        <v>0</v>
      </c>
      <c r="K1350" s="9">
        <v>93.459210000000013</v>
      </c>
      <c r="L1350" s="51">
        <v>20.768919999999998</v>
      </c>
      <c r="M1350" s="16">
        <v>444.78109999999998</v>
      </c>
      <c r="N1350" s="35">
        <v>0</v>
      </c>
      <c r="O1350" s="50">
        <v>71.593440000000001</v>
      </c>
      <c r="P1350" s="58"/>
      <c r="Q1350" s="58"/>
      <c r="R1350" s="39">
        <v>0</v>
      </c>
      <c r="S1350" s="58"/>
      <c r="T1350" s="58"/>
      <c r="V1350" s="24">
        <f t="shared" si="86"/>
        <v>994.57162845209666</v>
      </c>
      <c r="X1350" s="5">
        <v>386.95277296688698</v>
      </c>
      <c r="Z1350" s="20">
        <f t="shared" si="87"/>
        <v>1381.5244014189836</v>
      </c>
      <c r="AA1350" s="59">
        <f t="shared" si="85"/>
        <v>41361</v>
      </c>
      <c r="AB1350" s="25">
        <v>131.88069000000002</v>
      </c>
      <c r="AC1350" s="52">
        <v>330.44331</v>
      </c>
      <c r="AD1350" s="35"/>
      <c r="AE1350" s="35">
        <v>0</v>
      </c>
      <c r="AF1350" s="55">
        <v>218.83151999999998</v>
      </c>
      <c r="AG1350" s="56">
        <v>35.25365</v>
      </c>
      <c r="AH1350" s="57">
        <v>95.156999999999996</v>
      </c>
      <c r="AI1350" s="35"/>
      <c r="AJ1350" s="58">
        <v>14.476270000000001</v>
      </c>
      <c r="AK1350" s="58"/>
      <c r="AL1350" s="35">
        <v>0</v>
      </c>
      <c r="AM1350" s="35"/>
      <c r="AN1350" s="35"/>
      <c r="AQ1350" s="24">
        <f t="shared" si="89"/>
        <v>826.04244000000006</v>
      </c>
      <c r="AS1350" s="34">
        <v>729.3</v>
      </c>
      <c r="AU1350" s="20">
        <f t="shared" si="88"/>
        <v>1555.3424399999999</v>
      </c>
      <c r="AW1350" s="20"/>
    </row>
    <row r="1351" spans="1:49" x14ac:dyDescent="0.25">
      <c r="A1351" t="str">
        <f>VLOOKUP($B1351,'Cushing Balance'!$C$2:$E$500,3,TRUE)</f>
        <v>122013</v>
      </c>
      <c r="B1351" s="1">
        <v>41362</v>
      </c>
      <c r="C1351" s="31"/>
      <c r="D1351" s="25">
        <v>59.65992</v>
      </c>
      <c r="E1351" s="42">
        <v>192.16849999999999</v>
      </c>
      <c r="F1351" s="35"/>
      <c r="G1351" s="29">
        <v>93.497098452096765</v>
      </c>
      <c r="H1351" s="40">
        <v>70.666749999999993</v>
      </c>
      <c r="I1351" s="35">
        <v>0</v>
      </c>
      <c r="J1351" s="26">
        <v>0</v>
      </c>
      <c r="K1351" s="9">
        <v>105.88865</v>
      </c>
      <c r="L1351" s="51">
        <v>21.600099999999998</v>
      </c>
      <c r="M1351" s="16">
        <v>407.11202000000003</v>
      </c>
      <c r="N1351" s="35">
        <v>0</v>
      </c>
      <c r="O1351" s="50">
        <v>73.645880000000005</v>
      </c>
      <c r="P1351" s="58"/>
      <c r="Q1351" s="58"/>
      <c r="R1351" s="39">
        <v>0</v>
      </c>
      <c r="S1351" s="58"/>
      <c r="T1351" s="58"/>
      <c r="V1351" s="24">
        <f t="shared" si="86"/>
        <v>1024.2389184520966</v>
      </c>
      <c r="X1351" s="5">
        <v>386.95277296688698</v>
      </c>
      <c r="Z1351" s="20">
        <f t="shared" si="87"/>
        <v>1411.1916914189837</v>
      </c>
      <c r="AA1351" s="59">
        <f t="shared" si="85"/>
        <v>41362</v>
      </c>
      <c r="AB1351" s="25">
        <v>130.72702000000001</v>
      </c>
      <c r="AC1351" s="52">
        <v>352.21897999999999</v>
      </c>
      <c r="AD1351" s="35"/>
      <c r="AE1351" s="35">
        <v>0</v>
      </c>
      <c r="AF1351" s="55">
        <v>221.49779000000001</v>
      </c>
      <c r="AG1351" s="56">
        <v>35.228999999999999</v>
      </c>
      <c r="AH1351" s="57">
        <v>84.718980000000002</v>
      </c>
      <c r="AI1351" s="35"/>
      <c r="AJ1351" s="58">
        <v>15.64758</v>
      </c>
      <c r="AK1351" s="58"/>
      <c r="AL1351" s="35">
        <v>0</v>
      </c>
      <c r="AM1351" s="35"/>
      <c r="AN1351" s="35"/>
      <c r="AQ1351" s="24">
        <f t="shared" si="89"/>
        <v>840.03935000000001</v>
      </c>
      <c r="AS1351" s="34">
        <v>729.3</v>
      </c>
      <c r="AU1351" s="20">
        <f t="shared" si="88"/>
        <v>1569.33935</v>
      </c>
      <c r="AW1351" s="20"/>
    </row>
    <row r="1352" spans="1:49" x14ac:dyDescent="0.25">
      <c r="A1352" t="str">
        <f>VLOOKUP($B1352,'Cushing Balance'!$C$2:$E$500,3,TRUE)</f>
        <v>132013</v>
      </c>
      <c r="B1352" s="1">
        <v>41363</v>
      </c>
      <c r="C1352" s="31"/>
      <c r="D1352" s="25">
        <v>44.231830000000002</v>
      </c>
      <c r="E1352" s="42">
        <v>193.68813</v>
      </c>
      <c r="F1352" s="35"/>
      <c r="G1352" s="29">
        <v>93.497098452096765</v>
      </c>
      <c r="H1352" s="40">
        <v>66.273789999999991</v>
      </c>
      <c r="I1352" s="35">
        <v>0</v>
      </c>
      <c r="J1352" s="26">
        <v>0</v>
      </c>
      <c r="K1352" s="9">
        <v>104.95989999999999</v>
      </c>
      <c r="L1352" s="51">
        <v>22.243849999999998</v>
      </c>
      <c r="M1352" s="16">
        <v>447.05862999999999</v>
      </c>
      <c r="N1352" s="35">
        <v>0</v>
      </c>
      <c r="O1352" s="50">
        <v>72.867020000000011</v>
      </c>
      <c r="P1352" s="58"/>
      <c r="Q1352" s="58"/>
      <c r="R1352" s="39">
        <v>0</v>
      </c>
      <c r="S1352" s="58"/>
      <c r="T1352" s="58"/>
      <c r="V1352" s="24">
        <f t="shared" si="86"/>
        <v>1044.8202484520966</v>
      </c>
      <c r="X1352" s="5">
        <v>386.95277296688698</v>
      </c>
      <c r="Z1352" s="20">
        <f t="shared" si="87"/>
        <v>1431.7730214189837</v>
      </c>
      <c r="AA1352" s="59">
        <f t="shared" ref="AA1352:AA1415" si="90">B1352</f>
        <v>41363</v>
      </c>
      <c r="AB1352" s="25">
        <v>130.65923000000001</v>
      </c>
      <c r="AC1352" s="52">
        <v>337.73763000000002</v>
      </c>
      <c r="AD1352" s="35"/>
      <c r="AE1352" s="35">
        <v>0</v>
      </c>
      <c r="AF1352" s="55">
        <v>229.38604000000001</v>
      </c>
      <c r="AG1352" s="56">
        <v>35.42548</v>
      </c>
      <c r="AH1352" s="57">
        <v>122.79477</v>
      </c>
      <c r="AI1352" s="35"/>
      <c r="AJ1352" s="58">
        <v>15.978</v>
      </c>
      <c r="AK1352" s="58"/>
      <c r="AL1352" s="35">
        <v>0</v>
      </c>
      <c r="AM1352" s="35"/>
      <c r="AN1352" s="35"/>
      <c r="AQ1352" s="24">
        <f t="shared" si="89"/>
        <v>871.98114999999996</v>
      </c>
      <c r="AS1352" s="34">
        <v>729.3</v>
      </c>
      <c r="AU1352" s="20">
        <f t="shared" si="88"/>
        <v>1601.2811499999998</v>
      </c>
      <c r="AW1352" s="20"/>
    </row>
    <row r="1353" spans="1:49" x14ac:dyDescent="0.25">
      <c r="A1353" t="str">
        <f>VLOOKUP($B1353,'Cushing Balance'!$C$2:$E$500,3,TRUE)</f>
        <v>132013</v>
      </c>
      <c r="B1353" s="1">
        <v>41364</v>
      </c>
      <c r="C1353" s="31"/>
      <c r="D1353" s="25">
        <v>204.75212999999999</v>
      </c>
      <c r="E1353" s="42">
        <v>194.14143999999999</v>
      </c>
      <c r="F1353" s="35"/>
      <c r="G1353" s="29">
        <v>93.497098452096765</v>
      </c>
      <c r="H1353" s="40">
        <v>40.152290000000001</v>
      </c>
      <c r="I1353" s="35">
        <v>0</v>
      </c>
      <c r="J1353" s="26">
        <v>0</v>
      </c>
      <c r="K1353" s="9">
        <v>96.544309999999996</v>
      </c>
      <c r="L1353" s="51">
        <v>22.578419999999998</v>
      </c>
      <c r="M1353" s="16">
        <v>386.03858000000002</v>
      </c>
      <c r="N1353" s="35">
        <v>0</v>
      </c>
      <c r="O1353" s="50">
        <v>70.143439999999998</v>
      </c>
      <c r="P1353" s="58"/>
      <c r="Q1353" s="58"/>
      <c r="R1353" s="39">
        <v>0</v>
      </c>
      <c r="S1353" s="58"/>
      <c r="T1353" s="58"/>
      <c r="V1353" s="24">
        <f t="shared" si="86"/>
        <v>1107.8477084520969</v>
      </c>
      <c r="X1353" s="5">
        <v>386.95277296688698</v>
      </c>
      <c r="Z1353" s="20">
        <f t="shared" si="87"/>
        <v>1494.800481418984</v>
      </c>
      <c r="AA1353" s="59">
        <f t="shared" si="90"/>
        <v>41364</v>
      </c>
      <c r="AB1353" s="25">
        <v>131.01567</v>
      </c>
      <c r="AC1353" s="52">
        <v>329.63049999999998</v>
      </c>
      <c r="AD1353" s="35"/>
      <c r="AE1353" s="35">
        <v>0</v>
      </c>
      <c r="AF1353" s="55">
        <v>231.63342</v>
      </c>
      <c r="AG1353" s="56">
        <v>35.377519999999997</v>
      </c>
      <c r="AH1353" s="57">
        <v>111.47024999999999</v>
      </c>
      <c r="AI1353" s="35"/>
      <c r="AJ1353" s="58">
        <v>16.12519</v>
      </c>
      <c r="AK1353" s="58"/>
      <c r="AL1353" s="35">
        <v>0</v>
      </c>
      <c r="AM1353" s="35"/>
      <c r="AN1353" s="35"/>
      <c r="AQ1353" s="24">
        <f t="shared" si="89"/>
        <v>855.25254999999993</v>
      </c>
      <c r="AS1353" s="34">
        <v>729.3</v>
      </c>
      <c r="AU1353" s="20">
        <f t="shared" si="88"/>
        <v>1584.5525499999999</v>
      </c>
      <c r="AW1353" s="20"/>
    </row>
    <row r="1354" spans="1:49" x14ac:dyDescent="0.25">
      <c r="A1354" t="str">
        <f>VLOOKUP($B1354,'Cushing Balance'!$C$2:$E$500,3,TRUE)</f>
        <v>132013</v>
      </c>
      <c r="B1354" s="1">
        <v>41365</v>
      </c>
      <c r="C1354" s="31"/>
      <c r="D1354" s="25">
        <v>95.8095</v>
      </c>
      <c r="E1354" s="42">
        <v>191.19589999999999</v>
      </c>
      <c r="F1354" s="35"/>
      <c r="G1354" s="23">
        <v>89.347187502833336</v>
      </c>
      <c r="H1354" s="40">
        <v>49.517000000000003</v>
      </c>
      <c r="I1354" s="35">
        <v>0</v>
      </c>
      <c r="J1354" s="26">
        <v>0</v>
      </c>
      <c r="K1354" s="9">
        <v>79.526330000000002</v>
      </c>
      <c r="L1354" s="51">
        <v>15.491520000000001</v>
      </c>
      <c r="M1354" s="16">
        <v>347.49871000000002</v>
      </c>
      <c r="N1354" s="35">
        <v>0</v>
      </c>
      <c r="O1354" s="50">
        <v>48.895249999999997</v>
      </c>
      <c r="P1354" s="58"/>
      <c r="Q1354" s="58"/>
      <c r="R1354" s="39">
        <v>0</v>
      </c>
      <c r="S1354" s="58"/>
      <c r="T1354" s="58"/>
      <c r="V1354" s="24">
        <f t="shared" ref="V1354:V1417" si="91">SUM(D1354:R1354)</f>
        <v>917.28139750283344</v>
      </c>
      <c r="X1354" s="5">
        <v>390.37889343015121</v>
      </c>
      <c r="Z1354" s="20">
        <f t="shared" ref="Z1354:Z1417" si="92">X1354+V1354</f>
        <v>1307.6602909329847</v>
      </c>
      <c r="AA1354" s="59">
        <f t="shared" si="90"/>
        <v>41365</v>
      </c>
      <c r="AB1354" s="25">
        <v>131.04805999999999</v>
      </c>
      <c r="AC1354" s="52">
        <v>363.62392</v>
      </c>
      <c r="AD1354" s="35"/>
      <c r="AE1354" s="35">
        <v>0</v>
      </c>
      <c r="AF1354" s="55">
        <v>231.90798000000001</v>
      </c>
      <c r="AG1354" s="56">
        <v>34.590129999999995</v>
      </c>
      <c r="AH1354" s="57">
        <v>80.868539999999996</v>
      </c>
      <c r="AI1354" s="35"/>
      <c r="AJ1354" s="58">
        <v>14.41517</v>
      </c>
      <c r="AK1354" s="58"/>
      <c r="AL1354" s="35">
        <v>0</v>
      </c>
      <c r="AM1354" s="35"/>
      <c r="AN1354" s="35"/>
      <c r="AQ1354" s="24">
        <f t="shared" si="89"/>
        <v>856.4538</v>
      </c>
      <c r="AS1354" s="34">
        <v>736.95</v>
      </c>
      <c r="AU1354" s="20">
        <f t="shared" ref="AU1354:AU1417" si="93">AS1354+AQ1354</f>
        <v>1593.4038</v>
      </c>
      <c r="AW1354" s="20"/>
    </row>
    <row r="1355" spans="1:49" x14ac:dyDescent="0.25">
      <c r="A1355" t="str">
        <f>VLOOKUP($B1355,'Cushing Balance'!$C$2:$E$500,3,TRUE)</f>
        <v>132013</v>
      </c>
      <c r="B1355" s="1">
        <v>41366</v>
      </c>
      <c r="C1355" s="31"/>
      <c r="D1355" s="25">
        <v>95.43638</v>
      </c>
      <c r="E1355" s="42">
        <v>191.83704</v>
      </c>
      <c r="F1355" s="35"/>
      <c r="G1355" s="23">
        <v>89.347187502833336</v>
      </c>
      <c r="H1355" s="40">
        <v>57.128419999999998</v>
      </c>
      <c r="I1355" s="35">
        <v>0</v>
      </c>
      <c r="J1355" s="26">
        <v>0</v>
      </c>
      <c r="K1355" s="9">
        <v>90.500960000000006</v>
      </c>
      <c r="L1355" s="51">
        <v>22.162749999999999</v>
      </c>
      <c r="M1355" s="16">
        <v>432.08471000000003</v>
      </c>
      <c r="N1355" s="35">
        <v>0</v>
      </c>
      <c r="O1355" s="50">
        <v>74.479939999999999</v>
      </c>
      <c r="P1355" s="58"/>
      <c r="Q1355" s="58"/>
      <c r="R1355" s="39">
        <v>0</v>
      </c>
      <c r="S1355" s="58"/>
      <c r="T1355" s="58"/>
      <c r="V1355" s="24">
        <f t="shared" si="91"/>
        <v>1052.9773875028332</v>
      </c>
      <c r="X1355" s="5">
        <v>390.37889343015121</v>
      </c>
      <c r="Z1355" s="20">
        <f t="shared" si="92"/>
        <v>1443.3562809329844</v>
      </c>
      <c r="AA1355" s="59">
        <f t="shared" si="90"/>
        <v>41366</v>
      </c>
      <c r="AB1355" s="25">
        <v>130.67564999999999</v>
      </c>
      <c r="AC1355" s="52">
        <v>365.27177</v>
      </c>
      <c r="AD1355" s="35"/>
      <c r="AE1355" s="35">
        <v>0</v>
      </c>
      <c r="AF1355" s="55">
        <v>225.43020999999999</v>
      </c>
      <c r="AG1355" s="56">
        <v>36.640900000000002</v>
      </c>
      <c r="AH1355" s="57">
        <v>82.029710000000009</v>
      </c>
      <c r="AI1355" s="35"/>
      <c r="AJ1355" s="58">
        <v>14.410629999999999</v>
      </c>
      <c r="AK1355" s="58"/>
      <c r="AL1355" s="35">
        <v>0</v>
      </c>
      <c r="AM1355" s="35"/>
      <c r="AN1355" s="35"/>
      <c r="AQ1355" s="24">
        <f t="shared" ref="AQ1355:AQ1418" si="94">SUM(AB1355:AO1355)</f>
        <v>854.45886999999993</v>
      </c>
      <c r="AS1355" s="34">
        <v>736.95</v>
      </c>
      <c r="AU1355" s="20">
        <f t="shared" si="93"/>
        <v>1591.40887</v>
      </c>
      <c r="AW1355" s="20"/>
    </row>
    <row r="1356" spans="1:49" x14ac:dyDescent="0.25">
      <c r="A1356" t="str">
        <f>VLOOKUP($B1356,'Cushing Balance'!$C$2:$E$500,3,TRUE)</f>
        <v>132013</v>
      </c>
      <c r="B1356" s="1">
        <v>41367</v>
      </c>
      <c r="C1356" s="31"/>
      <c r="D1356" s="25">
        <v>446.63344000000001</v>
      </c>
      <c r="E1356" s="42">
        <v>194.16432999999998</v>
      </c>
      <c r="F1356" s="35"/>
      <c r="G1356" s="23">
        <v>89.347187502833336</v>
      </c>
      <c r="H1356" s="40">
        <v>59.449210000000001</v>
      </c>
      <c r="I1356" s="35">
        <v>0</v>
      </c>
      <c r="J1356" s="26">
        <v>0</v>
      </c>
      <c r="K1356" s="9">
        <v>99.378579999999999</v>
      </c>
      <c r="L1356" s="51">
        <v>22.92333</v>
      </c>
      <c r="M1356" s="16">
        <v>435.79556000000002</v>
      </c>
      <c r="N1356" s="35">
        <v>0</v>
      </c>
      <c r="O1356" s="50">
        <v>75.020130000000009</v>
      </c>
      <c r="P1356" s="58"/>
      <c r="Q1356" s="58"/>
      <c r="R1356" s="39">
        <v>0</v>
      </c>
      <c r="S1356" s="58"/>
      <c r="T1356" s="58"/>
      <c r="V1356" s="24">
        <f t="shared" si="91"/>
        <v>1422.7117675028333</v>
      </c>
      <c r="X1356" s="5">
        <v>390.37889343015121</v>
      </c>
      <c r="Z1356" s="20">
        <f t="shared" si="92"/>
        <v>1813.0906609329845</v>
      </c>
      <c r="AA1356" s="59">
        <f t="shared" si="90"/>
        <v>41367</v>
      </c>
      <c r="AB1356" s="25">
        <v>130.58577</v>
      </c>
      <c r="AC1356" s="52">
        <v>312.10257999999999</v>
      </c>
      <c r="AD1356" s="35"/>
      <c r="AE1356" s="35">
        <v>0</v>
      </c>
      <c r="AF1356" s="55">
        <v>212.43504000000001</v>
      </c>
      <c r="AG1356" s="56">
        <v>36.715129999999995</v>
      </c>
      <c r="AH1356" s="57">
        <v>87.790559999999999</v>
      </c>
      <c r="AI1356" s="35"/>
      <c r="AJ1356" s="58">
        <v>13.704979999999999</v>
      </c>
      <c r="AK1356" s="58"/>
      <c r="AL1356" s="35">
        <v>0</v>
      </c>
      <c r="AM1356" s="35"/>
      <c r="AN1356" s="35"/>
      <c r="AQ1356" s="24">
        <f t="shared" si="94"/>
        <v>793.33406000000002</v>
      </c>
      <c r="AS1356" s="34">
        <v>736.95</v>
      </c>
      <c r="AU1356" s="20">
        <f t="shared" si="93"/>
        <v>1530.28406</v>
      </c>
      <c r="AW1356" s="20"/>
    </row>
    <row r="1357" spans="1:49" x14ac:dyDescent="0.25">
      <c r="A1357" t="str">
        <f>VLOOKUP($B1357,'Cushing Balance'!$C$2:$E$500,3,TRUE)</f>
        <v>132013</v>
      </c>
      <c r="B1357" s="1">
        <v>41368</v>
      </c>
      <c r="C1357" s="31"/>
      <c r="D1357" s="25">
        <v>0</v>
      </c>
      <c r="E1357" s="42">
        <v>197.98548000000002</v>
      </c>
      <c r="F1357" s="35"/>
      <c r="G1357" s="23">
        <v>89.347187502833336</v>
      </c>
      <c r="H1357" s="40">
        <v>77.078919999999997</v>
      </c>
      <c r="I1357" s="35">
        <v>0</v>
      </c>
      <c r="J1357" s="26">
        <v>0</v>
      </c>
      <c r="K1357" s="9">
        <v>90.322879999999998</v>
      </c>
      <c r="L1357" s="51">
        <v>22.628349999999998</v>
      </c>
      <c r="M1357" s="16">
        <v>425.89488</v>
      </c>
      <c r="N1357" s="35">
        <v>0</v>
      </c>
      <c r="O1357" s="50">
        <v>73.006039999999999</v>
      </c>
      <c r="P1357" s="58"/>
      <c r="Q1357" s="58"/>
      <c r="R1357" s="39">
        <v>0</v>
      </c>
      <c r="S1357" s="58"/>
      <c r="T1357" s="58"/>
      <c r="V1357" s="24">
        <f t="shared" si="91"/>
        <v>976.26373750283335</v>
      </c>
      <c r="X1357" s="5">
        <v>390.37889343015121</v>
      </c>
      <c r="Z1357" s="20">
        <f t="shared" si="92"/>
        <v>1366.6426309329845</v>
      </c>
      <c r="AA1357" s="59">
        <f t="shared" si="90"/>
        <v>41368</v>
      </c>
      <c r="AB1357" s="25">
        <v>130.51513</v>
      </c>
      <c r="AC1357" s="52">
        <v>337.00869</v>
      </c>
      <c r="AD1357" s="35"/>
      <c r="AE1357" s="35">
        <v>0</v>
      </c>
      <c r="AF1357" s="55">
        <v>169.023</v>
      </c>
      <c r="AG1357" s="56">
        <v>36.523330000000001</v>
      </c>
      <c r="AH1357" s="57">
        <v>66.671559999999999</v>
      </c>
      <c r="AI1357" s="35"/>
      <c r="AJ1357" s="58">
        <v>14.86158</v>
      </c>
      <c r="AK1357" s="58"/>
      <c r="AL1357" s="35">
        <v>0</v>
      </c>
      <c r="AM1357" s="35"/>
      <c r="AN1357" s="35"/>
      <c r="AQ1357" s="24">
        <f t="shared" si="94"/>
        <v>754.60329000000002</v>
      </c>
      <c r="AS1357" s="34">
        <v>736.95</v>
      </c>
      <c r="AU1357" s="20">
        <f t="shared" si="93"/>
        <v>1491.5532900000001</v>
      </c>
      <c r="AW1357" s="20"/>
    </row>
    <row r="1358" spans="1:49" x14ac:dyDescent="0.25">
      <c r="A1358" t="str">
        <f>VLOOKUP($B1358,'Cushing Balance'!$C$2:$E$500,3,TRUE)</f>
        <v>132013</v>
      </c>
      <c r="B1358" s="1">
        <v>41369</v>
      </c>
      <c r="C1358" s="31"/>
      <c r="D1358" s="25">
        <v>87.33963</v>
      </c>
      <c r="E1358" s="42">
        <v>191.9786</v>
      </c>
      <c r="F1358" s="35"/>
      <c r="G1358" s="23">
        <v>89.347187502833336</v>
      </c>
      <c r="H1358" s="40">
        <v>43.181849999999997</v>
      </c>
      <c r="I1358" s="35">
        <v>0</v>
      </c>
      <c r="J1358" s="26">
        <v>0</v>
      </c>
      <c r="K1358" s="9">
        <v>84.949850000000012</v>
      </c>
      <c r="L1358" s="51">
        <v>22.871269999999999</v>
      </c>
      <c r="M1358" s="16">
        <v>355.60475000000002</v>
      </c>
      <c r="N1358" s="35">
        <v>0</v>
      </c>
      <c r="O1358" s="50">
        <v>73.760000000000005</v>
      </c>
      <c r="P1358" s="58"/>
      <c r="Q1358" s="58"/>
      <c r="R1358" s="39">
        <v>0</v>
      </c>
      <c r="S1358" s="58"/>
      <c r="T1358" s="58"/>
      <c r="V1358" s="24">
        <f t="shared" si="91"/>
        <v>949.03313750283337</v>
      </c>
      <c r="X1358" s="5">
        <v>390.37889343015121</v>
      </c>
      <c r="Z1358" s="20">
        <f t="shared" si="92"/>
        <v>1339.4120309329846</v>
      </c>
      <c r="AA1358" s="59">
        <f t="shared" si="90"/>
        <v>41369</v>
      </c>
      <c r="AB1358" s="25">
        <v>136.88518999999999</v>
      </c>
      <c r="AC1358" s="52">
        <v>319.99912999999998</v>
      </c>
      <c r="AD1358" s="35"/>
      <c r="AE1358" s="35">
        <v>0</v>
      </c>
      <c r="AF1358" s="55">
        <v>221.38245999999998</v>
      </c>
      <c r="AG1358" s="56">
        <v>38.196379999999998</v>
      </c>
      <c r="AH1358" s="57">
        <v>25.16592</v>
      </c>
      <c r="AI1358" s="35"/>
      <c r="AJ1358" s="58">
        <v>15.491290000000001</v>
      </c>
      <c r="AK1358" s="58"/>
      <c r="AL1358" s="35">
        <v>0</v>
      </c>
      <c r="AM1358" s="35"/>
      <c r="AN1358" s="35"/>
      <c r="AQ1358" s="24">
        <f t="shared" si="94"/>
        <v>757.12036999999998</v>
      </c>
      <c r="AS1358" s="34">
        <v>736.95</v>
      </c>
      <c r="AU1358" s="20">
        <f t="shared" si="93"/>
        <v>1494.0703699999999</v>
      </c>
      <c r="AW1358" s="20"/>
    </row>
    <row r="1359" spans="1:49" x14ac:dyDescent="0.25">
      <c r="A1359" t="str">
        <f>VLOOKUP($B1359,'Cushing Balance'!$C$2:$E$500,3,TRUE)</f>
        <v>142013</v>
      </c>
      <c r="B1359" s="1">
        <v>41370</v>
      </c>
      <c r="C1359" s="31"/>
      <c r="D1359" s="25">
        <v>213.55096</v>
      </c>
      <c r="E1359" s="42">
        <v>197.31345999999999</v>
      </c>
      <c r="F1359" s="35"/>
      <c r="G1359" s="23">
        <v>89.347187502833336</v>
      </c>
      <c r="H1359" s="40">
        <v>47.017690000000002</v>
      </c>
      <c r="I1359" s="35">
        <v>0</v>
      </c>
      <c r="J1359" s="26">
        <v>0</v>
      </c>
      <c r="K1359" s="9">
        <v>105.2565</v>
      </c>
      <c r="L1359" s="51">
        <v>17.36871</v>
      </c>
      <c r="M1359" s="16">
        <v>424.14641999999998</v>
      </c>
      <c r="N1359" s="35">
        <v>0</v>
      </c>
      <c r="O1359" s="50">
        <v>73.680419999999998</v>
      </c>
      <c r="P1359" s="58"/>
      <c r="Q1359" s="58"/>
      <c r="R1359" s="39">
        <v>0</v>
      </c>
      <c r="S1359" s="58"/>
      <c r="T1359" s="58"/>
      <c r="V1359" s="24">
        <f t="shared" si="91"/>
        <v>1167.6813475028332</v>
      </c>
      <c r="X1359" s="5">
        <v>390.37889343015121</v>
      </c>
      <c r="Z1359" s="20">
        <f t="shared" si="92"/>
        <v>1558.0602409329845</v>
      </c>
      <c r="AA1359" s="59">
        <f t="shared" si="90"/>
        <v>41370</v>
      </c>
      <c r="AB1359" s="25">
        <v>146.45971</v>
      </c>
      <c r="AC1359" s="52">
        <v>323.70102000000003</v>
      </c>
      <c r="AD1359" s="35"/>
      <c r="AE1359" s="35">
        <v>0</v>
      </c>
      <c r="AF1359" s="55">
        <v>226.45750000000001</v>
      </c>
      <c r="AG1359" s="56">
        <v>37.892309999999995</v>
      </c>
      <c r="AH1359" s="57">
        <v>59.331330000000001</v>
      </c>
      <c r="AI1359" s="35"/>
      <c r="AJ1359" s="58">
        <v>15.988629999999999</v>
      </c>
      <c r="AK1359" s="58"/>
      <c r="AL1359" s="35">
        <v>0</v>
      </c>
      <c r="AM1359" s="35"/>
      <c r="AN1359" s="35"/>
      <c r="AQ1359" s="24">
        <f t="shared" si="94"/>
        <v>809.83049999999992</v>
      </c>
      <c r="AS1359" s="34">
        <v>736.95</v>
      </c>
      <c r="AU1359" s="20">
        <f t="shared" si="93"/>
        <v>1546.7804999999998</v>
      </c>
      <c r="AW1359" s="20"/>
    </row>
    <row r="1360" spans="1:49" x14ac:dyDescent="0.25">
      <c r="A1360" t="str">
        <f>VLOOKUP($B1360,'Cushing Balance'!$C$2:$E$500,3,TRUE)</f>
        <v>142013</v>
      </c>
      <c r="B1360" s="1">
        <v>41371</v>
      </c>
      <c r="C1360" s="31"/>
      <c r="D1360" s="25">
        <v>300.32577000000003</v>
      </c>
      <c r="E1360" s="42">
        <v>195.79480999999998</v>
      </c>
      <c r="F1360" s="35"/>
      <c r="G1360" s="23">
        <v>89.347187502833336</v>
      </c>
      <c r="H1360" s="40">
        <v>50.724150000000002</v>
      </c>
      <c r="I1360" s="35">
        <v>0</v>
      </c>
      <c r="J1360" s="26">
        <v>0</v>
      </c>
      <c r="K1360" s="9">
        <v>106.14117</v>
      </c>
      <c r="L1360" s="51">
        <v>20.598080000000003</v>
      </c>
      <c r="M1360" s="16">
        <v>422.96771000000001</v>
      </c>
      <c r="N1360" s="35">
        <v>0</v>
      </c>
      <c r="O1360" s="50">
        <v>68.142060000000001</v>
      </c>
      <c r="P1360" s="58"/>
      <c r="Q1360" s="58"/>
      <c r="R1360" s="39">
        <v>0</v>
      </c>
      <c r="S1360" s="58"/>
      <c r="T1360" s="58"/>
      <c r="V1360" s="24">
        <f t="shared" si="91"/>
        <v>1254.0409375028332</v>
      </c>
      <c r="X1360" s="5">
        <v>390.37889343015121</v>
      </c>
      <c r="Z1360" s="20">
        <f t="shared" si="92"/>
        <v>1644.4198309329845</v>
      </c>
      <c r="AA1360" s="59">
        <f t="shared" si="90"/>
        <v>41371</v>
      </c>
      <c r="AB1360" s="25">
        <v>145.05350000000001</v>
      </c>
      <c r="AC1360" s="52">
        <v>317.07840000000004</v>
      </c>
      <c r="AD1360" s="35"/>
      <c r="AE1360" s="35">
        <v>0</v>
      </c>
      <c r="AF1360" s="55">
        <v>224.11685</v>
      </c>
      <c r="AG1360" s="56">
        <v>38.70017</v>
      </c>
      <c r="AH1360" s="57">
        <v>76.229830000000007</v>
      </c>
      <c r="AI1360" s="35"/>
      <c r="AJ1360" s="58">
        <v>15.769080000000001</v>
      </c>
      <c r="AK1360" s="58"/>
      <c r="AL1360" s="35">
        <v>0</v>
      </c>
      <c r="AM1360" s="35"/>
      <c r="AN1360" s="35"/>
      <c r="AQ1360" s="24">
        <f t="shared" si="94"/>
        <v>816.94783000000007</v>
      </c>
      <c r="AS1360" s="34">
        <v>736.95</v>
      </c>
      <c r="AU1360" s="20">
        <f t="shared" si="93"/>
        <v>1553.8978300000001</v>
      </c>
      <c r="AW1360" s="20"/>
    </row>
    <row r="1361" spans="1:49" x14ac:dyDescent="0.25">
      <c r="A1361" t="str">
        <f>VLOOKUP($B1361,'Cushing Balance'!$C$2:$E$500,3,TRUE)</f>
        <v>142013</v>
      </c>
      <c r="B1361" s="1">
        <v>41372</v>
      </c>
      <c r="C1361" s="31"/>
      <c r="D1361" s="25">
        <v>0</v>
      </c>
      <c r="E1361" s="42">
        <v>196.24804</v>
      </c>
      <c r="F1361" s="35"/>
      <c r="G1361" s="23">
        <v>89.347187502833336</v>
      </c>
      <c r="H1361" s="40">
        <v>45.957129999999999</v>
      </c>
      <c r="I1361" s="35">
        <v>0</v>
      </c>
      <c r="J1361" s="26">
        <v>0</v>
      </c>
      <c r="K1361" s="9">
        <v>98.391329999999996</v>
      </c>
      <c r="L1361" s="51">
        <v>20.96508</v>
      </c>
      <c r="M1361" s="16">
        <v>403.55063000000001</v>
      </c>
      <c r="N1361" s="35">
        <v>0</v>
      </c>
      <c r="O1361" s="50">
        <v>72.518460000000005</v>
      </c>
      <c r="P1361" s="58"/>
      <c r="Q1361" s="58"/>
      <c r="R1361" s="39">
        <v>0</v>
      </c>
      <c r="S1361" s="58"/>
      <c r="T1361" s="58"/>
      <c r="V1361" s="24">
        <f t="shared" si="91"/>
        <v>926.97785750283333</v>
      </c>
      <c r="X1361" s="5">
        <v>390.37889343015121</v>
      </c>
      <c r="Z1361" s="20">
        <f t="shared" si="92"/>
        <v>1317.3567509329846</v>
      </c>
      <c r="AA1361" s="59">
        <f t="shared" si="90"/>
        <v>41372</v>
      </c>
      <c r="AB1361" s="25">
        <v>138.66235</v>
      </c>
      <c r="AC1361" s="52">
        <v>328.21040000000005</v>
      </c>
      <c r="AD1361" s="35"/>
      <c r="AE1361" s="35">
        <v>0</v>
      </c>
      <c r="AF1361" s="55">
        <v>224.20650000000001</v>
      </c>
      <c r="AG1361" s="56">
        <v>38.690169999999995</v>
      </c>
      <c r="AH1361" s="57">
        <v>90.678539999999998</v>
      </c>
      <c r="AI1361" s="35"/>
      <c r="AJ1361" s="58">
        <v>15.947979999999999</v>
      </c>
      <c r="AK1361" s="58"/>
      <c r="AL1361" s="35">
        <v>0</v>
      </c>
      <c r="AM1361" s="35"/>
      <c r="AN1361" s="35"/>
      <c r="AQ1361" s="24">
        <f t="shared" si="94"/>
        <v>836.39594</v>
      </c>
      <c r="AS1361" s="34">
        <v>736.95</v>
      </c>
      <c r="AU1361" s="20">
        <f t="shared" si="93"/>
        <v>1573.3459400000002</v>
      </c>
      <c r="AW1361" s="20"/>
    </row>
    <row r="1362" spans="1:49" x14ac:dyDescent="0.25">
      <c r="A1362" t="str">
        <f>VLOOKUP($B1362,'Cushing Balance'!$C$2:$E$500,3,TRUE)</f>
        <v>142013</v>
      </c>
      <c r="B1362" s="1">
        <v>41373</v>
      </c>
      <c r="C1362" s="31"/>
      <c r="D1362" s="25">
        <v>285.69159999999999</v>
      </c>
      <c r="E1362" s="42">
        <v>192.79531</v>
      </c>
      <c r="F1362" s="35"/>
      <c r="G1362" s="23">
        <v>89.347187502833336</v>
      </c>
      <c r="H1362" s="40">
        <v>60.287730000000003</v>
      </c>
      <c r="I1362" s="35">
        <v>0</v>
      </c>
      <c r="J1362" s="26">
        <v>0</v>
      </c>
      <c r="K1362" s="9">
        <v>95.481250000000003</v>
      </c>
      <c r="L1362" s="51">
        <v>22.940020000000001</v>
      </c>
      <c r="M1362" s="16">
        <v>337.08471000000003</v>
      </c>
      <c r="N1362" s="35">
        <v>0</v>
      </c>
      <c r="O1362" s="50">
        <v>73.800830000000005</v>
      </c>
      <c r="P1362" s="58"/>
      <c r="Q1362" s="58"/>
      <c r="R1362" s="39">
        <v>0</v>
      </c>
      <c r="S1362" s="58"/>
      <c r="T1362" s="58"/>
      <c r="V1362" s="24">
        <f t="shared" si="91"/>
        <v>1157.4286375028332</v>
      </c>
      <c r="X1362" s="5">
        <v>390.37889343015121</v>
      </c>
      <c r="Z1362" s="20">
        <f t="shared" si="92"/>
        <v>1547.8075309329845</v>
      </c>
      <c r="AA1362" s="59">
        <f t="shared" si="90"/>
        <v>41373</v>
      </c>
      <c r="AB1362" s="25">
        <v>131.74042</v>
      </c>
      <c r="AC1362" s="52">
        <v>263.67483000000004</v>
      </c>
      <c r="AD1362" s="35"/>
      <c r="AE1362" s="35">
        <v>0</v>
      </c>
      <c r="AF1362" s="55">
        <v>222.61301999999998</v>
      </c>
      <c r="AG1362" s="56">
        <v>37.178059999999995</v>
      </c>
      <c r="AH1362" s="57">
        <v>88.618039999999993</v>
      </c>
      <c r="AI1362" s="35"/>
      <c r="AJ1362" s="58">
        <v>15.80298</v>
      </c>
      <c r="AK1362" s="58"/>
      <c r="AL1362" s="35">
        <v>0</v>
      </c>
      <c r="AM1362" s="35"/>
      <c r="AN1362" s="35"/>
      <c r="AQ1362" s="24">
        <f t="shared" si="94"/>
        <v>759.62734999999998</v>
      </c>
      <c r="AS1362" s="34">
        <v>736.95</v>
      </c>
      <c r="AU1362" s="20">
        <f t="shared" si="93"/>
        <v>1496.57735</v>
      </c>
      <c r="AW1362" s="20"/>
    </row>
    <row r="1363" spans="1:49" x14ac:dyDescent="0.25">
      <c r="A1363" t="str">
        <f>VLOOKUP($B1363,'Cushing Balance'!$C$2:$E$500,3,TRUE)</f>
        <v>142013</v>
      </c>
      <c r="B1363" s="1">
        <v>41374</v>
      </c>
      <c r="C1363" s="31"/>
      <c r="D1363" s="25">
        <v>95.56089999999999</v>
      </c>
      <c r="E1363" s="42">
        <v>169.00229000000002</v>
      </c>
      <c r="F1363" s="35"/>
      <c r="G1363" s="23">
        <v>89.347187502833336</v>
      </c>
      <c r="H1363" s="40">
        <v>71.399059999999992</v>
      </c>
      <c r="I1363" s="35">
        <v>0</v>
      </c>
      <c r="J1363" s="26">
        <v>0</v>
      </c>
      <c r="K1363" s="9">
        <v>104.19196000000001</v>
      </c>
      <c r="L1363" s="51">
        <v>12.494479999999999</v>
      </c>
      <c r="M1363" s="16">
        <v>415.94869</v>
      </c>
      <c r="N1363" s="35">
        <v>0</v>
      </c>
      <c r="O1363" s="50">
        <v>66.295310000000001</v>
      </c>
      <c r="P1363" s="58"/>
      <c r="Q1363" s="58"/>
      <c r="R1363" s="39">
        <v>0</v>
      </c>
      <c r="S1363" s="58"/>
      <c r="T1363" s="58"/>
      <c r="V1363" s="24">
        <f t="shared" si="91"/>
        <v>1024.2398775028332</v>
      </c>
      <c r="X1363" s="5">
        <v>390.37889343015121</v>
      </c>
      <c r="Z1363" s="20">
        <f t="shared" si="92"/>
        <v>1414.6187709329845</v>
      </c>
      <c r="AA1363" s="59">
        <f t="shared" si="90"/>
        <v>41374</v>
      </c>
      <c r="AB1363" s="25">
        <v>139.87213</v>
      </c>
      <c r="AC1363" s="52">
        <v>247.05479</v>
      </c>
      <c r="AD1363" s="35"/>
      <c r="AE1363" s="35">
        <v>0</v>
      </c>
      <c r="AF1363" s="55">
        <v>192.18067000000002</v>
      </c>
      <c r="AG1363" s="56">
        <v>23.844900000000003</v>
      </c>
      <c r="AH1363" s="57">
        <v>52.600480000000005</v>
      </c>
      <c r="AI1363" s="35"/>
      <c r="AJ1363" s="58">
        <v>14.739379999999999</v>
      </c>
      <c r="AK1363" s="58"/>
      <c r="AL1363" s="35">
        <v>0</v>
      </c>
      <c r="AM1363" s="35"/>
      <c r="AN1363" s="35"/>
      <c r="AQ1363" s="24">
        <f t="shared" si="94"/>
        <v>670.29235000000017</v>
      </c>
      <c r="AS1363" s="34">
        <v>736.95</v>
      </c>
      <c r="AU1363" s="20">
        <f t="shared" si="93"/>
        <v>1407.2423500000002</v>
      </c>
      <c r="AW1363" s="20"/>
    </row>
    <row r="1364" spans="1:49" x14ac:dyDescent="0.25">
      <c r="A1364" t="str">
        <f>VLOOKUP($B1364,'Cushing Balance'!$C$2:$E$500,3,TRUE)</f>
        <v>142013</v>
      </c>
      <c r="B1364" s="1">
        <v>41375</v>
      </c>
      <c r="C1364" s="31"/>
      <c r="D1364" s="25">
        <v>191.85354000000001</v>
      </c>
      <c r="E1364" s="42">
        <v>187.71307999999999</v>
      </c>
      <c r="F1364" s="35"/>
      <c r="G1364" s="23">
        <v>89.347187502833336</v>
      </c>
      <c r="H1364" s="40">
        <v>43.71875</v>
      </c>
      <c r="I1364" s="35">
        <v>0</v>
      </c>
      <c r="J1364" s="26">
        <v>0</v>
      </c>
      <c r="K1364" s="9">
        <v>98.85333</v>
      </c>
      <c r="L1364" s="51">
        <v>22.207540000000002</v>
      </c>
      <c r="M1364" s="16">
        <v>433.78267</v>
      </c>
      <c r="N1364" s="35">
        <v>0</v>
      </c>
      <c r="O1364" s="50">
        <v>64.812559999999991</v>
      </c>
      <c r="P1364" s="58"/>
      <c r="Q1364" s="58"/>
      <c r="R1364" s="39">
        <v>0</v>
      </c>
      <c r="S1364" s="58"/>
      <c r="T1364" s="58"/>
      <c r="V1364" s="24">
        <f t="shared" si="91"/>
        <v>1132.2886575028335</v>
      </c>
      <c r="X1364" s="5">
        <v>390.37889343015121</v>
      </c>
      <c r="Z1364" s="20">
        <f t="shared" si="92"/>
        <v>1522.6675509329848</v>
      </c>
      <c r="AA1364" s="59">
        <f t="shared" si="90"/>
        <v>41375</v>
      </c>
      <c r="AB1364" s="25">
        <v>144.22027</v>
      </c>
      <c r="AC1364" s="52">
        <v>337.20221000000004</v>
      </c>
      <c r="AD1364" s="35"/>
      <c r="AE1364" s="35">
        <v>0</v>
      </c>
      <c r="AF1364" s="55">
        <v>223.36490000000001</v>
      </c>
      <c r="AG1364" s="56">
        <v>37.986710000000002</v>
      </c>
      <c r="AH1364" s="57">
        <v>40.963480000000004</v>
      </c>
      <c r="AI1364" s="35"/>
      <c r="AJ1364" s="58">
        <v>15.06235</v>
      </c>
      <c r="AK1364" s="58"/>
      <c r="AL1364" s="35">
        <v>0</v>
      </c>
      <c r="AM1364" s="35"/>
      <c r="AN1364" s="35"/>
      <c r="AQ1364" s="24">
        <f t="shared" si="94"/>
        <v>798.79992000000016</v>
      </c>
      <c r="AS1364" s="34">
        <v>736.95</v>
      </c>
      <c r="AU1364" s="20">
        <f t="shared" si="93"/>
        <v>1535.7499200000002</v>
      </c>
      <c r="AW1364" s="20"/>
    </row>
    <row r="1365" spans="1:49" x14ac:dyDescent="0.25">
      <c r="A1365" t="str">
        <f>VLOOKUP($B1365,'Cushing Balance'!$C$2:$E$500,3,TRUE)</f>
        <v>142013</v>
      </c>
      <c r="B1365" s="1">
        <v>41376</v>
      </c>
      <c r="C1365" s="31"/>
      <c r="D1365" s="25">
        <v>289.80988000000002</v>
      </c>
      <c r="E1365" s="42">
        <v>192.35129000000001</v>
      </c>
      <c r="F1365" s="35"/>
      <c r="G1365" s="23">
        <v>89.347187502833336</v>
      </c>
      <c r="H1365" s="40">
        <v>41.918939999999999</v>
      </c>
      <c r="I1365" s="35">
        <v>0</v>
      </c>
      <c r="J1365" s="26">
        <v>0</v>
      </c>
      <c r="K1365" s="9">
        <v>78.974770000000007</v>
      </c>
      <c r="L1365" s="51">
        <v>22.548500000000001</v>
      </c>
      <c r="M1365" s="16">
        <v>333.97015000000005</v>
      </c>
      <c r="N1365" s="35">
        <v>0</v>
      </c>
      <c r="O1365" s="50">
        <v>74.701189999999997</v>
      </c>
      <c r="P1365" s="58"/>
      <c r="Q1365" s="58"/>
      <c r="R1365" s="39">
        <v>0</v>
      </c>
      <c r="S1365" s="58"/>
      <c r="T1365" s="58"/>
      <c r="V1365" s="24">
        <f t="shared" si="91"/>
        <v>1123.6219075028334</v>
      </c>
      <c r="X1365" s="5">
        <v>390.37889343015121</v>
      </c>
      <c r="Z1365" s="20">
        <f t="shared" si="92"/>
        <v>1514.0008009329847</v>
      </c>
      <c r="AA1365" s="59">
        <f t="shared" si="90"/>
        <v>41376</v>
      </c>
      <c r="AB1365" s="25">
        <v>131.22306</v>
      </c>
      <c r="AC1365" s="52">
        <v>307.99005999999997</v>
      </c>
      <c r="AD1365" s="35"/>
      <c r="AE1365" s="35">
        <v>0</v>
      </c>
      <c r="AF1365" s="55">
        <v>226.53720999999999</v>
      </c>
      <c r="AG1365" s="56">
        <v>38.193669999999997</v>
      </c>
      <c r="AH1365" s="57">
        <v>91.526939999999996</v>
      </c>
      <c r="AI1365" s="35"/>
      <c r="AJ1365" s="58">
        <v>15.44331</v>
      </c>
      <c r="AK1365" s="58"/>
      <c r="AL1365" s="35">
        <v>0</v>
      </c>
      <c r="AM1365" s="35"/>
      <c r="AN1365" s="35"/>
      <c r="AQ1365" s="24">
        <f t="shared" si="94"/>
        <v>810.91424999999992</v>
      </c>
      <c r="AS1365" s="34">
        <v>736.95</v>
      </c>
      <c r="AU1365" s="20">
        <f t="shared" si="93"/>
        <v>1547.8642500000001</v>
      </c>
      <c r="AW1365" s="20"/>
    </row>
    <row r="1366" spans="1:49" x14ac:dyDescent="0.25">
      <c r="A1366" t="str">
        <f>VLOOKUP($B1366,'Cushing Balance'!$C$2:$E$500,3,TRUE)</f>
        <v>152013</v>
      </c>
      <c r="B1366" s="1">
        <v>41377</v>
      </c>
      <c r="C1366" s="31"/>
      <c r="D1366" s="25">
        <v>135.92126999999999</v>
      </c>
      <c r="E1366" s="42">
        <v>191.13792000000001</v>
      </c>
      <c r="F1366" s="35"/>
      <c r="G1366" s="23">
        <v>89.347187502833336</v>
      </c>
      <c r="H1366" s="40">
        <v>54.393000000000001</v>
      </c>
      <c r="I1366" s="35">
        <v>0</v>
      </c>
      <c r="J1366" s="26">
        <v>0</v>
      </c>
      <c r="K1366" s="9">
        <v>85.617630000000005</v>
      </c>
      <c r="L1366" s="51">
        <v>23.132330000000003</v>
      </c>
      <c r="M1366" s="16">
        <v>403.39494000000002</v>
      </c>
      <c r="N1366" s="35">
        <v>0</v>
      </c>
      <c r="O1366" s="50">
        <v>73.953249999999997</v>
      </c>
      <c r="P1366" s="58"/>
      <c r="Q1366" s="58"/>
      <c r="R1366" s="39">
        <v>0</v>
      </c>
      <c r="S1366" s="58"/>
      <c r="T1366" s="58"/>
      <c r="V1366" s="24">
        <f t="shared" si="91"/>
        <v>1056.8975275028333</v>
      </c>
      <c r="X1366" s="5">
        <v>390.37889343015121</v>
      </c>
      <c r="Z1366" s="20">
        <f t="shared" si="92"/>
        <v>1447.2764209329846</v>
      </c>
      <c r="AA1366" s="59">
        <f t="shared" si="90"/>
        <v>41377</v>
      </c>
      <c r="AB1366" s="25">
        <v>131.03625</v>
      </c>
      <c r="AC1366" s="52">
        <v>235.98532999999998</v>
      </c>
      <c r="AD1366" s="35"/>
      <c r="AE1366" s="35">
        <v>0</v>
      </c>
      <c r="AF1366" s="55">
        <v>218.59988000000001</v>
      </c>
      <c r="AG1366" s="56">
        <v>38.954349999999998</v>
      </c>
      <c r="AH1366" s="57">
        <v>87.267750000000007</v>
      </c>
      <c r="AI1366" s="35"/>
      <c r="AJ1366" s="58">
        <v>15.66221</v>
      </c>
      <c r="AK1366" s="58"/>
      <c r="AL1366" s="35">
        <v>0</v>
      </c>
      <c r="AM1366" s="35"/>
      <c r="AN1366" s="35"/>
      <c r="AQ1366" s="24">
        <f t="shared" si="94"/>
        <v>727.50576999999987</v>
      </c>
      <c r="AS1366" s="34">
        <v>736.95</v>
      </c>
      <c r="AU1366" s="20">
        <f t="shared" si="93"/>
        <v>1464.45577</v>
      </c>
      <c r="AW1366" s="20"/>
    </row>
    <row r="1367" spans="1:49" x14ac:dyDescent="0.25">
      <c r="A1367" t="str">
        <f>VLOOKUP($B1367,'Cushing Balance'!$C$2:$E$500,3,TRUE)</f>
        <v>152013</v>
      </c>
      <c r="B1367" s="1">
        <v>41378</v>
      </c>
      <c r="C1367" s="31"/>
      <c r="D1367" s="25">
        <v>128.50002000000001</v>
      </c>
      <c r="E1367" s="42">
        <v>197.03988000000001</v>
      </c>
      <c r="F1367" s="35"/>
      <c r="G1367" s="23">
        <v>89.347187502833336</v>
      </c>
      <c r="H1367" s="40">
        <v>53.878769999999996</v>
      </c>
      <c r="I1367" s="35">
        <v>0</v>
      </c>
      <c r="J1367" s="26">
        <v>0</v>
      </c>
      <c r="K1367" s="9">
        <v>89.907020000000003</v>
      </c>
      <c r="L1367" s="51">
        <v>23.213540000000002</v>
      </c>
      <c r="M1367" s="16">
        <v>409.68571000000003</v>
      </c>
      <c r="N1367" s="35">
        <v>0</v>
      </c>
      <c r="O1367" s="50">
        <v>74.390559999999994</v>
      </c>
      <c r="P1367" s="58"/>
      <c r="Q1367" s="58"/>
      <c r="R1367" s="39">
        <v>0</v>
      </c>
      <c r="S1367" s="58"/>
      <c r="T1367" s="58"/>
      <c r="V1367" s="24">
        <f t="shared" si="91"/>
        <v>1065.9626875028334</v>
      </c>
      <c r="X1367" s="5">
        <v>390.37889343015121</v>
      </c>
      <c r="Z1367" s="20">
        <f t="shared" si="92"/>
        <v>1456.3415809329847</v>
      </c>
      <c r="AA1367" s="59">
        <f t="shared" si="90"/>
        <v>41378</v>
      </c>
      <c r="AB1367" s="25">
        <v>131.82731000000001</v>
      </c>
      <c r="AC1367" s="52">
        <v>253.16944000000001</v>
      </c>
      <c r="AD1367" s="35"/>
      <c r="AE1367" s="35">
        <v>0</v>
      </c>
      <c r="AF1367" s="55">
        <v>224.74831</v>
      </c>
      <c r="AG1367" s="56">
        <v>38.797849999999997</v>
      </c>
      <c r="AH1367" s="57">
        <v>86.997649999999993</v>
      </c>
      <c r="AI1367" s="35"/>
      <c r="AJ1367" s="58">
        <v>16.162040000000001</v>
      </c>
      <c r="AK1367" s="58"/>
      <c r="AL1367" s="35">
        <v>0</v>
      </c>
      <c r="AM1367" s="35"/>
      <c r="AN1367" s="35"/>
      <c r="AQ1367" s="24">
        <f t="shared" si="94"/>
        <v>751.70260000000007</v>
      </c>
      <c r="AS1367" s="34">
        <v>736.95</v>
      </c>
      <c r="AU1367" s="20">
        <f t="shared" si="93"/>
        <v>1488.6526000000001</v>
      </c>
      <c r="AW1367" s="20"/>
    </row>
    <row r="1368" spans="1:49" x14ac:dyDescent="0.25">
      <c r="A1368" t="str">
        <f>VLOOKUP($B1368,'Cushing Balance'!$C$2:$E$500,3,TRUE)</f>
        <v>152013</v>
      </c>
      <c r="B1368" s="1">
        <v>41379</v>
      </c>
      <c r="C1368" s="31"/>
      <c r="D1368" s="25">
        <v>11.352979999999999</v>
      </c>
      <c r="E1368" s="42">
        <v>189.14848000000001</v>
      </c>
      <c r="F1368" s="35"/>
      <c r="G1368" s="23">
        <v>89.347187502833336</v>
      </c>
      <c r="H1368" s="40">
        <v>53.471209999999999</v>
      </c>
      <c r="I1368" s="35">
        <v>0</v>
      </c>
      <c r="J1368" s="26">
        <v>0</v>
      </c>
      <c r="K1368" s="9">
        <v>93.76258</v>
      </c>
      <c r="L1368" s="51">
        <v>23.056099999999997</v>
      </c>
      <c r="M1368" s="16">
        <v>415.39491999999996</v>
      </c>
      <c r="N1368" s="35">
        <v>0</v>
      </c>
      <c r="O1368" s="50">
        <v>71.748539999999991</v>
      </c>
      <c r="P1368" s="58"/>
      <c r="Q1368" s="58"/>
      <c r="R1368" s="39">
        <v>0</v>
      </c>
      <c r="S1368" s="58"/>
      <c r="T1368" s="58"/>
      <c r="V1368" s="24">
        <f t="shared" si="91"/>
        <v>947.28199750283329</v>
      </c>
      <c r="X1368" s="5">
        <v>390.37889343015121</v>
      </c>
      <c r="Z1368" s="20">
        <f t="shared" si="92"/>
        <v>1337.6608909329846</v>
      </c>
      <c r="AA1368" s="59">
        <f t="shared" si="90"/>
        <v>41379</v>
      </c>
      <c r="AB1368" s="25">
        <v>143.66654</v>
      </c>
      <c r="AC1368" s="52">
        <v>326.64384999999999</v>
      </c>
      <c r="AD1368" s="35"/>
      <c r="AE1368" s="35">
        <v>0</v>
      </c>
      <c r="AF1368" s="55">
        <v>207.12270999999998</v>
      </c>
      <c r="AG1368" s="56">
        <v>38.890209999999996</v>
      </c>
      <c r="AH1368" s="57">
        <v>25.11769</v>
      </c>
      <c r="AI1368" s="35"/>
      <c r="AJ1368" s="58">
        <v>16.411770000000001</v>
      </c>
      <c r="AK1368" s="58"/>
      <c r="AL1368" s="35">
        <v>0</v>
      </c>
      <c r="AM1368" s="35"/>
      <c r="AN1368" s="35"/>
      <c r="AQ1368" s="24">
        <f t="shared" si="94"/>
        <v>757.85277000000008</v>
      </c>
      <c r="AS1368" s="34">
        <v>736.95</v>
      </c>
      <c r="AU1368" s="20">
        <f t="shared" si="93"/>
        <v>1494.8027700000002</v>
      </c>
      <c r="AW1368" s="20"/>
    </row>
    <row r="1369" spans="1:49" x14ac:dyDescent="0.25">
      <c r="A1369" t="str">
        <f>VLOOKUP($B1369,'Cushing Balance'!$C$2:$E$500,3,TRUE)</f>
        <v>152013</v>
      </c>
      <c r="B1369" s="1">
        <v>41380</v>
      </c>
      <c r="C1369" s="31"/>
      <c r="D1369" s="25">
        <v>69.889539999999997</v>
      </c>
      <c r="E1369" s="42">
        <v>182.20606000000001</v>
      </c>
      <c r="F1369" s="35"/>
      <c r="G1369" s="23">
        <v>89.347187502833336</v>
      </c>
      <c r="H1369" s="40">
        <v>66.418379999999999</v>
      </c>
      <c r="I1369" s="35">
        <v>0</v>
      </c>
      <c r="J1369" s="26">
        <v>0</v>
      </c>
      <c r="K1369" s="9">
        <v>90.531630000000007</v>
      </c>
      <c r="L1369" s="51">
        <v>23.127209999999998</v>
      </c>
      <c r="M1369" s="16">
        <v>338.79908</v>
      </c>
      <c r="N1369" s="35">
        <v>0</v>
      </c>
      <c r="O1369" s="50">
        <v>65.189189999999996</v>
      </c>
      <c r="P1369" s="58"/>
      <c r="Q1369" s="58"/>
      <c r="R1369" s="39">
        <v>0</v>
      </c>
      <c r="S1369" s="58"/>
      <c r="T1369" s="58"/>
      <c r="V1369" s="24">
        <f t="shared" si="91"/>
        <v>925.50827750283338</v>
      </c>
      <c r="X1369" s="5">
        <v>390.37889343015121</v>
      </c>
      <c r="Z1369" s="20">
        <f t="shared" si="92"/>
        <v>1315.8871709329846</v>
      </c>
      <c r="AA1369" s="59">
        <f t="shared" si="90"/>
        <v>41380</v>
      </c>
      <c r="AB1369" s="25">
        <v>147.82739999999998</v>
      </c>
      <c r="AC1369" s="52">
        <v>296.47665000000001</v>
      </c>
      <c r="AD1369" s="35"/>
      <c r="AE1369" s="35">
        <v>0</v>
      </c>
      <c r="AF1369" s="55">
        <v>223.84992000000003</v>
      </c>
      <c r="AG1369" s="56">
        <v>38.887769999999996</v>
      </c>
      <c r="AH1369" s="57">
        <v>104.30800000000001</v>
      </c>
      <c r="AI1369" s="35"/>
      <c r="AJ1369" s="58">
        <v>16.221809999999998</v>
      </c>
      <c r="AK1369" s="58"/>
      <c r="AL1369" s="35">
        <v>0</v>
      </c>
      <c r="AM1369" s="35"/>
      <c r="AN1369" s="35"/>
      <c r="AQ1369" s="24">
        <f t="shared" si="94"/>
        <v>827.57155</v>
      </c>
      <c r="AS1369" s="34">
        <v>736.95</v>
      </c>
      <c r="AU1369" s="20">
        <f t="shared" si="93"/>
        <v>1564.5215499999999</v>
      </c>
      <c r="AW1369" s="20"/>
    </row>
    <row r="1370" spans="1:49" x14ac:dyDescent="0.25">
      <c r="A1370" t="str">
        <f>VLOOKUP($B1370,'Cushing Balance'!$C$2:$E$500,3,TRUE)</f>
        <v>152013</v>
      </c>
      <c r="B1370" s="1">
        <v>41381</v>
      </c>
      <c r="C1370" s="31"/>
      <c r="D1370" s="25">
        <v>91.819059999999993</v>
      </c>
      <c r="E1370" s="42">
        <v>156.41705999999999</v>
      </c>
      <c r="F1370" s="35"/>
      <c r="G1370" s="23">
        <v>89.347187502833336</v>
      </c>
      <c r="H1370" s="40">
        <v>51.295269999999995</v>
      </c>
      <c r="I1370" s="35">
        <v>0</v>
      </c>
      <c r="J1370" s="26">
        <v>0</v>
      </c>
      <c r="K1370" s="9">
        <v>94.630520000000004</v>
      </c>
      <c r="L1370" s="51">
        <v>21.611830000000001</v>
      </c>
      <c r="M1370" s="16">
        <v>333.52098000000001</v>
      </c>
      <c r="N1370" s="35">
        <v>0</v>
      </c>
      <c r="O1370" s="50">
        <v>74.493499999999997</v>
      </c>
      <c r="P1370" s="58"/>
      <c r="Q1370" s="58"/>
      <c r="R1370" s="39">
        <v>0</v>
      </c>
      <c r="S1370" s="58"/>
      <c r="T1370" s="58"/>
      <c r="V1370" s="24">
        <f t="shared" si="91"/>
        <v>913.13540750283335</v>
      </c>
      <c r="X1370" s="5">
        <v>390.37889343015121</v>
      </c>
      <c r="Z1370" s="20">
        <f t="shared" si="92"/>
        <v>1303.5143009329845</v>
      </c>
      <c r="AA1370" s="59">
        <f t="shared" si="90"/>
        <v>41381</v>
      </c>
      <c r="AB1370" s="25">
        <v>148.23352</v>
      </c>
      <c r="AC1370" s="52">
        <v>228.17371</v>
      </c>
      <c r="AD1370" s="35"/>
      <c r="AE1370" s="35">
        <v>0</v>
      </c>
      <c r="AF1370" s="55">
        <v>207.52850000000001</v>
      </c>
      <c r="AG1370" s="56">
        <v>39.165709999999997</v>
      </c>
      <c r="AH1370" s="57">
        <v>102.7859</v>
      </c>
      <c r="AI1370" s="35"/>
      <c r="AJ1370" s="58">
        <v>15.76563</v>
      </c>
      <c r="AK1370" s="58"/>
      <c r="AL1370" s="35">
        <v>0</v>
      </c>
      <c r="AM1370" s="35"/>
      <c r="AN1370" s="35"/>
      <c r="AQ1370" s="24">
        <f t="shared" si="94"/>
        <v>741.65296999999998</v>
      </c>
      <c r="AS1370" s="34">
        <v>736.95</v>
      </c>
      <c r="AU1370" s="20">
        <f t="shared" si="93"/>
        <v>1478.6029699999999</v>
      </c>
      <c r="AW1370" s="20"/>
    </row>
    <row r="1371" spans="1:49" x14ac:dyDescent="0.25">
      <c r="A1371" t="str">
        <f>VLOOKUP($B1371,'Cushing Balance'!$C$2:$E$500,3,TRUE)</f>
        <v>152013</v>
      </c>
      <c r="B1371" s="1">
        <v>41382</v>
      </c>
      <c r="C1371" s="31"/>
      <c r="D1371" s="25">
        <v>106.82652</v>
      </c>
      <c r="E1371" s="42">
        <v>87.059380000000004</v>
      </c>
      <c r="F1371" s="35"/>
      <c r="G1371" s="23">
        <v>89.347187502833336</v>
      </c>
      <c r="H1371" s="40">
        <v>30.38494</v>
      </c>
      <c r="I1371" s="35">
        <v>0</v>
      </c>
      <c r="J1371" s="26">
        <v>0</v>
      </c>
      <c r="K1371" s="9">
        <v>78.026710000000008</v>
      </c>
      <c r="L1371" s="51">
        <v>23.09019</v>
      </c>
      <c r="M1371" s="16">
        <v>354.91684999999995</v>
      </c>
      <c r="N1371" s="35">
        <v>0</v>
      </c>
      <c r="O1371" s="50">
        <v>74.817130000000006</v>
      </c>
      <c r="P1371" s="58"/>
      <c r="Q1371" s="58"/>
      <c r="R1371" s="39">
        <v>0</v>
      </c>
      <c r="S1371" s="58"/>
      <c r="T1371" s="58"/>
      <c r="V1371" s="24">
        <f t="shared" si="91"/>
        <v>844.4689075028333</v>
      </c>
      <c r="X1371" s="5">
        <v>390.37889343015121</v>
      </c>
      <c r="Z1371" s="20">
        <f t="shared" si="92"/>
        <v>1234.8478009329845</v>
      </c>
      <c r="AA1371" s="59">
        <f t="shared" si="90"/>
        <v>41382</v>
      </c>
      <c r="AB1371" s="25">
        <v>147.34885</v>
      </c>
      <c r="AC1371" s="52">
        <v>309.56213000000002</v>
      </c>
      <c r="AD1371" s="35"/>
      <c r="AE1371" s="35">
        <v>0</v>
      </c>
      <c r="AF1371" s="55">
        <v>199.15557999999999</v>
      </c>
      <c r="AG1371" s="56">
        <v>32.726459999999996</v>
      </c>
      <c r="AH1371" s="57">
        <v>91.0334</v>
      </c>
      <c r="AI1371" s="35"/>
      <c r="AJ1371" s="58">
        <v>15.16996</v>
      </c>
      <c r="AK1371" s="58"/>
      <c r="AL1371" s="35">
        <v>0</v>
      </c>
      <c r="AM1371" s="35"/>
      <c r="AN1371" s="35"/>
      <c r="AQ1371" s="24">
        <f t="shared" si="94"/>
        <v>794.99637999999993</v>
      </c>
      <c r="AS1371" s="34">
        <v>736.95</v>
      </c>
      <c r="AU1371" s="20">
        <f t="shared" si="93"/>
        <v>1531.9463799999999</v>
      </c>
      <c r="AW1371" s="20"/>
    </row>
    <row r="1372" spans="1:49" x14ac:dyDescent="0.25">
      <c r="A1372" t="str">
        <f>VLOOKUP($B1372,'Cushing Balance'!$C$2:$E$500,3,TRUE)</f>
        <v>152013</v>
      </c>
      <c r="B1372" s="1">
        <v>41383</v>
      </c>
      <c r="C1372" s="31"/>
      <c r="D1372" s="25">
        <v>0</v>
      </c>
      <c r="E1372" s="42">
        <v>195.79205999999999</v>
      </c>
      <c r="F1372" s="35"/>
      <c r="G1372" s="23">
        <v>89.347187502833336</v>
      </c>
      <c r="H1372" s="40">
        <v>65.464749999999995</v>
      </c>
      <c r="I1372" s="35">
        <v>0</v>
      </c>
      <c r="J1372" s="26">
        <v>0</v>
      </c>
      <c r="K1372" s="9">
        <v>73.84742</v>
      </c>
      <c r="L1372" s="51">
        <v>22.99869</v>
      </c>
      <c r="M1372" s="16">
        <v>419.92205999999999</v>
      </c>
      <c r="N1372" s="35">
        <v>0</v>
      </c>
      <c r="O1372" s="50">
        <v>74.583600000000004</v>
      </c>
      <c r="P1372" s="58"/>
      <c r="Q1372" s="58"/>
      <c r="R1372" s="39">
        <v>0</v>
      </c>
      <c r="S1372" s="58"/>
      <c r="T1372" s="58"/>
      <c r="V1372" s="24">
        <f t="shared" si="91"/>
        <v>941.95576750283328</v>
      </c>
      <c r="X1372" s="5">
        <v>390.37889343015121</v>
      </c>
      <c r="Z1372" s="20">
        <f t="shared" si="92"/>
        <v>1332.3346609329844</v>
      </c>
      <c r="AA1372" s="59">
        <f t="shared" si="90"/>
        <v>41383</v>
      </c>
      <c r="AB1372" s="25">
        <v>148.09626999999998</v>
      </c>
      <c r="AC1372" s="52">
        <v>285.73040000000003</v>
      </c>
      <c r="AD1372" s="35"/>
      <c r="AE1372" s="35">
        <v>0</v>
      </c>
      <c r="AF1372" s="55">
        <v>226.35429000000002</v>
      </c>
      <c r="AG1372" s="56">
        <v>33.282519999999998</v>
      </c>
      <c r="AH1372" s="57">
        <v>90.185020000000009</v>
      </c>
      <c r="AI1372" s="35"/>
      <c r="AJ1372" s="58">
        <v>15.815440000000001</v>
      </c>
      <c r="AK1372" s="58"/>
      <c r="AL1372" s="35">
        <v>0</v>
      </c>
      <c r="AM1372" s="35"/>
      <c r="AN1372" s="35"/>
      <c r="AQ1372" s="24">
        <f t="shared" si="94"/>
        <v>799.46393999999998</v>
      </c>
      <c r="AS1372" s="34">
        <v>736.95</v>
      </c>
      <c r="AU1372" s="20">
        <f t="shared" si="93"/>
        <v>1536.4139399999999</v>
      </c>
      <c r="AW1372" s="20"/>
    </row>
    <row r="1373" spans="1:49" x14ac:dyDescent="0.25">
      <c r="A1373" t="str">
        <f>VLOOKUP($B1373,'Cushing Balance'!$C$2:$E$500,3,TRUE)</f>
        <v>162013</v>
      </c>
      <c r="B1373" s="1">
        <v>41384</v>
      </c>
      <c r="C1373" s="31"/>
      <c r="D1373" s="25">
        <v>289.46454</v>
      </c>
      <c r="E1373" s="42">
        <v>196.00229000000002</v>
      </c>
      <c r="F1373" s="35"/>
      <c r="G1373" s="23">
        <v>89.347187502833336</v>
      </c>
      <c r="H1373" s="40">
        <v>71.788850000000011</v>
      </c>
      <c r="I1373" s="35">
        <v>0</v>
      </c>
      <c r="J1373" s="26">
        <v>0</v>
      </c>
      <c r="K1373" s="9">
        <v>85.731399999999994</v>
      </c>
      <c r="L1373" s="51">
        <v>23.102</v>
      </c>
      <c r="M1373" s="16">
        <v>392.98865000000001</v>
      </c>
      <c r="N1373" s="35">
        <v>0</v>
      </c>
      <c r="O1373" s="50">
        <v>74.600250000000003</v>
      </c>
      <c r="P1373" s="58"/>
      <c r="Q1373" s="58"/>
      <c r="R1373" s="39">
        <v>0</v>
      </c>
      <c r="S1373" s="58"/>
      <c r="T1373" s="58"/>
      <c r="V1373" s="24">
        <f t="shared" si="91"/>
        <v>1223.0251675028335</v>
      </c>
      <c r="X1373" s="5">
        <v>390.37889343015121</v>
      </c>
      <c r="Z1373" s="20">
        <f t="shared" si="92"/>
        <v>1613.4040609329847</v>
      </c>
      <c r="AA1373" s="59">
        <f t="shared" si="90"/>
        <v>41384</v>
      </c>
      <c r="AB1373" s="25">
        <v>150.41163</v>
      </c>
      <c r="AC1373" s="52">
        <v>349.15808000000004</v>
      </c>
      <c r="AD1373" s="35"/>
      <c r="AE1373" s="35">
        <v>0</v>
      </c>
      <c r="AF1373" s="55">
        <v>226.49612999999999</v>
      </c>
      <c r="AG1373" s="56">
        <v>37.389330000000001</v>
      </c>
      <c r="AH1373" s="57">
        <v>57.379809999999999</v>
      </c>
      <c r="AI1373" s="35"/>
      <c r="AJ1373" s="58">
        <v>16.02027</v>
      </c>
      <c r="AK1373" s="58"/>
      <c r="AL1373" s="35">
        <v>0</v>
      </c>
      <c r="AM1373" s="35"/>
      <c r="AN1373" s="35"/>
      <c r="AQ1373" s="24">
        <f t="shared" si="94"/>
        <v>836.85524999999996</v>
      </c>
      <c r="AS1373" s="34">
        <v>736.95</v>
      </c>
      <c r="AU1373" s="20">
        <f t="shared" si="93"/>
        <v>1573.8052499999999</v>
      </c>
      <c r="AW1373" s="20"/>
    </row>
    <row r="1374" spans="1:49" x14ac:dyDescent="0.25">
      <c r="A1374" t="str">
        <f>VLOOKUP($B1374,'Cushing Balance'!$C$2:$E$500,3,TRUE)</f>
        <v>162013</v>
      </c>
      <c r="B1374" s="1">
        <v>41385</v>
      </c>
      <c r="C1374" s="31"/>
      <c r="D1374" s="25">
        <v>12.057649999999999</v>
      </c>
      <c r="E1374" s="42">
        <v>191.18810000000002</v>
      </c>
      <c r="F1374" s="35"/>
      <c r="G1374" s="23">
        <v>89.347187502833336</v>
      </c>
      <c r="H1374" s="40">
        <v>78.501310000000004</v>
      </c>
      <c r="I1374" s="35">
        <v>0</v>
      </c>
      <c r="J1374" s="26">
        <v>0</v>
      </c>
      <c r="K1374" s="9">
        <v>102.52942</v>
      </c>
      <c r="L1374" s="51">
        <v>23.129189999999998</v>
      </c>
      <c r="M1374" s="16">
        <v>397.34827000000001</v>
      </c>
      <c r="N1374" s="35">
        <v>0</v>
      </c>
      <c r="O1374" s="50">
        <v>74.428380000000004</v>
      </c>
      <c r="P1374" s="58"/>
      <c r="Q1374" s="58"/>
      <c r="R1374" s="39">
        <v>0</v>
      </c>
      <c r="S1374" s="58"/>
      <c r="T1374" s="58"/>
      <c r="V1374" s="24">
        <f t="shared" si="91"/>
        <v>968.52950750283344</v>
      </c>
      <c r="X1374" s="5">
        <v>390.37889343015121</v>
      </c>
      <c r="Z1374" s="20">
        <f t="shared" si="92"/>
        <v>1358.9084009329847</v>
      </c>
      <c r="AA1374" s="59">
        <f t="shared" si="90"/>
        <v>41385</v>
      </c>
      <c r="AB1374" s="25">
        <v>150.72877</v>
      </c>
      <c r="AC1374" s="52">
        <v>325.28035</v>
      </c>
      <c r="AD1374" s="35"/>
      <c r="AE1374" s="35">
        <v>0</v>
      </c>
      <c r="AF1374" s="55">
        <v>226.74879000000001</v>
      </c>
      <c r="AG1374" s="56">
        <v>38.950789999999998</v>
      </c>
      <c r="AH1374" s="57">
        <v>44.657899999999998</v>
      </c>
      <c r="AI1374" s="35"/>
      <c r="AJ1374" s="58">
        <v>16.08465</v>
      </c>
      <c r="AK1374" s="58"/>
      <c r="AL1374" s="35">
        <v>0</v>
      </c>
      <c r="AM1374" s="35"/>
      <c r="AN1374" s="35"/>
      <c r="AQ1374" s="24">
        <f t="shared" si="94"/>
        <v>802.45125000000007</v>
      </c>
      <c r="AS1374" s="34">
        <v>736.95</v>
      </c>
      <c r="AU1374" s="20">
        <f t="shared" si="93"/>
        <v>1539.4012500000001</v>
      </c>
      <c r="AW1374" s="20"/>
    </row>
    <row r="1375" spans="1:49" x14ac:dyDescent="0.25">
      <c r="A1375" t="str">
        <f>VLOOKUP($B1375,'Cushing Balance'!$C$2:$E$500,3,TRUE)</f>
        <v>162013</v>
      </c>
      <c r="B1375" s="1">
        <v>41386</v>
      </c>
      <c r="C1375" s="31"/>
      <c r="D1375" s="25">
        <v>78.187960000000004</v>
      </c>
      <c r="E1375" s="42">
        <v>184.25363000000002</v>
      </c>
      <c r="F1375" s="35"/>
      <c r="G1375" s="23">
        <v>89.347187502833336</v>
      </c>
      <c r="H1375" s="40">
        <v>75.33135</v>
      </c>
      <c r="I1375" s="35">
        <v>0</v>
      </c>
      <c r="J1375" s="26">
        <v>0</v>
      </c>
      <c r="K1375" s="9">
        <v>99.436460000000011</v>
      </c>
      <c r="L1375" s="51">
        <v>23.321560000000002</v>
      </c>
      <c r="M1375" s="16">
        <v>319.48434999999995</v>
      </c>
      <c r="N1375" s="35">
        <v>0</v>
      </c>
      <c r="O1375" s="50">
        <v>74.51639999999999</v>
      </c>
      <c r="P1375" s="58"/>
      <c r="Q1375" s="58"/>
      <c r="R1375" s="39">
        <v>0</v>
      </c>
      <c r="S1375" s="58"/>
      <c r="T1375" s="58"/>
      <c r="V1375" s="24">
        <f t="shared" si="91"/>
        <v>943.87889750283318</v>
      </c>
      <c r="X1375" s="5">
        <v>390.37889343015121</v>
      </c>
      <c r="Z1375" s="20">
        <f t="shared" si="92"/>
        <v>1334.2577909329843</v>
      </c>
      <c r="AA1375" s="59">
        <f t="shared" si="90"/>
        <v>41386</v>
      </c>
      <c r="AB1375" s="25">
        <v>150.51050000000001</v>
      </c>
      <c r="AC1375" s="52">
        <v>286.46037999999999</v>
      </c>
      <c r="AD1375" s="35"/>
      <c r="AE1375" s="35">
        <v>0</v>
      </c>
      <c r="AF1375" s="55">
        <v>227.65530999999999</v>
      </c>
      <c r="AG1375" s="56">
        <v>37.621230000000004</v>
      </c>
      <c r="AH1375" s="57">
        <v>86.093100000000007</v>
      </c>
      <c r="AI1375" s="35"/>
      <c r="AJ1375" s="58">
        <v>16.073250000000002</v>
      </c>
      <c r="AK1375" s="58"/>
      <c r="AL1375" s="35">
        <v>0</v>
      </c>
      <c r="AM1375" s="35"/>
      <c r="AN1375" s="35"/>
      <c r="AQ1375" s="24">
        <f t="shared" si="94"/>
        <v>804.41377</v>
      </c>
      <c r="AS1375" s="34">
        <v>736.95</v>
      </c>
      <c r="AU1375" s="20">
        <f t="shared" si="93"/>
        <v>1541.3637699999999</v>
      </c>
      <c r="AW1375" s="20"/>
    </row>
    <row r="1376" spans="1:49" x14ac:dyDescent="0.25">
      <c r="A1376" t="str">
        <f>VLOOKUP($B1376,'Cushing Balance'!$C$2:$E$500,3,TRUE)</f>
        <v>162013</v>
      </c>
      <c r="B1376" s="1">
        <v>41387</v>
      </c>
      <c r="C1376" s="31"/>
      <c r="D1376" s="25">
        <v>215.42923000000002</v>
      </c>
      <c r="E1376" s="42">
        <v>171.71593999999999</v>
      </c>
      <c r="F1376" s="35"/>
      <c r="G1376" s="23">
        <v>89.347187502833336</v>
      </c>
      <c r="H1376" s="40">
        <v>33.117100000000001</v>
      </c>
      <c r="I1376" s="35">
        <v>0</v>
      </c>
      <c r="J1376" s="26">
        <v>0</v>
      </c>
      <c r="K1376" s="9">
        <v>91.515940000000001</v>
      </c>
      <c r="L1376" s="51">
        <v>23.204830000000001</v>
      </c>
      <c r="M1376" s="16">
        <v>414.51697999999999</v>
      </c>
      <c r="N1376" s="35">
        <v>0</v>
      </c>
      <c r="O1376" s="50">
        <v>66.71181</v>
      </c>
      <c r="P1376" s="58"/>
      <c r="Q1376" s="58"/>
      <c r="R1376" s="39">
        <v>0</v>
      </c>
      <c r="S1376" s="58"/>
      <c r="T1376" s="58"/>
      <c r="V1376" s="24">
        <f t="shared" si="91"/>
        <v>1105.5590175028333</v>
      </c>
      <c r="X1376" s="5">
        <v>390.37889343015121</v>
      </c>
      <c r="Z1376" s="20">
        <f t="shared" si="92"/>
        <v>1495.9379109329846</v>
      </c>
      <c r="AA1376" s="59">
        <f t="shared" si="90"/>
        <v>41387</v>
      </c>
      <c r="AB1376" s="25">
        <v>143.77332999999999</v>
      </c>
      <c r="AC1376" s="52">
        <v>369.74896000000001</v>
      </c>
      <c r="AD1376" s="35"/>
      <c r="AE1376" s="35">
        <v>0</v>
      </c>
      <c r="AF1376" s="55">
        <v>194.39332999999999</v>
      </c>
      <c r="AG1376" s="56">
        <v>24.497169999999997</v>
      </c>
      <c r="AH1376" s="57">
        <v>122.87756</v>
      </c>
      <c r="AI1376" s="35"/>
      <c r="AJ1376" s="58">
        <v>15.537690000000001</v>
      </c>
      <c r="AK1376" s="58"/>
      <c r="AL1376" s="35">
        <v>0</v>
      </c>
      <c r="AM1376" s="35"/>
      <c r="AN1376" s="35"/>
      <c r="AQ1376" s="24">
        <f t="shared" si="94"/>
        <v>870.82803999999999</v>
      </c>
      <c r="AS1376" s="34">
        <v>736.95</v>
      </c>
      <c r="AU1376" s="20">
        <f t="shared" si="93"/>
        <v>1607.7780400000001</v>
      </c>
      <c r="AW1376" s="20"/>
    </row>
    <row r="1377" spans="1:49" x14ac:dyDescent="0.25">
      <c r="A1377" t="str">
        <f>VLOOKUP($B1377,'Cushing Balance'!$C$2:$E$500,3,TRUE)</f>
        <v>162013</v>
      </c>
      <c r="B1377" s="1">
        <v>41388</v>
      </c>
      <c r="C1377" s="31"/>
      <c r="D1377" s="25">
        <v>84.365920000000003</v>
      </c>
      <c r="E1377" s="42">
        <v>199.30973</v>
      </c>
      <c r="F1377" s="35"/>
      <c r="G1377" s="23">
        <v>89.347187502833336</v>
      </c>
      <c r="H1377" s="40">
        <v>37.984879999999997</v>
      </c>
      <c r="I1377" s="35">
        <v>0</v>
      </c>
      <c r="J1377" s="26">
        <v>0</v>
      </c>
      <c r="K1377" s="9">
        <v>72.645920000000004</v>
      </c>
      <c r="L1377" s="51">
        <v>23.151520000000001</v>
      </c>
      <c r="M1377" s="16">
        <v>413.96319</v>
      </c>
      <c r="N1377" s="35">
        <v>0</v>
      </c>
      <c r="O1377" s="50">
        <v>71.901649999999989</v>
      </c>
      <c r="P1377" s="58"/>
      <c r="Q1377" s="58"/>
      <c r="R1377" s="39">
        <v>0</v>
      </c>
      <c r="S1377" s="58"/>
      <c r="T1377" s="58"/>
      <c r="V1377" s="24">
        <f t="shared" si="91"/>
        <v>992.66999750283333</v>
      </c>
      <c r="X1377" s="5">
        <v>390.37889343015121</v>
      </c>
      <c r="Z1377" s="20">
        <f t="shared" si="92"/>
        <v>1383.0488909329845</v>
      </c>
      <c r="AA1377" s="59">
        <f t="shared" si="90"/>
        <v>41388</v>
      </c>
      <c r="AB1377" s="25">
        <v>133.50657999999999</v>
      </c>
      <c r="AC1377" s="52">
        <v>368.70974999999999</v>
      </c>
      <c r="AD1377" s="35"/>
      <c r="AE1377" s="35">
        <v>0</v>
      </c>
      <c r="AF1377" s="55">
        <v>226.74995999999999</v>
      </c>
      <c r="AG1377" s="56">
        <v>33.095169999999996</v>
      </c>
      <c r="AH1377" s="57">
        <v>164.80104</v>
      </c>
      <c r="AI1377" s="35"/>
      <c r="AJ1377" s="58">
        <v>14.5939</v>
      </c>
      <c r="AK1377" s="58"/>
      <c r="AL1377" s="35">
        <v>0</v>
      </c>
      <c r="AM1377" s="35"/>
      <c r="AN1377" s="35"/>
      <c r="AQ1377" s="24">
        <f t="shared" si="94"/>
        <v>941.45639999999992</v>
      </c>
      <c r="AS1377" s="34">
        <v>736.95</v>
      </c>
      <c r="AU1377" s="20">
        <f t="shared" si="93"/>
        <v>1678.4063999999998</v>
      </c>
      <c r="AW1377" s="20"/>
    </row>
    <row r="1378" spans="1:49" x14ac:dyDescent="0.25">
      <c r="A1378" t="str">
        <f>VLOOKUP($B1378,'Cushing Balance'!$C$2:$E$500,3,TRUE)</f>
        <v>162013</v>
      </c>
      <c r="B1378" s="1">
        <v>41389</v>
      </c>
      <c r="C1378" s="31"/>
      <c r="D1378" s="25">
        <v>108.31052000000001</v>
      </c>
      <c r="E1378" s="42">
        <v>197.86744000000002</v>
      </c>
      <c r="F1378" s="35"/>
      <c r="G1378" s="23">
        <v>89.347187502833336</v>
      </c>
      <c r="H1378" s="40">
        <v>73.267960000000002</v>
      </c>
      <c r="I1378" s="35">
        <v>0</v>
      </c>
      <c r="J1378" s="26">
        <v>0</v>
      </c>
      <c r="K1378" s="9">
        <v>69.007979999999989</v>
      </c>
      <c r="L1378" s="51">
        <v>22.722709999999999</v>
      </c>
      <c r="M1378" s="16">
        <v>356.75533000000001</v>
      </c>
      <c r="N1378" s="35">
        <v>0</v>
      </c>
      <c r="O1378" s="50">
        <v>74.020750000000007</v>
      </c>
      <c r="P1378" s="58"/>
      <c r="Q1378" s="58"/>
      <c r="R1378" s="39">
        <v>0</v>
      </c>
      <c r="S1378" s="58"/>
      <c r="T1378" s="58"/>
      <c r="V1378" s="24">
        <f t="shared" si="91"/>
        <v>991.29987750283351</v>
      </c>
      <c r="X1378" s="5">
        <v>390.37889343015121</v>
      </c>
      <c r="Z1378" s="20">
        <f t="shared" si="92"/>
        <v>1381.6787709329847</v>
      </c>
      <c r="AA1378" s="59">
        <f t="shared" si="90"/>
        <v>41389</v>
      </c>
      <c r="AB1378" s="25">
        <v>143.17279000000002</v>
      </c>
      <c r="AC1378" s="52">
        <v>360.32312999999999</v>
      </c>
      <c r="AD1378" s="35"/>
      <c r="AE1378" s="10">
        <v>0</v>
      </c>
      <c r="AF1378" s="55">
        <v>228.44825</v>
      </c>
      <c r="AG1378" s="56">
        <v>38.24935</v>
      </c>
      <c r="AH1378" s="57">
        <v>151.9314</v>
      </c>
      <c r="AI1378" s="35"/>
      <c r="AJ1378" s="58">
        <v>15.143600000000001</v>
      </c>
      <c r="AK1378" s="58"/>
      <c r="AL1378" s="35">
        <v>0</v>
      </c>
      <c r="AM1378" s="35"/>
      <c r="AN1378" s="35"/>
      <c r="AQ1378" s="24">
        <f t="shared" si="94"/>
        <v>937.26851999999997</v>
      </c>
      <c r="AS1378" s="34">
        <v>736.95</v>
      </c>
      <c r="AU1378" s="20">
        <f t="shared" si="93"/>
        <v>1674.2185199999999</v>
      </c>
      <c r="AW1378" s="20"/>
    </row>
    <row r="1379" spans="1:49" x14ac:dyDescent="0.25">
      <c r="A1379" t="str">
        <f>VLOOKUP($B1379,'Cushing Balance'!$C$2:$E$500,3,TRUE)</f>
        <v>162013</v>
      </c>
      <c r="B1379" s="1">
        <v>41390</v>
      </c>
      <c r="C1379" s="31"/>
      <c r="D1379" s="25">
        <v>60.260419999999996</v>
      </c>
      <c r="E1379" s="42">
        <v>189.89500000000001</v>
      </c>
      <c r="F1379" s="35"/>
      <c r="G1379" s="23">
        <v>89.347187502833336</v>
      </c>
      <c r="H1379" s="40">
        <v>80</v>
      </c>
      <c r="I1379" s="35">
        <v>0</v>
      </c>
      <c r="J1379" s="26">
        <v>0</v>
      </c>
      <c r="K1379" s="9">
        <v>84.336539999999999</v>
      </c>
      <c r="L1379" s="51">
        <v>22.89181</v>
      </c>
      <c r="M1379" s="16">
        <v>275.26438000000002</v>
      </c>
      <c r="N1379" s="35">
        <v>0</v>
      </c>
      <c r="O1379" s="50">
        <v>72.999250000000004</v>
      </c>
      <c r="P1379" s="58"/>
      <c r="Q1379" s="58"/>
      <c r="R1379" s="39">
        <v>0</v>
      </c>
      <c r="S1379" s="58"/>
      <c r="T1379" s="58"/>
      <c r="V1379" s="24">
        <f t="shared" si="91"/>
        <v>874.99458750283327</v>
      </c>
      <c r="X1379" s="5">
        <v>390.37889343015121</v>
      </c>
      <c r="Z1379" s="20">
        <f t="shared" si="92"/>
        <v>1265.3734809329844</v>
      </c>
      <c r="AA1379" s="59">
        <f t="shared" si="90"/>
        <v>41390</v>
      </c>
      <c r="AB1379" s="25">
        <v>147.82779000000002</v>
      </c>
      <c r="AC1379" s="52">
        <v>351.39327000000003</v>
      </c>
      <c r="AD1379" s="35"/>
      <c r="AE1379" s="10">
        <v>0</v>
      </c>
      <c r="AF1379" s="55">
        <v>227.64257999999998</v>
      </c>
      <c r="AG1379" s="56">
        <v>36.331849999999996</v>
      </c>
      <c r="AH1379" s="57">
        <v>153.36923000000002</v>
      </c>
      <c r="AI1379" s="35"/>
      <c r="AJ1379" s="58">
        <v>15.15944</v>
      </c>
      <c r="AK1379" s="58"/>
      <c r="AL1379" s="35">
        <v>0</v>
      </c>
      <c r="AM1379" s="35"/>
      <c r="AN1379" s="35"/>
      <c r="AQ1379" s="24">
        <f t="shared" si="94"/>
        <v>931.7241600000001</v>
      </c>
      <c r="AS1379" s="34">
        <v>736.95</v>
      </c>
      <c r="AU1379" s="20">
        <f t="shared" si="93"/>
        <v>1668.67416</v>
      </c>
      <c r="AW1379" s="20"/>
    </row>
    <row r="1380" spans="1:49" x14ac:dyDescent="0.25">
      <c r="A1380" t="str">
        <f>VLOOKUP($B1380,'Cushing Balance'!$C$2:$E$500,3,TRUE)</f>
        <v>172013</v>
      </c>
      <c r="B1380" s="1">
        <v>41391</v>
      </c>
      <c r="C1380" s="31"/>
      <c r="D1380" s="25">
        <v>36.282809999999998</v>
      </c>
      <c r="E1380" s="42">
        <v>197.24231</v>
      </c>
      <c r="F1380" s="35"/>
      <c r="G1380" s="23">
        <v>89.347187502833336</v>
      </c>
      <c r="H1380" s="40">
        <v>80</v>
      </c>
      <c r="I1380" s="35">
        <v>0</v>
      </c>
      <c r="J1380" s="26">
        <v>0</v>
      </c>
      <c r="K1380" s="9">
        <v>90.307040000000001</v>
      </c>
      <c r="L1380" s="51">
        <v>22.850189999999998</v>
      </c>
      <c r="M1380" s="16">
        <v>301.26697999999999</v>
      </c>
      <c r="N1380" s="35">
        <v>0</v>
      </c>
      <c r="O1380" s="50">
        <v>74.695999999999998</v>
      </c>
      <c r="P1380" s="58"/>
      <c r="Q1380" s="58"/>
      <c r="R1380" s="39">
        <v>0</v>
      </c>
      <c r="S1380" s="58"/>
      <c r="T1380" s="58"/>
      <c r="V1380" s="24">
        <f t="shared" si="91"/>
        <v>891.99251750283338</v>
      </c>
      <c r="X1380" s="5">
        <v>390.37889343015121</v>
      </c>
      <c r="Z1380" s="20">
        <f t="shared" si="92"/>
        <v>1282.3714109329846</v>
      </c>
      <c r="AA1380" s="59">
        <f t="shared" si="90"/>
        <v>41391</v>
      </c>
      <c r="AB1380" s="25">
        <v>149.63538</v>
      </c>
      <c r="AC1380" s="52">
        <v>355.04758000000004</v>
      </c>
      <c r="AD1380" s="35"/>
      <c r="AE1380" s="10">
        <v>0</v>
      </c>
      <c r="AF1380" s="55">
        <v>222.93275</v>
      </c>
      <c r="AG1380" s="56">
        <v>36.777809999999995</v>
      </c>
      <c r="AH1380" s="57">
        <v>155.11088000000001</v>
      </c>
      <c r="AI1380" s="35"/>
      <c r="AJ1380" s="58">
        <v>16.231100000000001</v>
      </c>
      <c r="AK1380" s="58"/>
      <c r="AL1380" s="35">
        <v>0</v>
      </c>
      <c r="AM1380" s="35"/>
      <c r="AN1380" s="35"/>
      <c r="AQ1380" s="24">
        <f t="shared" si="94"/>
        <v>935.7355</v>
      </c>
      <c r="AS1380" s="34">
        <v>736.95</v>
      </c>
      <c r="AU1380" s="20">
        <f t="shared" si="93"/>
        <v>1672.6855</v>
      </c>
      <c r="AW1380" s="20"/>
    </row>
    <row r="1381" spans="1:49" x14ac:dyDescent="0.25">
      <c r="A1381" t="str">
        <f>VLOOKUP($B1381,'Cushing Balance'!$C$2:$E$500,3,TRUE)</f>
        <v>172013</v>
      </c>
      <c r="B1381" s="1">
        <v>41392</v>
      </c>
      <c r="C1381" s="31"/>
      <c r="D1381" s="25">
        <v>140.08335</v>
      </c>
      <c r="E1381" s="42">
        <v>198.08789999999999</v>
      </c>
      <c r="F1381" s="35"/>
      <c r="G1381" s="23">
        <v>89.347187502833336</v>
      </c>
      <c r="H1381" s="40">
        <v>75.906440000000003</v>
      </c>
      <c r="I1381" s="35">
        <v>0</v>
      </c>
      <c r="J1381" s="26">
        <v>0</v>
      </c>
      <c r="K1381" s="9">
        <v>92.708039999999997</v>
      </c>
      <c r="L1381" s="51">
        <v>23.2044</v>
      </c>
      <c r="M1381" s="16">
        <v>321.51668999999998</v>
      </c>
      <c r="N1381" s="35">
        <v>0</v>
      </c>
      <c r="O1381" s="50">
        <v>74.499750000000006</v>
      </c>
      <c r="P1381" s="58"/>
      <c r="Q1381" s="58"/>
      <c r="R1381" s="39">
        <v>0</v>
      </c>
      <c r="S1381" s="58"/>
      <c r="T1381" s="58"/>
      <c r="V1381" s="24">
        <f t="shared" si="91"/>
        <v>1015.3537575028331</v>
      </c>
      <c r="X1381" s="5">
        <v>390.37889343015121</v>
      </c>
      <c r="Z1381" s="20">
        <f t="shared" si="92"/>
        <v>1405.7326509329844</v>
      </c>
      <c r="AA1381" s="59">
        <f t="shared" si="90"/>
        <v>41392</v>
      </c>
      <c r="AB1381" s="25">
        <v>147.88070999999999</v>
      </c>
      <c r="AC1381" s="52">
        <v>359.31252000000001</v>
      </c>
      <c r="AD1381" s="35"/>
      <c r="AE1381" s="10">
        <v>0</v>
      </c>
      <c r="AF1381" s="55">
        <v>225.77177</v>
      </c>
      <c r="AG1381" s="56">
        <v>38.541879999999999</v>
      </c>
      <c r="AH1381" s="57">
        <v>153.47656000000001</v>
      </c>
      <c r="AI1381" s="35"/>
      <c r="AJ1381" s="58">
        <v>16.114270000000001</v>
      </c>
      <c r="AK1381" s="58"/>
      <c r="AL1381" s="35">
        <v>0</v>
      </c>
      <c r="AM1381" s="35"/>
      <c r="AN1381" s="35"/>
      <c r="AQ1381" s="24">
        <f t="shared" si="94"/>
        <v>941.09771000000001</v>
      </c>
      <c r="AS1381" s="34">
        <v>736.95</v>
      </c>
      <c r="AU1381" s="20">
        <f t="shared" si="93"/>
        <v>1678.0477100000001</v>
      </c>
      <c r="AW1381" s="20"/>
    </row>
    <row r="1382" spans="1:49" x14ac:dyDescent="0.25">
      <c r="A1382" t="str">
        <f>VLOOKUP($B1382,'Cushing Balance'!$C$2:$E$500,3,TRUE)</f>
        <v>172013</v>
      </c>
      <c r="B1382" s="1">
        <v>41393</v>
      </c>
      <c r="C1382" s="31"/>
      <c r="D1382" s="25">
        <v>278.76729</v>
      </c>
      <c r="E1382" s="42">
        <v>200.01515000000001</v>
      </c>
      <c r="F1382" s="35"/>
      <c r="G1382" s="23">
        <v>89.347187502833336</v>
      </c>
      <c r="H1382" s="40">
        <v>73.275329999999997</v>
      </c>
      <c r="I1382" s="35">
        <v>0</v>
      </c>
      <c r="J1382" s="26">
        <v>0</v>
      </c>
      <c r="K1382" s="9">
        <v>81.175080000000008</v>
      </c>
      <c r="L1382" s="51">
        <v>23.234209999999997</v>
      </c>
      <c r="M1382" s="16">
        <v>297.77213</v>
      </c>
      <c r="N1382" s="35">
        <v>0</v>
      </c>
      <c r="O1382" s="50">
        <v>74.594789999999989</v>
      </c>
      <c r="P1382" s="58"/>
      <c r="Q1382" s="58"/>
      <c r="R1382" s="39">
        <v>0</v>
      </c>
      <c r="S1382" s="58"/>
      <c r="T1382" s="58"/>
      <c r="V1382" s="24">
        <f t="shared" si="91"/>
        <v>1118.1811675028334</v>
      </c>
      <c r="X1382" s="5">
        <v>390.37889343015121</v>
      </c>
      <c r="Z1382" s="20">
        <f t="shared" si="92"/>
        <v>1508.5600609329847</v>
      </c>
      <c r="AA1382" s="59">
        <f t="shared" si="90"/>
        <v>41393</v>
      </c>
      <c r="AB1382" s="25">
        <v>150.99515</v>
      </c>
      <c r="AC1382" s="52">
        <v>337.86473000000001</v>
      </c>
      <c r="AD1382" s="35"/>
      <c r="AE1382" s="10">
        <v>0</v>
      </c>
      <c r="AF1382" s="55">
        <v>204.00823</v>
      </c>
      <c r="AG1382" s="56">
        <v>38.875480000000003</v>
      </c>
      <c r="AH1382" s="57">
        <v>154.27713</v>
      </c>
      <c r="AI1382" s="35"/>
      <c r="AJ1382" s="58">
        <v>16.249850000000002</v>
      </c>
      <c r="AK1382" s="58"/>
      <c r="AL1382" s="35">
        <v>0</v>
      </c>
      <c r="AM1382" s="35"/>
      <c r="AN1382" s="35"/>
      <c r="AQ1382" s="24">
        <f t="shared" si="94"/>
        <v>902.27057000000002</v>
      </c>
      <c r="AS1382" s="34">
        <v>736.95</v>
      </c>
      <c r="AU1382" s="20">
        <f t="shared" si="93"/>
        <v>1639.22057</v>
      </c>
      <c r="AW1382" s="20"/>
    </row>
    <row r="1383" spans="1:49" x14ac:dyDescent="0.25">
      <c r="A1383" t="str">
        <f>VLOOKUP($B1383,'Cushing Balance'!$C$2:$E$500,3,TRUE)</f>
        <v>172013</v>
      </c>
      <c r="B1383" s="1">
        <v>41394</v>
      </c>
      <c r="C1383" s="31"/>
      <c r="D1383" s="25">
        <v>60.272330000000004</v>
      </c>
      <c r="E1383" s="42">
        <v>182.39592000000002</v>
      </c>
      <c r="F1383" s="35"/>
      <c r="G1383" s="23">
        <v>89.347187502833336</v>
      </c>
      <c r="H1383" s="40">
        <v>79.921250000000001</v>
      </c>
      <c r="I1383" s="35">
        <v>0</v>
      </c>
      <c r="J1383" s="26">
        <v>0</v>
      </c>
      <c r="K1383" s="9">
        <v>70.411190000000005</v>
      </c>
      <c r="L1383" s="51">
        <v>22.834900000000001</v>
      </c>
      <c r="M1383" s="16">
        <v>280.23662999999999</v>
      </c>
      <c r="N1383" s="35">
        <v>0</v>
      </c>
      <c r="O1383" s="50">
        <v>73.792059999999992</v>
      </c>
      <c r="P1383" s="58"/>
      <c r="Q1383" s="58"/>
      <c r="R1383" s="39">
        <v>0</v>
      </c>
      <c r="S1383" s="58"/>
      <c r="T1383" s="58"/>
      <c r="V1383" s="24">
        <f t="shared" si="91"/>
        <v>859.21146750283333</v>
      </c>
      <c r="X1383" s="5">
        <v>390.37889343015121</v>
      </c>
      <c r="Z1383" s="20">
        <f t="shared" si="92"/>
        <v>1249.5903609329846</v>
      </c>
      <c r="AA1383" s="59">
        <f t="shared" si="90"/>
        <v>41394</v>
      </c>
      <c r="AB1383" s="25">
        <v>151.79624999999999</v>
      </c>
      <c r="AC1383" s="52">
        <v>349.05627000000004</v>
      </c>
      <c r="AD1383" s="35"/>
      <c r="AE1383" s="10">
        <v>0</v>
      </c>
      <c r="AF1383" s="55">
        <v>229.33838</v>
      </c>
      <c r="AG1383" s="56">
        <v>38.18094</v>
      </c>
      <c r="AH1383" s="57">
        <v>150.56094000000002</v>
      </c>
      <c r="AI1383" s="35"/>
      <c r="AJ1383" s="58">
        <v>15.999790000000001</v>
      </c>
      <c r="AK1383" s="58"/>
      <c r="AL1383" s="35">
        <v>0</v>
      </c>
      <c r="AM1383" s="35"/>
      <c r="AN1383" s="35"/>
      <c r="AQ1383" s="24">
        <f t="shared" si="94"/>
        <v>934.93257000000006</v>
      </c>
      <c r="AS1383" s="34">
        <v>736.95</v>
      </c>
      <c r="AU1383" s="20">
        <f t="shared" si="93"/>
        <v>1671.8825700000002</v>
      </c>
      <c r="AW1383" s="20"/>
    </row>
    <row r="1384" spans="1:49" x14ac:dyDescent="0.25">
      <c r="A1384" t="str">
        <f>VLOOKUP($B1384,'Cushing Balance'!$C$2:$E$500,3,TRUE)</f>
        <v>172013</v>
      </c>
      <c r="B1384" s="1">
        <v>41395</v>
      </c>
      <c r="C1384" s="31"/>
      <c r="D1384" s="25">
        <v>205.12092000000001</v>
      </c>
      <c r="E1384" s="42">
        <v>200.97563</v>
      </c>
      <c r="F1384" s="35"/>
      <c r="G1384" s="23">
        <v>91.374401546612901</v>
      </c>
      <c r="H1384" s="40">
        <v>73.719669999999994</v>
      </c>
      <c r="I1384" s="35">
        <v>0</v>
      </c>
      <c r="J1384" s="26">
        <v>0</v>
      </c>
      <c r="K1384" s="9">
        <v>81.579899999999995</v>
      </c>
      <c r="L1384" s="51">
        <v>20.22973</v>
      </c>
      <c r="M1384" s="16">
        <v>285.53467000000001</v>
      </c>
      <c r="N1384" s="35">
        <v>0</v>
      </c>
      <c r="O1384" s="50">
        <v>56.539079999999998</v>
      </c>
      <c r="P1384" s="58"/>
      <c r="Q1384" s="58"/>
      <c r="R1384" s="39">
        <v>0</v>
      </c>
      <c r="S1384" s="58"/>
      <c r="T1384" s="58"/>
      <c r="V1384" s="24">
        <f t="shared" si="91"/>
        <v>1015.0740015466129</v>
      </c>
      <c r="X1384" s="5">
        <v>393.03400437457771</v>
      </c>
      <c r="Z1384" s="20">
        <f t="shared" si="92"/>
        <v>1408.1080059211906</v>
      </c>
      <c r="AA1384" s="59">
        <f t="shared" si="90"/>
        <v>41395</v>
      </c>
      <c r="AB1384" s="25">
        <v>145.71343999999999</v>
      </c>
      <c r="AC1384" s="52">
        <v>354.18690000000004</v>
      </c>
      <c r="AD1384" s="35"/>
      <c r="AE1384" s="10">
        <v>0</v>
      </c>
      <c r="AF1384" s="55">
        <v>226.00196</v>
      </c>
      <c r="AG1384" s="56">
        <v>35.184849999999997</v>
      </c>
      <c r="AH1384" s="57">
        <v>131.92154000000002</v>
      </c>
      <c r="AI1384" s="35"/>
      <c r="AJ1384" s="58">
        <v>14.621270000000001</v>
      </c>
      <c r="AK1384" s="58"/>
      <c r="AL1384" s="35">
        <v>0</v>
      </c>
      <c r="AM1384" s="35"/>
      <c r="AN1384" s="35"/>
      <c r="AQ1384" s="24">
        <f t="shared" si="94"/>
        <v>907.62995999999998</v>
      </c>
      <c r="AS1384" s="34">
        <v>746.30000000000007</v>
      </c>
      <c r="AU1384" s="20">
        <f t="shared" si="93"/>
        <v>1653.9299599999999</v>
      </c>
      <c r="AW1384" s="20"/>
    </row>
    <row r="1385" spans="1:49" x14ac:dyDescent="0.25">
      <c r="A1385" t="str">
        <f>VLOOKUP($B1385,'Cushing Balance'!$C$2:$E$500,3,TRUE)</f>
        <v>172013</v>
      </c>
      <c r="B1385" s="1">
        <v>41396</v>
      </c>
      <c r="C1385" s="31"/>
      <c r="D1385" s="25">
        <v>72.478750000000005</v>
      </c>
      <c r="E1385" s="42">
        <v>192.23263</v>
      </c>
      <c r="F1385" s="35"/>
      <c r="G1385" s="23">
        <v>91.374401546612901</v>
      </c>
      <c r="H1385" s="40">
        <v>40.883900000000004</v>
      </c>
      <c r="I1385" s="35">
        <v>0</v>
      </c>
      <c r="J1385" s="26">
        <v>0</v>
      </c>
      <c r="K1385" s="9">
        <v>94.590460000000007</v>
      </c>
      <c r="L1385" s="51">
        <v>22.733669999999996</v>
      </c>
      <c r="M1385" s="16">
        <v>390.14774999999997</v>
      </c>
      <c r="N1385" s="35">
        <v>0</v>
      </c>
      <c r="O1385" s="50">
        <v>75.415729999999996</v>
      </c>
      <c r="P1385" s="58"/>
      <c r="Q1385" s="58"/>
      <c r="R1385" s="39">
        <v>0</v>
      </c>
      <c r="S1385" s="58"/>
      <c r="T1385" s="58"/>
      <c r="V1385" s="24">
        <f t="shared" si="91"/>
        <v>979.85729154661294</v>
      </c>
      <c r="X1385" s="5">
        <v>393.03400437457771</v>
      </c>
      <c r="Z1385" s="20">
        <f t="shared" si="92"/>
        <v>1372.8912959211907</v>
      </c>
      <c r="AA1385" s="59">
        <f t="shared" si="90"/>
        <v>41396</v>
      </c>
      <c r="AB1385" s="25">
        <v>131.40769</v>
      </c>
      <c r="AC1385" s="52">
        <v>320.67680999999999</v>
      </c>
      <c r="AD1385" s="35"/>
      <c r="AE1385" s="10">
        <v>0</v>
      </c>
      <c r="AF1385" s="55">
        <v>225.61082999999999</v>
      </c>
      <c r="AG1385" s="56">
        <v>37.965480000000007</v>
      </c>
      <c r="AH1385" s="57">
        <v>142.9451</v>
      </c>
      <c r="AI1385" s="35"/>
      <c r="AJ1385" s="58">
        <v>14.9556</v>
      </c>
      <c r="AK1385" s="58"/>
      <c r="AL1385" s="35">
        <v>0</v>
      </c>
      <c r="AM1385" s="35"/>
      <c r="AN1385" s="35"/>
      <c r="AQ1385" s="24">
        <f t="shared" si="94"/>
        <v>873.56151</v>
      </c>
      <c r="AS1385" s="34">
        <v>746.30000000000007</v>
      </c>
      <c r="AU1385" s="20">
        <f t="shared" si="93"/>
        <v>1619.8615100000002</v>
      </c>
      <c r="AW1385" s="20"/>
    </row>
    <row r="1386" spans="1:49" x14ac:dyDescent="0.25">
      <c r="A1386" t="str">
        <f>VLOOKUP($B1386,'Cushing Balance'!$C$2:$E$500,3,TRUE)</f>
        <v>172013</v>
      </c>
      <c r="B1386" s="1">
        <v>41397</v>
      </c>
      <c r="C1386" s="31"/>
      <c r="D1386" s="25">
        <v>185.69057999999998</v>
      </c>
      <c r="E1386" s="42">
        <v>190.25067000000001</v>
      </c>
      <c r="F1386" s="35"/>
      <c r="G1386" s="23">
        <v>91.374401546612901</v>
      </c>
      <c r="H1386" s="40">
        <v>76.620850000000004</v>
      </c>
      <c r="I1386" s="35">
        <v>0</v>
      </c>
      <c r="J1386" s="26">
        <v>0</v>
      </c>
      <c r="K1386" s="9">
        <v>90.211539999999999</v>
      </c>
      <c r="L1386" s="51">
        <v>23.39798</v>
      </c>
      <c r="M1386" s="16">
        <v>430.84234999999995</v>
      </c>
      <c r="N1386" s="35">
        <v>0</v>
      </c>
      <c r="O1386" s="50">
        <v>73.990729999999999</v>
      </c>
      <c r="P1386" s="58"/>
      <c r="Q1386" s="58"/>
      <c r="R1386" s="39">
        <v>0</v>
      </c>
      <c r="S1386" s="58"/>
      <c r="T1386" s="58"/>
      <c r="V1386" s="24">
        <f t="shared" si="91"/>
        <v>1162.3791015466127</v>
      </c>
      <c r="X1386" s="5">
        <v>393.03400437457771</v>
      </c>
      <c r="Z1386" s="20">
        <f t="shared" si="92"/>
        <v>1555.4131059211904</v>
      </c>
      <c r="AA1386" s="59">
        <f t="shared" si="90"/>
        <v>41397</v>
      </c>
      <c r="AB1386" s="25">
        <v>134.77794</v>
      </c>
      <c r="AC1386" s="52">
        <v>336.40843999999998</v>
      </c>
      <c r="AD1386" s="35"/>
      <c r="AE1386" s="10">
        <v>0</v>
      </c>
      <c r="AF1386" s="55">
        <v>226.20496</v>
      </c>
      <c r="AG1386" s="56">
        <v>38.064500000000002</v>
      </c>
      <c r="AH1386" s="57">
        <v>112.62817</v>
      </c>
      <c r="AI1386" s="35"/>
      <c r="AJ1386" s="58">
        <v>15.06292</v>
      </c>
      <c r="AK1386" s="58"/>
      <c r="AL1386" s="35">
        <v>0</v>
      </c>
      <c r="AM1386" s="35"/>
      <c r="AN1386" s="35"/>
      <c r="AQ1386" s="24">
        <f t="shared" si="94"/>
        <v>863.14692999999988</v>
      </c>
      <c r="AS1386" s="34">
        <v>746.30000000000007</v>
      </c>
      <c r="AU1386" s="20">
        <f t="shared" si="93"/>
        <v>1609.4469300000001</v>
      </c>
      <c r="AW1386" s="20"/>
    </row>
    <row r="1387" spans="1:49" x14ac:dyDescent="0.25">
      <c r="A1387" t="str">
        <f>VLOOKUP($B1387,'Cushing Balance'!$C$2:$E$500,3,TRUE)</f>
        <v>182013</v>
      </c>
      <c r="B1387" s="1">
        <v>41398</v>
      </c>
      <c r="C1387" s="31"/>
      <c r="D1387" s="25">
        <v>93.715980000000002</v>
      </c>
      <c r="E1387" s="42">
        <v>196.10363000000001</v>
      </c>
      <c r="F1387" s="35"/>
      <c r="G1387" s="23">
        <v>91.374401546612901</v>
      </c>
      <c r="H1387" s="40">
        <v>71.649789999999996</v>
      </c>
      <c r="I1387" s="35">
        <v>0</v>
      </c>
      <c r="J1387" s="26">
        <v>0</v>
      </c>
      <c r="K1387" s="9">
        <v>93.792229999999989</v>
      </c>
      <c r="L1387" s="51">
        <v>23.433959999999999</v>
      </c>
      <c r="M1387" s="16">
        <v>437.54696000000001</v>
      </c>
      <c r="N1387" s="35">
        <v>0</v>
      </c>
      <c r="O1387" s="50">
        <v>75.157809999999998</v>
      </c>
      <c r="P1387" s="58"/>
      <c r="Q1387" s="58"/>
      <c r="R1387" s="39">
        <v>0</v>
      </c>
      <c r="S1387" s="58"/>
      <c r="T1387" s="58"/>
      <c r="V1387" s="24">
        <f t="shared" si="91"/>
        <v>1082.7747615466128</v>
      </c>
      <c r="X1387" s="5">
        <v>393.03400437457771</v>
      </c>
      <c r="Z1387" s="20">
        <f t="shared" si="92"/>
        <v>1475.8087659211906</v>
      </c>
      <c r="AA1387" s="59">
        <f t="shared" si="90"/>
        <v>41398</v>
      </c>
      <c r="AB1387" s="25">
        <v>143.03630999999999</v>
      </c>
      <c r="AC1387" s="52">
        <v>338.42498000000001</v>
      </c>
      <c r="AD1387" s="35"/>
      <c r="AE1387" s="10">
        <v>0</v>
      </c>
      <c r="AF1387" s="55">
        <v>224.58079000000001</v>
      </c>
      <c r="AG1387" s="56">
        <v>38.012459999999997</v>
      </c>
      <c r="AH1387" s="57">
        <v>89.375230000000002</v>
      </c>
      <c r="AI1387" s="35"/>
      <c r="AJ1387" s="58">
        <v>15.147650000000001</v>
      </c>
      <c r="AK1387" s="58"/>
      <c r="AL1387" s="35">
        <v>0</v>
      </c>
      <c r="AM1387" s="35"/>
      <c r="AN1387" s="35"/>
      <c r="AQ1387" s="24">
        <f t="shared" si="94"/>
        <v>848.57741999999996</v>
      </c>
      <c r="AS1387" s="34">
        <v>746.30000000000007</v>
      </c>
      <c r="AU1387" s="20">
        <f t="shared" si="93"/>
        <v>1594.87742</v>
      </c>
      <c r="AW1387" s="20"/>
    </row>
    <row r="1388" spans="1:49" x14ac:dyDescent="0.25">
      <c r="A1388" t="str">
        <f>VLOOKUP($B1388,'Cushing Balance'!$C$2:$E$500,3,TRUE)</f>
        <v>182013</v>
      </c>
      <c r="B1388" s="1">
        <v>41399</v>
      </c>
      <c r="C1388" s="31"/>
      <c r="D1388" s="25">
        <v>219.38063</v>
      </c>
      <c r="E1388" s="42">
        <v>195.85392000000002</v>
      </c>
      <c r="F1388" s="35"/>
      <c r="G1388" s="23">
        <v>91.374401546612901</v>
      </c>
      <c r="H1388" s="40">
        <v>28.368939999999998</v>
      </c>
      <c r="I1388" s="35">
        <v>0</v>
      </c>
      <c r="J1388" s="26">
        <v>0</v>
      </c>
      <c r="K1388" s="9">
        <v>85.19556</v>
      </c>
      <c r="L1388" s="51">
        <v>23.477310000000003</v>
      </c>
      <c r="M1388" s="16">
        <v>401.18896000000001</v>
      </c>
      <c r="N1388" s="35">
        <v>0</v>
      </c>
      <c r="O1388" s="50">
        <v>74.468519999999998</v>
      </c>
      <c r="P1388" s="58"/>
      <c r="Q1388" s="58"/>
      <c r="R1388" s="39">
        <v>0</v>
      </c>
      <c r="S1388" s="58"/>
      <c r="T1388" s="58"/>
      <c r="V1388" s="24">
        <f t="shared" si="91"/>
        <v>1119.3082415466129</v>
      </c>
      <c r="X1388" s="5">
        <v>393.03400437457771</v>
      </c>
      <c r="Z1388" s="20">
        <f t="shared" si="92"/>
        <v>1512.3422459211906</v>
      </c>
      <c r="AA1388" s="59">
        <f t="shared" si="90"/>
        <v>41399</v>
      </c>
      <c r="AB1388" s="25">
        <v>140.20635000000001</v>
      </c>
      <c r="AC1388" s="52">
        <v>346.81150000000002</v>
      </c>
      <c r="AD1388" s="35"/>
      <c r="AE1388" s="10">
        <v>0</v>
      </c>
      <c r="AF1388" s="55">
        <v>220.94374999999999</v>
      </c>
      <c r="AG1388" s="56">
        <v>37.644599999999997</v>
      </c>
      <c r="AH1388" s="57">
        <v>84.480130000000003</v>
      </c>
      <c r="AI1388" s="35"/>
      <c r="AJ1388" s="58">
        <v>15.8826</v>
      </c>
      <c r="AK1388" s="58"/>
      <c r="AL1388" s="35">
        <v>0</v>
      </c>
      <c r="AM1388" s="35"/>
      <c r="AN1388" s="35"/>
      <c r="AQ1388" s="24">
        <f t="shared" si="94"/>
        <v>845.96893000000011</v>
      </c>
      <c r="AS1388" s="34">
        <v>746.30000000000007</v>
      </c>
      <c r="AU1388" s="20">
        <f t="shared" si="93"/>
        <v>1592.2689300000002</v>
      </c>
      <c r="AW1388" s="20"/>
    </row>
    <row r="1389" spans="1:49" x14ac:dyDescent="0.25">
      <c r="A1389" t="str">
        <f>VLOOKUP($B1389,'Cushing Balance'!$C$2:$E$500,3,TRUE)</f>
        <v>182013</v>
      </c>
      <c r="B1389" s="1">
        <v>41400</v>
      </c>
      <c r="C1389" s="31"/>
      <c r="D1389" s="25">
        <v>0</v>
      </c>
      <c r="E1389" s="42">
        <v>195.96343999999999</v>
      </c>
      <c r="F1389" s="35"/>
      <c r="G1389" s="23">
        <v>91.374401546612901</v>
      </c>
      <c r="H1389" s="40">
        <v>54.464580000000005</v>
      </c>
      <c r="I1389" s="35">
        <v>0</v>
      </c>
      <c r="J1389" s="26">
        <v>0</v>
      </c>
      <c r="K1389" s="9">
        <v>76.674059999999997</v>
      </c>
      <c r="L1389" s="51">
        <v>23.520520000000001</v>
      </c>
      <c r="M1389" s="16">
        <v>308.86821000000003</v>
      </c>
      <c r="N1389" s="35">
        <v>0</v>
      </c>
      <c r="O1389" s="50">
        <v>74.120170000000002</v>
      </c>
      <c r="P1389" s="58"/>
      <c r="Q1389" s="58"/>
      <c r="R1389" s="39">
        <v>0</v>
      </c>
      <c r="S1389" s="58"/>
      <c r="T1389" s="58"/>
      <c r="V1389" s="24">
        <f t="shared" si="91"/>
        <v>824.98538154661298</v>
      </c>
      <c r="X1389" s="5">
        <v>393.03400437457771</v>
      </c>
      <c r="Z1389" s="20">
        <f t="shared" si="92"/>
        <v>1218.0193859211906</v>
      </c>
      <c r="AA1389" s="59">
        <f t="shared" si="90"/>
        <v>41400</v>
      </c>
      <c r="AB1389" s="25">
        <v>142.12926999999999</v>
      </c>
      <c r="AC1389" s="52">
        <v>336.71696000000003</v>
      </c>
      <c r="AD1389" s="35"/>
      <c r="AE1389" s="10">
        <v>0</v>
      </c>
      <c r="AF1389" s="55">
        <v>180.80070999999998</v>
      </c>
      <c r="AG1389" s="56">
        <v>37.799230000000001</v>
      </c>
      <c r="AH1389" s="57">
        <v>56.358150000000002</v>
      </c>
      <c r="AI1389" s="35"/>
      <c r="AJ1389" s="58">
        <v>15.95781</v>
      </c>
      <c r="AK1389" s="58"/>
      <c r="AL1389" s="35">
        <v>0</v>
      </c>
      <c r="AM1389" s="35"/>
      <c r="AN1389" s="35"/>
      <c r="AQ1389" s="24">
        <f t="shared" si="94"/>
        <v>769.76212999999996</v>
      </c>
      <c r="AS1389" s="34">
        <v>746.30000000000007</v>
      </c>
      <c r="AU1389" s="20">
        <f t="shared" si="93"/>
        <v>1516.06213</v>
      </c>
      <c r="AW1389" s="20"/>
    </row>
    <row r="1390" spans="1:49" x14ac:dyDescent="0.25">
      <c r="A1390" t="str">
        <f>VLOOKUP($B1390,'Cushing Balance'!$C$2:$E$500,3,TRUE)</f>
        <v>182013</v>
      </c>
      <c r="B1390" s="1">
        <v>41401</v>
      </c>
      <c r="C1390" s="31"/>
      <c r="D1390" s="25">
        <v>189.20473000000001</v>
      </c>
      <c r="E1390" s="42">
        <v>195.45301999999998</v>
      </c>
      <c r="F1390" s="35"/>
      <c r="G1390" s="23">
        <v>91.374401546612901</v>
      </c>
      <c r="H1390" s="40">
        <v>73.260440000000003</v>
      </c>
      <c r="I1390" s="35">
        <v>0</v>
      </c>
      <c r="J1390" s="26">
        <v>0</v>
      </c>
      <c r="K1390" s="9">
        <v>84.20902000000001</v>
      </c>
      <c r="L1390" s="51">
        <v>22.8171</v>
      </c>
      <c r="M1390" s="16">
        <v>302.30248</v>
      </c>
      <c r="N1390" s="35">
        <v>0</v>
      </c>
      <c r="O1390" s="50">
        <v>73.236190000000008</v>
      </c>
      <c r="P1390" s="58"/>
      <c r="Q1390" s="58"/>
      <c r="R1390" s="39">
        <v>0</v>
      </c>
      <c r="S1390" s="58"/>
      <c r="T1390" s="58"/>
      <c r="V1390" s="24">
        <f t="shared" si="91"/>
        <v>1031.8573815466129</v>
      </c>
      <c r="X1390" s="5">
        <v>393.03400437457771</v>
      </c>
      <c r="Z1390" s="20">
        <f t="shared" si="92"/>
        <v>1424.8913859211907</v>
      </c>
      <c r="AA1390" s="59">
        <f t="shared" si="90"/>
        <v>41401</v>
      </c>
      <c r="AB1390" s="25">
        <v>148.97942</v>
      </c>
      <c r="AC1390" s="52">
        <v>252.02545999999998</v>
      </c>
      <c r="AD1390" s="35"/>
      <c r="AE1390" s="10">
        <v>0</v>
      </c>
      <c r="AF1390" s="55">
        <v>127.35213</v>
      </c>
      <c r="AG1390" s="56">
        <v>27.036650000000002</v>
      </c>
      <c r="AH1390" s="57">
        <v>80.223729999999989</v>
      </c>
      <c r="AI1390" s="35"/>
      <c r="AJ1390" s="58">
        <v>15.893600000000001</v>
      </c>
      <c r="AK1390" s="58"/>
      <c r="AL1390" s="35">
        <v>0</v>
      </c>
      <c r="AM1390" s="35"/>
      <c r="AN1390" s="35"/>
      <c r="AQ1390" s="24">
        <f t="shared" si="94"/>
        <v>651.51098999999988</v>
      </c>
      <c r="AS1390" s="34">
        <v>746.30000000000007</v>
      </c>
      <c r="AU1390" s="20">
        <f t="shared" si="93"/>
        <v>1397.8109899999999</v>
      </c>
      <c r="AW1390" s="20"/>
    </row>
    <row r="1391" spans="1:49" x14ac:dyDescent="0.25">
      <c r="A1391" t="str">
        <f>VLOOKUP($B1391,'Cushing Balance'!$C$2:$E$500,3,TRUE)</f>
        <v>182013</v>
      </c>
      <c r="B1391" s="1">
        <v>41402</v>
      </c>
      <c r="C1391" s="31"/>
      <c r="D1391" s="25">
        <v>229.88781</v>
      </c>
      <c r="E1391" s="42">
        <v>75.205730000000003</v>
      </c>
      <c r="F1391" s="35"/>
      <c r="G1391" s="23">
        <v>91.374401546612901</v>
      </c>
      <c r="H1391" s="40">
        <v>69.525329999999997</v>
      </c>
      <c r="I1391" s="35">
        <v>0</v>
      </c>
      <c r="J1391" s="26">
        <v>0</v>
      </c>
      <c r="K1391" s="9">
        <v>88.388080000000002</v>
      </c>
      <c r="L1391" s="51">
        <v>22.86731</v>
      </c>
      <c r="M1391" s="16">
        <v>409.85828999999995</v>
      </c>
      <c r="N1391" s="35">
        <v>0</v>
      </c>
      <c r="O1391" s="50">
        <v>73.609920000000002</v>
      </c>
      <c r="P1391" s="58"/>
      <c r="Q1391" s="58"/>
      <c r="R1391" s="39">
        <v>0</v>
      </c>
      <c r="S1391" s="58"/>
      <c r="T1391" s="58"/>
      <c r="V1391" s="24">
        <f t="shared" si="91"/>
        <v>1060.716871546613</v>
      </c>
      <c r="X1391" s="5">
        <v>393.03400437457771</v>
      </c>
      <c r="Z1391" s="20">
        <f t="shared" si="92"/>
        <v>1453.7508759211908</v>
      </c>
      <c r="AA1391" s="59">
        <f t="shared" si="90"/>
        <v>41402</v>
      </c>
      <c r="AB1391" s="25">
        <v>151.22710000000001</v>
      </c>
      <c r="AC1391" s="52">
        <v>346.48783000000003</v>
      </c>
      <c r="AD1391" s="35"/>
      <c r="AE1391" s="10">
        <v>0</v>
      </c>
      <c r="AF1391" s="55">
        <v>173.16944000000001</v>
      </c>
      <c r="AG1391" s="56">
        <v>37.448560000000001</v>
      </c>
      <c r="AH1391" s="57">
        <v>87.19422999999999</v>
      </c>
      <c r="AI1391" s="35"/>
      <c r="AJ1391" s="58">
        <v>16.235189999999999</v>
      </c>
      <c r="AK1391" s="58"/>
      <c r="AL1391" s="35">
        <v>0</v>
      </c>
      <c r="AM1391" s="35"/>
      <c r="AN1391" s="35"/>
      <c r="AQ1391" s="24">
        <f t="shared" si="94"/>
        <v>811.76234999999997</v>
      </c>
      <c r="AS1391" s="34">
        <v>746.30000000000007</v>
      </c>
      <c r="AU1391" s="20">
        <f t="shared" si="93"/>
        <v>1558.0623500000002</v>
      </c>
      <c r="AW1391" s="20"/>
    </row>
    <row r="1392" spans="1:49" x14ac:dyDescent="0.25">
      <c r="A1392" t="str">
        <f>VLOOKUP($B1392,'Cushing Balance'!$C$2:$E$500,3,TRUE)</f>
        <v>182013</v>
      </c>
      <c r="B1392" s="1">
        <v>41403</v>
      </c>
      <c r="C1392" s="31"/>
      <c r="D1392" s="25">
        <v>227.91781</v>
      </c>
      <c r="E1392" s="42">
        <v>178.57014999999998</v>
      </c>
      <c r="F1392" s="35"/>
      <c r="G1392" s="23">
        <v>91.374401546612901</v>
      </c>
      <c r="H1392" s="40">
        <v>59.653210000000001</v>
      </c>
      <c r="I1392" s="35">
        <v>0</v>
      </c>
      <c r="J1392" s="26">
        <v>0</v>
      </c>
      <c r="K1392" s="9">
        <v>88.569539999999989</v>
      </c>
      <c r="L1392" s="51">
        <v>23.194230000000001</v>
      </c>
      <c r="M1392" s="16">
        <v>458.89428999999996</v>
      </c>
      <c r="N1392" s="35">
        <v>0</v>
      </c>
      <c r="O1392" s="50">
        <v>73.967309999999998</v>
      </c>
      <c r="P1392" s="58"/>
      <c r="Q1392" s="58"/>
      <c r="R1392" s="39">
        <v>0</v>
      </c>
      <c r="S1392" s="58"/>
      <c r="T1392" s="58"/>
      <c r="V1392" s="24">
        <f t="shared" si="91"/>
        <v>1202.1409415466128</v>
      </c>
      <c r="X1392" s="5">
        <v>393.03400437457771</v>
      </c>
      <c r="Z1392" s="20">
        <f t="shared" si="92"/>
        <v>1595.1749459211906</v>
      </c>
      <c r="AA1392" s="59">
        <f t="shared" si="90"/>
        <v>41403</v>
      </c>
      <c r="AB1392" s="25">
        <v>143.54820999999998</v>
      </c>
      <c r="AC1392" s="52">
        <v>312.88875000000002</v>
      </c>
      <c r="AD1392" s="35"/>
      <c r="AE1392" s="10">
        <v>0</v>
      </c>
      <c r="AF1392" s="55">
        <v>171.52744000000001</v>
      </c>
      <c r="AG1392" s="56">
        <v>35.008580000000002</v>
      </c>
      <c r="AH1392" s="57">
        <v>78.107669999999999</v>
      </c>
      <c r="AI1392" s="35"/>
      <c r="AJ1392" s="58">
        <v>16.044979999999999</v>
      </c>
      <c r="AK1392" s="58"/>
      <c r="AL1392" s="35">
        <v>0</v>
      </c>
      <c r="AM1392" s="35"/>
      <c r="AN1392" s="35"/>
      <c r="AQ1392" s="24">
        <f t="shared" si="94"/>
        <v>757.12563000000011</v>
      </c>
      <c r="AS1392" s="34">
        <v>746.30000000000007</v>
      </c>
      <c r="AU1392" s="20">
        <f t="shared" si="93"/>
        <v>1503.4256300000002</v>
      </c>
      <c r="AW1392" s="20"/>
    </row>
    <row r="1393" spans="1:49" x14ac:dyDescent="0.25">
      <c r="A1393" t="str">
        <f>VLOOKUP($B1393,'Cushing Balance'!$C$2:$E$500,3,TRUE)</f>
        <v>182013</v>
      </c>
      <c r="B1393" s="1">
        <v>41404</v>
      </c>
      <c r="C1393" s="31"/>
      <c r="D1393" s="25">
        <v>141.32379</v>
      </c>
      <c r="E1393" s="42">
        <v>196.83082999999999</v>
      </c>
      <c r="F1393" s="35"/>
      <c r="G1393" s="23">
        <v>91.374401546612901</v>
      </c>
      <c r="H1393" s="40">
        <v>54.846919999999997</v>
      </c>
      <c r="I1393" s="35">
        <v>0</v>
      </c>
      <c r="J1393" s="26">
        <v>0</v>
      </c>
      <c r="K1393" s="9">
        <v>89.398579999999995</v>
      </c>
      <c r="L1393" s="51">
        <v>23.430169999999997</v>
      </c>
      <c r="M1393" s="16">
        <v>335.42692</v>
      </c>
      <c r="N1393" s="35">
        <v>0</v>
      </c>
      <c r="O1393" s="50">
        <v>74.759309999999999</v>
      </c>
      <c r="P1393" s="58"/>
      <c r="Q1393" s="58"/>
      <c r="R1393" s="39">
        <v>0</v>
      </c>
      <c r="S1393" s="58"/>
      <c r="T1393" s="58"/>
      <c r="V1393" s="24">
        <f t="shared" si="91"/>
        <v>1007.390921546613</v>
      </c>
      <c r="X1393" s="5">
        <v>393.03400437457771</v>
      </c>
      <c r="Z1393" s="20">
        <f t="shared" si="92"/>
        <v>1400.4249259211906</v>
      </c>
      <c r="AA1393" s="59">
        <f t="shared" si="90"/>
        <v>41404</v>
      </c>
      <c r="AB1393" s="25">
        <v>143.52285000000001</v>
      </c>
      <c r="AC1393" s="52">
        <v>363.07902000000001</v>
      </c>
      <c r="AD1393" s="35"/>
      <c r="AE1393" s="10">
        <v>0</v>
      </c>
      <c r="AF1393" s="55">
        <v>173.41535000000002</v>
      </c>
      <c r="AG1393" s="56">
        <v>37.693059999999996</v>
      </c>
      <c r="AH1393" s="57">
        <v>72.912329999999997</v>
      </c>
      <c r="AI1393" s="35"/>
      <c r="AJ1393" s="58">
        <v>16.14594</v>
      </c>
      <c r="AK1393" s="58"/>
      <c r="AL1393" s="35">
        <v>0</v>
      </c>
      <c r="AM1393" s="35"/>
      <c r="AN1393" s="35"/>
      <c r="AQ1393" s="24">
        <f t="shared" si="94"/>
        <v>806.76855</v>
      </c>
      <c r="AS1393" s="34">
        <v>746.30000000000007</v>
      </c>
      <c r="AU1393" s="20">
        <f t="shared" si="93"/>
        <v>1553.06855</v>
      </c>
      <c r="AW1393" s="20"/>
    </row>
    <row r="1394" spans="1:49" x14ac:dyDescent="0.25">
      <c r="A1394" t="str">
        <f>VLOOKUP($B1394,'Cushing Balance'!$C$2:$E$500,3,TRUE)</f>
        <v>192013</v>
      </c>
      <c r="B1394" s="1">
        <v>41405</v>
      </c>
      <c r="C1394" s="31"/>
      <c r="D1394" s="25">
        <v>84.210149999999999</v>
      </c>
      <c r="E1394" s="42">
        <v>201.98232999999999</v>
      </c>
      <c r="F1394" s="35"/>
      <c r="G1394" s="23">
        <v>91.374401546612901</v>
      </c>
      <c r="H1394" s="40">
        <v>40.084540000000004</v>
      </c>
      <c r="I1394" s="35">
        <v>0</v>
      </c>
      <c r="J1394" s="26">
        <v>0</v>
      </c>
      <c r="K1394" s="9">
        <v>88.250249999999994</v>
      </c>
      <c r="L1394" s="51">
        <v>23.04025</v>
      </c>
      <c r="M1394" s="16">
        <v>410.38390000000004</v>
      </c>
      <c r="N1394" s="35">
        <v>0</v>
      </c>
      <c r="O1394" s="50">
        <v>74.560460000000006</v>
      </c>
      <c r="P1394" s="58"/>
      <c r="Q1394" s="58"/>
      <c r="R1394" s="39">
        <v>0</v>
      </c>
      <c r="S1394" s="58"/>
      <c r="T1394" s="58"/>
      <c r="V1394" s="24">
        <f t="shared" si="91"/>
        <v>1013.886281546613</v>
      </c>
      <c r="X1394" s="5">
        <v>393.03400437457771</v>
      </c>
      <c r="Z1394" s="20">
        <f t="shared" si="92"/>
        <v>1406.9202859211907</v>
      </c>
      <c r="AA1394" s="59">
        <f t="shared" si="90"/>
        <v>41405</v>
      </c>
      <c r="AB1394" s="25">
        <v>149.31443999999999</v>
      </c>
      <c r="AC1394" s="52">
        <v>365.21204</v>
      </c>
      <c r="AD1394" s="35"/>
      <c r="AE1394" s="10">
        <v>0</v>
      </c>
      <c r="AF1394" s="55">
        <v>164.19989999999999</v>
      </c>
      <c r="AG1394" s="56">
        <v>37.899269999999994</v>
      </c>
      <c r="AH1394" s="57">
        <v>72.041380000000004</v>
      </c>
      <c r="AI1394" s="35"/>
      <c r="AJ1394" s="58">
        <v>16.359500000000001</v>
      </c>
      <c r="AK1394" s="58"/>
      <c r="AL1394" s="35">
        <v>0</v>
      </c>
      <c r="AM1394" s="35"/>
      <c r="AN1394" s="35"/>
      <c r="AQ1394" s="24">
        <f t="shared" si="94"/>
        <v>805.02652999999998</v>
      </c>
      <c r="AS1394" s="34">
        <v>746.30000000000007</v>
      </c>
      <c r="AU1394" s="20">
        <f t="shared" si="93"/>
        <v>1551.32653</v>
      </c>
      <c r="AW1394" s="20"/>
    </row>
    <row r="1395" spans="1:49" x14ac:dyDescent="0.25">
      <c r="A1395" t="str">
        <f>VLOOKUP($B1395,'Cushing Balance'!$C$2:$E$500,3,TRUE)</f>
        <v>192013</v>
      </c>
      <c r="B1395" s="1">
        <v>41406</v>
      </c>
      <c r="C1395" s="31"/>
      <c r="D1395" s="25">
        <v>131.67767000000001</v>
      </c>
      <c r="E1395" s="42">
        <v>200.27677</v>
      </c>
      <c r="F1395" s="35"/>
      <c r="G1395" s="23">
        <v>91.374401546612901</v>
      </c>
      <c r="H1395" s="40">
        <v>65.88121000000001</v>
      </c>
      <c r="I1395" s="35">
        <v>0</v>
      </c>
      <c r="J1395" s="26">
        <v>0</v>
      </c>
      <c r="K1395" s="9">
        <v>87.713830000000002</v>
      </c>
      <c r="L1395" s="51">
        <v>23.35744</v>
      </c>
      <c r="M1395" s="16">
        <v>362.40340000000003</v>
      </c>
      <c r="N1395" s="35">
        <v>0</v>
      </c>
      <c r="O1395" s="50">
        <v>73.791399999999996</v>
      </c>
      <c r="P1395" s="58"/>
      <c r="Q1395" s="58"/>
      <c r="R1395" s="39">
        <v>0</v>
      </c>
      <c r="S1395" s="58"/>
      <c r="T1395" s="58"/>
      <c r="V1395" s="24">
        <f t="shared" si="91"/>
        <v>1036.4761215466128</v>
      </c>
      <c r="X1395" s="5">
        <v>393.03400437457771</v>
      </c>
      <c r="Z1395" s="20">
        <f t="shared" si="92"/>
        <v>1429.5101259211906</v>
      </c>
      <c r="AA1395" s="59">
        <f t="shared" si="90"/>
        <v>41406</v>
      </c>
      <c r="AB1395" s="25">
        <v>149.02554000000001</v>
      </c>
      <c r="AC1395" s="52">
        <v>366.89123000000001</v>
      </c>
      <c r="AD1395" s="35"/>
      <c r="AE1395" s="10">
        <v>0</v>
      </c>
      <c r="AF1395" s="55">
        <v>180.91629</v>
      </c>
      <c r="AG1395" s="56">
        <v>35.143349999999998</v>
      </c>
      <c r="AH1395" s="57">
        <v>77.551880000000011</v>
      </c>
      <c r="AI1395" s="35"/>
      <c r="AJ1395" s="58">
        <v>16.2486</v>
      </c>
      <c r="AK1395" s="58"/>
      <c r="AL1395" s="35">
        <v>0</v>
      </c>
      <c r="AM1395" s="35"/>
      <c r="AN1395" s="35"/>
      <c r="AQ1395" s="24">
        <f t="shared" si="94"/>
        <v>825.77688999999998</v>
      </c>
      <c r="AS1395" s="34">
        <v>746.30000000000007</v>
      </c>
      <c r="AU1395" s="20">
        <f t="shared" si="93"/>
        <v>1572.07689</v>
      </c>
      <c r="AW1395" s="20"/>
    </row>
    <row r="1396" spans="1:49" x14ac:dyDescent="0.25">
      <c r="A1396" t="str">
        <f>VLOOKUP($B1396,'Cushing Balance'!$C$2:$E$500,3,TRUE)</f>
        <v>192013</v>
      </c>
      <c r="B1396" s="1">
        <v>41407</v>
      </c>
      <c r="C1396" s="31"/>
      <c r="D1396" s="25">
        <v>89.063980000000001</v>
      </c>
      <c r="E1396" s="42">
        <v>201.25679</v>
      </c>
      <c r="F1396" s="35"/>
      <c r="G1396" s="23">
        <v>91.374401546612901</v>
      </c>
      <c r="H1396" s="40">
        <v>77.753789999999995</v>
      </c>
      <c r="I1396" s="35">
        <v>0</v>
      </c>
      <c r="J1396" s="26">
        <v>0</v>
      </c>
      <c r="K1396" s="9">
        <v>84.517039999999994</v>
      </c>
      <c r="L1396" s="51">
        <v>23.132630000000002</v>
      </c>
      <c r="M1396" s="16">
        <v>426.96384999999998</v>
      </c>
      <c r="N1396" s="35">
        <v>0</v>
      </c>
      <c r="O1396" s="50">
        <v>73.169269999999997</v>
      </c>
      <c r="P1396" s="58"/>
      <c r="Q1396" s="58"/>
      <c r="R1396" s="39">
        <v>0</v>
      </c>
      <c r="S1396" s="58"/>
      <c r="T1396" s="58"/>
      <c r="V1396" s="24">
        <f t="shared" si="91"/>
        <v>1067.2317515466127</v>
      </c>
      <c r="X1396" s="5">
        <v>393.03400437457771</v>
      </c>
      <c r="Z1396" s="20">
        <f t="shared" si="92"/>
        <v>1460.2657559211905</v>
      </c>
      <c r="AA1396" s="59">
        <f t="shared" si="90"/>
        <v>41407</v>
      </c>
      <c r="AB1396" s="25">
        <v>141.25671</v>
      </c>
      <c r="AC1396" s="52">
        <v>366.83231000000001</v>
      </c>
      <c r="AD1396" s="35"/>
      <c r="AE1396" s="10">
        <v>0</v>
      </c>
      <c r="AF1396" s="55">
        <v>180.58504000000002</v>
      </c>
      <c r="AG1396" s="56">
        <v>29.324630000000003</v>
      </c>
      <c r="AH1396" s="57">
        <v>77.673539999999988</v>
      </c>
      <c r="AI1396" s="35"/>
      <c r="AJ1396" s="58">
        <v>15.722</v>
      </c>
      <c r="AK1396" s="58"/>
      <c r="AL1396" s="35">
        <v>0</v>
      </c>
      <c r="AM1396" s="35"/>
      <c r="AN1396" s="35"/>
      <c r="AQ1396" s="24">
        <f t="shared" si="94"/>
        <v>811.39422999999999</v>
      </c>
      <c r="AS1396" s="34">
        <v>746.30000000000007</v>
      </c>
      <c r="AU1396" s="20">
        <f t="shared" si="93"/>
        <v>1557.6942300000001</v>
      </c>
      <c r="AW1396" s="20"/>
    </row>
    <row r="1397" spans="1:49" x14ac:dyDescent="0.25">
      <c r="A1397" t="str">
        <f>VLOOKUP($B1397,'Cushing Balance'!$C$2:$E$500,3,TRUE)</f>
        <v>192013</v>
      </c>
      <c r="B1397" s="1">
        <v>41408</v>
      </c>
      <c r="C1397" s="31"/>
      <c r="D1397" s="25">
        <v>108.14944</v>
      </c>
      <c r="E1397" s="42">
        <v>199.56789999999998</v>
      </c>
      <c r="F1397" s="35"/>
      <c r="G1397" s="23">
        <v>91.374401546612901</v>
      </c>
      <c r="H1397" s="40">
        <v>80</v>
      </c>
      <c r="I1397" s="35">
        <v>0</v>
      </c>
      <c r="J1397" s="26">
        <v>0</v>
      </c>
      <c r="K1397" s="9">
        <v>89.354939999999999</v>
      </c>
      <c r="L1397" s="51">
        <v>21.928560000000001</v>
      </c>
      <c r="M1397" s="16">
        <v>455.75779</v>
      </c>
      <c r="N1397" s="35">
        <v>0</v>
      </c>
      <c r="O1397" s="50">
        <v>73.895380000000003</v>
      </c>
      <c r="P1397" s="58"/>
      <c r="Q1397" s="58"/>
      <c r="R1397" s="39">
        <v>0</v>
      </c>
      <c r="S1397" s="58"/>
      <c r="T1397" s="58"/>
      <c r="V1397" s="24">
        <f t="shared" si="91"/>
        <v>1120.0284115466127</v>
      </c>
      <c r="X1397" s="5">
        <v>393.03400437457771</v>
      </c>
      <c r="Z1397" s="20">
        <f t="shared" si="92"/>
        <v>1513.0624159211904</v>
      </c>
      <c r="AA1397" s="59">
        <f t="shared" si="90"/>
        <v>41408</v>
      </c>
      <c r="AB1397" s="25">
        <v>131.34730999999999</v>
      </c>
      <c r="AC1397" s="52">
        <v>349.96271000000002</v>
      </c>
      <c r="AD1397" s="35"/>
      <c r="AE1397" s="10">
        <v>0</v>
      </c>
      <c r="AF1397" s="55">
        <v>176.73754</v>
      </c>
      <c r="AG1397" s="56">
        <v>27.233880000000003</v>
      </c>
      <c r="AH1397" s="57">
        <v>68.19438000000001</v>
      </c>
      <c r="AI1397" s="35"/>
      <c r="AJ1397" s="58">
        <v>15.641540000000001</v>
      </c>
      <c r="AK1397" s="58"/>
      <c r="AL1397" s="35">
        <v>0</v>
      </c>
      <c r="AM1397" s="35"/>
      <c r="AN1397" s="35"/>
      <c r="AQ1397" s="24">
        <f t="shared" si="94"/>
        <v>769.11735999999996</v>
      </c>
      <c r="AS1397" s="34">
        <v>746.30000000000007</v>
      </c>
      <c r="AU1397" s="20">
        <f t="shared" si="93"/>
        <v>1515.4173599999999</v>
      </c>
      <c r="AW1397" s="20"/>
    </row>
    <row r="1398" spans="1:49" x14ac:dyDescent="0.25">
      <c r="A1398" t="str">
        <f>VLOOKUP($B1398,'Cushing Balance'!$C$2:$E$500,3,TRUE)</f>
        <v>192013</v>
      </c>
      <c r="B1398" s="1">
        <v>41409</v>
      </c>
      <c r="C1398" s="31"/>
      <c r="D1398" s="25">
        <v>101.07708</v>
      </c>
      <c r="E1398" s="42">
        <v>201.64448000000002</v>
      </c>
      <c r="F1398" s="35"/>
      <c r="G1398" s="23">
        <v>91.374401546612901</v>
      </c>
      <c r="H1398" s="40">
        <v>80</v>
      </c>
      <c r="I1398" s="35">
        <v>0</v>
      </c>
      <c r="J1398" s="26">
        <v>0</v>
      </c>
      <c r="K1398" s="9">
        <v>91.775999999999996</v>
      </c>
      <c r="L1398" s="51">
        <v>21.272459999999999</v>
      </c>
      <c r="M1398" s="16">
        <v>323.11396000000002</v>
      </c>
      <c r="N1398" s="35">
        <v>0</v>
      </c>
      <c r="O1398" s="50">
        <v>75.086539999999999</v>
      </c>
      <c r="P1398" s="58"/>
      <c r="Q1398" s="58"/>
      <c r="R1398" s="39">
        <v>0</v>
      </c>
      <c r="S1398" s="58"/>
      <c r="T1398" s="58"/>
      <c r="V1398" s="24">
        <f t="shared" si="91"/>
        <v>985.34492154661291</v>
      </c>
      <c r="X1398" s="5">
        <v>393.03400437457771</v>
      </c>
      <c r="Z1398" s="20">
        <f t="shared" si="92"/>
        <v>1378.3789259211906</v>
      </c>
      <c r="AA1398" s="59">
        <f t="shared" si="90"/>
        <v>41409</v>
      </c>
      <c r="AB1398" s="25">
        <v>130.57085000000001</v>
      </c>
      <c r="AC1398" s="52">
        <v>348.95931000000002</v>
      </c>
      <c r="AD1398" s="35"/>
      <c r="AE1398" s="10">
        <v>0</v>
      </c>
      <c r="AF1398" s="55">
        <v>173.64073000000002</v>
      </c>
      <c r="AG1398" s="56">
        <v>37.705829999999999</v>
      </c>
      <c r="AH1398" s="57">
        <v>73.262270000000001</v>
      </c>
      <c r="AI1398" s="35"/>
      <c r="AJ1398" s="58">
        <v>16.248170000000002</v>
      </c>
      <c r="AK1398" s="58"/>
      <c r="AL1398" s="35">
        <v>0</v>
      </c>
      <c r="AM1398" s="35"/>
      <c r="AN1398" s="35"/>
      <c r="AQ1398" s="24">
        <f t="shared" si="94"/>
        <v>780.38716000000011</v>
      </c>
      <c r="AS1398" s="34">
        <v>746.30000000000007</v>
      </c>
      <c r="AU1398" s="20">
        <f t="shared" si="93"/>
        <v>1526.6871600000002</v>
      </c>
      <c r="AW1398" s="20"/>
    </row>
    <row r="1399" spans="1:49" x14ac:dyDescent="0.25">
      <c r="A1399" t="str">
        <f>VLOOKUP($B1399,'Cushing Balance'!$C$2:$E$500,3,TRUE)</f>
        <v>192013</v>
      </c>
      <c r="B1399" s="1">
        <v>41410</v>
      </c>
      <c r="C1399" s="31"/>
      <c r="D1399" s="25">
        <v>84.113100000000003</v>
      </c>
      <c r="E1399" s="42">
        <v>202.29046</v>
      </c>
      <c r="F1399" s="35"/>
      <c r="G1399" s="23">
        <v>91.374401546612901</v>
      </c>
      <c r="H1399" s="40">
        <v>77.219809999999995</v>
      </c>
      <c r="I1399" s="35">
        <v>0</v>
      </c>
      <c r="J1399" s="26">
        <v>0</v>
      </c>
      <c r="K1399" s="9">
        <v>85.859039999999993</v>
      </c>
      <c r="L1399" s="51">
        <v>23.259810000000002</v>
      </c>
      <c r="M1399" s="16">
        <v>369.66219000000001</v>
      </c>
      <c r="N1399" s="35">
        <v>0</v>
      </c>
      <c r="O1399" s="50">
        <v>74.339149999999989</v>
      </c>
      <c r="P1399" s="58"/>
      <c r="Q1399" s="58"/>
      <c r="R1399" s="39">
        <v>0</v>
      </c>
      <c r="S1399" s="58"/>
      <c r="T1399" s="58"/>
      <c r="V1399" s="24">
        <f t="shared" si="91"/>
        <v>1008.1179615466128</v>
      </c>
      <c r="X1399" s="5">
        <v>393.03400437457771</v>
      </c>
      <c r="Z1399" s="20">
        <f t="shared" si="92"/>
        <v>1401.1519659211906</v>
      </c>
      <c r="AA1399" s="59">
        <f t="shared" si="90"/>
        <v>41410</v>
      </c>
      <c r="AB1399" s="25">
        <v>130.02319</v>
      </c>
      <c r="AC1399" s="52">
        <v>194.93379000000002</v>
      </c>
      <c r="AD1399" s="35"/>
      <c r="AE1399" s="10">
        <v>0</v>
      </c>
      <c r="AF1399" s="55">
        <v>173.11256</v>
      </c>
      <c r="AG1399" s="56">
        <v>36.352350000000001</v>
      </c>
      <c r="AH1399" s="57">
        <v>70.876419999999996</v>
      </c>
      <c r="AI1399" s="35"/>
      <c r="AJ1399" s="58">
        <v>16.327750000000002</v>
      </c>
      <c r="AK1399" s="58"/>
      <c r="AL1399" s="35">
        <v>0</v>
      </c>
      <c r="AM1399" s="35"/>
      <c r="AN1399" s="35"/>
      <c r="AQ1399" s="24">
        <f t="shared" si="94"/>
        <v>621.62606000000017</v>
      </c>
      <c r="AS1399" s="34">
        <v>746.30000000000007</v>
      </c>
      <c r="AU1399" s="20">
        <f t="shared" si="93"/>
        <v>1367.9260600000002</v>
      </c>
      <c r="AW1399" s="20"/>
    </row>
    <row r="1400" spans="1:49" x14ac:dyDescent="0.25">
      <c r="A1400" t="str">
        <f>VLOOKUP($B1400,'Cushing Balance'!$C$2:$E$500,3,TRUE)</f>
        <v>192013</v>
      </c>
      <c r="B1400" s="1">
        <v>41411</v>
      </c>
      <c r="C1400" s="31"/>
      <c r="D1400" s="25">
        <v>96.604399999999998</v>
      </c>
      <c r="E1400" s="42">
        <v>199.93079</v>
      </c>
      <c r="F1400" s="35"/>
      <c r="G1400" s="23">
        <v>91.374401546612901</v>
      </c>
      <c r="H1400" s="40">
        <v>69.441960000000009</v>
      </c>
      <c r="I1400" s="35">
        <v>0</v>
      </c>
      <c r="J1400" s="26">
        <v>0</v>
      </c>
      <c r="K1400" s="9">
        <v>84.863309999999998</v>
      </c>
      <c r="L1400" s="51">
        <v>23.3125</v>
      </c>
      <c r="M1400" s="16">
        <v>413.39409999999998</v>
      </c>
      <c r="N1400" s="35">
        <v>0</v>
      </c>
      <c r="O1400" s="50">
        <v>74.610579999999999</v>
      </c>
      <c r="P1400" s="58"/>
      <c r="Q1400" s="58"/>
      <c r="R1400" s="39">
        <v>0</v>
      </c>
      <c r="S1400" s="58"/>
      <c r="T1400" s="58"/>
      <c r="V1400" s="24">
        <f t="shared" si="91"/>
        <v>1053.5320415466128</v>
      </c>
      <c r="X1400" s="5">
        <v>393.03400437457771</v>
      </c>
      <c r="Z1400" s="20">
        <f t="shared" si="92"/>
        <v>1446.5660459211906</v>
      </c>
      <c r="AA1400" s="59">
        <f t="shared" si="90"/>
        <v>41411</v>
      </c>
      <c r="AB1400" s="25">
        <v>130.32053999999999</v>
      </c>
      <c r="AC1400" s="52">
        <v>159.66454000000002</v>
      </c>
      <c r="AD1400" s="35"/>
      <c r="AE1400" s="10">
        <v>0</v>
      </c>
      <c r="AF1400" s="55">
        <v>171.43033</v>
      </c>
      <c r="AG1400" s="56">
        <v>37.278129999999997</v>
      </c>
      <c r="AH1400" s="57">
        <v>64.899789999999996</v>
      </c>
      <c r="AI1400" s="35"/>
      <c r="AJ1400" s="58">
        <v>15.78415</v>
      </c>
      <c r="AK1400" s="58"/>
      <c r="AL1400" s="35">
        <v>0</v>
      </c>
      <c r="AM1400" s="35"/>
      <c r="AN1400" s="35"/>
      <c r="AQ1400" s="24">
        <f t="shared" si="94"/>
        <v>579.37747999999999</v>
      </c>
      <c r="AS1400" s="34">
        <v>746.30000000000007</v>
      </c>
      <c r="AU1400" s="20">
        <f t="shared" si="93"/>
        <v>1325.6774800000001</v>
      </c>
      <c r="AW1400" s="20"/>
    </row>
    <row r="1401" spans="1:49" x14ac:dyDescent="0.25">
      <c r="A1401" t="str">
        <f>VLOOKUP($B1401,'Cushing Balance'!$C$2:$E$500,3,TRUE)</f>
        <v>202013</v>
      </c>
      <c r="B1401" s="1">
        <v>41412</v>
      </c>
      <c r="C1401" s="31"/>
      <c r="D1401" s="25">
        <v>72.437169999999995</v>
      </c>
      <c r="E1401" s="42">
        <v>192.71592000000001</v>
      </c>
      <c r="F1401" s="35"/>
      <c r="G1401" s="23">
        <v>91.374401546612901</v>
      </c>
      <c r="H1401" s="40">
        <v>79.993100000000013</v>
      </c>
      <c r="I1401" s="35">
        <v>0</v>
      </c>
      <c r="J1401" s="26">
        <v>0</v>
      </c>
      <c r="K1401" s="9">
        <v>93.286270000000002</v>
      </c>
      <c r="L1401" s="51">
        <v>22.797919999999998</v>
      </c>
      <c r="M1401" s="16">
        <v>414.04591999999997</v>
      </c>
      <c r="N1401" s="35">
        <v>0</v>
      </c>
      <c r="O1401" s="50">
        <v>70.321809999999999</v>
      </c>
      <c r="P1401" s="58"/>
      <c r="Q1401" s="58"/>
      <c r="R1401" s="39">
        <v>0</v>
      </c>
      <c r="S1401" s="58"/>
      <c r="T1401" s="58"/>
      <c r="V1401" s="24">
        <f t="shared" si="91"/>
        <v>1036.9725115466128</v>
      </c>
      <c r="X1401" s="5">
        <v>393.03400437457771</v>
      </c>
      <c r="Z1401" s="20">
        <f t="shared" si="92"/>
        <v>1430.0065159211906</v>
      </c>
      <c r="AA1401" s="59">
        <f t="shared" si="90"/>
        <v>41412</v>
      </c>
      <c r="AB1401" s="25">
        <v>138.99093999999999</v>
      </c>
      <c r="AC1401" s="52">
        <v>365.31509999999997</v>
      </c>
      <c r="AD1401" s="35"/>
      <c r="AE1401" s="10">
        <v>0</v>
      </c>
      <c r="AF1401" s="55">
        <v>165.5376</v>
      </c>
      <c r="AG1401" s="56">
        <v>35.977919999999997</v>
      </c>
      <c r="AH1401" s="57">
        <v>63.650289999999998</v>
      </c>
      <c r="AI1401" s="35"/>
      <c r="AJ1401" s="58">
        <v>16.130330000000001</v>
      </c>
      <c r="AK1401" s="58"/>
      <c r="AL1401" s="35">
        <v>0</v>
      </c>
      <c r="AM1401" s="35"/>
      <c r="AN1401" s="35"/>
      <c r="AQ1401" s="24">
        <f t="shared" si="94"/>
        <v>785.60217999999998</v>
      </c>
      <c r="AS1401" s="34">
        <v>746.30000000000007</v>
      </c>
      <c r="AU1401" s="20">
        <f t="shared" si="93"/>
        <v>1531.90218</v>
      </c>
      <c r="AW1401" s="20"/>
    </row>
    <row r="1402" spans="1:49" x14ac:dyDescent="0.25">
      <c r="A1402" t="str">
        <f>VLOOKUP($B1402,'Cushing Balance'!$C$2:$E$500,3,TRUE)</f>
        <v>202013</v>
      </c>
      <c r="B1402" s="1">
        <v>41413</v>
      </c>
      <c r="C1402" s="31"/>
      <c r="D1402" s="25">
        <v>0</v>
      </c>
      <c r="E1402" s="42">
        <v>191.76429000000002</v>
      </c>
      <c r="F1402" s="35"/>
      <c r="G1402" s="23">
        <v>91.374401546612901</v>
      </c>
      <c r="H1402" s="40">
        <v>79.963100000000011</v>
      </c>
      <c r="I1402" s="35">
        <v>0</v>
      </c>
      <c r="J1402" s="26">
        <v>0</v>
      </c>
      <c r="K1402" s="9">
        <v>90.74888</v>
      </c>
      <c r="L1402" s="51">
        <v>18.560959999999998</v>
      </c>
      <c r="M1402" s="16">
        <v>436.44372999999996</v>
      </c>
      <c r="N1402" s="35">
        <v>0</v>
      </c>
      <c r="O1402" s="50">
        <v>74.401130000000009</v>
      </c>
      <c r="P1402" s="58"/>
      <c r="Q1402" s="58"/>
      <c r="R1402" s="39">
        <v>0</v>
      </c>
      <c r="S1402" s="58"/>
      <c r="T1402" s="58"/>
      <c r="V1402" s="24">
        <f t="shared" si="91"/>
        <v>983.25649154661278</v>
      </c>
      <c r="X1402" s="5">
        <v>393.03400437457771</v>
      </c>
      <c r="Z1402" s="20">
        <f t="shared" si="92"/>
        <v>1376.2904959211905</v>
      </c>
      <c r="AA1402" s="59">
        <f t="shared" si="90"/>
        <v>41413</v>
      </c>
      <c r="AB1402" s="25">
        <v>146.17814999999999</v>
      </c>
      <c r="AC1402" s="52">
        <v>327.86631</v>
      </c>
      <c r="AD1402" s="35"/>
      <c r="AE1402" s="10">
        <v>0</v>
      </c>
      <c r="AF1402" s="55">
        <v>124.16731</v>
      </c>
      <c r="AG1402" s="56">
        <v>33.636650000000003</v>
      </c>
      <c r="AH1402" s="57">
        <v>66.676940000000002</v>
      </c>
      <c r="AI1402" s="35"/>
      <c r="AJ1402" s="58">
        <v>16.359439999999999</v>
      </c>
      <c r="AK1402" s="58"/>
      <c r="AL1402" s="35">
        <v>0</v>
      </c>
      <c r="AM1402" s="35"/>
      <c r="AN1402" s="35"/>
      <c r="AQ1402" s="24">
        <f t="shared" si="94"/>
        <v>714.88480000000004</v>
      </c>
      <c r="AS1402" s="34">
        <v>746.30000000000007</v>
      </c>
      <c r="AU1402" s="20">
        <f t="shared" si="93"/>
        <v>1461.1848</v>
      </c>
      <c r="AW1402" s="20"/>
    </row>
    <row r="1403" spans="1:49" x14ac:dyDescent="0.25">
      <c r="A1403" t="str">
        <f>VLOOKUP($B1403,'Cushing Balance'!$C$2:$E$500,3,TRUE)</f>
        <v>202013</v>
      </c>
      <c r="B1403" s="1">
        <v>41414</v>
      </c>
      <c r="C1403" s="31"/>
      <c r="D1403" s="25">
        <v>178.19319000000002</v>
      </c>
      <c r="E1403" s="42">
        <v>193.04175000000001</v>
      </c>
      <c r="F1403" s="35"/>
      <c r="G1403" s="23">
        <v>91.374401546612901</v>
      </c>
      <c r="H1403" s="40">
        <v>76.803920000000005</v>
      </c>
      <c r="I1403" s="35">
        <v>0</v>
      </c>
      <c r="J1403" s="26">
        <v>0</v>
      </c>
      <c r="K1403" s="9">
        <v>94.185289999999995</v>
      </c>
      <c r="L1403" s="51">
        <v>22.934349999999998</v>
      </c>
      <c r="M1403" s="16">
        <v>405.43700000000001</v>
      </c>
      <c r="N1403" s="35">
        <v>0</v>
      </c>
      <c r="O1403" s="50">
        <v>73.122600000000006</v>
      </c>
      <c r="P1403" s="58"/>
      <c r="Q1403" s="58"/>
      <c r="R1403" s="39">
        <v>0</v>
      </c>
      <c r="S1403" s="58"/>
      <c r="T1403" s="58"/>
      <c r="V1403" s="24">
        <f t="shared" si="91"/>
        <v>1135.092501546613</v>
      </c>
      <c r="X1403" s="5">
        <v>393.03400437457771</v>
      </c>
      <c r="Z1403" s="20">
        <f t="shared" si="92"/>
        <v>1528.1265059211908</v>
      </c>
      <c r="AA1403" s="59">
        <f t="shared" si="90"/>
        <v>41414</v>
      </c>
      <c r="AB1403" s="25">
        <v>137.2585</v>
      </c>
      <c r="AC1403" s="52">
        <v>371.07946000000004</v>
      </c>
      <c r="AD1403" s="35"/>
      <c r="AE1403" s="10">
        <v>0</v>
      </c>
      <c r="AF1403" s="55">
        <v>83.584960000000009</v>
      </c>
      <c r="AG1403" s="56">
        <v>35.58052</v>
      </c>
      <c r="AH1403" s="57">
        <v>70.493520000000004</v>
      </c>
      <c r="AI1403" s="35"/>
      <c r="AJ1403" s="58">
        <v>16.05031</v>
      </c>
      <c r="AK1403" s="58"/>
      <c r="AL1403" s="35">
        <v>0</v>
      </c>
      <c r="AM1403" s="35"/>
      <c r="AN1403" s="35"/>
      <c r="AQ1403" s="24">
        <f t="shared" si="94"/>
        <v>714.04727000000003</v>
      </c>
      <c r="AS1403" s="34">
        <v>746.30000000000007</v>
      </c>
      <c r="AU1403" s="20">
        <f t="shared" si="93"/>
        <v>1460.3472700000002</v>
      </c>
      <c r="AW1403" s="20"/>
    </row>
    <row r="1404" spans="1:49" x14ac:dyDescent="0.25">
      <c r="A1404" t="str">
        <f>VLOOKUP($B1404,'Cushing Balance'!$C$2:$E$500,3,TRUE)</f>
        <v>202013</v>
      </c>
      <c r="B1404" s="1">
        <v>41415</v>
      </c>
      <c r="C1404" s="31"/>
      <c r="D1404" s="25">
        <v>0</v>
      </c>
      <c r="E1404" s="42">
        <v>189.58044000000001</v>
      </c>
      <c r="F1404" s="35"/>
      <c r="G1404" s="23">
        <v>91.374401546612901</v>
      </c>
      <c r="H1404" s="40">
        <v>58.322580000000002</v>
      </c>
      <c r="I1404" s="35">
        <v>0</v>
      </c>
      <c r="J1404" s="26">
        <v>0</v>
      </c>
      <c r="K1404" s="9">
        <v>86.446250000000006</v>
      </c>
      <c r="L1404" s="51">
        <v>23.52871</v>
      </c>
      <c r="M1404" s="16">
        <v>365.32312999999999</v>
      </c>
      <c r="N1404" s="35">
        <v>0</v>
      </c>
      <c r="O1404" s="50">
        <v>74.13027000000001</v>
      </c>
      <c r="P1404" s="58"/>
      <c r="Q1404" s="58"/>
      <c r="R1404" s="39">
        <v>0</v>
      </c>
      <c r="S1404" s="58"/>
      <c r="T1404" s="58"/>
      <c r="V1404" s="24">
        <f t="shared" si="91"/>
        <v>888.70578154661291</v>
      </c>
      <c r="X1404" s="5">
        <v>393.03400437457771</v>
      </c>
      <c r="Z1404" s="20">
        <f t="shared" si="92"/>
        <v>1281.7397859211906</v>
      </c>
      <c r="AA1404" s="59">
        <f t="shared" si="90"/>
        <v>41415</v>
      </c>
      <c r="AB1404" s="25">
        <v>130.90042</v>
      </c>
      <c r="AC1404" s="52">
        <v>383.06571000000002</v>
      </c>
      <c r="AD1404" s="35"/>
      <c r="AE1404" s="10">
        <v>0</v>
      </c>
      <c r="AF1404" s="55">
        <v>129.18573000000001</v>
      </c>
      <c r="AG1404" s="56">
        <v>36.643900000000002</v>
      </c>
      <c r="AH1404" s="57">
        <v>63.483940000000004</v>
      </c>
      <c r="AI1404" s="35"/>
      <c r="AJ1404" s="58">
        <v>15.54252</v>
      </c>
      <c r="AK1404" s="58"/>
      <c r="AL1404" s="35">
        <v>0</v>
      </c>
      <c r="AM1404" s="35"/>
      <c r="AN1404" s="35"/>
      <c r="AQ1404" s="24">
        <f t="shared" si="94"/>
        <v>758.82222000000002</v>
      </c>
      <c r="AS1404" s="34">
        <v>746.30000000000007</v>
      </c>
      <c r="AU1404" s="20">
        <f t="shared" si="93"/>
        <v>1505.1222200000002</v>
      </c>
      <c r="AW1404" s="20"/>
    </row>
    <row r="1405" spans="1:49" x14ac:dyDescent="0.25">
      <c r="A1405" t="str">
        <f>VLOOKUP($B1405,'Cushing Balance'!$C$2:$E$500,3,TRUE)</f>
        <v>202013</v>
      </c>
      <c r="B1405" s="1">
        <v>41416</v>
      </c>
      <c r="C1405" s="31"/>
      <c r="D1405" s="25">
        <v>106.42694</v>
      </c>
      <c r="E1405" s="42">
        <v>187.29279</v>
      </c>
      <c r="F1405" s="35"/>
      <c r="G1405" s="23">
        <v>91.374401546612901</v>
      </c>
      <c r="H1405" s="40">
        <v>69.403270000000006</v>
      </c>
      <c r="I1405" s="35">
        <v>0</v>
      </c>
      <c r="J1405" s="26">
        <v>0</v>
      </c>
      <c r="K1405" s="9">
        <v>87.143940000000001</v>
      </c>
      <c r="L1405" s="51">
        <v>23.44642</v>
      </c>
      <c r="M1405" s="16">
        <v>447.83756</v>
      </c>
      <c r="N1405" s="35">
        <v>0</v>
      </c>
      <c r="O1405" s="50">
        <v>74.65898</v>
      </c>
      <c r="P1405" s="58"/>
      <c r="Q1405" s="58"/>
      <c r="R1405" s="39">
        <v>0</v>
      </c>
      <c r="S1405" s="58"/>
      <c r="T1405" s="58"/>
      <c r="V1405" s="24">
        <f t="shared" si="91"/>
        <v>1087.5843015466128</v>
      </c>
      <c r="X1405" s="5">
        <v>393.03400437457771</v>
      </c>
      <c r="Z1405" s="20">
        <f t="shared" si="92"/>
        <v>1480.6183059211905</v>
      </c>
      <c r="AA1405" s="59">
        <f t="shared" si="90"/>
        <v>41416</v>
      </c>
      <c r="AB1405" s="25">
        <v>130.06819000000002</v>
      </c>
      <c r="AC1405" s="52">
        <v>356.14927</v>
      </c>
      <c r="AD1405" s="35"/>
      <c r="AE1405" s="10">
        <v>0</v>
      </c>
      <c r="AF1405" s="55">
        <v>200.92932999999999</v>
      </c>
      <c r="AG1405" s="56">
        <v>36.971400000000003</v>
      </c>
      <c r="AH1405" s="57">
        <v>49.934669999999997</v>
      </c>
      <c r="AI1405" s="35"/>
      <c r="AJ1405" s="58">
        <v>16.32535</v>
      </c>
      <c r="AK1405" s="58"/>
      <c r="AL1405" s="35">
        <v>0</v>
      </c>
      <c r="AM1405" s="35"/>
      <c r="AN1405" s="35"/>
      <c r="AQ1405" s="24">
        <f t="shared" si="94"/>
        <v>790.37820999999997</v>
      </c>
      <c r="AS1405" s="34">
        <v>746.30000000000007</v>
      </c>
      <c r="AU1405" s="20">
        <f t="shared" si="93"/>
        <v>1536.67821</v>
      </c>
      <c r="AW1405" s="20"/>
    </row>
    <row r="1406" spans="1:49" x14ac:dyDescent="0.25">
      <c r="A1406" t="str">
        <f>VLOOKUP($B1406,'Cushing Balance'!$C$2:$E$500,3,TRUE)</f>
        <v>202013</v>
      </c>
      <c r="B1406" s="1">
        <v>41417</v>
      </c>
      <c r="C1406" s="31"/>
      <c r="D1406" s="25">
        <v>36.264690000000002</v>
      </c>
      <c r="E1406" s="42">
        <v>201.33454</v>
      </c>
      <c r="F1406" s="35"/>
      <c r="G1406" s="23">
        <v>91.374401546612901</v>
      </c>
      <c r="H1406" s="40">
        <v>37.594999999999999</v>
      </c>
      <c r="I1406" s="35">
        <v>0</v>
      </c>
      <c r="J1406" s="26">
        <v>0</v>
      </c>
      <c r="K1406" s="9">
        <v>103.13246000000001</v>
      </c>
      <c r="L1406" s="51">
        <v>23.357770000000002</v>
      </c>
      <c r="M1406" s="16">
        <v>424.57643999999999</v>
      </c>
      <c r="N1406" s="35">
        <v>0</v>
      </c>
      <c r="O1406" s="50">
        <v>65.85663000000001</v>
      </c>
      <c r="P1406" s="58"/>
      <c r="Q1406" s="58"/>
      <c r="R1406" s="39">
        <v>0</v>
      </c>
      <c r="S1406" s="58"/>
      <c r="T1406" s="58"/>
      <c r="V1406" s="24">
        <f t="shared" si="91"/>
        <v>983.49193154661293</v>
      </c>
      <c r="X1406" s="5">
        <v>393.03400437457771</v>
      </c>
      <c r="Z1406" s="20">
        <f t="shared" si="92"/>
        <v>1376.5259359211907</v>
      </c>
      <c r="AA1406" s="59">
        <f t="shared" si="90"/>
        <v>41417</v>
      </c>
      <c r="AB1406" s="25">
        <v>130.23898</v>
      </c>
      <c r="AC1406" s="52">
        <v>351.32971000000003</v>
      </c>
      <c r="AD1406" s="35"/>
      <c r="AE1406" s="10">
        <v>0</v>
      </c>
      <c r="AF1406" s="55">
        <v>213.51458</v>
      </c>
      <c r="AG1406" s="56">
        <v>36.656790000000001</v>
      </c>
      <c r="AH1406" s="57">
        <v>47.518940000000001</v>
      </c>
      <c r="AI1406" s="35"/>
      <c r="AJ1406" s="58">
        <v>15.79477</v>
      </c>
      <c r="AK1406" s="58"/>
      <c r="AL1406" s="35">
        <v>0</v>
      </c>
      <c r="AM1406" s="35"/>
      <c r="AN1406" s="35"/>
      <c r="AQ1406" s="24">
        <f t="shared" si="94"/>
        <v>795.0537700000001</v>
      </c>
      <c r="AS1406" s="34">
        <v>746.30000000000007</v>
      </c>
      <c r="AU1406" s="20">
        <f t="shared" si="93"/>
        <v>1541.3537700000002</v>
      </c>
      <c r="AW1406" s="20"/>
    </row>
    <row r="1407" spans="1:49" x14ac:dyDescent="0.25">
      <c r="A1407" t="str">
        <f>VLOOKUP($B1407,'Cushing Balance'!$C$2:$E$500,3,TRUE)</f>
        <v>202013</v>
      </c>
      <c r="B1407" s="1">
        <v>41418</v>
      </c>
      <c r="C1407" s="31"/>
      <c r="D1407" s="25">
        <v>122.23792</v>
      </c>
      <c r="E1407" s="42">
        <v>201.67179000000002</v>
      </c>
      <c r="F1407" s="35"/>
      <c r="G1407" s="23">
        <v>91.374401546612901</v>
      </c>
      <c r="H1407" s="40">
        <v>58.876289999999997</v>
      </c>
      <c r="I1407" s="35">
        <v>0</v>
      </c>
      <c r="J1407" s="26">
        <v>0</v>
      </c>
      <c r="K1407" s="9">
        <v>115.39008</v>
      </c>
      <c r="L1407" s="51">
        <v>23.15652</v>
      </c>
      <c r="M1407" s="16">
        <v>329.44648000000001</v>
      </c>
      <c r="N1407" s="35">
        <v>0</v>
      </c>
      <c r="O1407" s="50">
        <v>76.448170000000005</v>
      </c>
      <c r="P1407" s="58"/>
      <c r="Q1407" s="58"/>
      <c r="R1407" s="39">
        <v>0</v>
      </c>
      <c r="S1407" s="58"/>
      <c r="T1407" s="58"/>
      <c r="V1407" s="24">
        <f t="shared" si="91"/>
        <v>1018.601651546613</v>
      </c>
      <c r="X1407" s="5">
        <v>393.03400437457771</v>
      </c>
      <c r="Z1407" s="20">
        <f t="shared" si="92"/>
        <v>1411.6356559211906</v>
      </c>
      <c r="AA1407" s="59">
        <f t="shared" si="90"/>
        <v>41418</v>
      </c>
      <c r="AB1407" s="25">
        <v>130.12818999999999</v>
      </c>
      <c r="AC1407" s="52">
        <v>373.38013000000001</v>
      </c>
      <c r="AD1407" s="35"/>
      <c r="AE1407" s="10">
        <v>0</v>
      </c>
      <c r="AF1407" s="55">
        <v>229.48676999999998</v>
      </c>
      <c r="AG1407" s="56">
        <v>36.5259</v>
      </c>
      <c r="AH1407" s="57">
        <v>45.707419999999999</v>
      </c>
      <c r="AI1407" s="35"/>
      <c r="AJ1407" s="58">
        <v>15.669040000000001</v>
      </c>
      <c r="AK1407" s="58"/>
      <c r="AL1407" s="35">
        <v>0</v>
      </c>
      <c r="AM1407" s="35"/>
      <c r="AN1407" s="35"/>
      <c r="AQ1407" s="24">
        <f t="shared" si="94"/>
        <v>830.89744999999994</v>
      </c>
      <c r="AS1407" s="34">
        <v>746.30000000000007</v>
      </c>
      <c r="AU1407" s="20">
        <f t="shared" si="93"/>
        <v>1577.1974500000001</v>
      </c>
      <c r="AW1407" s="20"/>
    </row>
    <row r="1408" spans="1:49" x14ac:dyDescent="0.25">
      <c r="A1408" t="str">
        <f>VLOOKUP($B1408,'Cushing Balance'!$C$2:$E$500,3,TRUE)</f>
        <v>212013</v>
      </c>
      <c r="B1408" s="1">
        <v>41419</v>
      </c>
      <c r="C1408" s="31"/>
      <c r="D1408" s="25">
        <v>218.23085</v>
      </c>
      <c r="E1408" s="42">
        <v>199.00948</v>
      </c>
      <c r="F1408" s="35"/>
      <c r="G1408" s="23">
        <v>91.374401546612901</v>
      </c>
      <c r="H1408" s="40">
        <v>80</v>
      </c>
      <c r="I1408" s="35">
        <v>0</v>
      </c>
      <c r="J1408" s="26">
        <v>0</v>
      </c>
      <c r="K1408" s="9">
        <v>109.99954</v>
      </c>
      <c r="L1408" s="51">
        <v>21.230310000000003</v>
      </c>
      <c r="M1408" s="16">
        <v>334.46300000000002</v>
      </c>
      <c r="N1408" s="35">
        <v>0</v>
      </c>
      <c r="O1408" s="50">
        <v>75.866649999999993</v>
      </c>
      <c r="P1408" s="58"/>
      <c r="Q1408" s="58"/>
      <c r="R1408" s="39">
        <v>0</v>
      </c>
      <c r="S1408" s="58"/>
      <c r="T1408" s="58"/>
      <c r="V1408" s="24">
        <f t="shared" si="91"/>
        <v>1130.1742315466129</v>
      </c>
      <c r="X1408" s="5">
        <v>393.03400437457771</v>
      </c>
      <c r="Z1408" s="20">
        <f t="shared" si="92"/>
        <v>1523.2082359211906</v>
      </c>
      <c r="AA1408" s="59">
        <f t="shared" si="90"/>
        <v>41419</v>
      </c>
      <c r="AB1408" s="25">
        <v>130.43072999999998</v>
      </c>
      <c r="AC1408" s="52">
        <v>368.10534999999999</v>
      </c>
      <c r="AD1408" s="35"/>
      <c r="AE1408" s="10">
        <v>0</v>
      </c>
      <c r="AF1408" s="55">
        <v>224.6815</v>
      </c>
      <c r="AG1408" s="56">
        <v>36.587650000000004</v>
      </c>
      <c r="AH1408" s="57">
        <v>51.081499999999998</v>
      </c>
      <c r="AI1408" s="35"/>
      <c r="AJ1408" s="58">
        <v>16.01313</v>
      </c>
      <c r="AK1408" s="58"/>
      <c r="AL1408" s="35">
        <v>0</v>
      </c>
      <c r="AM1408" s="35"/>
      <c r="AN1408" s="35"/>
      <c r="AQ1408" s="24">
        <f t="shared" si="94"/>
        <v>826.8998600000001</v>
      </c>
      <c r="AS1408" s="34">
        <v>746.30000000000007</v>
      </c>
      <c r="AU1408" s="20">
        <f t="shared" si="93"/>
        <v>1573.1998600000002</v>
      </c>
      <c r="AW1408" s="20"/>
    </row>
    <row r="1409" spans="1:49" x14ac:dyDescent="0.25">
      <c r="A1409" t="str">
        <f>VLOOKUP($B1409,'Cushing Balance'!$C$2:$E$500,3,TRUE)</f>
        <v>212013</v>
      </c>
      <c r="B1409" s="1">
        <v>41420</v>
      </c>
      <c r="C1409" s="31"/>
      <c r="D1409" s="25">
        <v>96.670289999999994</v>
      </c>
      <c r="E1409" s="42">
        <v>197.04819000000001</v>
      </c>
      <c r="F1409" s="35"/>
      <c r="G1409" s="23">
        <v>91.374401546612901</v>
      </c>
      <c r="H1409" s="40">
        <v>80</v>
      </c>
      <c r="I1409" s="35">
        <v>0</v>
      </c>
      <c r="J1409" s="26">
        <v>0</v>
      </c>
      <c r="K1409" s="9">
        <v>103.9045</v>
      </c>
      <c r="L1409" s="51">
        <v>23.461419999999997</v>
      </c>
      <c r="M1409" s="16">
        <v>343.08908000000002</v>
      </c>
      <c r="N1409" s="35">
        <v>0</v>
      </c>
      <c r="O1409" s="50">
        <v>74.174499999999995</v>
      </c>
      <c r="P1409" s="58"/>
      <c r="Q1409" s="58"/>
      <c r="R1409" s="39">
        <v>0</v>
      </c>
      <c r="S1409" s="58"/>
      <c r="T1409" s="58"/>
      <c r="V1409" s="24">
        <f t="shared" si="91"/>
        <v>1009.7223815466128</v>
      </c>
      <c r="X1409" s="5">
        <v>393.03400437457771</v>
      </c>
      <c r="Z1409" s="20">
        <f t="shared" si="92"/>
        <v>1402.7563859211905</v>
      </c>
      <c r="AA1409" s="59">
        <f t="shared" si="90"/>
        <v>41420</v>
      </c>
      <c r="AB1409" s="25">
        <v>130.55408</v>
      </c>
      <c r="AC1409" s="52">
        <v>364.21296000000001</v>
      </c>
      <c r="AD1409" s="35"/>
      <c r="AE1409" s="10">
        <v>0</v>
      </c>
      <c r="AF1409" s="55">
        <v>184.83929000000001</v>
      </c>
      <c r="AG1409" s="56">
        <v>36.668790000000001</v>
      </c>
      <c r="AH1409" s="57">
        <v>56.58325</v>
      </c>
      <c r="AI1409" s="35"/>
      <c r="AJ1409" s="58">
        <v>16.096399999999999</v>
      </c>
      <c r="AK1409" s="58"/>
      <c r="AL1409" s="35">
        <v>0</v>
      </c>
      <c r="AM1409" s="35"/>
      <c r="AN1409" s="35"/>
      <c r="AQ1409" s="24">
        <f t="shared" si="94"/>
        <v>788.95477000000005</v>
      </c>
      <c r="AS1409" s="34">
        <v>746.30000000000007</v>
      </c>
      <c r="AU1409" s="20">
        <f t="shared" si="93"/>
        <v>1535.25477</v>
      </c>
      <c r="AW1409" s="20"/>
    </row>
    <row r="1410" spans="1:49" x14ac:dyDescent="0.25">
      <c r="A1410" t="str">
        <f>VLOOKUP($B1410,'Cushing Balance'!$C$2:$E$500,3,TRUE)</f>
        <v>212013</v>
      </c>
      <c r="B1410" s="1">
        <v>41421</v>
      </c>
      <c r="C1410" s="31"/>
      <c r="D1410" s="25">
        <v>34.11665</v>
      </c>
      <c r="E1410" s="42">
        <v>193.15527</v>
      </c>
      <c r="F1410" s="35"/>
      <c r="G1410" s="23">
        <v>91.374401546612901</v>
      </c>
      <c r="H1410" s="40">
        <v>78.733559999999997</v>
      </c>
      <c r="I1410" s="35">
        <v>0</v>
      </c>
      <c r="J1410" s="26">
        <v>0</v>
      </c>
      <c r="K1410" s="9">
        <v>104.35222999999999</v>
      </c>
      <c r="L1410" s="51">
        <v>21.79194</v>
      </c>
      <c r="M1410" s="16">
        <v>339.74498</v>
      </c>
      <c r="N1410" s="35">
        <v>0</v>
      </c>
      <c r="O1410" s="50">
        <v>74.21502000000001</v>
      </c>
      <c r="P1410" s="58"/>
      <c r="Q1410" s="58"/>
      <c r="R1410" s="39">
        <v>0</v>
      </c>
      <c r="S1410" s="58"/>
      <c r="T1410" s="58"/>
      <c r="V1410" s="24">
        <f t="shared" si="91"/>
        <v>937.48405154661293</v>
      </c>
      <c r="X1410" s="5">
        <v>393.03400437457771</v>
      </c>
      <c r="Z1410" s="20">
        <f t="shared" si="92"/>
        <v>1330.5180559211906</v>
      </c>
      <c r="AA1410" s="59">
        <f t="shared" si="90"/>
        <v>41421</v>
      </c>
      <c r="AB1410" s="25">
        <v>138.76515000000001</v>
      </c>
      <c r="AC1410" s="52">
        <v>368.04690000000005</v>
      </c>
      <c r="AD1410" s="35"/>
      <c r="AE1410" s="10">
        <v>0</v>
      </c>
      <c r="AF1410" s="55">
        <v>227.49592000000001</v>
      </c>
      <c r="AG1410" s="56">
        <v>36.688600000000001</v>
      </c>
      <c r="AH1410" s="57">
        <v>51.934150000000002</v>
      </c>
      <c r="AI1410" s="35"/>
      <c r="AJ1410" s="58">
        <v>15.98921</v>
      </c>
      <c r="AK1410" s="58"/>
      <c r="AL1410" s="35">
        <v>0</v>
      </c>
      <c r="AM1410" s="35"/>
      <c r="AN1410" s="35"/>
      <c r="AQ1410" s="24">
        <f t="shared" si="94"/>
        <v>838.91993000000002</v>
      </c>
      <c r="AS1410" s="34">
        <v>746.30000000000007</v>
      </c>
      <c r="AU1410" s="20">
        <f t="shared" si="93"/>
        <v>1585.2199300000002</v>
      </c>
      <c r="AW1410" s="20"/>
    </row>
    <row r="1411" spans="1:49" x14ac:dyDescent="0.25">
      <c r="A1411" t="str">
        <f>VLOOKUP($B1411,'Cushing Balance'!$C$2:$E$500,3,TRUE)</f>
        <v>212013</v>
      </c>
      <c r="B1411" s="1">
        <v>41422</v>
      </c>
      <c r="C1411" s="31"/>
      <c r="D1411" s="25">
        <v>83.40588000000001</v>
      </c>
      <c r="E1411" s="42">
        <v>190.74093999999999</v>
      </c>
      <c r="F1411" s="35"/>
      <c r="G1411" s="23">
        <v>91.374401546612901</v>
      </c>
      <c r="H1411" s="40">
        <v>74.050830000000005</v>
      </c>
      <c r="I1411" s="35">
        <v>0</v>
      </c>
      <c r="J1411" s="26">
        <v>0</v>
      </c>
      <c r="K1411" s="9">
        <v>104.55781</v>
      </c>
      <c r="L1411" s="51">
        <v>23.618880000000001</v>
      </c>
      <c r="M1411" s="16">
        <v>323.43779000000001</v>
      </c>
      <c r="N1411" s="35">
        <v>0</v>
      </c>
      <c r="O1411" s="50">
        <v>73.760249999999999</v>
      </c>
      <c r="P1411" s="58"/>
      <c r="Q1411" s="58"/>
      <c r="R1411" s="39">
        <v>0</v>
      </c>
      <c r="S1411" s="58"/>
      <c r="T1411" s="58"/>
      <c r="V1411" s="24">
        <f t="shared" si="91"/>
        <v>964.94678154661301</v>
      </c>
      <c r="X1411" s="5">
        <v>393.03400437457771</v>
      </c>
      <c r="Z1411" s="20">
        <f t="shared" si="92"/>
        <v>1357.9807859211908</v>
      </c>
      <c r="AA1411" s="59">
        <f t="shared" si="90"/>
        <v>41422</v>
      </c>
      <c r="AB1411" s="25">
        <v>149.29214999999999</v>
      </c>
      <c r="AC1411" s="52">
        <v>362.24784999999997</v>
      </c>
      <c r="AD1411" s="35"/>
      <c r="AE1411" s="10">
        <v>0</v>
      </c>
      <c r="AF1411" s="55">
        <v>229.05588</v>
      </c>
      <c r="AG1411" s="56">
        <v>36.276440000000001</v>
      </c>
      <c r="AH1411" s="57">
        <v>53.46096</v>
      </c>
      <c r="AI1411" s="35"/>
      <c r="AJ1411" s="58">
        <v>16.170500000000001</v>
      </c>
      <c r="AK1411" s="58"/>
      <c r="AL1411" s="35">
        <v>0</v>
      </c>
      <c r="AM1411" s="35"/>
      <c r="AN1411" s="35"/>
      <c r="AQ1411" s="24">
        <f t="shared" si="94"/>
        <v>846.50377999999989</v>
      </c>
      <c r="AS1411" s="34">
        <v>746.30000000000007</v>
      </c>
      <c r="AU1411" s="20">
        <f t="shared" si="93"/>
        <v>1592.80378</v>
      </c>
      <c r="AW1411" s="20"/>
    </row>
    <row r="1412" spans="1:49" x14ac:dyDescent="0.25">
      <c r="A1412" t="str">
        <f>VLOOKUP($B1412,'Cushing Balance'!$C$2:$E$500,3,TRUE)</f>
        <v>212013</v>
      </c>
      <c r="B1412" s="1">
        <v>41423</v>
      </c>
      <c r="C1412" s="31"/>
      <c r="D1412" s="25">
        <v>195.83439999999999</v>
      </c>
      <c r="E1412" s="42">
        <v>156.06101999999998</v>
      </c>
      <c r="F1412" s="35"/>
      <c r="G1412" s="23">
        <v>91.374401546612901</v>
      </c>
      <c r="H1412" s="40">
        <v>58.570269999999994</v>
      </c>
      <c r="I1412" s="35">
        <v>0</v>
      </c>
      <c r="J1412" s="26">
        <v>0</v>
      </c>
      <c r="K1412" s="9">
        <v>100.97566999999999</v>
      </c>
      <c r="L1412" s="51">
        <v>23.596419999999998</v>
      </c>
      <c r="M1412" s="16">
        <v>344.86644000000001</v>
      </c>
      <c r="N1412" s="35">
        <v>0</v>
      </c>
      <c r="O1412" s="50">
        <v>72.824809999999999</v>
      </c>
      <c r="P1412" s="58"/>
      <c r="Q1412" s="58"/>
      <c r="R1412" s="39">
        <v>0</v>
      </c>
      <c r="S1412" s="58"/>
      <c r="T1412" s="58"/>
      <c r="V1412" s="24">
        <f t="shared" si="91"/>
        <v>1044.1034315466129</v>
      </c>
      <c r="X1412" s="5">
        <v>393.03400437457771</v>
      </c>
      <c r="Z1412" s="20">
        <f t="shared" si="92"/>
        <v>1437.1374359211907</v>
      </c>
      <c r="AA1412" s="59">
        <f t="shared" si="90"/>
        <v>41423</v>
      </c>
      <c r="AB1412" s="25">
        <v>148.75013000000001</v>
      </c>
      <c r="AC1412" s="52">
        <v>324.21643999999998</v>
      </c>
      <c r="AD1412" s="35"/>
      <c r="AE1412" s="10">
        <v>0</v>
      </c>
      <c r="AF1412" s="55">
        <v>224.74179000000001</v>
      </c>
      <c r="AG1412" s="56">
        <v>32.946040000000004</v>
      </c>
      <c r="AH1412" s="57">
        <v>66.557000000000002</v>
      </c>
      <c r="AI1412" s="35"/>
      <c r="AJ1412" s="58">
        <v>15.64202</v>
      </c>
      <c r="AK1412" s="58"/>
      <c r="AL1412" s="35">
        <v>0</v>
      </c>
      <c r="AM1412" s="35"/>
      <c r="AN1412" s="35"/>
      <c r="AQ1412" s="24">
        <f t="shared" si="94"/>
        <v>812.85342000000003</v>
      </c>
      <c r="AS1412" s="34">
        <v>746.30000000000007</v>
      </c>
      <c r="AU1412" s="20">
        <f t="shared" si="93"/>
        <v>1559.1534200000001</v>
      </c>
      <c r="AW1412" s="20"/>
    </row>
    <row r="1413" spans="1:49" x14ac:dyDescent="0.25">
      <c r="A1413" t="str">
        <f>VLOOKUP($B1413,'Cushing Balance'!$C$2:$E$500,3,TRUE)</f>
        <v>212013</v>
      </c>
      <c r="B1413" s="1">
        <v>41424</v>
      </c>
      <c r="C1413" s="31"/>
      <c r="D1413" s="25">
        <v>181.28355999999999</v>
      </c>
      <c r="E1413" s="42">
        <v>155.19730999999999</v>
      </c>
      <c r="F1413" s="35"/>
      <c r="G1413" s="23">
        <v>91.374401546612901</v>
      </c>
      <c r="H1413" s="40">
        <v>55.412190000000002</v>
      </c>
      <c r="I1413" s="35">
        <v>0</v>
      </c>
      <c r="J1413" s="26">
        <v>0</v>
      </c>
      <c r="K1413" s="9">
        <v>100.23855999999999</v>
      </c>
      <c r="L1413" s="51">
        <v>22.9695</v>
      </c>
      <c r="M1413" s="16">
        <v>336.78765000000004</v>
      </c>
      <c r="N1413" s="35">
        <v>0</v>
      </c>
      <c r="O1413" s="50">
        <v>74.325960000000009</v>
      </c>
      <c r="P1413" s="58"/>
      <c r="Q1413" s="58"/>
      <c r="R1413" s="39">
        <v>0</v>
      </c>
      <c r="S1413" s="58"/>
      <c r="T1413" s="58"/>
      <c r="V1413" s="24">
        <f t="shared" si="91"/>
        <v>1017.589131546613</v>
      </c>
      <c r="X1413" s="5">
        <v>393.03400437457771</v>
      </c>
      <c r="Z1413" s="20">
        <f t="shared" si="92"/>
        <v>1410.6231359211906</v>
      </c>
      <c r="AA1413" s="59">
        <f t="shared" si="90"/>
        <v>41424</v>
      </c>
      <c r="AB1413" s="25">
        <v>151.13248000000002</v>
      </c>
      <c r="AC1413" s="52">
        <v>255.60765000000001</v>
      </c>
      <c r="AD1413" s="35"/>
      <c r="AE1413" s="10">
        <v>0</v>
      </c>
      <c r="AF1413" s="55">
        <v>225.31056000000001</v>
      </c>
      <c r="AG1413" s="56">
        <v>28.712479999999999</v>
      </c>
      <c r="AH1413" s="57">
        <v>79.102899999999991</v>
      </c>
      <c r="AI1413" s="35"/>
      <c r="AJ1413" s="58">
        <v>12.7775</v>
      </c>
      <c r="AK1413" s="58"/>
      <c r="AL1413" s="35">
        <v>0</v>
      </c>
      <c r="AM1413" s="35"/>
      <c r="AN1413" s="35"/>
      <c r="AQ1413" s="24">
        <f t="shared" si="94"/>
        <v>752.64357000000007</v>
      </c>
      <c r="AS1413" s="34">
        <v>746.30000000000007</v>
      </c>
      <c r="AU1413" s="20">
        <f t="shared" si="93"/>
        <v>1498.9435700000001</v>
      </c>
      <c r="AW1413" s="20"/>
    </row>
    <row r="1414" spans="1:49" x14ac:dyDescent="0.25">
      <c r="A1414" t="str">
        <f>VLOOKUP($B1414,'Cushing Balance'!$C$2:$E$500,3,TRUE)</f>
        <v>212013</v>
      </c>
      <c r="B1414" s="1">
        <v>41425</v>
      </c>
      <c r="C1414" s="31"/>
      <c r="D1414" s="25">
        <v>96.972080000000005</v>
      </c>
      <c r="E1414" s="42">
        <v>195.13526999999999</v>
      </c>
      <c r="F1414" s="35"/>
      <c r="G1414" s="23">
        <v>91.374401546612901</v>
      </c>
      <c r="H1414" s="40">
        <v>67.848600000000005</v>
      </c>
      <c r="I1414" s="35">
        <v>0</v>
      </c>
      <c r="J1414" s="26">
        <v>0</v>
      </c>
      <c r="K1414" s="9">
        <v>95.828310000000002</v>
      </c>
      <c r="L1414" s="51">
        <v>21.88879</v>
      </c>
      <c r="M1414" s="16">
        <v>286.80646000000002</v>
      </c>
      <c r="N1414" s="35">
        <v>0</v>
      </c>
      <c r="O1414" s="50">
        <v>73.633330000000001</v>
      </c>
      <c r="P1414" s="58"/>
      <c r="Q1414" s="58"/>
      <c r="R1414" s="39">
        <v>0</v>
      </c>
      <c r="S1414" s="58"/>
      <c r="T1414" s="58"/>
      <c r="V1414" s="24">
        <f t="shared" si="91"/>
        <v>929.48724154661284</v>
      </c>
      <c r="X1414" s="5">
        <v>393.03400437457771</v>
      </c>
      <c r="Z1414" s="20">
        <f t="shared" si="92"/>
        <v>1322.5212459211905</v>
      </c>
      <c r="AA1414" s="59">
        <f t="shared" si="90"/>
        <v>41425</v>
      </c>
      <c r="AB1414" s="25">
        <v>148.91656</v>
      </c>
      <c r="AC1414" s="52">
        <v>376.13715000000002</v>
      </c>
      <c r="AD1414" s="35"/>
      <c r="AE1414" s="10">
        <v>0</v>
      </c>
      <c r="AF1414" s="55">
        <v>204.37639999999999</v>
      </c>
      <c r="AG1414" s="56">
        <v>34.870290000000004</v>
      </c>
      <c r="AH1414" s="57">
        <v>59.161769999999997</v>
      </c>
      <c r="AI1414" s="35"/>
      <c r="AJ1414" s="58">
        <v>13.105600000000001</v>
      </c>
      <c r="AK1414" s="58"/>
      <c r="AL1414" s="35">
        <v>0</v>
      </c>
      <c r="AM1414" s="35"/>
      <c r="AN1414" s="35"/>
      <c r="AQ1414" s="24">
        <f t="shared" si="94"/>
        <v>836.56777</v>
      </c>
      <c r="AS1414" s="34">
        <v>746.30000000000007</v>
      </c>
      <c r="AU1414" s="20">
        <f t="shared" si="93"/>
        <v>1582.8677700000001</v>
      </c>
      <c r="AW1414" s="20"/>
    </row>
    <row r="1415" spans="1:49" x14ac:dyDescent="0.25">
      <c r="A1415" t="str">
        <f>VLOOKUP($B1415,'Cushing Balance'!$C$2:$E$500,3,TRUE)</f>
        <v>222013</v>
      </c>
      <c r="B1415" s="1">
        <v>41426</v>
      </c>
      <c r="C1415" s="31"/>
      <c r="D1415" s="25">
        <v>0</v>
      </c>
      <c r="E1415" s="42">
        <v>192.55533</v>
      </c>
      <c r="F1415" s="35"/>
      <c r="G1415" s="23">
        <v>101.39098454949999</v>
      </c>
      <c r="H1415" s="40">
        <v>73.775649999999999</v>
      </c>
      <c r="I1415" s="35">
        <v>0</v>
      </c>
      <c r="J1415" s="26">
        <v>0</v>
      </c>
      <c r="K1415" s="9">
        <v>82.001310000000004</v>
      </c>
      <c r="L1415" s="51">
        <v>19.827669999999998</v>
      </c>
      <c r="M1415" s="16">
        <v>282.60352</v>
      </c>
      <c r="N1415" s="35">
        <v>0</v>
      </c>
      <c r="O1415" s="50">
        <v>68.597729999999999</v>
      </c>
      <c r="P1415" s="58"/>
      <c r="Q1415" s="58"/>
      <c r="R1415" s="39">
        <v>0</v>
      </c>
      <c r="S1415" s="58"/>
      <c r="T1415" s="58"/>
      <c r="V1415" s="24">
        <f t="shared" si="91"/>
        <v>820.75219454950002</v>
      </c>
      <c r="X1415" s="5">
        <v>395.84316688749277</v>
      </c>
      <c r="Z1415" s="20">
        <f t="shared" si="92"/>
        <v>1216.5953614369928</v>
      </c>
      <c r="AA1415" s="59">
        <f t="shared" si="90"/>
        <v>41426</v>
      </c>
      <c r="AB1415" s="25">
        <v>150.32531</v>
      </c>
      <c r="AC1415" s="52">
        <v>348.79763000000003</v>
      </c>
      <c r="AD1415" s="35"/>
      <c r="AE1415" s="10">
        <v>0</v>
      </c>
      <c r="AF1415" s="55">
        <v>197.63117000000003</v>
      </c>
      <c r="AG1415" s="56">
        <v>32.928710000000002</v>
      </c>
      <c r="AH1415" s="57">
        <v>26.653650000000003</v>
      </c>
      <c r="AI1415" s="35"/>
      <c r="AJ1415" s="58">
        <v>14.37133</v>
      </c>
      <c r="AK1415" s="58"/>
      <c r="AL1415" s="35">
        <v>0</v>
      </c>
      <c r="AM1415" s="35"/>
      <c r="AN1415" s="35"/>
      <c r="AQ1415" s="24">
        <f t="shared" si="94"/>
        <v>770.70780000000013</v>
      </c>
      <c r="AS1415" s="34">
        <v>795.6</v>
      </c>
      <c r="AU1415" s="20">
        <f t="shared" si="93"/>
        <v>1566.3078</v>
      </c>
      <c r="AW1415" s="20"/>
    </row>
    <row r="1416" spans="1:49" x14ac:dyDescent="0.25">
      <c r="A1416" t="str">
        <f>VLOOKUP($B1416,'Cushing Balance'!$C$2:$E$500,3,TRUE)</f>
        <v>222013</v>
      </c>
      <c r="B1416" s="1">
        <v>41427</v>
      </c>
      <c r="C1416" s="31"/>
      <c r="D1416" s="25">
        <v>132.77535</v>
      </c>
      <c r="E1416" s="42">
        <v>199.90454</v>
      </c>
      <c r="F1416" s="35"/>
      <c r="G1416" s="23">
        <v>101.39098454949999</v>
      </c>
      <c r="H1416" s="40">
        <v>60.080539999999999</v>
      </c>
      <c r="I1416" s="35">
        <v>0</v>
      </c>
      <c r="J1416" s="26">
        <v>0</v>
      </c>
      <c r="K1416" s="9">
        <v>107.99753999999999</v>
      </c>
      <c r="L1416" s="51">
        <v>23.346229999999998</v>
      </c>
      <c r="M1416" s="16">
        <v>299.75702000000001</v>
      </c>
      <c r="N1416" s="35">
        <v>0</v>
      </c>
      <c r="O1416" s="50">
        <v>73.63</v>
      </c>
      <c r="P1416" s="58"/>
      <c r="Q1416" s="58"/>
      <c r="R1416" s="39">
        <v>0</v>
      </c>
      <c r="S1416" s="58"/>
      <c r="T1416" s="58"/>
      <c r="V1416" s="24">
        <f t="shared" si="91"/>
        <v>998.88220454949999</v>
      </c>
      <c r="X1416" s="5">
        <v>395.84316688749277</v>
      </c>
      <c r="Z1416" s="20">
        <f t="shared" si="92"/>
        <v>1394.7253714369926</v>
      </c>
      <c r="AA1416" s="59">
        <f t="shared" ref="AA1416:AA1479" si="95">B1416</f>
        <v>41427</v>
      </c>
      <c r="AB1416" s="25">
        <v>151.12088</v>
      </c>
      <c r="AC1416" s="52">
        <v>370.8261</v>
      </c>
      <c r="AD1416" s="35"/>
      <c r="AE1416" s="10">
        <v>0</v>
      </c>
      <c r="AF1416" s="55">
        <v>228.66323</v>
      </c>
      <c r="AG1416" s="56">
        <v>35.716230000000003</v>
      </c>
      <c r="AH1416" s="57">
        <v>47.317190000000004</v>
      </c>
      <c r="AI1416" s="35"/>
      <c r="AJ1416" s="58">
        <v>16.047059999999998</v>
      </c>
      <c r="AK1416" s="58"/>
      <c r="AL1416" s="35">
        <v>0</v>
      </c>
      <c r="AM1416" s="35"/>
      <c r="AN1416" s="35"/>
      <c r="AQ1416" s="24">
        <f t="shared" si="94"/>
        <v>849.6906899999999</v>
      </c>
      <c r="AS1416" s="34">
        <v>795.6</v>
      </c>
      <c r="AU1416" s="20">
        <f t="shared" si="93"/>
        <v>1645.2906899999998</v>
      </c>
      <c r="AW1416" s="20"/>
    </row>
    <row r="1417" spans="1:49" x14ac:dyDescent="0.25">
      <c r="A1417" t="str">
        <f>VLOOKUP($B1417,'Cushing Balance'!$C$2:$E$500,3,TRUE)</f>
        <v>222013</v>
      </c>
      <c r="B1417" s="1">
        <v>41428</v>
      </c>
      <c r="C1417" s="31"/>
      <c r="D1417" s="25">
        <v>108.78613</v>
      </c>
      <c r="E1417" s="42">
        <v>170.52951999999999</v>
      </c>
      <c r="F1417" s="35"/>
      <c r="G1417" s="23">
        <v>101.39098454949999</v>
      </c>
      <c r="H1417" s="40">
        <v>69.346310000000003</v>
      </c>
      <c r="I1417" s="35">
        <v>0</v>
      </c>
      <c r="J1417" s="26">
        <v>0</v>
      </c>
      <c r="K1417" s="9">
        <v>93.856250000000003</v>
      </c>
      <c r="L1417" s="51">
        <v>23.4511</v>
      </c>
      <c r="M1417" s="16">
        <v>306.27565000000004</v>
      </c>
      <c r="N1417" s="35">
        <v>0</v>
      </c>
      <c r="O1417" s="50">
        <v>71.795670000000001</v>
      </c>
      <c r="P1417" s="58"/>
      <c r="Q1417" s="58"/>
      <c r="R1417" s="39">
        <v>0</v>
      </c>
      <c r="S1417" s="58"/>
      <c r="T1417" s="58"/>
      <c r="V1417" s="24">
        <f t="shared" si="91"/>
        <v>945.43161454950007</v>
      </c>
      <c r="X1417" s="5">
        <v>395.84316688749277</v>
      </c>
      <c r="Z1417" s="20">
        <f t="shared" si="92"/>
        <v>1341.2747814369927</v>
      </c>
      <c r="AA1417" s="59">
        <f t="shared" si="95"/>
        <v>41428</v>
      </c>
      <c r="AB1417" s="25">
        <v>151.50048000000001</v>
      </c>
      <c r="AC1417" s="52">
        <v>359.73133000000001</v>
      </c>
      <c r="AD1417" s="35"/>
      <c r="AE1417" s="10">
        <v>0</v>
      </c>
      <c r="AF1417" s="55">
        <v>228.20558</v>
      </c>
      <c r="AG1417" s="56">
        <v>36.740690000000001</v>
      </c>
      <c r="AH1417" s="57">
        <v>42.319040000000001</v>
      </c>
      <c r="AI1417" s="35"/>
      <c r="AJ1417" s="58">
        <v>16.145289999999999</v>
      </c>
      <c r="AK1417" s="58"/>
      <c r="AL1417" s="35">
        <v>0</v>
      </c>
      <c r="AM1417" s="35"/>
      <c r="AN1417" s="35"/>
      <c r="AQ1417" s="24">
        <f t="shared" si="94"/>
        <v>834.64241000000004</v>
      </c>
      <c r="AS1417" s="34">
        <v>795.6</v>
      </c>
      <c r="AU1417" s="20">
        <f t="shared" si="93"/>
        <v>1630.2424100000001</v>
      </c>
      <c r="AW1417" s="20"/>
    </row>
    <row r="1418" spans="1:49" x14ac:dyDescent="0.25">
      <c r="A1418" t="str">
        <f>VLOOKUP($B1418,'Cushing Balance'!$C$2:$E$500,3,TRUE)</f>
        <v>222013</v>
      </c>
      <c r="B1418" s="1">
        <v>41429</v>
      </c>
      <c r="C1418" s="31"/>
      <c r="D1418" s="25">
        <v>0</v>
      </c>
      <c r="E1418" s="42">
        <v>164.42114999999998</v>
      </c>
      <c r="F1418" s="35"/>
      <c r="G1418" s="23">
        <v>101.39098454949999</v>
      </c>
      <c r="H1418" s="40">
        <v>40.081040000000002</v>
      </c>
      <c r="I1418" s="35">
        <v>0</v>
      </c>
      <c r="J1418" s="26">
        <v>0</v>
      </c>
      <c r="K1418" s="9">
        <v>92.998999999999995</v>
      </c>
      <c r="L1418" s="51">
        <v>19.529130000000002</v>
      </c>
      <c r="M1418" s="16">
        <v>264.09584999999998</v>
      </c>
      <c r="N1418" s="35">
        <v>0</v>
      </c>
      <c r="O1418" s="50">
        <v>69.853710000000007</v>
      </c>
      <c r="P1418" s="58"/>
      <c r="Q1418" s="58"/>
      <c r="R1418" s="39">
        <v>0</v>
      </c>
      <c r="S1418" s="58"/>
      <c r="T1418" s="58"/>
      <c r="V1418" s="24">
        <f t="shared" ref="V1418:V1481" si="96">SUM(D1418:R1418)</f>
        <v>752.37086454949997</v>
      </c>
      <c r="X1418" s="5">
        <v>395.84316688749277</v>
      </c>
      <c r="Z1418" s="20">
        <f t="shared" ref="Z1418:Z1481" si="97">X1418+V1418</f>
        <v>1148.2140314369926</v>
      </c>
      <c r="AA1418" s="59">
        <f t="shared" si="95"/>
        <v>41429</v>
      </c>
      <c r="AB1418" s="25">
        <v>151.24313000000001</v>
      </c>
      <c r="AC1418" s="52">
        <v>311.32347999999996</v>
      </c>
      <c r="AD1418" s="35"/>
      <c r="AE1418" s="10">
        <v>0</v>
      </c>
      <c r="AF1418" s="55">
        <v>227.87854000000002</v>
      </c>
      <c r="AG1418" s="56">
        <v>33.335190000000004</v>
      </c>
      <c r="AH1418" s="57">
        <v>56.463190000000004</v>
      </c>
      <c r="AI1418" s="35"/>
      <c r="AJ1418" s="58">
        <v>15.3264</v>
      </c>
      <c r="AK1418" s="58"/>
      <c r="AL1418" s="35">
        <v>0</v>
      </c>
      <c r="AM1418" s="35"/>
      <c r="AN1418" s="35"/>
      <c r="AQ1418" s="24">
        <f t="shared" si="94"/>
        <v>795.56993000000011</v>
      </c>
      <c r="AS1418" s="34">
        <v>795.6</v>
      </c>
      <c r="AU1418" s="20">
        <f t="shared" ref="AU1418:AU1481" si="98">AS1418+AQ1418</f>
        <v>1591.16993</v>
      </c>
      <c r="AW1418" s="20"/>
    </row>
    <row r="1419" spans="1:49" x14ac:dyDescent="0.25">
      <c r="A1419" t="str">
        <f>VLOOKUP($B1419,'Cushing Balance'!$C$2:$E$500,3,TRUE)</f>
        <v>222013</v>
      </c>
      <c r="B1419" s="1">
        <v>41430</v>
      </c>
      <c r="C1419" s="31"/>
      <c r="D1419" s="25">
        <v>0</v>
      </c>
      <c r="E1419" s="42">
        <v>186.80031</v>
      </c>
      <c r="F1419" s="35"/>
      <c r="G1419" s="23">
        <v>101.39098454949999</v>
      </c>
      <c r="H1419" s="40">
        <v>63.175379999999997</v>
      </c>
      <c r="I1419" s="35">
        <v>0</v>
      </c>
      <c r="J1419" s="26">
        <v>0</v>
      </c>
      <c r="K1419" s="9">
        <v>85.925979999999996</v>
      </c>
      <c r="L1419" s="51">
        <v>19.921479999999999</v>
      </c>
      <c r="M1419" s="16">
        <v>301.43853999999999</v>
      </c>
      <c r="N1419" s="35">
        <v>0</v>
      </c>
      <c r="O1419" s="50">
        <v>72.690960000000004</v>
      </c>
      <c r="P1419" s="58"/>
      <c r="Q1419" s="58"/>
      <c r="R1419" s="39">
        <v>0</v>
      </c>
      <c r="S1419" s="58"/>
      <c r="T1419" s="58"/>
      <c r="V1419" s="24">
        <f t="shared" si="96"/>
        <v>831.34363454949994</v>
      </c>
      <c r="X1419" s="5">
        <v>395.84316688749277</v>
      </c>
      <c r="Z1419" s="20">
        <f t="shared" si="97"/>
        <v>1227.1868014369927</v>
      </c>
      <c r="AA1419" s="59">
        <f t="shared" si="95"/>
        <v>41430</v>
      </c>
      <c r="AB1419" s="25">
        <v>151.68519000000001</v>
      </c>
      <c r="AC1419" s="52">
        <v>315.96478999999999</v>
      </c>
      <c r="AD1419" s="35"/>
      <c r="AE1419" s="10">
        <v>0</v>
      </c>
      <c r="AF1419" s="55">
        <v>226.00523000000001</v>
      </c>
      <c r="AG1419" s="56">
        <v>27.768789999999999</v>
      </c>
      <c r="AH1419" s="57">
        <v>24.37106</v>
      </c>
      <c r="AI1419" s="35"/>
      <c r="AJ1419" s="58">
        <v>16.37313</v>
      </c>
      <c r="AK1419" s="58"/>
      <c r="AL1419" s="35">
        <v>0</v>
      </c>
      <c r="AM1419" s="35"/>
      <c r="AN1419" s="35"/>
      <c r="AQ1419" s="24">
        <f t="shared" ref="AQ1419:AQ1482" si="99">SUM(AB1419:AO1419)</f>
        <v>762.16818999999987</v>
      </c>
      <c r="AS1419" s="34">
        <v>795.6</v>
      </c>
      <c r="AU1419" s="20">
        <f t="shared" si="98"/>
        <v>1557.7681899999998</v>
      </c>
      <c r="AW1419" s="20"/>
    </row>
    <row r="1420" spans="1:49" x14ac:dyDescent="0.25">
      <c r="A1420" t="str">
        <f>VLOOKUP($B1420,'Cushing Balance'!$C$2:$E$500,3,TRUE)</f>
        <v>222013</v>
      </c>
      <c r="B1420" s="1">
        <v>41431</v>
      </c>
      <c r="C1420" s="31"/>
      <c r="D1420" s="25">
        <v>200.54792</v>
      </c>
      <c r="E1420" s="42">
        <v>190.32320999999999</v>
      </c>
      <c r="F1420" s="35"/>
      <c r="G1420" s="23">
        <v>101.39098454949999</v>
      </c>
      <c r="H1420" s="40">
        <v>72.979830000000007</v>
      </c>
      <c r="I1420" s="35">
        <v>0</v>
      </c>
      <c r="J1420" s="26">
        <v>0</v>
      </c>
      <c r="K1420" s="9">
        <v>88.152670000000001</v>
      </c>
      <c r="L1420" s="51">
        <v>23.333209999999998</v>
      </c>
      <c r="M1420" s="16">
        <v>298.04007999999999</v>
      </c>
      <c r="N1420" s="35">
        <v>0</v>
      </c>
      <c r="O1420" s="50">
        <v>72.208289999999991</v>
      </c>
      <c r="P1420" s="58"/>
      <c r="Q1420" s="58"/>
      <c r="R1420" s="39">
        <v>0</v>
      </c>
      <c r="S1420" s="58"/>
      <c r="T1420" s="58"/>
      <c r="V1420" s="24">
        <f t="shared" si="96"/>
        <v>1046.9761945495</v>
      </c>
      <c r="X1420" s="5">
        <v>395.84316688749277</v>
      </c>
      <c r="Z1420" s="20">
        <f t="shared" si="97"/>
        <v>1442.8193614369927</v>
      </c>
      <c r="AA1420" s="59">
        <f t="shared" si="95"/>
        <v>41431</v>
      </c>
      <c r="AB1420" s="25">
        <v>152.48123000000001</v>
      </c>
      <c r="AC1420" s="52">
        <v>311.13702000000001</v>
      </c>
      <c r="AD1420" s="35"/>
      <c r="AE1420" s="10">
        <v>0</v>
      </c>
      <c r="AF1420" s="55">
        <v>226.28700000000001</v>
      </c>
      <c r="AG1420" s="56">
        <v>35.508480000000006</v>
      </c>
      <c r="AH1420" s="57">
        <v>26.094270000000002</v>
      </c>
      <c r="AI1420" s="35"/>
      <c r="AJ1420" s="58">
        <v>16.269919999999999</v>
      </c>
      <c r="AK1420" s="58"/>
      <c r="AL1420" s="35">
        <v>0</v>
      </c>
      <c r="AM1420" s="35"/>
      <c r="AN1420" s="35"/>
      <c r="AQ1420" s="24">
        <f t="shared" si="99"/>
        <v>767.77791999999999</v>
      </c>
      <c r="AS1420" s="34">
        <v>795.6</v>
      </c>
      <c r="AU1420" s="20">
        <f t="shared" si="98"/>
        <v>1563.3779199999999</v>
      </c>
      <c r="AW1420" s="20"/>
    </row>
    <row r="1421" spans="1:49" x14ac:dyDescent="0.25">
      <c r="A1421" t="str">
        <f>VLOOKUP($B1421,'Cushing Balance'!$C$2:$E$500,3,TRUE)</f>
        <v>222013</v>
      </c>
      <c r="B1421" s="1">
        <v>41432</v>
      </c>
      <c r="C1421" s="31"/>
      <c r="D1421" s="25">
        <v>439.60237999999998</v>
      </c>
      <c r="E1421" s="42">
        <v>187.92444</v>
      </c>
      <c r="F1421" s="35"/>
      <c r="G1421" s="23">
        <v>101.39098454949999</v>
      </c>
      <c r="H1421" s="40">
        <v>71.264899999999997</v>
      </c>
      <c r="I1421" s="35">
        <v>0</v>
      </c>
      <c r="J1421" s="26">
        <v>0</v>
      </c>
      <c r="K1421" s="9">
        <v>96.667630000000003</v>
      </c>
      <c r="L1421" s="51">
        <v>23.272419999999997</v>
      </c>
      <c r="M1421" s="16">
        <v>280.32499999999999</v>
      </c>
      <c r="N1421" s="35">
        <v>0</v>
      </c>
      <c r="O1421" s="50">
        <v>66.620190000000008</v>
      </c>
      <c r="P1421" s="58"/>
      <c r="Q1421" s="58"/>
      <c r="R1421" s="39">
        <v>0</v>
      </c>
      <c r="S1421" s="58"/>
      <c r="T1421" s="58"/>
      <c r="V1421" s="24">
        <f t="shared" si="96"/>
        <v>1267.0679445495002</v>
      </c>
      <c r="X1421" s="5">
        <v>395.84316688749277</v>
      </c>
      <c r="Z1421" s="20">
        <f t="shared" si="97"/>
        <v>1662.911111436993</v>
      </c>
      <c r="AA1421" s="59">
        <f t="shared" si="95"/>
        <v>41432</v>
      </c>
      <c r="AB1421" s="25">
        <v>151.17946000000001</v>
      </c>
      <c r="AC1421" s="52">
        <v>312.76716999999996</v>
      </c>
      <c r="AD1421" s="35"/>
      <c r="AE1421" s="10">
        <v>0</v>
      </c>
      <c r="AF1421" s="55">
        <v>219.43340000000001</v>
      </c>
      <c r="AG1421" s="56">
        <v>35.572099999999999</v>
      </c>
      <c r="AH1421" s="57">
        <v>44.50244</v>
      </c>
      <c r="AI1421" s="35"/>
      <c r="AJ1421" s="58">
        <v>15.55115</v>
      </c>
      <c r="AK1421" s="58"/>
      <c r="AL1421" s="35">
        <v>0</v>
      </c>
      <c r="AM1421" s="35"/>
      <c r="AN1421" s="35"/>
      <c r="AQ1421" s="24">
        <f t="shared" si="99"/>
        <v>779.00572</v>
      </c>
      <c r="AS1421" s="34">
        <v>795.6</v>
      </c>
      <c r="AU1421" s="20">
        <f t="shared" si="98"/>
        <v>1574.60572</v>
      </c>
      <c r="AW1421" s="20"/>
    </row>
    <row r="1422" spans="1:49" x14ac:dyDescent="0.25">
      <c r="A1422" t="str">
        <f>VLOOKUP($B1422,'Cushing Balance'!$C$2:$E$500,3,TRUE)</f>
        <v>232013</v>
      </c>
      <c r="B1422" s="1">
        <v>41433</v>
      </c>
      <c r="C1422" s="31"/>
      <c r="D1422" s="25">
        <v>0</v>
      </c>
      <c r="E1422" s="42">
        <v>191.2081</v>
      </c>
      <c r="F1422" s="35"/>
      <c r="G1422" s="23">
        <v>101.39098454949999</v>
      </c>
      <c r="H1422" s="40">
        <v>78.586380000000005</v>
      </c>
      <c r="I1422" s="35">
        <v>0</v>
      </c>
      <c r="J1422" s="26">
        <v>0</v>
      </c>
      <c r="K1422" s="9">
        <v>103.30085000000001</v>
      </c>
      <c r="L1422" s="51">
        <v>16.826979999999999</v>
      </c>
      <c r="M1422" s="16">
        <v>319.06383</v>
      </c>
      <c r="N1422" s="35">
        <v>0</v>
      </c>
      <c r="O1422" s="50">
        <v>69.03904</v>
      </c>
      <c r="P1422" s="58"/>
      <c r="Q1422" s="58"/>
      <c r="R1422" s="39">
        <v>0</v>
      </c>
      <c r="S1422" s="58"/>
      <c r="T1422" s="58"/>
      <c r="V1422" s="24">
        <f t="shared" si="96"/>
        <v>879.41616454949997</v>
      </c>
      <c r="X1422" s="5">
        <v>395.84316688749277</v>
      </c>
      <c r="Z1422" s="20">
        <f t="shared" si="97"/>
        <v>1275.2593314369929</v>
      </c>
      <c r="AA1422" s="59">
        <f t="shared" si="95"/>
        <v>41433</v>
      </c>
      <c r="AB1422" s="25">
        <v>151.68904000000001</v>
      </c>
      <c r="AC1422" s="52">
        <v>371.31218999999999</v>
      </c>
      <c r="AD1422" s="35"/>
      <c r="AE1422" s="10">
        <v>0</v>
      </c>
      <c r="AF1422" s="55">
        <v>225.76325</v>
      </c>
      <c r="AG1422" s="56">
        <v>35.231480000000005</v>
      </c>
      <c r="AH1422" s="57">
        <v>62.315400000000004</v>
      </c>
      <c r="AI1422" s="35"/>
      <c r="AJ1422" s="58">
        <v>16.360019999999999</v>
      </c>
      <c r="AK1422" s="58"/>
      <c r="AL1422" s="35">
        <v>0</v>
      </c>
      <c r="AM1422" s="35"/>
      <c r="AN1422" s="35"/>
      <c r="AQ1422" s="24">
        <f t="shared" si="99"/>
        <v>862.67137999999989</v>
      </c>
      <c r="AS1422" s="34">
        <v>795.6</v>
      </c>
      <c r="AU1422" s="20">
        <f t="shared" si="98"/>
        <v>1658.2713799999999</v>
      </c>
      <c r="AW1422" s="20"/>
    </row>
    <row r="1423" spans="1:49" x14ac:dyDescent="0.25">
      <c r="A1423" t="str">
        <f>VLOOKUP($B1423,'Cushing Balance'!$C$2:$E$500,3,TRUE)</f>
        <v>232013</v>
      </c>
      <c r="B1423" s="1">
        <v>41434</v>
      </c>
      <c r="C1423" s="31"/>
      <c r="D1423" s="25">
        <v>5.8286499999999997</v>
      </c>
      <c r="E1423" s="42">
        <v>175.63014999999999</v>
      </c>
      <c r="F1423" s="35"/>
      <c r="G1423" s="23">
        <v>101.39098454949999</v>
      </c>
      <c r="H1423" s="40">
        <v>70.707270000000008</v>
      </c>
      <c r="I1423" s="35">
        <v>0</v>
      </c>
      <c r="J1423" s="26">
        <v>0</v>
      </c>
      <c r="K1423" s="9">
        <v>105.77217</v>
      </c>
      <c r="L1423" s="51">
        <v>23.147580000000001</v>
      </c>
      <c r="M1423" s="16">
        <v>325.59843999999998</v>
      </c>
      <c r="N1423" s="35">
        <v>0</v>
      </c>
      <c r="O1423" s="50">
        <v>71.718980000000002</v>
      </c>
      <c r="P1423" s="58"/>
      <c r="Q1423" s="58"/>
      <c r="R1423" s="39">
        <v>0</v>
      </c>
      <c r="S1423" s="58"/>
      <c r="T1423" s="58"/>
      <c r="V1423" s="24">
        <f t="shared" si="96"/>
        <v>879.79422454949997</v>
      </c>
      <c r="X1423" s="5">
        <v>395.84316688749277</v>
      </c>
      <c r="Z1423" s="20">
        <f t="shared" si="97"/>
        <v>1275.6373914369929</v>
      </c>
      <c r="AA1423" s="59">
        <f t="shared" si="95"/>
        <v>41434</v>
      </c>
      <c r="AB1423" s="25">
        <v>151.53182999999999</v>
      </c>
      <c r="AC1423" s="52">
        <v>359.70981</v>
      </c>
      <c r="AD1423" s="35"/>
      <c r="AE1423" s="10">
        <v>0</v>
      </c>
      <c r="AF1423" s="55">
        <v>225.09505999999999</v>
      </c>
      <c r="AG1423" s="56">
        <v>33.611849999999997</v>
      </c>
      <c r="AH1423" s="57">
        <v>67.168350000000004</v>
      </c>
      <c r="AI1423" s="35"/>
      <c r="AJ1423" s="58">
        <v>16.363209999999999</v>
      </c>
      <c r="AK1423" s="58"/>
      <c r="AL1423" s="35">
        <v>0</v>
      </c>
      <c r="AM1423" s="35"/>
      <c r="AN1423" s="35"/>
      <c r="AQ1423" s="24">
        <f t="shared" si="99"/>
        <v>853.48010999999997</v>
      </c>
      <c r="AS1423" s="34">
        <v>795.6</v>
      </c>
      <c r="AU1423" s="20">
        <f t="shared" si="98"/>
        <v>1649.0801099999999</v>
      </c>
      <c r="AW1423" s="20"/>
    </row>
    <row r="1424" spans="1:49" x14ac:dyDescent="0.25">
      <c r="A1424" t="str">
        <f>VLOOKUP($B1424,'Cushing Balance'!$C$2:$E$500,3,TRUE)</f>
        <v>232013</v>
      </c>
      <c r="B1424" s="1">
        <v>41435</v>
      </c>
      <c r="C1424" s="31"/>
      <c r="D1424" s="25">
        <v>212.78155999999998</v>
      </c>
      <c r="E1424" s="42">
        <v>178.90317000000002</v>
      </c>
      <c r="F1424" s="35"/>
      <c r="G1424" s="23">
        <v>101.39098454949999</v>
      </c>
      <c r="H1424" s="40">
        <v>80</v>
      </c>
      <c r="I1424" s="35">
        <v>0</v>
      </c>
      <c r="J1424" s="26">
        <v>0</v>
      </c>
      <c r="K1424" s="9">
        <v>95.728960000000001</v>
      </c>
      <c r="L1424" s="51">
        <v>23.163540000000001</v>
      </c>
      <c r="M1424" s="16">
        <v>311.35308000000003</v>
      </c>
      <c r="N1424" s="35">
        <v>0</v>
      </c>
      <c r="O1424" s="50">
        <v>71.942830000000001</v>
      </c>
      <c r="P1424" s="58"/>
      <c r="Q1424" s="58"/>
      <c r="R1424" s="39">
        <v>0</v>
      </c>
      <c r="S1424" s="58"/>
      <c r="T1424" s="58"/>
      <c r="V1424" s="24">
        <f t="shared" si="96"/>
        <v>1075.2641245494999</v>
      </c>
      <c r="X1424" s="5">
        <v>395.84316688749277</v>
      </c>
      <c r="Z1424" s="20">
        <f t="shared" si="97"/>
        <v>1471.1072914369927</v>
      </c>
      <c r="AA1424" s="59">
        <f t="shared" si="95"/>
        <v>41435</v>
      </c>
      <c r="AB1424" s="25">
        <v>151.26187999999999</v>
      </c>
      <c r="AC1424" s="52">
        <v>306.99902000000003</v>
      </c>
      <c r="AD1424" s="35"/>
      <c r="AE1424" s="10">
        <v>0</v>
      </c>
      <c r="AF1424" s="55">
        <v>101.31746000000001</v>
      </c>
      <c r="AG1424" s="56">
        <v>36.521830000000001</v>
      </c>
      <c r="AH1424" s="57">
        <v>70.184039999999996</v>
      </c>
      <c r="AI1424" s="35"/>
      <c r="AJ1424" s="58">
        <v>14.79377</v>
      </c>
      <c r="AK1424" s="58"/>
      <c r="AL1424" s="35">
        <v>0</v>
      </c>
      <c r="AM1424" s="35"/>
      <c r="AN1424" s="35"/>
      <c r="AQ1424" s="24">
        <f t="shared" si="99"/>
        <v>681.07799999999997</v>
      </c>
      <c r="AS1424" s="34">
        <v>795.6</v>
      </c>
      <c r="AU1424" s="20">
        <f t="shared" si="98"/>
        <v>1476.6779999999999</v>
      </c>
      <c r="AW1424" s="20"/>
    </row>
    <row r="1425" spans="1:49" x14ac:dyDescent="0.25">
      <c r="A1425" t="str">
        <f>VLOOKUP($B1425,'Cushing Balance'!$C$2:$E$500,3,TRUE)</f>
        <v>232013</v>
      </c>
      <c r="B1425" s="1">
        <v>41436</v>
      </c>
      <c r="C1425" s="31"/>
      <c r="D1425" s="25">
        <v>91.533190000000005</v>
      </c>
      <c r="E1425" s="42">
        <v>200.25130999999999</v>
      </c>
      <c r="F1425" s="35"/>
      <c r="G1425" s="23">
        <v>101.39098454949999</v>
      </c>
      <c r="H1425" s="40">
        <v>80</v>
      </c>
      <c r="I1425" s="35">
        <v>0</v>
      </c>
      <c r="J1425" s="26">
        <v>0</v>
      </c>
      <c r="K1425" s="9">
        <v>88.233190000000008</v>
      </c>
      <c r="L1425" s="51">
        <v>18.019830000000002</v>
      </c>
      <c r="M1425" s="16">
        <v>250.31826999999998</v>
      </c>
      <c r="N1425" s="35">
        <v>0</v>
      </c>
      <c r="O1425" s="50">
        <v>73.84302000000001</v>
      </c>
      <c r="P1425" s="58"/>
      <c r="Q1425" s="58"/>
      <c r="R1425" s="39">
        <v>0</v>
      </c>
      <c r="S1425" s="58"/>
      <c r="T1425" s="58"/>
      <c r="V1425" s="24">
        <f t="shared" si="96"/>
        <v>903.58979454949997</v>
      </c>
      <c r="X1425" s="5">
        <v>395.84316688749277</v>
      </c>
      <c r="Z1425" s="20">
        <f t="shared" si="97"/>
        <v>1299.4329614369926</v>
      </c>
      <c r="AA1425" s="59">
        <f t="shared" si="95"/>
        <v>41436</v>
      </c>
      <c r="AB1425" s="25">
        <v>153.75629000000001</v>
      </c>
      <c r="AC1425" s="52">
        <v>256.69227000000001</v>
      </c>
      <c r="AD1425" s="35"/>
      <c r="AE1425" s="10">
        <v>0</v>
      </c>
      <c r="AF1425" s="55">
        <v>113.33719000000001</v>
      </c>
      <c r="AG1425" s="56">
        <v>35.683790000000002</v>
      </c>
      <c r="AH1425" s="57">
        <v>72.780169999999998</v>
      </c>
      <c r="AI1425" s="35"/>
      <c r="AJ1425" s="58">
        <v>7.9955200000000008</v>
      </c>
      <c r="AK1425" s="58"/>
      <c r="AL1425" s="35">
        <v>0</v>
      </c>
      <c r="AM1425" s="35"/>
      <c r="AN1425" s="35"/>
      <c r="AQ1425" s="24">
        <f t="shared" si="99"/>
        <v>640.24523000000011</v>
      </c>
      <c r="AS1425" s="34">
        <v>795.6</v>
      </c>
      <c r="AU1425" s="20">
        <f t="shared" si="98"/>
        <v>1435.8452300000001</v>
      </c>
      <c r="AW1425" s="20"/>
    </row>
    <row r="1426" spans="1:49" x14ac:dyDescent="0.25">
      <c r="A1426" t="str">
        <f>VLOOKUP($B1426,'Cushing Balance'!$C$2:$E$500,3,TRUE)</f>
        <v>232013</v>
      </c>
      <c r="B1426" s="1">
        <v>41437</v>
      </c>
      <c r="C1426" s="31"/>
      <c r="D1426" s="25">
        <v>0</v>
      </c>
      <c r="E1426" s="42">
        <v>184.41463000000002</v>
      </c>
      <c r="F1426" s="35"/>
      <c r="G1426" s="23">
        <v>101.39098454949999</v>
      </c>
      <c r="H1426" s="40">
        <v>74.861999999999995</v>
      </c>
      <c r="I1426" s="35">
        <v>0</v>
      </c>
      <c r="J1426" s="26">
        <v>0</v>
      </c>
      <c r="K1426" s="9">
        <v>90.011830000000003</v>
      </c>
      <c r="L1426" s="51">
        <v>23.333290000000002</v>
      </c>
      <c r="M1426" s="16">
        <v>298.62958000000003</v>
      </c>
      <c r="N1426" s="35">
        <v>0</v>
      </c>
      <c r="O1426" s="50">
        <v>74.603229999999996</v>
      </c>
      <c r="P1426" s="58"/>
      <c r="Q1426" s="58"/>
      <c r="R1426" s="39">
        <v>0</v>
      </c>
      <c r="S1426" s="58"/>
      <c r="T1426" s="58"/>
      <c r="V1426" s="24">
        <f t="shared" si="96"/>
        <v>847.24554454949998</v>
      </c>
      <c r="X1426" s="5">
        <v>395.84316688749277</v>
      </c>
      <c r="Z1426" s="20">
        <f t="shared" si="97"/>
        <v>1243.0887114369928</v>
      </c>
      <c r="AA1426" s="59">
        <f t="shared" si="95"/>
        <v>41437</v>
      </c>
      <c r="AB1426" s="25">
        <v>144.92151999999999</v>
      </c>
      <c r="AC1426" s="52">
        <v>316.93491999999998</v>
      </c>
      <c r="AD1426" s="35"/>
      <c r="AE1426" s="10">
        <v>0</v>
      </c>
      <c r="AF1426" s="55">
        <v>22.755689999999998</v>
      </c>
      <c r="AG1426" s="56">
        <v>36.116</v>
      </c>
      <c r="AH1426" s="57">
        <v>58.6875</v>
      </c>
      <c r="AI1426" s="35"/>
      <c r="AJ1426" s="58">
        <v>8.1186000000000007</v>
      </c>
      <c r="AK1426" s="58"/>
      <c r="AL1426" s="35">
        <v>0</v>
      </c>
      <c r="AM1426" s="35"/>
      <c r="AN1426" s="35"/>
      <c r="AQ1426" s="24">
        <f t="shared" si="99"/>
        <v>587.53422999999998</v>
      </c>
      <c r="AS1426" s="34">
        <v>795.6</v>
      </c>
      <c r="AU1426" s="20">
        <f t="shared" si="98"/>
        <v>1383.1342300000001</v>
      </c>
      <c r="AW1426" s="20"/>
    </row>
    <row r="1427" spans="1:49" x14ac:dyDescent="0.25">
      <c r="A1427" t="str">
        <f>VLOOKUP($B1427,'Cushing Balance'!$C$2:$E$500,3,TRUE)</f>
        <v>232013</v>
      </c>
      <c r="B1427" s="1">
        <v>41438</v>
      </c>
      <c r="C1427" s="31"/>
      <c r="D1427" s="25">
        <v>93.866230000000002</v>
      </c>
      <c r="E1427" s="42">
        <v>181.44838000000001</v>
      </c>
      <c r="F1427" s="35"/>
      <c r="G1427" s="23">
        <v>101.39098454949999</v>
      </c>
      <c r="H1427" s="40">
        <v>78.784829999999999</v>
      </c>
      <c r="I1427" s="35">
        <v>0</v>
      </c>
      <c r="J1427" s="26">
        <v>0</v>
      </c>
      <c r="K1427" s="9">
        <v>94.553229999999999</v>
      </c>
      <c r="L1427" s="51">
        <v>23.336849999999998</v>
      </c>
      <c r="M1427" s="16">
        <v>304.94331</v>
      </c>
      <c r="N1427" s="35">
        <v>0</v>
      </c>
      <c r="O1427" s="50">
        <v>74.862270000000009</v>
      </c>
      <c r="P1427" s="58"/>
      <c r="Q1427" s="58"/>
      <c r="R1427" s="39">
        <v>0</v>
      </c>
      <c r="S1427" s="58"/>
      <c r="T1427" s="58"/>
      <c r="V1427" s="24">
        <f t="shared" si="96"/>
        <v>953.18608454950004</v>
      </c>
      <c r="X1427" s="5">
        <v>395.84316688749277</v>
      </c>
      <c r="Z1427" s="20">
        <f t="shared" si="97"/>
        <v>1349.0292514369928</v>
      </c>
      <c r="AA1427" s="59">
        <f t="shared" si="95"/>
        <v>41438</v>
      </c>
      <c r="AB1427" s="25">
        <v>152.20532999999998</v>
      </c>
      <c r="AC1427" s="52">
        <v>364.97334999999998</v>
      </c>
      <c r="AD1427" s="35"/>
      <c r="AE1427" s="10">
        <v>0</v>
      </c>
      <c r="AF1427" s="55">
        <v>139.18042000000003</v>
      </c>
      <c r="AG1427" s="56">
        <v>30.6844</v>
      </c>
      <c r="AH1427" s="57">
        <v>20.4649</v>
      </c>
      <c r="AI1427" s="35"/>
      <c r="AJ1427" s="58">
        <v>13.86842</v>
      </c>
      <c r="AK1427" s="58"/>
      <c r="AL1427" s="35">
        <v>0</v>
      </c>
      <c r="AM1427" s="35"/>
      <c r="AN1427" s="35"/>
      <c r="AQ1427" s="24">
        <f t="shared" si="99"/>
        <v>721.37681999999995</v>
      </c>
      <c r="AS1427" s="34">
        <v>795.6</v>
      </c>
      <c r="AU1427" s="20">
        <f t="shared" si="98"/>
        <v>1516.9768199999999</v>
      </c>
      <c r="AW1427" s="20"/>
    </row>
    <row r="1428" spans="1:49" x14ac:dyDescent="0.25">
      <c r="A1428" t="str">
        <f>VLOOKUP($B1428,'Cushing Balance'!$C$2:$E$500,3,TRUE)</f>
        <v>232013</v>
      </c>
      <c r="B1428" s="1">
        <v>41439</v>
      </c>
      <c r="C1428" s="31"/>
      <c r="D1428" s="25">
        <v>96.491420000000005</v>
      </c>
      <c r="E1428" s="42">
        <v>171.91396</v>
      </c>
      <c r="F1428" s="35"/>
      <c r="G1428" s="23">
        <v>101.39098454949999</v>
      </c>
      <c r="H1428" s="40">
        <v>80</v>
      </c>
      <c r="I1428" s="35">
        <v>0</v>
      </c>
      <c r="J1428" s="26">
        <v>0</v>
      </c>
      <c r="K1428" s="9">
        <v>96.785939999999997</v>
      </c>
      <c r="L1428" s="51">
        <v>23.395520000000001</v>
      </c>
      <c r="M1428" s="16">
        <v>286.50819000000001</v>
      </c>
      <c r="N1428" s="35">
        <v>0</v>
      </c>
      <c r="O1428" s="50">
        <v>74.696100000000001</v>
      </c>
      <c r="P1428" s="58"/>
      <c r="Q1428" s="58"/>
      <c r="R1428" s="39">
        <v>0</v>
      </c>
      <c r="S1428" s="58"/>
      <c r="T1428" s="58"/>
      <c r="V1428" s="24">
        <f t="shared" si="96"/>
        <v>931.18211454950006</v>
      </c>
      <c r="X1428" s="5">
        <v>395.84316688749277</v>
      </c>
      <c r="Z1428" s="20">
        <f t="shared" si="97"/>
        <v>1327.0252814369928</v>
      </c>
      <c r="AA1428" s="59">
        <f t="shared" si="95"/>
        <v>41439</v>
      </c>
      <c r="AB1428" s="25">
        <v>153.95092000000002</v>
      </c>
      <c r="AC1428" s="52">
        <v>340.64870999999999</v>
      </c>
      <c r="AD1428" s="35"/>
      <c r="AE1428" s="10">
        <v>0</v>
      </c>
      <c r="AF1428" s="55">
        <v>100.20079</v>
      </c>
      <c r="AG1428" s="56">
        <v>35.272330000000004</v>
      </c>
      <c r="AH1428" s="57">
        <v>42.767830000000004</v>
      </c>
      <c r="AI1428" s="35"/>
      <c r="AJ1428" s="58">
        <v>16.375229999999998</v>
      </c>
      <c r="AK1428" s="58"/>
      <c r="AL1428" s="35">
        <v>0</v>
      </c>
      <c r="AM1428" s="35"/>
      <c r="AN1428" s="35"/>
      <c r="AQ1428" s="24">
        <f t="shared" si="99"/>
        <v>689.21581000000003</v>
      </c>
      <c r="AS1428" s="34">
        <v>795.6</v>
      </c>
      <c r="AU1428" s="20">
        <f t="shared" si="98"/>
        <v>1484.8158100000001</v>
      </c>
      <c r="AW1428" s="20"/>
    </row>
    <row r="1429" spans="1:49" x14ac:dyDescent="0.25">
      <c r="A1429" t="str">
        <f>VLOOKUP($B1429,'Cushing Balance'!$C$2:$E$500,3,TRUE)</f>
        <v>242013</v>
      </c>
      <c r="B1429" s="1">
        <v>41440</v>
      </c>
      <c r="C1429" s="31"/>
      <c r="D1429" s="25">
        <v>0</v>
      </c>
      <c r="E1429" s="42">
        <v>165.54256000000001</v>
      </c>
      <c r="F1429" s="35"/>
      <c r="G1429" s="23">
        <v>101.39098454949999</v>
      </c>
      <c r="H1429" s="40">
        <v>78.808539999999994</v>
      </c>
      <c r="I1429" s="35">
        <v>0</v>
      </c>
      <c r="J1429" s="26">
        <v>0</v>
      </c>
      <c r="K1429" s="9">
        <v>91.551100000000005</v>
      </c>
      <c r="L1429" s="51">
        <v>23.343169999999997</v>
      </c>
      <c r="M1429" s="16">
        <v>281.05940000000004</v>
      </c>
      <c r="N1429" s="35">
        <v>0</v>
      </c>
      <c r="O1429" s="50">
        <v>73.747520000000009</v>
      </c>
      <c r="P1429" s="58"/>
      <c r="Q1429" s="58"/>
      <c r="R1429" s="39">
        <v>0</v>
      </c>
      <c r="S1429" s="58"/>
      <c r="T1429" s="58"/>
      <c r="V1429" s="24">
        <f t="shared" si="96"/>
        <v>815.44327454949996</v>
      </c>
      <c r="X1429" s="5">
        <v>395.84316688749277</v>
      </c>
      <c r="Z1429" s="20">
        <f t="shared" si="97"/>
        <v>1211.2864414369928</v>
      </c>
      <c r="AA1429" s="59">
        <f t="shared" si="95"/>
        <v>41440</v>
      </c>
      <c r="AB1429" s="25">
        <v>151.88985</v>
      </c>
      <c r="AC1429" s="52">
        <v>355.86113</v>
      </c>
      <c r="AD1429" s="35"/>
      <c r="AE1429" s="10">
        <v>0</v>
      </c>
      <c r="AF1429" s="55">
        <v>11.366</v>
      </c>
      <c r="AG1429" s="56">
        <v>34.78031</v>
      </c>
      <c r="AH1429" s="57">
        <v>84.282060000000001</v>
      </c>
      <c r="AI1429" s="35"/>
      <c r="AJ1429" s="58">
        <v>15.673249999999999</v>
      </c>
      <c r="AK1429" s="58"/>
      <c r="AL1429" s="35">
        <v>0</v>
      </c>
      <c r="AM1429" s="35"/>
      <c r="AN1429" s="35"/>
      <c r="AQ1429" s="24">
        <f t="shared" si="99"/>
        <v>653.85260000000005</v>
      </c>
      <c r="AS1429" s="34">
        <v>795.6</v>
      </c>
      <c r="AU1429" s="20">
        <f t="shared" si="98"/>
        <v>1449.4526000000001</v>
      </c>
      <c r="AW1429" s="20"/>
    </row>
    <row r="1430" spans="1:49" x14ac:dyDescent="0.25">
      <c r="A1430" t="str">
        <f>VLOOKUP($B1430,'Cushing Balance'!$C$2:$E$500,3,TRUE)</f>
        <v>242013</v>
      </c>
      <c r="B1430" s="1">
        <v>41441</v>
      </c>
      <c r="C1430" s="31"/>
      <c r="D1430" s="25">
        <v>303.60847999999999</v>
      </c>
      <c r="E1430" s="42">
        <v>170.13146</v>
      </c>
      <c r="F1430" s="35"/>
      <c r="G1430" s="23">
        <v>101.39098454949999</v>
      </c>
      <c r="H1430" s="40">
        <v>80</v>
      </c>
      <c r="I1430" s="35">
        <v>0</v>
      </c>
      <c r="J1430" s="26">
        <v>0</v>
      </c>
      <c r="K1430" s="9">
        <v>101.37071</v>
      </c>
      <c r="L1430" s="51">
        <v>23.247130000000002</v>
      </c>
      <c r="M1430" s="16">
        <v>301.06802000000005</v>
      </c>
      <c r="N1430" s="35">
        <v>0</v>
      </c>
      <c r="O1430" s="50">
        <v>66.285830000000004</v>
      </c>
      <c r="P1430" s="58"/>
      <c r="Q1430" s="58"/>
      <c r="R1430" s="39">
        <v>0</v>
      </c>
      <c r="S1430" s="58"/>
      <c r="T1430" s="58"/>
      <c r="V1430" s="24">
        <f t="shared" si="96"/>
        <v>1147.1026145495</v>
      </c>
      <c r="X1430" s="5">
        <v>395.84316688749277</v>
      </c>
      <c r="Z1430" s="20">
        <f t="shared" si="97"/>
        <v>1542.9457814369928</v>
      </c>
      <c r="AA1430" s="59">
        <f t="shared" si="95"/>
        <v>41441</v>
      </c>
      <c r="AB1430" s="25">
        <v>151.55167</v>
      </c>
      <c r="AC1430" s="52">
        <v>356.02994000000001</v>
      </c>
      <c r="AD1430" s="35"/>
      <c r="AE1430" s="10">
        <v>0</v>
      </c>
      <c r="AF1430" s="55">
        <v>13.266440000000001</v>
      </c>
      <c r="AG1430" s="56">
        <v>35.431849999999997</v>
      </c>
      <c r="AH1430" s="57">
        <v>86.010440000000003</v>
      </c>
      <c r="AI1430" s="35"/>
      <c r="AJ1430" s="58">
        <v>15.77219</v>
      </c>
      <c r="AK1430" s="58"/>
      <c r="AL1430" s="35">
        <v>0</v>
      </c>
      <c r="AM1430" s="35"/>
      <c r="AN1430" s="35"/>
      <c r="AQ1430" s="24">
        <f t="shared" si="99"/>
        <v>658.06253000000004</v>
      </c>
      <c r="AS1430" s="34">
        <v>795.6</v>
      </c>
      <c r="AU1430" s="20">
        <f t="shared" si="98"/>
        <v>1453.6625300000001</v>
      </c>
      <c r="AW1430" s="20"/>
    </row>
    <row r="1431" spans="1:49" x14ac:dyDescent="0.25">
      <c r="A1431" t="str">
        <f>VLOOKUP($B1431,'Cushing Balance'!$C$2:$E$500,3,TRUE)</f>
        <v>242013</v>
      </c>
      <c r="B1431" s="1">
        <v>41442</v>
      </c>
      <c r="C1431" s="31"/>
      <c r="D1431" s="25">
        <v>0</v>
      </c>
      <c r="E1431" s="42">
        <v>162.48132999999999</v>
      </c>
      <c r="F1431" s="35"/>
      <c r="G1431" s="23">
        <v>101.39098454949999</v>
      </c>
      <c r="H1431" s="40">
        <v>79.766480000000001</v>
      </c>
      <c r="I1431" s="35">
        <v>0</v>
      </c>
      <c r="J1431" s="26">
        <v>0</v>
      </c>
      <c r="K1431" s="9">
        <v>86.917169999999999</v>
      </c>
      <c r="L1431" s="51">
        <v>23.201080000000001</v>
      </c>
      <c r="M1431" s="16">
        <v>306.41262999999998</v>
      </c>
      <c r="N1431" s="35">
        <v>0</v>
      </c>
      <c r="O1431" s="50">
        <v>58.947150000000001</v>
      </c>
      <c r="P1431" s="58"/>
      <c r="Q1431" s="58"/>
      <c r="R1431" s="39">
        <v>0</v>
      </c>
      <c r="S1431" s="58"/>
      <c r="T1431" s="58"/>
      <c r="V1431" s="24">
        <f t="shared" si="96"/>
        <v>819.11682454949982</v>
      </c>
      <c r="X1431" s="5">
        <v>395.84316688749277</v>
      </c>
      <c r="Z1431" s="20">
        <f t="shared" si="97"/>
        <v>1214.9599914369926</v>
      </c>
      <c r="AA1431" s="59">
        <f t="shared" si="95"/>
        <v>41442</v>
      </c>
      <c r="AB1431" s="25">
        <v>150.77182999999999</v>
      </c>
      <c r="AC1431" s="52">
        <v>369.46971000000002</v>
      </c>
      <c r="AD1431" s="35"/>
      <c r="AE1431" s="10">
        <v>0</v>
      </c>
      <c r="AF1431" s="55">
        <v>5.5875399999999997</v>
      </c>
      <c r="AG1431" s="56">
        <v>33.541980000000002</v>
      </c>
      <c r="AH1431" s="57">
        <v>57.556419999999996</v>
      </c>
      <c r="AI1431" s="35"/>
      <c r="AJ1431" s="58">
        <v>13.6866</v>
      </c>
      <c r="AK1431" s="58"/>
      <c r="AL1431" s="35">
        <v>0</v>
      </c>
      <c r="AM1431" s="35"/>
      <c r="AN1431" s="35"/>
      <c r="AQ1431" s="24">
        <f t="shared" si="99"/>
        <v>630.61407999999994</v>
      </c>
      <c r="AS1431" s="34">
        <v>795.6</v>
      </c>
      <c r="AU1431" s="20">
        <f t="shared" si="98"/>
        <v>1426.21408</v>
      </c>
      <c r="AW1431" s="20"/>
    </row>
    <row r="1432" spans="1:49" x14ac:dyDescent="0.25">
      <c r="A1432" t="str">
        <f>VLOOKUP($B1432,'Cushing Balance'!$C$2:$E$500,3,TRUE)</f>
        <v>242013</v>
      </c>
      <c r="B1432" s="1">
        <v>41443</v>
      </c>
      <c r="C1432" s="31"/>
      <c r="D1432" s="25">
        <v>269.11935</v>
      </c>
      <c r="E1432" s="42">
        <v>183.84004000000002</v>
      </c>
      <c r="F1432" s="35"/>
      <c r="G1432" s="23">
        <v>101.39098454949999</v>
      </c>
      <c r="H1432" s="40">
        <v>79.991039999999998</v>
      </c>
      <c r="I1432" s="35">
        <v>0</v>
      </c>
      <c r="J1432" s="26">
        <v>0</v>
      </c>
      <c r="K1432" s="9">
        <v>83.768500000000003</v>
      </c>
      <c r="L1432" s="51">
        <v>23.085630000000002</v>
      </c>
      <c r="M1432" s="16">
        <v>320.71602000000001</v>
      </c>
      <c r="N1432" s="35">
        <v>0</v>
      </c>
      <c r="O1432" s="50">
        <v>62.04448</v>
      </c>
      <c r="P1432" s="58"/>
      <c r="Q1432" s="58"/>
      <c r="R1432" s="39">
        <v>0</v>
      </c>
      <c r="S1432" s="58"/>
      <c r="T1432" s="58"/>
      <c r="V1432" s="24">
        <f t="shared" si="96"/>
        <v>1123.9560445495001</v>
      </c>
      <c r="X1432" s="5">
        <v>395.84316688749277</v>
      </c>
      <c r="Z1432" s="20">
        <f t="shared" si="97"/>
        <v>1519.7992114369929</v>
      </c>
      <c r="AA1432" s="59">
        <f t="shared" si="95"/>
        <v>41443</v>
      </c>
      <c r="AB1432" s="25">
        <v>151.97284999999999</v>
      </c>
      <c r="AC1432" s="52">
        <v>236.93588</v>
      </c>
      <c r="AD1432" s="35"/>
      <c r="AE1432" s="10">
        <v>0</v>
      </c>
      <c r="AF1432" s="55">
        <v>14.20173</v>
      </c>
      <c r="AG1432" s="56">
        <v>34.710059999999999</v>
      </c>
      <c r="AH1432" s="57">
        <v>53.678190000000001</v>
      </c>
      <c r="AI1432" s="35"/>
      <c r="AJ1432" s="58">
        <v>15.83869</v>
      </c>
      <c r="AK1432" s="58"/>
      <c r="AL1432" s="35">
        <v>0</v>
      </c>
      <c r="AM1432" s="35"/>
      <c r="AN1432" s="35"/>
      <c r="AQ1432" s="24">
        <f t="shared" si="99"/>
        <v>507.33739999999995</v>
      </c>
      <c r="AS1432" s="34">
        <v>795.6</v>
      </c>
      <c r="AU1432" s="20">
        <f t="shared" si="98"/>
        <v>1302.9374</v>
      </c>
      <c r="AW1432" s="20"/>
    </row>
    <row r="1433" spans="1:49" x14ac:dyDescent="0.25">
      <c r="A1433" t="str">
        <f>VLOOKUP($B1433,'Cushing Balance'!$C$2:$E$500,3,TRUE)</f>
        <v>242013</v>
      </c>
      <c r="B1433" s="1">
        <v>41444</v>
      </c>
      <c r="C1433" s="31"/>
      <c r="D1433" s="25">
        <v>230.44567000000001</v>
      </c>
      <c r="E1433" s="42">
        <v>194.18420999999998</v>
      </c>
      <c r="F1433" s="35"/>
      <c r="G1433" s="23">
        <v>101.39098454949999</v>
      </c>
      <c r="H1433" s="40">
        <v>68.983789999999999</v>
      </c>
      <c r="I1433" s="35">
        <v>0</v>
      </c>
      <c r="J1433" s="26">
        <v>0</v>
      </c>
      <c r="K1433" s="9">
        <v>89.638149999999996</v>
      </c>
      <c r="L1433" s="51">
        <v>23.171500000000002</v>
      </c>
      <c r="M1433" s="16">
        <v>321.31268999999998</v>
      </c>
      <c r="N1433" s="35">
        <v>0</v>
      </c>
      <c r="O1433" s="50">
        <v>69.219169999999991</v>
      </c>
      <c r="P1433" s="58"/>
      <c r="Q1433" s="58"/>
      <c r="R1433" s="39">
        <v>0</v>
      </c>
      <c r="S1433" s="58"/>
      <c r="T1433" s="58"/>
      <c r="V1433" s="24">
        <f t="shared" si="96"/>
        <v>1098.3461645495001</v>
      </c>
      <c r="X1433" s="5">
        <v>395.84316688749277</v>
      </c>
      <c r="Z1433" s="20">
        <f t="shared" si="97"/>
        <v>1494.1893314369929</v>
      </c>
      <c r="AA1433" s="59">
        <f t="shared" si="95"/>
        <v>41444</v>
      </c>
      <c r="AB1433" s="25">
        <v>153.11106000000001</v>
      </c>
      <c r="AC1433" s="52">
        <v>319.58465000000001</v>
      </c>
      <c r="AD1433" s="35"/>
      <c r="AE1433" s="10">
        <v>0</v>
      </c>
      <c r="AF1433" s="55">
        <v>4.5320200000000002</v>
      </c>
      <c r="AG1433" s="56">
        <v>35.605879999999999</v>
      </c>
      <c r="AH1433" s="57">
        <v>76.374850000000009</v>
      </c>
      <c r="AI1433" s="35"/>
      <c r="AJ1433" s="58">
        <v>16.18131</v>
      </c>
      <c r="AK1433" s="58"/>
      <c r="AL1433" s="35">
        <v>0</v>
      </c>
      <c r="AM1433" s="35"/>
      <c r="AN1433" s="35"/>
      <c r="AQ1433" s="24">
        <f t="shared" si="99"/>
        <v>605.38977000000011</v>
      </c>
      <c r="AS1433" s="34">
        <v>795.6</v>
      </c>
      <c r="AU1433" s="20">
        <f t="shared" si="98"/>
        <v>1400.9897700000001</v>
      </c>
      <c r="AW1433" s="20"/>
    </row>
    <row r="1434" spans="1:49" x14ac:dyDescent="0.25">
      <c r="A1434" t="str">
        <f>VLOOKUP($B1434,'Cushing Balance'!$C$2:$E$500,3,TRUE)</f>
        <v>242013</v>
      </c>
      <c r="B1434" s="1">
        <v>41445</v>
      </c>
      <c r="C1434" s="31"/>
      <c r="D1434" s="25">
        <v>303.72969000000001</v>
      </c>
      <c r="E1434" s="42">
        <v>186.6694</v>
      </c>
      <c r="F1434" s="35"/>
      <c r="G1434" s="23">
        <v>101.39098454949999</v>
      </c>
      <c r="H1434" s="40">
        <v>81.11327</v>
      </c>
      <c r="I1434" s="35">
        <v>0</v>
      </c>
      <c r="J1434" s="26">
        <v>0</v>
      </c>
      <c r="K1434" s="9">
        <v>92.420500000000004</v>
      </c>
      <c r="L1434" s="51">
        <v>17.57648</v>
      </c>
      <c r="M1434" s="16">
        <v>302.56772999999998</v>
      </c>
      <c r="N1434" s="35">
        <v>0</v>
      </c>
      <c r="O1434" s="50">
        <v>74.2179</v>
      </c>
      <c r="P1434" s="58"/>
      <c r="Q1434" s="58"/>
      <c r="R1434" s="39">
        <v>0</v>
      </c>
      <c r="S1434" s="58"/>
      <c r="T1434" s="58"/>
      <c r="V1434" s="24">
        <f t="shared" si="96"/>
        <v>1159.6859545494999</v>
      </c>
      <c r="X1434" s="5">
        <v>395.84316688749277</v>
      </c>
      <c r="Z1434" s="20">
        <f t="shared" si="97"/>
        <v>1555.5291214369927</v>
      </c>
      <c r="AA1434" s="59">
        <f t="shared" si="95"/>
        <v>41445</v>
      </c>
      <c r="AB1434" s="25">
        <v>150.63357999999999</v>
      </c>
      <c r="AC1434" s="52">
        <v>357.57835</v>
      </c>
      <c r="AD1434" s="35"/>
      <c r="AE1434" s="10">
        <v>0</v>
      </c>
      <c r="AF1434" s="55">
        <v>0</v>
      </c>
      <c r="AG1434" s="56">
        <v>28.221540000000001</v>
      </c>
      <c r="AH1434" s="57">
        <v>141.2039</v>
      </c>
      <c r="AI1434" s="35"/>
      <c r="AJ1434" s="58">
        <v>16.242599999999999</v>
      </c>
      <c r="AK1434" s="58"/>
      <c r="AL1434" s="35">
        <v>0</v>
      </c>
      <c r="AM1434" s="35"/>
      <c r="AN1434" s="35"/>
      <c r="AQ1434" s="24">
        <f t="shared" si="99"/>
        <v>693.87996999999996</v>
      </c>
      <c r="AS1434" s="34">
        <v>795.6</v>
      </c>
      <c r="AU1434" s="20">
        <f t="shared" si="98"/>
        <v>1489.4799699999999</v>
      </c>
      <c r="AW1434" s="20"/>
    </row>
    <row r="1435" spans="1:49" x14ac:dyDescent="0.25">
      <c r="A1435" t="str">
        <f>VLOOKUP($B1435,'Cushing Balance'!$C$2:$E$500,3,TRUE)</f>
        <v>242013</v>
      </c>
      <c r="B1435" s="1">
        <v>41446</v>
      </c>
      <c r="C1435" s="31"/>
      <c r="D1435" s="25">
        <v>10.50006</v>
      </c>
      <c r="E1435" s="42">
        <v>189.62710000000001</v>
      </c>
      <c r="F1435" s="35"/>
      <c r="G1435" s="23">
        <v>101.39098454949999</v>
      </c>
      <c r="H1435" s="40">
        <v>80.989999999999995</v>
      </c>
      <c r="I1435" s="35">
        <v>0</v>
      </c>
      <c r="J1435" s="26">
        <v>0</v>
      </c>
      <c r="K1435" s="9">
        <v>98.079440000000005</v>
      </c>
      <c r="L1435" s="51">
        <v>23.381900000000002</v>
      </c>
      <c r="M1435" s="16">
        <v>343.03602000000001</v>
      </c>
      <c r="N1435" s="35">
        <v>0</v>
      </c>
      <c r="O1435" s="50">
        <v>73.889479999999992</v>
      </c>
      <c r="P1435" s="58"/>
      <c r="Q1435" s="58"/>
      <c r="R1435" s="39">
        <v>0</v>
      </c>
      <c r="S1435" s="58"/>
      <c r="T1435" s="58"/>
      <c r="V1435" s="24">
        <f t="shared" si="96"/>
        <v>920.8949845494999</v>
      </c>
      <c r="X1435" s="5">
        <v>395.84316688749277</v>
      </c>
      <c r="Z1435" s="20">
        <f t="shared" si="97"/>
        <v>1316.7381514369927</v>
      </c>
      <c r="AA1435" s="59">
        <f t="shared" si="95"/>
        <v>41446</v>
      </c>
      <c r="AB1435" s="25">
        <v>147.90369000000001</v>
      </c>
      <c r="AC1435" s="52">
        <v>298.47825</v>
      </c>
      <c r="AD1435" s="35"/>
      <c r="AE1435" s="10">
        <v>0</v>
      </c>
      <c r="AF1435" s="55">
        <v>0</v>
      </c>
      <c r="AG1435" s="56">
        <v>33.165980000000005</v>
      </c>
      <c r="AH1435" s="57">
        <v>172.40970999999999</v>
      </c>
      <c r="AI1435" s="35"/>
      <c r="AJ1435" s="58">
        <v>16.2151</v>
      </c>
      <c r="AK1435" s="58"/>
      <c r="AL1435" s="35">
        <v>0</v>
      </c>
      <c r="AM1435" s="35"/>
      <c r="AN1435" s="35"/>
      <c r="AQ1435" s="24">
        <f t="shared" si="99"/>
        <v>668.17273</v>
      </c>
      <c r="AS1435" s="34">
        <v>795.6</v>
      </c>
      <c r="AU1435" s="20">
        <f t="shared" si="98"/>
        <v>1463.7727300000001</v>
      </c>
      <c r="AW1435" s="20"/>
    </row>
    <row r="1436" spans="1:49" x14ac:dyDescent="0.25">
      <c r="A1436" t="str">
        <f>VLOOKUP($B1436,'Cushing Balance'!$C$2:$E$500,3,TRUE)</f>
        <v>252013</v>
      </c>
      <c r="B1436" s="1">
        <v>41447</v>
      </c>
      <c r="C1436" s="31"/>
      <c r="D1436" s="25">
        <v>48.014249999999997</v>
      </c>
      <c r="E1436" s="42">
        <v>191.90025</v>
      </c>
      <c r="F1436" s="35"/>
      <c r="G1436" s="23">
        <v>101.39098454949999</v>
      </c>
      <c r="H1436" s="40">
        <v>70.597729999999999</v>
      </c>
      <c r="I1436" s="35">
        <v>0</v>
      </c>
      <c r="J1436" s="26">
        <v>0</v>
      </c>
      <c r="K1436" s="9">
        <v>89.674539999999993</v>
      </c>
      <c r="L1436" s="51">
        <v>23.250730000000001</v>
      </c>
      <c r="M1436" s="16">
        <v>309.46952000000005</v>
      </c>
      <c r="N1436" s="35">
        <v>0</v>
      </c>
      <c r="O1436" s="50">
        <v>71.834559999999996</v>
      </c>
      <c r="P1436" s="58"/>
      <c r="Q1436" s="58"/>
      <c r="R1436" s="39">
        <v>0</v>
      </c>
      <c r="S1436" s="58"/>
      <c r="T1436" s="58"/>
      <c r="V1436" s="24">
        <f t="shared" si="96"/>
        <v>906.1325645495001</v>
      </c>
      <c r="X1436" s="5">
        <v>395.84316688749277</v>
      </c>
      <c r="Z1436" s="20">
        <f t="shared" si="97"/>
        <v>1301.9757314369929</v>
      </c>
      <c r="AA1436" s="59">
        <f t="shared" si="95"/>
        <v>41447</v>
      </c>
      <c r="AB1436" s="25">
        <v>153.48073000000002</v>
      </c>
      <c r="AC1436" s="52">
        <v>191.72342</v>
      </c>
      <c r="AD1436" s="35"/>
      <c r="AE1436" s="10">
        <v>0</v>
      </c>
      <c r="AF1436" s="55">
        <v>0</v>
      </c>
      <c r="AG1436" s="56">
        <v>33.693899999999999</v>
      </c>
      <c r="AH1436" s="57">
        <v>163.76310000000001</v>
      </c>
      <c r="AI1436" s="35"/>
      <c r="AJ1436" s="58">
        <v>16.149000000000001</v>
      </c>
      <c r="AK1436" s="58"/>
      <c r="AL1436" s="35">
        <v>0</v>
      </c>
      <c r="AM1436" s="35"/>
      <c r="AN1436" s="35"/>
      <c r="AQ1436" s="24">
        <f t="shared" si="99"/>
        <v>558.81015000000002</v>
      </c>
      <c r="AS1436" s="34">
        <v>795.6</v>
      </c>
      <c r="AU1436" s="20">
        <f t="shared" si="98"/>
        <v>1354.4101500000002</v>
      </c>
      <c r="AW1436" s="20"/>
    </row>
    <row r="1437" spans="1:49" x14ac:dyDescent="0.25">
      <c r="A1437" t="str">
        <f>VLOOKUP($B1437,'Cushing Balance'!$C$2:$E$500,3,TRUE)</f>
        <v>252013</v>
      </c>
      <c r="B1437" s="1">
        <v>41448</v>
      </c>
      <c r="C1437" s="31"/>
      <c r="D1437" s="25">
        <v>342.83441999999997</v>
      </c>
      <c r="E1437" s="42">
        <v>193.24104</v>
      </c>
      <c r="F1437" s="35"/>
      <c r="G1437" s="23">
        <v>101.39098454949999</v>
      </c>
      <c r="H1437" s="40">
        <v>44.0261</v>
      </c>
      <c r="I1437" s="35">
        <v>0</v>
      </c>
      <c r="J1437" s="26">
        <v>0</v>
      </c>
      <c r="K1437" s="9">
        <v>88.890559999999994</v>
      </c>
      <c r="L1437" s="51">
        <v>23.148959999999999</v>
      </c>
      <c r="M1437" s="16">
        <v>354.71328999999997</v>
      </c>
      <c r="N1437" s="35">
        <v>0</v>
      </c>
      <c r="O1437" s="50">
        <v>71.355879999999999</v>
      </c>
      <c r="P1437" s="58"/>
      <c r="Q1437" s="58"/>
      <c r="R1437" s="39">
        <v>0</v>
      </c>
      <c r="S1437" s="58"/>
      <c r="T1437" s="58"/>
      <c r="V1437" s="24">
        <f t="shared" si="96"/>
        <v>1219.6012345495001</v>
      </c>
      <c r="X1437" s="5">
        <v>395.84316688749277</v>
      </c>
      <c r="Z1437" s="20">
        <f t="shared" si="97"/>
        <v>1615.4444014369928</v>
      </c>
      <c r="AA1437" s="59">
        <f t="shared" si="95"/>
        <v>41448</v>
      </c>
      <c r="AB1437" s="25">
        <v>146.04814999999999</v>
      </c>
      <c r="AC1437" s="52">
        <v>188.33908</v>
      </c>
      <c r="AD1437" s="35"/>
      <c r="AE1437" s="10">
        <v>0</v>
      </c>
      <c r="AF1437" s="55">
        <v>0</v>
      </c>
      <c r="AG1437" s="56">
        <v>35.335709999999999</v>
      </c>
      <c r="AH1437" s="57">
        <v>81.259770000000003</v>
      </c>
      <c r="AI1437" s="35"/>
      <c r="AJ1437" s="58">
        <v>16.03931</v>
      </c>
      <c r="AK1437" s="58"/>
      <c r="AL1437" s="35">
        <v>0</v>
      </c>
      <c r="AM1437" s="35"/>
      <c r="AN1437" s="35"/>
      <c r="AQ1437" s="24">
        <f t="shared" si="99"/>
        <v>467.02202</v>
      </c>
      <c r="AS1437" s="34">
        <v>795.6</v>
      </c>
      <c r="AU1437" s="20">
        <f t="shared" si="98"/>
        <v>1262.62202</v>
      </c>
      <c r="AW1437" s="20"/>
    </row>
    <row r="1438" spans="1:49" x14ac:dyDescent="0.25">
      <c r="A1438" t="str">
        <f>VLOOKUP($B1438,'Cushing Balance'!$C$2:$E$500,3,TRUE)</f>
        <v>252013</v>
      </c>
      <c r="B1438" s="1">
        <v>41449</v>
      </c>
      <c r="C1438" s="31"/>
      <c r="D1438" s="25">
        <v>128.22408000000001</v>
      </c>
      <c r="E1438" s="42">
        <v>196.14327</v>
      </c>
      <c r="F1438" s="35"/>
      <c r="G1438" s="23">
        <v>101.39098454949999</v>
      </c>
      <c r="H1438" s="40">
        <v>49.41713</v>
      </c>
      <c r="I1438" s="35">
        <v>0</v>
      </c>
      <c r="J1438" s="26">
        <v>0</v>
      </c>
      <c r="K1438" s="9">
        <v>82.389080000000007</v>
      </c>
      <c r="L1438" s="51">
        <v>22.644749999999998</v>
      </c>
      <c r="M1438" s="16">
        <v>351.40231</v>
      </c>
      <c r="N1438" s="35">
        <v>0</v>
      </c>
      <c r="O1438" s="50">
        <v>71.348420000000004</v>
      </c>
      <c r="P1438" s="58"/>
      <c r="Q1438" s="58"/>
      <c r="R1438" s="39">
        <v>0</v>
      </c>
      <c r="S1438" s="58"/>
      <c r="T1438" s="58"/>
      <c r="V1438" s="24">
        <f t="shared" si="96"/>
        <v>1002.9600245495001</v>
      </c>
      <c r="X1438" s="5">
        <v>395.84316688749277</v>
      </c>
      <c r="Z1438" s="20">
        <f t="shared" si="97"/>
        <v>1398.8031914369928</v>
      </c>
      <c r="AA1438" s="59">
        <f t="shared" si="95"/>
        <v>41449</v>
      </c>
      <c r="AB1438" s="25">
        <v>154.28879000000001</v>
      </c>
      <c r="AC1438" s="52">
        <v>265.45403999999996</v>
      </c>
      <c r="AD1438" s="35"/>
      <c r="AE1438" s="10">
        <v>0</v>
      </c>
      <c r="AF1438" s="55">
        <v>0</v>
      </c>
      <c r="AG1438" s="56">
        <v>35.827629999999999</v>
      </c>
      <c r="AH1438" s="57">
        <v>70.466499999999996</v>
      </c>
      <c r="AI1438" s="35"/>
      <c r="AJ1438" s="58">
        <v>16.32694</v>
      </c>
      <c r="AK1438" s="58"/>
      <c r="AL1438" s="35">
        <v>0</v>
      </c>
      <c r="AM1438" s="35"/>
      <c r="AN1438" s="35"/>
      <c r="AQ1438" s="24">
        <f t="shared" si="99"/>
        <v>542.36389999999994</v>
      </c>
      <c r="AS1438" s="34">
        <v>795.6</v>
      </c>
      <c r="AU1438" s="20">
        <f t="shared" si="98"/>
        <v>1337.9639</v>
      </c>
      <c r="AW1438" s="20"/>
    </row>
    <row r="1439" spans="1:49" x14ac:dyDescent="0.25">
      <c r="A1439" t="str">
        <f>VLOOKUP($B1439,'Cushing Balance'!$C$2:$E$500,3,TRUE)</f>
        <v>252013</v>
      </c>
      <c r="B1439" s="1">
        <v>41450</v>
      </c>
      <c r="C1439" s="31"/>
      <c r="D1439" s="25">
        <v>159.43326999999999</v>
      </c>
      <c r="E1439" s="42">
        <v>198.17004</v>
      </c>
      <c r="F1439" s="35"/>
      <c r="G1439" s="23">
        <v>101.39098454949999</v>
      </c>
      <c r="H1439" s="40">
        <v>53.150460000000002</v>
      </c>
      <c r="I1439" s="35">
        <v>0</v>
      </c>
      <c r="J1439" s="26">
        <v>0</v>
      </c>
      <c r="K1439" s="9">
        <v>78.210309999999993</v>
      </c>
      <c r="L1439" s="51">
        <v>20.966060000000002</v>
      </c>
      <c r="M1439" s="16">
        <v>312.33954</v>
      </c>
      <c r="N1439" s="35">
        <v>0</v>
      </c>
      <c r="O1439" s="50">
        <v>74.257170000000002</v>
      </c>
      <c r="P1439" s="58"/>
      <c r="Q1439" s="58"/>
      <c r="R1439" s="39">
        <v>0</v>
      </c>
      <c r="S1439" s="58"/>
      <c r="T1439" s="58"/>
      <c r="V1439" s="24">
        <f t="shared" si="96"/>
        <v>997.91783454949984</v>
      </c>
      <c r="X1439" s="5">
        <v>395.84316688749277</v>
      </c>
      <c r="Z1439" s="20">
        <f t="shared" si="97"/>
        <v>1393.7610014369925</v>
      </c>
      <c r="AA1439" s="59">
        <f t="shared" si="95"/>
        <v>41450</v>
      </c>
      <c r="AB1439" s="25">
        <v>147.33165</v>
      </c>
      <c r="AC1439" s="52">
        <v>347.92113000000001</v>
      </c>
      <c r="AD1439" s="35"/>
      <c r="AE1439" s="10">
        <v>0</v>
      </c>
      <c r="AF1439" s="55">
        <v>0</v>
      </c>
      <c r="AG1439" s="56">
        <v>30.59665</v>
      </c>
      <c r="AH1439" s="57">
        <v>110.24277000000001</v>
      </c>
      <c r="AI1439" s="35"/>
      <c r="AJ1439" s="58">
        <v>15.93754</v>
      </c>
      <c r="AK1439" s="58"/>
      <c r="AL1439" s="35">
        <v>0</v>
      </c>
      <c r="AM1439" s="35"/>
      <c r="AN1439" s="35"/>
      <c r="AQ1439" s="24">
        <f t="shared" si="99"/>
        <v>652.02974000000006</v>
      </c>
      <c r="AS1439" s="34">
        <v>795.6</v>
      </c>
      <c r="AU1439" s="20">
        <f t="shared" si="98"/>
        <v>1447.6297400000001</v>
      </c>
      <c r="AW1439" s="20"/>
    </row>
    <row r="1440" spans="1:49" x14ac:dyDescent="0.25">
      <c r="A1440" t="str">
        <f>VLOOKUP($B1440,'Cushing Balance'!$C$2:$E$500,3,TRUE)</f>
        <v>252013</v>
      </c>
      <c r="B1440" s="1">
        <v>41451</v>
      </c>
      <c r="C1440" s="31"/>
      <c r="D1440" s="25">
        <v>167.69973000000002</v>
      </c>
      <c r="E1440" s="42">
        <v>196.85570999999999</v>
      </c>
      <c r="F1440" s="35"/>
      <c r="G1440" s="23">
        <v>101.39098454949999</v>
      </c>
      <c r="H1440" s="40">
        <v>57.860019999999999</v>
      </c>
      <c r="I1440" s="35">
        <v>0</v>
      </c>
      <c r="J1440" s="26">
        <v>0</v>
      </c>
      <c r="K1440" s="9">
        <v>93.239080000000001</v>
      </c>
      <c r="L1440" s="51">
        <v>20.829039999999999</v>
      </c>
      <c r="M1440" s="16">
        <v>315.81503999999995</v>
      </c>
      <c r="N1440" s="35">
        <v>0</v>
      </c>
      <c r="O1440" s="50">
        <v>72.771039999999999</v>
      </c>
      <c r="P1440" s="58"/>
      <c r="Q1440" s="58"/>
      <c r="R1440" s="39">
        <v>0</v>
      </c>
      <c r="S1440" s="58"/>
      <c r="T1440" s="58"/>
      <c r="V1440" s="24">
        <f t="shared" si="96"/>
        <v>1026.4606445494999</v>
      </c>
      <c r="X1440" s="5">
        <v>395.84316688749277</v>
      </c>
      <c r="Z1440" s="20">
        <f t="shared" si="97"/>
        <v>1422.3038114369926</v>
      </c>
      <c r="AA1440" s="59">
        <f t="shared" si="95"/>
        <v>41451</v>
      </c>
      <c r="AB1440" s="25">
        <v>141.09005999999999</v>
      </c>
      <c r="AC1440" s="52">
        <v>285.05152000000004</v>
      </c>
      <c r="AD1440" s="35"/>
      <c r="AE1440" s="10">
        <v>0</v>
      </c>
      <c r="AF1440" s="55">
        <v>0</v>
      </c>
      <c r="AG1440" s="56">
        <v>35.451500000000003</v>
      </c>
      <c r="AH1440" s="57">
        <v>167.6601</v>
      </c>
      <c r="AI1440" s="35"/>
      <c r="AJ1440" s="58">
        <v>16.2925</v>
      </c>
      <c r="AK1440" s="58"/>
      <c r="AL1440" s="35">
        <v>0</v>
      </c>
      <c r="AM1440" s="35"/>
      <c r="AN1440" s="35"/>
      <c r="AQ1440" s="24">
        <f t="shared" si="99"/>
        <v>645.54568000000006</v>
      </c>
      <c r="AS1440" s="34">
        <v>795.6</v>
      </c>
      <c r="AU1440" s="20">
        <f t="shared" si="98"/>
        <v>1441.1456800000001</v>
      </c>
      <c r="AW1440" s="20"/>
    </row>
    <row r="1441" spans="1:49" x14ac:dyDescent="0.25">
      <c r="A1441" t="str">
        <f>VLOOKUP($B1441,'Cushing Balance'!$C$2:$E$500,3,TRUE)</f>
        <v>252013</v>
      </c>
      <c r="B1441" s="1">
        <v>41452</v>
      </c>
      <c r="C1441" s="31"/>
      <c r="D1441" s="25">
        <v>78.758309999999994</v>
      </c>
      <c r="E1441" s="42">
        <v>191.66729000000001</v>
      </c>
      <c r="F1441" s="35"/>
      <c r="G1441" s="23">
        <v>101.39098454949999</v>
      </c>
      <c r="H1441" s="40">
        <v>79.656419999999997</v>
      </c>
      <c r="I1441" s="35">
        <v>0</v>
      </c>
      <c r="J1441" s="26">
        <v>0</v>
      </c>
      <c r="K1441" s="9">
        <v>92.984830000000002</v>
      </c>
      <c r="L1441" s="51">
        <v>21.718630000000001</v>
      </c>
      <c r="M1441" s="16">
        <v>301.57</v>
      </c>
      <c r="N1441" s="35">
        <v>0</v>
      </c>
      <c r="O1441" s="50">
        <v>69.245249999999999</v>
      </c>
      <c r="P1441" s="58"/>
      <c r="Q1441" s="58"/>
      <c r="R1441" s="39">
        <v>0</v>
      </c>
      <c r="S1441" s="58"/>
      <c r="T1441" s="58"/>
      <c r="V1441" s="24">
        <f t="shared" si="96"/>
        <v>936.99171454949987</v>
      </c>
      <c r="X1441" s="5">
        <v>395.84316688749277</v>
      </c>
      <c r="Z1441" s="20">
        <f t="shared" si="97"/>
        <v>1332.8348814369926</v>
      </c>
      <c r="AA1441" s="59">
        <f t="shared" si="95"/>
        <v>41452</v>
      </c>
      <c r="AB1441" s="25">
        <v>149.37945999999999</v>
      </c>
      <c r="AC1441" s="52">
        <v>314.91644000000002</v>
      </c>
      <c r="AD1441" s="35"/>
      <c r="AE1441" s="10">
        <v>0</v>
      </c>
      <c r="AF1441" s="55">
        <v>101.14206</v>
      </c>
      <c r="AG1441" s="56">
        <v>35.461500000000001</v>
      </c>
      <c r="AH1441" s="57">
        <v>153.27775</v>
      </c>
      <c r="AI1441" s="35"/>
      <c r="AJ1441" s="58">
        <v>15.74471</v>
      </c>
      <c r="AK1441" s="58"/>
      <c r="AL1441" s="35">
        <v>0</v>
      </c>
      <c r="AM1441" s="35"/>
      <c r="AN1441" s="35"/>
      <c r="AQ1441" s="24">
        <f t="shared" si="99"/>
        <v>769.92192</v>
      </c>
      <c r="AS1441" s="34">
        <v>795.6</v>
      </c>
      <c r="AU1441" s="20">
        <f t="shared" si="98"/>
        <v>1565.5219200000001</v>
      </c>
      <c r="AW1441" s="20"/>
    </row>
    <row r="1442" spans="1:49" x14ac:dyDescent="0.25">
      <c r="A1442" t="str">
        <f>VLOOKUP($B1442,'Cushing Balance'!$C$2:$E$500,3,TRUE)</f>
        <v>252013</v>
      </c>
      <c r="B1442" s="1">
        <v>41453</v>
      </c>
      <c r="C1442" s="31"/>
      <c r="D1442" s="25">
        <v>86.844189999999998</v>
      </c>
      <c r="E1442" s="42">
        <v>195.28279000000001</v>
      </c>
      <c r="F1442" s="35"/>
      <c r="G1442" s="23">
        <v>101.39098454949999</v>
      </c>
      <c r="H1442" s="40">
        <v>80</v>
      </c>
      <c r="I1442" s="35">
        <v>0</v>
      </c>
      <c r="J1442" s="26">
        <v>0</v>
      </c>
      <c r="K1442" s="9">
        <v>87.904039999999995</v>
      </c>
      <c r="L1442" s="51">
        <v>23.31035</v>
      </c>
      <c r="M1442" s="16">
        <v>341.43827000000005</v>
      </c>
      <c r="N1442" s="35">
        <v>0</v>
      </c>
      <c r="O1442" s="50">
        <v>72.31277</v>
      </c>
      <c r="P1442" s="58"/>
      <c r="Q1442" s="58"/>
      <c r="R1442" s="39">
        <v>0</v>
      </c>
      <c r="S1442" s="58"/>
      <c r="T1442" s="58"/>
      <c r="V1442" s="24">
        <f t="shared" si="96"/>
        <v>988.48339454949996</v>
      </c>
      <c r="X1442" s="5">
        <v>395.84316688749277</v>
      </c>
      <c r="Z1442" s="20">
        <f t="shared" si="97"/>
        <v>1384.3265614369927</v>
      </c>
      <c r="AA1442" s="59">
        <f t="shared" si="95"/>
        <v>41453</v>
      </c>
      <c r="AB1442" s="25">
        <v>150.62057999999999</v>
      </c>
      <c r="AC1442" s="52">
        <v>304.09962999999999</v>
      </c>
      <c r="AD1442" s="35"/>
      <c r="AE1442" s="10">
        <v>0</v>
      </c>
      <c r="AF1442" s="55">
        <v>215.43342000000001</v>
      </c>
      <c r="AG1442" s="56">
        <v>35.598730000000003</v>
      </c>
      <c r="AH1442" s="57">
        <v>161.34309999999999</v>
      </c>
      <c r="AI1442" s="35"/>
      <c r="AJ1442" s="58">
        <v>15.880690000000001</v>
      </c>
      <c r="AK1442" s="58"/>
      <c r="AL1442" s="35">
        <v>0</v>
      </c>
      <c r="AM1442" s="35"/>
      <c r="AN1442" s="35"/>
      <c r="AQ1442" s="24">
        <f t="shared" si="99"/>
        <v>882.97614999999996</v>
      </c>
      <c r="AS1442" s="34">
        <v>795.6</v>
      </c>
      <c r="AU1442" s="20">
        <f t="shared" si="98"/>
        <v>1678.5761499999999</v>
      </c>
      <c r="AW1442" s="20"/>
    </row>
    <row r="1443" spans="1:49" x14ac:dyDescent="0.25">
      <c r="A1443" t="str">
        <f>VLOOKUP($B1443,'Cushing Balance'!$C$2:$E$500,3,TRUE)</f>
        <v>262013</v>
      </c>
      <c r="B1443" s="1">
        <v>41454</v>
      </c>
      <c r="C1443" s="31"/>
      <c r="D1443" s="25">
        <v>94.124189999999999</v>
      </c>
      <c r="E1443" s="42">
        <v>194.67510999999999</v>
      </c>
      <c r="F1443" s="35"/>
      <c r="G1443" s="23">
        <v>101.39098454949999</v>
      </c>
      <c r="H1443" s="40">
        <v>80</v>
      </c>
      <c r="I1443" s="35">
        <v>0</v>
      </c>
      <c r="J1443" s="26">
        <v>0</v>
      </c>
      <c r="K1443" s="9">
        <v>87.171570000000003</v>
      </c>
      <c r="L1443" s="51">
        <v>23.35238</v>
      </c>
      <c r="M1443" s="16">
        <v>352.4907</v>
      </c>
      <c r="N1443" s="35">
        <v>0</v>
      </c>
      <c r="O1443" s="50">
        <v>75.572000000000003</v>
      </c>
      <c r="P1443" s="58"/>
      <c r="Q1443" s="58"/>
      <c r="R1443" s="39">
        <v>0</v>
      </c>
      <c r="S1443" s="58"/>
      <c r="T1443" s="58"/>
      <c r="V1443" s="24">
        <f t="shared" si="96"/>
        <v>1008.7769345495</v>
      </c>
      <c r="X1443" s="5">
        <v>395.84316688749277</v>
      </c>
      <c r="Z1443" s="20">
        <f t="shared" si="97"/>
        <v>1404.6201014369926</v>
      </c>
      <c r="AA1443" s="59">
        <f t="shared" si="95"/>
        <v>41454</v>
      </c>
      <c r="AB1443" s="25">
        <v>151.64509000000001</v>
      </c>
      <c r="AC1443" s="52">
        <v>344.30590999999998</v>
      </c>
      <c r="AD1443" s="35"/>
      <c r="AE1443" s="10">
        <v>0</v>
      </c>
      <c r="AF1443" s="55">
        <v>224.9614</v>
      </c>
      <c r="AG1443" s="56">
        <v>35.25564</v>
      </c>
      <c r="AH1443" s="57">
        <v>147.30795999999998</v>
      </c>
      <c r="AI1443" s="35"/>
      <c r="AJ1443" s="58">
        <v>16.587259999999997</v>
      </c>
      <c r="AK1443" s="58"/>
      <c r="AL1443" s="35">
        <v>0</v>
      </c>
      <c r="AM1443" s="35"/>
      <c r="AN1443" s="35"/>
      <c r="AQ1443" s="24">
        <f t="shared" si="99"/>
        <v>920.06326000000001</v>
      </c>
      <c r="AS1443" s="34">
        <v>795.6</v>
      </c>
      <c r="AU1443" s="20">
        <f t="shared" si="98"/>
        <v>1715.66326</v>
      </c>
      <c r="AW1443" s="20"/>
    </row>
    <row r="1444" spans="1:49" x14ac:dyDescent="0.25">
      <c r="A1444" t="str">
        <f>VLOOKUP($B1444,'Cushing Balance'!$C$2:$E$500,3,TRUE)</f>
        <v>262013</v>
      </c>
      <c r="B1444" s="1">
        <v>41455</v>
      </c>
      <c r="C1444" s="31"/>
      <c r="D1444" s="25">
        <v>155.43417000000002</v>
      </c>
      <c r="E1444" s="42">
        <v>192.22318999999999</v>
      </c>
      <c r="F1444" s="35"/>
      <c r="G1444" s="23">
        <v>101.39098454949999</v>
      </c>
      <c r="H1444" s="40">
        <v>67.936080000000004</v>
      </c>
      <c r="I1444" s="35">
        <v>0</v>
      </c>
      <c r="J1444" s="26">
        <v>0</v>
      </c>
      <c r="K1444" s="9">
        <v>89.596500000000006</v>
      </c>
      <c r="L1444" s="51">
        <v>23.390330000000002</v>
      </c>
      <c r="M1444" s="16">
        <v>291.63997999999998</v>
      </c>
      <c r="N1444" s="35">
        <v>0</v>
      </c>
      <c r="O1444" s="50">
        <v>75.089600000000004</v>
      </c>
      <c r="P1444" s="58"/>
      <c r="Q1444" s="58"/>
      <c r="R1444" s="39">
        <v>0</v>
      </c>
      <c r="S1444" s="58"/>
      <c r="T1444" s="58"/>
      <c r="V1444" s="24">
        <f t="shared" si="96"/>
        <v>996.70083454950009</v>
      </c>
      <c r="X1444" s="5">
        <v>395.84316688749277</v>
      </c>
      <c r="Z1444" s="20">
        <f t="shared" si="97"/>
        <v>1392.5440014369929</v>
      </c>
      <c r="AA1444" s="59">
        <f t="shared" si="95"/>
        <v>41455</v>
      </c>
      <c r="AB1444" s="25">
        <v>142.72460000000001</v>
      </c>
      <c r="AC1444" s="52">
        <v>282.24278999999996</v>
      </c>
      <c r="AD1444" s="35"/>
      <c r="AE1444" s="10">
        <v>0</v>
      </c>
      <c r="AF1444" s="55">
        <v>225.3921</v>
      </c>
      <c r="AG1444" s="56">
        <v>35.342690000000005</v>
      </c>
      <c r="AH1444" s="57">
        <v>150.26967000000002</v>
      </c>
      <c r="AI1444" s="35"/>
      <c r="AJ1444" s="58">
        <v>15.93863</v>
      </c>
      <c r="AK1444" s="58"/>
      <c r="AL1444" s="35">
        <v>0</v>
      </c>
      <c r="AM1444" s="35"/>
      <c r="AN1444" s="35"/>
      <c r="AQ1444" s="24">
        <f t="shared" si="99"/>
        <v>851.91048000000001</v>
      </c>
      <c r="AS1444" s="34">
        <v>795.6</v>
      </c>
      <c r="AU1444" s="20">
        <f t="shared" si="98"/>
        <v>1647.5104799999999</v>
      </c>
      <c r="AW1444" s="20"/>
    </row>
    <row r="1445" spans="1:49" x14ac:dyDescent="0.25">
      <c r="A1445" t="str">
        <f>VLOOKUP($B1445,'Cushing Balance'!$C$2:$E$500,3,TRUE)</f>
        <v>262013</v>
      </c>
      <c r="B1445" s="1">
        <v>41456</v>
      </c>
      <c r="C1445" s="31"/>
      <c r="D1445" s="25">
        <v>44.665769999999995</v>
      </c>
      <c r="E1445" s="42">
        <v>191.49545999999998</v>
      </c>
      <c r="F1445" s="35"/>
      <c r="G1445" s="23">
        <v>95.867660367741948</v>
      </c>
      <c r="H1445" s="40">
        <v>34.425710000000002</v>
      </c>
      <c r="I1445" s="35">
        <v>0</v>
      </c>
      <c r="J1445" s="26">
        <v>0</v>
      </c>
      <c r="K1445" s="9">
        <v>78.851060000000004</v>
      </c>
      <c r="L1445" s="51">
        <v>18.85492</v>
      </c>
      <c r="M1445" s="16">
        <v>279.65721000000002</v>
      </c>
      <c r="N1445" s="35">
        <v>0</v>
      </c>
      <c r="O1445" s="50">
        <v>65.613789999999995</v>
      </c>
      <c r="P1445" s="58"/>
      <c r="Q1445" s="58"/>
      <c r="R1445" s="39">
        <v>0</v>
      </c>
      <c r="S1445" s="58"/>
      <c r="T1445" s="58"/>
      <c r="V1445" s="24">
        <f t="shared" si="96"/>
        <v>809.43158036774196</v>
      </c>
      <c r="X1445" s="5">
        <v>398.37756126882846</v>
      </c>
      <c r="Z1445" s="20">
        <f t="shared" si="97"/>
        <v>1207.8091416365705</v>
      </c>
      <c r="AA1445" s="59">
        <f t="shared" si="95"/>
        <v>41456</v>
      </c>
      <c r="AB1445" s="25">
        <v>148.22370999999998</v>
      </c>
      <c r="AC1445" s="52">
        <v>361.07630999999998</v>
      </c>
      <c r="AD1445" s="35"/>
      <c r="AE1445" s="10">
        <v>0</v>
      </c>
      <c r="AF1445" s="55">
        <v>229.18232999999998</v>
      </c>
      <c r="AG1445" s="56">
        <v>28.431560000000001</v>
      </c>
      <c r="AH1445" s="57">
        <v>147.87788</v>
      </c>
      <c r="AI1445" s="35"/>
      <c r="AJ1445" s="58">
        <v>8.2262299999999993</v>
      </c>
      <c r="AK1445" s="58"/>
      <c r="AL1445" s="35">
        <v>0</v>
      </c>
      <c r="AM1445" s="35"/>
      <c r="AN1445" s="35"/>
      <c r="AQ1445" s="24">
        <f t="shared" si="99"/>
        <v>923.01801999999998</v>
      </c>
      <c r="AS1445" s="34">
        <v>801.55</v>
      </c>
      <c r="AU1445" s="20">
        <f t="shared" si="98"/>
        <v>1724.5680199999999</v>
      </c>
      <c r="AW1445" s="20"/>
    </row>
    <row r="1446" spans="1:49" x14ac:dyDescent="0.25">
      <c r="A1446" t="str">
        <f>VLOOKUP($B1446,'Cushing Balance'!$C$2:$E$500,3,TRUE)</f>
        <v>262013</v>
      </c>
      <c r="B1446" s="1">
        <v>41457</v>
      </c>
      <c r="C1446" s="31"/>
      <c r="D1446" s="25">
        <v>214.67496</v>
      </c>
      <c r="E1446" s="42">
        <v>192.01617000000002</v>
      </c>
      <c r="F1446" s="35"/>
      <c r="G1446" s="23">
        <v>95.867660367741948</v>
      </c>
      <c r="H1446" s="40">
        <v>47.781879999999994</v>
      </c>
      <c r="I1446" s="35">
        <v>0</v>
      </c>
      <c r="J1446" s="26">
        <v>0</v>
      </c>
      <c r="K1446" s="9">
        <v>80.343440000000001</v>
      </c>
      <c r="L1446" s="51">
        <v>23.366349999999997</v>
      </c>
      <c r="M1446" s="16">
        <v>265.75418999999999</v>
      </c>
      <c r="N1446" s="35">
        <v>0</v>
      </c>
      <c r="O1446" s="50">
        <v>74.004750000000001</v>
      </c>
      <c r="P1446" s="58"/>
      <c r="Q1446" s="58"/>
      <c r="R1446" s="39">
        <v>0</v>
      </c>
      <c r="S1446" s="58"/>
      <c r="T1446" s="58"/>
      <c r="V1446" s="24">
        <f t="shared" si="96"/>
        <v>993.809400367742</v>
      </c>
      <c r="X1446" s="5">
        <v>398.37756126882846</v>
      </c>
      <c r="Z1446" s="20">
        <f t="shared" si="97"/>
        <v>1392.1869616365705</v>
      </c>
      <c r="AA1446" s="59">
        <f t="shared" si="95"/>
        <v>41457</v>
      </c>
      <c r="AB1446" s="25">
        <v>141.91935000000001</v>
      </c>
      <c r="AC1446" s="52">
        <v>331.26877000000002</v>
      </c>
      <c r="AD1446" s="35"/>
      <c r="AE1446" s="10">
        <v>0</v>
      </c>
      <c r="AF1446" s="55">
        <v>226.15129000000002</v>
      </c>
      <c r="AG1446" s="56">
        <v>27.812919999999998</v>
      </c>
      <c r="AH1446" s="57">
        <v>137.04139999999998</v>
      </c>
      <c r="AI1446" s="35"/>
      <c r="AJ1446" s="58">
        <v>13.257940000000001</v>
      </c>
      <c r="AK1446" s="58"/>
      <c r="AL1446" s="35">
        <v>0</v>
      </c>
      <c r="AM1446" s="35"/>
      <c r="AN1446" s="35"/>
      <c r="AQ1446" s="24">
        <f t="shared" si="99"/>
        <v>877.45166999999992</v>
      </c>
      <c r="AS1446" s="34">
        <v>801.55</v>
      </c>
      <c r="AU1446" s="20">
        <f t="shared" si="98"/>
        <v>1679.0016699999999</v>
      </c>
      <c r="AW1446" s="20"/>
    </row>
    <row r="1447" spans="1:49" x14ac:dyDescent="0.25">
      <c r="A1447" t="str">
        <f>VLOOKUP($B1447,'Cushing Balance'!$C$2:$E$500,3,TRUE)</f>
        <v>262013</v>
      </c>
      <c r="B1447" s="1">
        <v>41458</v>
      </c>
      <c r="C1447" s="31"/>
      <c r="D1447" s="25">
        <v>4.3049999999999997</v>
      </c>
      <c r="E1447" s="42">
        <v>188.03029000000001</v>
      </c>
      <c r="F1447" s="35"/>
      <c r="G1447" s="23">
        <v>95.867660367741948</v>
      </c>
      <c r="H1447" s="40">
        <v>68.389630000000011</v>
      </c>
      <c r="I1447" s="35">
        <v>0</v>
      </c>
      <c r="J1447" s="26">
        <v>0</v>
      </c>
      <c r="K1447" s="9">
        <v>74.550350000000009</v>
      </c>
      <c r="L1447" s="51">
        <v>23.36298</v>
      </c>
      <c r="M1447" s="16">
        <v>291.98946000000001</v>
      </c>
      <c r="N1447" s="35">
        <v>0</v>
      </c>
      <c r="O1447" s="50">
        <v>73.348249999999993</v>
      </c>
      <c r="P1447" s="58"/>
      <c r="Q1447" s="58"/>
      <c r="R1447" s="39">
        <v>0</v>
      </c>
      <c r="S1447" s="58"/>
      <c r="T1447" s="58"/>
      <c r="V1447" s="24">
        <f t="shared" si="96"/>
        <v>819.84362036774201</v>
      </c>
      <c r="X1447" s="5">
        <v>398.37756126882846</v>
      </c>
      <c r="Z1447" s="20">
        <f t="shared" si="97"/>
        <v>1218.2211816365705</v>
      </c>
      <c r="AA1447" s="59">
        <f t="shared" si="95"/>
        <v>41458</v>
      </c>
      <c r="AB1447" s="25">
        <v>131.01178999999999</v>
      </c>
      <c r="AC1447" s="52">
        <v>240.95679000000001</v>
      </c>
      <c r="AD1447" s="35"/>
      <c r="AE1447" s="10">
        <v>0</v>
      </c>
      <c r="AF1447" s="55">
        <v>217.86613</v>
      </c>
      <c r="AG1447" s="56">
        <v>32.010599999999997</v>
      </c>
      <c r="AH1447" s="57">
        <v>97.070830000000001</v>
      </c>
      <c r="AI1447" s="35"/>
      <c r="AJ1447" s="58">
        <v>16.453580000000002</v>
      </c>
      <c r="AK1447" s="58"/>
      <c r="AL1447" s="35">
        <v>0</v>
      </c>
      <c r="AM1447" s="35"/>
      <c r="AN1447" s="35"/>
      <c r="AQ1447" s="24">
        <f t="shared" si="99"/>
        <v>735.36971999999992</v>
      </c>
      <c r="AS1447" s="34">
        <v>801.55</v>
      </c>
      <c r="AU1447" s="20">
        <f t="shared" si="98"/>
        <v>1536.9197199999999</v>
      </c>
      <c r="AW1447" s="20"/>
    </row>
    <row r="1448" spans="1:49" x14ac:dyDescent="0.25">
      <c r="A1448" t="str">
        <f>VLOOKUP($B1448,'Cushing Balance'!$C$2:$E$500,3,TRUE)</f>
        <v>262013</v>
      </c>
      <c r="B1448" s="1">
        <v>41459</v>
      </c>
      <c r="C1448" s="31"/>
      <c r="D1448" s="25">
        <v>0</v>
      </c>
      <c r="E1448" s="42">
        <v>190.85912999999999</v>
      </c>
      <c r="F1448" s="35"/>
      <c r="G1448" s="23">
        <v>95.867660367741948</v>
      </c>
      <c r="H1448" s="40">
        <v>76.994100000000003</v>
      </c>
      <c r="I1448" s="35">
        <v>0</v>
      </c>
      <c r="J1448" s="26">
        <v>0</v>
      </c>
      <c r="K1448" s="9">
        <v>85.657149999999987</v>
      </c>
      <c r="L1448" s="51">
        <v>23.247689999999999</v>
      </c>
      <c r="M1448" s="16">
        <v>320.91975000000002</v>
      </c>
      <c r="N1448" s="35">
        <v>0</v>
      </c>
      <c r="O1448" s="50">
        <v>75.062330000000003</v>
      </c>
      <c r="P1448" s="58"/>
      <c r="Q1448" s="58"/>
      <c r="R1448" s="39">
        <v>0</v>
      </c>
      <c r="S1448" s="58"/>
      <c r="T1448" s="58"/>
      <c r="V1448" s="24">
        <f t="shared" si="96"/>
        <v>868.60781036774188</v>
      </c>
      <c r="X1448" s="5">
        <v>398.37756126882846</v>
      </c>
      <c r="Z1448" s="20">
        <f t="shared" si="97"/>
        <v>1266.9853716365703</v>
      </c>
      <c r="AA1448" s="59">
        <f t="shared" si="95"/>
        <v>41459</v>
      </c>
      <c r="AB1448" s="25">
        <v>131.00742</v>
      </c>
      <c r="AC1448" s="52">
        <v>220.95638</v>
      </c>
      <c r="AD1448" s="35"/>
      <c r="AE1448" s="10">
        <v>0</v>
      </c>
      <c r="AF1448" s="55">
        <v>223.292</v>
      </c>
      <c r="AG1448" s="56">
        <v>31.473749999999999</v>
      </c>
      <c r="AH1448" s="57">
        <v>95.762439999999998</v>
      </c>
      <c r="AI1448" s="35"/>
      <c r="AJ1448" s="58">
        <v>13.346879999999999</v>
      </c>
      <c r="AK1448" s="58"/>
      <c r="AL1448" s="35">
        <v>0</v>
      </c>
      <c r="AM1448" s="35"/>
      <c r="AN1448" s="35"/>
      <c r="AQ1448" s="24">
        <f t="shared" si="99"/>
        <v>715.83887000000004</v>
      </c>
      <c r="AS1448" s="34">
        <v>801.55</v>
      </c>
      <c r="AU1448" s="20">
        <f t="shared" si="98"/>
        <v>1517.38887</v>
      </c>
      <c r="AW1448" s="20"/>
    </row>
    <row r="1449" spans="1:49" x14ac:dyDescent="0.25">
      <c r="A1449" t="str">
        <f>VLOOKUP($B1449,'Cushing Balance'!$C$2:$E$500,3,TRUE)</f>
        <v>262013</v>
      </c>
      <c r="B1449" s="1">
        <v>41460</v>
      </c>
      <c r="C1449" s="31"/>
      <c r="D1449" s="25">
        <v>146.52965</v>
      </c>
      <c r="E1449" s="42">
        <v>192.96625</v>
      </c>
      <c r="F1449" s="35"/>
      <c r="G1449" s="23">
        <v>95.867660367741948</v>
      </c>
      <c r="H1449" s="40">
        <v>77.105059999999995</v>
      </c>
      <c r="I1449" s="35">
        <v>0</v>
      </c>
      <c r="J1449" s="26">
        <v>0</v>
      </c>
      <c r="K1449" s="9">
        <v>80.023210000000006</v>
      </c>
      <c r="L1449" s="51">
        <v>16.966459999999998</v>
      </c>
      <c r="M1449" s="16">
        <v>297.77972999999997</v>
      </c>
      <c r="N1449" s="35">
        <v>0</v>
      </c>
      <c r="O1449" s="50">
        <v>73.235210000000009</v>
      </c>
      <c r="P1449" s="58"/>
      <c r="Q1449" s="58"/>
      <c r="R1449" s="39">
        <v>0</v>
      </c>
      <c r="S1449" s="58"/>
      <c r="T1449" s="58"/>
      <c r="V1449" s="24">
        <f t="shared" si="96"/>
        <v>980.47323036774208</v>
      </c>
      <c r="X1449" s="5">
        <v>398.37756126882846</v>
      </c>
      <c r="Z1449" s="20">
        <f t="shared" si="97"/>
        <v>1378.8507916365706</v>
      </c>
      <c r="AA1449" s="59">
        <f t="shared" si="95"/>
        <v>41460</v>
      </c>
      <c r="AB1449" s="25">
        <v>131.09248000000002</v>
      </c>
      <c r="AC1449" s="52">
        <v>149.49525</v>
      </c>
      <c r="AD1449" s="35"/>
      <c r="AE1449" s="10">
        <v>0</v>
      </c>
      <c r="AF1449" s="55">
        <v>128.18502000000001</v>
      </c>
      <c r="AG1449" s="56">
        <v>35.35915</v>
      </c>
      <c r="AH1449" s="57">
        <v>114.29241999999999</v>
      </c>
      <c r="AI1449" s="35"/>
      <c r="AJ1449" s="58">
        <v>16.06381</v>
      </c>
      <c r="AK1449" s="58"/>
      <c r="AL1449" s="35">
        <v>0</v>
      </c>
      <c r="AM1449" s="35"/>
      <c r="AN1449" s="35"/>
      <c r="AQ1449" s="24">
        <f t="shared" si="99"/>
        <v>574.48813000000007</v>
      </c>
      <c r="AS1449" s="34">
        <v>801.55</v>
      </c>
      <c r="AU1449" s="20">
        <f t="shared" si="98"/>
        <v>1376.0381299999999</v>
      </c>
      <c r="AW1449" s="20"/>
    </row>
    <row r="1450" spans="1:49" x14ac:dyDescent="0.25">
      <c r="A1450" t="str">
        <f>VLOOKUP($B1450,'Cushing Balance'!$C$2:$E$500,3,TRUE)</f>
        <v>272013</v>
      </c>
      <c r="B1450" s="1">
        <v>41461</v>
      </c>
      <c r="C1450" s="31"/>
      <c r="D1450" s="25">
        <v>40.433399999999999</v>
      </c>
      <c r="E1450" s="42">
        <v>193.11338000000001</v>
      </c>
      <c r="F1450" s="35"/>
      <c r="G1450" s="23">
        <v>95.867660367741948</v>
      </c>
      <c r="H1450" s="40">
        <v>76.658479999999997</v>
      </c>
      <c r="I1450" s="35">
        <v>0</v>
      </c>
      <c r="J1450" s="26">
        <v>0</v>
      </c>
      <c r="K1450" s="9">
        <v>72.354230000000001</v>
      </c>
      <c r="L1450" s="51">
        <v>20.569830000000003</v>
      </c>
      <c r="M1450" s="16">
        <v>320.21440000000001</v>
      </c>
      <c r="N1450" s="35">
        <v>0</v>
      </c>
      <c r="O1450" s="50">
        <v>69.133649999999989</v>
      </c>
      <c r="P1450" s="58"/>
      <c r="Q1450" s="58"/>
      <c r="R1450" s="39">
        <v>0</v>
      </c>
      <c r="S1450" s="58"/>
      <c r="T1450" s="58"/>
      <c r="V1450" s="24">
        <f t="shared" si="96"/>
        <v>888.34503036774208</v>
      </c>
      <c r="X1450" s="5">
        <v>398.37756126882846</v>
      </c>
      <c r="Z1450" s="20">
        <f t="shared" si="97"/>
        <v>1286.7225916365705</v>
      </c>
      <c r="AA1450" s="59">
        <f t="shared" si="95"/>
        <v>41461</v>
      </c>
      <c r="AB1450" s="25">
        <v>145.85417000000001</v>
      </c>
      <c r="AC1450" s="52">
        <v>169.47839999999999</v>
      </c>
      <c r="AD1450" s="35"/>
      <c r="AE1450" s="10">
        <v>0</v>
      </c>
      <c r="AF1450" s="55">
        <v>83.987460000000013</v>
      </c>
      <c r="AG1450" s="56">
        <v>34.777920000000002</v>
      </c>
      <c r="AH1450" s="57">
        <v>109.75508000000001</v>
      </c>
      <c r="AI1450" s="35"/>
      <c r="AJ1450" s="58">
        <v>16.22719</v>
      </c>
      <c r="AK1450" s="58"/>
      <c r="AL1450" s="35">
        <v>0</v>
      </c>
      <c r="AM1450" s="35"/>
      <c r="AN1450" s="35"/>
      <c r="AQ1450" s="24">
        <f t="shared" si="99"/>
        <v>560.08021999999994</v>
      </c>
      <c r="AS1450" s="34">
        <v>801.55</v>
      </c>
      <c r="AU1450" s="20">
        <f t="shared" si="98"/>
        <v>1361.63022</v>
      </c>
      <c r="AW1450" s="20"/>
    </row>
    <row r="1451" spans="1:49" x14ac:dyDescent="0.25">
      <c r="A1451" t="str">
        <f>VLOOKUP($B1451,'Cushing Balance'!$C$2:$E$500,3,TRUE)</f>
        <v>272013</v>
      </c>
      <c r="B1451" s="1">
        <v>41462</v>
      </c>
      <c r="C1451" s="31"/>
      <c r="D1451" s="25">
        <v>209.96164999999999</v>
      </c>
      <c r="E1451" s="42">
        <v>178.94483</v>
      </c>
      <c r="F1451" s="35"/>
      <c r="G1451" s="23">
        <v>95.867660367741948</v>
      </c>
      <c r="H1451" s="40">
        <v>47.253629999999994</v>
      </c>
      <c r="I1451" s="35">
        <v>0</v>
      </c>
      <c r="J1451" s="26">
        <v>0</v>
      </c>
      <c r="K1451" s="9">
        <v>86.845600000000005</v>
      </c>
      <c r="L1451" s="51">
        <v>23.162500000000001</v>
      </c>
      <c r="M1451" s="16">
        <v>331.41272999999995</v>
      </c>
      <c r="N1451" s="35">
        <v>0</v>
      </c>
      <c r="O1451" s="50">
        <v>72.029250000000005</v>
      </c>
      <c r="P1451" s="58"/>
      <c r="Q1451" s="58"/>
      <c r="R1451" s="39">
        <v>0</v>
      </c>
      <c r="S1451" s="58"/>
      <c r="T1451" s="58"/>
      <c r="V1451" s="24">
        <f t="shared" si="96"/>
        <v>1045.4778503677419</v>
      </c>
      <c r="X1451" s="5">
        <v>398.37756126882846</v>
      </c>
      <c r="Z1451" s="20">
        <f t="shared" si="97"/>
        <v>1443.8554116365704</v>
      </c>
      <c r="AA1451" s="59">
        <f t="shared" si="95"/>
        <v>41462</v>
      </c>
      <c r="AB1451" s="25">
        <v>134.9924</v>
      </c>
      <c r="AC1451" s="52">
        <v>134.04175000000001</v>
      </c>
      <c r="AD1451" s="35"/>
      <c r="AE1451" s="10">
        <v>0</v>
      </c>
      <c r="AF1451" s="55">
        <v>222.08231000000001</v>
      </c>
      <c r="AG1451" s="56">
        <v>34.948099999999997</v>
      </c>
      <c r="AH1451" s="57">
        <v>115.16285000000001</v>
      </c>
      <c r="AI1451" s="35"/>
      <c r="AJ1451" s="58">
        <v>16.115539999999999</v>
      </c>
      <c r="AK1451" s="58"/>
      <c r="AL1451" s="35">
        <v>0</v>
      </c>
      <c r="AM1451" s="35"/>
      <c r="AN1451" s="35"/>
      <c r="AQ1451" s="24">
        <f t="shared" si="99"/>
        <v>657.34295000000009</v>
      </c>
      <c r="AS1451" s="34">
        <v>801.55</v>
      </c>
      <c r="AU1451" s="20">
        <f t="shared" si="98"/>
        <v>1458.8929499999999</v>
      </c>
      <c r="AW1451" s="20"/>
    </row>
    <row r="1452" spans="1:49" x14ac:dyDescent="0.25">
      <c r="A1452" t="str">
        <f>VLOOKUP($B1452,'Cushing Balance'!$C$2:$E$500,3,TRUE)</f>
        <v>272013</v>
      </c>
      <c r="B1452" s="1">
        <v>41463</v>
      </c>
      <c r="C1452" s="31"/>
      <c r="D1452" s="25">
        <v>195.63632999999999</v>
      </c>
      <c r="E1452" s="42">
        <v>193.08967000000001</v>
      </c>
      <c r="F1452" s="35"/>
      <c r="G1452" s="23">
        <v>95.867660367741948</v>
      </c>
      <c r="H1452" s="40">
        <v>67.484100000000012</v>
      </c>
      <c r="I1452" s="35">
        <v>0</v>
      </c>
      <c r="J1452" s="26">
        <v>0</v>
      </c>
      <c r="K1452" s="9">
        <v>88.936689999999999</v>
      </c>
      <c r="L1452" s="51">
        <v>23.14621</v>
      </c>
      <c r="M1452" s="16">
        <v>326.82605999999998</v>
      </c>
      <c r="N1452" s="35">
        <v>0</v>
      </c>
      <c r="O1452" s="50">
        <v>74.535169999999994</v>
      </c>
      <c r="P1452" s="58"/>
      <c r="Q1452" s="58"/>
      <c r="R1452" s="39">
        <v>0</v>
      </c>
      <c r="S1452" s="58"/>
      <c r="T1452" s="58"/>
      <c r="V1452" s="24">
        <f t="shared" si="96"/>
        <v>1065.5218903677419</v>
      </c>
      <c r="X1452" s="5">
        <v>398.37756126882846</v>
      </c>
      <c r="Z1452" s="20">
        <f t="shared" si="97"/>
        <v>1463.8994516365703</v>
      </c>
      <c r="AA1452" s="59">
        <f t="shared" si="95"/>
        <v>41463</v>
      </c>
      <c r="AB1452" s="25">
        <v>130.7191</v>
      </c>
      <c r="AC1452" s="52">
        <v>185.31483</v>
      </c>
      <c r="AD1452" s="35"/>
      <c r="AE1452" s="10">
        <v>0</v>
      </c>
      <c r="AF1452" s="55">
        <v>195.95368999999999</v>
      </c>
      <c r="AG1452" s="56">
        <v>35.821669999999997</v>
      </c>
      <c r="AH1452" s="57">
        <v>104.45871000000001</v>
      </c>
      <c r="AI1452" s="35"/>
      <c r="AJ1452" s="58">
        <v>16.33296</v>
      </c>
      <c r="AK1452" s="58"/>
      <c r="AL1452" s="35">
        <v>0</v>
      </c>
      <c r="AM1452" s="35"/>
      <c r="AN1452" s="35"/>
      <c r="AQ1452" s="24">
        <f t="shared" si="99"/>
        <v>668.60095999999999</v>
      </c>
      <c r="AS1452" s="34">
        <v>801.55</v>
      </c>
      <c r="AU1452" s="20">
        <f t="shared" si="98"/>
        <v>1470.1509599999999</v>
      </c>
      <c r="AW1452" s="20"/>
    </row>
    <row r="1453" spans="1:49" x14ac:dyDescent="0.25">
      <c r="A1453" t="str">
        <f>VLOOKUP($B1453,'Cushing Balance'!$C$2:$E$500,3,TRUE)</f>
        <v>272013</v>
      </c>
      <c r="B1453" s="1">
        <v>41464</v>
      </c>
      <c r="C1453" s="31"/>
      <c r="D1453" s="25">
        <v>103.49939999999999</v>
      </c>
      <c r="E1453" s="42">
        <v>194.01048</v>
      </c>
      <c r="F1453" s="35"/>
      <c r="G1453" s="23">
        <v>95.867660367741948</v>
      </c>
      <c r="H1453" s="40">
        <v>75.831190000000007</v>
      </c>
      <c r="I1453" s="35">
        <v>0</v>
      </c>
      <c r="J1453" s="26">
        <v>0</v>
      </c>
      <c r="K1453" s="9">
        <v>87.083770000000001</v>
      </c>
      <c r="L1453" s="51">
        <v>23.40767</v>
      </c>
      <c r="M1453" s="16">
        <v>307.29846000000003</v>
      </c>
      <c r="N1453" s="35">
        <v>0</v>
      </c>
      <c r="O1453" s="50">
        <v>74.736670000000004</v>
      </c>
      <c r="P1453" s="58"/>
      <c r="Q1453" s="58"/>
      <c r="R1453" s="39">
        <v>0</v>
      </c>
      <c r="S1453" s="58"/>
      <c r="T1453" s="58"/>
      <c r="V1453" s="24">
        <f t="shared" si="96"/>
        <v>961.73530036774196</v>
      </c>
      <c r="X1453" s="5">
        <v>398.37756126882846</v>
      </c>
      <c r="Z1453" s="20">
        <f t="shared" si="97"/>
        <v>1360.1128616365704</v>
      </c>
      <c r="AA1453" s="59">
        <f t="shared" si="95"/>
        <v>41464</v>
      </c>
      <c r="AB1453" s="25">
        <v>130.43135000000001</v>
      </c>
      <c r="AC1453" s="52">
        <v>251.97071</v>
      </c>
      <c r="AD1453" s="35"/>
      <c r="AE1453" s="10">
        <v>0</v>
      </c>
      <c r="AF1453" s="55">
        <v>219.20305999999999</v>
      </c>
      <c r="AG1453" s="56">
        <v>33.141649999999998</v>
      </c>
      <c r="AH1453" s="57">
        <v>131.07930999999999</v>
      </c>
      <c r="AI1453" s="35"/>
      <c r="AJ1453" s="58">
        <v>16.402750000000001</v>
      </c>
      <c r="AK1453" s="58"/>
      <c r="AL1453" s="35">
        <v>0</v>
      </c>
      <c r="AM1453" s="35"/>
      <c r="AN1453" s="35"/>
      <c r="AQ1453" s="24">
        <f t="shared" si="99"/>
        <v>782.2288299999999</v>
      </c>
      <c r="AS1453" s="34">
        <v>801.55</v>
      </c>
      <c r="AU1453" s="20">
        <f t="shared" si="98"/>
        <v>1583.7788299999997</v>
      </c>
      <c r="AW1453" s="20"/>
    </row>
    <row r="1454" spans="1:49" x14ac:dyDescent="0.25">
      <c r="A1454" t="str">
        <f>VLOOKUP($B1454,'Cushing Balance'!$C$2:$E$500,3,TRUE)</f>
        <v>272013</v>
      </c>
      <c r="B1454" s="1">
        <v>41465</v>
      </c>
      <c r="C1454" s="31"/>
      <c r="D1454" s="25">
        <v>0</v>
      </c>
      <c r="E1454" s="42">
        <v>186.41538</v>
      </c>
      <c r="F1454" s="35"/>
      <c r="G1454" s="23">
        <v>95.867660367741948</v>
      </c>
      <c r="H1454" s="40">
        <v>79.061419999999998</v>
      </c>
      <c r="I1454" s="35">
        <v>0</v>
      </c>
      <c r="J1454" s="26">
        <v>0</v>
      </c>
      <c r="K1454" s="9">
        <v>91.909580000000005</v>
      </c>
      <c r="L1454" s="51">
        <v>23.13954</v>
      </c>
      <c r="M1454" s="16">
        <v>313.85194000000001</v>
      </c>
      <c r="N1454" s="35">
        <v>0</v>
      </c>
      <c r="O1454" s="50">
        <v>73.101479999999995</v>
      </c>
      <c r="P1454" s="58"/>
      <c r="Q1454" s="58"/>
      <c r="R1454" s="39">
        <v>0</v>
      </c>
      <c r="S1454" s="58"/>
      <c r="T1454" s="58"/>
      <c r="V1454" s="24">
        <f t="shared" si="96"/>
        <v>863.347000367742</v>
      </c>
      <c r="X1454" s="5">
        <v>398.37756126882846</v>
      </c>
      <c r="Z1454" s="20">
        <f t="shared" si="97"/>
        <v>1261.7245616365703</v>
      </c>
      <c r="AA1454" s="59">
        <f t="shared" si="95"/>
        <v>41465</v>
      </c>
      <c r="AB1454" s="25">
        <v>138.26933</v>
      </c>
      <c r="AC1454" s="52">
        <v>313.31387999999998</v>
      </c>
      <c r="AD1454" s="35"/>
      <c r="AE1454" s="10">
        <v>0</v>
      </c>
      <c r="AF1454" s="55">
        <v>226.74232999999998</v>
      </c>
      <c r="AG1454" s="56">
        <v>35.357849999999999</v>
      </c>
      <c r="AH1454" s="57">
        <v>132.94855999999999</v>
      </c>
      <c r="AI1454" s="35"/>
      <c r="AJ1454" s="58">
        <v>15.19619</v>
      </c>
      <c r="AK1454" s="58"/>
      <c r="AL1454" s="35">
        <v>0</v>
      </c>
      <c r="AM1454" s="35"/>
      <c r="AN1454" s="35"/>
      <c r="AQ1454" s="24">
        <f t="shared" si="99"/>
        <v>861.82813999999996</v>
      </c>
      <c r="AS1454" s="34">
        <v>801.55</v>
      </c>
      <c r="AU1454" s="20">
        <f t="shared" si="98"/>
        <v>1663.3781399999998</v>
      </c>
      <c r="AW1454" s="20"/>
    </row>
    <row r="1455" spans="1:49" x14ac:dyDescent="0.25">
      <c r="A1455" t="str">
        <f>VLOOKUP($B1455,'Cushing Balance'!$C$2:$E$500,3,TRUE)</f>
        <v>272013</v>
      </c>
      <c r="B1455" s="1">
        <v>41466</v>
      </c>
      <c r="C1455" s="31"/>
      <c r="D1455" s="25">
        <v>140.81331</v>
      </c>
      <c r="E1455" s="42">
        <v>105.74169000000001</v>
      </c>
      <c r="F1455" s="35"/>
      <c r="G1455" s="23">
        <v>95.867660367741948</v>
      </c>
      <c r="H1455" s="40">
        <v>80</v>
      </c>
      <c r="I1455" s="35">
        <v>0</v>
      </c>
      <c r="J1455" s="26">
        <v>0</v>
      </c>
      <c r="K1455" s="9">
        <v>92.303080000000008</v>
      </c>
      <c r="L1455" s="51">
        <v>23.280939999999998</v>
      </c>
      <c r="M1455" s="16">
        <v>304.26415000000003</v>
      </c>
      <c r="N1455" s="35">
        <v>0</v>
      </c>
      <c r="O1455" s="50">
        <v>71.801539999999989</v>
      </c>
      <c r="P1455" s="58"/>
      <c r="Q1455" s="58"/>
      <c r="R1455" s="39">
        <v>0</v>
      </c>
      <c r="S1455" s="58"/>
      <c r="T1455" s="58"/>
      <c r="V1455" s="24">
        <f t="shared" si="96"/>
        <v>914.072370367742</v>
      </c>
      <c r="X1455" s="5">
        <v>398.37756126882846</v>
      </c>
      <c r="Z1455" s="20">
        <f t="shared" si="97"/>
        <v>1312.4499316365705</v>
      </c>
      <c r="AA1455" s="59">
        <f t="shared" si="95"/>
        <v>41466</v>
      </c>
      <c r="AB1455" s="25">
        <v>137.35004000000001</v>
      </c>
      <c r="AC1455" s="52">
        <v>255.67425</v>
      </c>
      <c r="AD1455" s="35"/>
      <c r="AE1455" s="10">
        <v>0</v>
      </c>
      <c r="AF1455" s="55">
        <v>211.44193999999999</v>
      </c>
      <c r="AG1455" s="56">
        <v>34.150150000000004</v>
      </c>
      <c r="AH1455" s="57">
        <v>126.69985000000001</v>
      </c>
      <c r="AI1455" s="35"/>
      <c r="AJ1455" s="58">
        <v>16.034579999999998</v>
      </c>
      <c r="AK1455" s="58"/>
      <c r="AL1455" s="35">
        <v>0</v>
      </c>
      <c r="AM1455" s="35"/>
      <c r="AN1455" s="35"/>
      <c r="AQ1455" s="24">
        <f t="shared" si="99"/>
        <v>781.35081000000002</v>
      </c>
      <c r="AS1455" s="34">
        <v>801.55</v>
      </c>
      <c r="AU1455" s="20">
        <f t="shared" si="98"/>
        <v>1582.9008100000001</v>
      </c>
      <c r="AW1455" s="20"/>
    </row>
    <row r="1456" spans="1:49" x14ac:dyDescent="0.25">
      <c r="A1456" t="str">
        <f>VLOOKUP($B1456,'Cushing Balance'!$C$2:$E$500,3,TRUE)</f>
        <v>272013</v>
      </c>
      <c r="B1456" s="1">
        <v>41467</v>
      </c>
      <c r="C1456" s="31"/>
      <c r="D1456" s="25">
        <v>230.27956</v>
      </c>
      <c r="E1456" s="42">
        <v>195.01076999999998</v>
      </c>
      <c r="F1456" s="35"/>
      <c r="G1456" s="23">
        <v>95.867660367741948</v>
      </c>
      <c r="H1456" s="40">
        <v>80</v>
      </c>
      <c r="I1456" s="35">
        <v>0</v>
      </c>
      <c r="J1456" s="26">
        <v>0</v>
      </c>
      <c r="K1456" s="9">
        <v>83.024940000000001</v>
      </c>
      <c r="L1456" s="51">
        <v>23.294250000000002</v>
      </c>
      <c r="M1456" s="16">
        <v>324.46694000000002</v>
      </c>
      <c r="N1456" s="35">
        <v>0</v>
      </c>
      <c r="O1456" s="50">
        <v>75.149500000000003</v>
      </c>
      <c r="P1456" s="58"/>
      <c r="Q1456" s="58"/>
      <c r="R1456" s="39">
        <v>0</v>
      </c>
      <c r="S1456" s="58"/>
      <c r="T1456" s="58"/>
      <c r="V1456" s="24">
        <f t="shared" si="96"/>
        <v>1107.093620367742</v>
      </c>
      <c r="X1456" s="5">
        <v>398.37756126882846</v>
      </c>
      <c r="Z1456" s="20">
        <f t="shared" si="97"/>
        <v>1505.4711816365705</v>
      </c>
      <c r="AA1456" s="59">
        <f t="shared" si="95"/>
        <v>41467</v>
      </c>
      <c r="AB1456" s="25">
        <v>130.86758</v>
      </c>
      <c r="AC1456" s="52">
        <v>335.40721000000002</v>
      </c>
      <c r="AD1456" s="35"/>
      <c r="AE1456" s="10">
        <v>0</v>
      </c>
      <c r="AF1456" s="55">
        <v>229.42099999999999</v>
      </c>
      <c r="AG1456" s="56">
        <v>31.27469</v>
      </c>
      <c r="AH1456" s="57">
        <v>148.49432999999999</v>
      </c>
      <c r="AI1456" s="35"/>
      <c r="AJ1456" s="58">
        <v>15.7134</v>
      </c>
      <c r="AK1456" s="58"/>
      <c r="AL1456" s="35">
        <v>0</v>
      </c>
      <c r="AM1456" s="35"/>
      <c r="AN1456" s="35"/>
      <c r="AQ1456" s="24">
        <f t="shared" si="99"/>
        <v>891.17820999999992</v>
      </c>
      <c r="AS1456" s="34">
        <v>801.55</v>
      </c>
      <c r="AU1456" s="20">
        <f t="shared" si="98"/>
        <v>1692.7282099999998</v>
      </c>
      <c r="AW1456" s="20"/>
    </row>
    <row r="1457" spans="1:49" x14ac:dyDescent="0.25">
      <c r="A1457" t="str">
        <f>VLOOKUP($B1457,'Cushing Balance'!$C$2:$E$500,3,TRUE)</f>
        <v>282013</v>
      </c>
      <c r="B1457" s="1">
        <v>41468</v>
      </c>
      <c r="C1457" s="31"/>
      <c r="D1457" s="25">
        <v>0</v>
      </c>
      <c r="E1457" s="42">
        <v>185.73367000000002</v>
      </c>
      <c r="F1457" s="35"/>
      <c r="G1457" s="23">
        <v>95.867660367741948</v>
      </c>
      <c r="H1457" s="40">
        <v>79.016460000000009</v>
      </c>
      <c r="I1457" s="35">
        <v>0</v>
      </c>
      <c r="J1457" s="26">
        <v>0</v>
      </c>
      <c r="K1457" s="9">
        <v>89.562060000000002</v>
      </c>
      <c r="L1457" s="51">
        <v>23.378769999999999</v>
      </c>
      <c r="M1457" s="16">
        <v>306.50178999999997</v>
      </c>
      <c r="N1457" s="35">
        <v>0</v>
      </c>
      <c r="O1457" s="50">
        <v>74.16883</v>
      </c>
      <c r="P1457" s="58"/>
      <c r="Q1457" s="58"/>
      <c r="R1457" s="39">
        <v>0</v>
      </c>
      <c r="S1457" s="58"/>
      <c r="T1457" s="58"/>
      <c r="V1457" s="24">
        <f t="shared" si="96"/>
        <v>854.22924036774191</v>
      </c>
      <c r="X1457" s="5">
        <v>398.37756126882846</v>
      </c>
      <c r="Z1457" s="20">
        <f t="shared" si="97"/>
        <v>1252.6068016365703</v>
      </c>
      <c r="AA1457" s="59">
        <f t="shared" si="95"/>
        <v>41468</v>
      </c>
      <c r="AB1457" s="25">
        <v>130.65669</v>
      </c>
      <c r="AC1457" s="52">
        <v>279.97909999999996</v>
      </c>
      <c r="AD1457" s="35"/>
      <c r="AE1457" s="10">
        <v>0</v>
      </c>
      <c r="AF1457" s="55">
        <v>227.86204000000001</v>
      </c>
      <c r="AG1457" s="56">
        <v>35.08596</v>
      </c>
      <c r="AH1457" s="57">
        <v>137.13509999999999</v>
      </c>
      <c r="AI1457" s="35"/>
      <c r="AJ1457" s="58">
        <v>16.08963</v>
      </c>
      <c r="AK1457" s="58"/>
      <c r="AL1457" s="35">
        <v>0</v>
      </c>
      <c r="AM1457" s="35"/>
      <c r="AN1457" s="35"/>
      <c r="AQ1457" s="24">
        <f t="shared" si="99"/>
        <v>826.80851999999982</v>
      </c>
      <c r="AS1457" s="34">
        <v>801.55</v>
      </c>
      <c r="AU1457" s="20">
        <f t="shared" si="98"/>
        <v>1628.3585199999998</v>
      </c>
      <c r="AW1457" s="20"/>
    </row>
    <row r="1458" spans="1:49" x14ac:dyDescent="0.25">
      <c r="A1458" t="str">
        <f>VLOOKUP($B1458,'Cushing Balance'!$C$2:$E$500,3,TRUE)</f>
        <v>282013</v>
      </c>
      <c r="B1458" s="1">
        <v>41469</v>
      </c>
      <c r="C1458" s="31"/>
      <c r="D1458" s="25">
        <v>189.58895999999999</v>
      </c>
      <c r="E1458" s="42">
        <v>189.35751999999999</v>
      </c>
      <c r="F1458" s="35"/>
      <c r="G1458" s="23">
        <v>95.867660367741948</v>
      </c>
      <c r="H1458" s="40">
        <v>51.738980000000005</v>
      </c>
      <c r="I1458" s="35">
        <v>0</v>
      </c>
      <c r="J1458" s="26">
        <v>0</v>
      </c>
      <c r="K1458" s="9">
        <v>86.997129999999999</v>
      </c>
      <c r="L1458" s="51">
        <v>23.280099999999997</v>
      </c>
      <c r="M1458" s="16">
        <v>298.02535</v>
      </c>
      <c r="N1458" s="35">
        <v>0</v>
      </c>
      <c r="O1458" s="50">
        <v>69.797269999999997</v>
      </c>
      <c r="P1458" s="58"/>
      <c r="Q1458" s="58"/>
      <c r="R1458" s="39">
        <v>0</v>
      </c>
      <c r="S1458" s="58"/>
      <c r="T1458" s="58"/>
      <c r="V1458" s="24">
        <f t="shared" si="96"/>
        <v>1004.6529703677419</v>
      </c>
      <c r="X1458" s="5">
        <v>398.37756126882846</v>
      </c>
      <c r="Z1458" s="20">
        <f t="shared" si="97"/>
        <v>1403.0305316365702</v>
      </c>
      <c r="AA1458" s="59">
        <f t="shared" si="95"/>
        <v>41469</v>
      </c>
      <c r="AB1458" s="25">
        <v>139.84975</v>
      </c>
      <c r="AC1458" s="52">
        <v>347.38597999999996</v>
      </c>
      <c r="AD1458" s="35"/>
      <c r="AE1458" s="10">
        <v>0</v>
      </c>
      <c r="AF1458" s="55">
        <v>223.38829000000001</v>
      </c>
      <c r="AG1458" s="56">
        <v>32.197580000000002</v>
      </c>
      <c r="AH1458" s="57">
        <v>166.12052</v>
      </c>
      <c r="AI1458" s="35"/>
      <c r="AJ1458" s="58">
        <v>15.913979999999999</v>
      </c>
      <c r="AK1458" s="58"/>
      <c r="AL1458" s="35">
        <v>0</v>
      </c>
      <c r="AM1458" s="35"/>
      <c r="AN1458" s="35"/>
      <c r="AQ1458" s="24">
        <f t="shared" si="99"/>
        <v>924.85609999999997</v>
      </c>
      <c r="AS1458" s="34">
        <v>801.55</v>
      </c>
      <c r="AU1458" s="20">
        <f t="shared" si="98"/>
        <v>1726.4060999999999</v>
      </c>
      <c r="AW1458" s="20"/>
    </row>
    <row r="1459" spans="1:49" x14ac:dyDescent="0.25">
      <c r="A1459" t="str">
        <f>VLOOKUP($B1459,'Cushing Balance'!$C$2:$E$500,3,TRUE)</f>
        <v>282013</v>
      </c>
      <c r="B1459" s="1">
        <v>41470</v>
      </c>
      <c r="C1459" s="31"/>
      <c r="D1459" s="25">
        <v>0</v>
      </c>
      <c r="E1459" s="42">
        <v>188.38201999999998</v>
      </c>
      <c r="F1459" s="35"/>
      <c r="G1459" s="23">
        <v>95.867660367741948</v>
      </c>
      <c r="H1459" s="40">
        <v>27.063650000000003</v>
      </c>
      <c r="I1459" s="35">
        <v>0</v>
      </c>
      <c r="J1459" s="26">
        <v>0</v>
      </c>
      <c r="K1459" s="9">
        <v>84.710999999999999</v>
      </c>
      <c r="L1459" s="51">
        <v>23.24408</v>
      </c>
      <c r="M1459" s="16">
        <v>285.38377000000003</v>
      </c>
      <c r="N1459" s="35">
        <v>0</v>
      </c>
      <c r="O1459" s="50">
        <v>71.402789999999996</v>
      </c>
      <c r="P1459" s="58"/>
      <c r="Q1459" s="58"/>
      <c r="R1459" s="39">
        <v>0</v>
      </c>
      <c r="S1459" s="58"/>
      <c r="T1459" s="58"/>
      <c r="V1459" s="24">
        <f t="shared" si="96"/>
        <v>776.05497036774193</v>
      </c>
      <c r="X1459" s="5">
        <v>398.37756126882846</v>
      </c>
      <c r="Z1459" s="20">
        <f t="shared" si="97"/>
        <v>1174.4325316365703</v>
      </c>
      <c r="AA1459" s="59">
        <f t="shared" si="95"/>
        <v>41470</v>
      </c>
      <c r="AB1459" s="25">
        <v>131.79401999999999</v>
      </c>
      <c r="AC1459" s="52">
        <v>302.79798</v>
      </c>
      <c r="AD1459" s="35"/>
      <c r="AE1459" s="10">
        <v>0</v>
      </c>
      <c r="AF1459" s="55">
        <v>223.50473000000002</v>
      </c>
      <c r="AG1459" s="56">
        <v>29.958689999999997</v>
      </c>
      <c r="AH1459" s="57">
        <v>159.70349999999999</v>
      </c>
      <c r="AI1459" s="35"/>
      <c r="AJ1459" s="58">
        <v>15.683629999999999</v>
      </c>
      <c r="AK1459" s="58"/>
      <c r="AL1459" s="35">
        <v>0</v>
      </c>
      <c r="AM1459" s="35"/>
      <c r="AN1459" s="35"/>
      <c r="AQ1459" s="24">
        <f t="shared" si="99"/>
        <v>863.44254999999998</v>
      </c>
      <c r="AS1459" s="34">
        <v>801.55</v>
      </c>
      <c r="AU1459" s="20">
        <f t="shared" si="98"/>
        <v>1664.9925499999999</v>
      </c>
      <c r="AW1459" s="20"/>
    </row>
    <row r="1460" spans="1:49" x14ac:dyDescent="0.25">
      <c r="A1460" t="str">
        <f>VLOOKUP($B1460,'Cushing Balance'!$C$2:$E$500,3,TRUE)</f>
        <v>282013</v>
      </c>
      <c r="B1460" s="1">
        <v>41471</v>
      </c>
      <c r="C1460" s="31"/>
      <c r="D1460" s="25">
        <v>39.886669999999995</v>
      </c>
      <c r="E1460" s="42">
        <v>175.59069</v>
      </c>
      <c r="F1460" s="35"/>
      <c r="G1460" s="23">
        <v>95.867660367741948</v>
      </c>
      <c r="H1460" s="40">
        <v>19.678519999999999</v>
      </c>
      <c r="I1460" s="35">
        <v>0</v>
      </c>
      <c r="J1460" s="26">
        <v>0</v>
      </c>
      <c r="K1460" s="9">
        <v>80.625439999999998</v>
      </c>
      <c r="L1460" s="51">
        <v>23.291040000000002</v>
      </c>
      <c r="M1460" s="16">
        <v>302.43321000000003</v>
      </c>
      <c r="N1460" s="35">
        <v>0</v>
      </c>
      <c r="O1460" s="50">
        <v>72.095169999999996</v>
      </c>
      <c r="P1460" s="58"/>
      <c r="Q1460" s="58"/>
      <c r="R1460" s="39">
        <v>0</v>
      </c>
      <c r="S1460" s="58"/>
      <c r="T1460" s="58"/>
      <c r="V1460" s="24">
        <f t="shared" si="96"/>
        <v>809.46840036774211</v>
      </c>
      <c r="X1460" s="5">
        <v>398.37756126882846</v>
      </c>
      <c r="Z1460" s="20">
        <f t="shared" si="97"/>
        <v>1207.8459616365706</v>
      </c>
      <c r="AA1460" s="59">
        <f t="shared" si="95"/>
        <v>41471</v>
      </c>
      <c r="AB1460" s="25">
        <v>130.50181000000001</v>
      </c>
      <c r="AC1460" s="52">
        <v>215.34773000000001</v>
      </c>
      <c r="AD1460" s="35"/>
      <c r="AE1460" s="10">
        <v>0</v>
      </c>
      <c r="AF1460" s="55">
        <v>222.95523</v>
      </c>
      <c r="AG1460" s="56">
        <v>34.858959999999996</v>
      </c>
      <c r="AH1460" s="57">
        <v>163.86660000000001</v>
      </c>
      <c r="AI1460" s="35"/>
      <c r="AJ1460" s="58">
        <v>12.51079</v>
      </c>
      <c r="AK1460" s="58"/>
      <c r="AL1460" s="35">
        <v>0</v>
      </c>
      <c r="AM1460" s="35"/>
      <c r="AN1460" s="35"/>
      <c r="AQ1460" s="24">
        <f t="shared" si="99"/>
        <v>780.04112000000009</v>
      </c>
      <c r="AS1460" s="34">
        <v>801.55</v>
      </c>
      <c r="AU1460" s="20">
        <f t="shared" si="98"/>
        <v>1581.59112</v>
      </c>
      <c r="AW1460" s="20"/>
    </row>
    <row r="1461" spans="1:49" x14ac:dyDescent="0.25">
      <c r="A1461" t="str">
        <f>VLOOKUP($B1461,'Cushing Balance'!$C$2:$E$500,3,TRUE)</f>
        <v>282013</v>
      </c>
      <c r="B1461" s="1">
        <v>41472</v>
      </c>
      <c r="C1461" s="31"/>
      <c r="D1461" s="25">
        <v>165.30121</v>
      </c>
      <c r="E1461" s="42">
        <v>192.35194000000001</v>
      </c>
      <c r="F1461" s="35"/>
      <c r="G1461" s="23">
        <v>95.867660367741948</v>
      </c>
      <c r="H1461" s="40">
        <v>61.14367</v>
      </c>
      <c r="I1461" s="35">
        <v>0</v>
      </c>
      <c r="J1461" s="26">
        <v>0</v>
      </c>
      <c r="K1461" s="9">
        <v>81.681309999999996</v>
      </c>
      <c r="L1461" s="51">
        <v>23.198709999999998</v>
      </c>
      <c r="M1461" s="16">
        <v>329.01840000000004</v>
      </c>
      <c r="N1461" s="35">
        <v>0</v>
      </c>
      <c r="O1461" s="50">
        <v>72.656059999999997</v>
      </c>
      <c r="P1461" s="58"/>
      <c r="Q1461" s="58"/>
      <c r="R1461" s="39">
        <v>0</v>
      </c>
      <c r="S1461" s="58"/>
      <c r="T1461" s="58"/>
      <c r="V1461" s="24">
        <f t="shared" si="96"/>
        <v>1021.2189603677421</v>
      </c>
      <c r="X1461" s="5">
        <v>398.37756126882846</v>
      </c>
      <c r="Z1461" s="20">
        <f t="shared" si="97"/>
        <v>1419.5965216365705</v>
      </c>
      <c r="AA1461" s="59">
        <f t="shared" si="95"/>
        <v>41472</v>
      </c>
      <c r="AB1461" s="25">
        <v>130.38967</v>
      </c>
      <c r="AC1461" s="52">
        <v>334.60771</v>
      </c>
      <c r="AD1461" s="35"/>
      <c r="AE1461" s="10">
        <v>0</v>
      </c>
      <c r="AF1461" s="55">
        <v>222.16521</v>
      </c>
      <c r="AG1461" s="56">
        <v>34.734480000000005</v>
      </c>
      <c r="AH1461" s="57">
        <v>164.33567000000002</v>
      </c>
      <c r="AI1461" s="35"/>
      <c r="AJ1461" s="58">
        <v>14.62642</v>
      </c>
      <c r="AK1461" s="58"/>
      <c r="AL1461" s="35">
        <v>0</v>
      </c>
      <c r="AM1461" s="35"/>
      <c r="AN1461" s="35"/>
      <c r="AQ1461" s="24">
        <f t="shared" si="99"/>
        <v>900.85916000000009</v>
      </c>
      <c r="AS1461" s="34">
        <v>801.55</v>
      </c>
      <c r="AU1461" s="20">
        <f t="shared" si="98"/>
        <v>1702.4091600000002</v>
      </c>
      <c r="AW1461" s="20"/>
    </row>
    <row r="1462" spans="1:49" x14ac:dyDescent="0.25">
      <c r="A1462" t="str">
        <f>VLOOKUP($B1462,'Cushing Balance'!$C$2:$E$500,3,TRUE)</f>
        <v>282013</v>
      </c>
      <c r="B1462" s="1">
        <v>41473</v>
      </c>
      <c r="C1462" s="31"/>
      <c r="D1462" s="25">
        <v>186.57046</v>
      </c>
      <c r="E1462" s="42">
        <v>197.67035000000001</v>
      </c>
      <c r="F1462" s="35"/>
      <c r="G1462" s="23">
        <v>95.867660367741948</v>
      </c>
      <c r="H1462" s="40">
        <v>75.503749999999997</v>
      </c>
      <c r="I1462" s="35">
        <v>0</v>
      </c>
      <c r="J1462" s="26">
        <v>0</v>
      </c>
      <c r="K1462" s="9">
        <v>80.739689999999996</v>
      </c>
      <c r="L1462" s="51">
        <v>23.319400000000002</v>
      </c>
      <c r="M1462" s="16">
        <v>338.69918999999999</v>
      </c>
      <c r="N1462" s="35">
        <v>0</v>
      </c>
      <c r="O1462" s="50">
        <v>72.700289999999995</v>
      </c>
      <c r="P1462" s="58"/>
      <c r="Q1462" s="58"/>
      <c r="R1462" s="39">
        <v>0</v>
      </c>
      <c r="S1462" s="58"/>
      <c r="T1462" s="58"/>
      <c r="V1462" s="24">
        <f t="shared" si="96"/>
        <v>1071.0707903677419</v>
      </c>
      <c r="X1462" s="5">
        <v>398.37756126882846</v>
      </c>
      <c r="Z1462" s="20">
        <f t="shared" si="97"/>
        <v>1469.4483516365704</v>
      </c>
      <c r="AA1462" s="59">
        <f t="shared" si="95"/>
        <v>41473</v>
      </c>
      <c r="AB1462" s="25">
        <v>149.37342000000001</v>
      </c>
      <c r="AC1462" s="52">
        <v>334.3021</v>
      </c>
      <c r="AD1462" s="35"/>
      <c r="AE1462" s="10">
        <v>0</v>
      </c>
      <c r="AF1462" s="55">
        <v>228.79390000000001</v>
      </c>
      <c r="AG1462" s="56">
        <v>35.684959999999997</v>
      </c>
      <c r="AH1462" s="57">
        <v>162.91201999999998</v>
      </c>
      <c r="AI1462" s="35"/>
      <c r="AJ1462" s="58">
        <v>8.8844399999999997</v>
      </c>
      <c r="AK1462" s="58"/>
      <c r="AL1462" s="35">
        <v>0</v>
      </c>
      <c r="AM1462" s="35"/>
      <c r="AN1462" s="35"/>
      <c r="AQ1462" s="24">
        <f t="shared" si="99"/>
        <v>919.95084000000008</v>
      </c>
      <c r="AS1462" s="34">
        <v>801.55</v>
      </c>
      <c r="AU1462" s="20">
        <f t="shared" si="98"/>
        <v>1721.5008400000002</v>
      </c>
      <c r="AW1462" s="20"/>
    </row>
    <row r="1463" spans="1:49" x14ac:dyDescent="0.25">
      <c r="A1463" t="str">
        <f>VLOOKUP($B1463,'Cushing Balance'!$C$2:$E$500,3,TRUE)</f>
        <v>282013</v>
      </c>
      <c r="B1463" s="1">
        <v>41474</v>
      </c>
      <c r="C1463" s="31"/>
      <c r="D1463" s="25">
        <v>0</v>
      </c>
      <c r="E1463" s="42">
        <v>127.41069</v>
      </c>
      <c r="F1463" s="35"/>
      <c r="G1463" s="23">
        <v>95.867660367741948</v>
      </c>
      <c r="H1463" s="40">
        <v>80</v>
      </c>
      <c r="I1463" s="35">
        <v>0</v>
      </c>
      <c r="J1463" s="26">
        <v>0</v>
      </c>
      <c r="K1463" s="9">
        <v>88.752350000000007</v>
      </c>
      <c r="L1463" s="51">
        <v>23.14856</v>
      </c>
      <c r="M1463" s="16">
        <v>350.89463000000001</v>
      </c>
      <c r="N1463" s="35">
        <v>0</v>
      </c>
      <c r="O1463" s="50">
        <v>74.375960000000006</v>
      </c>
      <c r="P1463" s="58"/>
      <c r="Q1463" s="58"/>
      <c r="R1463" s="39">
        <v>0</v>
      </c>
      <c r="S1463" s="58"/>
      <c r="T1463" s="58"/>
      <c r="V1463" s="24">
        <f t="shared" si="96"/>
        <v>840.44985036774187</v>
      </c>
      <c r="X1463" s="5">
        <v>398.37756126882846</v>
      </c>
      <c r="Z1463" s="20">
        <f t="shared" si="97"/>
        <v>1238.8274116365703</v>
      </c>
      <c r="AA1463" s="59">
        <f t="shared" si="95"/>
        <v>41474</v>
      </c>
      <c r="AB1463" s="25">
        <v>143.00395999999998</v>
      </c>
      <c r="AC1463" s="52">
        <v>223.11238</v>
      </c>
      <c r="AD1463" s="35"/>
      <c r="AE1463" s="10">
        <v>0</v>
      </c>
      <c r="AF1463" s="55">
        <v>228.21601999999999</v>
      </c>
      <c r="AG1463" s="56">
        <v>35.539919999999995</v>
      </c>
      <c r="AH1463" s="57">
        <v>161.05446000000001</v>
      </c>
      <c r="AI1463" s="35"/>
      <c r="AJ1463" s="58">
        <v>12.90931</v>
      </c>
      <c r="AK1463" s="58"/>
      <c r="AL1463" s="35">
        <v>0</v>
      </c>
      <c r="AM1463" s="35"/>
      <c r="AN1463" s="35"/>
      <c r="AQ1463" s="24">
        <f t="shared" si="99"/>
        <v>803.83605000000011</v>
      </c>
      <c r="AS1463" s="34">
        <v>801.55</v>
      </c>
      <c r="AU1463" s="20">
        <f t="shared" si="98"/>
        <v>1605.3860500000001</v>
      </c>
      <c r="AW1463" s="20"/>
    </row>
    <row r="1464" spans="1:49" x14ac:dyDescent="0.25">
      <c r="A1464" t="str">
        <f>VLOOKUP($B1464,'Cushing Balance'!$C$2:$E$500,3,TRUE)</f>
        <v>292013</v>
      </c>
      <c r="B1464" s="1">
        <v>41475</v>
      </c>
      <c r="C1464" s="31"/>
      <c r="D1464" s="25">
        <v>0</v>
      </c>
      <c r="E1464" s="42">
        <v>115.05717</v>
      </c>
      <c r="F1464" s="35"/>
      <c r="G1464" s="23">
        <v>95.867660367741948</v>
      </c>
      <c r="H1464" s="40">
        <v>72.994100000000003</v>
      </c>
      <c r="I1464" s="35">
        <v>0</v>
      </c>
      <c r="J1464" s="26">
        <v>0</v>
      </c>
      <c r="K1464" s="9">
        <v>88.248440000000002</v>
      </c>
      <c r="L1464" s="51">
        <v>16.79833</v>
      </c>
      <c r="M1464" s="16">
        <v>304.65330999999998</v>
      </c>
      <c r="N1464" s="35">
        <v>0</v>
      </c>
      <c r="O1464" s="50">
        <v>74.406289999999998</v>
      </c>
      <c r="P1464" s="58"/>
      <c r="Q1464" s="58"/>
      <c r="R1464" s="39">
        <v>0</v>
      </c>
      <c r="S1464" s="58"/>
      <c r="T1464" s="58"/>
      <c r="V1464" s="24">
        <f t="shared" si="96"/>
        <v>768.02530036774203</v>
      </c>
      <c r="X1464" s="5">
        <v>398.37756126882846</v>
      </c>
      <c r="Z1464" s="20">
        <f t="shared" si="97"/>
        <v>1166.4028616365704</v>
      </c>
      <c r="AA1464" s="59">
        <f t="shared" si="95"/>
        <v>41475</v>
      </c>
      <c r="AB1464" s="25">
        <v>130.36114999999998</v>
      </c>
      <c r="AC1464" s="52">
        <v>295.84328999999997</v>
      </c>
      <c r="AD1464" s="35"/>
      <c r="AE1464" s="10">
        <v>0</v>
      </c>
      <c r="AF1464" s="55">
        <v>226.51901999999998</v>
      </c>
      <c r="AG1464" s="56">
        <v>35.598849999999999</v>
      </c>
      <c r="AH1464" s="57">
        <v>127.40213</v>
      </c>
      <c r="AI1464" s="35"/>
      <c r="AJ1464" s="58">
        <v>16.203600000000002</v>
      </c>
      <c r="AK1464" s="58"/>
      <c r="AL1464" s="35">
        <v>0</v>
      </c>
      <c r="AM1464" s="35"/>
      <c r="AN1464" s="35"/>
      <c r="AQ1464" s="24">
        <f t="shared" si="99"/>
        <v>831.92804000000001</v>
      </c>
      <c r="AS1464" s="34">
        <v>801.55</v>
      </c>
      <c r="AU1464" s="20">
        <f t="shared" si="98"/>
        <v>1633.47804</v>
      </c>
      <c r="AW1464" s="20"/>
    </row>
    <row r="1465" spans="1:49" x14ac:dyDescent="0.25">
      <c r="A1465" t="str">
        <f>VLOOKUP($B1465,'Cushing Balance'!$C$2:$E$500,3,TRUE)</f>
        <v>292013</v>
      </c>
      <c r="B1465" s="1">
        <v>41476</v>
      </c>
      <c r="C1465" s="31"/>
      <c r="D1465" s="25">
        <v>4.0533799999999998</v>
      </c>
      <c r="E1465" s="42">
        <v>172.66768999999999</v>
      </c>
      <c r="F1465" s="35"/>
      <c r="G1465" s="23">
        <v>95.867660367741948</v>
      </c>
      <c r="H1465" s="40">
        <v>56.880789999999998</v>
      </c>
      <c r="I1465" s="35">
        <v>0</v>
      </c>
      <c r="J1465" s="26">
        <v>0</v>
      </c>
      <c r="K1465" s="9">
        <v>87.350210000000004</v>
      </c>
      <c r="L1465" s="51">
        <v>22.743479999999998</v>
      </c>
      <c r="M1465" s="16">
        <v>338.90871000000004</v>
      </c>
      <c r="N1465" s="35">
        <v>0</v>
      </c>
      <c r="O1465" s="50">
        <v>74.344630000000009</v>
      </c>
      <c r="P1465" s="58"/>
      <c r="Q1465" s="58"/>
      <c r="R1465" s="39">
        <v>0</v>
      </c>
      <c r="S1465" s="58"/>
      <c r="T1465" s="58"/>
      <c r="V1465" s="24">
        <f t="shared" si="96"/>
        <v>852.81655036774202</v>
      </c>
      <c r="X1465" s="5">
        <v>398.37756126882846</v>
      </c>
      <c r="Z1465" s="20">
        <f t="shared" si="97"/>
        <v>1251.1941116365706</v>
      </c>
      <c r="AA1465" s="59">
        <f t="shared" si="95"/>
        <v>41476</v>
      </c>
      <c r="AB1465" s="25">
        <v>129.94228999999999</v>
      </c>
      <c r="AC1465" s="52">
        <v>293.95537999999999</v>
      </c>
      <c r="AD1465" s="35"/>
      <c r="AE1465" s="10">
        <v>0</v>
      </c>
      <c r="AF1465" s="55">
        <v>220.35599999999999</v>
      </c>
      <c r="AG1465" s="56">
        <v>35.46846</v>
      </c>
      <c r="AH1465" s="57">
        <v>133.31715</v>
      </c>
      <c r="AI1465" s="35"/>
      <c r="AJ1465" s="58">
        <v>16.117709999999999</v>
      </c>
      <c r="AK1465" s="58"/>
      <c r="AL1465" s="35">
        <v>0</v>
      </c>
      <c r="AM1465" s="35"/>
      <c r="AN1465" s="35"/>
      <c r="AQ1465" s="24">
        <f t="shared" si="99"/>
        <v>829.15698999999995</v>
      </c>
      <c r="AS1465" s="34">
        <v>801.55</v>
      </c>
      <c r="AU1465" s="20">
        <f t="shared" si="98"/>
        <v>1630.7069899999999</v>
      </c>
      <c r="AW1465" s="20"/>
    </row>
    <row r="1466" spans="1:49" x14ac:dyDescent="0.25">
      <c r="A1466" t="str">
        <f>VLOOKUP($B1466,'Cushing Balance'!$C$2:$E$500,3,TRUE)</f>
        <v>292013</v>
      </c>
      <c r="B1466" s="1">
        <v>41477</v>
      </c>
      <c r="C1466" s="31"/>
      <c r="D1466" s="25">
        <v>0</v>
      </c>
      <c r="E1466" s="42">
        <v>189.34801999999999</v>
      </c>
      <c r="F1466" s="35"/>
      <c r="G1466" s="23">
        <v>95.867660367741948</v>
      </c>
      <c r="H1466" s="40">
        <v>54.158059999999999</v>
      </c>
      <c r="I1466" s="35">
        <v>0</v>
      </c>
      <c r="J1466" s="26">
        <v>0</v>
      </c>
      <c r="K1466" s="9">
        <v>84.811499999999995</v>
      </c>
      <c r="L1466" s="51">
        <v>23.442599999999999</v>
      </c>
      <c r="M1466" s="16">
        <v>346.38034999999996</v>
      </c>
      <c r="N1466" s="35">
        <v>0</v>
      </c>
      <c r="O1466" s="50">
        <v>70.562899999999999</v>
      </c>
      <c r="P1466" s="58"/>
      <c r="Q1466" s="58"/>
      <c r="R1466" s="39">
        <v>0</v>
      </c>
      <c r="S1466" s="58"/>
      <c r="T1466" s="58"/>
      <c r="V1466" s="24">
        <f t="shared" si="96"/>
        <v>864.57109036774193</v>
      </c>
      <c r="X1466" s="5">
        <v>398.37756126882846</v>
      </c>
      <c r="Z1466" s="20">
        <f t="shared" si="97"/>
        <v>1262.9486516365705</v>
      </c>
      <c r="AA1466" s="59">
        <f t="shared" si="95"/>
        <v>41477</v>
      </c>
      <c r="AB1466" s="25">
        <v>130.27133000000001</v>
      </c>
      <c r="AC1466" s="52">
        <v>334.84871000000004</v>
      </c>
      <c r="AD1466" s="35"/>
      <c r="AE1466" s="10">
        <v>0</v>
      </c>
      <c r="AF1466" s="55">
        <v>226.65331</v>
      </c>
      <c r="AG1466" s="56">
        <v>32.305289999999999</v>
      </c>
      <c r="AH1466" s="57">
        <v>152.00801999999999</v>
      </c>
      <c r="AI1466" s="35"/>
      <c r="AJ1466" s="58">
        <v>16.353249999999999</v>
      </c>
      <c r="AK1466" s="58"/>
      <c r="AL1466" s="35">
        <v>0</v>
      </c>
      <c r="AM1466" s="35"/>
      <c r="AN1466" s="35"/>
      <c r="AQ1466" s="24">
        <f t="shared" si="99"/>
        <v>892.43991000000005</v>
      </c>
      <c r="AS1466" s="34">
        <v>801.55</v>
      </c>
      <c r="AU1466" s="20">
        <f t="shared" si="98"/>
        <v>1693.98991</v>
      </c>
      <c r="AW1466" s="20"/>
    </row>
    <row r="1467" spans="1:49" x14ac:dyDescent="0.25">
      <c r="A1467" t="str">
        <f>VLOOKUP($B1467,'Cushing Balance'!$C$2:$E$500,3,TRUE)</f>
        <v>292013</v>
      </c>
      <c r="B1467" s="1">
        <v>41478</v>
      </c>
      <c r="C1467" s="31"/>
      <c r="D1467" s="25">
        <v>95.275399999999991</v>
      </c>
      <c r="E1467" s="42">
        <v>190.91326999999998</v>
      </c>
      <c r="F1467" s="35"/>
      <c r="G1467" s="23">
        <v>95.867660367741948</v>
      </c>
      <c r="H1467" s="40">
        <v>27.102330000000002</v>
      </c>
      <c r="I1467" s="35">
        <v>0</v>
      </c>
      <c r="J1467" s="26">
        <v>0</v>
      </c>
      <c r="K1467" s="9">
        <v>85.273020000000002</v>
      </c>
      <c r="L1467" s="51">
        <v>23.096689999999999</v>
      </c>
      <c r="M1467" s="16">
        <v>343.20191999999997</v>
      </c>
      <c r="N1467" s="35">
        <v>0</v>
      </c>
      <c r="O1467" s="50">
        <v>71.319020000000009</v>
      </c>
      <c r="P1467" s="58"/>
      <c r="Q1467" s="58"/>
      <c r="R1467" s="39">
        <v>0</v>
      </c>
      <c r="S1467" s="58"/>
      <c r="T1467" s="58"/>
      <c r="V1467" s="24">
        <f t="shared" si="96"/>
        <v>932.0493103677419</v>
      </c>
      <c r="X1467" s="5">
        <v>398.37756126882846</v>
      </c>
      <c r="Z1467" s="20">
        <f t="shared" si="97"/>
        <v>1330.4268716365705</v>
      </c>
      <c r="AA1467" s="59">
        <f t="shared" si="95"/>
        <v>41478</v>
      </c>
      <c r="AB1467" s="25">
        <v>130.78163000000001</v>
      </c>
      <c r="AC1467" s="52">
        <v>282.21375</v>
      </c>
      <c r="AD1467" s="35"/>
      <c r="AE1467" s="10">
        <v>0</v>
      </c>
      <c r="AF1467" s="55">
        <v>221.58726999999999</v>
      </c>
      <c r="AG1467" s="56">
        <v>32.852309999999996</v>
      </c>
      <c r="AH1467" s="57">
        <v>158.28307999999998</v>
      </c>
      <c r="AI1467" s="35"/>
      <c r="AJ1467" s="58">
        <v>15.87748</v>
      </c>
      <c r="AK1467" s="58"/>
      <c r="AL1467" s="35">
        <v>0</v>
      </c>
      <c r="AM1467" s="35"/>
      <c r="AN1467" s="35"/>
      <c r="AQ1467" s="24">
        <f t="shared" si="99"/>
        <v>841.59551999999996</v>
      </c>
      <c r="AS1467" s="34">
        <v>801.55</v>
      </c>
      <c r="AU1467" s="20">
        <f t="shared" si="98"/>
        <v>1643.14552</v>
      </c>
      <c r="AW1467" s="20"/>
    </row>
    <row r="1468" spans="1:49" x14ac:dyDescent="0.25">
      <c r="A1468" t="str">
        <f>VLOOKUP($B1468,'Cushing Balance'!$C$2:$E$500,3,TRUE)</f>
        <v>292013</v>
      </c>
      <c r="B1468" s="1">
        <v>41479</v>
      </c>
      <c r="C1468" s="31"/>
      <c r="D1468" s="25">
        <v>0</v>
      </c>
      <c r="E1468" s="42">
        <v>101.62689999999999</v>
      </c>
      <c r="F1468" s="35"/>
      <c r="G1468" s="23">
        <v>95.867660367741948</v>
      </c>
      <c r="H1468" s="40">
        <v>67.264769999999999</v>
      </c>
      <c r="I1468" s="35">
        <v>0</v>
      </c>
      <c r="J1468" s="26">
        <v>0</v>
      </c>
      <c r="K1468" s="9">
        <v>85.745919999999998</v>
      </c>
      <c r="L1468" s="51">
        <v>22.733540000000001</v>
      </c>
      <c r="M1468" s="16">
        <v>292.24378999999999</v>
      </c>
      <c r="N1468" s="35">
        <v>0</v>
      </c>
      <c r="O1468" s="50">
        <v>70.539960000000008</v>
      </c>
      <c r="P1468" s="58"/>
      <c r="Q1468" s="58"/>
      <c r="R1468" s="39">
        <v>0</v>
      </c>
      <c r="S1468" s="58"/>
      <c r="T1468" s="58"/>
      <c r="V1468" s="24">
        <f t="shared" si="96"/>
        <v>736.02254036774207</v>
      </c>
      <c r="X1468" s="5">
        <v>398.37756126882846</v>
      </c>
      <c r="Z1468" s="20">
        <f t="shared" si="97"/>
        <v>1134.4001016365705</v>
      </c>
      <c r="AA1468" s="59">
        <f t="shared" si="95"/>
        <v>41479</v>
      </c>
      <c r="AB1468" s="25">
        <v>144.04955999999999</v>
      </c>
      <c r="AC1468" s="52">
        <v>337.12288000000001</v>
      </c>
      <c r="AD1468" s="35"/>
      <c r="AE1468" s="10">
        <v>0</v>
      </c>
      <c r="AF1468" s="55">
        <v>220.09280999999999</v>
      </c>
      <c r="AG1468" s="56">
        <v>22.13954</v>
      </c>
      <c r="AH1468" s="57">
        <v>170.34551999999999</v>
      </c>
      <c r="AI1468" s="35"/>
      <c r="AJ1468" s="58">
        <v>15.8345</v>
      </c>
      <c r="AK1468" s="58"/>
      <c r="AL1468" s="35">
        <v>0</v>
      </c>
      <c r="AM1468" s="35"/>
      <c r="AN1468" s="35"/>
      <c r="AQ1468" s="24">
        <f t="shared" si="99"/>
        <v>909.58480999999995</v>
      </c>
      <c r="AS1468" s="34">
        <v>801.55</v>
      </c>
      <c r="AU1468" s="20">
        <f t="shared" si="98"/>
        <v>1711.13481</v>
      </c>
      <c r="AW1468" s="20"/>
    </row>
    <row r="1469" spans="1:49" x14ac:dyDescent="0.25">
      <c r="A1469" t="str">
        <f>VLOOKUP($B1469,'Cushing Balance'!$C$2:$E$500,3,TRUE)</f>
        <v>292013</v>
      </c>
      <c r="B1469" s="1">
        <v>41480</v>
      </c>
      <c r="C1469" s="31"/>
      <c r="D1469" s="25">
        <v>70.862690000000001</v>
      </c>
      <c r="E1469" s="42">
        <v>188.40715</v>
      </c>
      <c r="F1469" s="35"/>
      <c r="G1469" s="23">
        <v>95.867660367741948</v>
      </c>
      <c r="H1469" s="40">
        <v>56.441559999999996</v>
      </c>
      <c r="I1469" s="35">
        <v>0</v>
      </c>
      <c r="J1469" s="26">
        <v>0</v>
      </c>
      <c r="K1469" s="9">
        <v>82.530710000000013</v>
      </c>
      <c r="L1469" s="51">
        <v>23.500349999999997</v>
      </c>
      <c r="M1469" s="16">
        <v>328.971</v>
      </c>
      <c r="N1469" s="35">
        <v>0</v>
      </c>
      <c r="O1469" s="50">
        <v>73.11927</v>
      </c>
      <c r="P1469" s="58"/>
      <c r="Q1469" s="58"/>
      <c r="R1469" s="39">
        <v>0</v>
      </c>
      <c r="S1469" s="58"/>
      <c r="T1469" s="58"/>
      <c r="V1469" s="24">
        <f t="shared" si="96"/>
        <v>919.70039036774199</v>
      </c>
      <c r="X1469" s="5">
        <v>398.37756126882846</v>
      </c>
      <c r="Z1469" s="20">
        <f t="shared" si="97"/>
        <v>1318.0779516365706</v>
      </c>
      <c r="AA1469" s="59">
        <f t="shared" si="95"/>
        <v>41480</v>
      </c>
      <c r="AB1469" s="25">
        <v>145.68198000000001</v>
      </c>
      <c r="AC1469" s="52">
        <v>310.12927000000002</v>
      </c>
      <c r="AD1469" s="35"/>
      <c r="AE1469" s="10">
        <v>0</v>
      </c>
      <c r="AF1469" s="55">
        <v>224.12307999999999</v>
      </c>
      <c r="AG1469" s="56">
        <v>22.059560000000001</v>
      </c>
      <c r="AH1469" s="57">
        <v>139.69575</v>
      </c>
      <c r="AI1469" s="35"/>
      <c r="AJ1469" s="58">
        <v>16.402630000000002</v>
      </c>
      <c r="AK1469" s="58"/>
      <c r="AL1469" s="35">
        <v>0</v>
      </c>
      <c r="AM1469" s="35"/>
      <c r="AN1469" s="35"/>
      <c r="AQ1469" s="24">
        <f t="shared" si="99"/>
        <v>858.0922700000001</v>
      </c>
      <c r="AS1469" s="34">
        <v>801.55</v>
      </c>
      <c r="AU1469" s="20">
        <f t="shared" si="98"/>
        <v>1659.6422700000001</v>
      </c>
      <c r="AW1469" s="20"/>
    </row>
    <row r="1470" spans="1:49" x14ac:dyDescent="0.25">
      <c r="A1470" t="str">
        <f>VLOOKUP($B1470,'Cushing Balance'!$C$2:$E$500,3,TRUE)</f>
        <v>292013</v>
      </c>
      <c r="B1470" s="1">
        <v>41481</v>
      </c>
      <c r="C1470" s="31"/>
      <c r="D1470" s="25">
        <v>30.983830000000001</v>
      </c>
      <c r="E1470" s="42">
        <v>192.50907999999998</v>
      </c>
      <c r="F1470" s="35"/>
      <c r="G1470" s="23">
        <v>95.867660367741948</v>
      </c>
      <c r="H1470" s="40">
        <v>74.115979999999993</v>
      </c>
      <c r="I1470" s="35">
        <v>0</v>
      </c>
      <c r="J1470" s="26">
        <v>0</v>
      </c>
      <c r="K1470" s="9">
        <v>89.022710000000004</v>
      </c>
      <c r="L1470" s="51">
        <v>19.46594</v>
      </c>
      <c r="M1470" s="16">
        <v>326.37647999999996</v>
      </c>
      <c r="N1470" s="35">
        <v>0</v>
      </c>
      <c r="O1470" s="50">
        <v>69.038499999999999</v>
      </c>
      <c r="P1470" s="58"/>
      <c r="Q1470" s="58"/>
      <c r="R1470" s="39">
        <v>0</v>
      </c>
      <c r="S1470" s="58"/>
      <c r="T1470" s="58"/>
      <c r="V1470" s="24">
        <f t="shared" si="96"/>
        <v>897.3801803677419</v>
      </c>
      <c r="X1470" s="5">
        <v>398.37756126882846</v>
      </c>
      <c r="Z1470" s="20">
        <f t="shared" si="97"/>
        <v>1295.7577416365702</v>
      </c>
      <c r="AA1470" s="59">
        <f t="shared" si="95"/>
        <v>41481</v>
      </c>
      <c r="AB1470" s="25">
        <v>130.22978999999998</v>
      </c>
      <c r="AC1470" s="52">
        <v>249.02610000000001</v>
      </c>
      <c r="AD1470" s="35"/>
      <c r="AE1470" s="10">
        <v>0</v>
      </c>
      <c r="AF1470" s="55">
        <v>230.06154000000001</v>
      </c>
      <c r="AG1470" s="56">
        <v>22.7821</v>
      </c>
      <c r="AH1470" s="57">
        <v>90.994919999999993</v>
      </c>
      <c r="AI1470" s="35"/>
      <c r="AJ1470" s="58">
        <v>16.11946</v>
      </c>
      <c r="AK1470" s="58"/>
      <c r="AL1470" s="35">
        <v>0</v>
      </c>
      <c r="AM1470" s="35"/>
      <c r="AN1470" s="35"/>
      <c r="AQ1470" s="24">
        <f t="shared" si="99"/>
        <v>739.21391000000006</v>
      </c>
      <c r="AS1470" s="34">
        <v>801.55</v>
      </c>
      <c r="AU1470" s="20">
        <f t="shared" si="98"/>
        <v>1540.7639100000001</v>
      </c>
      <c r="AW1470" s="20"/>
    </row>
    <row r="1471" spans="1:49" x14ac:dyDescent="0.25">
      <c r="A1471" t="str">
        <f>VLOOKUP($B1471,'Cushing Balance'!$C$2:$E$500,3,TRUE)</f>
        <v>302013</v>
      </c>
      <c r="B1471" s="1">
        <v>41482</v>
      </c>
      <c r="C1471" s="31"/>
      <c r="D1471" s="25">
        <v>87.123770000000007</v>
      </c>
      <c r="E1471" s="42">
        <v>191.42223000000001</v>
      </c>
      <c r="F1471" s="35"/>
      <c r="G1471" s="23">
        <v>95.867660367741948</v>
      </c>
      <c r="H1471" s="40">
        <v>67.78631</v>
      </c>
      <c r="I1471" s="35">
        <v>0</v>
      </c>
      <c r="J1471" s="26">
        <v>0</v>
      </c>
      <c r="K1471" s="9">
        <v>87.945630000000008</v>
      </c>
      <c r="L1471" s="51">
        <v>23.473849999999999</v>
      </c>
      <c r="M1471" s="16">
        <v>333.14940000000001</v>
      </c>
      <c r="N1471" s="35">
        <v>0</v>
      </c>
      <c r="O1471" s="50">
        <v>73.680350000000004</v>
      </c>
      <c r="P1471" s="58"/>
      <c r="Q1471" s="58"/>
      <c r="R1471" s="39">
        <v>0</v>
      </c>
      <c r="S1471" s="58"/>
      <c r="T1471" s="58"/>
      <c r="V1471" s="24">
        <f t="shared" si="96"/>
        <v>960.44920036774204</v>
      </c>
      <c r="X1471" s="5">
        <v>398.37756126882846</v>
      </c>
      <c r="Z1471" s="20">
        <f t="shared" si="97"/>
        <v>1358.8267616365706</v>
      </c>
      <c r="AA1471" s="59">
        <f t="shared" si="95"/>
        <v>41482</v>
      </c>
      <c r="AB1471" s="25">
        <v>137.12676999999999</v>
      </c>
      <c r="AC1471" s="52">
        <v>358.98556000000002</v>
      </c>
      <c r="AD1471" s="35"/>
      <c r="AE1471" s="10">
        <v>0</v>
      </c>
      <c r="AF1471" s="55">
        <v>229.79040000000001</v>
      </c>
      <c r="AG1471" s="56">
        <v>24.1191</v>
      </c>
      <c r="AH1471" s="57">
        <v>61.314149999999998</v>
      </c>
      <c r="AI1471" s="35"/>
      <c r="AJ1471" s="58">
        <v>16.342269999999999</v>
      </c>
      <c r="AK1471" s="58"/>
      <c r="AL1471" s="35">
        <v>0</v>
      </c>
      <c r="AM1471" s="35"/>
      <c r="AN1471" s="35"/>
      <c r="AQ1471" s="24">
        <f t="shared" si="99"/>
        <v>827.67825000000005</v>
      </c>
      <c r="AS1471" s="34">
        <v>801.55</v>
      </c>
      <c r="AU1471" s="20">
        <f t="shared" si="98"/>
        <v>1629.2282500000001</v>
      </c>
      <c r="AW1471" s="20"/>
    </row>
    <row r="1472" spans="1:49" x14ac:dyDescent="0.25">
      <c r="A1472" t="str">
        <f>VLOOKUP($B1472,'Cushing Balance'!$C$2:$E$500,3,TRUE)</f>
        <v>302013</v>
      </c>
      <c r="B1472" s="1">
        <v>41483</v>
      </c>
      <c r="C1472" s="31"/>
      <c r="D1472" s="25">
        <v>0</v>
      </c>
      <c r="E1472" s="42">
        <v>185.93151999999998</v>
      </c>
      <c r="F1472" s="35"/>
      <c r="G1472" s="23">
        <v>95.867660367741948</v>
      </c>
      <c r="H1472" s="40">
        <v>43.192349999999998</v>
      </c>
      <c r="I1472" s="35">
        <v>0</v>
      </c>
      <c r="J1472" s="26">
        <v>0</v>
      </c>
      <c r="K1472" s="9">
        <v>87.939710000000005</v>
      </c>
      <c r="L1472" s="51">
        <v>23.425169999999998</v>
      </c>
      <c r="M1472" s="16">
        <v>334.96821</v>
      </c>
      <c r="N1472" s="35">
        <v>0</v>
      </c>
      <c r="O1472" s="50">
        <v>74.102940000000004</v>
      </c>
      <c r="P1472" s="58"/>
      <c r="Q1472" s="58"/>
      <c r="R1472" s="39">
        <v>0</v>
      </c>
      <c r="S1472" s="58"/>
      <c r="T1472" s="58"/>
      <c r="V1472" s="24">
        <f t="shared" si="96"/>
        <v>845.42756036774188</v>
      </c>
      <c r="X1472" s="5">
        <v>398.37756126882846</v>
      </c>
      <c r="Z1472" s="20">
        <f t="shared" si="97"/>
        <v>1243.8051216365702</v>
      </c>
      <c r="AA1472" s="59">
        <f t="shared" si="95"/>
        <v>41483</v>
      </c>
      <c r="AB1472" s="25">
        <v>151.25104000000002</v>
      </c>
      <c r="AC1472" s="52">
        <v>358.22371000000004</v>
      </c>
      <c r="AD1472" s="35"/>
      <c r="AE1472" s="10">
        <v>0</v>
      </c>
      <c r="AF1472" s="55">
        <v>226.68860000000001</v>
      </c>
      <c r="AG1472" s="56">
        <v>23.133560000000003</v>
      </c>
      <c r="AH1472" s="57">
        <v>50.076809999999995</v>
      </c>
      <c r="AI1472" s="35"/>
      <c r="AJ1472" s="58">
        <v>15.7661</v>
      </c>
      <c r="AK1472" s="58"/>
      <c r="AL1472" s="35">
        <v>0</v>
      </c>
      <c r="AM1472" s="35"/>
      <c r="AN1472" s="35"/>
      <c r="AQ1472" s="24">
        <f t="shared" si="99"/>
        <v>825.1398200000001</v>
      </c>
      <c r="AS1472" s="34">
        <v>801.55</v>
      </c>
      <c r="AU1472" s="20">
        <f t="shared" si="98"/>
        <v>1626.6898200000001</v>
      </c>
      <c r="AW1472" s="20"/>
    </row>
    <row r="1473" spans="1:49" x14ac:dyDescent="0.25">
      <c r="A1473" t="str">
        <f>VLOOKUP($B1473,'Cushing Balance'!$C$2:$E$500,3,TRUE)</f>
        <v>302013</v>
      </c>
      <c r="B1473" s="1">
        <v>41484</v>
      </c>
      <c r="C1473" s="31"/>
      <c r="D1473" s="25">
        <v>0</v>
      </c>
      <c r="E1473" s="42">
        <v>191.06654</v>
      </c>
      <c r="F1473" s="35"/>
      <c r="G1473" s="23">
        <v>95.867660367741948</v>
      </c>
      <c r="H1473" s="40">
        <v>48.324539999999999</v>
      </c>
      <c r="I1473" s="35">
        <v>0</v>
      </c>
      <c r="J1473" s="26">
        <v>0</v>
      </c>
      <c r="K1473" s="9">
        <v>83.568730000000002</v>
      </c>
      <c r="L1473" s="51">
        <v>17.843730000000001</v>
      </c>
      <c r="M1473" s="16">
        <v>301.04558000000003</v>
      </c>
      <c r="N1473" s="35">
        <v>0</v>
      </c>
      <c r="O1473" s="50">
        <v>74.333770000000001</v>
      </c>
      <c r="P1473" s="58"/>
      <c r="Q1473" s="58"/>
      <c r="R1473" s="39">
        <v>0</v>
      </c>
      <c r="S1473" s="58"/>
      <c r="T1473" s="58"/>
      <c r="V1473" s="24">
        <f t="shared" si="96"/>
        <v>812.05055036774195</v>
      </c>
      <c r="X1473" s="5">
        <v>398.37756126882846</v>
      </c>
      <c r="Z1473" s="20">
        <f t="shared" si="97"/>
        <v>1210.4281116365705</v>
      </c>
      <c r="AA1473" s="59">
        <f t="shared" si="95"/>
        <v>41484</v>
      </c>
      <c r="AB1473" s="25">
        <v>139.30735000000001</v>
      </c>
      <c r="AC1473" s="52">
        <v>358.92733000000004</v>
      </c>
      <c r="AD1473" s="35"/>
      <c r="AE1473" s="10">
        <v>0</v>
      </c>
      <c r="AF1473" s="55">
        <v>210.23154</v>
      </c>
      <c r="AG1473" s="56">
        <v>23.091729999999998</v>
      </c>
      <c r="AH1473" s="57">
        <v>42.166350000000001</v>
      </c>
      <c r="AI1473" s="35"/>
      <c r="AJ1473" s="58">
        <v>14.01488</v>
      </c>
      <c r="AK1473" s="58"/>
      <c r="AL1473" s="35">
        <v>0</v>
      </c>
      <c r="AM1473" s="35"/>
      <c r="AN1473" s="35"/>
      <c r="AQ1473" s="24">
        <f t="shared" si="99"/>
        <v>787.73917999999992</v>
      </c>
      <c r="AS1473" s="34">
        <v>801.55</v>
      </c>
      <c r="AU1473" s="20">
        <f t="shared" si="98"/>
        <v>1589.2891799999998</v>
      </c>
      <c r="AW1473" s="20"/>
    </row>
    <row r="1474" spans="1:49" x14ac:dyDescent="0.25">
      <c r="A1474" t="str">
        <f>VLOOKUP($B1474,'Cushing Balance'!$C$2:$E$500,3,TRUE)</f>
        <v>302013</v>
      </c>
      <c r="B1474" s="1">
        <v>41485</v>
      </c>
      <c r="C1474" s="31"/>
      <c r="D1474" s="25">
        <v>16.060919999999999</v>
      </c>
      <c r="E1474" s="42">
        <v>184.71729000000002</v>
      </c>
      <c r="F1474" s="35"/>
      <c r="G1474" s="23">
        <v>95.867660367741948</v>
      </c>
      <c r="H1474" s="40">
        <v>51.009920000000001</v>
      </c>
      <c r="I1474" s="35">
        <v>0</v>
      </c>
      <c r="J1474" s="26">
        <v>0</v>
      </c>
      <c r="K1474" s="9">
        <v>94.528480000000002</v>
      </c>
      <c r="L1474" s="51">
        <v>22.295000000000002</v>
      </c>
      <c r="M1474" s="16">
        <v>321.33008000000001</v>
      </c>
      <c r="N1474" s="35">
        <v>0</v>
      </c>
      <c r="O1474" s="50">
        <v>66.390249999999995</v>
      </c>
      <c r="P1474" s="58"/>
      <c r="Q1474" s="58"/>
      <c r="R1474" s="39">
        <v>0</v>
      </c>
      <c r="S1474" s="58"/>
      <c r="T1474" s="58"/>
      <c r="V1474" s="24">
        <f t="shared" si="96"/>
        <v>852.19960036774205</v>
      </c>
      <c r="X1474" s="5">
        <v>398.37756126882846</v>
      </c>
      <c r="Z1474" s="20">
        <f t="shared" si="97"/>
        <v>1250.5771616365705</v>
      </c>
      <c r="AA1474" s="59">
        <f t="shared" si="95"/>
        <v>41485</v>
      </c>
      <c r="AB1474" s="25">
        <v>130.77419</v>
      </c>
      <c r="AC1474" s="52">
        <v>319.49783000000002</v>
      </c>
      <c r="AD1474" s="35"/>
      <c r="AE1474" s="10">
        <v>0</v>
      </c>
      <c r="AF1474" s="55">
        <v>224.22873000000001</v>
      </c>
      <c r="AG1474" s="56">
        <v>16.45177</v>
      </c>
      <c r="AH1474" s="57">
        <v>83.907690000000002</v>
      </c>
      <c r="AI1474" s="35"/>
      <c r="AJ1474" s="58">
        <v>7.5463100000000001</v>
      </c>
      <c r="AK1474" s="58"/>
      <c r="AL1474" s="35">
        <v>0</v>
      </c>
      <c r="AM1474" s="35"/>
      <c r="AN1474" s="35"/>
      <c r="AQ1474" s="24">
        <f t="shared" si="99"/>
        <v>782.40652</v>
      </c>
      <c r="AS1474" s="34">
        <v>801.55</v>
      </c>
      <c r="AU1474" s="20">
        <f t="shared" si="98"/>
        <v>1583.95652</v>
      </c>
      <c r="AW1474" s="20"/>
    </row>
    <row r="1475" spans="1:49" x14ac:dyDescent="0.25">
      <c r="A1475" t="str">
        <f>VLOOKUP($B1475,'Cushing Balance'!$C$2:$E$500,3,TRUE)</f>
        <v>302013</v>
      </c>
      <c r="B1475" s="1">
        <v>41486</v>
      </c>
      <c r="C1475" s="31"/>
      <c r="D1475" s="25">
        <v>106.89675</v>
      </c>
      <c r="E1475" s="42">
        <v>192.16551999999999</v>
      </c>
      <c r="F1475" s="35"/>
      <c r="G1475" s="23">
        <v>95.867660367741948</v>
      </c>
      <c r="H1475" s="40">
        <v>59.171250000000001</v>
      </c>
      <c r="I1475" s="35">
        <v>0</v>
      </c>
      <c r="J1475" s="26">
        <v>0</v>
      </c>
      <c r="K1475" s="9">
        <v>91.881559999999993</v>
      </c>
      <c r="L1475" s="51">
        <v>23.212130000000002</v>
      </c>
      <c r="M1475" s="16">
        <v>305.91338000000002</v>
      </c>
      <c r="N1475" s="35">
        <v>0</v>
      </c>
      <c r="O1475" s="50">
        <v>73.080939999999998</v>
      </c>
      <c r="P1475" s="58"/>
      <c r="Q1475" s="58"/>
      <c r="R1475" s="39">
        <v>0</v>
      </c>
      <c r="S1475" s="58"/>
      <c r="T1475" s="58"/>
      <c r="V1475" s="24">
        <f t="shared" si="96"/>
        <v>948.18919036774196</v>
      </c>
      <c r="X1475" s="5">
        <v>398.37756126882846</v>
      </c>
      <c r="Z1475" s="20">
        <f t="shared" si="97"/>
        <v>1346.5667516365704</v>
      </c>
      <c r="AA1475" s="59">
        <f t="shared" si="95"/>
        <v>41486</v>
      </c>
      <c r="AB1475" s="25">
        <v>130.43731</v>
      </c>
      <c r="AC1475" s="52">
        <v>369.95693999999997</v>
      </c>
      <c r="AD1475" s="35"/>
      <c r="AE1475" s="10">
        <v>0</v>
      </c>
      <c r="AF1475" s="55">
        <v>85.75094</v>
      </c>
      <c r="AG1475" s="56">
        <v>26.830830000000002</v>
      </c>
      <c r="AH1475" s="57">
        <v>109.96128999999999</v>
      </c>
      <c r="AI1475" s="35"/>
      <c r="AJ1475" s="58">
        <v>7.8529600000000004</v>
      </c>
      <c r="AK1475" s="58"/>
      <c r="AL1475" s="35">
        <v>0</v>
      </c>
      <c r="AM1475" s="35"/>
      <c r="AN1475" s="35"/>
      <c r="AQ1475" s="24">
        <f t="shared" si="99"/>
        <v>730.79026999999996</v>
      </c>
      <c r="AS1475" s="34">
        <v>801.55</v>
      </c>
      <c r="AU1475" s="20">
        <f t="shared" si="98"/>
        <v>1532.3402699999999</v>
      </c>
      <c r="AW1475" s="20"/>
    </row>
    <row r="1476" spans="1:49" x14ac:dyDescent="0.25">
      <c r="A1476" t="str">
        <f>VLOOKUP($B1476,'Cushing Balance'!$C$2:$E$500,3,TRUE)</f>
        <v>302013</v>
      </c>
      <c r="B1476" s="1">
        <v>41487</v>
      </c>
      <c r="C1476" s="31"/>
      <c r="D1476" s="25">
        <v>204.00351999999998</v>
      </c>
      <c r="E1476" s="42">
        <v>164.65882999999999</v>
      </c>
      <c r="F1476" s="35"/>
      <c r="G1476" s="23">
        <v>86.39541094790323</v>
      </c>
      <c r="H1476" s="40">
        <v>51.983750000000001</v>
      </c>
      <c r="I1476" s="35">
        <v>0</v>
      </c>
      <c r="J1476" s="26">
        <v>0</v>
      </c>
      <c r="K1476" s="9">
        <v>85.839850000000013</v>
      </c>
      <c r="L1476" s="51">
        <v>18.047400000000003</v>
      </c>
      <c r="M1476" s="16">
        <v>312.09606000000002</v>
      </c>
      <c r="N1476" s="35">
        <v>0</v>
      </c>
      <c r="O1476" s="50">
        <v>67.138600000000011</v>
      </c>
      <c r="P1476" s="58"/>
      <c r="Q1476" s="58"/>
      <c r="R1476" s="39">
        <v>0</v>
      </c>
      <c r="S1476" s="58"/>
      <c r="T1476" s="58"/>
      <c r="V1476" s="24">
        <f t="shared" si="96"/>
        <v>990.16342094790321</v>
      </c>
      <c r="X1476" s="5">
        <v>400.85770548965297</v>
      </c>
      <c r="Z1476" s="20">
        <f t="shared" si="97"/>
        <v>1391.0211264375562</v>
      </c>
      <c r="AA1476" s="59">
        <f t="shared" si="95"/>
        <v>41487</v>
      </c>
      <c r="AB1476" s="25">
        <v>150.11548000000002</v>
      </c>
      <c r="AC1476" s="52">
        <v>354.90090000000004</v>
      </c>
      <c r="AD1476" s="35"/>
      <c r="AE1476" s="10">
        <v>0</v>
      </c>
      <c r="AF1476" s="55">
        <v>137.79310000000001</v>
      </c>
      <c r="AG1476" s="56">
        <v>34.638210000000001</v>
      </c>
      <c r="AH1476" s="57">
        <v>146.91776999999999</v>
      </c>
      <c r="AI1476" s="35"/>
      <c r="AJ1476" s="58">
        <v>11.94088</v>
      </c>
      <c r="AK1476" s="58"/>
      <c r="AL1476" s="35">
        <v>0</v>
      </c>
      <c r="AM1476" s="35"/>
      <c r="AN1476" s="35"/>
      <c r="AQ1476" s="24">
        <f t="shared" si="99"/>
        <v>836.30633999999998</v>
      </c>
      <c r="AS1476" s="34">
        <v>721.65</v>
      </c>
      <c r="AU1476" s="20">
        <f t="shared" si="98"/>
        <v>1557.95634</v>
      </c>
      <c r="AW1476" s="20"/>
    </row>
    <row r="1477" spans="1:49" x14ac:dyDescent="0.25">
      <c r="A1477" t="str">
        <f>VLOOKUP($B1477,'Cushing Balance'!$C$2:$E$500,3,TRUE)</f>
        <v>302013</v>
      </c>
      <c r="B1477" s="1">
        <v>41488</v>
      </c>
      <c r="C1477" s="31"/>
      <c r="D1477" s="25">
        <v>93.444670000000002</v>
      </c>
      <c r="E1477" s="42">
        <v>144.30520999999999</v>
      </c>
      <c r="F1477" s="35"/>
      <c r="G1477" s="23">
        <v>86.39541094790323</v>
      </c>
      <c r="H1477" s="40">
        <v>61.086400000000005</v>
      </c>
      <c r="I1477" s="35">
        <v>0</v>
      </c>
      <c r="J1477" s="26">
        <v>0</v>
      </c>
      <c r="K1477" s="9">
        <v>90.166499999999999</v>
      </c>
      <c r="L1477" s="51">
        <v>23.488150000000001</v>
      </c>
      <c r="M1477" s="16">
        <v>318.82465000000002</v>
      </c>
      <c r="N1477" s="35">
        <v>0</v>
      </c>
      <c r="O1477" s="50">
        <v>75.52225</v>
      </c>
      <c r="P1477" s="58"/>
      <c r="Q1477" s="58"/>
      <c r="R1477" s="39">
        <v>0</v>
      </c>
      <c r="S1477" s="58"/>
      <c r="T1477" s="58"/>
      <c r="V1477" s="24">
        <f t="shared" si="96"/>
        <v>893.23324094790325</v>
      </c>
      <c r="X1477" s="5">
        <v>400.85770548965297</v>
      </c>
      <c r="Z1477" s="20">
        <f t="shared" si="97"/>
        <v>1294.0909464375563</v>
      </c>
      <c r="AA1477" s="59">
        <f t="shared" si="95"/>
        <v>41488</v>
      </c>
      <c r="AB1477" s="25">
        <v>151.98412999999999</v>
      </c>
      <c r="AC1477" s="52">
        <v>339.78828999999996</v>
      </c>
      <c r="AD1477" s="35"/>
      <c r="AE1477" s="10">
        <v>0</v>
      </c>
      <c r="AF1477" s="55">
        <v>226.43892000000002</v>
      </c>
      <c r="AG1477" s="56">
        <v>34.904440000000001</v>
      </c>
      <c r="AH1477" s="57">
        <v>163.67555999999999</v>
      </c>
      <c r="AI1477" s="35"/>
      <c r="AJ1477" s="58">
        <v>15.905419999999999</v>
      </c>
      <c r="AK1477" s="58"/>
      <c r="AL1477" s="35">
        <v>0</v>
      </c>
      <c r="AM1477" s="35"/>
      <c r="AN1477" s="35"/>
      <c r="AQ1477" s="24">
        <f t="shared" si="99"/>
        <v>932.69676000000004</v>
      </c>
      <c r="AS1477" s="34">
        <v>721.65</v>
      </c>
      <c r="AU1477" s="20">
        <f t="shared" si="98"/>
        <v>1654.3467599999999</v>
      </c>
      <c r="AW1477" s="20"/>
    </row>
    <row r="1478" spans="1:49" x14ac:dyDescent="0.25">
      <c r="A1478" t="str">
        <f>VLOOKUP($B1478,'Cushing Balance'!$C$2:$E$500,3,TRUE)</f>
        <v>312013</v>
      </c>
      <c r="B1478" s="1">
        <v>41489</v>
      </c>
      <c r="C1478" s="31"/>
      <c r="D1478" s="25">
        <v>91.2166</v>
      </c>
      <c r="E1478" s="42">
        <v>128.34313</v>
      </c>
      <c r="F1478" s="35"/>
      <c r="G1478" s="23">
        <v>86.39541094790323</v>
      </c>
      <c r="H1478" s="40">
        <v>70.920960000000008</v>
      </c>
      <c r="I1478" s="35">
        <v>0</v>
      </c>
      <c r="J1478" s="26">
        <v>0</v>
      </c>
      <c r="K1478" s="9">
        <v>93.475189999999998</v>
      </c>
      <c r="L1478" s="51">
        <v>23.455310000000001</v>
      </c>
      <c r="M1478" s="16">
        <v>311.14683000000002</v>
      </c>
      <c r="N1478" s="35">
        <v>0</v>
      </c>
      <c r="O1478" s="50">
        <v>73.631979999999999</v>
      </c>
      <c r="P1478" s="58"/>
      <c r="Q1478" s="58"/>
      <c r="R1478" s="39">
        <v>0</v>
      </c>
      <c r="S1478" s="58"/>
      <c r="T1478" s="58"/>
      <c r="V1478" s="24">
        <f t="shared" si="96"/>
        <v>878.58541094790337</v>
      </c>
      <c r="X1478" s="5">
        <v>400.85770548965297</v>
      </c>
      <c r="Z1478" s="20">
        <f t="shared" si="97"/>
        <v>1279.4431164375565</v>
      </c>
      <c r="AA1478" s="59">
        <f t="shared" si="95"/>
        <v>41489</v>
      </c>
      <c r="AB1478" s="25">
        <v>147.53754000000001</v>
      </c>
      <c r="AC1478" s="52">
        <v>263.75409999999999</v>
      </c>
      <c r="AD1478" s="35"/>
      <c r="AE1478" s="10">
        <v>0</v>
      </c>
      <c r="AF1478" s="55">
        <v>223.05167</v>
      </c>
      <c r="AG1478" s="56">
        <v>34.485669999999999</v>
      </c>
      <c r="AH1478" s="57">
        <v>155.59551999999999</v>
      </c>
      <c r="AI1478" s="35"/>
      <c r="AJ1478" s="58">
        <v>16.184560000000001</v>
      </c>
      <c r="AK1478" s="58"/>
      <c r="AL1478" s="35">
        <v>0</v>
      </c>
      <c r="AM1478" s="35"/>
      <c r="AN1478" s="35"/>
      <c r="AQ1478" s="24">
        <f t="shared" si="99"/>
        <v>840.60906</v>
      </c>
      <c r="AS1478" s="34">
        <v>721.65</v>
      </c>
      <c r="AU1478" s="20">
        <f t="shared" si="98"/>
        <v>1562.2590599999999</v>
      </c>
      <c r="AW1478" s="20"/>
    </row>
    <row r="1479" spans="1:49" x14ac:dyDescent="0.25">
      <c r="A1479" t="str">
        <f>VLOOKUP($B1479,'Cushing Balance'!$C$2:$E$500,3,TRUE)</f>
        <v>312013</v>
      </c>
      <c r="B1479" s="1">
        <v>41490</v>
      </c>
      <c r="C1479" s="31"/>
      <c r="D1479" s="25">
        <v>0</v>
      </c>
      <c r="E1479" s="42">
        <v>133.25173000000001</v>
      </c>
      <c r="F1479" s="35"/>
      <c r="G1479" s="23">
        <v>86.39541094790323</v>
      </c>
      <c r="H1479" s="40">
        <v>74.696210000000008</v>
      </c>
      <c r="I1479" s="35">
        <v>0</v>
      </c>
      <c r="J1479" s="26">
        <v>0</v>
      </c>
      <c r="K1479" s="9">
        <v>92.540350000000004</v>
      </c>
      <c r="L1479" s="51">
        <v>23.32338</v>
      </c>
      <c r="M1479" s="16">
        <v>302.83596</v>
      </c>
      <c r="N1479" s="35">
        <v>0</v>
      </c>
      <c r="O1479" s="50">
        <v>73.855399999999989</v>
      </c>
      <c r="P1479" s="58"/>
      <c r="Q1479" s="58"/>
      <c r="R1479" s="39">
        <v>0</v>
      </c>
      <c r="S1479" s="58"/>
      <c r="T1479" s="58"/>
      <c r="V1479" s="24">
        <f t="shared" si="96"/>
        <v>786.89844094790317</v>
      </c>
      <c r="X1479" s="5">
        <v>400.85770548965297</v>
      </c>
      <c r="Z1479" s="20">
        <f t="shared" si="97"/>
        <v>1187.7561464375563</v>
      </c>
      <c r="AA1479" s="59">
        <f t="shared" si="95"/>
        <v>41490</v>
      </c>
      <c r="AB1479" s="25">
        <v>151.26469</v>
      </c>
      <c r="AC1479" s="52">
        <v>250.44812999999999</v>
      </c>
      <c r="AD1479" s="35"/>
      <c r="AE1479" s="10">
        <v>0</v>
      </c>
      <c r="AF1479" s="55">
        <v>220.98310000000001</v>
      </c>
      <c r="AG1479" s="56">
        <v>34.099400000000003</v>
      </c>
      <c r="AH1479" s="57">
        <v>135.19421</v>
      </c>
      <c r="AI1479" s="35"/>
      <c r="AJ1479" s="58">
        <v>15.87215</v>
      </c>
      <c r="AK1479" s="58"/>
      <c r="AL1479" s="35">
        <v>0</v>
      </c>
      <c r="AM1479" s="35"/>
      <c r="AN1479" s="35"/>
      <c r="AQ1479" s="24">
        <f t="shared" si="99"/>
        <v>807.86167999999998</v>
      </c>
      <c r="AS1479" s="34">
        <v>721.65</v>
      </c>
      <c r="AU1479" s="20">
        <f t="shared" si="98"/>
        <v>1529.5116800000001</v>
      </c>
      <c r="AW1479" s="20"/>
    </row>
    <row r="1480" spans="1:49" x14ac:dyDescent="0.25">
      <c r="A1480" t="str">
        <f>VLOOKUP($B1480,'Cushing Balance'!$C$2:$E$500,3,TRUE)</f>
        <v>312013</v>
      </c>
      <c r="B1480" s="1">
        <v>41491</v>
      </c>
      <c r="C1480" s="31"/>
      <c r="D1480" s="25">
        <v>138.74710000000002</v>
      </c>
      <c r="E1480" s="42">
        <v>99.8874</v>
      </c>
      <c r="F1480" s="35"/>
      <c r="G1480" s="23">
        <v>86.39541094790323</v>
      </c>
      <c r="H1480" s="40">
        <v>51.729709999999997</v>
      </c>
      <c r="I1480" s="35">
        <v>0</v>
      </c>
      <c r="J1480" s="26">
        <v>0</v>
      </c>
      <c r="K1480" s="9">
        <v>91.343059999999994</v>
      </c>
      <c r="L1480" s="51">
        <v>20.707750000000001</v>
      </c>
      <c r="M1480" s="16">
        <v>291.00003999999996</v>
      </c>
      <c r="N1480" s="35">
        <v>0</v>
      </c>
      <c r="O1480" s="50">
        <v>74.393330000000006</v>
      </c>
      <c r="P1480" s="58"/>
      <c r="Q1480" s="58"/>
      <c r="R1480" s="39">
        <v>0</v>
      </c>
      <c r="S1480" s="58"/>
      <c r="T1480" s="58"/>
      <c r="V1480" s="24">
        <f t="shared" si="96"/>
        <v>854.20380094790312</v>
      </c>
      <c r="X1480" s="5">
        <v>400.85770548965297</v>
      </c>
      <c r="Z1480" s="20">
        <f t="shared" si="97"/>
        <v>1255.0615064375561</v>
      </c>
      <c r="AA1480" s="59">
        <f t="shared" ref="AA1480:AA1543" si="100">B1480</f>
        <v>41491</v>
      </c>
      <c r="AB1480" s="25">
        <v>150.99015</v>
      </c>
      <c r="AC1480" s="52">
        <v>251.52879000000001</v>
      </c>
      <c r="AD1480" s="35"/>
      <c r="AE1480" s="10">
        <v>0</v>
      </c>
      <c r="AF1480" s="55">
        <v>222.92823000000001</v>
      </c>
      <c r="AG1480" s="56">
        <v>34.940480000000001</v>
      </c>
      <c r="AH1480" s="57">
        <v>147.49084999999999</v>
      </c>
      <c r="AI1480" s="35"/>
      <c r="AJ1480" s="58">
        <v>16.06185</v>
      </c>
      <c r="AK1480" s="58"/>
      <c r="AL1480" s="35">
        <v>0</v>
      </c>
      <c r="AM1480" s="35"/>
      <c r="AN1480" s="35"/>
      <c r="AQ1480" s="24">
        <f t="shared" si="99"/>
        <v>823.94035000000008</v>
      </c>
      <c r="AS1480" s="34">
        <v>721.65</v>
      </c>
      <c r="AU1480" s="20">
        <f t="shared" si="98"/>
        <v>1545.5903499999999</v>
      </c>
      <c r="AW1480" s="20"/>
    </row>
    <row r="1481" spans="1:49" x14ac:dyDescent="0.25">
      <c r="A1481" t="str">
        <f>VLOOKUP($B1481,'Cushing Balance'!$C$2:$E$500,3,TRUE)</f>
        <v>312013</v>
      </c>
      <c r="B1481" s="1">
        <v>41492</v>
      </c>
      <c r="C1481" s="31"/>
      <c r="D1481" s="25">
        <v>115.23213</v>
      </c>
      <c r="E1481" s="42">
        <v>130.97</v>
      </c>
      <c r="F1481" s="35"/>
      <c r="G1481" s="23">
        <v>86.39541094790323</v>
      </c>
      <c r="H1481" s="40">
        <v>58.154249999999998</v>
      </c>
      <c r="I1481" s="35">
        <v>0</v>
      </c>
      <c r="J1481" s="26">
        <v>0</v>
      </c>
      <c r="K1481" s="9">
        <v>84.742000000000004</v>
      </c>
      <c r="L1481" s="51">
        <v>22.918560000000003</v>
      </c>
      <c r="M1481" s="16">
        <v>288.71724999999998</v>
      </c>
      <c r="N1481" s="35">
        <v>0</v>
      </c>
      <c r="O1481" s="50">
        <v>74.765710000000013</v>
      </c>
      <c r="P1481" s="58"/>
      <c r="Q1481" s="58"/>
      <c r="R1481" s="39">
        <v>0</v>
      </c>
      <c r="S1481" s="58"/>
      <c r="T1481" s="58"/>
      <c r="V1481" s="24">
        <f t="shared" si="96"/>
        <v>861.89531094790323</v>
      </c>
      <c r="X1481" s="5">
        <v>400.85770548965297</v>
      </c>
      <c r="Z1481" s="20">
        <f t="shared" si="97"/>
        <v>1262.7530164375562</v>
      </c>
      <c r="AA1481" s="59">
        <f t="shared" si="100"/>
        <v>41492</v>
      </c>
      <c r="AB1481" s="25">
        <v>152.29429000000002</v>
      </c>
      <c r="AC1481" s="52">
        <v>198.95425</v>
      </c>
      <c r="AD1481" s="35"/>
      <c r="AE1481" s="10">
        <v>0</v>
      </c>
      <c r="AF1481" s="55">
        <v>222.81440000000001</v>
      </c>
      <c r="AG1481" s="56">
        <v>28.3384</v>
      </c>
      <c r="AH1481" s="57">
        <v>144.37264999999999</v>
      </c>
      <c r="AI1481" s="35"/>
      <c r="AJ1481" s="58">
        <v>15.860709999999999</v>
      </c>
      <c r="AK1481" s="58"/>
      <c r="AL1481" s="35">
        <v>0</v>
      </c>
      <c r="AM1481" s="35"/>
      <c r="AN1481" s="35"/>
      <c r="AQ1481" s="24">
        <f t="shared" si="99"/>
        <v>762.63470000000007</v>
      </c>
      <c r="AS1481" s="34">
        <v>721.65</v>
      </c>
      <c r="AU1481" s="20">
        <f t="shared" si="98"/>
        <v>1484.2847000000002</v>
      </c>
      <c r="AW1481" s="20"/>
    </row>
    <row r="1482" spans="1:49" x14ac:dyDescent="0.25">
      <c r="A1482" t="str">
        <f>VLOOKUP($B1482,'Cushing Balance'!$C$2:$E$500,3,TRUE)</f>
        <v>312013</v>
      </c>
      <c r="B1482" s="1">
        <v>41493</v>
      </c>
      <c r="C1482" s="31"/>
      <c r="D1482" s="25">
        <v>132.7296</v>
      </c>
      <c r="E1482" s="42">
        <v>122.96454</v>
      </c>
      <c r="F1482" s="35"/>
      <c r="G1482" s="23">
        <v>86.39541094790323</v>
      </c>
      <c r="H1482" s="40">
        <v>22.496560000000002</v>
      </c>
      <c r="I1482" s="35">
        <v>0</v>
      </c>
      <c r="J1482" s="26">
        <v>0</v>
      </c>
      <c r="K1482" s="9">
        <v>84.455500000000001</v>
      </c>
      <c r="L1482" s="51">
        <v>23.369289999999999</v>
      </c>
      <c r="M1482" s="16">
        <v>294.11303999999996</v>
      </c>
      <c r="N1482" s="35">
        <v>0</v>
      </c>
      <c r="O1482" s="50">
        <v>73.833169999999996</v>
      </c>
      <c r="P1482" s="58"/>
      <c r="Q1482" s="58"/>
      <c r="R1482" s="39">
        <v>0</v>
      </c>
      <c r="S1482" s="58"/>
      <c r="T1482" s="58"/>
      <c r="V1482" s="24">
        <f t="shared" ref="V1482:V1545" si="101">SUM(D1482:R1482)</f>
        <v>840.35711094790315</v>
      </c>
      <c r="X1482" s="5">
        <v>400.85770548965297</v>
      </c>
      <c r="Z1482" s="20">
        <f t="shared" ref="Z1482:Z1545" si="102">X1482+V1482</f>
        <v>1241.2148164375562</v>
      </c>
      <c r="AA1482" s="59">
        <f t="shared" si="100"/>
        <v>41493</v>
      </c>
      <c r="AB1482" s="25">
        <v>144.74729000000002</v>
      </c>
      <c r="AC1482" s="52">
        <v>187.39718999999999</v>
      </c>
      <c r="AD1482" s="35"/>
      <c r="AE1482" s="10">
        <v>0</v>
      </c>
      <c r="AF1482" s="55">
        <v>224.31538</v>
      </c>
      <c r="AG1482" s="56">
        <v>23.981210000000001</v>
      </c>
      <c r="AH1482" s="57">
        <v>156.32648</v>
      </c>
      <c r="AI1482" s="35"/>
      <c r="AJ1482" s="58">
        <v>16.220230000000001</v>
      </c>
      <c r="AK1482" s="58"/>
      <c r="AL1482" s="35">
        <v>0</v>
      </c>
      <c r="AM1482" s="35"/>
      <c r="AN1482" s="35"/>
      <c r="AQ1482" s="24">
        <f t="shared" si="99"/>
        <v>752.98778000000004</v>
      </c>
      <c r="AS1482" s="34">
        <v>721.65</v>
      </c>
      <c r="AU1482" s="20">
        <f t="shared" ref="AU1482:AU1545" si="103">AS1482+AQ1482</f>
        <v>1474.63778</v>
      </c>
      <c r="AW1482" s="20"/>
    </row>
    <row r="1483" spans="1:49" x14ac:dyDescent="0.25">
      <c r="A1483" t="str">
        <f>VLOOKUP($B1483,'Cushing Balance'!$C$2:$E$500,3,TRUE)</f>
        <v>312013</v>
      </c>
      <c r="B1483" s="1">
        <v>41494</v>
      </c>
      <c r="C1483" s="31"/>
      <c r="D1483" s="25">
        <v>96.383399999999995</v>
      </c>
      <c r="E1483" s="42">
        <v>177.39770999999999</v>
      </c>
      <c r="F1483" s="35"/>
      <c r="G1483" s="23">
        <v>86.39541094790323</v>
      </c>
      <c r="H1483" s="40">
        <v>49.474040000000002</v>
      </c>
      <c r="I1483" s="35">
        <v>0</v>
      </c>
      <c r="J1483" s="26">
        <v>0</v>
      </c>
      <c r="K1483" s="9">
        <v>84.653399999999991</v>
      </c>
      <c r="L1483" s="51">
        <v>22.518229999999999</v>
      </c>
      <c r="M1483" s="16">
        <v>304.26299999999998</v>
      </c>
      <c r="N1483" s="35">
        <v>0</v>
      </c>
      <c r="O1483" s="50">
        <v>70.869770000000003</v>
      </c>
      <c r="P1483" s="58"/>
      <c r="Q1483" s="58"/>
      <c r="R1483" s="39">
        <v>0</v>
      </c>
      <c r="S1483" s="58"/>
      <c r="T1483" s="58"/>
      <c r="V1483" s="24">
        <f t="shared" si="101"/>
        <v>891.95496094790315</v>
      </c>
      <c r="X1483" s="5">
        <v>400.85770548965297</v>
      </c>
      <c r="Z1483" s="20">
        <f t="shared" si="102"/>
        <v>1292.8126664375561</v>
      </c>
      <c r="AA1483" s="59">
        <f t="shared" si="100"/>
        <v>41494</v>
      </c>
      <c r="AB1483" s="25">
        <v>149.11304000000001</v>
      </c>
      <c r="AC1483" s="52">
        <v>204.22423000000001</v>
      </c>
      <c r="AD1483" s="35"/>
      <c r="AE1483" s="10">
        <v>0</v>
      </c>
      <c r="AF1483" s="55">
        <v>227.65970999999999</v>
      </c>
      <c r="AG1483" s="56">
        <v>24.693060000000003</v>
      </c>
      <c r="AH1483" s="57">
        <v>168.739</v>
      </c>
      <c r="AI1483" s="35"/>
      <c r="AJ1483" s="58">
        <v>16.182209999999998</v>
      </c>
      <c r="AK1483" s="58"/>
      <c r="AL1483" s="35">
        <v>0</v>
      </c>
      <c r="AM1483" s="35"/>
      <c r="AN1483" s="35"/>
      <c r="AQ1483" s="24">
        <f t="shared" ref="AQ1483:AQ1546" si="104">SUM(AB1483:AO1483)</f>
        <v>790.61124999999993</v>
      </c>
      <c r="AS1483" s="34">
        <v>721.65</v>
      </c>
      <c r="AU1483" s="20">
        <f t="shared" si="103"/>
        <v>1512.26125</v>
      </c>
      <c r="AW1483" s="20"/>
    </row>
    <row r="1484" spans="1:49" x14ac:dyDescent="0.25">
      <c r="A1484" t="str">
        <f>VLOOKUP($B1484,'Cushing Balance'!$C$2:$E$500,3,TRUE)</f>
        <v>312013</v>
      </c>
      <c r="B1484" s="1">
        <v>41495</v>
      </c>
      <c r="C1484" s="31"/>
      <c r="D1484" s="25">
        <v>91.049379999999999</v>
      </c>
      <c r="E1484" s="42">
        <v>192.82073</v>
      </c>
      <c r="F1484" s="35"/>
      <c r="G1484" s="23">
        <v>86.39541094790323</v>
      </c>
      <c r="H1484" s="40">
        <v>50.635539999999999</v>
      </c>
      <c r="I1484" s="35">
        <v>0</v>
      </c>
      <c r="J1484" s="26">
        <v>0</v>
      </c>
      <c r="K1484" s="9">
        <v>92.164100000000005</v>
      </c>
      <c r="L1484" s="51">
        <v>21.886419999999998</v>
      </c>
      <c r="M1484" s="16">
        <v>330.55627000000004</v>
      </c>
      <c r="N1484" s="35">
        <v>0</v>
      </c>
      <c r="O1484" s="50">
        <v>73.813919999999996</v>
      </c>
      <c r="P1484" s="58"/>
      <c r="Q1484" s="58"/>
      <c r="R1484" s="39">
        <v>0</v>
      </c>
      <c r="S1484" s="58"/>
      <c r="T1484" s="58"/>
      <c r="V1484" s="24">
        <f t="shared" si="101"/>
        <v>939.32177094790336</v>
      </c>
      <c r="X1484" s="5">
        <v>400.85770548965297</v>
      </c>
      <c r="Z1484" s="20">
        <f t="shared" si="102"/>
        <v>1340.1794764375563</v>
      </c>
      <c r="AA1484" s="59">
        <f t="shared" si="100"/>
        <v>41495</v>
      </c>
      <c r="AB1484" s="25">
        <v>146.10676999999998</v>
      </c>
      <c r="AC1484" s="52">
        <v>172.98963000000001</v>
      </c>
      <c r="AD1484" s="35"/>
      <c r="AE1484" s="10">
        <v>0</v>
      </c>
      <c r="AF1484" s="55">
        <v>222.19977</v>
      </c>
      <c r="AG1484" s="56">
        <v>25.104749999999999</v>
      </c>
      <c r="AH1484" s="57">
        <v>148.25595999999999</v>
      </c>
      <c r="AI1484" s="35"/>
      <c r="AJ1484" s="58">
        <v>14.923249999999999</v>
      </c>
      <c r="AK1484" s="58"/>
      <c r="AL1484" s="35">
        <v>0</v>
      </c>
      <c r="AM1484" s="35"/>
      <c r="AN1484" s="35"/>
      <c r="AQ1484" s="24">
        <f t="shared" si="104"/>
        <v>729.58013000000005</v>
      </c>
      <c r="AS1484" s="34">
        <v>721.65</v>
      </c>
      <c r="AU1484" s="20">
        <f t="shared" si="103"/>
        <v>1451.2301299999999</v>
      </c>
      <c r="AW1484" s="20"/>
    </row>
    <row r="1485" spans="1:49" x14ac:dyDescent="0.25">
      <c r="A1485" t="str">
        <f>VLOOKUP($B1485,'Cushing Balance'!$C$2:$E$500,3,TRUE)</f>
        <v>322013</v>
      </c>
      <c r="B1485" s="1">
        <v>41496</v>
      </c>
      <c r="C1485" s="31"/>
      <c r="D1485" s="25">
        <v>96.072020000000009</v>
      </c>
      <c r="E1485" s="42">
        <v>189.53892000000002</v>
      </c>
      <c r="F1485" s="35"/>
      <c r="G1485" s="23">
        <v>86.39541094790323</v>
      </c>
      <c r="H1485" s="40">
        <v>37.72992</v>
      </c>
      <c r="I1485" s="35">
        <v>0</v>
      </c>
      <c r="J1485" s="26">
        <v>0</v>
      </c>
      <c r="K1485" s="9">
        <v>94.52413</v>
      </c>
      <c r="L1485" s="51">
        <v>23.206019999999999</v>
      </c>
      <c r="M1485" s="16">
        <v>320.51092</v>
      </c>
      <c r="N1485" s="35">
        <v>0</v>
      </c>
      <c r="O1485" s="50">
        <v>74.510809999999992</v>
      </c>
      <c r="P1485" s="58"/>
      <c r="Q1485" s="58"/>
      <c r="R1485" s="39">
        <v>0</v>
      </c>
      <c r="S1485" s="58"/>
      <c r="T1485" s="58"/>
      <c r="V1485" s="24">
        <f t="shared" si="101"/>
        <v>922.48815094790325</v>
      </c>
      <c r="X1485" s="5">
        <v>400.85770548965297</v>
      </c>
      <c r="Z1485" s="20">
        <f t="shared" si="102"/>
        <v>1323.3458564375562</v>
      </c>
      <c r="AA1485" s="59">
        <f t="shared" si="100"/>
        <v>41496</v>
      </c>
      <c r="AB1485" s="25">
        <v>150.19867000000002</v>
      </c>
      <c r="AC1485" s="52">
        <v>218.87700000000001</v>
      </c>
      <c r="AD1485" s="35"/>
      <c r="AE1485" s="10">
        <v>0</v>
      </c>
      <c r="AF1485" s="55">
        <v>222.88198</v>
      </c>
      <c r="AG1485" s="56">
        <v>34.312460000000002</v>
      </c>
      <c r="AH1485" s="57">
        <v>151.48367000000002</v>
      </c>
      <c r="AI1485" s="35"/>
      <c r="AJ1485" s="58">
        <v>15.90963</v>
      </c>
      <c r="AK1485" s="58"/>
      <c r="AL1485" s="35">
        <v>0</v>
      </c>
      <c r="AM1485" s="35"/>
      <c r="AN1485" s="35"/>
      <c r="AQ1485" s="24">
        <f t="shared" si="104"/>
        <v>793.66341</v>
      </c>
      <c r="AS1485" s="34">
        <v>721.65</v>
      </c>
      <c r="AU1485" s="20">
        <f t="shared" si="103"/>
        <v>1515.31341</v>
      </c>
      <c r="AW1485" s="20"/>
    </row>
    <row r="1486" spans="1:49" x14ac:dyDescent="0.25">
      <c r="A1486" t="str">
        <f>VLOOKUP($B1486,'Cushing Balance'!$C$2:$E$500,3,TRUE)</f>
        <v>322013</v>
      </c>
      <c r="B1486" s="1">
        <v>41497</v>
      </c>
      <c r="C1486" s="31"/>
      <c r="D1486" s="25">
        <v>208.58067000000003</v>
      </c>
      <c r="E1486" s="42">
        <v>183.57213000000002</v>
      </c>
      <c r="F1486" s="35"/>
      <c r="G1486" s="23">
        <v>86.39541094790323</v>
      </c>
      <c r="H1486" s="40">
        <v>38.790289999999999</v>
      </c>
      <c r="I1486" s="35">
        <v>0</v>
      </c>
      <c r="J1486" s="26">
        <v>0</v>
      </c>
      <c r="K1486" s="9">
        <v>89.149479999999997</v>
      </c>
      <c r="L1486" s="51">
        <v>23.04177</v>
      </c>
      <c r="M1486" s="16">
        <v>311.28194000000002</v>
      </c>
      <c r="N1486" s="35">
        <v>0</v>
      </c>
      <c r="O1486" s="50">
        <v>74.557899999999989</v>
      </c>
      <c r="P1486" s="58"/>
      <c r="Q1486" s="58"/>
      <c r="R1486" s="39">
        <v>0</v>
      </c>
      <c r="S1486" s="58"/>
      <c r="T1486" s="58"/>
      <c r="V1486" s="24">
        <f t="shared" si="101"/>
        <v>1015.3695909479034</v>
      </c>
      <c r="X1486" s="5">
        <v>400.85770548965297</v>
      </c>
      <c r="Z1486" s="20">
        <f t="shared" si="102"/>
        <v>1416.2272964375563</v>
      </c>
      <c r="AA1486" s="59">
        <f t="shared" si="100"/>
        <v>41497</v>
      </c>
      <c r="AB1486" s="25">
        <v>151.95404000000002</v>
      </c>
      <c r="AC1486" s="52">
        <v>208.55914999999999</v>
      </c>
      <c r="AD1486" s="35"/>
      <c r="AE1486" s="10">
        <v>0</v>
      </c>
      <c r="AF1486" s="55">
        <v>222.94029</v>
      </c>
      <c r="AG1486" s="56">
        <v>28.224709999999998</v>
      </c>
      <c r="AH1486" s="57">
        <v>155.35535000000002</v>
      </c>
      <c r="AI1486" s="35"/>
      <c r="AJ1486" s="58">
        <v>15.586790000000001</v>
      </c>
      <c r="AK1486" s="58"/>
      <c r="AL1486" s="35">
        <v>0</v>
      </c>
      <c r="AM1486" s="35"/>
      <c r="AN1486" s="35"/>
      <c r="AQ1486" s="24">
        <f t="shared" si="104"/>
        <v>782.62032999999997</v>
      </c>
      <c r="AS1486" s="34">
        <v>721.65</v>
      </c>
      <c r="AU1486" s="20">
        <f t="shared" si="103"/>
        <v>1504.2703299999998</v>
      </c>
      <c r="AW1486" s="20"/>
    </row>
    <row r="1487" spans="1:49" x14ac:dyDescent="0.25">
      <c r="A1487" t="str">
        <f>VLOOKUP($B1487,'Cushing Balance'!$C$2:$E$500,3,TRUE)</f>
        <v>322013</v>
      </c>
      <c r="B1487" s="1">
        <v>41498</v>
      </c>
      <c r="C1487" s="31"/>
      <c r="D1487" s="25">
        <v>0</v>
      </c>
      <c r="E1487" s="42">
        <v>177.89371</v>
      </c>
      <c r="F1487" s="35"/>
      <c r="G1487" s="23">
        <v>86.39541094790323</v>
      </c>
      <c r="H1487" s="40">
        <v>35.111599999999996</v>
      </c>
      <c r="I1487" s="35">
        <v>0</v>
      </c>
      <c r="J1487" s="26">
        <v>0</v>
      </c>
      <c r="K1487" s="9">
        <v>88.576059999999998</v>
      </c>
      <c r="L1487" s="51">
        <v>21.209019999999999</v>
      </c>
      <c r="M1487" s="16">
        <v>383.27390000000003</v>
      </c>
      <c r="N1487" s="35">
        <v>0</v>
      </c>
      <c r="O1487" s="50">
        <v>73.879100000000008</v>
      </c>
      <c r="P1487" s="58"/>
      <c r="Q1487" s="58"/>
      <c r="R1487" s="39">
        <v>0</v>
      </c>
      <c r="S1487" s="58"/>
      <c r="T1487" s="58"/>
      <c r="V1487" s="24">
        <f t="shared" si="101"/>
        <v>866.33880094790322</v>
      </c>
      <c r="X1487" s="5">
        <v>400.85770548965297</v>
      </c>
      <c r="Z1487" s="20">
        <f t="shared" si="102"/>
        <v>1267.1965064375563</v>
      </c>
      <c r="AA1487" s="59">
        <f t="shared" si="100"/>
        <v>41498</v>
      </c>
      <c r="AB1487" s="25">
        <v>146.76781</v>
      </c>
      <c r="AC1487" s="52">
        <v>175.91638</v>
      </c>
      <c r="AD1487" s="35"/>
      <c r="AE1487" s="10">
        <v>0</v>
      </c>
      <c r="AF1487" s="55">
        <v>218.18015</v>
      </c>
      <c r="AG1487" s="56">
        <v>32.3444</v>
      </c>
      <c r="AH1487" s="57">
        <v>156.51938000000001</v>
      </c>
      <c r="AI1487" s="35"/>
      <c r="AJ1487" s="58">
        <v>16.15344</v>
      </c>
      <c r="AK1487" s="58"/>
      <c r="AL1487" s="35">
        <v>0</v>
      </c>
      <c r="AM1487" s="35"/>
      <c r="AN1487" s="35"/>
      <c r="AQ1487" s="24">
        <f t="shared" si="104"/>
        <v>745.88156000000004</v>
      </c>
      <c r="AS1487" s="34">
        <v>721.65</v>
      </c>
      <c r="AU1487" s="20">
        <f t="shared" si="103"/>
        <v>1467.5315599999999</v>
      </c>
      <c r="AW1487" s="20"/>
    </row>
    <row r="1488" spans="1:49" x14ac:dyDescent="0.25">
      <c r="A1488" t="str">
        <f>VLOOKUP($B1488,'Cushing Balance'!$C$2:$E$500,3,TRUE)</f>
        <v>322013</v>
      </c>
      <c r="B1488" s="1">
        <v>41499</v>
      </c>
      <c r="C1488" s="31"/>
      <c r="D1488" s="25">
        <v>33.465879999999999</v>
      </c>
      <c r="E1488" s="42">
        <v>179.28115</v>
      </c>
      <c r="F1488" s="35"/>
      <c r="G1488" s="23">
        <v>86.39541094790323</v>
      </c>
      <c r="H1488" s="40">
        <v>47.188230000000004</v>
      </c>
      <c r="I1488" s="35">
        <v>0</v>
      </c>
      <c r="J1488" s="26">
        <v>0</v>
      </c>
      <c r="K1488" s="9">
        <v>89.03703999999999</v>
      </c>
      <c r="L1488" s="51">
        <v>20.349979999999999</v>
      </c>
      <c r="M1488" s="16">
        <v>352.37796000000003</v>
      </c>
      <c r="N1488" s="35">
        <v>0</v>
      </c>
      <c r="O1488" s="50">
        <v>72.741649999999993</v>
      </c>
      <c r="P1488" s="58"/>
      <c r="Q1488" s="58"/>
      <c r="R1488" s="39">
        <v>0</v>
      </c>
      <c r="S1488" s="58"/>
      <c r="T1488" s="58"/>
      <c r="V1488" s="24">
        <f t="shared" si="101"/>
        <v>880.83730094790326</v>
      </c>
      <c r="X1488" s="5">
        <v>400.85770548965297</v>
      </c>
      <c r="Z1488" s="20">
        <f t="shared" si="102"/>
        <v>1281.6950064375562</v>
      </c>
      <c r="AA1488" s="59">
        <f t="shared" si="100"/>
        <v>41499</v>
      </c>
      <c r="AB1488" s="25">
        <v>149.33654000000001</v>
      </c>
      <c r="AC1488" s="52">
        <v>182.6369</v>
      </c>
      <c r="AD1488" s="35"/>
      <c r="AE1488" s="10">
        <v>0</v>
      </c>
      <c r="AF1488" s="55">
        <v>125.65258</v>
      </c>
      <c r="AG1488" s="56">
        <v>28.2879</v>
      </c>
      <c r="AH1488" s="57">
        <v>157.90282999999999</v>
      </c>
      <c r="AI1488" s="35"/>
      <c r="AJ1488" s="58">
        <v>16.01031</v>
      </c>
      <c r="AK1488" s="58"/>
      <c r="AL1488" s="35">
        <v>0</v>
      </c>
      <c r="AM1488" s="35"/>
      <c r="AN1488" s="35"/>
      <c r="AQ1488" s="24">
        <f t="shared" si="104"/>
        <v>659.82705999999996</v>
      </c>
      <c r="AS1488" s="34">
        <v>721.65</v>
      </c>
      <c r="AU1488" s="20">
        <f t="shared" si="103"/>
        <v>1381.4770599999999</v>
      </c>
      <c r="AW1488" s="20"/>
    </row>
    <row r="1489" spans="1:49" x14ac:dyDescent="0.25">
      <c r="A1489" t="str">
        <f>VLOOKUP($B1489,'Cushing Balance'!$C$2:$E$500,3,TRUE)</f>
        <v>322013</v>
      </c>
      <c r="B1489" s="1">
        <v>41500</v>
      </c>
      <c r="C1489" s="31"/>
      <c r="D1489" s="25">
        <v>179.90600000000001</v>
      </c>
      <c r="E1489" s="42">
        <v>195.13617000000002</v>
      </c>
      <c r="F1489" s="35"/>
      <c r="G1489" s="23">
        <v>86.39541094790323</v>
      </c>
      <c r="H1489" s="40">
        <v>53.573749999999997</v>
      </c>
      <c r="I1489" s="35">
        <v>0</v>
      </c>
      <c r="J1489" s="26">
        <v>0</v>
      </c>
      <c r="K1489" s="9">
        <v>93.23415</v>
      </c>
      <c r="L1489" s="51">
        <v>23.010830000000002</v>
      </c>
      <c r="M1489" s="16">
        <v>300.89908000000003</v>
      </c>
      <c r="N1489" s="35">
        <v>0</v>
      </c>
      <c r="O1489" s="50">
        <v>73.790130000000005</v>
      </c>
      <c r="P1489" s="58"/>
      <c r="Q1489" s="58"/>
      <c r="R1489" s="39">
        <v>0</v>
      </c>
      <c r="S1489" s="58"/>
      <c r="T1489" s="58"/>
      <c r="V1489" s="24">
        <f t="shared" si="101"/>
        <v>1005.9455209479033</v>
      </c>
      <c r="X1489" s="5">
        <v>400.85770548965297</v>
      </c>
      <c r="Z1489" s="20">
        <f t="shared" si="102"/>
        <v>1406.8032264375563</v>
      </c>
      <c r="AA1489" s="59">
        <f t="shared" si="100"/>
        <v>41500</v>
      </c>
      <c r="AB1489" s="25">
        <v>150.96994000000001</v>
      </c>
      <c r="AC1489" s="52">
        <v>210.10404</v>
      </c>
      <c r="AD1489" s="35"/>
      <c r="AE1489" s="10">
        <v>0</v>
      </c>
      <c r="AF1489" s="55">
        <v>62.546669999999999</v>
      </c>
      <c r="AG1489" s="56">
        <v>34.174190000000003</v>
      </c>
      <c r="AH1489" s="57">
        <v>157.19315</v>
      </c>
      <c r="AI1489" s="35"/>
      <c r="AJ1489" s="58">
        <v>15.8879</v>
      </c>
      <c r="AK1489" s="58"/>
      <c r="AL1489" s="35">
        <v>0</v>
      </c>
      <c r="AM1489" s="35"/>
      <c r="AN1489" s="35"/>
      <c r="AQ1489" s="24">
        <f t="shared" si="104"/>
        <v>630.87589000000003</v>
      </c>
      <c r="AS1489" s="34">
        <v>721.65</v>
      </c>
      <c r="AU1489" s="20">
        <f t="shared" si="103"/>
        <v>1352.5258899999999</v>
      </c>
      <c r="AW1489" s="20"/>
    </row>
    <row r="1490" spans="1:49" x14ac:dyDescent="0.25">
      <c r="A1490" t="str">
        <f>VLOOKUP($B1490,'Cushing Balance'!$C$2:$E$500,3,TRUE)</f>
        <v>322013</v>
      </c>
      <c r="B1490" s="1">
        <v>41501</v>
      </c>
      <c r="C1490" s="31"/>
      <c r="D1490" s="25">
        <v>0</v>
      </c>
      <c r="E1490" s="42">
        <v>194.30176999999998</v>
      </c>
      <c r="F1490" s="35"/>
      <c r="G1490" s="23">
        <v>86.39541094790323</v>
      </c>
      <c r="H1490" s="40">
        <v>16.968349999999997</v>
      </c>
      <c r="I1490" s="35">
        <v>0</v>
      </c>
      <c r="J1490" s="26">
        <v>0</v>
      </c>
      <c r="K1490" s="9">
        <v>90.283539999999988</v>
      </c>
      <c r="L1490" s="51">
        <v>22.892250000000001</v>
      </c>
      <c r="M1490" s="16">
        <v>318.20898</v>
      </c>
      <c r="N1490" s="35">
        <v>0</v>
      </c>
      <c r="O1490" s="50">
        <v>74.01379</v>
      </c>
      <c r="P1490" s="58"/>
      <c r="Q1490" s="58"/>
      <c r="R1490" s="39">
        <v>0</v>
      </c>
      <c r="S1490" s="58"/>
      <c r="T1490" s="58"/>
      <c r="V1490" s="24">
        <f t="shared" si="101"/>
        <v>803.0640909479032</v>
      </c>
      <c r="X1490" s="5">
        <v>400.85770548965297</v>
      </c>
      <c r="Z1490" s="20">
        <f t="shared" si="102"/>
        <v>1203.9217964375562</v>
      </c>
      <c r="AA1490" s="59">
        <f t="shared" si="100"/>
        <v>41501</v>
      </c>
      <c r="AB1490" s="25">
        <v>147.66794000000002</v>
      </c>
      <c r="AC1490" s="52">
        <v>353.78100000000001</v>
      </c>
      <c r="AD1490" s="35"/>
      <c r="AE1490" s="10">
        <v>0</v>
      </c>
      <c r="AF1490" s="55">
        <v>220.62454</v>
      </c>
      <c r="AG1490" s="56">
        <v>33.394480000000001</v>
      </c>
      <c r="AH1490" s="57">
        <v>147.15707999999998</v>
      </c>
      <c r="AI1490" s="35"/>
      <c r="AJ1490" s="58">
        <v>14.99038</v>
      </c>
      <c r="AK1490" s="58"/>
      <c r="AL1490" s="35">
        <v>0</v>
      </c>
      <c r="AM1490" s="35"/>
      <c r="AN1490" s="35"/>
      <c r="AQ1490" s="24">
        <f t="shared" si="104"/>
        <v>917.61541999999997</v>
      </c>
      <c r="AS1490" s="34">
        <v>721.65</v>
      </c>
      <c r="AU1490" s="20">
        <f t="shared" si="103"/>
        <v>1639.2654199999999</v>
      </c>
      <c r="AW1490" s="20"/>
    </row>
    <row r="1491" spans="1:49" x14ac:dyDescent="0.25">
      <c r="A1491" t="str">
        <f>VLOOKUP($B1491,'Cushing Balance'!$C$2:$E$500,3,TRUE)</f>
        <v>322013</v>
      </c>
      <c r="B1491" s="1">
        <v>41502</v>
      </c>
      <c r="C1491" s="31"/>
      <c r="D1491" s="25">
        <v>0</v>
      </c>
      <c r="E1491" s="42">
        <v>190.97810000000001</v>
      </c>
      <c r="F1491" s="35"/>
      <c r="G1491" s="23">
        <v>86.39541094790323</v>
      </c>
      <c r="H1491" s="40">
        <v>58.896830000000001</v>
      </c>
      <c r="I1491" s="35">
        <v>0</v>
      </c>
      <c r="J1491" s="26">
        <v>0</v>
      </c>
      <c r="K1491" s="9">
        <v>90.466580000000008</v>
      </c>
      <c r="L1491" s="51">
        <v>23.206310000000002</v>
      </c>
      <c r="M1491" s="16">
        <v>314.96537999999998</v>
      </c>
      <c r="N1491" s="35">
        <v>0</v>
      </c>
      <c r="O1491" s="50">
        <v>73.846310000000003</v>
      </c>
      <c r="P1491" s="58"/>
      <c r="Q1491" s="58"/>
      <c r="R1491" s="39">
        <v>0</v>
      </c>
      <c r="S1491" s="58"/>
      <c r="T1491" s="58"/>
      <c r="V1491" s="24">
        <f t="shared" si="101"/>
        <v>838.75492094790332</v>
      </c>
      <c r="X1491" s="5">
        <v>400.85770548965297</v>
      </c>
      <c r="Z1491" s="20">
        <f t="shared" si="102"/>
        <v>1239.6126264375562</v>
      </c>
      <c r="AA1491" s="59">
        <f t="shared" si="100"/>
        <v>41502</v>
      </c>
      <c r="AB1491" s="25">
        <v>150.83783</v>
      </c>
      <c r="AC1491" s="52">
        <v>341.66133000000002</v>
      </c>
      <c r="AD1491" s="35"/>
      <c r="AE1491" s="10">
        <v>0</v>
      </c>
      <c r="AF1491" s="55">
        <v>229.98401999999999</v>
      </c>
      <c r="AG1491" s="56">
        <v>32.817959999999999</v>
      </c>
      <c r="AH1491" s="57">
        <v>144.58617000000001</v>
      </c>
      <c r="AI1491" s="35"/>
      <c r="AJ1491" s="58">
        <v>16.066379999999999</v>
      </c>
      <c r="AK1491" s="58"/>
      <c r="AL1491" s="35">
        <v>0</v>
      </c>
      <c r="AM1491" s="35"/>
      <c r="AN1491" s="35"/>
      <c r="AQ1491" s="24">
        <f t="shared" si="104"/>
        <v>915.95368999999994</v>
      </c>
      <c r="AS1491" s="34">
        <v>721.65</v>
      </c>
      <c r="AU1491" s="20">
        <f t="shared" si="103"/>
        <v>1637.6036899999999</v>
      </c>
      <c r="AW1491" s="20"/>
    </row>
    <row r="1492" spans="1:49" x14ac:dyDescent="0.25">
      <c r="A1492" t="str">
        <f>VLOOKUP($B1492,'Cushing Balance'!$C$2:$E$500,3,TRUE)</f>
        <v>332013</v>
      </c>
      <c r="B1492" s="1">
        <v>41503</v>
      </c>
      <c r="C1492" s="31"/>
      <c r="D1492" s="25">
        <v>0</v>
      </c>
      <c r="E1492" s="42">
        <v>199.35420999999999</v>
      </c>
      <c r="F1492" s="35"/>
      <c r="G1492" s="23">
        <v>86.39541094790323</v>
      </c>
      <c r="H1492" s="40">
        <v>66.027000000000001</v>
      </c>
      <c r="I1492" s="35">
        <v>0</v>
      </c>
      <c r="J1492" s="26">
        <v>0</v>
      </c>
      <c r="K1492" s="9">
        <v>82.048349999999999</v>
      </c>
      <c r="L1492" s="51">
        <v>23.167560000000002</v>
      </c>
      <c r="M1492" s="16">
        <v>426.99131</v>
      </c>
      <c r="N1492" s="35">
        <v>0</v>
      </c>
      <c r="O1492" s="50">
        <v>75.059080000000009</v>
      </c>
      <c r="P1492" s="58"/>
      <c r="Q1492" s="58"/>
      <c r="R1492" s="39">
        <v>0</v>
      </c>
      <c r="S1492" s="58"/>
      <c r="T1492" s="58"/>
      <c r="V1492" s="24">
        <f t="shared" si="101"/>
        <v>959.04292094790321</v>
      </c>
      <c r="X1492" s="5">
        <v>400.85770548965297</v>
      </c>
      <c r="Z1492" s="20">
        <f t="shared" si="102"/>
        <v>1359.9006264375562</v>
      </c>
      <c r="AA1492" s="59">
        <f t="shared" si="100"/>
        <v>41503</v>
      </c>
      <c r="AB1492" s="25">
        <v>150.86243999999999</v>
      </c>
      <c r="AC1492" s="52">
        <v>340.14284999999995</v>
      </c>
      <c r="AD1492" s="35"/>
      <c r="AE1492" s="10">
        <v>0</v>
      </c>
      <c r="AF1492" s="55">
        <v>218.21545999999998</v>
      </c>
      <c r="AG1492" s="56">
        <v>34.812150000000003</v>
      </c>
      <c r="AH1492" s="57">
        <v>139.78945999999999</v>
      </c>
      <c r="AI1492" s="35"/>
      <c r="AJ1492" s="58">
        <v>15.536670000000001</v>
      </c>
      <c r="AK1492" s="58"/>
      <c r="AL1492" s="35">
        <v>0</v>
      </c>
      <c r="AM1492" s="35"/>
      <c r="AN1492" s="35"/>
      <c r="AQ1492" s="24">
        <f t="shared" si="104"/>
        <v>899.35902999999985</v>
      </c>
      <c r="AS1492" s="34">
        <v>721.65</v>
      </c>
      <c r="AU1492" s="20">
        <f t="shared" si="103"/>
        <v>1621.0090299999997</v>
      </c>
      <c r="AW1492" s="20"/>
    </row>
    <row r="1493" spans="1:49" x14ac:dyDescent="0.25">
      <c r="A1493" t="str">
        <f>VLOOKUP($B1493,'Cushing Balance'!$C$2:$E$500,3,TRUE)</f>
        <v>332013</v>
      </c>
      <c r="B1493" s="1">
        <v>41504</v>
      </c>
      <c r="C1493" s="31"/>
      <c r="D1493" s="25">
        <v>0</v>
      </c>
      <c r="E1493" s="42">
        <v>195.43090000000001</v>
      </c>
      <c r="F1493" s="35"/>
      <c r="G1493" s="23">
        <v>86.39541094790323</v>
      </c>
      <c r="H1493" s="40">
        <v>79.802480000000003</v>
      </c>
      <c r="I1493" s="35">
        <v>0</v>
      </c>
      <c r="J1493" s="26">
        <v>0</v>
      </c>
      <c r="K1493" s="9">
        <v>69.481769999999997</v>
      </c>
      <c r="L1493" s="51">
        <v>19.757709999999999</v>
      </c>
      <c r="M1493" s="16">
        <v>331.84219000000002</v>
      </c>
      <c r="N1493" s="35">
        <v>0</v>
      </c>
      <c r="O1493" s="50">
        <v>73.934830000000005</v>
      </c>
      <c r="P1493" s="58"/>
      <c r="Q1493" s="58"/>
      <c r="R1493" s="39">
        <v>0</v>
      </c>
      <c r="S1493" s="58"/>
      <c r="T1493" s="58"/>
      <c r="V1493" s="24">
        <f t="shared" si="101"/>
        <v>856.64529094790328</v>
      </c>
      <c r="X1493" s="5">
        <v>400.85770548965297</v>
      </c>
      <c r="Z1493" s="20">
        <f t="shared" si="102"/>
        <v>1257.5029964375562</v>
      </c>
      <c r="AA1493" s="59">
        <f t="shared" si="100"/>
        <v>41504</v>
      </c>
      <c r="AB1493" s="25">
        <v>151.34592000000001</v>
      </c>
      <c r="AC1493" s="52">
        <v>282.12450000000001</v>
      </c>
      <c r="AD1493" s="35"/>
      <c r="AE1493" s="10">
        <v>0</v>
      </c>
      <c r="AF1493" s="55">
        <v>225.26481000000001</v>
      </c>
      <c r="AG1493" s="56">
        <v>34.967690000000005</v>
      </c>
      <c r="AH1493" s="57">
        <v>147.31539999999998</v>
      </c>
      <c r="AI1493" s="35"/>
      <c r="AJ1493" s="58">
        <v>16.06146</v>
      </c>
      <c r="AK1493" s="58"/>
      <c r="AL1493" s="35">
        <v>0</v>
      </c>
      <c r="AM1493" s="35"/>
      <c r="AN1493" s="35"/>
      <c r="AQ1493" s="24">
        <f t="shared" si="104"/>
        <v>857.07977999999991</v>
      </c>
      <c r="AS1493" s="34">
        <v>721.65</v>
      </c>
      <c r="AU1493" s="20">
        <f t="shared" si="103"/>
        <v>1578.7297799999999</v>
      </c>
      <c r="AW1493" s="20"/>
    </row>
    <row r="1494" spans="1:49" x14ac:dyDescent="0.25">
      <c r="A1494" t="str">
        <f>VLOOKUP($B1494,'Cushing Balance'!$C$2:$E$500,3,TRUE)</f>
        <v>332013</v>
      </c>
      <c r="B1494" s="1">
        <v>41505</v>
      </c>
      <c r="C1494" s="31"/>
      <c r="D1494" s="25">
        <v>286.15057999999999</v>
      </c>
      <c r="E1494" s="42">
        <v>165.93513000000002</v>
      </c>
      <c r="F1494" s="35"/>
      <c r="G1494" s="23">
        <v>86.39541094790323</v>
      </c>
      <c r="H1494" s="40">
        <v>72.553710000000009</v>
      </c>
      <c r="I1494" s="35">
        <v>0</v>
      </c>
      <c r="J1494" s="26">
        <v>0</v>
      </c>
      <c r="K1494" s="9">
        <v>84.567789999999988</v>
      </c>
      <c r="L1494" s="51">
        <v>19.472459999999998</v>
      </c>
      <c r="M1494" s="16">
        <v>426.17599999999999</v>
      </c>
      <c r="N1494" s="35">
        <v>0</v>
      </c>
      <c r="O1494" s="50">
        <v>74.653419999999997</v>
      </c>
      <c r="P1494" s="58"/>
      <c r="Q1494" s="58"/>
      <c r="R1494" s="39">
        <v>0</v>
      </c>
      <c r="S1494" s="58"/>
      <c r="T1494" s="58"/>
      <c r="V1494" s="24">
        <f t="shared" si="101"/>
        <v>1215.9045009479032</v>
      </c>
      <c r="X1494" s="5">
        <v>400.85770548965297</v>
      </c>
      <c r="Z1494" s="20">
        <f t="shared" si="102"/>
        <v>1616.7622064375562</v>
      </c>
      <c r="AA1494" s="59">
        <f t="shared" si="100"/>
        <v>41505</v>
      </c>
      <c r="AB1494" s="25">
        <v>151.2869</v>
      </c>
      <c r="AC1494" s="52">
        <v>344.33252000000005</v>
      </c>
      <c r="AD1494" s="35"/>
      <c r="AE1494" s="10">
        <v>0</v>
      </c>
      <c r="AF1494" s="55">
        <v>230.77655999999999</v>
      </c>
      <c r="AG1494" s="56">
        <v>35.284519999999993</v>
      </c>
      <c r="AH1494" s="57">
        <v>159.74113</v>
      </c>
      <c r="AI1494" s="35"/>
      <c r="AJ1494" s="58">
        <v>16.100439999999999</v>
      </c>
      <c r="AK1494" s="58"/>
      <c r="AL1494" s="35">
        <v>0</v>
      </c>
      <c r="AM1494" s="35"/>
      <c r="AN1494" s="35"/>
      <c r="AQ1494" s="24">
        <f t="shared" si="104"/>
        <v>937.5220700000001</v>
      </c>
      <c r="AS1494" s="34">
        <v>721.65</v>
      </c>
      <c r="AU1494" s="20">
        <f t="shared" si="103"/>
        <v>1659.1720700000001</v>
      </c>
      <c r="AW1494" s="20"/>
    </row>
    <row r="1495" spans="1:49" x14ac:dyDescent="0.25">
      <c r="A1495" t="str">
        <f>VLOOKUP($B1495,'Cushing Balance'!$C$2:$E$500,3,TRUE)</f>
        <v>332013</v>
      </c>
      <c r="B1495" s="1">
        <v>41506</v>
      </c>
      <c r="C1495" s="31"/>
      <c r="D1495" s="25">
        <v>130.91928999999999</v>
      </c>
      <c r="E1495" s="42">
        <v>199.78264999999999</v>
      </c>
      <c r="F1495" s="35"/>
      <c r="G1495" s="23">
        <v>86.39541094790323</v>
      </c>
      <c r="H1495" s="40">
        <v>74.569960000000009</v>
      </c>
      <c r="I1495" s="35">
        <v>0</v>
      </c>
      <c r="J1495" s="26">
        <v>0</v>
      </c>
      <c r="K1495" s="9">
        <v>95.584770000000006</v>
      </c>
      <c r="L1495" s="51">
        <v>23.166830000000001</v>
      </c>
      <c r="M1495" s="16">
        <v>320.83819</v>
      </c>
      <c r="N1495" s="35">
        <v>0</v>
      </c>
      <c r="O1495" s="50">
        <v>74.692999999999998</v>
      </c>
      <c r="P1495" s="58"/>
      <c r="Q1495" s="58"/>
      <c r="R1495" s="39">
        <v>0</v>
      </c>
      <c r="S1495" s="58"/>
      <c r="T1495" s="58"/>
      <c r="V1495" s="24">
        <f t="shared" si="101"/>
        <v>1005.9501009479034</v>
      </c>
      <c r="X1495" s="5">
        <v>400.85770548965297</v>
      </c>
      <c r="Z1495" s="20">
        <f t="shared" si="102"/>
        <v>1406.8078064375563</v>
      </c>
      <c r="AA1495" s="59">
        <f t="shared" si="100"/>
        <v>41506</v>
      </c>
      <c r="AB1495" s="25">
        <v>147.88279</v>
      </c>
      <c r="AC1495" s="52">
        <v>158.11338000000001</v>
      </c>
      <c r="AD1495" s="35"/>
      <c r="AE1495" s="10">
        <v>0</v>
      </c>
      <c r="AF1495" s="55">
        <v>223.97318999999999</v>
      </c>
      <c r="AG1495" s="56">
        <v>35.230170000000001</v>
      </c>
      <c r="AH1495" s="57">
        <v>167.97754</v>
      </c>
      <c r="AI1495" s="35"/>
      <c r="AJ1495" s="58">
        <v>16.088809999999999</v>
      </c>
      <c r="AK1495" s="58"/>
      <c r="AL1495" s="35">
        <v>0</v>
      </c>
      <c r="AM1495" s="35"/>
      <c r="AN1495" s="35"/>
      <c r="AQ1495" s="24">
        <f t="shared" si="104"/>
        <v>749.26588000000004</v>
      </c>
      <c r="AS1495" s="34">
        <v>721.65</v>
      </c>
      <c r="AU1495" s="20">
        <f t="shared" si="103"/>
        <v>1470.91588</v>
      </c>
      <c r="AW1495" s="20"/>
    </row>
    <row r="1496" spans="1:49" x14ac:dyDescent="0.25">
      <c r="A1496" t="str">
        <f>VLOOKUP($B1496,'Cushing Balance'!$C$2:$E$500,3,TRUE)</f>
        <v>332013</v>
      </c>
      <c r="B1496" s="1">
        <v>41507</v>
      </c>
      <c r="C1496" s="31"/>
      <c r="D1496" s="25">
        <v>181.54050000000001</v>
      </c>
      <c r="E1496" s="42">
        <v>196.57768999999999</v>
      </c>
      <c r="F1496" s="35"/>
      <c r="G1496" s="23">
        <v>86.39541094790323</v>
      </c>
      <c r="H1496" s="40">
        <v>79.790399999999991</v>
      </c>
      <c r="I1496" s="35">
        <v>0</v>
      </c>
      <c r="J1496" s="26">
        <v>0</v>
      </c>
      <c r="K1496" s="9">
        <v>95.343919999999997</v>
      </c>
      <c r="L1496" s="51">
        <v>23.135830000000002</v>
      </c>
      <c r="M1496" s="16">
        <v>296.72192000000001</v>
      </c>
      <c r="N1496" s="35">
        <v>0</v>
      </c>
      <c r="O1496" s="50">
        <v>74.905830000000009</v>
      </c>
      <c r="P1496" s="58"/>
      <c r="Q1496" s="58"/>
      <c r="R1496" s="39">
        <v>44.12406</v>
      </c>
      <c r="S1496" s="58"/>
      <c r="T1496" s="58"/>
      <c r="V1496" s="24">
        <f t="shared" si="101"/>
        <v>1078.5355609479034</v>
      </c>
      <c r="X1496" s="5">
        <v>400.85770548965297</v>
      </c>
      <c r="Z1496" s="20">
        <f t="shared" si="102"/>
        <v>1479.3932664375563</v>
      </c>
      <c r="AA1496" s="59">
        <f t="shared" si="100"/>
        <v>41507</v>
      </c>
      <c r="AB1496" s="25">
        <v>151.66065</v>
      </c>
      <c r="AC1496" s="52">
        <v>249.15223</v>
      </c>
      <c r="AD1496" s="35"/>
      <c r="AE1496" s="10">
        <v>0</v>
      </c>
      <c r="AF1496" s="55">
        <v>224.91935000000001</v>
      </c>
      <c r="AG1496" s="56">
        <v>35.286540000000002</v>
      </c>
      <c r="AH1496" s="57">
        <v>165.14323000000002</v>
      </c>
      <c r="AI1496" s="35"/>
      <c r="AJ1496" s="58">
        <v>15.652520000000001</v>
      </c>
      <c r="AK1496" s="58"/>
      <c r="AL1496" s="35">
        <v>0</v>
      </c>
      <c r="AM1496" s="35"/>
      <c r="AN1496" s="35"/>
      <c r="AQ1496" s="24">
        <f t="shared" si="104"/>
        <v>841.81452000000013</v>
      </c>
      <c r="AS1496" s="34">
        <v>721.65</v>
      </c>
      <c r="AU1496" s="20">
        <f t="shared" si="103"/>
        <v>1563.46452</v>
      </c>
      <c r="AW1496" s="20"/>
    </row>
    <row r="1497" spans="1:49" x14ac:dyDescent="0.25">
      <c r="A1497" t="str">
        <f>VLOOKUP($B1497,'Cushing Balance'!$C$2:$E$500,3,TRUE)</f>
        <v>332013</v>
      </c>
      <c r="B1497" s="1">
        <v>41508</v>
      </c>
      <c r="C1497" s="31"/>
      <c r="D1497" s="25">
        <v>0</v>
      </c>
      <c r="E1497" s="42">
        <v>150.33965000000001</v>
      </c>
      <c r="F1497" s="35"/>
      <c r="G1497" s="23">
        <v>86.39541094790323</v>
      </c>
      <c r="H1497" s="40">
        <v>64.258309999999994</v>
      </c>
      <c r="I1497" s="35">
        <v>0</v>
      </c>
      <c r="J1497" s="26">
        <v>0</v>
      </c>
      <c r="K1497" s="9">
        <v>84.565939999999998</v>
      </c>
      <c r="L1497" s="51">
        <v>23.388939999999998</v>
      </c>
      <c r="M1497" s="16">
        <v>319.27772999999996</v>
      </c>
      <c r="N1497" s="35">
        <v>0</v>
      </c>
      <c r="O1497" s="50">
        <v>75.189440000000005</v>
      </c>
      <c r="P1497" s="58"/>
      <c r="Q1497" s="58"/>
      <c r="R1497" s="39">
        <v>17.72719</v>
      </c>
      <c r="S1497" s="58"/>
      <c r="T1497" s="58"/>
      <c r="V1497" s="24">
        <f t="shared" si="101"/>
        <v>821.14261094790322</v>
      </c>
      <c r="X1497" s="5">
        <v>400.85770548965297</v>
      </c>
      <c r="Z1497" s="20">
        <f t="shared" si="102"/>
        <v>1222.0003164375562</v>
      </c>
      <c r="AA1497" s="59">
        <f t="shared" si="100"/>
        <v>41508</v>
      </c>
      <c r="AB1497" s="25">
        <v>150.03220999999999</v>
      </c>
      <c r="AC1497" s="52">
        <v>345.47017</v>
      </c>
      <c r="AD1497" s="35"/>
      <c r="AE1497" s="10">
        <v>0</v>
      </c>
      <c r="AF1497" s="55">
        <v>231.24332999999999</v>
      </c>
      <c r="AG1497" s="56">
        <v>22.283830000000002</v>
      </c>
      <c r="AH1497" s="57">
        <v>166.38</v>
      </c>
      <c r="AI1497" s="35"/>
      <c r="AJ1497" s="58">
        <v>15.497879999999999</v>
      </c>
      <c r="AK1497" s="58"/>
      <c r="AL1497" s="35">
        <v>0</v>
      </c>
      <c r="AM1497" s="35"/>
      <c r="AN1497" s="35"/>
      <c r="AQ1497" s="24">
        <f t="shared" si="104"/>
        <v>930.90742</v>
      </c>
      <c r="AS1497" s="34">
        <v>721.65</v>
      </c>
      <c r="AU1497" s="20">
        <f t="shared" si="103"/>
        <v>1652.5574200000001</v>
      </c>
      <c r="AW1497" s="20"/>
    </row>
    <row r="1498" spans="1:49" x14ac:dyDescent="0.25">
      <c r="A1498" t="str">
        <f>VLOOKUP($B1498,'Cushing Balance'!$C$2:$E$500,3,TRUE)</f>
        <v>332013</v>
      </c>
      <c r="B1498" s="1">
        <v>41509</v>
      </c>
      <c r="C1498" s="31"/>
      <c r="D1498" s="25">
        <v>94.885440000000003</v>
      </c>
      <c r="E1498" s="42">
        <v>138.34317000000001</v>
      </c>
      <c r="F1498" s="35"/>
      <c r="G1498" s="23">
        <v>86.39541094790323</v>
      </c>
      <c r="H1498" s="40">
        <v>71.378979999999999</v>
      </c>
      <c r="I1498" s="35">
        <v>0</v>
      </c>
      <c r="J1498" s="26">
        <v>0</v>
      </c>
      <c r="K1498" s="9">
        <v>91.168440000000004</v>
      </c>
      <c r="L1498" s="51">
        <v>23.371230000000001</v>
      </c>
      <c r="M1498" s="16">
        <v>314.16721000000001</v>
      </c>
      <c r="N1498" s="35">
        <v>0</v>
      </c>
      <c r="O1498" s="50">
        <v>75.648169999999993</v>
      </c>
      <c r="P1498" s="58"/>
      <c r="Q1498" s="58"/>
      <c r="R1498" s="39">
        <v>19.847830000000002</v>
      </c>
      <c r="S1498" s="58"/>
      <c r="T1498" s="58"/>
      <c r="V1498" s="24">
        <f t="shared" si="101"/>
        <v>915.20588094790321</v>
      </c>
      <c r="X1498" s="5">
        <v>400.85770548965297</v>
      </c>
      <c r="Z1498" s="20">
        <f t="shared" si="102"/>
        <v>1316.0635864375563</v>
      </c>
      <c r="AA1498" s="59">
        <f t="shared" si="100"/>
        <v>41509</v>
      </c>
      <c r="AB1498" s="25">
        <v>151.71913000000001</v>
      </c>
      <c r="AC1498" s="52">
        <v>353.75509999999997</v>
      </c>
      <c r="AD1498" s="35"/>
      <c r="AE1498" s="10">
        <v>0</v>
      </c>
      <c r="AF1498" s="55">
        <v>229.52574999999999</v>
      </c>
      <c r="AG1498" s="56">
        <v>34.548519999999996</v>
      </c>
      <c r="AH1498" s="57">
        <v>155.25921</v>
      </c>
      <c r="AI1498" s="35"/>
      <c r="AJ1498" s="58">
        <v>15.53375</v>
      </c>
      <c r="AK1498" s="58"/>
      <c r="AL1498" s="35">
        <v>0</v>
      </c>
      <c r="AM1498" s="35"/>
      <c r="AN1498" s="35"/>
      <c r="AQ1498" s="24">
        <f t="shared" si="104"/>
        <v>940.34145999999987</v>
      </c>
      <c r="AS1498" s="34">
        <v>721.65</v>
      </c>
      <c r="AU1498" s="20">
        <f t="shared" si="103"/>
        <v>1661.9914599999997</v>
      </c>
      <c r="AW1498" s="20"/>
    </row>
    <row r="1499" spans="1:49" x14ac:dyDescent="0.25">
      <c r="A1499" t="str">
        <f>VLOOKUP($B1499,'Cushing Balance'!$C$2:$E$500,3,TRUE)</f>
        <v>342013</v>
      </c>
      <c r="B1499" s="1">
        <v>41510</v>
      </c>
      <c r="C1499" s="31"/>
      <c r="D1499" s="25">
        <v>92.779130000000009</v>
      </c>
      <c r="E1499" s="42">
        <v>167.04225</v>
      </c>
      <c r="F1499" s="35"/>
      <c r="G1499" s="23">
        <v>86.39541094790323</v>
      </c>
      <c r="H1499" s="40">
        <v>73.418729999999996</v>
      </c>
      <c r="I1499" s="35">
        <v>0</v>
      </c>
      <c r="J1499" s="26">
        <v>0</v>
      </c>
      <c r="K1499" s="9">
        <v>99.40625</v>
      </c>
      <c r="L1499" s="51">
        <v>23.404520000000002</v>
      </c>
      <c r="M1499" s="16">
        <v>326.68738000000002</v>
      </c>
      <c r="N1499" s="35">
        <v>0</v>
      </c>
      <c r="O1499" s="50">
        <v>75.3249</v>
      </c>
      <c r="P1499" s="58"/>
      <c r="Q1499" s="58"/>
      <c r="R1499" s="39">
        <v>13.09675</v>
      </c>
      <c r="S1499" s="58"/>
      <c r="T1499" s="58"/>
      <c r="V1499" s="24">
        <f t="shared" si="101"/>
        <v>957.55532094790328</v>
      </c>
      <c r="X1499" s="5">
        <v>400.85770548965297</v>
      </c>
      <c r="Z1499" s="20">
        <f t="shared" si="102"/>
        <v>1358.4130264375563</v>
      </c>
      <c r="AA1499" s="59">
        <f t="shared" si="100"/>
        <v>41510</v>
      </c>
      <c r="AB1499" s="25">
        <v>150.92692000000002</v>
      </c>
      <c r="AC1499" s="52">
        <v>351.52350000000001</v>
      </c>
      <c r="AD1499" s="35"/>
      <c r="AE1499" s="10">
        <v>0</v>
      </c>
      <c r="AF1499" s="55">
        <v>228.54019</v>
      </c>
      <c r="AG1499" s="56">
        <v>35.254349999999995</v>
      </c>
      <c r="AH1499" s="57">
        <v>161.89146</v>
      </c>
      <c r="AI1499" s="35"/>
      <c r="AJ1499" s="58">
        <v>15.67502</v>
      </c>
      <c r="AK1499" s="58"/>
      <c r="AL1499" s="35">
        <v>0</v>
      </c>
      <c r="AM1499" s="35"/>
      <c r="AN1499" s="35"/>
      <c r="AQ1499" s="24">
        <f t="shared" si="104"/>
        <v>943.81144000000006</v>
      </c>
      <c r="AS1499" s="34">
        <v>721.65</v>
      </c>
      <c r="AU1499" s="20">
        <f t="shared" si="103"/>
        <v>1665.46144</v>
      </c>
      <c r="AW1499" s="20"/>
    </row>
    <row r="1500" spans="1:49" x14ac:dyDescent="0.25">
      <c r="A1500" t="str">
        <f>VLOOKUP($B1500,'Cushing Balance'!$C$2:$E$500,3,TRUE)</f>
        <v>342013</v>
      </c>
      <c r="B1500" s="1">
        <v>41511</v>
      </c>
      <c r="C1500" s="31"/>
      <c r="D1500" s="25">
        <v>0</v>
      </c>
      <c r="E1500" s="42">
        <v>136.01973000000001</v>
      </c>
      <c r="F1500" s="35"/>
      <c r="G1500" s="23">
        <v>86.39541094790323</v>
      </c>
      <c r="H1500" s="40">
        <v>71.998460000000009</v>
      </c>
      <c r="I1500" s="35">
        <v>0</v>
      </c>
      <c r="J1500" s="26">
        <v>0</v>
      </c>
      <c r="K1500" s="9">
        <v>95.056309999999996</v>
      </c>
      <c r="L1500" s="51">
        <v>23.357189999999999</v>
      </c>
      <c r="M1500" s="16">
        <v>338.72534999999999</v>
      </c>
      <c r="N1500" s="35">
        <v>0</v>
      </c>
      <c r="O1500" s="50">
        <v>75.294020000000003</v>
      </c>
      <c r="P1500" s="58"/>
      <c r="Q1500" s="58"/>
      <c r="R1500" s="39">
        <v>9.5260999999999996</v>
      </c>
      <c r="S1500" s="58"/>
      <c r="T1500" s="58"/>
      <c r="V1500" s="24">
        <f t="shared" si="101"/>
        <v>836.37257094790334</v>
      </c>
      <c r="X1500" s="5">
        <v>400.85770548965297</v>
      </c>
      <c r="Z1500" s="20">
        <f t="shared" si="102"/>
        <v>1237.2302764375563</v>
      </c>
      <c r="AA1500" s="59">
        <f t="shared" si="100"/>
        <v>41511</v>
      </c>
      <c r="AB1500" s="25">
        <v>152.07040000000001</v>
      </c>
      <c r="AC1500" s="52">
        <v>350.12496000000004</v>
      </c>
      <c r="AD1500" s="35"/>
      <c r="AE1500" s="10">
        <v>0</v>
      </c>
      <c r="AF1500" s="55">
        <v>224.28531000000001</v>
      </c>
      <c r="AG1500" s="56">
        <v>35.138289999999998</v>
      </c>
      <c r="AH1500" s="57">
        <v>157.19082999999998</v>
      </c>
      <c r="AI1500" s="35"/>
      <c r="AJ1500" s="58">
        <v>15.71585</v>
      </c>
      <c r="AK1500" s="58"/>
      <c r="AL1500" s="35">
        <v>0</v>
      </c>
      <c r="AM1500" s="35"/>
      <c r="AN1500" s="35"/>
      <c r="AQ1500" s="24">
        <f t="shared" si="104"/>
        <v>934.52564000000007</v>
      </c>
      <c r="AS1500" s="34">
        <v>721.65</v>
      </c>
      <c r="AU1500" s="20">
        <f t="shared" si="103"/>
        <v>1656.1756399999999</v>
      </c>
      <c r="AW1500" s="20"/>
    </row>
    <row r="1501" spans="1:49" x14ac:dyDescent="0.25">
      <c r="A1501" t="str">
        <f>VLOOKUP($B1501,'Cushing Balance'!$C$2:$E$500,3,TRUE)</f>
        <v>342013</v>
      </c>
      <c r="B1501" s="1">
        <v>41512</v>
      </c>
      <c r="C1501" s="31"/>
      <c r="D1501" s="25">
        <v>229.29046</v>
      </c>
      <c r="E1501" s="42">
        <v>162.56348</v>
      </c>
      <c r="F1501" s="35"/>
      <c r="G1501" s="23">
        <v>86.39541094790323</v>
      </c>
      <c r="H1501" s="40">
        <v>29.183709999999998</v>
      </c>
      <c r="I1501" s="35">
        <v>0</v>
      </c>
      <c r="J1501" s="26">
        <v>0</v>
      </c>
      <c r="K1501" s="9">
        <v>96.23169</v>
      </c>
      <c r="L1501" s="51">
        <v>23.378730000000001</v>
      </c>
      <c r="M1501" s="16">
        <v>303.53088000000002</v>
      </c>
      <c r="N1501" s="35">
        <v>0</v>
      </c>
      <c r="O1501" s="50">
        <v>75.231560000000002</v>
      </c>
      <c r="P1501" s="58"/>
      <c r="Q1501" s="58"/>
      <c r="R1501" s="39">
        <v>5.2183799999999998</v>
      </c>
      <c r="S1501" s="58"/>
      <c r="T1501" s="58"/>
      <c r="V1501" s="24">
        <f t="shared" si="101"/>
        <v>1011.0243009479032</v>
      </c>
      <c r="X1501" s="5">
        <v>400.85770548965297</v>
      </c>
      <c r="Z1501" s="20">
        <f t="shared" si="102"/>
        <v>1411.8820064375561</v>
      </c>
      <c r="AA1501" s="59">
        <f t="shared" si="100"/>
        <v>41512</v>
      </c>
      <c r="AB1501" s="25">
        <v>151.69973000000002</v>
      </c>
      <c r="AC1501" s="52">
        <v>301.97888</v>
      </c>
      <c r="AD1501" s="35"/>
      <c r="AE1501" s="10">
        <v>0</v>
      </c>
      <c r="AF1501" s="55">
        <v>219.06492</v>
      </c>
      <c r="AG1501" s="56">
        <v>35.289650000000002</v>
      </c>
      <c r="AH1501" s="57">
        <v>161.30329</v>
      </c>
      <c r="AI1501" s="35"/>
      <c r="AJ1501" s="58">
        <v>16.256329999999998</v>
      </c>
      <c r="AK1501" s="58"/>
      <c r="AL1501" s="35">
        <v>0</v>
      </c>
      <c r="AM1501" s="35"/>
      <c r="AN1501" s="35"/>
      <c r="AQ1501" s="24">
        <f t="shared" si="104"/>
        <v>885.59280000000024</v>
      </c>
      <c r="AS1501" s="34">
        <v>721.65</v>
      </c>
      <c r="AU1501" s="20">
        <f t="shared" si="103"/>
        <v>1607.2428000000002</v>
      </c>
      <c r="AW1501" s="20"/>
    </row>
    <row r="1502" spans="1:49" x14ac:dyDescent="0.25">
      <c r="A1502" t="str">
        <f>VLOOKUP($B1502,'Cushing Balance'!$C$2:$E$500,3,TRUE)</f>
        <v>342013</v>
      </c>
      <c r="B1502" s="1">
        <v>41513</v>
      </c>
      <c r="C1502" s="31"/>
      <c r="D1502" s="25">
        <v>143.09855999999999</v>
      </c>
      <c r="E1502" s="42">
        <v>146.70607999999999</v>
      </c>
      <c r="F1502" s="35"/>
      <c r="G1502" s="23">
        <v>86.39541094790323</v>
      </c>
      <c r="H1502" s="40">
        <v>73.404789999999991</v>
      </c>
      <c r="I1502" s="35">
        <v>0</v>
      </c>
      <c r="J1502" s="26">
        <v>0</v>
      </c>
      <c r="K1502" s="9">
        <v>93.818380000000005</v>
      </c>
      <c r="L1502" s="51">
        <v>20.620349999999998</v>
      </c>
      <c r="M1502" s="16">
        <v>314.75671</v>
      </c>
      <c r="N1502" s="35">
        <v>0</v>
      </c>
      <c r="O1502" s="50">
        <v>73.826460000000012</v>
      </c>
      <c r="P1502" s="58"/>
      <c r="Q1502" s="58"/>
      <c r="R1502" s="39">
        <v>40.670059999999999</v>
      </c>
      <c r="S1502" s="58"/>
      <c r="T1502" s="58"/>
      <c r="V1502" s="24">
        <f t="shared" si="101"/>
        <v>993.29680094790319</v>
      </c>
      <c r="X1502" s="5">
        <v>400.85770548965297</v>
      </c>
      <c r="Z1502" s="20">
        <f t="shared" si="102"/>
        <v>1394.1545064375562</v>
      </c>
      <c r="AA1502" s="59">
        <f t="shared" si="100"/>
        <v>41513</v>
      </c>
      <c r="AB1502" s="25">
        <v>151.87505999999999</v>
      </c>
      <c r="AC1502" s="52">
        <v>351.87953999999996</v>
      </c>
      <c r="AD1502" s="35"/>
      <c r="AE1502" s="10">
        <v>0</v>
      </c>
      <c r="AF1502" s="55">
        <v>180.53263000000001</v>
      </c>
      <c r="AG1502" s="56">
        <v>35.568829999999998</v>
      </c>
      <c r="AH1502" s="57">
        <v>164.31426999999999</v>
      </c>
      <c r="AI1502" s="35"/>
      <c r="AJ1502" s="58">
        <v>16.161190000000001</v>
      </c>
      <c r="AK1502" s="58"/>
      <c r="AL1502" s="35">
        <v>0</v>
      </c>
      <c r="AM1502" s="35"/>
      <c r="AN1502" s="35"/>
      <c r="AQ1502" s="24">
        <f t="shared" si="104"/>
        <v>900.33152000000007</v>
      </c>
      <c r="AS1502" s="34">
        <v>721.65</v>
      </c>
      <c r="AU1502" s="20">
        <f t="shared" si="103"/>
        <v>1621.98152</v>
      </c>
      <c r="AW1502" s="20"/>
    </row>
    <row r="1503" spans="1:49" x14ac:dyDescent="0.25">
      <c r="A1503" t="str">
        <f>VLOOKUP($B1503,'Cushing Balance'!$C$2:$E$500,3,TRUE)</f>
        <v>342013</v>
      </c>
      <c r="B1503" s="1">
        <v>41514</v>
      </c>
      <c r="C1503" s="31"/>
      <c r="D1503" s="25">
        <v>0</v>
      </c>
      <c r="E1503" s="42">
        <v>148.54775000000001</v>
      </c>
      <c r="F1503" s="35"/>
      <c r="G1503" s="23">
        <v>86.39541094790323</v>
      </c>
      <c r="H1503" s="40">
        <v>76.534710000000004</v>
      </c>
      <c r="I1503" s="35">
        <v>0</v>
      </c>
      <c r="J1503" s="26">
        <v>0</v>
      </c>
      <c r="K1503" s="9">
        <v>94.514330000000001</v>
      </c>
      <c r="L1503" s="51">
        <v>23.409880000000001</v>
      </c>
      <c r="M1503" s="16">
        <v>309.28363000000002</v>
      </c>
      <c r="N1503" s="35">
        <v>0</v>
      </c>
      <c r="O1503" s="50">
        <v>74.901809999999998</v>
      </c>
      <c r="P1503" s="58"/>
      <c r="Q1503" s="58"/>
      <c r="R1503" s="39">
        <v>49.855309999999996</v>
      </c>
      <c r="S1503" s="58"/>
      <c r="T1503" s="58"/>
      <c r="V1503" s="24">
        <f t="shared" si="101"/>
        <v>863.4428309479033</v>
      </c>
      <c r="X1503" s="5">
        <v>400.85770548965297</v>
      </c>
      <c r="Z1503" s="20">
        <f t="shared" si="102"/>
        <v>1264.3005364375563</v>
      </c>
      <c r="AA1503" s="59">
        <f t="shared" si="100"/>
        <v>41514</v>
      </c>
      <c r="AB1503" s="25">
        <v>151.44648000000001</v>
      </c>
      <c r="AC1503" s="52">
        <v>322.71371000000005</v>
      </c>
      <c r="AD1503" s="35"/>
      <c r="AE1503" s="10">
        <v>0</v>
      </c>
      <c r="AF1503" s="55">
        <v>226.76798000000002</v>
      </c>
      <c r="AG1503" s="56">
        <v>35.188789999999997</v>
      </c>
      <c r="AH1503" s="57">
        <v>155.85682999999997</v>
      </c>
      <c r="AI1503" s="35"/>
      <c r="AJ1503" s="58">
        <v>16.16423</v>
      </c>
      <c r="AK1503" s="58"/>
      <c r="AL1503" s="35">
        <v>0</v>
      </c>
      <c r="AM1503" s="35"/>
      <c r="AN1503" s="35"/>
      <c r="AQ1503" s="24">
        <f t="shared" si="104"/>
        <v>908.1380200000001</v>
      </c>
      <c r="AS1503" s="34">
        <v>721.65</v>
      </c>
      <c r="AU1503" s="20">
        <f t="shared" si="103"/>
        <v>1629.78802</v>
      </c>
      <c r="AW1503" s="20"/>
    </row>
    <row r="1504" spans="1:49" x14ac:dyDescent="0.25">
      <c r="A1504" t="str">
        <f>VLOOKUP($B1504,'Cushing Balance'!$C$2:$E$500,3,TRUE)</f>
        <v>342013</v>
      </c>
      <c r="B1504" s="1">
        <v>41515</v>
      </c>
      <c r="C1504" s="31"/>
      <c r="D1504" s="25">
        <v>207.34938</v>
      </c>
      <c r="E1504" s="42">
        <v>123.1581</v>
      </c>
      <c r="F1504" s="35"/>
      <c r="G1504" s="23">
        <v>86.39541094790323</v>
      </c>
      <c r="H1504" s="40">
        <v>80</v>
      </c>
      <c r="I1504" s="35">
        <v>0</v>
      </c>
      <c r="J1504" s="26">
        <v>0</v>
      </c>
      <c r="K1504" s="9">
        <v>93.243080000000006</v>
      </c>
      <c r="L1504" s="51">
        <v>23.381150000000002</v>
      </c>
      <c r="M1504" s="16">
        <v>345.15593999999999</v>
      </c>
      <c r="N1504" s="35">
        <v>0</v>
      </c>
      <c r="O1504" s="50">
        <v>74.10369</v>
      </c>
      <c r="P1504" s="58"/>
      <c r="Q1504" s="58"/>
      <c r="R1504" s="39">
        <v>56.599249999999998</v>
      </c>
      <c r="S1504" s="58"/>
      <c r="T1504" s="58"/>
      <c r="V1504" s="24">
        <f t="shared" si="101"/>
        <v>1089.3860009479031</v>
      </c>
      <c r="X1504" s="5">
        <v>400.85770548965297</v>
      </c>
      <c r="Z1504" s="20">
        <f t="shared" si="102"/>
        <v>1490.2437064375561</v>
      </c>
      <c r="AA1504" s="59">
        <f t="shared" si="100"/>
        <v>41515</v>
      </c>
      <c r="AB1504" s="25">
        <v>152.43251999999998</v>
      </c>
      <c r="AC1504" s="52">
        <v>381.58527000000004</v>
      </c>
      <c r="AD1504" s="35"/>
      <c r="AE1504" s="10">
        <v>0</v>
      </c>
      <c r="AF1504" s="55">
        <v>183.61463000000001</v>
      </c>
      <c r="AG1504" s="56">
        <v>30.786080000000002</v>
      </c>
      <c r="AH1504" s="57">
        <v>170.81399999999999</v>
      </c>
      <c r="AI1504" s="35"/>
      <c r="AJ1504" s="58">
        <v>11.40375</v>
      </c>
      <c r="AK1504" s="58"/>
      <c r="AL1504" s="35">
        <v>0</v>
      </c>
      <c r="AM1504" s="35"/>
      <c r="AN1504" s="35"/>
      <c r="AQ1504" s="24">
        <f t="shared" si="104"/>
        <v>930.6362499999999</v>
      </c>
      <c r="AS1504" s="34">
        <v>721.65</v>
      </c>
      <c r="AU1504" s="20">
        <f t="shared" si="103"/>
        <v>1652.2862499999999</v>
      </c>
      <c r="AW1504" s="20"/>
    </row>
    <row r="1505" spans="1:49" x14ac:dyDescent="0.25">
      <c r="A1505" t="str">
        <f>VLOOKUP($B1505,'Cushing Balance'!$C$2:$E$500,3,TRUE)</f>
        <v>342013</v>
      </c>
      <c r="B1505" s="1">
        <v>41516</v>
      </c>
      <c r="C1505" s="31"/>
      <c r="D1505" s="25">
        <v>78.97153999999999</v>
      </c>
      <c r="E1505" s="42">
        <v>137.19542000000001</v>
      </c>
      <c r="F1505" s="35"/>
      <c r="G1505" s="23">
        <v>86.39541094790323</v>
      </c>
      <c r="H1505" s="40">
        <v>74.424689999999998</v>
      </c>
      <c r="I1505" s="35">
        <v>0</v>
      </c>
      <c r="J1505" s="26">
        <v>0</v>
      </c>
      <c r="K1505" s="9">
        <v>82.099559999999997</v>
      </c>
      <c r="L1505" s="51">
        <v>23.379020000000001</v>
      </c>
      <c r="M1505" s="16">
        <v>321.83222999999998</v>
      </c>
      <c r="N1505" s="35">
        <v>0</v>
      </c>
      <c r="O1505" s="50">
        <v>73.88721000000001</v>
      </c>
      <c r="P1505" s="58"/>
      <c r="Q1505" s="58"/>
      <c r="R1505" s="39">
        <v>16.212</v>
      </c>
      <c r="S1505" s="58"/>
      <c r="T1505" s="58"/>
      <c r="V1505" s="24">
        <f t="shared" si="101"/>
        <v>894.39708094790319</v>
      </c>
      <c r="X1505" s="5">
        <v>400.85770548965297</v>
      </c>
      <c r="Z1505" s="20">
        <f t="shared" si="102"/>
        <v>1295.254786437556</v>
      </c>
      <c r="AA1505" s="59">
        <f t="shared" si="100"/>
        <v>41516</v>
      </c>
      <c r="AB1505" s="25">
        <v>152.02382999999998</v>
      </c>
      <c r="AC1505" s="52">
        <v>397.05488000000003</v>
      </c>
      <c r="AD1505" s="35"/>
      <c r="AE1505" s="10">
        <v>0</v>
      </c>
      <c r="AF1505" s="55">
        <v>227.86063000000001</v>
      </c>
      <c r="AG1505" s="56">
        <v>34.892230000000005</v>
      </c>
      <c r="AH1505" s="57">
        <v>153.19421</v>
      </c>
      <c r="AI1505" s="35"/>
      <c r="AJ1505" s="58">
        <v>7.7697500000000002</v>
      </c>
      <c r="AK1505" s="58"/>
      <c r="AL1505" s="35">
        <v>0</v>
      </c>
      <c r="AM1505" s="35"/>
      <c r="AN1505" s="35"/>
      <c r="AQ1505" s="24">
        <f t="shared" si="104"/>
        <v>972.7955300000001</v>
      </c>
      <c r="AS1505" s="34">
        <v>721.65</v>
      </c>
      <c r="AU1505" s="20">
        <f t="shared" si="103"/>
        <v>1694.44553</v>
      </c>
      <c r="AW1505" s="20"/>
    </row>
    <row r="1506" spans="1:49" x14ac:dyDescent="0.25">
      <c r="A1506" t="str">
        <f>VLOOKUP($B1506,'Cushing Balance'!$C$2:$E$500,3,TRUE)</f>
        <v>352013</v>
      </c>
      <c r="B1506" s="1">
        <v>41517</v>
      </c>
      <c r="C1506" s="31"/>
      <c r="D1506" s="25">
        <v>12.0791</v>
      </c>
      <c r="E1506" s="42">
        <v>145.02218999999999</v>
      </c>
      <c r="F1506" s="35"/>
      <c r="G1506" s="23">
        <v>86.39541094790323</v>
      </c>
      <c r="H1506" s="40">
        <v>71.10933</v>
      </c>
      <c r="I1506" s="35">
        <v>0</v>
      </c>
      <c r="J1506" s="26">
        <v>0</v>
      </c>
      <c r="K1506" s="9">
        <v>86.10821</v>
      </c>
      <c r="L1506" s="51">
        <v>23.301459999999999</v>
      </c>
      <c r="M1506" s="16">
        <v>329.66384999999997</v>
      </c>
      <c r="N1506" s="35">
        <v>0</v>
      </c>
      <c r="O1506" s="50">
        <v>74.301649999999995</v>
      </c>
      <c r="P1506" s="58"/>
      <c r="Q1506" s="58"/>
      <c r="R1506" s="39">
        <v>2.6539999999999999</v>
      </c>
      <c r="S1506" s="58"/>
      <c r="T1506" s="58"/>
      <c r="V1506" s="24">
        <f t="shared" si="101"/>
        <v>830.63520094790317</v>
      </c>
      <c r="X1506" s="5">
        <v>400.85770548965297</v>
      </c>
      <c r="Z1506" s="20">
        <f t="shared" si="102"/>
        <v>1231.492906437556</v>
      </c>
      <c r="AA1506" s="59">
        <f t="shared" si="100"/>
        <v>41517</v>
      </c>
      <c r="AB1506" s="25">
        <v>151.34307999999999</v>
      </c>
      <c r="AC1506" s="52">
        <v>358.10978999999998</v>
      </c>
      <c r="AD1506" s="35"/>
      <c r="AE1506" s="10">
        <v>0</v>
      </c>
      <c r="AF1506" s="55">
        <v>223.97992000000002</v>
      </c>
      <c r="AG1506" s="56">
        <v>34.630099999999999</v>
      </c>
      <c r="AH1506" s="57">
        <v>167.20698000000002</v>
      </c>
      <c r="AI1506" s="35"/>
      <c r="AJ1506" s="58">
        <v>13.8499</v>
      </c>
      <c r="AK1506" s="58"/>
      <c r="AL1506" s="35">
        <v>0</v>
      </c>
      <c r="AM1506" s="35"/>
      <c r="AN1506" s="35"/>
      <c r="AQ1506" s="24">
        <f t="shared" si="104"/>
        <v>949.11977000000002</v>
      </c>
      <c r="AS1506" s="34">
        <v>721.65</v>
      </c>
      <c r="AU1506" s="20">
        <f t="shared" si="103"/>
        <v>1670.7697699999999</v>
      </c>
      <c r="AW1506" s="20"/>
    </row>
    <row r="1507" spans="1:49" x14ac:dyDescent="0.25">
      <c r="A1507" t="str">
        <f>VLOOKUP($B1507,'Cushing Balance'!$C$2:$E$500,3,TRUE)</f>
        <v>352013</v>
      </c>
      <c r="B1507" s="1">
        <v>41518</v>
      </c>
      <c r="C1507" s="31"/>
      <c r="D1507" s="25">
        <v>288.73430999999999</v>
      </c>
      <c r="E1507" s="42">
        <v>145.00790000000001</v>
      </c>
      <c r="F1507" s="35"/>
      <c r="G1507" s="23">
        <v>100.61589861266667</v>
      </c>
      <c r="H1507" s="40">
        <v>60.689709999999998</v>
      </c>
      <c r="I1507" s="35">
        <v>0</v>
      </c>
      <c r="J1507" s="26">
        <v>0</v>
      </c>
      <c r="K1507" s="9">
        <v>89.86563000000001</v>
      </c>
      <c r="L1507" s="51">
        <v>20.927310000000002</v>
      </c>
      <c r="M1507" s="16">
        <v>322.04073</v>
      </c>
      <c r="N1507" s="35">
        <v>0</v>
      </c>
      <c r="O1507" s="50">
        <v>69.358190000000008</v>
      </c>
      <c r="P1507" s="58"/>
      <c r="Q1507" s="58"/>
      <c r="R1507" s="39">
        <v>1.3404800000000001</v>
      </c>
      <c r="S1507" s="58"/>
      <c r="T1507" s="58"/>
      <c r="V1507" s="24">
        <f t="shared" si="101"/>
        <v>1098.5801586126668</v>
      </c>
      <c r="X1507" s="5">
        <v>403.64189121132347</v>
      </c>
      <c r="Z1507" s="20">
        <f t="shared" si="102"/>
        <v>1502.2220498239903</v>
      </c>
      <c r="AA1507" s="59">
        <f t="shared" si="100"/>
        <v>41518</v>
      </c>
      <c r="AB1507" s="25">
        <v>148.18101999999999</v>
      </c>
      <c r="AC1507" s="52">
        <v>267.58325000000002</v>
      </c>
      <c r="AD1507" s="35"/>
      <c r="AE1507" s="10">
        <v>0</v>
      </c>
      <c r="AF1507" s="55">
        <v>215.27404000000001</v>
      </c>
      <c r="AG1507" s="56">
        <v>35.244540000000001</v>
      </c>
      <c r="AH1507" s="57">
        <v>152.41488000000001</v>
      </c>
      <c r="AI1507" s="35"/>
      <c r="AJ1507" s="58">
        <v>13.31948</v>
      </c>
      <c r="AK1507" s="58"/>
      <c r="AL1507" s="35">
        <v>0</v>
      </c>
      <c r="AM1507" s="35"/>
      <c r="AN1507" s="35"/>
      <c r="AQ1507" s="24">
        <f t="shared" si="104"/>
        <v>832.01721000000009</v>
      </c>
      <c r="AS1507" s="34">
        <v>742.04999999999984</v>
      </c>
      <c r="AU1507" s="20">
        <f t="shared" si="103"/>
        <v>1574.0672099999999</v>
      </c>
      <c r="AW1507" s="20"/>
    </row>
    <row r="1508" spans="1:49" x14ac:dyDescent="0.25">
      <c r="A1508" t="str">
        <f>VLOOKUP($B1508,'Cushing Balance'!$C$2:$E$500,3,TRUE)</f>
        <v>352013</v>
      </c>
      <c r="B1508" s="1">
        <v>41519</v>
      </c>
      <c r="C1508" s="31"/>
      <c r="D1508" s="25">
        <v>293.61644000000001</v>
      </c>
      <c r="E1508" s="42">
        <v>161.59723000000002</v>
      </c>
      <c r="F1508" s="35"/>
      <c r="G1508" s="23">
        <v>100.61589861266667</v>
      </c>
      <c r="H1508" s="40">
        <v>77.032210000000006</v>
      </c>
      <c r="I1508" s="35">
        <v>0</v>
      </c>
      <c r="J1508" s="26">
        <v>0</v>
      </c>
      <c r="K1508" s="9">
        <v>91.239580000000004</v>
      </c>
      <c r="L1508" s="51">
        <v>23.202580000000001</v>
      </c>
      <c r="M1508" s="16">
        <v>307.24988000000002</v>
      </c>
      <c r="N1508" s="35">
        <v>0</v>
      </c>
      <c r="O1508" s="50">
        <v>74.664789999999996</v>
      </c>
      <c r="P1508" s="58"/>
      <c r="Q1508" s="58"/>
      <c r="R1508" s="39">
        <v>6.5077100000000003</v>
      </c>
      <c r="S1508" s="58"/>
      <c r="T1508" s="58"/>
      <c r="V1508" s="24">
        <f t="shared" si="101"/>
        <v>1135.7263186126668</v>
      </c>
      <c r="X1508" s="5">
        <v>403.64189121132347</v>
      </c>
      <c r="Z1508" s="20">
        <f t="shared" si="102"/>
        <v>1539.3682098239901</v>
      </c>
      <c r="AA1508" s="59">
        <f t="shared" si="100"/>
        <v>41519</v>
      </c>
      <c r="AB1508" s="25">
        <v>150.98038</v>
      </c>
      <c r="AC1508" s="52">
        <v>339.96152000000001</v>
      </c>
      <c r="AD1508" s="35"/>
      <c r="AE1508" s="10">
        <v>0</v>
      </c>
      <c r="AF1508" s="55">
        <v>168.56013000000002</v>
      </c>
      <c r="AG1508" s="56">
        <v>35.07544</v>
      </c>
      <c r="AH1508" s="57">
        <v>151.50344000000001</v>
      </c>
      <c r="AI1508" s="35"/>
      <c r="AJ1508" s="58">
        <v>15.812899999999999</v>
      </c>
      <c r="AK1508" s="58"/>
      <c r="AL1508" s="35">
        <v>0</v>
      </c>
      <c r="AM1508" s="35"/>
      <c r="AN1508" s="35"/>
      <c r="AQ1508" s="24">
        <f t="shared" si="104"/>
        <v>861.89381000000014</v>
      </c>
      <c r="AS1508" s="34">
        <v>742.04999999999984</v>
      </c>
      <c r="AU1508" s="20">
        <f t="shared" si="103"/>
        <v>1603.94381</v>
      </c>
      <c r="AW1508" s="20"/>
    </row>
    <row r="1509" spans="1:49" x14ac:dyDescent="0.25">
      <c r="A1509" t="str">
        <f>VLOOKUP($B1509,'Cushing Balance'!$C$2:$E$500,3,TRUE)</f>
        <v>352013</v>
      </c>
      <c r="B1509" s="1">
        <v>41520</v>
      </c>
      <c r="C1509" s="31"/>
      <c r="D1509" s="25">
        <v>93.464149999999989</v>
      </c>
      <c r="E1509" s="42">
        <v>153.27401999999998</v>
      </c>
      <c r="F1509" s="35"/>
      <c r="G1509" s="23">
        <v>100.61589861266667</v>
      </c>
      <c r="H1509" s="40">
        <v>64.975440000000006</v>
      </c>
      <c r="I1509" s="35">
        <v>0</v>
      </c>
      <c r="J1509" s="26">
        <v>0</v>
      </c>
      <c r="K1509" s="9">
        <v>70.407499999999999</v>
      </c>
      <c r="L1509" s="51">
        <v>23.402750000000001</v>
      </c>
      <c r="M1509" s="16">
        <v>283.98803999999996</v>
      </c>
      <c r="N1509" s="35">
        <v>0</v>
      </c>
      <c r="O1509" s="50">
        <v>74.57853999999999</v>
      </c>
      <c r="P1509" s="58"/>
      <c r="Q1509" s="58"/>
      <c r="R1509" s="39">
        <v>16.41704</v>
      </c>
      <c r="S1509" s="58"/>
      <c r="T1509" s="58"/>
      <c r="V1509" s="24">
        <f t="shared" si="101"/>
        <v>881.12337861266656</v>
      </c>
      <c r="X1509" s="5">
        <v>403.64189121132347</v>
      </c>
      <c r="Z1509" s="20">
        <f t="shared" si="102"/>
        <v>1284.7652698239899</v>
      </c>
      <c r="AA1509" s="59">
        <f t="shared" si="100"/>
        <v>41520</v>
      </c>
      <c r="AB1509" s="25">
        <v>150.96077</v>
      </c>
      <c r="AC1509" s="52">
        <v>355.43768999999998</v>
      </c>
      <c r="AD1509" s="35"/>
      <c r="AE1509" s="10">
        <v>0</v>
      </c>
      <c r="AF1509" s="55">
        <v>169.57589999999999</v>
      </c>
      <c r="AG1509" s="56">
        <v>35.188209999999998</v>
      </c>
      <c r="AH1509" s="57">
        <v>135.10643999999999</v>
      </c>
      <c r="AI1509" s="35"/>
      <c r="AJ1509" s="58">
        <v>16.28152</v>
      </c>
      <c r="AK1509" s="58"/>
      <c r="AL1509" s="35">
        <v>0</v>
      </c>
      <c r="AM1509" s="35"/>
      <c r="AN1509" s="35"/>
      <c r="AQ1509" s="24">
        <f t="shared" si="104"/>
        <v>862.55052999999998</v>
      </c>
      <c r="AS1509" s="34">
        <v>742.04999999999984</v>
      </c>
      <c r="AU1509" s="20">
        <f t="shared" si="103"/>
        <v>1604.6005299999997</v>
      </c>
      <c r="AW1509" s="20"/>
    </row>
    <row r="1510" spans="1:49" x14ac:dyDescent="0.25">
      <c r="A1510" t="str">
        <f>VLOOKUP($B1510,'Cushing Balance'!$C$2:$E$500,3,TRUE)</f>
        <v>352013</v>
      </c>
      <c r="B1510" s="1">
        <v>41521</v>
      </c>
      <c r="C1510" s="31"/>
      <c r="D1510" s="25">
        <v>84.03698</v>
      </c>
      <c r="E1510" s="42">
        <v>141.24802</v>
      </c>
      <c r="F1510" s="35"/>
      <c r="G1510" s="23">
        <v>100.61589861266667</v>
      </c>
      <c r="H1510" s="40">
        <v>71.847809999999996</v>
      </c>
      <c r="I1510" s="35">
        <v>0</v>
      </c>
      <c r="J1510" s="26">
        <v>0</v>
      </c>
      <c r="K1510" s="9">
        <v>74.883130000000008</v>
      </c>
      <c r="L1510" s="51">
        <v>23.369310000000002</v>
      </c>
      <c r="M1510" s="16">
        <v>310.47641999999996</v>
      </c>
      <c r="N1510" s="35">
        <v>0</v>
      </c>
      <c r="O1510" s="50">
        <v>74.370519999999999</v>
      </c>
      <c r="P1510" s="58"/>
      <c r="Q1510" s="58"/>
      <c r="R1510" s="39">
        <v>56.224809999999998</v>
      </c>
      <c r="S1510" s="58"/>
      <c r="T1510" s="58"/>
      <c r="V1510" s="24">
        <f t="shared" si="101"/>
        <v>937.07289861266656</v>
      </c>
      <c r="X1510" s="5">
        <v>403.64189121132347</v>
      </c>
      <c r="Z1510" s="20">
        <f t="shared" si="102"/>
        <v>1340.71478982399</v>
      </c>
      <c r="AA1510" s="59">
        <f t="shared" si="100"/>
        <v>41521</v>
      </c>
      <c r="AB1510" s="25">
        <v>138.32419000000002</v>
      </c>
      <c r="AC1510" s="52">
        <v>297.87953999999996</v>
      </c>
      <c r="AD1510" s="35"/>
      <c r="AE1510" s="10">
        <v>0</v>
      </c>
      <c r="AF1510" s="55">
        <v>169.86968999999999</v>
      </c>
      <c r="AG1510" s="56">
        <v>34.733919999999998</v>
      </c>
      <c r="AH1510" s="57">
        <v>131.13719</v>
      </c>
      <c r="AI1510" s="35"/>
      <c r="AJ1510" s="58">
        <v>12.651059999999999</v>
      </c>
      <c r="AK1510" s="58"/>
      <c r="AL1510" s="35">
        <v>0</v>
      </c>
      <c r="AM1510" s="35"/>
      <c r="AN1510" s="35"/>
      <c r="AQ1510" s="24">
        <f t="shared" si="104"/>
        <v>784.59559000000002</v>
      </c>
      <c r="AS1510" s="34">
        <v>742.04999999999984</v>
      </c>
      <c r="AU1510" s="20">
        <f t="shared" si="103"/>
        <v>1526.6455899999999</v>
      </c>
      <c r="AW1510" s="20"/>
    </row>
    <row r="1511" spans="1:49" x14ac:dyDescent="0.25">
      <c r="A1511" t="str">
        <f>VLOOKUP($B1511,'Cushing Balance'!$C$2:$E$500,3,TRUE)</f>
        <v>352013</v>
      </c>
      <c r="B1511" s="1">
        <v>41522</v>
      </c>
      <c r="C1511" s="31"/>
      <c r="D1511" s="25">
        <v>0</v>
      </c>
      <c r="E1511" s="42">
        <v>179.82051999999999</v>
      </c>
      <c r="F1511" s="35"/>
      <c r="G1511" s="23">
        <v>100.61589861266667</v>
      </c>
      <c r="H1511" s="40">
        <v>77.186689999999999</v>
      </c>
      <c r="I1511" s="35">
        <v>0</v>
      </c>
      <c r="J1511" s="26">
        <v>0</v>
      </c>
      <c r="K1511" s="9">
        <v>87.460850000000008</v>
      </c>
      <c r="L1511" s="51">
        <v>23.344999999999999</v>
      </c>
      <c r="M1511" s="16">
        <v>303.15494000000001</v>
      </c>
      <c r="N1511" s="35">
        <v>0</v>
      </c>
      <c r="O1511" s="50">
        <v>73.744350000000011</v>
      </c>
      <c r="P1511" s="58"/>
      <c r="Q1511" s="58"/>
      <c r="R1511" s="39">
        <v>72.820250000000001</v>
      </c>
      <c r="S1511" s="58"/>
      <c r="T1511" s="58"/>
      <c r="V1511" s="24">
        <f t="shared" si="101"/>
        <v>918.14849861266669</v>
      </c>
      <c r="X1511" s="5">
        <v>403.64189121132347</v>
      </c>
      <c r="Z1511" s="20">
        <f t="shared" si="102"/>
        <v>1321.7903898239902</v>
      </c>
      <c r="AA1511" s="59">
        <f t="shared" si="100"/>
        <v>41522</v>
      </c>
      <c r="AB1511" s="25">
        <v>143.97614999999999</v>
      </c>
      <c r="AC1511" s="52">
        <v>239.09601999999998</v>
      </c>
      <c r="AD1511" s="35"/>
      <c r="AE1511" s="10">
        <v>0</v>
      </c>
      <c r="AF1511" s="55">
        <v>202.94370999999998</v>
      </c>
      <c r="AG1511" s="56">
        <v>35.047040000000003</v>
      </c>
      <c r="AH1511" s="57">
        <v>132.71283</v>
      </c>
      <c r="AI1511" s="35"/>
      <c r="AJ1511" s="58">
        <v>8.0517700000000012</v>
      </c>
      <c r="AK1511" s="58"/>
      <c r="AL1511" s="35">
        <v>0</v>
      </c>
      <c r="AM1511" s="35"/>
      <c r="AN1511" s="35"/>
      <c r="AQ1511" s="24">
        <f t="shared" si="104"/>
        <v>761.82752000000005</v>
      </c>
      <c r="AS1511" s="34">
        <v>742.04999999999984</v>
      </c>
      <c r="AU1511" s="20">
        <f t="shared" si="103"/>
        <v>1503.87752</v>
      </c>
      <c r="AW1511" s="20"/>
    </row>
    <row r="1512" spans="1:49" x14ac:dyDescent="0.25">
      <c r="A1512" t="str">
        <f>VLOOKUP($B1512,'Cushing Balance'!$C$2:$E$500,3,TRUE)</f>
        <v>352013</v>
      </c>
      <c r="B1512" s="1">
        <v>41523</v>
      </c>
      <c r="C1512" s="31"/>
      <c r="D1512" s="25">
        <v>217.71625</v>
      </c>
      <c r="E1512" s="42">
        <v>176.0086</v>
      </c>
      <c r="F1512" s="35"/>
      <c r="G1512" s="23">
        <v>100.61589861266667</v>
      </c>
      <c r="H1512" s="40">
        <v>78.839020000000005</v>
      </c>
      <c r="I1512" s="35">
        <v>0</v>
      </c>
      <c r="J1512" s="26">
        <v>0</v>
      </c>
      <c r="K1512" s="9">
        <v>91.008669999999995</v>
      </c>
      <c r="L1512" s="51">
        <v>23.37265</v>
      </c>
      <c r="M1512" s="16">
        <v>303.24408</v>
      </c>
      <c r="N1512" s="35">
        <v>0</v>
      </c>
      <c r="O1512" s="50">
        <v>73.94417</v>
      </c>
      <c r="P1512" s="58"/>
      <c r="Q1512" s="58"/>
      <c r="R1512" s="39">
        <v>33.23592</v>
      </c>
      <c r="S1512" s="58"/>
      <c r="T1512" s="58"/>
      <c r="V1512" s="24">
        <f t="shared" si="101"/>
        <v>1097.9852586126667</v>
      </c>
      <c r="X1512" s="5">
        <v>403.64189121132347</v>
      </c>
      <c r="Z1512" s="20">
        <f t="shared" si="102"/>
        <v>1501.6271498239903</v>
      </c>
      <c r="AA1512" s="59">
        <f t="shared" si="100"/>
        <v>41523</v>
      </c>
      <c r="AB1512" s="25">
        <v>151.70342000000002</v>
      </c>
      <c r="AC1512" s="52">
        <v>260.01310000000001</v>
      </c>
      <c r="AD1512" s="35"/>
      <c r="AE1512" s="10">
        <v>0</v>
      </c>
      <c r="AF1512" s="55">
        <v>224.91051999999999</v>
      </c>
      <c r="AG1512" s="56">
        <v>35.426790000000004</v>
      </c>
      <c r="AH1512" s="57">
        <v>137.60050000000001</v>
      </c>
      <c r="AI1512" s="35"/>
      <c r="AJ1512" s="58">
        <v>7.8444599999999998</v>
      </c>
      <c r="AK1512" s="58"/>
      <c r="AL1512" s="35">
        <v>0</v>
      </c>
      <c r="AM1512" s="35"/>
      <c r="AN1512" s="35"/>
      <c r="AQ1512" s="24">
        <f t="shared" si="104"/>
        <v>817.4987900000001</v>
      </c>
      <c r="AS1512" s="34">
        <v>742.04999999999984</v>
      </c>
      <c r="AU1512" s="20">
        <f t="shared" si="103"/>
        <v>1559.5487899999998</v>
      </c>
      <c r="AW1512" s="20"/>
    </row>
    <row r="1513" spans="1:49" x14ac:dyDescent="0.25">
      <c r="A1513" t="str">
        <f>VLOOKUP($B1513,'Cushing Balance'!$C$2:$E$500,3,TRUE)</f>
        <v>362013</v>
      </c>
      <c r="B1513" s="1">
        <v>41524</v>
      </c>
      <c r="C1513" s="31"/>
      <c r="D1513" s="25">
        <v>0</v>
      </c>
      <c r="E1513" s="42">
        <v>162.88057999999998</v>
      </c>
      <c r="F1513" s="35"/>
      <c r="G1513" s="23">
        <v>100.61589861266667</v>
      </c>
      <c r="H1513" s="40">
        <v>78.243210000000005</v>
      </c>
      <c r="I1513" s="35">
        <v>0</v>
      </c>
      <c r="J1513" s="26">
        <v>0</v>
      </c>
      <c r="K1513" s="9">
        <v>102.40598</v>
      </c>
      <c r="L1513" s="51">
        <v>23.419250000000002</v>
      </c>
      <c r="M1513" s="16">
        <v>325.66331000000002</v>
      </c>
      <c r="N1513" s="35">
        <v>0</v>
      </c>
      <c r="O1513" s="50">
        <v>74.73</v>
      </c>
      <c r="P1513" s="58"/>
      <c r="Q1513" s="58"/>
      <c r="R1513" s="39">
        <v>2.06115</v>
      </c>
      <c r="S1513" s="58"/>
      <c r="T1513" s="58"/>
      <c r="V1513" s="24">
        <f t="shared" si="101"/>
        <v>870.01937861266674</v>
      </c>
      <c r="X1513" s="5">
        <v>403.64189121132347</v>
      </c>
      <c r="Z1513" s="20">
        <f t="shared" si="102"/>
        <v>1273.6612698239901</v>
      </c>
      <c r="AA1513" s="59">
        <f t="shared" si="100"/>
        <v>41524</v>
      </c>
      <c r="AB1513" s="25">
        <v>151.73990000000001</v>
      </c>
      <c r="AC1513" s="52">
        <v>251.60095999999999</v>
      </c>
      <c r="AD1513" s="35"/>
      <c r="AE1513" s="10">
        <v>0</v>
      </c>
      <c r="AF1513" s="55">
        <v>228.54763</v>
      </c>
      <c r="AG1513" s="56">
        <v>35.073689999999999</v>
      </c>
      <c r="AH1513" s="57">
        <v>146.65221</v>
      </c>
      <c r="AI1513" s="35"/>
      <c r="AJ1513" s="58">
        <v>9.4884400000000007</v>
      </c>
      <c r="AK1513" s="58"/>
      <c r="AL1513" s="35">
        <v>0</v>
      </c>
      <c r="AM1513" s="35"/>
      <c r="AN1513" s="35"/>
      <c r="AQ1513" s="24">
        <f t="shared" si="104"/>
        <v>823.10282999999993</v>
      </c>
      <c r="AS1513" s="34">
        <v>742.04999999999984</v>
      </c>
      <c r="AU1513" s="20">
        <f t="shared" si="103"/>
        <v>1565.1528299999998</v>
      </c>
      <c r="AW1513" s="20"/>
    </row>
    <row r="1514" spans="1:49" x14ac:dyDescent="0.25">
      <c r="A1514" t="str">
        <f>VLOOKUP($B1514,'Cushing Balance'!$C$2:$E$500,3,TRUE)</f>
        <v>362013</v>
      </c>
      <c r="B1514" s="1">
        <v>41525</v>
      </c>
      <c r="C1514" s="31"/>
      <c r="D1514" s="25">
        <v>72.411439999999999</v>
      </c>
      <c r="E1514" s="42">
        <v>156.84385</v>
      </c>
      <c r="F1514" s="35"/>
      <c r="G1514" s="23">
        <v>100.61589861266667</v>
      </c>
      <c r="H1514" s="40">
        <v>78.378960000000006</v>
      </c>
      <c r="I1514" s="35">
        <v>0</v>
      </c>
      <c r="J1514" s="26">
        <v>0</v>
      </c>
      <c r="K1514" s="9">
        <v>86.826440000000005</v>
      </c>
      <c r="L1514" s="51">
        <v>23.292270000000002</v>
      </c>
      <c r="M1514" s="16">
        <v>323.86665000000005</v>
      </c>
      <c r="N1514" s="35">
        <v>0</v>
      </c>
      <c r="O1514" s="50">
        <v>74.356710000000007</v>
      </c>
      <c r="P1514" s="58"/>
      <c r="Q1514" s="58"/>
      <c r="R1514" s="39">
        <v>2.3579599999999998</v>
      </c>
      <c r="S1514" s="58"/>
      <c r="T1514" s="58"/>
      <c r="V1514" s="24">
        <f t="shared" si="101"/>
        <v>918.95017861266683</v>
      </c>
      <c r="X1514" s="5">
        <v>403.64189121132347</v>
      </c>
      <c r="Z1514" s="20">
        <f t="shared" si="102"/>
        <v>1322.5920698239902</v>
      </c>
      <c r="AA1514" s="59">
        <f t="shared" si="100"/>
        <v>41525</v>
      </c>
      <c r="AB1514" s="25">
        <v>134.89819</v>
      </c>
      <c r="AC1514" s="52">
        <v>277.56196</v>
      </c>
      <c r="AD1514" s="35"/>
      <c r="AE1514" s="10">
        <v>0</v>
      </c>
      <c r="AF1514" s="55">
        <v>229.61512999999999</v>
      </c>
      <c r="AG1514" s="56">
        <v>35.417999999999999</v>
      </c>
      <c r="AH1514" s="57">
        <v>161.7491</v>
      </c>
      <c r="AI1514" s="35"/>
      <c r="AJ1514" s="58">
        <v>7.3829799999999999</v>
      </c>
      <c r="AK1514" s="58"/>
      <c r="AL1514" s="35">
        <v>0</v>
      </c>
      <c r="AM1514" s="35"/>
      <c r="AN1514" s="35"/>
      <c r="AQ1514" s="24">
        <f t="shared" si="104"/>
        <v>846.62536</v>
      </c>
      <c r="AS1514" s="34">
        <v>742.04999999999984</v>
      </c>
      <c r="AU1514" s="20">
        <f t="shared" si="103"/>
        <v>1588.6753599999997</v>
      </c>
      <c r="AW1514" s="20"/>
    </row>
    <row r="1515" spans="1:49" x14ac:dyDescent="0.25">
      <c r="A1515" t="str">
        <f>VLOOKUP($B1515,'Cushing Balance'!$C$2:$E$500,3,TRUE)</f>
        <v>362013</v>
      </c>
      <c r="B1515" s="1">
        <v>41526</v>
      </c>
      <c r="C1515" s="31"/>
      <c r="D1515" s="25">
        <v>162.70692000000003</v>
      </c>
      <c r="E1515" s="42">
        <v>161.69964999999999</v>
      </c>
      <c r="F1515" s="35"/>
      <c r="G1515" s="23">
        <v>100.61589861266667</v>
      </c>
      <c r="H1515" s="40">
        <v>74.247559999999993</v>
      </c>
      <c r="I1515" s="35">
        <v>0</v>
      </c>
      <c r="J1515" s="26">
        <v>0</v>
      </c>
      <c r="K1515" s="9">
        <v>95.60978999999999</v>
      </c>
      <c r="L1515" s="51">
        <v>23.302769999999999</v>
      </c>
      <c r="M1515" s="16">
        <v>306.03942000000001</v>
      </c>
      <c r="N1515" s="35">
        <v>0</v>
      </c>
      <c r="O1515" s="50">
        <v>74.749539999999996</v>
      </c>
      <c r="P1515" s="58"/>
      <c r="Q1515" s="58"/>
      <c r="R1515" s="39">
        <v>1.4610999999999998</v>
      </c>
      <c r="S1515" s="58"/>
      <c r="T1515" s="58"/>
      <c r="V1515" s="24">
        <f t="shared" si="101"/>
        <v>1000.4326486126668</v>
      </c>
      <c r="X1515" s="5">
        <v>403.64189121132347</v>
      </c>
      <c r="Z1515" s="20">
        <f t="shared" si="102"/>
        <v>1404.0745398239901</v>
      </c>
      <c r="AA1515" s="59">
        <f t="shared" si="100"/>
        <v>41526</v>
      </c>
      <c r="AB1515" s="25">
        <v>149.35444000000001</v>
      </c>
      <c r="AC1515" s="52">
        <v>315.1814</v>
      </c>
      <c r="AD1515" s="35"/>
      <c r="AE1515" s="10">
        <v>0</v>
      </c>
      <c r="AF1515" s="55">
        <v>230.36723000000001</v>
      </c>
      <c r="AG1515" s="56">
        <v>35.038849999999996</v>
      </c>
      <c r="AH1515" s="57">
        <v>168.59557999999998</v>
      </c>
      <c r="AI1515" s="35"/>
      <c r="AJ1515" s="58">
        <v>8.6975800000000003</v>
      </c>
      <c r="AK1515" s="58"/>
      <c r="AL1515" s="35">
        <v>0</v>
      </c>
      <c r="AM1515" s="35"/>
      <c r="AN1515" s="35"/>
      <c r="AQ1515" s="24">
        <f t="shared" si="104"/>
        <v>907.23508000000015</v>
      </c>
      <c r="AS1515" s="34">
        <v>742.04999999999984</v>
      </c>
      <c r="AU1515" s="20">
        <f t="shared" si="103"/>
        <v>1649.2850800000001</v>
      </c>
      <c r="AW1515" s="20"/>
    </row>
    <row r="1516" spans="1:49" x14ac:dyDescent="0.25">
      <c r="A1516" t="str">
        <f>VLOOKUP($B1516,'Cushing Balance'!$C$2:$E$500,3,TRUE)</f>
        <v>362013</v>
      </c>
      <c r="B1516" s="1">
        <v>41527</v>
      </c>
      <c r="C1516" s="31"/>
      <c r="D1516" s="25">
        <v>35.25835</v>
      </c>
      <c r="E1516" s="42">
        <v>166.64469</v>
      </c>
      <c r="F1516" s="35"/>
      <c r="G1516" s="23">
        <v>100.61589861266667</v>
      </c>
      <c r="H1516" s="40">
        <v>59.911749999999998</v>
      </c>
      <c r="I1516" s="35">
        <v>0</v>
      </c>
      <c r="J1516" s="26">
        <v>0</v>
      </c>
      <c r="K1516" s="9">
        <v>96.715270000000004</v>
      </c>
      <c r="L1516" s="51">
        <v>23.375150000000001</v>
      </c>
      <c r="M1516" s="16">
        <v>309.10530999999997</v>
      </c>
      <c r="N1516" s="35">
        <v>0</v>
      </c>
      <c r="O1516" s="50">
        <v>74.081100000000006</v>
      </c>
      <c r="P1516" s="58"/>
      <c r="Q1516" s="58"/>
      <c r="R1516" s="39">
        <v>22.660769999999999</v>
      </c>
      <c r="S1516" s="58"/>
      <c r="T1516" s="58"/>
      <c r="V1516" s="24">
        <f t="shared" si="101"/>
        <v>888.36828861266656</v>
      </c>
      <c r="X1516" s="5">
        <v>403.64189121132347</v>
      </c>
      <c r="Z1516" s="20">
        <f t="shared" si="102"/>
        <v>1292.01017982399</v>
      </c>
      <c r="AA1516" s="59">
        <f t="shared" si="100"/>
        <v>41527</v>
      </c>
      <c r="AB1516" s="25">
        <v>150.53342000000001</v>
      </c>
      <c r="AC1516" s="52">
        <v>259.34255999999999</v>
      </c>
      <c r="AD1516" s="35"/>
      <c r="AE1516" s="10">
        <v>0</v>
      </c>
      <c r="AF1516" s="55">
        <v>231.16367000000002</v>
      </c>
      <c r="AG1516" s="56">
        <v>30.758849999999999</v>
      </c>
      <c r="AH1516" s="57">
        <v>164.73901999999998</v>
      </c>
      <c r="AI1516" s="35"/>
      <c r="AJ1516" s="58">
        <v>16.429959999999998</v>
      </c>
      <c r="AK1516" s="58"/>
      <c r="AL1516" s="35">
        <v>0</v>
      </c>
      <c r="AM1516" s="35"/>
      <c r="AN1516" s="35"/>
      <c r="AQ1516" s="24">
        <f t="shared" si="104"/>
        <v>852.96748000000014</v>
      </c>
      <c r="AS1516" s="34">
        <v>742.04999999999984</v>
      </c>
      <c r="AU1516" s="20">
        <f t="shared" si="103"/>
        <v>1595.01748</v>
      </c>
      <c r="AW1516" s="20"/>
    </row>
    <row r="1517" spans="1:49" x14ac:dyDescent="0.25">
      <c r="A1517" t="str">
        <f>VLOOKUP($B1517,'Cushing Balance'!$C$2:$E$500,3,TRUE)</f>
        <v>362013</v>
      </c>
      <c r="B1517" s="1">
        <v>41528</v>
      </c>
      <c r="C1517" s="31"/>
      <c r="D1517" s="25">
        <v>170.63363000000001</v>
      </c>
      <c r="E1517" s="42">
        <v>166.50829000000002</v>
      </c>
      <c r="F1517" s="35"/>
      <c r="G1517" s="23">
        <v>100.61589861266667</v>
      </c>
      <c r="H1517" s="40">
        <v>68.531649999999999</v>
      </c>
      <c r="I1517" s="35">
        <v>0</v>
      </c>
      <c r="J1517" s="26">
        <v>0</v>
      </c>
      <c r="K1517" s="9">
        <v>91.493479999999991</v>
      </c>
      <c r="L1517" s="51">
        <v>23.408189999999998</v>
      </c>
      <c r="M1517" s="16">
        <v>297.81808000000001</v>
      </c>
      <c r="N1517" s="35">
        <v>0</v>
      </c>
      <c r="O1517" s="50">
        <v>73.754559999999998</v>
      </c>
      <c r="P1517" s="58"/>
      <c r="Q1517" s="58"/>
      <c r="R1517" s="39">
        <v>51.101330000000004</v>
      </c>
      <c r="S1517" s="58"/>
      <c r="T1517" s="58"/>
      <c r="V1517" s="24">
        <f t="shared" si="101"/>
        <v>1043.8651086126667</v>
      </c>
      <c r="X1517" s="5">
        <v>403.64189121132347</v>
      </c>
      <c r="Z1517" s="20">
        <f t="shared" si="102"/>
        <v>1447.5069998239901</v>
      </c>
      <c r="AA1517" s="59">
        <f t="shared" si="100"/>
        <v>41528</v>
      </c>
      <c r="AB1517" s="25">
        <v>146.125</v>
      </c>
      <c r="AC1517" s="52">
        <v>260.5179</v>
      </c>
      <c r="AD1517" s="35"/>
      <c r="AE1517" s="10">
        <v>0</v>
      </c>
      <c r="AF1517" s="55">
        <v>229.26871</v>
      </c>
      <c r="AG1517" s="56">
        <v>33.02608</v>
      </c>
      <c r="AH1517" s="57">
        <v>151.02554000000001</v>
      </c>
      <c r="AI1517" s="35"/>
      <c r="AJ1517" s="58">
        <v>16.309830000000002</v>
      </c>
      <c r="AK1517" s="58"/>
      <c r="AL1517" s="35">
        <v>0</v>
      </c>
      <c r="AM1517" s="35"/>
      <c r="AN1517" s="35"/>
      <c r="AQ1517" s="24">
        <f t="shared" si="104"/>
        <v>836.27305999999999</v>
      </c>
      <c r="AS1517" s="34">
        <v>742.04999999999984</v>
      </c>
      <c r="AU1517" s="20">
        <f t="shared" si="103"/>
        <v>1578.3230599999997</v>
      </c>
      <c r="AW1517" s="20"/>
    </row>
    <row r="1518" spans="1:49" x14ac:dyDescent="0.25">
      <c r="A1518" t="str">
        <f>VLOOKUP($B1518,'Cushing Balance'!$C$2:$E$500,3,TRUE)</f>
        <v>362013</v>
      </c>
      <c r="B1518" s="1">
        <v>41529</v>
      </c>
      <c r="C1518" s="31"/>
      <c r="D1518" s="25">
        <v>192.42904000000001</v>
      </c>
      <c r="E1518" s="42">
        <v>170.55510000000001</v>
      </c>
      <c r="F1518" s="35"/>
      <c r="G1518" s="23">
        <v>100.61589861266667</v>
      </c>
      <c r="H1518" s="40">
        <v>81.221600000000009</v>
      </c>
      <c r="I1518" s="35">
        <v>0</v>
      </c>
      <c r="J1518" s="26">
        <v>0</v>
      </c>
      <c r="K1518" s="9">
        <v>91.381350000000012</v>
      </c>
      <c r="L1518" s="51">
        <v>23.40279</v>
      </c>
      <c r="M1518" s="16">
        <v>287.58166999999997</v>
      </c>
      <c r="N1518" s="35">
        <v>0</v>
      </c>
      <c r="O1518" s="50">
        <v>74.052019999999999</v>
      </c>
      <c r="P1518" s="58"/>
      <c r="Q1518" s="58"/>
      <c r="R1518" s="39">
        <v>6.3475400000000004</v>
      </c>
      <c r="S1518" s="58"/>
      <c r="T1518" s="58"/>
      <c r="V1518" s="24">
        <f t="shared" si="101"/>
        <v>1027.5870086126668</v>
      </c>
      <c r="X1518" s="5">
        <v>403.64189121132347</v>
      </c>
      <c r="Z1518" s="20">
        <f t="shared" si="102"/>
        <v>1431.2288998239901</v>
      </c>
      <c r="AA1518" s="59">
        <f t="shared" si="100"/>
        <v>41529</v>
      </c>
      <c r="AB1518" s="25">
        <v>138.84980999999999</v>
      </c>
      <c r="AC1518" s="52">
        <v>329.18438000000003</v>
      </c>
      <c r="AD1518" s="35"/>
      <c r="AE1518" s="10">
        <v>0</v>
      </c>
      <c r="AF1518" s="55">
        <v>224.61240000000001</v>
      </c>
      <c r="AG1518" s="56">
        <v>30.081150000000001</v>
      </c>
      <c r="AH1518" s="57">
        <v>154.941</v>
      </c>
      <c r="AI1518" s="35"/>
      <c r="AJ1518" s="58">
        <v>16.303100000000001</v>
      </c>
      <c r="AK1518" s="58"/>
      <c r="AL1518" s="35">
        <v>0</v>
      </c>
      <c r="AM1518" s="35"/>
      <c r="AN1518" s="35"/>
      <c r="AQ1518" s="24">
        <f t="shared" si="104"/>
        <v>893.97184000000004</v>
      </c>
      <c r="AS1518" s="34">
        <v>742.04999999999984</v>
      </c>
      <c r="AU1518" s="20">
        <f t="shared" si="103"/>
        <v>1636.0218399999999</v>
      </c>
      <c r="AW1518" s="20"/>
    </row>
    <row r="1519" spans="1:49" x14ac:dyDescent="0.25">
      <c r="A1519" t="str">
        <f>VLOOKUP($B1519,'Cushing Balance'!$C$2:$E$500,3,TRUE)</f>
        <v>362013</v>
      </c>
      <c r="B1519" s="1">
        <v>41530</v>
      </c>
      <c r="C1519" s="31"/>
      <c r="D1519" s="25">
        <v>173.40785</v>
      </c>
      <c r="E1519" s="42">
        <v>189.80042</v>
      </c>
      <c r="F1519" s="35"/>
      <c r="G1519" s="23">
        <v>100.61589861266667</v>
      </c>
      <c r="H1519" s="40">
        <v>83.720079999999996</v>
      </c>
      <c r="I1519" s="35">
        <v>0</v>
      </c>
      <c r="J1519" s="26">
        <v>0</v>
      </c>
      <c r="K1519" s="9">
        <v>87.706210000000013</v>
      </c>
      <c r="L1519" s="51">
        <v>20.404900000000001</v>
      </c>
      <c r="M1519" s="16">
        <v>318.04293999999999</v>
      </c>
      <c r="N1519" s="35">
        <v>0</v>
      </c>
      <c r="O1519" s="50">
        <v>73.761560000000003</v>
      </c>
      <c r="P1519" s="58"/>
      <c r="Q1519" s="58"/>
      <c r="R1519" s="39">
        <v>1.08846</v>
      </c>
      <c r="S1519" s="58"/>
      <c r="T1519" s="58"/>
      <c r="V1519" s="24">
        <f t="shared" si="101"/>
        <v>1048.5483186126667</v>
      </c>
      <c r="X1519" s="5">
        <v>403.64189121132347</v>
      </c>
      <c r="Z1519" s="20">
        <f t="shared" si="102"/>
        <v>1452.1902098239902</v>
      </c>
      <c r="AA1519" s="59">
        <f t="shared" si="100"/>
        <v>41530</v>
      </c>
      <c r="AB1519" s="25">
        <v>150.03880999999998</v>
      </c>
      <c r="AC1519" s="52">
        <v>311.15171000000004</v>
      </c>
      <c r="AD1519" s="35"/>
      <c r="AE1519" s="10">
        <v>0</v>
      </c>
      <c r="AF1519" s="55">
        <v>222.93995999999999</v>
      </c>
      <c r="AG1519" s="56">
        <v>35.60577</v>
      </c>
      <c r="AH1519" s="57">
        <v>138.16415000000001</v>
      </c>
      <c r="AI1519" s="35"/>
      <c r="AJ1519" s="58">
        <v>16.231580000000001</v>
      </c>
      <c r="AK1519" s="58"/>
      <c r="AL1519" s="35">
        <v>0</v>
      </c>
      <c r="AM1519" s="35"/>
      <c r="AN1519" s="35"/>
      <c r="AQ1519" s="24">
        <f t="shared" si="104"/>
        <v>874.13198</v>
      </c>
      <c r="AS1519" s="34">
        <v>742.04999999999984</v>
      </c>
      <c r="AU1519" s="20">
        <f t="shared" si="103"/>
        <v>1616.1819799999998</v>
      </c>
      <c r="AW1519" s="20"/>
    </row>
    <row r="1520" spans="1:49" x14ac:dyDescent="0.25">
      <c r="A1520" t="str">
        <f>VLOOKUP($B1520,'Cushing Balance'!$C$2:$E$500,3,TRUE)</f>
        <v>372013</v>
      </c>
      <c r="B1520" s="1">
        <v>41531</v>
      </c>
      <c r="C1520" s="31"/>
      <c r="D1520" s="25">
        <v>180.16117000000003</v>
      </c>
      <c r="E1520" s="42">
        <v>191.37299999999999</v>
      </c>
      <c r="F1520" s="35"/>
      <c r="G1520" s="23">
        <v>100.61589861266667</v>
      </c>
      <c r="H1520" s="40">
        <v>73.950149999999994</v>
      </c>
      <c r="I1520" s="35">
        <v>0</v>
      </c>
      <c r="J1520" s="26">
        <v>0</v>
      </c>
      <c r="K1520" s="9">
        <v>80.676130000000001</v>
      </c>
      <c r="L1520" s="51">
        <v>23.385270000000002</v>
      </c>
      <c r="M1520" s="16">
        <v>314.22750000000002</v>
      </c>
      <c r="N1520" s="35">
        <v>0</v>
      </c>
      <c r="O1520" s="50">
        <v>73.235420000000005</v>
      </c>
      <c r="P1520" s="58"/>
      <c r="Q1520" s="58"/>
      <c r="R1520" s="39">
        <v>0.5101</v>
      </c>
      <c r="S1520" s="58"/>
      <c r="T1520" s="58"/>
      <c r="V1520" s="24">
        <f t="shared" si="101"/>
        <v>1038.1346386126665</v>
      </c>
      <c r="X1520" s="5">
        <v>403.64189121132347</v>
      </c>
      <c r="Z1520" s="20">
        <f t="shared" si="102"/>
        <v>1441.7765298239901</v>
      </c>
      <c r="AA1520" s="59">
        <f t="shared" si="100"/>
        <v>41531</v>
      </c>
      <c r="AB1520" s="25">
        <v>149.26489999999998</v>
      </c>
      <c r="AC1520" s="52">
        <v>300.60394000000002</v>
      </c>
      <c r="AD1520" s="35"/>
      <c r="AE1520" s="10">
        <v>0</v>
      </c>
      <c r="AF1520" s="55">
        <v>223.95517000000001</v>
      </c>
      <c r="AG1520" s="56">
        <v>35.506309999999999</v>
      </c>
      <c r="AH1520" s="57">
        <v>103.6551</v>
      </c>
      <c r="AI1520" s="35"/>
      <c r="AJ1520" s="58">
        <v>16.419790000000003</v>
      </c>
      <c r="AK1520" s="58"/>
      <c r="AL1520" s="35">
        <v>0</v>
      </c>
      <c r="AM1520" s="35"/>
      <c r="AN1520" s="35"/>
      <c r="AQ1520" s="24">
        <f t="shared" si="104"/>
        <v>829.40521000000001</v>
      </c>
      <c r="AS1520" s="34">
        <v>742.04999999999984</v>
      </c>
      <c r="AU1520" s="20">
        <f t="shared" si="103"/>
        <v>1571.4552099999999</v>
      </c>
      <c r="AW1520" s="20"/>
    </row>
    <row r="1521" spans="1:49" x14ac:dyDescent="0.25">
      <c r="A1521" t="str">
        <f>VLOOKUP($B1521,'Cushing Balance'!$C$2:$E$500,3,TRUE)</f>
        <v>372013</v>
      </c>
      <c r="B1521" s="1">
        <v>41532</v>
      </c>
      <c r="C1521" s="31"/>
      <c r="D1521" s="25">
        <v>224.9941</v>
      </c>
      <c r="E1521" s="42">
        <v>199.34594000000001</v>
      </c>
      <c r="F1521" s="35"/>
      <c r="G1521" s="23">
        <v>100.61589861266667</v>
      </c>
      <c r="H1521" s="40">
        <v>62.335769999999997</v>
      </c>
      <c r="I1521" s="35">
        <v>0</v>
      </c>
      <c r="J1521" s="26">
        <v>0</v>
      </c>
      <c r="K1521" s="9">
        <v>85.641670000000005</v>
      </c>
      <c r="L1521" s="51">
        <v>23.446290000000001</v>
      </c>
      <c r="M1521" s="16">
        <v>321.06571000000002</v>
      </c>
      <c r="N1521" s="35">
        <v>0</v>
      </c>
      <c r="O1521" s="50">
        <v>74.223380000000006</v>
      </c>
      <c r="P1521" s="58"/>
      <c r="Q1521" s="58"/>
      <c r="R1521" s="39">
        <v>16.337060000000001</v>
      </c>
      <c r="S1521" s="58"/>
      <c r="T1521" s="58"/>
      <c r="V1521" s="24">
        <f t="shared" si="101"/>
        <v>1108.0058186126666</v>
      </c>
      <c r="X1521" s="5">
        <v>403.64189121132347</v>
      </c>
      <c r="Z1521" s="20">
        <f t="shared" si="102"/>
        <v>1511.6477098239902</v>
      </c>
      <c r="AA1521" s="59">
        <f t="shared" si="100"/>
        <v>41532</v>
      </c>
      <c r="AB1521" s="25">
        <v>136.20121</v>
      </c>
      <c r="AC1521" s="52">
        <v>258.12887999999998</v>
      </c>
      <c r="AD1521" s="35"/>
      <c r="AE1521" s="10">
        <v>0</v>
      </c>
      <c r="AF1521" s="55">
        <v>202.02681000000001</v>
      </c>
      <c r="AG1521" s="56">
        <v>35.689</v>
      </c>
      <c r="AH1521" s="57">
        <v>125.82754</v>
      </c>
      <c r="AI1521" s="35"/>
      <c r="AJ1521" s="58">
        <v>16.40156</v>
      </c>
      <c r="AK1521" s="58"/>
      <c r="AL1521" s="35">
        <v>0</v>
      </c>
      <c r="AM1521" s="35"/>
      <c r="AN1521" s="35"/>
      <c r="AQ1521" s="24">
        <f t="shared" si="104"/>
        <v>774.27499999999998</v>
      </c>
      <c r="AS1521" s="34">
        <v>742.04999999999984</v>
      </c>
      <c r="AU1521" s="20">
        <f t="shared" si="103"/>
        <v>1516.3249999999998</v>
      </c>
      <c r="AW1521" s="20"/>
    </row>
    <row r="1522" spans="1:49" x14ac:dyDescent="0.25">
      <c r="A1522" t="str">
        <f>VLOOKUP($B1522,'Cushing Balance'!$C$2:$E$500,3,TRUE)</f>
        <v>372013</v>
      </c>
      <c r="B1522" s="1">
        <v>41533</v>
      </c>
      <c r="C1522" s="31"/>
      <c r="D1522" s="25">
        <v>192.40751999999998</v>
      </c>
      <c r="E1522" s="42">
        <v>194.77020999999999</v>
      </c>
      <c r="F1522" s="35"/>
      <c r="G1522" s="23">
        <v>100.61589861266667</v>
      </c>
      <c r="H1522" s="40">
        <v>37.620539999999998</v>
      </c>
      <c r="I1522" s="35">
        <v>0</v>
      </c>
      <c r="J1522" s="26">
        <v>0</v>
      </c>
      <c r="K1522" s="9">
        <v>94.153899999999993</v>
      </c>
      <c r="L1522" s="51">
        <v>22.748380000000001</v>
      </c>
      <c r="M1522" s="16">
        <v>316.19071000000002</v>
      </c>
      <c r="N1522" s="35">
        <v>0</v>
      </c>
      <c r="O1522" s="50">
        <v>72.625520000000009</v>
      </c>
      <c r="P1522" s="58"/>
      <c r="Q1522" s="58"/>
      <c r="R1522" s="39">
        <v>70.586289999999991</v>
      </c>
      <c r="S1522" s="58"/>
      <c r="T1522" s="58"/>
      <c r="V1522" s="24">
        <f t="shared" si="101"/>
        <v>1101.7189686126667</v>
      </c>
      <c r="X1522" s="5">
        <v>403.64189121132347</v>
      </c>
      <c r="Z1522" s="20">
        <f t="shared" si="102"/>
        <v>1505.3608598239903</v>
      </c>
      <c r="AA1522" s="59">
        <f t="shared" si="100"/>
        <v>41533</v>
      </c>
      <c r="AB1522" s="25">
        <v>130.12652</v>
      </c>
      <c r="AC1522" s="52">
        <v>267.50155999999998</v>
      </c>
      <c r="AD1522" s="35"/>
      <c r="AE1522" s="10">
        <v>0</v>
      </c>
      <c r="AF1522" s="55">
        <v>223.00546</v>
      </c>
      <c r="AG1522" s="56">
        <v>29.499130000000001</v>
      </c>
      <c r="AH1522" s="57">
        <v>107.92446000000001</v>
      </c>
      <c r="AI1522" s="35"/>
      <c r="AJ1522" s="58">
        <v>15.58825</v>
      </c>
      <c r="AK1522" s="58"/>
      <c r="AL1522" s="35">
        <v>0</v>
      </c>
      <c r="AM1522" s="35"/>
      <c r="AN1522" s="35"/>
      <c r="AQ1522" s="24">
        <f t="shared" si="104"/>
        <v>773.64537999999993</v>
      </c>
      <c r="AS1522" s="34">
        <v>742.04999999999984</v>
      </c>
      <c r="AU1522" s="20">
        <f t="shared" si="103"/>
        <v>1515.6953799999997</v>
      </c>
      <c r="AW1522" s="20"/>
    </row>
    <row r="1523" spans="1:49" x14ac:dyDescent="0.25">
      <c r="A1523" t="str">
        <f>VLOOKUP($B1523,'Cushing Balance'!$C$2:$E$500,3,TRUE)</f>
        <v>372013</v>
      </c>
      <c r="B1523" s="1">
        <v>41534</v>
      </c>
      <c r="C1523" s="31"/>
      <c r="D1523" s="25">
        <v>0</v>
      </c>
      <c r="E1523" s="42">
        <v>106.24383</v>
      </c>
      <c r="F1523" s="35"/>
      <c r="G1523" s="23">
        <v>100.61589861266667</v>
      </c>
      <c r="H1523" s="40">
        <v>51.163440000000001</v>
      </c>
      <c r="I1523" s="35">
        <v>0</v>
      </c>
      <c r="J1523" s="26">
        <v>0</v>
      </c>
      <c r="K1523" s="9">
        <v>94.426690000000008</v>
      </c>
      <c r="L1523" s="51">
        <v>23.33954</v>
      </c>
      <c r="M1523" s="16">
        <v>288.09237999999999</v>
      </c>
      <c r="N1523" s="35">
        <v>0</v>
      </c>
      <c r="O1523" s="50">
        <v>73.322210000000013</v>
      </c>
      <c r="P1523" s="58"/>
      <c r="Q1523" s="58"/>
      <c r="R1523" s="39">
        <v>30.611229999999999</v>
      </c>
      <c r="S1523" s="58"/>
      <c r="T1523" s="58"/>
      <c r="V1523" s="24">
        <f t="shared" si="101"/>
        <v>767.81521861266674</v>
      </c>
      <c r="X1523" s="5">
        <v>403.64189121132347</v>
      </c>
      <c r="Z1523" s="20">
        <f t="shared" si="102"/>
        <v>1171.4571098239903</v>
      </c>
      <c r="AA1523" s="59">
        <f t="shared" si="100"/>
        <v>41534</v>
      </c>
      <c r="AB1523" s="25">
        <v>129.97098</v>
      </c>
      <c r="AC1523" s="52">
        <v>252.38794000000001</v>
      </c>
      <c r="AD1523" s="35"/>
      <c r="AE1523" s="10">
        <v>0</v>
      </c>
      <c r="AF1523" s="55">
        <v>227.15481</v>
      </c>
      <c r="AG1523" s="56">
        <v>29.83652</v>
      </c>
      <c r="AH1523" s="57">
        <v>110.33258000000001</v>
      </c>
      <c r="AI1523" s="35"/>
      <c r="AJ1523" s="58">
        <v>15.31115</v>
      </c>
      <c r="AK1523" s="58"/>
      <c r="AL1523" s="35">
        <v>0</v>
      </c>
      <c r="AM1523" s="35"/>
      <c r="AN1523" s="35"/>
      <c r="AQ1523" s="24">
        <f t="shared" si="104"/>
        <v>764.99397999999997</v>
      </c>
      <c r="AS1523" s="34">
        <v>742.04999999999984</v>
      </c>
      <c r="AU1523" s="20">
        <f t="shared" si="103"/>
        <v>1507.0439799999999</v>
      </c>
      <c r="AW1523" s="20"/>
    </row>
    <row r="1524" spans="1:49" x14ac:dyDescent="0.25">
      <c r="A1524" t="str">
        <f>VLOOKUP($B1524,'Cushing Balance'!$C$2:$E$500,3,TRUE)</f>
        <v>372013</v>
      </c>
      <c r="B1524" s="1">
        <v>41535</v>
      </c>
      <c r="C1524" s="31"/>
      <c r="D1524" s="25">
        <v>0</v>
      </c>
      <c r="E1524" s="42">
        <v>184.43938</v>
      </c>
      <c r="F1524" s="35"/>
      <c r="G1524" s="23">
        <v>100.61589861266667</v>
      </c>
      <c r="H1524" s="40">
        <v>75.853669999999994</v>
      </c>
      <c r="I1524" s="35">
        <v>0</v>
      </c>
      <c r="J1524" s="26">
        <v>0</v>
      </c>
      <c r="K1524" s="9">
        <v>88.868769999999998</v>
      </c>
      <c r="L1524" s="51">
        <v>23.45796</v>
      </c>
      <c r="M1524" s="16">
        <v>321.65600000000001</v>
      </c>
      <c r="N1524" s="35">
        <v>0</v>
      </c>
      <c r="O1524" s="50">
        <v>73.07423</v>
      </c>
      <c r="P1524" s="58"/>
      <c r="Q1524" s="58"/>
      <c r="R1524" s="39">
        <v>69.311880000000002</v>
      </c>
      <c r="S1524" s="58"/>
      <c r="T1524" s="58"/>
      <c r="V1524" s="24">
        <f t="shared" si="101"/>
        <v>937.27778861266665</v>
      </c>
      <c r="X1524" s="5">
        <v>403.64189121132347</v>
      </c>
      <c r="Z1524" s="20">
        <f t="shared" si="102"/>
        <v>1340.91967982399</v>
      </c>
      <c r="AA1524" s="59">
        <f t="shared" si="100"/>
        <v>41535</v>
      </c>
      <c r="AB1524" s="25">
        <v>148.01588000000001</v>
      </c>
      <c r="AC1524" s="52">
        <v>301.85568999999998</v>
      </c>
      <c r="AD1524" s="35"/>
      <c r="AE1524" s="10">
        <v>0</v>
      </c>
      <c r="AF1524" s="55">
        <v>223.3004</v>
      </c>
      <c r="AG1524" s="56">
        <v>28.618380000000002</v>
      </c>
      <c r="AH1524" s="57">
        <v>120.06285000000001</v>
      </c>
      <c r="AI1524" s="35"/>
      <c r="AJ1524" s="58">
        <v>16.288149999999998</v>
      </c>
      <c r="AK1524" s="58"/>
      <c r="AL1524" s="35">
        <v>0</v>
      </c>
      <c r="AM1524" s="35"/>
      <c r="AN1524" s="35"/>
      <c r="AQ1524" s="24">
        <f t="shared" si="104"/>
        <v>838.14134999999999</v>
      </c>
      <c r="AS1524" s="34">
        <v>742.04999999999984</v>
      </c>
      <c r="AU1524" s="20">
        <f t="shared" si="103"/>
        <v>1580.1913499999998</v>
      </c>
      <c r="AW1524" s="20"/>
    </row>
    <row r="1525" spans="1:49" x14ac:dyDescent="0.25">
      <c r="A1525" t="str">
        <f>VLOOKUP($B1525,'Cushing Balance'!$C$2:$E$500,3,TRUE)</f>
        <v>372013</v>
      </c>
      <c r="B1525" s="1">
        <v>41536</v>
      </c>
      <c r="C1525" s="31"/>
      <c r="D1525" s="25">
        <v>0</v>
      </c>
      <c r="E1525" s="42">
        <v>193.35654</v>
      </c>
      <c r="F1525" s="35"/>
      <c r="G1525" s="23">
        <v>100.61589861266667</v>
      </c>
      <c r="H1525" s="40">
        <v>78.958079999999995</v>
      </c>
      <c r="I1525" s="35">
        <v>0</v>
      </c>
      <c r="J1525" s="26">
        <v>0</v>
      </c>
      <c r="K1525" s="9">
        <v>89.051850000000002</v>
      </c>
      <c r="L1525" s="51">
        <v>18.25535</v>
      </c>
      <c r="M1525" s="16">
        <v>305.64618999999999</v>
      </c>
      <c r="N1525" s="49">
        <v>120.80307000000001</v>
      </c>
      <c r="O1525" s="50">
        <v>73.487649999999988</v>
      </c>
      <c r="P1525" s="58"/>
      <c r="Q1525" s="58"/>
      <c r="R1525" s="39">
        <v>1.2144600000000001</v>
      </c>
      <c r="S1525" s="58"/>
      <c r="T1525" s="58"/>
      <c r="V1525" s="24">
        <f t="shared" si="101"/>
        <v>981.3890886126668</v>
      </c>
      <c r="X1525" s="5">
        <v>403.64189121132347</v>
      </c>
      <c r="Z1525" s="20">
        <f t="shared" si="102"/>
        <v>1385.0309798239903</v>
      </c>
      <c r="AA1525" s="59">
        <f t="shared" si="100"/>
        <v>41536</v>
      </c>
      <c r="AB1525" s="25">
        <v>141.63229000000001</v>
      </c>
      <c r="AC1525" s="52">
        <v>345.58080999999999</v>
      </c>
      <c r="AD1525" s="35"/>
      <c r="AE1525" s="10">
        <v>0</v>
      </c>
      <c r="AF1525" s="55">
        <v>223.53379000000001</v>
      </c>
      <c r="AG1525" s="56">
        <v>36.100730000000006</v>
      </c>
      <c r="AH1525" s="57">
        <v>137.32117000000002</v>
      </c>
      <c r="AI1525" s="35"/>
      <c r="AJ1525" s="58">
        <v>14.732379999999999</v>
      </c>
      <c r="AK1525" s="58"/>
      <c r="AL1525" s="35">
        <v>0</v>
      </c>
      <c r="AM1525" s="35"/>
      <c r="AN1525" s="35"/>
      <c r="AQ1525" s="24">
        <f t="shared" si="104"/>
        <v>898.90117000000009</v>
      </c>
      <c r="AS1525" s="34">
        <v>742.04999999999984</v>
      </c>
      <c r="AU1525" s="20">
        <f t="shared" si="103"/>
        <v>1640.9511699999998</v>
      </c>
      <c r="AW1525" s="20"/>
    </row>
    <row r="1526" spans="1:49" x14ac:dyDescent="0.25">
      <c r="A1526" t="str">
        <f>VLOOKUP($B1526,'Cushing Balance'!$C$2:$E$500,3,TRUE)</f>
        <v>372013</v>
      </c>
      <c r="B1526" s="1">
        <v>41537</v>
      </c>
      <c r="C1526" s="31"/>
      <c r="D1526" s="25">
        <v>0</v>
      </c>
      <c r="E1526" s="42">
        <v>191.65929</v>
      </c>
      <c r="F1526" s="35"/>
      <c r="G1526" s="23">
        <v>100.61589861266667</v>
      </c>
      <c r="H1526" s="40">
        <v>77.484250000000003</v>
      </c>
      <c r="I1526" s="35">
        <v>0</v>
      </c>
      <c r="J1526" s="26">
        <v>0</v>
      </c>
      <c r="K1526" s="9">
        <v>77.999600000000001</v>
      </c>
      <c r="L1526" s="51">
        <v>16.93919</v>
      </c>
      <c r="M1526" s="16">
        <v>297.54678999999999</v>
      </c>
      <c r="N1526" s="49">
        <v>69.890059999999991</v>
      </c>
      <c r="O1526" s="50">
        <v>72.627960000000002</v>
      </c>
      <c r="P1526" s="58"/>
      <c r="Q1526" s="58"/>
      <c r="R1526" s="39">
        <v>2.1862900000000001</v>
      </c>
      <c r="S1526" s="58"/>
      <c r="T1526" s="58"/>
      <c r="V1526" s="24">
        <f t="shared" si="101"/>
        <v>906.94932861266659</v>
      </c>
      <c r="X1526" s="5">
        <v>403.64189121132347</v>
      </c>
      <c r="Z1526" s="20">
        <f t="shared" si="102"/>
        <v>1310.5912198239901</v>
      </c>
      <c r="AA1526" s="59">
        <f t="shared" si="100"/>
        <v>41537</v>
      </c>
      <c r="AB1526" s="25">
        <v>148.17631</v>
      </c>
      <c r="AC1526" s="52">
        <v>334.81066999999996</v>
      </c>
      <c r="AD1526" s="35"/>
      <c r="AE1526" s="10">
        <v>0</v>
      </c>
      <c r="AF1526" s="55">
        <v>223.02673000000001</v>
      </c>
      <c r="AG1526" s="56">
        <v>36.369459999999997</v>
      </c>
      <c r="AH1526" s="57">
        <v>131.70501999999999</v>
      </c>
      <c r="AI1526" s="35"/>
      <c r="AJ1526" s="58">
        <v>8.3320600000000002</v>
      </c>
      <c r="AK1526" s="58"/>
      <c r="AL1526" s="35">
        <v>0</v>
      </c>
      <c r="AM1526" s="35"/>
      <c r="AN1526" s="35"/>
      <c r="AQ1526" s="24">
        <f t="shared" si="104"/>
        <v>882.4202499999999</v>
      </c>
      <c r="AS1526" s="34">
        <v>742.04999999999984</v>
      </c>
      <c r="AU1526" s="20">
        <f t="shared" si="103"/>
        <v>1624.4702499999999</v>
      </c>
      <c r="AW1526" s="20"/>
    </row>
    <row r="1527" spans="1:49" x14ac:dyDescent="0.25">
      <c r="A1527" t="str">
        <f>VLOOKUP($B1527,'Cushing Balance'!$C$2:$E$500,3,TRUE)</f>
        <v>382013</v>
      </c>
      <c r="B1527" s="1">
        <v>41538</v>
      </c>
      <c r="C1527" s="31"/>
      <c r="D1527" s="25">
        <v>191.85904000000002</v>
      </c>
      <c r="E1527" s="42">
        <v>199.41776999999999</v>
      </c>
      <c r="F1527" s="35"/>
      <c r="G1527" s="23">
        <v>100.61589861266667</v>
      </c>
      <c r="H1527" s="40">
        <v>59.414749999999998</v>
      </c>
      <c r="I1527" s="35">
        <v>0</v>
      </c>
      <c r="J1527" s="26">
        <v>0</v>
      </c>
      <c r="K1527" s="9">
        <v>78.897329999999997</v>
      </c>
      <c r="L1527" s="51">
        <v>23.394830000000002</v>
      </c>
      <c r="M1527" s="16">
        <v>304.06440000000003</v>
      </c>
      <c r="N1527" s="49">
        <v>91.731059999999999</v>
      </c>
      <c r="O1527" s="50">
        <v>73.637479999999996</v>
      </c>
      <c r="P1527" s="58"/>
      <c r="Q1527" s="58"/>
      <c r="R1527" s="39">
        <v>0.26806000000000002</v>
      </c>
      <c r="S1527" s="58"/>
      <c r="T1527" s="58"/>
      <c r="V1527" s="24">
        <f t="shared" si="101"/>
        <v>1123.300618612667</v>
      </c>
      <c r="X1527" s="5">
        <v>403.64189121132347</v>
      </c>
      <c r="Z1527" s="20">
        <f t="shared" si="102"/>
        <v>1526.9425098239903</v>
      </c>
      <c r="AA1527" s="59">
        <f t="shared" si="100"/>
        <v>41538</v>
      </c>
      <c r="AB1527" s="25">
        <v>151.1866</v>
      </c>
      <c r="AC1527" s="52">
        <v>336.91381000000001</v>
      </c>
      <c r="AD1527" s="35"/>
      <c r="AE1527" s="10">
        <v>0</v>
      </c>
      <c r="AF1527" s="55">
        <v>222.44807999999998</v>
      </c>
      <c r="AG1527" s="56">
        <v>36.683790000000002</v>
      </c>
      <c r="AH1527" s="57">
        <v>107.39235000000001</v>
      </c>
      <c r="AI1527" s="35"/>
      <c r="AJ1527" s="58">
        <v>13.84094</v>
      </c>
      <c r="AK1527" s="58"/>
      <c r="AL1527" s="35">
        <v>0</v>
      </c>
      <c r="AM1527" s="35"/>
      <c r="AN1527" s="35"/>
      <c r="AQ1527" s="24">
        <f t="shared" si="104"/>
        <v>868.46557000000007</v>
      </c>
      <c r="AS1527" s="34">
        <v>742.04999999999984</v>
      </c>
      <c r="AU1527" s="20">
        <f t="shared" si="103"/>
        <v>1610.51557</v>
      </c>
      <c r="AW1527" s="20"/>
    </row>
    <row r="1528" spans="1:49" x14ac:dyDescent="0.25">
      <c r="A1528" t="str">
        <f>VLOOKUP($B1528,'Cushing Balance'!$C$2:$E$500,3,TRUE)</f>
        <v>382013</v>
      </c>
      <c r="B1528" s="1">
        <v>41539</v>
      </c>
      <c r="C1528" s="31"/>
      <c r="D1528" s="25">
        <v>84.440269999999998</v>
      </c>
      <c r="E1528" s="42">
        <v>199.71169</v>
      </c>
      <c r="F1528" s="35"/>
      <c r="G1528" s="23">
        <v>100.61589861266667</v>
      </c>
      <c r="H1528" s="40">
        <v>38.264919999999996</v>
      </c>
      <c r="I1528" s="35">
        <v>0</v>
      </c>
      <c r="J1528" s="26">
        <v>0</v>
      </c>
      <c r="K1528" s="9">
        <v>77.741460000000004</v>
      </c>
      <c r="L1528" s="51">
        <v>23.416599999999999</v>
      </c>
      <c r="M1528" s="16">
        <v>302.12950000000001</v>
      </c>
      <c r="N1528" s="49">
        <v>107.76577</v>
      </c>
      <c r="O1528" s="50">
        <v>73.096039999999988</v>
      </c>
      <c r="P1528" s="58"/>
      <c r="Q1528" s="58"/>
      <c r="R1528" s="39">
        <v>0.22381000000000001</v>
      </c>
      <c r="S1528" s="58"/>
      <c r="T1528" s="58"/>
      <c r="V1528" s="24">
        <f t="shared" si="101"/>
        <v>1007.4059586126667</v>
      </c>
      <c r="X1528" s="5">
        <v>403.64189121132347</v>
      </c>
      <c r="Z1528" s="20">
        <f t="shared" si="102"/>
        <v>1411.0478498239902</v>
      </c>
      <c r="AA1528" s="59">
        <f t="shared" si="100"/>
        <v>41539</v>
      </c>
      <c r="AB1528" s="25">
        <v>150.35749999999999</v>
      </c>
      <c r="AC1528" s="52">
        <v>326.96424999999999</v>
      </c>
      <c r="AD1528" s="35"/>
      <c r="AE1528" s="10">
        <v>0</v>
      </c>
      <c r="AF1528" s="55">
        <v>223.65923000000001</v>
      </c>
      <c r="AG1528" s="56">
        <v>37.502809999999997</v>
      </c>
      <c r="AH1528" s="57">
        <v>119.90831</v>
      </c>
      <c r="AI1528" s="35"/>
      <c r="AJ1528" s="58">
        <v>16.086290000000002</v>
      </c>
      <c r="AK1528" s="58"/>
      <c r="AL1528" s="35">
        <v>0</v>
      </c>
      <c r="AM1528" s="35"/>
      <c r="AN1528" s="35"/>
      <c r="AQ1528" s="24">
        <f t="shared" si="104"/>
        <v>874.47838999999988</v>
      </c>
      <c r="AS1528" s="34">
        <v>742.04999999999984</v>
      </c>
      <c r="AU1528" s="20">
        <f t="shared" si="103"/>
        <v>1616.5283899999997</v>
      </c>
      <c r="AW1528" s="20"/>
    </row>
    <row r="1529" spans="1:49" x14ac:dyDescent="0.25">
      <c r="A1529" t="str">
        <f>VLOOKUP($B1529,'Cushing Balance'!$C$2:$E$500,3,TRUE)</f>
        <v>382013</v>
      </c>
      <c r="B1529" s="1">
        <v>41540</v>
      </c>
      <c r="C1529" s="31"/>
      <c r="D1529" s="25">
        <v>193.21107999999998</v>
      </c>
      <c r="E1529" s="42">
        <v>196.00373000000002</v>
      </c>
      <c r="F1529" s="35"/>
      <c r="G1529" s="23">
        <v>100.61589861266667</v>
      </c>
      <c r="H1529" s="40">
        <v>49.273499999999999</v>
      </c>
      <c r="I1529" s="35">
        <v>0</v>
      </c>
      <c r="J1529" s="26">
        <v>0</v>
      </c>
      <c r="K1529" s="9">
        <v>81.089250000000007</v>
      </c>
      <c r="L1529" s="51">
        <v>23.34188</v>
      </c>
      <c r="M1529" s="16">
        <v>305.67783000000003</v>
      </c>
      <c r="N1529" s="49">
        <v>98.325500000000005</v>
      </c>
      <c r="O1529" s="50">
        <v>73.293189999999996</v>
      </c>
      <c r="P1529" s="58"/>
      <c r="Q1529" s="58"/>
      <c r="R1529" s="39">
        <v>13.284270000000001</v>
      </c>
      <c r="S1529" s="58"/>
      <c r="T1529" s="58"/>
      <c r="V1529" s="24">
        <f t="shared" si="101"/>
        <v>1134.1161286126667</v>
      </c>
      <c r="X1529" s="5">
        <v>403.64189121132347</v>
      </c>
      <c r="Z1529" s="20">
        <f t="shared" si="102"/>
        <v>1537.7580198239903</v>
      </c>
      <c r="AA1529" s="59">
        <f t="shared" si="100"/>
        <v>41540</v>
      </c>
      <c r="AB1529" s="25">
        <v>150.83857999999998</v>
      </c>
      <c r="AC1529" s="52">
        <v>341.51216999999997</v>
      </c>
      <c r="AD1529" s="35"/>
      <c r="AE1529" s="10">
        <v>0</v>
      </c>
      <c r="AF1529" s="55">
        <v>228.68975</v>
      </c>
      <c r="AG1529" s="56">
        <v>27.553560000000001</v>
      </c>
      <c r="AH1529" s="57">
        <v>133.98198000000002</v>
      </c>
      <c r="AI1529" s="35"/>
      <c r="AJ1529" s="58">
        <v>16.27983</v>
      </c>
      <c r="AK1529" s="58"/>
      <c r="AL1529" s="35">
        <v>0</v>
      </c>
      <c r="AM1529" s="35"/>
      <c r="AN1529" s="35"/>
      <c r="AQ1529" s="24">
        <f t="shared" si="104"/>
        <v>898.85586999999987</v>
      </c>
      <c r="AS1529" s="34">
        <v>742.04999999999984</v>
      </c>
      <c r="AU1529" s="20">
        <f t="shared" si="103"/>
        <v>1640.9058699999996</v>
      </c>
      <c r="AW1529" s="20"/>
    </row>
    <row r="1530" spans="1:49" x14ac:dyDescent="0.25">
      <c r="A1530" t="str">
        <f>VLOOKUP($B1530,'Cushing Balance'!$C$2:$E$500,3,TRUE)</f>
        <v>382013</v>
      </c>
      <c r="B1530" s="1">
        <v>41541</v>
      </c>
      <c r="C1530" s="31"/>
      <c r="D1530" s="25">
        <v>215.68424999999999</v>
      </c>
      <c r="E1530" s="42">
        <v>196.75335000000001</v>
      </c>
      <c r="F1530" s="35"/>
      <c r="G1530" s="23">
        <v>100.61589861266667</v>
      </c>
      <c r="H1530" s="40">
        <v>76.990729999999999</v>
      </c>
      <c r="I1530" s="35">
        <v>0</v>
      </c>
      <c r="J1530" s="26">
        <v>0</v>
      </c>
      <c r="K1530" s="9">
        <v>86.276150000000001</v>
      </c>
      <c r="L1530" s="51">
        <v>22.5595</v>
      </c>
      <c r="M1530" s="16">
        <v>296.13602000000003</v>
      </c>
      <c r="N1530" s="49">
        <v>90.136960000000002</v>
      </c>
      <c r="O1530" s="50">
        <v>73.441270000000003</v>
      </c>
      <c r="P1530" s="58"/>
      <c r="Q1530" s="58"/>
      <c r="R1530" s="39">
        <v>12.058879999999998</v>
      </c>
      <c r="S1530" s="58"/>
      <c r="T1530" s="58"/>
      <c r="V1530" s="24">
        <f t="shared" si="101"/>
        <v>1170.6530086126668</v>
      </c>
      <c r="X1530" s="5">
        <v>403.64189121132347</v>
      </c>
      <c r="Z1530" s="20">
        <f t="shared" si="102"/>
        <v>1574.2948998239904</v>
      </c>
      <c r="AA1530" s="59">
        <f t="shared" si="100"/>
        <v>41541</v>
      </c>
      <c r="AB1530" s="25">
        <v>146.19024999999999</v>
      </c>
      <c r="AC1530" s="52">
        <v>343.67149999999998</v>
      </c>
      <c r="AD1530" s="35"/>
      <c r="AE1530" s="10">
        <v>0</v>
      </c>
      <c r="AF1530" s="55">
        <v>218.92392000000001</v>
      </c>
      <c r="AG1530" s="56">
        <v>25.86279</v>
      </c>
      <c r="AH1530" s="57">
        <v>56.538499999999999</v>
      </c>
      <c r="AI1530" s="35"/>
      <c r="AJ1530" s="58">
        <v>16.10848</v>
      </c>
      <c r="AK1530" s="58"/>
      <c r="AL1530" s="35">
        <v>0</v>
      </c>
      <c r="AM1530" s="35"/>
      <c r="AN1530" s="35"/>
      <c r="AQ1530" s="24">
        <f t="shared" si="104"/>
        <v>807.29543999999999</v>
      </c>
      <c r="AS1530" s="34">
        <v>742.04999999999984</v>
      </c>
      <c r="AU1530" s="20">
        <f t="shared" si="103"/>
        <v>1549.3454399999998</v>
      </c>
      <c r="AW1530" s="20"/>
    </row>
    <row r="1531" spans="1:49" x14ac:dyDescent="0.25">
      <c r="A1531" t="str">
        <f>VLOOKUP($B1531,'Cushing Balance'!$C$2:$E$500,3,TRUE)</f>
        <v>382013</v>
      </c>
      <c r="B1531" s="1">
        <v>41542</v>
      </c>
      <c r="C1531" s="31"/>
      <c r="D1531" s="25">
        <v>232.19364999999999</v>
      </c>
      <c r="E1531" s="42">
        <v>191.97023000000002</v>
      </c>
      <c r="F1531" s="35"/>
      <c r="G1531" s="23">
        <v>100.61589861266667</v>
      </c>
      <c r="H1531" s="40">
        <v>74.310670000000002</v>
      </c>
      <c r="I1531" s="35">
        <v>0</v>
      </c>
      <c r="J1531" s="26">
        <v>0</v>
      </c>
      <c r="K1531" s="9">
        <v>88.98696000000001</v>
      </c>
      <c r="L1531" s="51">
        <v>23.34796</v>
      </c>
      <c r="M1531" s="16">
        <v>318.07913000000002</v>
      </c>
      <c r="N1531" s="49">
        <v>55.656059999999997</v>
      </c>
      <c r="O1531" s="50">
        <v>73.499920000000003</v>
      </c>
      <c r="P1531" s="58"/>
      <c r="Q1531" s="58"/>
      <c r="R1531" s="39">
        <v>13.06973</v>
      </c>
      <c r="S1531" s="58"/>
      <c r="T1531" s="58"/>
      <c r="V1531" s="24">
        <f t="shared" si="101"/>
        <v>1171.7302086126667</v>
      </c>
      <c r="X1531" s="5">
        <v>403.64189121132347</v>
      </c>
      <c r="Z1531" s="20">
        <f t="shared" si="102"/>
        <v>1575.3720998239901</v>
      </c>
      <c r="AA1531" s="59">
        <f t="shared" si="100"/>
        <v>41542</v>
      </c>
      <c r="AB1531" s="25">
        <v>150.42510000000001</v>
      </c>
      <c r="AC1531" s="52">
        <v>363.22896000000003</v>
      </c>
      <c r="AD1531" s="35"/>
      <c r="AE1531" s="10">
        <v>0</v>
      </c>
      <c r="AF1531" s="55">
        <v>227.13854000000001</v>
      </c>
      <c r="AG1531" s="56">
        <v>27.245249999999999</v>
      </c>
      <c r="AH1531" s="57">
        <v>24.780729999999998</v>
      </c>
      <c r="AI1531" s="35"/>
      <c r="AJ1531" s="58">
        <v>16.39808</v>
      </c>
      <c r="AK1531" s="58"/>
      <c r="AL1531" s="35">
        <v>0</v>
      </c>
      <c r="AM1531" s="35"/>
      <c r="AN1531" s="35"/>
      <c r="AQ1531" s="24">
        <f t="shared" si="104"/>
        <v>809.21666000000016</v>
      </c>
      <c r="AS1531" s="34">
        <v>742.04999999999984</v>
      </c>
      <c r="AU1531" s="20">
        <f t="shared" si="103"/>
        <v>1551.26666</v>
      </c>
      <c r="AW1531" s="20"/>
    </row>
    <row r="1532" spans="1:49" x14ac:dyDescent="0.25">
      <c r="A1532" t="str">
        <f>VLOOKUP($B1532,'Cushing Balance'!$C$2:$E$500,3,TRUE)</f>
        <v>382013</v>
      </c>
      <c r="B1532" s="1">
        <v>41543</v>
      </c>
      <c r="C1532" s="31"/>
      <c r="D1532" s="25">
        <v>247.85920999999999</v>
      </c>
      <c r="E1532" s="42">
        <v>188.25955999999999</v>
      </c>
      <c r="F1532" s="35"/>
      <c r="G1532" s="23">
        <v>100.61589861266667</v>
      </c>
      <c r="H1532" s="40">
        <v>77.682899999999989</v>
      </c>
      <c r="I1532" s="35">
        <v>0</v>
      </c>
      <c r="J1532" s="26">
        <v>0</v>
      </c>
      <c r="K1532" s="9">
        <v>83.731020000000001</v>
      </c>
      <c r="L1532" s="51">
        <v>21.430919999999997</v>
      </c>
      <c r="M1532" s="16">
        <v>307.88706000000002</v>
      </c>
      <c r="N1532" s="49">
        <v>87.111710000000002</v>
      </c>
      <c r="O1532" s="50">
        <v>73.826979999999992</v>
      </c>
      <c r="P1532" s="58"/>
      <c r="Q1532" s="58"/>
      <c r="R1532" s="39">
        <v>13.593020000000001</v>
      </c>
      <c r="S1532" s="58"/>
      <c r="T1532" s="58"/>
      <c r="V1532" s="24">
        <f t="shared" si="101"/>
        <v>1201.9982786126666</v>
      </c>
      <c r="X1532" s="5">
        <v>403.64189121132347</v>
      </c>
      <c r="Z1532" s="20">
        <f t="shared" si="102"/>
        <v>1605.6401698239902</v>
      </c>
      <c r="AA1532" s="59">
        <f t="shared" si="100"/>
        <v>41543</v>
      </c>
      <c r="AB1532" s="25">
        <v>152.06338</v>
      </c>
      <c r="AC1532" s="52">
        <v>311.27959999999996</v>
      </c>
      <c r="AD1532" s="35"/>
      <c r="AE1532" s="10">
        <v>0</v>
      </c>
      <c r="AF1532" s="55">
        <v>231.96113</v>
      </c>
      <c r="AG1532" s="56">
        <v>29.074150000000003</v>
      </c>
      <c r="AH1532" s="57">
        <v>68.087149999999994</v>
      </c>
      <c r="AI1532" s="35"/>
      <c r="AJ1532" s="58">
        <v>16.178599999999999</v>
      </c>
      <c r="AK1532" s="58"/>
      <c r="AL1532" s="35">
        <v>0</v>
      </c>
      <c r="AM1532" s="35"/>
      <c r="AN1532" s="35"/>
      <c r="AQ1532" s="24">
        <f t="shared" si="104"/>
        <v>808.64400999999987</v>
      </c>
      <c r="AS1532" s="34">
        <v>742.04999999999984</v>
      </c>
      <c r="AU1532" s="20">
        <f t="shared" si="103"/>
        <v>1550.6940099999997</v>
      </c>
      <c r="AW1532" s="20"/>
    </row>
    <row r="1533" spans="1:49" x14ac:dyDescent="0.25">
      <c r="A1533" t="str">
        <f>VLOOKUP($B1533,'Cushing Balance'!$C$2:$E$500,3,TRUE)</f>
        <v>382013</v>
      </c>
      <c r="B1533" s="1">
        <v>41544</v>
      </c>
      <c r="C1533" s="31"/>
      <c r="D1533" s="25">
        <v>419.37799999999999</v>
      </c>
      <c r="E1533" s="42">
        <v>196.49242000000001</v>
      </c>
      <c r="F1533" s="35"/>
      <c r="G1533" s="23">
        <v>100.61589861266667</v>
      </c>
      <c r="H1533" s="40">
        <v>74.703850000000003</v>
      </c>
      <c r="I1533" s="35">
        <v>0</v>
      </c>
      <c r="J1533" s="26">
        <v>0</v>
      </c>
      <c r="K1533" s="9">
        <v>93.876460000000009</v>
      </c>
      <c r="L1533" s="51">
        <v>23.717040000000001</v>
      </c>
      <c r="M1533" s="16">
        <v>299.91399999999999</v>
      </c>
      <c r="N1533" s="49">
        <v>92.62294</v>
      </c>
      <c r="O1533" s="50">
        <v>73.653399999999991</v>
      </c>
      <c r="P1533" s="58"/>
      <c r="Q1533" s="58"/>
      <c r="R1533" s="39">
        <v>14.019350000000001</v>
      </c>
      <c r="S1533" s="58"/>
      <c r="T1533" s="58"/>
      <c r="V1533" s="24">
        <f t="shared" si="101"/>
        <v>1388.9933586126665</v>
      </c>
      <c r="X1533" s="5">
        <v>403.64189121132347</v>
      </c>
      <c r="Z1533" s="20">
        <f t="shared" si="102"/>
        <v>1792.6352498239899</v>
      </c>
      <c r="AA1533" s="59">
        <f t="shared" si="100"/>
        <v>41544</v>
      </c>
      <c r="AB1533" s="25">
        <v>152.26185000000001</v>
      </c>
      <c r="AC1533" s="52">
        <v>329.48271</v>
      </c>
      <c r="AD1533" s="35"/>
      <c r="AE1533" s="10">
        <v>0</v>
      </c>
      <c r="AF1533" s="55">
        <v>231.76925</v>
      </c>
      <c r="AG1533" s="56">
        <v>23.784310000000001</v>
      </c>
      <c r="AH1533" s="57">
        <v>156.67048</v>
      </c>
      <c r="AI1533" s="35"/>
      <c r="AJ1533" s="58">
        <v>16.308250000000001</v>
      </c>
      <c r="AK1533" s="58"/>
      <c r="AL1533" s="35">
        <v>0</v>
      </c>
      <c r="AM1533" s="35"/>
      <c r="AN1533" s="35"/>
      <c r="AQ1533" s="24">
        <f t="shared" si="104"/>
        <v>910.27684999999997</v>
      </c>
      <c r="AS1533" s="34">
        <v>742.04999999999984</v>
      </c>
      <c r="AU1533" s="20">
        <f t="shared" si="103"/>
        <v>1652.3268499999999</v>
      </c>
      <c r="AW1533" s="20"/>
    </row>
    <row r="1534" spans="1:49" x14ac:dyDescent="0.25">
      <c r="A1534" t="str">
        <f>VLOOKUP($B1534,'Cushing Balance'!$C$2:$E$500,3,TRUE)</f>
        <v>392013</v>
      </c>
      <c r="B1534" s="1">
        <v>41545</v>
      </c>
      <c r="C1534" s="31"/>
      <c r="D1534" s="25">
        <v>59.735959999999999</v>
      </c>
      <c r="E1534" s="42">
        <v>196.59950000000001</v>
      </c>
      <c r="F1534" s="35"/>
      <c r="G1534" s="23">
        <v>100.61589861266667</v>
      </c>
      <c r="H1534" s="40">
        <v>74.194940000000003</v>
      </c>
      <c r="I1534" s="35">
        <v>0</v>
      </c>
      <c r="J1534" s="26">
        <v>0</v>
      </c>
      <c r="K1534" s="9">
        <v>88.49078999999999</v>
      </c>
      <c r="L1534" s="51">
        <v>23.465310000000002</v>
      </c>
      <c r="M1534" s="16">
        <v>304.45375000000001</v>
      </c>
      <c r="N1534" s="49">
        <v>75.241600000000005</v>
      </c>
      <c r="O1534" s="50">
        <v>73.497830000000008</v>
      </c>
      <c r="P1534" s="58"/>
      <c r="Q1534" s="58"/>
      <c r="R1534" s="39">
        <v>0.75708000000000009</v>
      </c>
      <c r="S1534" s="58"/>
      <c r="T1534" s="58"/>
      <c r="V1534" s="24">
        <f t="shared" si="101"/>
        <v>997.05265861266673</v>
      </c>
      <c r="X1534" s="5">
        <v>403.64189121132347</v>
      </c>
      <c r="Z1534" s="20">
        <f t="shared" si="102"/>
        <v>1400.6945498239902</v>
      </c>
      <c r="AA1534" s="59">
        <f t="shared" si="100"/>
        <v>41545</v>
      </c>
      <c r="AB1534" s="25">
        <v>151.16592</v>
      </c>
      <c r="AC1534" s="52">
        <v>329.62606</v>
      </c>
      <c r="AD1534" s="35"/>
      <c r="AE1534" s="10">
        <v>0</v>
      </c>
      <c r="AF1534" s="55">
        <v>231.40063000000001</v>
      </c>
      <c r="AG1534" s="56">
        <v>23.453380000000003</v>
      </c>
      <c r="AH1534" s="57">
        <v>145.12306000000001</v>
      </c>
      <c r="AI1534" s="35"/>
      <c r="AJ1534" s="58">
        <v>16.376649999999998</v>
      </c>
      <c r="AK1534" s="58"/>
      <c r="AL1534" s="35">
        <v>0</v>
      </c>
      <c r="AM1534" s="35"/>
      <c r="AN1534" s="35"/>
      <c r="AQ1534" s="24">
        <f t="shared" si="104"/>
        <v>897.14570000000003</v>
      </c>
      <c r="AS1534" s="34">
        <v>742.04999999999984</v>
      </c>
      <c r="AU1534" s="20">
        <f t="shared" si="103"/>
        <v>1639.1956999999998</v>
      </c>
      <c r="AW1534" s="20"/>
    </row>
    <row r="1535" spans="1:49" x14ac:dyDescent="0.25">
      <c r="A1535" t="str">
        <f>VLOOKUP($B1535,'Cushing Balance'!$C$2:$E$500,3,TRUE)</f>
        <v>392013</v>
      </c>
      <c r="B1535" s="1">
        <v>41546</v>
      </c>
      <c r="C1535" s="31"/>
      <c r="D1535" s="25">
        <v>167.12664999999998</v>
      </c>
      <c r="E1535" s="42">
        <v>193.87475000000001</v>
      </c>
      <c r="F1535" s="35"/>
      <c r="G1535" s="23">
        <v>100.61589861266667</v>
      </c>
      <c r="H1535" s="40">
        <v>75.330539999999999</v>
      </c>
      <c r="I1535" s="35">
        <v>0</v>
      </c>
      <c r="J1535" s="26">
        <v>0</v>
      </c>
      <c r="K1535" s="9">
        <v>92.375630000000001</v>
      </c>
      <c r="L1535" s="51">
        <v>19.349830000000001</v>
      </c>
      <c r="M1535" s="16">
        <v>287.86056000000002</v>
      </c>
      <c r="N1535" s="49">
        <v>63.733629999999998</v>
      </c>
      <c r="O1535" s="50">
        <v>73.844539999999995</v>
      </c>
      <c r="P1535" s="58"/>
      <c r="Q1535" s="58"/>
      <c r="R1535" s="39">
        <v>0.42126999999999998</v>
      </c>
      <c r="S1535" s="58"/>
      <c r="T1535" s="58"/>
      <c r="V1535" s="24">
        <f t="shared" si="101"/>
        <v>1074.5332986126668</v>
      </c>
      <c r="X1535" s="5">
        <v>403.64189121132347</v>
      </c>
      <c r="Z1535" s="20">
        <f t="shared" si="102"/>
        <v>1478.1751898239904</v>
      </c>
      <c r="AA1535" s="59">
        <f t="shared" si="100"/>
        <v>41546</v>
      </c>
      <c r="AB1535" s="25">
        <v>150.09048000000001</v>
      </c>
      <c r="AC1535" s="52">
        <v>300.84447999999998</v>
      </c>
      <c r="AD1535" s="35"/>
      <c r="AE1535" s="10">
        <v>0</v>
      </c>
      <c r="AF1535" s="55">
        <v>230.45663000000002</v>
      </c>
      <c r="AG1535" s="56">
        <v>23.59075</v>
      </c>
      <c r="AH1535" s="57">
        <v>130.99496000000002</v>
      </c>
      <c r="AI1535" s="35"/>
      <c r="AJ1535" s="58">
        <v>9.0865599999999986</v>
      </c>
      <c r="AK1535" s="58"/>
      <c r="AL1535" s="35">
        <v>0</v>
      </c>
      <c r="AM1535" s="35"/>
      <c r="AN1535" s="35"/>
      <c r="AQ1535" s="24">
        <f t="shared" si="104"/>
        <v>845.06385999999986</v>
      </c>
      <c r="AS1535" s="34">
        <v>742.04999999999984</v>
      </c>
      <c r="AU1535" s="20">
        <f t="shared" si="103"/>
        <v>1587.1138599999997</v>
      </c>
      <c r="AW1535" s="20"/>
    </row>
    <row r="1536" spans="1:49" x14ac:dyDescent="0.25">
      <c r="A1536" t="str">
        <f>VLOOKUP($B1536,'Cushing Balance'!$C$2:$E$500,3,TRUE)</f>
        <v>392013</v>
      </c>
      <c r="B1536" s="1">
        <v>41547</v>
      </c>
      <c r="C1536" s="31"/>
      <c r="D1536" s="25">
        <v>274.89834999999999</v>
      </c>
      <c r="E1536" s="42">
        <v>194.43610000000001</v>
      </c>
      <c r="F1536" s="35"/>
      <c r="G1536" s="23">
        <v>100.61589861266667</v>
      </c>
      <c r="H1536" s="40">
        <v>70.621729999999999</v>
      </c>
      <c r="I1536" s="35">
        <v>0</v>
      </c>
      <c r="J1536" s="26">
        <v>0</v>
      </c>
      <c r="K1536" s="9">
        <v>73.272019999999998</v>
      </c>
      <c r="L1536" s="51">
        <v>23.392130000000002</v>
      </c>
      <c r="M1536" s="16">
        <v>314.63385</v>
      </c>
      <c r="N1536" s="49">
        <v>54.028480000000002</v>
      </c>
      <c r="O1536" s="50">
        <v>72.778600000000012</v>
      </c>
      <c r="P1536" s="58"/>
      <c r="Q1536" s="58"/>
      <c r="R1536" s="39">
        <v>0.31912999999999997</v>
      </c>
      <c r="S1536" s="58"/>
      <c r="T1536" s="58"/>
      <c r="V1536" s="24">
        <f t="shared" si="101"/>
        <v>1178.9962886126666</v>
      </c>
      <c r="X1536" s="5">
        <v>403.64189121132347</v>
      </c>
      <c r="Z1536" s="20">
        <f t="shared" si="102"/>
        <v>1582.63817982399</v>
      </c>
      <c r="AA1536" s="59">
        <f t="shared" si="100"/>
        <v>41547</v>
      </c>
      <c r="AB1536" s="25">
        <v>149.98957999999999</v>
      </c>
      <c r="AC1536" s="52">
        <v>321.63472999999999</v>
      </c>
      <c r="AD1536" s="35"/>
      <c r="AE1536" s="10">
        <v>0</v>
      </c>
      <c r="AF1536" s="55">
        <v>231.84965</v>
      </c>
      <c r="AG1536" s="56">
        <v>29.638290000000001</v>
      </c>
      <c r="AH1536" s="57">
        <v>140.19152</v>
      </c>
      <c r="AI1536" s="35"/>
      <c r="AJ1536" s="58">
        <v>9.2099799999999998</v>
      </c>
      <c r="AK1536" s="58"/>
      <c r="AL1536" s="35">
        <v>0</v>
      </c>
      <c r="AM1536" s="35"/>
      <c r="AN1536" s="35"/>
      <c r="AQ1536" s="24">
        <f t="shared" si="104"/>
        <v>882.51374999999996</v>
      </c>
      <c r="AS1536" s="34">
        <v>742.04999999999984</v>
      </c>
      <c r="AU1536" s="20">
        <f t="shared" si="103"/>
        <v>1624.5637499999998</v>
      </c>
      <c r="AW1536" s="20"/>
    </row>
    <row r="1537" spans="1:49" x14ac:dyDescent="0.25">
      <c r="A1537" t="str">
        <f>VLOOKUP($B1537,'Cushing Balance'!$C$2:$E$500,3,TRUE)</f>
        <v>392013</v>
      </c>
      <c r="B1537" s="1">
        <v>41548</v>
      </c>
      <c r="C1537" s="31"/>
      <c r="D1537" s="25">
        <v>0</v>
      </c>
      <c r="E1537" s="42">
        <v>67.851729999999989</v>
      </c>
      <c r="F1537" s="35"/>
      <c r="G1537" s="23">
        <v>96.296617941451615</v>
      </c>
      <c r="H1537" s="40">
        <v>65.681309999999996</v>
      </c>
      <c r="I1537" s="35">
        <v>0</v>
      </c>
      <c r="J1537" s="26">
        <v>0</v>
      </c>
      <c r="K1537" s="9">
        <v>75.954039999999992</v>
      </c>
      <c r="L1537" s="51">
        <v>20.637270000000001</v>
      </c>
      <c r="M1537" s="16">
        <v>289.25024999999999</v>
      </c>
      <c r="N1537" s="49">
        <v>66.888600000000011</v>
      </c>
      <c r="O1537" s="50">
        <v>67.22847999999999</v>
      </c>
      <c r="P1537" s="58"/>
      <c r="Q1537" s="58"/>
      <c r="R1537" s="39">
        <v>9.6038300000000003</v>
      </c>
      <c r="S1537" s="58"/>
      <c r="T1537" s="58"/>
      <c r="V1537" s="24">
        <f t="shared" si="101"/>
        <v>759.39212794145158</v>
      </c>
      <c r="X1537" s="5">
        <v>406.36649112417314</v>
      </c>
      <c r="Z1537" s="20">
        <f t="shared" si="102"/>
        <v>1165.7586190656248</v>
      </c>
      <c r="AA1537" s="59">
        <f t="shared" si="100"/>
        <v>41548</v>
      </c>
      <c r="AB1537" s="25">
        <v>152.26232999999999</v>
      </c>
      <c r="AC1537" s="52">
        <v>331.88291999999996</v>
      </c>
      <c r="AD1537" s="35"/>
      <c r="AE1537" s="10">
        <v>0</v>
      </c>
      <c r="AF1537" s="55">
        <v>227.88050000000001</v>
      </c>
      <c r="AG1537" s="56">
        <v>36.099710000000002</v>
      </c>
      <c r="AH1537" s="57">
        <v>149.94051999999999</v>
      </c>
      <c r="AI1537" s="35"/>
      <c r="AJ1537" s="58">
        <v>13.272650000000001</v>
      </c>
      <c r="AK1537" s="58"/>
      <c r="AL1537" s="35">
        <v>0</v>
      </c>
      <c r="AM1537" s="35"/>
      <c r="AN1537" s="35"/>
      <c r="AQ1537" s="24">
        <f t="shared" si="104"/>
        <v>911.33862999999985</v>
      </c>
      <c r="AS1537" s="34">
        <v>806.65000000000009</v>
      </c>
      <c r="AU1537" s="20">
        <f t="shared" si="103"/>
        <v>1717.9886299999998</v>
      </c>
      <c r="AW1537" s="20"/>
    </row>
    <row r="1538" spans="1:49" x14ac:dyDescent="0.25">
      <c r="A1538" t="str">
        <f>VLOOKUP($B1538,'Cushing Balance'!$C$2:$E$500,3,TRUE)</f>
        <v>392013</v>
      </c>
      <c r="B1538" s="1">
        <v>41549</v>
      </c>
      <c r="C1538" s="31"/>
      <c r="D1538" s="25">
        <v>301.33590000000004</v>
      </c>
      <c r="E1538" s="42">
        <v>9.7805</v>
      </c>
      <c r="F1538" s="35"/>
      <c r="G1538" s="23">
        <v>96.296617941451615</v>
      </c>
      <c r="H1538" s="40">
        <v>77.582710000000006</v>
      </c>
      <c r="I1538" s="35">
        <v>0</v>
      </c>
      <c r="J1538" s="26">
        <v>0</v>
      </c>
      <c r="K1538" s="9">
        <v>73.858229999999992</v>
      </c>
      <c r="L1538" s="51">
        <v>23.68702</v>
      </c>
      <c r="M1538" s="16">
        <v>288.39954</v>
      </c>
      <c r="N1538" s="49">
        <v>58.438040000000001</v>
      </c>
      <c r="O1538" s="50">
        <v>74.320250000000001</v>
      </c>
      <c r="P1538" s="58"/>
      <c r="Q1538" s="58"/>
      <c r="R1538" s="39">
        <v>61.62471</v>
      </c>
      <c r="S1538" s="58"/>
      <c r="T1538" s="58"/>
      <c r="V1538" s="24">
        <f t="shared" si="101"/>
        <v>1065.3235179414517</v>
      </c>
      <c r="X1538" s="5">
        <v>406.36649112417314</v>
      </c>
      <c r="Z1538" s="20">
        <f t="shared" si="102"/>
        <v>1471.6900090656247</v>
      </c>
      <c r="AA1538" s="59">
        <f t="shared" si="100"/>
        <v>41549</v>
      </c>
      <c r="AB1538" s="25">
        <v>151.16632999999999</v>
      </c>
      <c r="AC1538" s="52">
        <v>302.67071000000004</v>
      </c>
      <c r="AD1538" s="35"/>
      <c r="AE1538" s="10">
        <v>0</v>
      </c>
      <c r="AF1538" s="55">
        <v>229.46940000000001</v>
      </c>
      <c r="AG1538" s="56">
        <v>33.595769999999995</v>
      </c>
      <c r="AH1538" s="57">
        <v>80.568649999999991</v>
      </c>
      <c r="AI1538" s="35"/>
      <c r="AJ1538" s="58">
        <v>13.40442</v>
      </c>
      <c r="AK1538" s="58"/>
      <c r="AL1538" s="35">
        <v>0</v>
      </c>
      <c r="AM1538" s="35"/>
      <c r="AN1538" s="35"/>
      <c r="AQ1538" s="24">
        <f t="shared" si="104"/>
        <v>810.87528000000009</v>
      </c>
      <c r="AS1538" s="34">
        <v>806.65000000000009</v>
      </c>
      <c r="AU1538" s="20">
        <f t="shared" si="103"/>
        <v>1617.5252800000003</v>
      </c>
      <c r="AW1538" s="20"/>
    </row>
    <row r="1539" spans="1:49" x14ac:dyDescent="0.25">
      <c r="A1539" t="str">
        <f>VLOOKUP($B1539,'Cushing Balance'!$C$2:$E$500,3,TRUE)</f>
        <v>392013</v>
      </c>
      <c r="B1539" s="1">
        <v>41550</v>
      </c>
      <c r="C1539" s="31"/>
      <c r="D1539" s="25">
        <v>175.00710000000001</v>
      </c>
      <c r="E1539" s="42">
        <v>182.16290000000001</v>
      </c>
      <c r="F1539" s="35"/>
      <c r="G1539" s="23">
        <v>96.296617941451615</v>
      </c>
      <c r="H1539" s="40">
        <v>70.503</v>
      </c>
      <c r="I1539" s="35">
        <v>0</v>
      </c>
      <c r="J1539" s="26">
        <v>0</v>
      </c>
      <c r="K1539" s="9">
        <v>84.848919999999993</v>
      </c>
      <c r="L1539" s="51">
        <v>23.50985</v>
      </c>
      <c r="M1539" s="16">
        <v>316.35821000000004</v>
      </c>
      <c r="N1539" s="49">
        <v>81.872770000000003</v>
      </c>
      <c r="O1539" s="50">
        <v>73.529250000000005</v>
      </c>
      <c r="P1539" s="58"/>
      <c r="Q1539" s="58"/>
      <c r="R1539" s="39">
        <v>7.6278300000000003</v>
      </c>
      <c r="S1539" s="58"/>
      <c r="T1539" s="58"/>
      <c r="V1539" s="24">
        <f t="shared" si="101"/>
        <v>1111.7164479414516</v>
      </c>
      <c r="X1539" s="5">
        <v>406.36649112417314</v>
      </c>
      <c r="Z1539" s="20">
        <f t="shared" si="102"/>
        <v>1518.0829390656247</v>
      </c>
      <c r="AA1539" s="59">
        <f t="shared" si="100"/>
        <v>41550</v>
      </c>
      <c r="AB1539" s="25">
        <v>151.55919</v>
      </c>
      <c r="AC1539" s="52">
        <v>261.69810000000001</v>
      </c>
      <c r="AD1539" s="35"/>
      <c r="AE1539" s="10">
        <v>0</v>
      </c>
      <c r="AF1539" s="55">
        <v>206.70339999999999</v>
      </c>
      <c r="AG1539" s="56">
        <v>23.199380000000001</v>
      </c>
      <c r="AH1539" s="57">
        <v>66.85347999999999</v>
      </c>
      <c r="AI1539" s="35"/>
      <c r="AJ1539" s="58">
        <v>9.4750400000000017</v>
      </c>
      <c r="AK1539" s="58"/>
      <c r="AL1539" s="35">
        <v>0</v>
      </c>
      <c r="AM1539" s="35"/>
      <c r="AN1539" s="35"/>
      <c r="AQ1539" s="24">
        <f t="shared" si="104"/>
        <v>719.48859000000004</v>
      </c>
      <c r="AS1539" s="34">
        <v>806.65000000000009</v>
      </c>
      <c r="AU1539" s="20">
        <f t="shared" si="103"/>
        <v>1526.13859</v>
      </c>
      <c r="AW1539" s="20"/>
    </row>
    <row r="1540" spans="1:49" x14ac:dyDescent="0.25">
      <c r="A1540" t="str">
        <f>VLOOKUP($B1540,'Cushing Balance'!$C$2:$E$500,3,TRUE)</f>
        <v>392013</v>
      </c>
      <c r="B1540" s="1">
        <v>41551</v>
      </c>
      <c r="C1540" s="31"/>
      <c r="D1540" s="25">
        <v>318.79629</v>
      </c>
      <c r="E1540" s="42">
        <v>192.333</v>
      </c>
      <c r="F1540" s="35"/>
      <c r="G1540" s="23">
        <v>96.296617941451615</v>
      </c>
      <c r="H1540" s="40">
        <v>73.807130000000001</v>
      </c>
      <c r="I1540" s="35">
        <v>0</v>
      </c>
      <c r="J1540" s="26">
        <v>0</v>
      </c>
      <c r="K1540" s="9">
        <v>90.78913</v>
      </c>
      <c r="L1540" s="51">
        <v>23.191669999999998</v>
      </c>
      <c r="M1540" s="16">
        <v>414.07148000000001</v>
      </c>
      <c r="N1540" s="49">
        <v>87.975499999999997</v>
      </c>
      <c r="O1540" s="50">
        <v>73.802630000000008</v>
      </c>
      <c r="P1540" s="58"/>
      <c r="Q1540" s="58"/>
      <c r="R1540" s="39">
        <v>3.2946500000000003</v>
      </c>
      <c r="S1540" s="58"/>
      <c r="T1540" s="58"/>
      <c r="V1540" s="24">
        <f t="shared" si="101"/>
        <v>1374.3580979414517</v>
      </c>
      <c r="X1540" s="5">
        <v>406.36649112417314</v>
      </c>
      <c r="Z1540" s="20">
        <f t="shared" si="102"/>
        <v>1780.7245890656247</v>
      </c>
      <c r="AA1540" s="59">
        <f t="shared" si="100"/>
        <v>41551</v>
      </c>
      <c r="AB1540" s="25">
        <v>152.20554000000001</v>
      </c>
      <c r="AC1540" s="52">
        <v>295.72927000000004</v>
      </c>
      <c r="AD1540" s="35"/>
      <c r="AE1540" s="10">
        <v>0</v>
      </c>
      <c r="AF1540" s="55">
        <v>187.85930999999999</v>
      </c>
      <c r="AG1540" s="56">
        <v>22.742630000000002</v>
      </c>
      <c r="AH1540" s="57">
        <v>182.89856</v>
      </c>
      <c r="AI1540" s="35"/>
      <c r="AJ1540" s="58">
        <v>12.32892</v>
      </c>
      <c r="AK1540" s="58"/>
      <c r="AL1540" s="35">
        <v>0</v>
      </c>
      <c r="AM1540" s="35"/>
      <c r="AN1540" s="35"/>
      <c r="AQ1540" s="24">
        <f t="shared" si="104"/>
        <v>853.76423</v>
      </c>
      <c r="AS1540" s="34">
        <v>806.65000000000009</v>
      </c>
      <c r="AU1540" s="20">
        <f t="shared" si="103"/>
        <v>1660.4142300000001</v>
      </c>
      <c r="AW1540" s="20"/>
    </row>
    <row r="1541" spans="1:49" x14ac:dyDescent="0.25">
      <c r="A1541" t="str">
        <f>VLOOKUP($B1541,'Cushing Balance'!$C$2:$E$500,3,TRUE)</f>
        <v>402013</v>
      </c>
      <c r="B1541" s="1">
        <v>41552</v>
      </c>
      <c r="C1541" s="31"/>
      <c r="D1541" s="25">
        <v>200.75017000000003</v>
      </c>
      <c r="E1541" s="42">
        <v>198.17654000000002</v>
      </c>
      <c r="F1541" s="35"/>
      <c r="G1541" s="23">
        <v>96.296617941451615</v>
      </c>
      <c r="H1541" s="40">
        <v>76.008189999999999</v>
      </c>
      <c r="I1541" s="35">
        <v>0</v>
      </c>
      <c r="J1541" s="26">
        <v>0</v>
      </c>
      <c r="K1541" s="9">
        <v>78.353979999999993</v>
      </c>
      <c r="L1541" s="51">
        <v>17.917270000000002</v>
      </c>
      <c r="M1541" s="16">
        <v>376.94709999999998</v>
      </c>
      <c r="N1541" s="49">
        <v>31.736630000000002</v>
      </c>
      <c r="O1541" s="50">
        <v>73.631479999999996</v>
      </c>
      <c r="P1541" s="58"/>
      <c r="Q1541" s="58"/>
      <c r="R1541" s="39">
        <v>14.11829</v>
      </c>
      <c r="S1541" s="58"/>
      <c r="T1541" s="58"/>
      <c r="V1541" s="24">
        <f t="shared" si="101"/>
        <v>1163.9362679414517</v>
      </c>
      <c r="X1541" s="5">
        <v>406.36649112417314</v>
      </c>
      <c r="Z1541" s="20">
        <f t="shared" si="102"/>
        <v>1570.3027590656247</v>
      </c>
      <c r="AA1541" s="59">
        <f t="shared" si="100"/>
        <v>41552</v>
      </c>
      <c r="AB1541" s="25">
        <v>150.15026999999998</v>
      </c>
      <c r="AC1541" s="52">
        <v>313.36925000000002</v>
      </c>
      <c r="AD1541" s="35"/>
      <c r="AE1541" s="10">
        <v>0</v>
      </c>
      <c r="AF1541" s="55">
        <v>138.13410000000002</v>
      </c>
      <c r="AG1541" s="56">
        <v>22.82788</v>
      </c>
      <c r="AH1541" s="57">
        <v>165.29489999999998</v>
      </c>
      <c r="AI1541" s="35"/>
      <c r="AJ1541" s="58">
        <v>16.191290000000002</v>
      </c>
      <c r="AK1541" s="58"/>
      <c r="AL1541" s="35">
        <v>0</v>
      </c>
      <c r="AM1541" s="35"/>
      <c r="AN1541" s="35"/>
      <c r="AQ1541" s="24">
        <f t="shared" si="104"/>
        <v>805.96769000000006</v>
      </c>
      <c r="AS1541" s="34">
        <v>806.65000000000009</v>
      </c>
      <c r="AU1541" s="20">
        <f t="shared" si="103"/>
        <v>1612.61769</v>
      </c>
      <c r="AW1541" s="20"/>
    </row>
    <row r="1542" spans="1:49" x14ac:dyDescent="0.25">
      <c r="A1542" t="str">
        <f>VLOOKUP($B1542,'Cushing Balance'!$C$2:$E$500,3,TRUE)</f>
        <v>402013</v>
      </c>
      <c r="B1542" s="1">
        <v>41553</v>
      </c>
      <c r="C1542" s="31"/>
      <c r="D1542" s="25">
        <v>168.98242000000002</v>
      </c>
      <c r="E1542" s="42">
        <v>198.53440000000001</v>
      </c>
      <c r="F1542" s="35"/>
      <c r="G1542" s="23">
        <v>96.296617941451615</v>
      </c>
      <c r="H1542" s="40">
        <v>79.148809999999997</v>
      </c>
      <c r="I1542" s="35">
        <v>0</v>
      </c>
      <c r="J1542" s="26">
        <v>0</v>
      </c>
      <c r="K1542" s="9">
        <v>81.759</v>
      </c>
      <c r="L1542" s="51">
        <v>23.265400000000003</v>
      </c>
      <c r="M1542" s="16">
        <v>411.73402000000004</v>
      </c>
      <c r="N1542" s="49">
        <v>62.853499999999997</v>
      </c>
      <c r="O1542" s="50">
        <v>74.278770000000009</v>
      </c>
      <c r="P1542" s="58"/>
      <c r="Q1542" s="58"/>
      <c r="R1542" s="39">
        <v>75.935419999999993</v>
      </c>
      <c r="S1542" s="58"/>
      <c r="T1542" s="58"/>
      <c r="V1542" s="24">
        <f t="shared" si="101"/>
        <v>1272.7883579414517</v>
      </c>
      <c r="X1542" s="5">
        <v>406.36649112417314</v>
      </c>
      <c r="Z1542" s="20">
        <f t="shared" si="102"/>
        <v>1679.1548490656248</v>
      </c>
      <c r="AA1542" s="59">
        <f t="shared" si="100"/>
        <v>41553</v>
      </c>
      <c r="AB1542" s="25">
        <v>149.30092000000002</v>
      </c>
      <c r="AC1542" s="52">
        <v>298.85527000000002</v>
      </c>
      <c r="AD1542" s="35"/>
      <c r="AE1542" s="10">
        <v>0</v>
      </c>
      <c r="AF1542" s="55">
        <v>142.52538000000001</v>
      </c>
      <c r="AG1542" s="56">
        <v>22.830689999999997</v>
      </c>
      <c r="AH1542" s="57">
        <v>158.14175</v>
      </c>
      <c r="AI1542" s="35"/>
      <c r="AJ1542" s="58">
        <v>16.197399999999998</v>
      </c>
      <c r="AK1542" s="58"/>
      <c r="AL1542" s="35">
        <v>0</v>
      </c>
      <c r="AM1542" s="35"/>
      <c r="AN1542" s="35"/>
      <c r="AQ1542" s="24">
        <f t="shared" si="104"/>
        <v>787.8514100000001</v>
      </c>
      <c r="AS1542" s="34">
        <v>806.65000000000009</v>
      </c>
      <c r="AU1542" s="20">
        <f t="shared" si="103"/>
        <v>1594.5014100000003</v>
      </c>
      <c r="AW1542" s="20"/>
    </row>
    <row r="1543" spans="1:49" x14ac:dyDescent="0.25">
      <c r="A1543" t="str">
        <f>VLOOKUP($B1543,'Cushing Balance'!$C$2:$E$500,3,TRUE)</f>
        <v>402013</v>
      </c>
      <c r="B1543" s="1">
        <v>41554</v>
      </c>
      <c r="C1543" s="31"/>
      <c r="D1543" s="25">
        <v>0</v>
      </c>
      <c r="E1543" s="42">
        <v>182.18788000000001</v>
      </c>
      <c r="F1543" s="35"/>
      <c r="G1543" s="23">
        <v>96.296617941451615</v>
      </c>
      <c r="H1543" s="40">
        <v>78.724519999999998</v>
      </c>
      <c r="I1543" s="35">
        <v>0</v>
      </c>
      <c r="J1543" s="26">
        <v>0</v>
      </c>
      <c r="K1543" s="9">
        <v>68.961169999999996</v>
      </c>
      <c r="L1543" s="51">
        <v>23.120270000000001</v>
      </c>
      <c r="M1543" s="16">
        <v>372.32125000000002</v>
      </c>
      <c r="N1543" s="49">
        <v>74.953130000000002</v>
      </c>
      <c r="O1543" s="50">
        <v>73.697210000000013</v>
      </c>
      <c r="P1543" s="58"/>
      <c r="Q1543" s="58"/>
      <c r="R1543" s="39">
        <v>18.210849999999997</v>
      </c>
      <c r="S1543" s="58"/>
      <c r="T1543" s="58"/>
      <c r="V1543" s="24">
        <f t="shared" si="101"/>
        <v>988.47289794145172</v>
      </c>
      <c r="X1543" s="5">
        <v>406.36649112417314</v>
      </c>
      <c r="Z1543" s="20">
        <f t="shared" si="102"/>
        <v>1394.8393890656248</v>
      </c>
      <c r="AA1543" s="59">
        <f t="shared" si="100"/>
        <v>41554</v>
      </c>
      <c r="AB1543" s="25">
        <v>150.39588000000001</v>
      </c>
      <c r="AC1543" s="52">
        <v>299.96559999999999</v>
      </c>
      <c r="AD1543" s="35"/>
      <c r="AE1543" s="10">
        <v>0</v>
      </c>
      <c r="AF1543" s="55">
        <v>148.15033</v>
      </c>
      <c r="AG1543" s="56">
        <v>21.883209999999998</v>
      </c>
      <c r="AH1543" s="57">
        <v>164.62575000000001</v>
      </c>
      <c r="AI1543" s="35"/>
      <c r="AJ1543" s="58">
        <v>16.26408</v>
      </c>
      <c r="AK1543" s="58"/>
      <c r="AL1543" s="35">
        <v>0</v>
      </c>
      <c r="AM1543" s="35"/>
      <c r="AN1543" s="35"/>
      <c r="AQ1543" s="24">
        <f t="shared" si="104"/>
        <v>801.28485000000001</v>
      </c>
      <c r="AS1543" s="34">
        <v>806.65000000000009</v>
      </c>
      <c r="AU1543" s="20">
        <f t="shared" si="103"/>
        <v>1607.9348500000001</v>
      </c>
      <c r="AW1543" s="20"/>
    </row>
    <row r="1544" spans="1:49" x14ac:dyDescent="0.25">
      <c r="A1544" t="str">
        <f>VLOOKUP($B1544,'Cushing Balance'!$C$2:$E$500,3,TRUE)</f>
        <v>402013</v>
      </c>
      <c r="B1544" s="1">
        <v>41555</v>
      </c>
      <c r="C1544" s="31"/>
      <c r="D1544" s="25">
        <v>302.29897999999997</v>
      </c>
      <c r="E1544" s="42">
        <v>185.27523000000002</v>
      </c>
      <c r="F1544" s="35"/>
      <c r="G1544" s="23">
        <v>96.296617941451615</v>
      </c>
      <c r="H1544" s="40">
        <v>77.062809999999999</v>
      </c>
      <c r="I1544" s="35">
        <v>0</v>
      </c>
      <c r="J1544" s="26">
        <v>0</v>
      </c>
      <c r="K1544" s="9">
        <v>74.689399999999992</v>
      </c>
      <c r="L1544" s="51">
        <v>18.018919999999998</v>
      </c>
      <c r="M1544" s="16">
        <v>388.37121000000002</v>
      </c>
      <c r="N1544" s="49">
        <v>32.846769999999999</v>
      </c>
      <c r="O1544" s="50">
        <v>73.897080000000003</v>
      </c>
      <c r="P1544" s="58"/>
      <c r="Q1544" s="58"/>
      <c r="R1544" s="39">
        <v>10.107229999999999</v>
      </c>
      <c r="S1544" s="58"/>
      <c r="T1544" s="58"/>
      <c r="V1544" s="24">
        <f t="shared" si="101"/>
        <v>1258.8642479414518</v>
      </c>
      <c r="X1544" s="5">
        <v>406.36649112417314</v>
      </c>
      <c r="Z1544" s="20">
        <f t="shared" si="102"/>
        <v>1665.2307390656249</v>
      </c>
      <c r="AA1544" s="59">
        <f t="shared" ref="AA1544:AA1607" si="105">B1544</f>
        <v>41555</v>
      </c>
      <c r="AB1544" s="25">
        <v>150.12354000000002</v>
      </c>
      <c r="AC1544" s="52">
        <v>276.72809999999998</v>
      </c>
      <c r="AD1544" s="35"/>
      <c r="AE1544" s="10">
        <v>0</v>
      </c>
      <c r="AF1544" s="55">
        <v>176.60431</v>
      </c>
      <c r="AG1544" s="56">
        <v>22.998480000000001</v>
      </c>
      <c r="AH1544" s="57">
        <v>157.26323000000002</v>
      </c>
      <c r="AI1544" s="35"/>
      <c r="AJ1544" s="58">
        <v>16.324809999999999</v>
      </c>
      <c r="AK1544" s="58"/>
      <c r="AL1544" s="35">
        <v>0</v>
      </c>
      <c r="AM1544" s="35"/>
      <c r="AN1544" s="35"/>
      <c r="AQ1544" s="24">
        <f t="shared" si="104"/>
        <v>800.04246999999998</v>
      </c>
      <c r="AS1544" s="34">
        <v>806.65000000000009</v>
      </c>
      <c r="AU1544" s="20">
        <f t="shared" si="103"/>
        <v>1606.69247</v>
      </c>
      <c r="AW1544" s="20"/>
    </row>
    <row r="1545" spans="1:49" x14ac:dyDescent="0.25">
      <c r="A1545" t="str">
        <f>VLOOKUP($B1545,'Cushing Balance'!$C$2:$E$500,3,TRUE)</f>
        <v>402013</v>
      </c>
      <c r="B1545" s="1">
        <v>41556</v>
      </c>
      <c r="C1545" s="31"/>
      <c r="D1545" s="25">
        <v>0</v>
      </c>
      <c r="E1545" s="42">
        <v>192.17579000000001</v>
      </c>
      <c r="F1545" s="35"/>
      <c r="G1545" s="23">
        <v>96.296617941451615</v>
      </c>
      <c r="H1545" s="40">
        <v>73.628</v>
      </c>
      <c r="I1545" s="35">
        <v>0</v>
      </c>
      <c r="J1545" s="26">
        <v>0</v>
      </c>
      <c r="K1545" s="9">
        <v>101.5029</v>
      </c>
      <c r="L1545" s="51">
        <v>22.736750000000001</v>
      </c>
      <c r="M1545" s="16">
        <v>413.43033000000003</v>
      </c>
      <c r="N1545" s="49">
        <v>95.736440000000002</v>
      </c>
      <c r="O1545" s="50">
        <v>72.995539999999991</v>
      </c>
      <c r="P1545" s="58"/>
      <c r="Q1545" s="58"/>
      <c r="R1545" s="39">
        <v>0</v>
      </c>
      <c r="S1545" s="58"/>
      <c r="T1545" s="58"/>
      <c r="V1545" s="24">
        <f t="shared" si="101"/>
        <v>1068.5023679414517</v>
      </c>
      <c r="X1545" s="5">
        <v>406.36649112417314</v>
      </c>
      <c r="Z1545" s="20">
        <f t="shared" si="102"/>
        <v>1474.8688590656247</v>
      </c>
      <c r="AA1545" s="59">
        <f t="shared" si="105"/>
        <v>41556</v>
      </c>
      <c r="AB1545" s="25">
        <v>150.76320999999999</v>
      </c>
      <c r="AC1545" s="52">
        <v>162.95382999999998</v>
      </c>
      <c r="AD1545" s="35"/>
      <c r="AE1545" s="10">
        <v>0</v>
      </c>
      <c r="AF1545" s="55">
        <v>174.93188000000001</v>
      </c>
      <c r="AG1545" s="56">
        <v>28.355730000000001</v>
      </c>
      <c r="AH1545" s="57">
        <v>121.35158</v>
      </c>
      <c r="AI1545" s="35"/>
      <c r="AJ1545" s="58">
        <v>16.156500000000001</v>
      </c>
      <c r="AK1545" s="58"/>
      <c r="AL1545" s="35">
        <v>0</v>
      </c>
      <c r="AM1545" s="35"/>
      <c r="AN1545" s="35"/>
      <c r="AQ1545" s="24">
        <f t="shared" si="104"/>
        <v>654.51273000000003</v>
      </c>
      <c r="AS1545" s="34">
        <v>806.65000000000009</v>
      </c>
      <c r="AU1545" s="20">
        <f t="shared" si="103"/>
        <v>1461.16273</v>
      </c>
      <c r="AW1545" s="20"/>
    </row>
    <row r="1546" spans="1:49" x14ac:dyDescent="0.25">
      <c r="A1546" t="str">
        <f>VLOOKUP($B1546,'Cushing Balance'!$C$2:$E$500,3,TRUE)</f>
        <v>402013</v>
      </c>
      <c r="B1546" s="1">
        <v>41557</v>
      </c>
      <c r="C1546" s="31"/>
      <c r="D1546" s="25">
        <v>212.71981</v>
      </c>
      <c r="E1546" s="42">
        <v>194.0034</v>
      </c>
      <c r="F1546" s="35"/>
      <c r="G1546" s="23">
        <v>96.296617941451615</v>
      </c>
      <c r="H1546" s="40">
        <v>71.381249999999994</v>
      </c>
      <c r="I1546" s="35">
        <v>0</v>
      </c>
      <c r="J1546" s="26">
        <v>0</v>
      </c>
      <c r="K1546" s="9">
        <v>115.33172999999999</v>
      </c>
      <c r="L1546" s="51">
        <v>23.249269999999999</v>
      </c>
      <c r="M1546" s="16">
        <v>409.17462999999998</v>
      </c>
      <c r="N1546" s="49">
        <v>117.88597999999999</v>
      </c>
      <c r="O1546" s="50">
        <v>73.203460000000007</v>
      </c>
      <c r="P1546" s="58"/>
      <c r="Q1546" s="58"/>
      <c r="R1546" s="39">
        <v>25.126099999999997</v>
      </c>
      <c r="S1546" s="58"/>
      <c r="T1546" s="58"/>
      <c r="V1546" s="24">
        <f t="shared" ref="V1546:V1609" si="106">SUM(D1546:R1546)</f>
        <v>1338.3722479414516</v>
      </c>
      <c r="X1546" s="5">
        <v>406.36649112417314</v>
      </c>
      <c r="Z1546" s="20">
        <f t="shared" ref="Z1546:Z1609" si="107">X1546+V1546</f>
        <v>1744.7387390656247</v>
      </c>
      <c r="AA1546" s="59">
        <f t="shared" si="105"/>
        <v>41557</v>
      </c>
      <c r="AB1546" s="25">
        <v>150.50913</v>
      </c>
      <c r="AC1546" s="52">
        <v>254.12439999999998</v>
      </c>
      <c r="AD1546" s="35"/>
      <c r="AE1546" s="10">
        <v>0</v>
      </c>
      <c r="AF1546" s="55">
        <v>175.29515000000001</v>
      </c>
      <c r="AG1546" s="56">
        <v>36.065580000000004</v>
      </c>
      <c r="AH1546" s="57">
        <v>65.855519999999999</v>
      </c>
      <c r="AI1546" s="35"/>
      <c r="AJ1546" s="58">
        <v>16.208020000000001</v>
      </c>
      <c r="AK1546" s="58"/>
      <c r="AL1546" s="35">
        <v>0</v>
      </c>
      <c r="AM1546" s="35"/>
      <c r="AN1546" s="35"/>
      <c r="AQ1546" s="24">
        <f t="shared" si="104"/>
        <v>698.05779999999993</v>
      </c>
      <c r="AS1546" s="34">
        <v>806.65000000000009</v>
      </c>
      <c r="AU1546" s="20">
        <f t="shared" ref="AU1546:AU1609" si="108">AS1546+AQ1546</f>
        <v>1504.7078000000001</v>
      </c>
      <c r="AW1546" s="20"/>
    </row>
    <row r="1547" spans="1:49" x14ac:dyDescent="0.25">
      <c r="A1547" t="str">
        <f>VLOOKUP($B1547,'Cushing Balance'!$C$2:$E$500,3,TRUE)</f>
        <v>402013</v>
      </c>
      <c r="B1547" s="1">
        <v>41558</v>
      </c>
      <c r="C1547" s="31"/>
      <c r="D1547" s="25">
        <v>58.261019999999995</v>
      </c>
      <c r="E1547" s="42">
        <v>194.67143999999999</v>
      </c>
      <c r="F1547" s="35"/>
      <c r="G1547" s="23">
        <v>96.296617941451615</v>
      </c>
      <c r="H1547" s="40">
        <v>78.990130000000008</v>
      </c>
      <c r="I1547" s="35">
        <v>0</v>
      </c>
      <c r="J1547" s="26">
        <v>0</v>
      </c>
      <c r="K1547" s="9">
        <v>109.33964999999999</v>
      </c>
      <c r="L1547" s="51">
        <v>22.609770000000001</v>
      </c>
      <c r="M1547" s="16">
        <v>354.99572999999998</v>
      </c>
      <c r="N1547" s="49">
        <v>91.52188000000001</v>
      </c>
      <c r="O1547" s="50">
        <v>73.500919999999994</v>
      </c>
      <c r="P1547" s="58"/>
      <c r="Q1547" s="58"/>
      <c r="R1547" s="39">
        <v>80.059600000000003</v>
      </c>
      <c r="S1547" s="58"/>
      <c r="T1547" s="58"/>
      <c r="V1547" s="24">
        <f t="shared" si="106"/>
        <v>1160.2467579414517</v>
      </c>
      <c r="X1547" s="5">
        <v>406.36649112417314</v>
      </c>
      <c r="Z1547" s="20">
        <f t="shared" si="107"/>
        <v>1566.6132490656248</v>
      </c>
      <c r="AA1547" s="59">
        <f t="shared" si="105"/>
        <v>41558</v>
      </c>
      <c r="AB1547" s="25">
        <v>150.67920999999998</v>
      </c>
      <c r="AC1547" s="52">
        <v>250.99969000000002</v>
      </c>
      <c r="AD1547" s="35"/>
      <c r="AE1547" s="10">
        <v>0</v>
      </c>
      <c r="AF1547" s="55">
        <v>174.3056</v>
      </c>
      <c r="AG1547" s="56">
        <v>36.890039999999999</v>
      </c>
      <c r="AH1547" s="57">
        <v>155.12726999999998</v>
      </c>
      <c r="AI1547" s="35"/>
      <c r="AJ1547" s="58">
        <v>16.119520000000001</v>
      </c>
      <c r="AK1547" s="58"/>
      <c r="AL1547" s="35">
        <v>0</v>
      </c>
      <c r="AM1547" s="35"/>
      <c r="AN1547" s="35"/>
      <c r="AQ1547" s="24">
        <f t="shared" ref="AQ1547:AQ1610" si="109">SUM(AB1547:AO1547)</f>
        <v>784.12132999999994</v>
      </c>
      <c r="AS1547" s="34">
        <v>806.65000000000009</v>
      </c>
      <c r="AU1547" s="20">
        <f t="shared" si="108"/>
        <v>1590.77133</v>
      </c>
      <c r="AW1547" s="20"/>
    </row>
    <row r="1548" spans="1:49" x14ac:dyDescent="0.25">
      <c r="A1548" t="str">
        <f>VLOOKUP($B1548,'Cushing Balance'!$C$2:$E$500,3,TRUE)</f>
        <v>412013</v>
      </c>
      <c r="B1548" s="1">
        <v>41559</v>
      </c>
      <c r="C1548" s="31"/>
      <c r="D1548" s="25">
        <v>240.71957999999998</v>
      </c>
      <c r="E1548" s="42">
        <v>192.87909999999999</v>
      </c>
      <c r="F1548" s="35"/>
      <c r="G1548" s="23">
        <v>96.296617941451615</v>
      </c>
      <c r="H1548" s="40">
        <v>78.754710000000003</v>
      </c>
      <c r="I1548" s="35">
        <v>0</v>
      </c>
      <c r="J1548" s="26">
        <v>0</v>
      </c>
      <c r="K1548" s="9">
        <v>102.00648</v>
      </c>
      <c r="L1548" s="51">
        <v>23.125630000000001</v>
      </c>
      <c r="M1548" s="16">
        <v>420.10647999999998</v>
      </c>
      <c r="N1548" s="49">
        <v>57.653669999999998</v>
      </c>
      <c r="O1548" s="50">
        <v>73.473830000000007</v>
      </c>
      <c r="P1548" s="58"/>
      <c r="Q1548" s="58"/>
      <c r="R1548" s="39">
        <v>38.110459999999996</v>
      </c>
      <c r="S1548" s="58"/>
      <c r="T1548" s="58"/>
      <c r="V1548" s="24">
        <f t="shared" si="106"/>
        <v>1323.1265579414514</v>
      </c>
      <c r="X1548" s="5">
        <v>406.36649112417314</v>
      </c>
      <c r="Z1548" s="20">
        <f t="shared" si="107"/>
        <v>1729.4930490656245</v>
      </c>
      <c r="AA1548" s="59">
        <f t="shared" si="105"/>
        <v>41559</v>
      </c>
      <c r="AB1548" s="25">
        <v>150.32401999999999</v>
      </c>
      <c r="AC1548" s="52">
        <v>249.44413</v>
      </c>
      <c r="AD1548" s="35"/>
      <c r="AE1548" s="10">
        <v>0</v>
      </c>
      <c r="AF1548" s="55">
        <v>173.44829000000001</v>
      </c>
      <c r="AG1548" s="56">
        <v>36.959960000000002</v>
      </c>
      <c r="AH1548" s="57">
        <v>145.08729</v>
      </c>
      <c r="AI1548" s="35"/>
      <c r="AJ1548" s="58">
        <v>16.245350000000002</v>
      </c>
      <c r="AK1548" s="58"/>
      <c r="AL1548" s="35">
        <v>0</v>
      </c>
      <c r="AM1548" s="35"/>
      <c r="AN1548" s="35"/>
      <c r="AQ1548" s="24">
        <f t="shared" si="109"/>
        <v>771.50904000000003</v>
      </c>
      <c r="AS1548" s="34">
        <v>806.65000000000009</v>
      </c>
      <c r="AU1548" s="20">
        <f t="shared" si="108"/>
        <v>1578.15904</v>
      </c>
      <c r="AW1548" s="20"/>
    </row>
    <row r="1549" spans="1:49" x14ac:dyDescent="0.25">
      <c r="A1549" t="str">
        <f>VLOOKUP($B1549,'Cushing Balance'!$C$2:$E$500,3,TRUE)</f>
        <v>412013</v>
      </c>
      <c r="B1549" s="1">
        <v>41560</v>
      </c>
      <c r="C1549" s="31"/>
      <c r="D1549" s="25">
        <v>145.42368999999999</v>
      </c>
      <c r="E1549" s="42">
        <v>177.89363</v>
      </c>
      <c r="F1549" s="35"/>
      <c r="G1549" s="23">
        <v>96.296617941451615</v>
      </c>
      <c r="H1549" s="40">
        <v>78.120399999999989</v>
      </c>
      <c r="I1549" s="35">
        <v>0</v>
      </c>
      <c r="J1549" s="26">
        <v>0</v>
      </c>
      <c r="K1549" s="9">
        <v>100.09138</v>
      </c>
      <c r="L1549" s="51">
        <v>13.426729999999999</v>
      </c>
      <c r="M1549" s="16">
        <v>374.54930999999999</v>
      </c>
      <c r="N1549" s="49">
        <v>67.759399999999999</v>
      </c>
      <c r="O1549" s="50">
        <v>73.609440000000006</v>
      </c>
      <c r="P1549" s="58"/>
      <c r="Q1549" s="58"/>
      <c r="R1549" s="39">
        <v>62.131749999999997</v>
      </c>
      <c r="S1549" s="58"/>
      <c r="T1549" s="58"/>
      <c r="V1549" s="24">
        <f t="shared" si="106"/>
        <v>1189.3023479414514</v>
      </c>
      <c r="X1549" s="5">
        <v>406.36649112417314</v>
      </c>
      <c r="Z1549" s="20">
        <f t="shared" si="107"/>
        <v>1595.6688390656245</v>
      </c>
      <c r="AA1549" s="59">
        <f t="shared" si="105"/>
        <v>41560</v>
      </c>
      <c r="AB1549" s="25">
        <v>150.72748000000001</v>
      </c>
      <c r="AC1549" s="52">
        <v>249.39007999999998</v>
      </c>
      <c r="AD1549" s="35"/>
      <c r="AE1549" s="10">
        <v>0</v>
      </c>
      <c r="AF1549" s="55">
        <v>177.79996</v>
      </c>
      <c r="AG1549" s="56">
        <v>37.07573</v>
      </c>
      <c r="AH1549" s="57">
        <v>129.03364999999999</v>
      </c>
      <c r="AI1549" s="35"/>
      <c r="AJ1549" s="58">
        <v>16.087769999999999</v>
      </c>
      <c r="AK1549" s="58"/>
      <c r="AL1549" s="35">
        <v>0</v>
      </c>
      <c r="AM1549" s="35"/>
      <c r="AN1549" s="35"/>
      <c r="AQ1549" s="24">
        <f t="shared" si="109"/>
        <v>760.11466999999993</v>
      </c>
      <c r="AS1549" s="34">
        <v>806.65000000000009</v>
      </c>
      <c r="AU1549" s="20">
        <f t="shared" si="108"/>
        <v>1566.76467</v>
      </c>
      <c r="AW1549" s="20"/>
    </row>
    <row r="1550" spans="1:49" x14ac:dyDescent="0.25">
      <c r="A1550" t="str">
        <f>VLOOKUP($B1550,'Cushing Balance'!$C$2:$E$500,3,TRUE)</f>
        <v>412013</v>
      </c>
      <c r="B1550" s="1">
        <v>41561</v>
      </c>
      <c r="C1550" s="31"/>
      <c r="D1550" s="25">
        <v>219.96751999999998</v>
      </c>
      <c r="E1550" s="42">
        <v>202.36742000000001</v>
      </c>
      <c r="F1550" s="35"/>
      <c r="G1550" s="23">
        <v>96.296617941451615</v>
      </c>
      <c r="H1550" s="40">
        <v>74.586149999999989</v>
      </c>
      <c r="I1550" s="35">
        <v>0</v>
      </c>
      <c r="J1550" s="26">
        <v>0</v>
      </c>
      <c r="K1550" s="9">
        <v>94.947789999999998</v>
      </c>
      <c r="L1550" s="51">
        <v>23.481290000000001</v>
      </c>
      <c r="M1550" s="16">
        <v>373.02312999999998</v>
      </c>
      <c r="N1550" s="49">
        <v>70.999380000000002</v>
      </c>
      <c r="O1550" s="50">
        <v>74.714649999999992</v>
      </c>
      <c r="P1550" s="58"/>
      <c r="Q1550" s="58"/>
      <c r="R1550" s="39">
        <v>53.573</v>
      </c>
      <c r="S1550" s="58"/>
      <c r="T1550" s="58"/>
      <c r="V1550" s="24">
        <f t="shared" si="106"/>
        <v>1283.9569479414515</v>
      </c>
      <c r="X1550" s="5">
        <v>406.36649112417314</v>
      </c>
      <c r="Z1550" s="20">
        <f t="shared" si="107"/>
        <v>1690.3234390656246</v>
      </c>
      <c r="AA1550" s="59">
        <f t="shared" si="105"/>
        <v>41561</v>
      </c>
      <c r="AB1550" s="25">
        <v>149.55248</v>
      </c>
      <c r="AC1550" s="52">
        <v>250.21267</v>
      </c>
      <c r="AD1550" s="35"/>
      <c r="AE1550" s="10">
        <v>0</v>
      </c>
      <c r="AF1550" s="55">
        <v>210.36601999999999</v>
      </c>
      <c r="AG1550" s="56">
        <v>35.999099999999999</v>
      </c>
      <c r="AH1550" s="57">
        <v>152.93115</v>
      </c>
      <c r="AI1550" s="35"/>
      <c r="AJ1550" s="58">
        <v>16.417099999999998</v>
      </c>
      <c r="AK1550" s="58"/>
      <c r="AL1550" s="35">
        <v>0</v>
      </c>
      <c r="AM1550" s="35"/>
      <c r="AN1550" s="35"/>
      <c r="AQ1550" s="24">
        <f t="shared" si="109"/>
        <v>815.47852</v>
      </c>
      <c r="AS1550" s="34">
        <v>806.65000000000009</v>
      </c>
      <c r="AU1550" s="20">
        <f t="shared" si="108"/>
        <v>1622.1285200000002</v>
      </c>
      <c r="AW1550" s="20"/>
    </row>
    <row r="1551" spans="1:49" x14ac:dyDescent="0.25">
      <c r="A1551" t="str">
        <f>VLOOKUP($B1551,'Cushing Balance'!$C$2:$E$500,3,TRUE)</f>
        <v>412013</v>
      </c>
      <c r="B1551" s="1">
        <v>41562</v>
      </c>
      <c r="C1551" s="31"/>
      <c r="D1551" s="25">
        <v>129.33542</v>
      </c>
      <c r="E1551" s="42">
        <v>181.61673000000002</v>
      </c>
      <c r="F1551" s="35"/>
      <c r="G1551" s="23">
        <v>96.296617941451615</v>
      </c>
      <c r="H1551" s="40">
        <v>68.55283</v>
      </c>
      <c r="I1551" s="35">
        <v>0</v>
      </c>
      <c r="J1551" s="26">
        <v>0</v>
      </c>
      <c r="K1551" s="9">
        <v>89.815649999999991</v>
      </c>
      <c r="L1551" s="51">
        <v>23.227439999999998</v>
      </c>
      <c r="M1551" s="16">
        <v>407.95569</v>
      </c>
      <c r="N1551" s="49">
        <v>62.574649999999998</v>
      </c>
      <c r="O1551" s="50">
        <v>74.603169999999992</v>
      </c>
      <c r="P1551" s="58"/>
      <c r="Q1551" s="58"/>
      <c r="R1551" s="39">
        <v>23.261020000000002</v>
      </c>
      <c r="S1551" s="58"/>
      <c r="T1551" s="58"/>
      <c r="V1551" s="24">
        <f t="shared" si="106"/>
        <v>1157.2392179414517</v>
      </c>
      <c r="X1551" s="5">
        <v>406.36649112417314</v>
      </c>
      <c r="Z1551" s="20">
        <f t="shared" si="107"/>
        <v>1563.6057090656248</v>
      </c>
      <c r="AA1551" s="59">
        <f t="shared" si="105"/>
        <v>41562</v>
      </c>
      <c r="AB1551" s="25">
        <v>149.66494</v>
      </c>
      <c r="AC1551" s="52">
        <v>241.52664999999999</v>
      </c>
      <c r="AD1551" s="35"/>
      <c r="AE1551" s="10">
        <v>0</v>
      </c>
      <c r="AF1551" s="55">
        <v>227.47729000000001</v>
      </c>
      <c r="AG1551" s="56">
        <v>37.357419999999998</v>
      </c>
      <c r="AH1551" s="57">
        <v>156.54930999999999</v>
      </c>
      <c r="AI1551" s="35"/>
      <c r="AJ1551" s="58">
        <v>16.258500000000002</v>
      </c>
      <c r="AK1551" s="58"/>
      <c r="AL1551" s="35">
        <v>0</v>
      </c>
      <c r="AM1551" s="35"/>
      <c r="AN1551" s="35"/>
      <c r="AQ1551" s="24">
        <f t="shared" si="109"/>
        <v>828.83411000000012</v>
      </c>
      <c r="AS1551" s="34">
        <v>806.65000000000009</v>
      </c>
      <c r="AU1551" s="20">
        <f t="shared" si="108"/>
        <v>1635.4841100000003</v>
      </c>
      <c r="AW1551" s="20"/>
    </row>
    <row r="1552" spans="1:49" x14ac:dyDescent="0.25">
      <c r="A1552" t="str">
        <f>VLOOKUP($B1552,'Cushing Balance'!$C$2:$E$500,3,TRUE)</f>
        <v>412013</v>
      </c>
      <c r="B1552" s="1">
        <v>41563</v>
      </c>
      <c r="C1552" s="31"/>
      <c r="D1552" s="25">
        <v>225.89131</v>
      </c>
      <c r="E1552" s="42">
        <v>180.96600000000001</v>
      </c>
      <c r="F1552" s="35"/>
      <c r="G1552" s="23">
        <v>96.296617941451615</v>
      </c>
      <c r="H1552" s="40">
        <v>73.039829999999995</v>
      </c>
      <c r="I1552" s="35">
        <v>0</v>
      </c>
      <c r="J1552" s="26">
        <v>0</v>
      </c>
      <c r="K1552" s="9">
        <v>103.57755999999999</v>
      </c>
      <c r="L1552" s="51">
        <v>22.99879</v>
      </c>
      <c r="M1552" s="16">
        <v>385.16209999999995</v>
      </c>
      <c r="N1552" s="49">
        <v>70.143079999999998</v>
      </c>
      <c r="O1552" s="50">
        <v>73.432500000000005</v>
      </c>
      <c r="P1552" s="58"/>
      <c r="Q1552" s="58"/>
      <c r="R1552" s="39">
        <v>0.99505999999999994</v>
      </c>
      <c r="S1552" s="58"/>
      <c r="T1552" s="58"/>
      <c r="V1552" s="24">
        <f t="shared" si="106"/>
        <v>1232.5028479414516</v>
      </c>
      <c r="X1552" s="5">
        <v>406.36649112417314</v>
      </c>
      <c r="Z1552" s="20">
        <f t="shared" si="107"/>
        <v>1638.8693390656247</v>
      </c>
      <c r="AA1552" s="59">
        <f t="shared" si="105"/>
        <v>41563</v>
      </c>
      <c r="AB1552" s="25">
        <v>140.18688</v>
      </c>
      <c r="AC1552" s="52">
        <v>301.12844000000001</v>
      </c>
      <c r="AD1552" s="35"/>
      <c r="AE1552" s="10">
        <v>0</v>
      </c>
      <c r="AF1552" s="55">
        <v>224.31460000000001</v>
      </c>
      <c r="AG1552" s="56">
        <v>32.416229999999999</v>
      </c>
      <c r="AH1552" s="57">
        <v>152.31079</v>
      </c>
      <c r="AI1552" s="35"/>
      <c r="AJ1552" s="58">
        <v>16.097079999999998</v>
      </c>
      <c r="AK1552" s="58"/>
      <c r="AL1552" s="35">
        <v>0</v>
      </c>
      <c r="AM1552" s="35"/>
      <c r="AN1552" s="35"/>
      <c r="AQ1552" s="24">
        <f t="shared" si="109"/>
        <v>866.45402000000013</v>
      </c>
      <c r="AS1552" s="34">
        <v>806.65000000000009</v>
      </c>
      <c r="AU1552" s="20">
        <f t="shared" si="108"/>
        <v>1673.1040200000002</v>
      </c>
      <c r="AW1552" s="20"/>
    </row>
    <row r="1553" spans="1:49" x14ac:dyDescent="0.25">
      <c r="A1553" t="str">
        <f>VLOOKUP($B1553,'Cushing Balance'!$C$2:$E$500,3,TRUE)</f>
        <v>412013</v>
      </c>
      <c r="B1553" s="1">
        <v>41564</v>
      </c>
      <c r="C1553" s="31"/>
      <c r="D1553" s="25">
        <v>182.7989</v>
      </c>
      <c r="E1553" s="42">
        <v>203.94745999999998</v>
      </c>
      <c r="F1553" s="35"/>
      <c r="G1553" s="23">
        <v>96.296617941451615</v>
      </c>
      <c r="H1553" s="40">
        <v>77.527230000000003</v>
      </c>
      <c r="I1553" s="35">
        <v>0</v>
      </c>
      <c r="J1553" s="26">
        <v>0</v>
      </c>
      <c r="K1553" s="9">
        <v>96.576830000000001</v>
      </c>
      <c r="L1553" s="51">
        <v>22.972080000000002</v>
      </c>
      <c r="M1553" s="16">
        <v>430.11053999999996</v>
      </c>
      <c r="N1553" s="49">
        <v>83.464730000000003</v>
      </c>
      <c r="O1553" s="50">
        <v>74.364750000000001</v>
      </c>
      <c r="P1553" s="58"/>
      <c r="Q1553" s="58"/>
      <c r="R1553" s="39">
        <v>0.33215</v>
      </c>
      <c r="S1553" s="58"/>
      <c r="T1553" s="58"/>
      <c r="V1553" s="24">
        <f t="shared" si="106"/>
        <v>1268.3912879414513</v>
      </c>
      <c r="X1553" s="5">
        <v>406.36649112417314</v>
      </c>
      <c r="Z1553" s="20">
        <f t="shared" si="107"/>
        <v>1674.7577790656244</v>
      </c>
      <c r="AA1553" s="59">
        <f t="shared" si="105"/>
        <v>41564</v>
      </c>
      <c r="AB1553" s="25">
        <v>149.09446</v>
      </c>
      <c r="AC1553" s="52">
        <v>259.55824999999999</v>
      </c>
      <c r="AD1553" s="35"/>
      <c r="AE1553" s="10">
        <v>0</v>
      </c>
      <c r="AF1553" s="55">
        <v>213.77495999999999</v>
      </c>
      <c r="AG1553" s="56">
        <v>35.368519999999997</v>
      </c>
      <c r="AH1553" s="57">
        <v>155.14625000000001</v>
      </c>
      <c r="AI1553" s="35"/>
      <c r="AJ1553" s="58">
        <v>11.568350000000001</v>
      </c>
      <c r="AK1553" s="58"/>
      <c r="AL1553" s="35">
        <v>0</v>
      </c>
      <c r="AM1553" s="35"/>
      <c r="AN1553" s="35"/>
      <c r="AQ1553" s="24">
        <f t="shared" si="109"/>
        <v>824.51078999999993</v>
      </c>
      <c r="AS1553" s="34">
        <v>806.65000000000009</v>
      </c>
      <c r="AU1553" s="20">
        <f t="shared" si="108"/>
        <v>1631.1607899999999</v>
      </c>
      <c r="AW1553" s="20"/>
    </row>
    <row r="1554" spans="1:49" x14ac:dyDescent="0.25">
      <c r="A1554" t="str">
        <f>VLOOKUP($B1554,'Cushing Balance'!$C$2:$E$500,3,TRUE)</f>
        <v>412013</v>
      </c>
      <c r="B1554" s="1">
        <v>41565</v>
      </c>
      <c r="C1554" s="31"/>
      <c r="D1554" s="25">
        <v>209.25048000000001</v>
      </c>
      <c r="E1554" s="42">
        <v>190.89473000000001</v>
      </c>
      <c r="F1554" s="35"/>
      <c r="G1554" s="23">
        <v>96.296617941451615</v>
      </c>
      <c r="H1554" s="40">
        <v>78.993350000000007</v>
      </c>
      <c r="I1554" s="35">
        <v>0</v>
      </c>
      <c r="J1554" s="26">
        <v>0</v>
      </c>
      <c r="K1554" s="9">
        <v>93.530500000000004</v>
      </c>
      <c r="L1554" s="51">
        <v>23.294169999999998</v>
      </c>
      <c r="M1554" s="16">
        <v>421.33177000000001</v>
      </c>
      <c r="N1554" s="49">
        <v>80.185630000000003</v>
      </c>
      <c r="O1554" s="50">
        <v>75.15185000000001</v>
      </c>
      <c r="P1554" s="58"/>
      <c r="Q1554" s="58"/>
      <c r="R1554" s="39">
        <v>53.063830000000003</v>
      </c>
      <c r="S1554" s="58"/>
      <c r="T1554" s="58"/>
      <c r="V1554" s="24">
        <f t="shared" si="106"/>
        <v>1321.9929279414516</v>
      </c>
      <c r="X1554" s="5">
        <v>406.36649112417314</v>
      </c>
      <c r="Z1554" s="20">
        <f t="shared" si="107"/>
        <v>1728.3594190656247</v>
      </c>
      <c r="AA1554" s="59">
        <f t="shared" si="105"/>
        <v>41565</v>
      </c>
      <c r="AB1554" s="25">
        <v>149.14295999999999</v>
      </c>
      <c r="AC1554" s="52">
        <v>209.91833</v>
      </c>
      <c r="AD1554" s="35"/>
      <c r="AE1554" s="10">
        <v>0</v>
      </c>
      <c r="AF1554" s="55">
        <v>201.01923000000002</v>
      </c>
      <c r="AG1554" s="56">
        <v>14.796959999999999</v>
      </c>
      <c r="AH1554" s="57">
        <v>148.23526999999999</v>
      </c>
      <c r="AI1554" s="35"/>
      <c r="AJ1554" s="58">
        <v>8.1784999999999997</v>
      </c>
      <c r="AK1554" s="58"/>
      <c r="AL1554" s="35">
        <v>0</v>
      </c>
      <c r="AM1554" s="35"/>
      <c r="AN1554" s="35"/>
      <c r="AQ1554" s="24">
        <f t="shared" si="109"/>
        <v>731.29124999999999</v>
      </c>
      <c r="AS1554" s="34">
        <v>806.65000000000009</v>
      </c>
      <c r="AU1554" s="20">
        <f t="shared" si="108"/>
        <v>1537.9412500000001</v>
      </c>
      <c r="AW1554" s="20"/>
    </row>
    <row r="1555" spans="1:49" x14ac:dyDescent="0.25">
      <c r="A1555" t="str">
        <f>VLOOKUP($B1555,'Cushing Balance'!$C$2:$E$500,3,TRUE)</f>
        <v>422013</v>
      </c>
      <c r="B1555" s="1">
        <v>41566</v>
      </c>
      <c r="C1555" s="31"/>
      <c r="D1555" s="25">
        <v>94.481999999999999</v>
      </c>
      <c r="E1555" s="42">
        <v>196.40508</v>
      </c>
      <c r="F1555" s="35"/>
      <c r="G1555" s="23">
        <v>96.296617941451615</v>
      </c>
      <c r="H1555" s="40">
        <v>78.864879999999999</v>
      </c>
      <c r="I1555" s="35">
        <v>0</v>
      </c>
      <c r="J1555" s="26">
        <v>0</v>
      </c>
      <c r="K1555" s="9">
        <v>94.978710000000007</v>
      </c>
      <c r="L1555" s="51">
        <v>26.664669999999997</v>
      </c>
      <c r="M1555" s="16">
        <v>399.69744000000003</v>
      </c>
      <c r="N1555" s="49">
        <v>50.641440000000003</v>
      </c>
      <c r="O1555" s="50">
        <v>74.61694</v>
      </c>
      <c r="P1555" s="58"/>
      <c r="Q1555" s="58"/>
      <c r="R1555" s="39">
        <v>36.935809999999996</v>
      </c>
      <c r="S1555" s="58"/>
      <c r="T1555" s="58"/>
      <c r="V1555" s="24">
        <f t="shared" si="106"/>
        <v>1149.5835879414517</v>
      </c>
      <c r="X1555" s="5">
        <v>406.36649112417314</v>
      </c>
      <c r="Z1555" s="20">
        <f t="shared" si="107"/>
        <v>1555.9500790656248</v>
      </c>
      <c r="AA1555" s="59">
        <f t="shared" si="105"/>
        <v>41566</v>
      </c>
      <c r="AB1555" s="25">
        <v>148.58869000000001</v>
      </c>
      <c r="AC1555" s="52">
        <v>275.54758000000004</v>
      </c>
      <c r="AD1555" s="35"/>
      <c r="AE1555" s="10">
        <v>0</v>
      </c>
      <c r="AF1555" s="55">
        <v>202.90154000000001</v>
      </c>
      <c r="AG1555" s="56">
        <v>0</v>
      </c>
      <c r="AH1555" s="57">
        <v>121.45403999999999</v>
      </c>
      <c r="AI1555" s="35"/>
      <c r="AJ1555" s="58">
        <v>12.74408</v>
      </c>
      <c r="AK1555" s="58"/>
      <c r="AL1555" s="35">
        <v>0</v>
      </c>
      <c r="AM1555" s="35"/>
      <c r="AN1555" s="35"/>
      <c r="AQ1555" s="24">
        <f t="shared" si="109"/>
        <v>761.23593000000005</v>
      </c>
      <c r="AS1555" s="34">
        <v>806.65000000000009</v>
      </c>
      <c r="AU1555" s="20">
        <f t="shared" si="108"/>
        <v>1567.8859300000001</v>
      </c>
      <c r="AW1555" s="20"/>
    </row>
    <row r="1556" spans="1:49" x14ac:dyDescent="0.25">
      <c r="A1556" t="str">
        <f>VLOOKUP($B1556,'Cushing Balance'!$C$2:$E$500,3,TRUE)</f>
        <v>422013</v>
      </c>
      <c r="B1556" s="1">
        <v>41567</v>
      </c>
      <c r="C1556" s="31"/>
      <c r="D1556" s="25">
        <v>347.30040000000002</v>
      </c>
      <c r="E1556" s="42">
        <v>201.71485000000001</v>
      </c>
      <c r="F1556" s="35"/>
      <c r="G1556" s="23">
        <v>96.296617941451615</v>
      </c>
      <c r="H1556" s="40">
        <v>77.502979999999994</v>
      </c>
      <c r="I1556" s="35">
        <v>0</v>
      </c>
      <c r="J1556" s="26">
        <v>0</v>
      </c>
      <c r="K1556" s="9">
        <v>93.481039999999993</v>
      </c>
      <c r="L1556" s="51">
        <v>26.68215</v>
      </c>
      <c r="M1556" s="16">
        <v>411.47497999999996</v>
      </c>
      <c r="N1556" s="49">
        <v>71.306629999999998</v>
      </c>
      <c r="O1556" s="50">
        <v>74.267099999999999</v>
      </c>
      <c r="P1556" s="58"/>
      <c r="Q1556" s="58"/>
      <c r="R1556" s="39">
        <v>0.30226999999999998</v>
      </c>
      <c r="S1556" s="58"/>
      <c r="T1556" s="58"/>
      <c r="V1556" s="24">
        <f t="shared" si="106"/>
        <v>1400.3290179414514</v>
      </c>
      <c r="X1556" s="5">
        <v>406.36649112417314</v>
      </c>
      <c r="Z1556" s="20">
        <f t="shared" si="107"/>
        <v>1806.6955090656245</v>
      </c>
      <c r="AA1556" s="59">
        <f t="shared" si="105"/>
        <v>41567</v>
      </c>
      <c r="AB1556" s="25">
        <v>149.95179000000002</v>
      </c>
      <c r="AC1556" s="52">
        <v>326.29594000000003</v>
      </c>
      <c r="AD1556" s="35"/>
      <c r="AE1556" s="10">
        <v>0</v>
      </c>
      <c r="AF1556" s="55">
        <v>212.76454000000001</v>
      </c>
      <c r="AG1556" s="56">
        <v>1.16648</v>
      </c>
      <c r="AH1556" s="57">
        <v>124.61071000000001</v>
      </c>
      <c r="AI1556" s="35"/>
      <c r="AJ1556" s="58">
        <v>15.756770000000001</v>
      </c>
      <c r="AK1556" s="58"/>
      <c r="AL1556" s="35">
        <v>0</v>
      </c>
      <c r="AM1556" s="35"/>
      <c r="AN1556" s="35"/>
      <c r="AQ1556" s="24">
        <f t="shared" si="109"/>
        <v>830.54623000000004</v>
      </c>
      <c r="AS1556" s="34">
        <v>806.65000000000009</v>
      </c>
      <c r="AU1556" s="20">
        <f t="shared" si="108"/>
        <v>1637.19623</v>
      </c>
      <c r="AW1556" s="20"/>
    </row>
    <row r="1557" spans="1:49" x14ac:dyDescent="0.25">
      <c r="A1557" t="str">
        <f>VLOOKUP($B1557,'Cushing Balance'!$C$2:$E$500,3,TRUE)</f>
        <v>422013</v>
      </c>
      <c r="B1557" s="1">
        <v>41568</v>
      </c>
      <c r="C1557" s="31"/>
      <c r="D1557" s="25">
        <v>106.0231</v>
      </c>
      <c r="E1557" s="42">
        <v>187.82605999999998</v>
      </c>
      <c r="F1557" s="35"/>
      <c r="G1557" s="23">
        <v>96.296617941451615</v>
      </c>
      <c r="H1557" s="40">
        <v>75.325310000000002</v>
      </c>
      <c r="I1557" s="35">
        <v>0</v>
      </c>
      <c r="J1557" s="26">
        <v>0</v>
      </c>
      <c r="K1557" s="9">
        <v>78.171940000000006</v>
      </c>
      <c r="L1557" s="51">
        <v>20.36083</v>
      </c>
      <c r="M1557" s="16">
        <v>340.07529</v>
      </c>
      <c r="N1557" s="49">
        <v>95.541149999999988</v>
      </c>
      <c r="O1557" s="50">
        <v>75.135229999999993</v>
      </c>
      <c r="P1557" s="58"/>
      <c r="Q1557" s="58"/>
      <c r="R1557" s="39">
        <v>32.574809999999999</v>
      </c>
      <c r="S1557" s="58"/>
      <c r="T1557" s="58"/>
      <c r="V1557" s="24">
        <f t="shared" si="106"/>
        <v>1107.3303379414517</v>
      </c>
      <c r="X1557" s="5">
        <v>406.36649112417314</v>
      </c>
      <c r="Z1557" s="20">
        <f t="shared" si="107"/>
        <v>1513.6968290656248</v>
      </c>
      <c r="AA1557" s="59">
        <f t="shared" si="105"/>
        <v>41568</v>
      </c>
      <c r="AB1557" s="25">
        <v>148.61346</v>
      </c>
      <c r="AC1557" s="52">
        <v>335.09352000000001</v>
      </c>
      <c r="AD1557" s="35"/>
      <c r="AE1557" s="10">
        <v>0</v>
      </c>
      <c r="AF1557" s="55">
        <v>111.28169</v>
      </c>
      <c r="AG1557" s="56">
        <v>0</v>
      </c>
      <c r="AH1557" s="57">
        <v>134.10545999999999</v>
      </c>
      <c r="AI1557" s="35"/>
      <c r="AJ1557" s="58">
        <v>15.99335</v>
      </c>
      <c r="AK1557" s="58"/>
      <c r="AL1557" s="35">
        <v>0</v>
      </c>
      <c r="AM1557" s="35"/>
      <c r="AN1557" s="35"/>
      <c r="AQ1557" s="24">
        <f t="shared" si="109"/>
        <v>745.08748000000003</v>
      </c>
      <c r="AS1557" s="34">
        <v>806.65000000000009</v>
      </c>
      <c r="AU1557" s="20">
        <f t="shared" si="108"/>
        <v>1551.7374800000002</v>
      </c>
      <c r="AW1557" s="20"/>
    </row>
    <row r="1558" spans="1:49" x14ac:dyDescent="0.25">
      <c r="A1558" t="str">
        <f>VLOOKUP($B1558,'Cushing Balance'!$C$2:$E$500,3,TRUE)</f>
        <v>422013</v>
      </c>
      <c r="B1558" s="1">
        <v>41569</v>
      </c>
      <c r="C1558" s="31"/>
      <c r="D1558" s="25">
        <v>358.00621000000001</v>
      </c>
      <c r="E1558" s="42">
        <v>195.08044000000001</v>
      </c>
      <c r="F1558" s="35"/>
      <c r="G1558" s="23">
        <v>96.296617941451615</v>
      </c>
      <c r="H1558" s="40">
        <v>75.58417</v>
      </c>
      <c r="I1558" s="35">
        <v>0</v>
      </c>
      <c r="J1558" s="26">
        <v>0</v>
      </c>
      <c r="K1558" s="9">
        <v>88.023080000000007</v>
      </c>
      <c r="L1558" s="51">
        <v>23.144130000000001</v>
      </c>
      <c r="M1558" s="16">
        <v>428.34138000000002</v>
      </c>
      <c r="N1558" s="49">
        <v>68.983999999999995</v>
      </c>
      <c r="O1558" s="50">
        <v>74.798349999999999</v>
      </c>
      <c r="P1558" s="58"/>
      <c r="Q1558" s="58"/>
      <c r="R1558" s="39">
        <v>61.705709999999996</v>
      </c>
      <c r="S1558" s="58"/>
      <c r="T1558" s="58"/>
      <c r="V1558" s="24">
        <f t="shared" si="106"/>
        <v>1469.9640879414515</v>
      </c>
      <c r="X1558" s="5">
        <v>406.36649112417314</v>
      </c>
      <c r="Z1558" s="20">
        <f t="shared" si="107"/>
        <v>1876.3305790656245</v>
      </c>
      <c r="AA1558" s="59">
        <f t="shared" si="105"/>
        <v>41569</v>
      </c>
      <c r="AB1558" s="25">
        <v>149.05604</v>
      </c>
      <c r="AC1558" s="52">
        <v>285.73446000000001</v>
      </c>
      <c r="AD1558" s="35"/>
      <c r="AE1558" s="10">
        <v>0</v>
      </c>
      <c r="AF1558" s="55">
        <v>165.2364</v>
      </c>
      <c r="AG1558" s="56">
        <v>0</v>
      </c>
      <c r="AH1558" s="57">
        <v>149.02276999999998</v>
      </c>
      <c r="AI1558" s="35"/>
      <c r="AJ1558" s="58">
        <v>15.771000000000001</v>
      </c>
      <c r="AK1558" s="58"/>
      <c r="AL1558" s="35">
        <v>0</v>
      </c>
      <c r="AM1558" s="35"/>
      <c r="AN1558" s="35"/>
      <c r="AQ1558" s="24">
        <f t="shared" si="109"/>
        <v>764.82067000000006</v>
      </c>
      <c r="AS1558" s="34">
        <v>806.65000000000009</v>
      </c>
      <c r="AU1558" s="20">
        <f t="shared" si="108"/>
        <v>1571.4706700000002</v>
      </c>
      <c r="AW1558" s="20"/>
    </row>
    <row r="1559" spans="1:49" x14ac:dyDescent="0.25">
      <c r="A1559" t="str">
        <f>VLOOKUP($B1559,'Cushing Balance'!$C$2:$E$500,3,TRUE)</f>
        <v>422013</v>
      </c>
      <c r="B1559" s="1">
        <v>41570</v>
      </c>
      <c r="C1559" s="31"/>
      <c r="D1559" s="25">
        <v>324.03366999999997</v>
      </c>
      <c r="E1559" s="42">
        <v>202.05342000000002</v>
      </c>
      <c r="F1559" s="35"/>
      <c r="G1559" s="23">
        <v>96.296617941451615</v>
      </c>
      <c r="H1559" s="40">
        <v>77.080309999999997</v>
      </c>
      <c r="I1559" s="35">
        <v>0</v>
      </c>
      <c r="J1559" s="26">
        <v>0</v>
      </c>
      <c r="K1559" s="9">
        <v>96.084649999999996</v>
      </c>
      <c r="L1559" s="51">
        <v>23.190480000000001</v>
      </c>
      <c r="M1559" s="16">
        <v>387.96072999999996</v>
      </c>
      <c r="N1559" s="49">
        <v>72.405670000000001</v>
      </c>
      <c r="O1559" s="50">
        <v>74.195850000000007</v>
      </c>
      <c r="P1559" s="58"/>
      <c r="Q1559" s="58"/>
      <c r="R1559" s="39">
        <v>47.931980000000003</v>
      </c>
      <c r="S1559" s="58"/>
      <c r="T1559" s="58"/>
      <c r="V1559" s="24">
        <f t="shared" si="106"/>
        <v>1401.2333779414519</v>
      </c>
      <c r="X1559" s="5">
        <v>406.36649112417314</v>
      </c>
      <c r="Z1559" s="20">
        <f t="shared" si="107"/>
        <v>1807.5998690656249</v>
      </c>
      <c r="AA1559" s="59">
        <f t="shared" si="105"/>
        <v>41570</v>
      </c>
      <c r="AB1559" s="25">
        <v>149.98848000000001</v>
      </c>
      <c r="AC1559" s="52">
        <v>290.14778999999999</v>
      </c>
      <c r="AD1559" s="35"/>
      <c r="AE1559" s="10">
        <v>0</v>
      </c>
      <c r="AF1559" s="55">
        <v>226.42148</v>
      </c>
      <c r="AG1559" s="56">
        <v>0</v>
      </c>
      <c r="AH1559" s="57">
        <v>153.09129000000001</v>
      </c>
      <c r="AI1559" s="35"/>
      <c r="AJ1559" s="58">
        <v>11.29115</v>
      </c>
      <c r="AK1559" s="58"/>
      <c r="AL1559" s="35">
        <v>0</v>
      </c>
      <c r="AM1559" s="35"/>
      <c r="AN1559" s="35"/>
      <c r="AQ1559" s="24">
        <f t="shared" si="109"/>
        <v>830.94019000000003</v>
      </c>
      <c r="AS1559" s="34">
        <v>806.65000000000009</v>
      </c>
      <c r="AU1559" s="20">
        <f t="shared" si="108"/>
        <v>1637.5901900000001</v>
      </c>
      <c r="AW1559" s="20"/>
    </row>
    <row r="1560" spans="1:49" x14ac:dyDescent="0.25">
      <c r="A1560" t="str">
        <f>VLOOKUP($B1560,'Cushing Balance'!$C$2:$E$500,3,TRUE)</f>
        <v>422013</v>
      </c>
      <c r="B1560" s="1">
        <v>41571</v>
      </c>
      <c r="C1560" s="31"/>
      <c r="D1560" s="25">
        <v>142.80655999999999</v>
      </c>
      <c r="E1560" s="42">
        <v>180.68973</v>
      </c>
      <c r="F1560" s="35"/>
      <c r="G1560" s="23">
        <v>96.296617941451615</v>
      </c>
      <c r="H1560" s="40">
        <v>72.954850000000008</v>
      </c>
      <c r="I1560" s="35">
        <v>0</v>
      </c>
      <c r="J1560" s="26">
        <v>0</v>
      </c>
      <c r="K1560" s="9">
        <v>92.949749999999995</v>
      </c>
      <c r="L1560" s="51">
        <v>23.09085</v>
      </c>
      <c r="M1560" s="16">
        <v>332.77252000000004</v>
      </c>
      <c r="N1560" s="49">
        <v>70.003749999999997</v>
      </c>
      <c r="O1560" s="50">
        <v>74.594880000000003</v>
      </c>
      <c r="P1560" s="58"/>
      <c r="Q1560" s="58"/>
      <c r="R1560" s="39">
        <v>76.580559999999991</v>
      </c>
      <c r="S1560" s="58"/>
      <c r="T1560" s="58"/>
      <c r="V1560" s="24">
        <f t="shared" si="106"/>
        <v>1162.7400679414518</v>
      </c>
      <c r="X1560" s="5">
        <v>406.36649112417314</v>
      </c>
      <c r="Z1560" s="20">
        <f t="shared" si="107"/>
        <v>1569.1065590656249</v>
      </c>
      <c r="AA1560" s="59">
        <f t="shared" si="105"/>
        <v>41571</v>
      </c>
      <c r="AB1560" s="25">
        <v>149.79273000000001</v>
      </c>
      <c r="AC1560" s="52">
        <v>315.84865000000002</v>
      </c>
      <c r="AD1560" s="35"/>
      <c r="AE1560" s="10">
        <v>0</v>
      </c>
      <c r="AF1560" s="55">
        <v>228.02831</v>
      </c>
      <c r="AG1560" s="56">
        <v>0.378</v>
      </c>
      <c r="AH1560" s="57">
        <v>154.10506000000001</v>
      </c>
      <c r="AI1560" s="35"/>
      <c r="AJ1560" s="58">
        <v>11.768979999999999</v>
      </c>
      <c r="AK1560" s="58"/>
      <c r="AL1560" s="35">
        <v>0</v>
      </c>
      <c r="AM1560" s="35"/>
      <c r="AN1560" s="35"/>
      <c r="AQ1560" s="24">
        <f t="shared" si="109"/>
        <v>859.92173000000003</v>
      </c>
      <c r="AS1560" s="34">
        <v>806.65000000000009</v>
      </c>
      <c r="AU1560" s="20">
        <f t="shared" si="108"/>
        <v>1666.5717300000001</v>
      </c>
      <c r="AW1560" s="20"/>
    </row>
    <row r="1561" spans="1:49" x14ac:dyDescent="0.25">
      <c r="A1561" t="str">
        <f>VLOOKUP($B1561,'Cushing Balance'!$C$2:$E$500,3,TRUE)</f>
        <v>422013</v>
      </c>
      <c r="B1561" s="1">
        <v>41572</v>
      </c>
      <c r="C1561" s="31"/>
      <c r="D1561" s="25">
        <v>482.42809999999997</v>
      </c>
      <c r="E1561" s="42">
        <v>166.33063000000001</v>
      </c>
      <c r="F1561" s="35"/>
      <c r="G1561" s="23">
        <v>96.296617941451615</v>
      </c>
      <c r="H1561" s="40">
        <v>78.958460000000002</v>
      </c>
      <c r="I1561" s="35">
        <v>0</v>
      </c>
      <c r="J1561" s="26">
        <v>0</v>
      </c>
      <c r="K1561" s="9">
        <v>90.118399999999994</v>
      </c>
      <c r="L1561" s="51">
        <v>23.09104</v>
      </c>
      <c r="M1561" s="16">
        <v>278.42696000000001</v>
      </c>
      <c r="N1561" s="49">
        <v>83.790520000000001</v>
      </c>
      <c r="O1561" s="50">
        <v>74.965899999999991</v>
      </c>
      <c r="P1561" s="58"/>
      <c r="Q1561" s="58"/>
      <c r="R1561" s="39">
        <v>35.779019999999996</v>
      </c>
      <c r="S1561" s="58"/>
      <c r="T1561" s="58"/>
      <c r="V1561" s="24">
        <f t="shared" si="106"/>
        <v>1410.1856479414516</v>
      </c>
      <c r="X1561" s="5">
        <v>406.36649112417314</v>
      </c>
      <c r="Z1561" s="20">
        <f t="shared" si="107"/>
        <v>1816.5521390656247</v>
      </c>
      <c r="AA1561" s="59">
        <f t="shared" si="105"/>
        <v>41572</v>
      </c>
      <c r="AB1561" s="25">
        <v>140.68033</v>
      </c>
      <c r="AC1561" s="52">
        <v>311.36433</v>
      </c>
      <c r="AD1561" s="35"/>
      <c r="AE1561" s="10">
        <v>0</v>
      </c>
      <c r="AF1561" s="55">
        <v>230.32239999999999</v>
      </c>
      <c r="AG1561" s="56">
        <v>0</v>
      </c>
      <c r="AH1561" s="57">
        <v>151.10929000000002</v>
      </c>
      <c r="AI1561" s="35"/>
      <c r="AJ1561" s="58">
        <v>11.136809999999999</v>
      </c>
      <c r="AK1561" s="58"/>
      <c r="AL1561" s="35">
        <v>0</v>
      </c>
      <c r="AM1561" s="35"/>
      <c r="AN1561" s="35"/>
      <c r="AQ1561" s="24">
        <f t="shared" si="109"/>
        <v>844.61315999999999</v>
      </c>
      <c r="AS1561" s="34">
        <v>806.65000000000009</v>
      </c>
      <c r="AU1561" s="20">
        <f t="shared" si="108"/>
        <v>1651.26316</v>
      </c>
      <c r="AW1561" s="20"/>
    </row>
    <row r="1562" spans="1:49" x14ac:dyDescent="0.25">
      <c r="A1562" t="str">
        <f>VLOOKUP($B1562,'Cushing Balance'!$C$2:$E$500,3,TRUE)</f>
        <v>432013</v>
      </c>
      <c r="B1562" s="1">
        <v>41573</v>
      </c>
      <c r="C1562" s="31"/>
      <c r="D1562" s="25">
        <v>344.43134999999995</v>
      </c>
      <c r="E1562" s="42">
        <v>201.47595999999999</v>
      </c>
      <c r="F1562" s="35"/>
      <c r="G1562" s="23">
        <v>96.296617941451615</v>
      </c>
      <c r="H1562" s="40">
        <v>78.867649999999998</v>
      </c>
      <c r="I1562" s="35">
        <v>0</v>
      </c>
      <c r="J1562" s="26">
        <v>0</v>
      </c>
      <c r="K1562" s="9">
        <v>91.854960000000005</v>
      </c>
      <c r="L1562" s="51">
        <v>23.095269999999999</v>
      </c>
      <c r="M1562" s="16">
        <v>347.51744000000002</v>
      </c>
      <c r="N1562" s="49">
        <v>54.591980000000007</v>
      </c>
      <c r="O1562" s="50">
        <v>75.363350000000011</v>
      </c>
      <c r="P1562" s="58"/>
      <c r="Q1562" s="58"/>
      <c r="R1562" s="39">
        <v>0.90012999999999999</v>
      </c>
      <c r="S1562" s="58"/>
      <c r="T1562" s="58"/>
      <c r="V1562" s="24">
        <f t="shared" si="106"/>
        <v>1314.3947079414515</v>
      </c>
      <c r="X1562" s="5">
        <v>406.36649112417314</v>
      </c>
      <c r="Z1562" s="20">
        <f t="shared" si="107"/>
        <v>1720.7611990656246</v>
      </c>
      <c r="AA1562" s="59">
        <f t="shared" si="105"/>
        <v>41573</v>
      </c>
      <c r="AB1562" s="25">
        <v>145.47517000000002</v>
      </c>
      <c r="AC1562" s="52">
        <v>305.46109999999999</v>
      </c>
      <c r="AD1562" s="35"/>
      <c r="AE1562" s="10">
        <v>0</v>
      </c>
      <c r="AF1562" s="55">
        <v>223.92445999999998</v>
      </c>
      <c r="AG1562" s="56">
        <v>0</v>
      </c>
      <c r="AH1562" s="57">
        <v>140.72135</v>
      </c>
      <c r="AI1562" s="35"/>
      <c r="AJ1562" s="58">
        <v>8.3484999999999996</v>
      </c>
      <c r="AK1562" s="58"/>
      <c r="AL1562" s="35">
        <v>0</v>
      </c>
      <c r="AM1562" s="35"/>
      <c r="AN1562" s="35"/>
      <c r="AQ1562" s="24">
        <f t="shared" si="109"/>
        <v>823.93057999999996</v>
      </c>
      <c r="AS1562" s="34">
        <v>806.65000000000009</v>
      </c>
      <c r="AU1562" s="20">
        <f t="shared" si="108"/>
        <v>1630.5805800000001</v>
      </c>
      <c r="AW1562" s="20"/>
    </row>
    <row r="1563" spans="1:49" x14ac:dyDescent="0.25">
      <c r="A1563" t="str">
        <f>VLOOKUP($B1563,'Cushing Balance'!$C$2:$E$500,3,TRUE)</f>
        <v>432013</v>
      </c>
      <c r="B1563" s="1">
        <v>41574</v>
      </c>
      <c r="C1563" s="31"/>
      <c r="D1563" s="25">
        <v>11.32769</v>
      </c>
      <c r="E1563" s="42">
        <v>195.53700000000001</v>
      </c>
      <c r="F1563" s="35"/>
      <c r="G1563" s="23">
        <v>96.296617941451615</v>
      </c>
      <c r="H1563" s="40">
        <v>75.53519</v>
      </c>
      <c r="I1563" s="35">
        <v>0</v>
      </c>
      <c r="J1563" s="26">
        <v>0</v>
      </c>
      <c r="K1563" s="9">
        <v>92.539380000000008</v>
      </c>
      <c r="L1563" s="51">
        <v>23.026349999999997</v>
      </c>
      <c r="M1563" s="16">
        <v>295.22383000000002</v>
      </c>
      <c r="N1563" s="49">
        <v>64.613810000000001</v>
      </c>
      <c r="O1563" s="50">
        <v>74.351100000000002</v>
      </c>
      <c r="P1563" s="58"/>
      <c r="Q1563" s="58"/>
      <c r="R1563" s="39">
        <v>47.880940000000002</v>
      </c>
      <c r="S1563" s="58"/>
      <c r="T1563" s="58"/>
      <c r="V1563" s="24">
        <f t="shared" si="106"/>
        <v>976.3319079414515</v>
      </c>
      <c r="X1563" s="5">
        <v>406.36649112417314</v>
      </c>
      <c r="Z1563" s="20">
        <f t="shared" si="107"/>
        <v>1382.6983990656247</v>
      </c>
      <c r="AA1563" s="59">
        <f t="shared" si="105"/>
        <v>41574</v>
      </c>
      <c r="AB1563" s="25">
        <v>149.20873</v>
      </c>
      <c r="AC1563" s="52">
        <v>323.21742</v>
      </c>
      <c r="AD1563" s="35"/>
      <c r="AE1563" s="10">
        <v>0</v>
      </c>
      <c r="AF1563" s="55">
        <v>191.42515</v>
      </c>
      <c r="AG1563" s="56">
        <v>0</v>
      </c>
      <c r="AH1563" s="57">
        <v>140.52476999999999</v>
      </c>
      <c r="AI1563" s="35"/>
      <c r="AJ1563" s="58">
        <v>8.1302099999999999</v>
      </c>
      <c r="AK1563" s="58"/>
      <c r="AL1563" s="35">
        <v>0</v>
      </c>
      <c r="AM1563" s="35"/>
      <c r="AN1563" s="35"/>
      <c r="AQ1563" s="24">
        <f t="shared" si="109"/>
        <v>812.50628000000006</v>
      </c>
      <c r="AS1563" s="34">
        <v>806.65000000000009</v>
      </c>
      <c r="AU1563" s="20">
        <f t="shared" si="108"/>
        <v>1619.1562800000002</v>
      </c>
      <c r="AW1563" s="20"/>
    </row>
    <row r="1564" spans="1:49" x14ac:dyDescent="0.25">
      <c r="A1564" t="str">
        <f>VLOOKUP($B1564,'Cushing Balance'!$C$2:$E$500,3,TRUE)</f>
        <v>432013</v>
      </c>
      <c r="B1564" s="1">
        <v>41575</v>
      </c>
      <c r="C1564" s="31"/>
      <c r="D1564" s="25">
        <v>236.82437999999999</v>
      </c>
      <c r="E1564" s="42">
        <v>154.90529000000001</v>
      </c>
      <c r="F1564" s="35"/>
      <c r="G1564" s="23">
        <v>96.296617941451615</v>
      </c>
      <c r="H1564" s="40">
        <v>75.244540000000001</v>
      </c>
      <c r="I1564" s="35">
        <v>0</v>
      </c>
      <c r="J1564" s="26">
        <v>0</v>
      </c>
      <c r="K1564" s="9">
        <v>91.981460000000013</v>
      </c>
      <c r="L1564" s="51">
        <v>23.340520000000001</v>
      </c>
      <c r="M1564" s="16">
        <v>323.67142000000001</v>
      </c>
      <c r="N1564" s="49">
        <v>71.878460000000004</v>
      </c>
      <c r="O1564" s="50">
        <v>74.312060000000002</v>
      </c>
      <c r="P1564" s="58"/>
      <c r="Q1564" s="58"/>
      <c r="R1564" s="39">
        <v>69.930960000000013</v>
      </c>
      <c r="S1564" s="58"/>
      <c r="T1564" s="58"/>
      <c r="V1564" s="24">
        <f t="shared" si="106"/>
        <v>1218.3857079414515</v>
      </c>
      <c r="X1564" s="5">
        <v>406.36649112417314</v>
      </c>
      <c r="Z1564" s="20">
        <f t="shared" si="107"/>
        <v>1624.7521990656246</v>
      </c>
      <c r="AA1564" s="59">
        <f t="shared" si="105"/>
        <v>41575</v>
      </c>
      <c r="AB1564" s="25">
        <v>149.74342000000001</v>
      </c>
      <c r="AC1564" s="52">
        <v>279.69059999999996</v>
      </c>
      <c r="AD1564" s="35"/>
      <c r="AE1564" s="10">
        <v>0</v>
      </c>
      <c r="AF1564" s="55">
        <v>220.75745999999998</v>
      </c>
      <c r="AG1564" s="56">
        <v>0</v>
      </c>
      <c r="AH1564" s="57">
        <v>130.38206</v>
      </c>
      <c r="AI1564" s="35"/>
      <c r="AJ1564" s="58">
        <v>7.9466700000000001</v>
      </c>
      <c r="AK1564" s="58"/>
      <c r="AL1564" s="35">
        <v>0</v>
      </c>
      <c r="AM1564" s="35"/>
      <c r="AN1564" s="35"/>
      <c r="AQ1564" s="24">
        <f t="shared" si="109"/>
        <v>788.52021000000002</v>
      </c>
      <c r="AS1564" s="34">
        <v>806.65000000000009</v>
      </c>
      <c r="AU1564" s="20">
        <f t="shared" si="108"/>
        <v>1595.1702100000002</v>
      </c>
      <c r="AW1564" s="20"/>
    </row>
    <row r="1565" spans="1:49" x14ac:dyDescent="0.25">
      <c r="A1565" t="str">
        <f>VLOOKUP($B1565,'Cushing Balance'!$C$2:$E$500,3,TRUE)</f>
        <v>432013</v>
      </c>
      <c r="B1565" s="1">
        <v>41576</v>
      </c>
      <c r="C1565" s="31"/>
      <c r="D1565" s="25">
        <v>425.06367</v>
      </c>
      <c r="E1565" s="42">
        <v>158.48525000000001</v>
      </c>
      <c r="F1565" s="35"/>
      <c r="G1565" s="23">
        <v>96.296617941451615</v>
      </c>
      <c r="H1565" s="40">
        <v>76.464330000000004</v>
      </c>
      <c r="I1565" s="35">
        <v>0</v>
      </c>
      <c r="J1565" s="26">
        <v>0</v>
      </c>
      <c r="K1565" s="9">
        <v>91.496189999999999</v>
      </c>
      <c r="L1565" s="51">
        <v>23.457380000000001</v>
      </c>
      <c r="M1565" s="16">
        <v>350.82888000000003</v>
      </c>
      <c r="N1565" s="49">
        <v>62.40513</v>
      </c>
      <c r="O1565" s="50">
        <v>74.020539999999997</v>
      </c>
      <c r="P1565" s="58"/>
      <c r="Q1565" s="58"/>
      <c r="R1565" s="39">
        <v>53.801230000000004</v>
      </c>
      <c r="S1565" s="58"/>
      <c r="T1565" s="58"/>
      <c r="V1565" s="24">
        <f t="shared" si="106"/>
        <v>1412.3192179414516</v>
      </c>
      <c r="X1565" s="5">
        <v>406.36649112417314</v>
      </c>
      <c r="Z1565" s="20">
        <f t="shared" si="107"/>
        <v>1818.6857090656247</v>
      </c>
      <c r="AA1565" s="59">
        <f t="shared" si="105"/>
        <v>41576</v>
      </c>
      <c r="AB1565" s="25">
        <v>145.87554</v>
      </c>
      <c r="AC1565" s="52">
        <v>334.59688</v>
      </c>
      <c r="AD1565" s="35"/>
      <c r="AE1565" s="54">
        <v>0</v>
      </c>
      <c r="AF1565" s="55">
        <v>229.80967000000001</v>
      </c>
      <c r="AG1565" s="56">
        <v>0</v>
      </c>
      <c r="AH1565" s="57">
        <v>84.021690000000007</v>
      </c>
      <c r="AI1565" s="35"/>
      <c r="AJ1565" s="58">
        <v>8.9513099999999994</v>
      </c>
      <c r="AK1565" s="58"/>
      <c r="AL1565" s="35">
        <v>0</v>
      </c>
      <c r="AM1565" s="35"/>
      <c r="AN1565" s="35"/>
      <c r="AQ1565" s="24">
        <f t="shared" si="109"/>
        <v>803.25509000000011</v>
      </c>
      <c r="AS1565" s="34">
        <v>806.65000000000009</v>
      </c>
      <c r="AU1565" s="20">
        <f t="shared" si="108"/>
        <v>1609.9050900000002</v>
      </c>
      <c r="AW1565" s="20"/>
    </row>
    <row r="1566" spans="1:49" x14ac:dyDescent="0.25">
      <c r="A1566" t="str">
        <f>VLOOKUP($B1566,'Cushing Balance'!$C$2:$E$500,3,TRUE)</f>
        <v>432013</v>
      </c>
      <c r="B1566" s="1">
        <v>41577</v>
      </c>
      <c r="C1566" s="31"/>
      <c r="D1566" s="25">
        <v>120.29629</v>
      </c>
      <c r="E1566" s="42">
        <v>168.67599999999999</v>
      </c>
      <c r="F1566" s="35"/>
      <c r="G1566" s="23">
        <v>96.296617941451615</v>
      </c>
      <c r="H1566" s="40">
        <v>78.870519999999999</v>
      </c>
      <c r="I1566" s="35">
        <v>0</v>
      </c>
      <c r="J1566" s="26">
        <v>0</v>
      </c>
      <c r="K1566" s="9">
        <v>102.44448</v>
      </c>
      <c r="L1566" s="51">
        <v>23.514980000000001</v>
      </c>
      <c r="M1566" s="16">
        <v>281.13238000000001</v>
      </c>
      <c r="N1566" s="49">
        <v>91.778689999999997</v>
      </c>
      <c r="O1566" s="50">
        <v>74.992919999999998</v>
      </c>
      <c r="P1566" s="58"/>
      <c r="Q1566" s="58"/>
      <c r="R1566" s="39">
        <v>87.558460000000011</v>
      </c>
      <c r="S1566" s="58"/>
      <c r="T1566" s="58"/>
      <c r="V1566" s="24">
        <f t="shared" si="106"/>
        <v>1125.5613379414515</v>
      </c>
      <c r="X1566" s="5">
        <v>406.36649112417314</v>
      </c>
      <c r="Z1566" s="20">
        <f t="shared" si="107"/>
        <v>1531.9278290656246</v>
      </c>
      <c r="AA1566" s="59">
        <f t="shared" si="105"/>
        <v>41577</v>
      </c>
      <c r="AB1566" s="25">
        <v>150.39503999999999</v>
      </c>
      <c r="AC1566" s="52">
        <v>331.32378999999997</v>
      </c>
      <c r="AD1566" s="35"/>
      <c r="AE1566" s="54">
        <v>0</v>
      </c>
      <c r="AF1566" s="55">
        <v>225.85092</v>
      </c>
      <c r="AG1566" s="56">
        <v>0.38335000000000002</v>
      </c>
      <c r="AH1566" s="57">
        <v>72.049630000000008</v>
      </c>
      <c r="AI1566" s="35"/>
      <c r="AJ1566" s="58">
        <v>8.6863299999999999</v>
      </c>
      <c r="AK1566" s="58"/>
      <c r="AL1566" s="35">
        <v>0</v>
      </c>
      <c r="AM1566" s="35"/>
      <c r="AN1566" s="35"/>
      <c r="AQ1566" s="24">
        <f t="shared" si="109"/>
        <v>788.68905999999993</v>
      </c>
      <c r="AS1566" s="34">
        <v>806.65000000000009</v>
      </c>
      <c r="AU1566" s="20">
        <f t="shared" si="108"/>
        <v>1595.33906</v>
      </c>
      <c r="AW1566" s="20"/>
    </row>
    <row r="1567" spans="1:49" x14ac:dyDescent="0.25">
      <c r="A1567" t="str">
        <f>VLOOKUP($B1567,'Cushing Balance'!$C$2:$E$500,3,TRUE)</f>
        <v>432013</v>
      </c>
      <c r="B1567" s="1">
        <v>41578</v>
      </c>
      <c r="C1567" s="31"/>
      <c r="D1567" s="25">
        <v>180.7561</v>
      </c>
      <c r="E1567" s="42">
        <v>179.07263</v>
      </c>
      <c r="F1567" s="35"/>
      <c r="G1567" s="23">
        <v>96.296617941451615</v>
      </c>
      <c r="H1567" s="40">
        <v>79.079650000000001</v>
      </c>
      <c r="I1567" s="35">
        <v>0</v>
      </c>
      <c r="J1567" s="26">
        <v>0</v>
      </c>
      <c r="K1567" s="9">
        <v>91.206059999999994</v>
      </c>
      <c r="L1567" s="51">
        <v>23.102979999999999</v>
      </c>
      <c r="M1567" s="16">
        <v>428.82969000000003</v>
      </c>
      <c r="N1567" s="49">
        <v>95.56335</v>
      </c>
      <c r="O1567" s="50">
        <v>74.810600000000008</v>
      </c>
      <c r="P1567" s="58"/>
      <c r="Q1567" s="58"/>
      <c r="R1567" s="39">
        <v>54.529249999999998</v>
      </c>
      <c r="S1567" s="58"/>
      <c r="T1567" s="58"/>
      <c r="V1567" s="24">
        <f t="shared" si="106"/>
        <v>1303.2469279414515</v>
      </c>
      <c r="X1567" s="5">
        <v>406.36649112417314</v>
      </c>
      <c r="Z1567" s="20">
        <f t="shared" si="107"/>
        <v>1709.6134190656246</v>
      </c>
      <c r="AA1567" s="59">
        <f t="shared" si="105"/>
        <v>41578</v>
      </c>
      <c r="AB1567" s="25">
        <v>149.23374999999999</v>
      </c>
      <c r="AC1567" s="52">
        <v>304.11422999999996</v>
      </c>
      <c r="AD1567" s="35"/>
      <c r="AE1567" s="54">
        <v>0</v>
      </c>
      <c r="AF1567" s="55">
        <v>226.27548000000002</v>
      </c>
      <c r="AG1567" s="56">
        <v>0</v>
      </c>
      <c r="AH1567" s="57">
        <v>77.514150000000001</v>
      </c>
      <c r="AI1567" s="35"/>
      <c r="AJ1567" s="58">
        <v>8.7470400000000001</v>
      </c>
      <c r="AK1567" s="58"/>
      <c r="AL1567" s="35">
        <v>0</v>
      </c>
      <c r="AM1567" s="35"/>
      <c r="AN1567" s="35"/>
      <c r="AQ1567" s="24">
        <f t="shared" si="109"/>
        <v>765.88464999999997</v>
      </c>
      <c r="AS1567" s="34">
        <v>806.65000000000009</v>
      </c>
      <c r="AU1567" s="20">
        <f t="shared" si="108"/>
        <v>1572.5346500000001</v>
      </c>
      <c r="AW1567" s="20"/>
    </row>
    <row r="1568" spans="1:49" x14ac:dyDescent="0.25">
      <c r="A1568" t="str">
        <f>VLOOKUP($B1568,'Cushing Balance'!$C$2:$E$500,3,TRUE)</f>
        <v>432013</v>
      </c>
      <c r="B1568" s="1">
        <v>41579</v>
      </c>
      <c r="C1568" s="31"/>
      <c r="D1568" s="25">
        <v>281.83533</v>
      </c>
      <c r="E1568" s="42">
        <v>150.34482999999997</v>
      </c>
      <c r="F1568" s="35"/>
      <c r="G1568" s="23">
        <v>93.080450004999989</v>
      </c>
      <c r="H1568" s="40">
        <v>75.787170000000003</v>
      </c>
      <c r="I1568" s="35">
        <v>0</v>
      </c>
      <c r="J1568" s="26">
        <v>0</v>
      </c>
      <c r="K1568" s="9">
        <v>77.160440000000008</v>
      </c>
      <c r="L1568" s="51">
        <v>22.663250000000001</v>
      </c>
      <c r="M1568" s="16">
        <v>391.15871000000004</v>
      </c>
      <c r="N1568" s="49">
        <v>54.936750000000004</v>
      </c>
      <c r="O1568" s="50">
        <v>69.641710000000003</v>
      </c>
      <c r="P1568" s="58"/>
      <c r="Q1568" s="58"/>
      <c r="R1568" s="39">
        <v>35.485500000000002</v>
      </c>
      <c r="S1568" s="58"/>
      <c r="T1568" s="58"/>
      <c r="V1568" s="24">
        <f t="shared" si="106"/>
        <v>1252.0941400050003</v>
      </c>
      <c r="X1568" s="5">
        <v>409.42489545281245</v>
      </c>
      <c r="Z1568" s="20">
        <f t="shared" si="107"/>
        <v>1661.5190354578128</v>
      </c>
      <c r="AA1568" s="59">
        <f t="shared" si="105"/>
        <v>41579</v>
      </c>
      <c r="AB1568" s="25">
        <v>148.95076999999998</v>
      </c>
      <c r="AC1568" s="52">
        <v>299.47456</v>
      </c>
      <c r="AD1568" s="35"/>
      <c r="AE1568" s="54">
        <v>0</v>
      </c>
      <c r="AF1568" s="55">
        <v>232.18520999999998</v>
      </c>
      <c r="AG1568" s="56">
        <v>0</v>
      </c>
      <c r="AH1568" s="57">
        <v>83.192979999999991</v>
      </c>
      <c r="AI1568" s="35"/>
      <c r="AJ1568" s="58">
        <v>12.05508</v>
      </c>
      <c r="AK1568" s="58"/>
      <c r="AL1568" s="35">
        <v>0</v>
      </c>
      <c r="AM1568" s="35"/>
      <c r="AN1568" s="35"/>
      <c r="AQ1568" s="24">
        <f t="shared" si="109"/>
        <v>775.85859999999991</v>
      </c>
      <c r="AS1568" s="34">
        <v>813.45</v>
      </c>
      <c r="AU1568" s="20">
        <f t="shared" si="108"/>
        <v>1589.3085999999998</v>
      </c>
      <c r="AW1568" s="20"/>
    </row>
    <row r="1569" spans="1:49" x14ac:dyDescent="0.25">
      <c r="A1569" t="str">
        <f>VLOOKUP($B1569,'Cushing Balance'!$C$2:$E$500,3,TRUE)</f>
        <v>442013</v>
      </c>
      <c r="B1569" s="1">
        <v>41580</v>
      </c>
      <c r="C1569" s="31"/>
      <c r="D1569" s="25">
        <v>179.10357999999999</v>
      </c>
      <c r="E1569" s="42">
        <v>115.42771</v>
      </c>
      <c r="F1569" s="35"/>
      <c r="G1569" s="23">
        <v>93.080450004999989</v>
      </c>
      <c r="H1569" s="40">
        <v>76.674809999999994</v>
      </c>
      <c r="I1569" s="35">
        <v>0</v>
      </c>
      <c r="J1569" s="26">
        <v>0</v>
      </c>
      <c r="K1569" s="9">
        <v>96.069210000000012</v>
      </c>
      <c r="L1569" s="51">
        <v>23.10079</v>
      </c>
      <c r="M1569" s="16">
        <v>392.95346000000001</v>
      </c>
      <c r="N1569" s="49">
        <v>41.204500000000003</v>
      </c>
      <c r="O1569" s="50">
        <v>74.188919999999996</v>
      </c>
      <c r="P1569" s="58"/>
      <c r="Q1569" s="58"/>
      <c r="R1569" s="39">
        <v>0.99766999999999995</v>
      </c>
      <c r="S1569" s="58"/>
      <c r="T1569" s="58"/>
      <c r="V1569" s="24">
        <f t="shared" si="106"/>
        <v>1092.8011000050001</v>
      </c>
      <c r="X1569" s="5">
        <v>409.42489545281245</v>
      </c>
      <c r="Z1569" s="20">
        <f t="shared" si="107"/>
        <v>1502.2259954578126</v>
      </c>
      <c r="AA1569" s="59">
        <f t="shared" si="105"/>
        <v>41580</v>
      </c>
      <c r="AB1569" s="25">
        <v>149.74867</v>
      </c>
      <c r="AC1569" s="52">
        <v>301.01825000000002</v>
      </c>
      <c r="AD1569" s="35"/>
      <c r="AE1569" s="54">
        <v>0</v>
      </c>
      <c r="AF1569" s="55">
        <v>188.32208</v>
      </c>
      <c r="AG1569" s="56">
        <v>0</v>
      </c>
      <c r="AH1569" s="57">
        <v>81.521270000000001</v>
      </c>
      <c r="AI1569" s="35"/>
      <c r="AJ1569" s="58">
        <v>15.847379999999999</v>
      </c>
      <c r="AK1569" s="58"/>
      <c r="AL1569" s="35">
        <v>0</v>
      </c>
      <c r="AM1569" s="35"/>
      <c r="AN1569" s="35"/>
      <c r="AQ1569" s="24">
        <f t="shared" si="109"/>
        <v>736.45765000000006</v>
      </c>
      <c r="AS1569" s="34">
        <v>813.45</v>
      </c>
      <c r="AU1569" s="20">
        <f t="shared" si="108"/>
        <v>1549.9076500000001</v>
      </c>
      <c r="AW1569" s="20"/>
    </row>
    <row r="1570" spans="1:49" x14ac:dyDescent="0.25">
      <c r="A1570" t="str">
        <f>VLOOKUP($B1570,'Cushing Balance'!$C$2:$E$500,3,TRUE)</f>
        <v>442013</v>
      </c>
      <c r="B1570" s="1">
        <v>41581</v>
      </c>
      <c r="C1570" s="31"/>
      <c r="D1570" s="25">
        <v>161.10119</v>
      </c>
      <c r="E1570" s="42">
        <v>195.80831000000001</v>
      </c>
      <c r="F1570" s="35"/>
      <c r="G1570" s="23">
        <v>93.080450004999989</v>
      </c>
      <c r="H1570" s="40">
        <v>76.2029</v>
      </c>
      <c r="I1570" s="35">
        <v>0</v>
      </c>
      <c r="J1570" s="26">
        <v>0</v>
      </c>
      <c r="K1570" s="9">
        <v>102.71183000000001</v>
      </c>
      <c r="L1570" s="51">
        <v>23.490080000000003</v>
      </c>
      <c r="M1570" s="16">
        <v>388.30846000000003</v>
      </c>
      <c r="N1570" s="49">
        <v>6.3544200000000002</v>
      </c>
      <c r="O1570" s="50">
        <v>74.934920000000005</v>
      </c>
      <c r="P1570" s="58"/>
      <c r="Q1570" s="58"/>
      <c r="R1570" s="39">
        <v>0.49770999999999999</v>
      </c>
      <c r="S1570" s="58"/>
      <c r="T1570" s="58"/>
      <c r="V1570" s="24">
        <f t="shared" si="106"/>
        <v>1122.490270005</v>
      </c>
      <c r="X1570" s="5">
        <v>409.42489545281245</v>
      </c>
      <c r="Z1570" s="20">
        <f t="shared" si="107"/>
        <v>1531.9151654578125</v>
      </c>
      <c r="AA1570" s="59">
        <f t="shared" si="105"/>
        <v>41581</v>
      </c>
      <c r="AB1570" s="25">
        <v>148.59774999999999</v>
      </c>
      <c r="AC1570" s="52">
        <v>249.44101999999998</v>
      </c>
      <c r="AD1570" s="35"/>
      <c r="AE1570" s="54">
        <v>0</v>
      </c>
      <c r="AF1570" s="55">
        <v>179.22644</v>
      </c>
      <c r="AG1570" s="56">
        <v>1.9581900000000001</v>
      </c>
      <c r="AH1570" s="57">
        <v>87.190850000000012</v>
      </c>
      <c r="AI1570" s="35"/>
      <c r="AJ1570" s="58">
        <v>15.5501</v>
      </c>
      <c r="AK1570" s="58"/>
      <c r="AL1570" s="35">
        <v>0</v>
      </c>
      <c r="AM1570" s="35"/>
      <c r="AN1570" s="35"/>
      <c r="AQ1570" s="24">
        <f t="shared" si="109"/>
        <v>681.96435000000008</v>
      </c>
      <c r="AS1570" s="34">
        <v>813.45</v>
      </c>
      <c r="AU1570" s="20">
        <f t="shared" si="108"/>
        <v>1495.41435</v>
      </c>
      <c r="AW1570" s="20"/>
    </row>
    <row r="1571" spans="1:49" x14ac:dyDescent="0.25">
      <c r="A1571" t="str">
        <f>VLOOKUP($B1571,'Cushing Balance'!$C$2:$E$500,3,TRUE)</f>
        <v>442013</v>
      </c>
      <c r="B1571" s="1">
        <v>41582</v>
      </c>
      <c r="C1571" s="31"/>
      <c r="D1571" s="25">
        <v>451.36881</v>
      </c>
      <c r="E1571" s="42">
        <v>195.30371</v>
      </c>
      <c r="F1571" s="35"/>
      <c r="G1571" s="23">
        <v>93.080450004999989</v>
      </c>
      <c r="H1571" s="40">
        <v>72.219520000000003</v>
      </c>
      <c r="I1571" s="35">
        <v>0</v>
      </c>
      <c r="J1571" s="26">
        <v>0</v>
      </c>
      <c r="K1571" s="9">
        <v>103.65283000000001</v>
      </c>
      <c r="L1571" s="51">
        <v>23.201460000000001</v>
      </c>
      <c r="M1571" s="16">
        <v>317.26031</v>
      </c>
      <c r="N1571" s="49">
        <v>72.778149999999997</v>
      </c>
      <c r="O1571" s="50">
        <v>74.576329999999999</v>
      </c>
      <c r="P1571" s="58"/>
      <c r="Q1571" s="58"/>
      <c r="R1571" s="39">
        <v>3.0350000000000001</v>
      </c>
      <c r="S1571" s="58"/>
      <c r="T1571" s="58"/>
      <c r="V1571" s="24">
        <f t="shared" si="106"/>
        <v>1406.4765700050002</v>
      </c>
      <c r="X1571" s="5">
        <v>409.42489545281245</v>
      </c>
      <c r="Z1571" s="20">
        <f t="shared" si="107"/>
        <v>1815.9014654578127</v>
      </c>
      <c r="AA1571" s="59">
        <f t="shared" si="105"/>
        <v>41582</v>
      </c>
      <c r="AB1571" s="25">
        <v>150.10998000000001</v>
      </c>
      <c r="AC1571" s="52">
        <v>328.95103999999998</v>
      </c>
      <c r="AD1571" s="35"/>
      <c r="AE1571" s="54">
        <v>0</v>
      </c>
      <c r="AF1571" s="55">
        <v>178.04738</v>
      </c>
      <c r="AG1571" s="56">
        <v>1.14896</v>
      </c>
      <c r="AH1571" s="57">
        <v>86.660809999999998</v>
      </c>
      <c r="AI1571" s="35"/>
      <c r="AJ1571" s="58">
        <v>16.053080000000001</v>
      </c>
      <c r="AK1571" s="58"/>
      <c r="AL1571" s="35">
        <v>0</v>
      </c>
      <c r="AM1571" s="35"/>
      <c r="AN1571" s="35"/>
      <c r="AQ1571" s="24">
        <f t="shared" si="109"/>
        <v>760.97124999999994</v>
      </c>
      <c r="AS1571" s="34">
        <v>813.45</v>
      </c>
      <c r="AU1571" s="20">
        <f t="shared" si="108"/>
        <v>1574.4212499999999</v>
      </c>
      <c r="AW1571" s="20"/>
    </row>
    <row r="1572" spans="1:49" x14ac:dyDescent="0.25">
      <c r="A1572" t="str">
        <f>VLOOKUP($B1572,'Cushing Balance'!$C$2:$E$500,3,TRUE)</f>
        <v>442013</v>
      </c>
      <c r="B1572" s="1">
        <v>41583</v>
      </c>
      <c r="C1572" s="31"/>
      <c r="D1572" s="25">
        <v>11.71327</v>
      </c>
      <c r="E1572" s="42">
        <v>163.98942000000002</v>
      </c>
      <c r="F1572" s="35"/>
      <c r="G1572" s="23">
        <v>93.080450004999989</v>
      </c>
      <c r="H1572" s="40">
        <v>79.081310000000002</v>
      </c>
      <c r="I1572" s="35">
        <v>0</v>
      </c>
      <c r="J1572" s="26">
        <v>0</v>
      </c>
      <c r="K1572" s="9">
        <v>100.33883</v>
      </c>
      <c r="L1572" s="51">
        <v>22.83127</v>
      </c>
      <c r="M1572" s="16">
        <v>328.0335</v>
      </c>
      <c r="N1572" s="49">
        <v>78.872129999999999</v>
      </c>
      <c r="O1572" s="50">
        <v>74.313630000000003</v>
      </c>
      <c r="P1572" s="58"/>
      <c r="Q1572" s="58"/>
      <c r="R1572" s="39">
        <v>79.833060000000003</v>
      </c>
      <c r="S1572" s="58"/>
      <c r="T1572" s="58"/>
      <c r="V1572" s="24">
        <f t="shared" si="106"/>
        <v>1032.086870005</v>
      </c>
      <c r="X1572" s="5">
        <v>409.42489545281245</v>
      </c>
      <c r="Z1572" s="20">
        <f t="shared" si="107"/>
        <v>1441.5117654578125</v>
      </c>
      <c r="AA1572" s="59">
        <f t="shared" si="105"/>
        <v>41583</v>
      </c>
      <c r="AB1572" s="25">
        <v>148.91998000000001</v>
      </c>
      <c r="AC1572" s="52">
        <v>338.83951999999999</v>
      </c>
      <c r="AD1572" s="35"/>
      <c r="AE1572" s="54">
        <v>0</v>
      </c>
      <c r="AF1572" s="55">
        <v>173.64726999999999</v>
      </c>
      <c r="AG1572" s="56">
        <v>0</v>
      </c>
      <c r="AH1572" s="57">
        <v>80.917670000000001</v>
      </c>
      <c r="AI1572" s="35"/>
      <c r="AJ1572" s="58">
        <v>16.22756</v>
      </c>
      <c r="AK1572" s="58"/>
      <c r="AL1572" s="35">
        <v>0</v>
      </c>
      <c r="AM1572" s="35"/>
      <c r="AN1572" s="35"/>
      <c r="AQ1572" s="24">
        <f t="shared" si="109"/>
        <v>758.55200000000013</v>
      </c>
      <c r="AS1572" s="34">
        <v>813.45</v>
      </c>
      <c r="AU1572" s="20">
        <f t="shared" si="108"/>
        <v>1572.0020000000002</v>
      </c>
      <c r="AW1572" s="20"/>
    </row>
    <row r="1573" spans="1:49" x14ac:dyDescent="0.25">
      <c r="A1573" t="str">
        <f>VLOOKUP($B1573,'Cushing Balance'!$C$2:$E$500,3,TRUE)</f>
        <v>442013</v>
      </c>
      <c r="B1573" s="1">
        <v>41584</v>
      </c>
      <c r="C1573" s="31"/>
      <c r="D1573" s="25">
        <v>205.07879</v>
      </c>
      <c r="E1573" s="42">
        <v>126.97071000000001</v>
      </c>
      <c r="F1573" s="35"/>
      <c r="G1573" s="23">
        <v>93.080450004999989</v>
      </c>
      <c r="H1573" s="40">
        <v>79.252690000000001</v>
      </c>
      <c r="I1573" s="35">
        <v>0</v>
      </c>
      <c r="J1573" s="26">
        <v>0</v>
      </c>
      <c r="K1573" s="9">
        <v>102.11677</v>
      </c>
      <c r="L1573" s="51">
        <v>23.00177</v>
      </c>
      <c r="M1573" s="16">
        <v>392.58259999999996</v>
      </c>
      <c r="N1573" s="49">
        <v>76.578190000000006</v>
      </c>
      <c r="O1573" s="50">
        <v>73.15046000000001</v>
      </c>
      <c r="P1573" s="58"/>
      <c r="Q1573" s="58"/>
      <c r="R1573" s="39">
        <v>51.479879999999994</v>
      </c>
      <c r="S1573" s="58"/>
      <c r="T1573" s="58"/>
      <c r="V1573" s="24">
        <f t="shared" si="106"/>
        <v>1223.292310005</v>
      </c>
      <c r="X1573" s="5">
        <v>409.42489545281245</v>
      </c>
      <c r="Z1573" s="20">
        <f t="shared" si="107"/>
        <v>1632.7172054578125</v>
      </c>
      <c r="AA1573" s="59">
        <f t="shared" si="105"/>
        <v>41584</v>
      </c>
      <c r="AB1573" s="25">
        <v>145.46335000000002</v>
      </c>
      <c r="AC1573" s="52">
        <v>284.31015000000002</v>
      </c>
      <c r="AD1573" s="35"/>
      <c r="AE1573" s="54">
        <v>0</v>
      </c>
      <c r="AF1573" s="55">
        <v>63.187980000000003</v>
      </c>
      <c r="AG1573" s="56">
        <v>0.76217000000000001</v>
      </c>
      <c r="AH1573" s="57">
        <v>79.534499999999994</v>
      </c>
      <c r="AI1573" s="35"/>
      <c r="AJ1573" s="58">
        <v>11.619209999999999</v>
      </c>
      <c r="AK1573" s="58"/>
      <c r="AL1573" s="35">
        <v>0</v>
      </c>
      <c r="AM1573" s="35"/>
      <c r="AN1573" s="35"/>
      <c r="AQ1573" s="24">
        <f t="shared" si="109"/>
        <v>584.87735999999995</v>
      </c>
      <c r="AS1573" s="34">
        <v>813.45</v>
      </c>
      <c r="AU1573" s="20">
        <f t="shared" si="108"/>
        <v>1398.32736</v>
      </c>
      <c r="AW1573" s="20"/>
    </row>
    <row r="1574" spans="1:49" x14ac:dyDescent="0.25">
      <c r="A1574" t="str">
        <f>VLOOKUP($B1574,'Cushing Balance'!$C$2:$E$500,3,TRUE)</f>
        <v>442013</v>
      </c>
      <c r="B1574" s="1">
        <v>41585</v>
      </c>
      <c r="C1574" s="31"/>
      <c r="D1574" s="25">
        <v>294.83797999999996</v>
      </c>
      <c r="E1574" s="42">
        <v>96.885539999999992</v>
      </c>
      <c r="F1574" s="35"/>
      <c r="G1574" s="23">
        <v>93.080450004999989</v>
      </c>
      <c r="H1574" s="40">
        <v>79.019329999999997</v>
      </c>
      <c r="I1574" s="35">
        <v>0</v>
      </c>
      <c r="J1574" s="26">
        <v>0</v>
      </c>
      <c r="K1574" s="9">
        <v>106.36894000000001</v>
      </c>
      <c r="L1574" s="51">
        <v>23.224979999999999</v>
      </c>
      <c r="M1574" s="16">
        <v>329.85228999999998</v>
      </c>
      <c r="N1574" s="49">
        <v>38.266129999999997</v>
      </c>
      <c r="O1574" s="50">
        <v>74.239350000000002</v>
      </c>
      <c r="P1574" s="58"/>
      <c r="Q1574" s="58"/>
      <c r="R1574" s="39">
        <v>75.502850000000009</v>
      </c>
      <c r="S1574" s="58"/>
      <c r="T1574" s="58"/>
      <c r="V1574" s="24">
        <f t="shared" si="106"/>
        <v>1211.2778400050001</v>
      </c>
      <c r="X1574" s="5">
        <v>409.42489545281245</v>
      </c>
      <c r="Z1574" s="20">
        <f t="shared" si="107"/>
        <v>1620.7027354578127</v>
      </c>
      <c r="AA1574" s="59">
        <f t="shared" si="105"/>
        <v>41585</v>
      </c>
      <c r="AB1574" s="25">
        <v>149.71630999999999</v>
      </c>
      <c r="AC1574" s="52">
        <v>320.63234999999997</v>
      </c>
      <c r="AD1574" s="35"/>
      <c r="AE1574" s="54">
        <v>0</v>
      </c>
      <c r="AF1574" s="55">
        <v>17.461599999999997</v>
      </c>
      <c r="AG1574" s="56">
        <v>0</v>
      </c>
      <c r="AH1574" s="57">
        <v>84.865669999999994</v>
      </c>
      <c r="AI1574" s="35"/>
      <c r="AJ1574" s="58">
        <v>8.1946700000000003</v>
      </c>
      <c r="AK1574" s="58"/>
      <c r="AL1574" s="35">
        <v>0</v>
      </c>
      <c r="AM1574" s="35"/>
      <c r="AN1574" s="35"/>
      <c r="AQ1574" s="24">
        <f t="shared" si="109"/>
        <v>580.87059999999997</v>
      </c>
      <c r="AS1574" s="34">
        <v>813.45</v>
      </c>
      <c r="AU1574" s="20">
        <f t="shared" si="108"/>
        <v>1394.3206</v>
      </c>
      <c r="AW1574" s="20"/>
    </row>
    <row r="1575" spans="1:49" x14ac:dyDescent="0.25">
      <c r="A1575" t="str">
        <f>VLOOKUP($B1575,'Cushing Balance'!$C$2:$E$500,3,TRUE)</f>
        <v>442013</v>
      </c>
      <c r="B1575" s="1">
        <v>41586</v>
      </c>
      <c r="C1575" s="31"/>
      <c r="D1575" s="25">
        <v>60.346710000000002</v>
      </c>
      <c r="E1575" s="42">
        <v>181.11892</v>
      </c>
      <c r="F1575" s="35"/>
      <c r="G1575" s="23">
        <v>93.080450004999989</v>
      </c>
      <c r="H1575" s="40">
        <v>77.721399999999988</v>
      </c>
      <c r="I1575" s="35">
        <v>0</v>
      </c>
      <c r="J1575" s="26">
        <v>0</v>
      </c>
      <c r="K1575" s="9">
        <v>100.81502</v>
      </c>
      <c r="L1575" s="51">
        <v>23.535900000000002</v>
      </c>
      <c r="M1575" s="16">
        <v>359.45656000000002</v>
      </c>
      <c r="N1575" s="49">
        <v>44.348690000000005</v>
      </c>
      <c r="O1575" s="50">
        <v>75.293899999999994</v>
      </c>
      <c r="P1575" s="58"/>
      <c r="Q1575" s="58"/>
      <c r="R1575" s="39">
        <v>48.747879999999995</v>
      </c>
      <c r="S1575" s="58"/>
      <c r="T1575" s="58"/>
      <c r="V1575" s="24">
        <f t="shared" si="106"/>
        <v>1064.4654300050001</v>
      </c>
      <c r="X1575" s="5">
        <v>409.42489545281245</v>
      </c>
      <c r="Z1575" s="20">
        <f t="shared" si="107"/>
        <v>1473.8903254578127</v>
      </c>
      <c r="AA1575" s="59">
        <f t="shared" si="105"/>
        <v>41586</v>
      </c>
      <c r="AB1575" s="25">
        <v>149.04525000000001</v>
      </c>
      <c r="AC1575" s="52">
        <v>339.73050000000001</v>
      </c>
      <c r="AD1575" s="35"/>
      <c r="AE1575" s="54">
        <v>0</v>
      </c>
      <c r="AF1575" s="55">
        <v>141.86675</v>
      </c>
      <c r="AG1575" s="56">
        <v>1.5394600000000001</v>
      </c>
      <c r="AH1575" s="57">
        <v>85.378960000000006</v>
      </c>
      <c r="AI1575" s="35"/>
      <c r="AJ1575" s="58">
        <v>12.049940000000001</v>
      </c>
      <c r="AK1575" s="58"/>
      <c r="AL1575" s="35">
        <v>0</v>
      </c>
      <c r="AM1575" s="35"/>
      <c r="AN1575" s="35"/>
      <c r="AQ1575" s="24">
        <f t="shared" si="109"/>
        <v>729.61086</v>
      </c>
      <c r="AS1575" s="34">
        <v>813.45</v>
      </c>
      <c r="AU1575" s="20">
        <f t="shared" si="108"/>
        <v>1543.06086</v>
      </c>
      <c r="AW1575" s="20"/>
    </row>
    <row r="1576" spans="1:49" x14ac:dyDescent="0.25">
      <c r="A1576" t="str">
        <f>VLOOKUP($B1576,'Cushing Balance'!$C$2:$E$500,3,TRUE)</f>
        <v>452013</v>
      </c>
      <c r="B1576" s="1">
        <v>41587</v>
      </c>
      <c r="C1576" s="31"/>
      <c r="D1576" s="25">
        <v>422.51997999999998</v>
      </c>
      <c r="E1576" s="42">
        <v>188.73579000000001</v>
      </c>
      <c r="F1576" s="35"/>
      <c r="G1576" s="23">
        <v>93.080450004999989</v>
      </c>
      <c r="H1576" s="40">
        <v>75.762059999999991</v>
      </c>
      <c r="I1576" s="35">
        <v>0</v>
      </c>
      <c r="J1576" s="26">
        <v>0</v>
      </c>
      <c r="K1576" s="9">
        <v>105.81175</v>
      </c>
      <c r="L1576" s="51">
        <v>23.180709999999998</v>
      </c>
      <c r="M1576" s="16">
        <v>428.14215000000002</v>
      </c>
      <c r="N1576" s="49">
        <v>71.830770000000001</v>
      </c>
      <c r="O1576" s="50">
        <v>74.492310000000003</v>
      </c>
      <c r="P1576" s="58"/>
      <c r="Q1576" s="58"/>
      <c r="R1576" s="39">
        <v>70.932600000000008</v>
      </c>
      <c r="S1576" s="58"/>
      <c r="T1576" s="58"/>
      <c r="V1576" s="24">
        <f t="shared" si="106"/>
        <v>1554.4885700050002</v>
      </c>
      <c r="X1576" s="5">
        <v>409.42489545281245</v>
      </c>
      <c r="Z1576" s="20">
        <f t="shared" si="107"/>
        <v>1963.9134654578127</v>
      </c>
      <c r="AA1576" s="59">
        <f t="shared" si="105"/>
        <v>41587</v>
      </c>
      <c r="AB1576" s="25">
        <v>149.43057999999999</v>
      </c>
      <c r="AC1576" s="52">
        <v>264.46355999999997</v>
      </c>
      <c r="AD1576" s="35"/>
      <c r="AE1576" s="54">
        <v>0</v>
      </c>
      <c r="AF1576" s="55">
        <v>204.22054</v>
      </c>
      <c r="AG1576" s="56">
        <v>0</v>
      </c>
      <c r="AH1576" s="57">
        <v>78.784710000000004</v>
      </c>
      <c r="AI1576" s="35"/>
      <c r="AJ1576" s="58">
        <v>15.85923</v>
      </c>
      <c r="AK1576" s="58"/>
      <c r="AL1576" s="35">
        <v>0</v>
      </c>
      <c r="AM1576" s="35"/>
      <c r="AN1576" s="35"/>
      <c r="AQ1576" s="24">
        <f t="shared" si="109"/>
        <v>712.75862000000006</v>
      </c>
      <c r="AS1576" s="34">
        <v>813.45</v>
      </c>
      <c r="AU1576" s="20">
        <f t="shared" si="108"/>
        <v>1526.2086200000001</v>
      </c>
      <c r="AW1576" s="20"/>
    </row>
    <row r="1577" spans="1:49" x14ac:dyDescent="0.25">
      <c r="A1577" t="str">
        <f>VLOOKUP($B1577,'Cushing Balance'!$C$2:$E$500,3,TRUE)</f>
        <v>452013</v>
      </c>
      <c r="B1577" s="1">
        <v>41588</v>
      </c>
      <c r="C1577" s="31"/>
      <c r="D1577" s="25">
        <v>262.51469000000003</v>
      </c>
      <c r="E1577" s="42">
        <v>199.81826999999998</v>
      </c>
      <c r="F1577" s="35"/>
      <c r="G1577" s="23">
        <v>93.080450004999989</v>
      </c>
      <c r="H1577" s="40">
        <v>75.895899999999997</v>
      </c>
      <c r="I1577" s="35">
        <v>0</v>
      </c>
      <c r="J1577" s="26">
        <v>0</v>
      </c>
      <c r="K1577" s="9">
        <v>103.73660000000001</v>
      </c>
      <c r="L1577" s="51">
        <v>23.1494</v>
      </c>
      <c r="M1577" s="16">
        <v>397.65780999999998</v>
      </c>
      <c r="N1577" s="49">
        <v>90.655000000000001</v>
      </c>
      <c r="O1577" s="50">
        <v>69.690649999999991</v>
      </c>
      <c r="P1577" s="58"/>
      <c r="Q1577" s="58"/>
      <c r="R1577" s="39">
        <v>44.783519999999996</v>
      </c>
      <c r="S1577" s="58"/>
      <c r="T1577" s="58"/>
      <c r="V1577" s="24">
        <f t="shared" si="106"/>
        <v>1360.9822900049999</v>
      </c>
      <c r="X1577" s="5">
        <v>409.42489545281245</v>
      </c>
      <c r="Z1577" s="20">
        <f t="shared" si="107"/>
        <v>1770.4071854578124</v>
      </c>
      <c r="AA1577" s="59">
        <f t="shared" si="105"/>
        <v>41588</v>
      </c>
      <c r="AB1577" s="25">
        <v>148.61827</v>
      </c>
      <c r="AC1577" s="52">
        <v>344.37652000000003</v>
      </c>
      <c r="AD1577" s="35"/>
      <c r="AE1577" s="54">
        <v>0</v>
      </c>
      <c r="AF1577" s="55">
        <v>203.15539999999999</v>
      </c>
      <c r="AG1577" s="56">
        <v>0</v>
      </c>
      <c r="AH1577" s="57">
        <v>77.208770000000001</v>
      </c>
      <c r="AI1577" s="35"/>
      <c r="AJ1577" s="58">
        <v>15.20852</v>
      </c>
      <c r="AK1577" s="58"/>
      <c r="AL1577" s="35">
        <v>0</v>
      </c>
      <c r="AM1577" s="35"/>
      <c r="AN1577" s="35"/>
      <c r="AQ1577" s="24">
        <f t="shared" si="109"/>
        <v>788.56748000000005</v>
      </c>
      <c r="AS1577" s="34">
        <v>813.45</v>
      </c>
      <c r="AU1577" s="20">
        <f t="shared" si="108"/>
        <v>1602.01748</v>
      </c>
      <c r="AW1577" s="20"/>
    </row>
    <row r="1578" spans="1:49" x14ac:dyDescent="0.25">
      <c r="A1578" t="str">
        <f>VLOOKUP($B1578,'Cushing Balance'!$C$2:$E$500,3,TRUE)</f>
        <v>452013</v>
      </c>
      <c r="B1578" s="1">
        <v>41589</v>
      </c>
      <c r="C1578" s="31"/>
      <c r="D1578" s="25">
        <v>300.66500000000002</v>
      </c>
      <c r="E1578" s="42">
        <v>198.28676999999999</v>
      </c>
      <c r="F1578" s="35"/>
      <c r="G1578" s="23">
        <v>93.080450004999989</v>
      </c>
      <c r="H1578" s="40">
        <v>79.006129999999999</v>
      </c>
      <c r="I1578" s="35">
        <v>0</v>
      </c>
      <c r="J1578" s="26">
        <v>0</v>
      </c>
      <c r="K1578" s="9">
        <v>104.25756</v>
      </c>
      <c r="L1578" s="51">
        <v>23.276769999999999</v>
      </c>
      <c r="M1578" s="16">
        <v>295.41016999999999</v>
      </c>
      <c r="N1578" s="49">
        <v>80.350270000000009</v>
      </c>
      <c r="O1578" s="50">
        <v>73.377560000000003</v>
      </c>
      <c r="P1578" s="58"/>
      <c r="Q1578" s="58"/>
      <c r="R1578" s="39">
        <v>63.82452</v>
      </c>
      <c r="S1578" s="58"/>
      <c r="T1578" s="58"/>
      <c r="V1578" s="24">
        <f t="shared" si="106"/>
        <v>1311.5352000049995</v>
      </c>
      <c r="X1578" s="5">
        <v>409.42489545281245</v>
      </c>
      <c r="Z1578" s="20">
        <f t="shared" si="107"/>
        <v>1720.960095457812</v>
      </c>
      <c r="AA1578" s="59">
        <f t="shared" si="105"/>
        <v>41589</v>
      </c>
      <c r="AB1578" s="25">
        <v>149.63588000000001</v>
      </c>
      <c r="AC1578" s="52">
        <v>344.04475000000002</v>
      </c>
      <c r="AD1578" s="35"/>
      <c r="AE1578" s="54">
        <v>0</v>
      </c>
      <c r="AF1578" s="55">
        <v>204.26985000000002</v>
      </c>
      <c r="AG1578" s="56">
        <v>13.695309999999999</v>
      </c>
      <c r="AH1578" s="57">
        <v>73.833309999999997</v>
      </c>
      <c r="AI1578" s="35"/>
      <c r="AJ1578" s="58">
        <v>16.130710000000001</v>
      </c>
      <c r="AK1578" s="58"/>
      <c r="AL1578" s="35">
        <v>0</v>
      </c>
      <c r="AM1578" s="35"/>
      <c r="AN1578" s="35"/>
      <c r="AQ1578" s="24">
        <f t="shared" si="109"/>
        <v>801.60981000000004</v>
      </c>
      <c r="AS1578" s="34">
        <v>813.45</v>
      </c>
      <c r="AU1578" s="20">
        <f t="shared" si="108"/>
        <v>1615.0598100000002</v>
      </c>
      <c r="AW1578" s="20"/>
    </row>
    <row r="1579" spans="1:49" x14ac:dyDescent="0.25">
      <c r="A1579" t="str">
        <f>VLOOKUP($B1579,'Cushing Balance'!$C$2:$E$500,3,TRUE)</f>
        <v>452013</v>
      </c>
      <c r="B1579" s="1">
        <v>41590</v>
      </c>
      <c r="C1579" s="31"/>
      <c r="D1579" s="25">
        <v>56.297940000000004</v>
      </c>
      <c r="E1579" s="42">
        <v>201.24620999999999</v>
      </c>
      <c r="F1579" s="35"/>
      <c r="G1579" s="23">
        <v>93.080450004999989</v>
      </c>
      <c r="H1579" s="40">
        <v>78.866770000000002</v>
      </c>
      <c r="I1579" s="35">
        <v>0</v>
      </c>
      <c r="J1579" s="26">
        <v>0</v>
      </c>
      <c r="K1579" s="9">
        <v>112.57653999999999</v>
      </c>
      <c r="L1579" s="51">
        <v>23.093310000000002</v>
      </c>
      <c r="M1579" s="16">
        <v>355.24590000000001</v>
      </c>
      <c r="N1579" s="49">
        <v>47.886809999999997</v>
      </c>
      <c r="O1579" s="50">
        <v>72.46202000000001</v>
      </c>
      <c r="P1579" s="58"/>
      <c r="Q1579" s="58"/>
      <c r="R1579" s="39">
        <v>76.280330000000006</v>
      </c>
      <c r="S1579" s="58"/>
      <c r="T1579" s="58"/>
      <c r="V1579" s="24">
        <f t="shared" si="106"/>
        <v>1117.036280005</v>
      </c>
      <c r="X1579" s="5">
        <v>409.42489545281245</v>
      </c>
      <c r="Z1579" s="20">
        <f t="shared" si="107"/>
        <v>1526.4611754578125</v>
      </c>
      <c r="AA1579" s="59">
        <f t="shared" si="105"/>
        <v>41590</v>
      </c>
      <c r="AB1579" s="25">
        <v>145.06245999999999</v>
      </c>
      <c r="AC1579" s="52">
        <v>340.07107999999999</v>
      </c>
      <c r="AD1579" s="35"/>
      <c r="AE1579" s="54">
        <v>0</v>
      </c>
      <c r="AF1579" s="55">
        <v>206.07227</v>
      </c>
      <c r="AG1579" s="56">
        <v>30.15804</v>
      </c>
      <c r="AH1579" s="57">
        <v>88.224879999999999</v>
      </c>
      <c r="AI1579" s="35"/>
      <c r="AJ1579" s="58">
        <v>13.50825</v>
      </c>
      <c r="AK1579" s="58"/>
      <c r="AL1579" s="35">
        <v>0</v>
      </c>
      <c r="AM1579" s="35"/>
      <c r="AN1579" s="35"/>
      <c r="AQ1579" s="24">
        <f t="shared" si="109"/>
        <v>823.09697999999992</v>
      </c>
      <c r="AS1579" s="34">
        <v>813.45</v>
      </c>
      <c r="AU1579" s="20">
        <f t="shared" si="108"/>
        <v>1636.5469800000001</v>
      </c>
      <c r="AW1579" s="20"/>
    </row>
    <row r="1580" spans="1:49" x14ac:dyDescent="0.25">
      <c r="A1580" t="str">
        <f>VLOOKUP($B1580,'Cushing Balance'!$C$2:$E$500,3,TRUE)</f>
        <v>452013</v>
      </c>
      <c r="B1580" s="1">
        <v>41591</v>
      </c>
      <c r="C1580" s="31"/>
      <c r="D1580" s="25">
        <v>243.33935</v>
      </c>
      <c r="E1580" s="42">
        <v>195.81823</v>
      </c>
      <c r="F1580" s="35"/>
      <c r="G1580" s="23">
        <v>93.080450004999989</v>
      </c>
      <c r="H1580" s="40">
        <v>79.660629999999998</v>
      </c>
      <c r="I1580" s="35">
        <v>0</v>
      </c>
      <c r="J1580" s="26">
        <v>0</v>
      </c>
      <c r="K1580" s="9">
        <v>106.19223</v>
      </c>
      <c r="L1580" s="51">
        <v>23.364169999999998</v>
      </c>
      <c r="M1580" s="16">
        <v>149.20808</v>
      </c>
      <c r="N1580" s="49">
        <v>97.448729999999998</v>
      </c>
      <c r="O1580" s="50">
        <v>72.510729999999995</v>
      </c>
      <c r="P1580" s="58"/>
      <c r="Q1580" s="58"/>
      <c r="R1580" s="39">
        <v>6.9367900000000002</v>
      </c>
      <c r="S1580" s="58"/>
      <c r="T1580" s="58"/>
      <c r="V1580" s="24">
        <f t="shared" si="106"/>
        <v>1067.5593900049998</v>
      </c>
      <c r="X1580" s="5">
        <v>409.42489545281245</v>
      </c>
      <c r="Z1580" s="20">
        <f t="shared" si="107"/>
        <v>1476.9842854578123</v>
      </c>
      <c r="AA1580" s="59">
        <f t="shared" si="105"/>
        <v>41591</v>
      </c>
      <c r="AB1580" s="25">
        <v>145.9649</v>
      </c>
      <c r="AC1580" s="52">
        <v>328.71785</v>
      </c>
      <c r="AD1580" s="35"/>
      <c r="AE1580" s="54">
        <v>0</v>
      </c>
      <c r="AF1580" s="55">
        <v>207.59870999999998</v>
      </c>
      <c r="AG1580" s="56">
        <v>32.373269999999998</v>
      </c>
      <c r="AH1580" s="57">
        <v>87.131919999999994</v>
      </c>
      <c r="AI1580" s="35"/>
      <c r="AJ1580" s="58">
        <v>13.073040000000001</v>
      </c>
      <c r="AK1580" s="58"/>
      <c r="AL1580" s="35">
        <v>0</v>
      </c>
      <c r="AM1580" s="35"/>
      <c r="AN1580" s="35"/>
      <c r="AQ1580" s="24">
        <f t="shared" si="109"/>
        <v>814.85969</v>
      </c>
      <c r="AS1580" s="34">
        <v>813.45</v>
      </c>
      <c r="AU1580" s="20">
        <f t="shared" si="108"/>
        <v>1628.30969</v>
      </c>
      <c r="AW1580" s="20"/>
    </row>
    <row r="1581" spans="1:49" x14ac:dyDescent="0.25">
      <c r="A1581" t="str">
        <f>VLOOKUP($B1581,'Cushing Balance'!$C$2:$E$500,3,TRUE)</f>
        <v>452013</v>
      </c>
      <c r="B1581" s="1">
        <v>41592</v>
      </c>
      <c r="C1581" s="31"/>
      <c r="D1581" s="25">
        <v>243.27875</v>
      </c>
      <c r="E1581" s="42">
        <v>198.51804000000001</v>
      </c>
      <c r="F1581" s="35"/>
      <c r="G1581" s="23">
        <v>93.080450004999989</v>
      </c>
      <c r="H1581" s="40">
        <v>78.098479999999995</v>
      </c>
      <c r="I1581" s="35">
        <v>0</v>
      </c>
      <c r="J1581" s="26">
        <v>0</v>
      </c>
      <c r="K1581" s="9">
        <v>109.50238</v>
      </c>
      <c r="L1581" s="51">
        <v>23.405270000000002</v>
      </c>
      <c r="M1581" s="16">
        <v>171.05742000000001</v>
      </c>
      <c r="N1581" s="49">
        <v>93.200749999999999</v>
      </c>
      <c r="O1581" s="50">
        <v>73.60248</v>
      </c>
      <c r="P1581" s="58"/>
      <c r="Q1581" s="58"/>
      <c r="R1581" s="39">
        <v>54.116019999999999</v>
      </c>
      <c r="S1581" s="58"/>
      <c r="T1581" s="58"/>
      <c r="V1581" s="24">
        <f t="shared" si="106"/>
        <v>1137.8600400049997</v>
      </c>
      <c r="X1581" s="5">
        <v>409.42489545281245</v>
      </c>
      <c r="Z1581" s="20">
        <f t="shared" si="107"/>
        <v>1547.2849354578123</v>
      </c>
      <c r="AA1581" s="59">
        <f t="shared" si="105"/>
        <v>41592</v>
      </c>
      <c r="AB1581" s="25">
        <v>146.02235000000002</v>
      </c>
      <c r="AC1581" s="52">
        <v>337.91038000000003</v>
      </c>
      <c r="AD1581" s="35"/>
      <c r="AE1581" s="54">
        <v>0</v>
      </c>
      <c r="AF1581" s="55">
        <v>205.28438</v>
      </c>
      <c r="AG1581" s="56">
        <v>26.374169999999999</v>
      </c>
      <c r="AH1581" s="57">
        <v>86.228960000000001</v>
      </c>
      <c r="AI1581" s="35"/>
      <c r="AJ1581" s="58">
        <v>9.7406500000000005</v>
      </c>
      <c r="AK1581" s="58"/>
      <c r="AL1581" s="35">
        <v>0</v>
      </c>
      <c r="AM1581" s="35"/>
      <c r="AN1581" s="35"/>
      <c r="AQ1581" s="24">
        <f t="shared" si="109"/>
        <v>811.56089000000009</v>
      </c>
      <c r="AS1581" s="34">
        <v>813.45</v>
      </c>
      <c r="AU1581" s="20">
        <f t="shared" si="108"/>
        <v>1625.01089</v>
      </c>
      <c r="AW1581" s="20"/>
    </row>
    <row r="1582" spans="1:49" x14ac:dyDescent="0.25">
      <c r="A1582" t="str">
        <f>VLOOKUP($B1582,'Cushing Balance'!$C$2:$E$500,3,TRUE)</f>
        <v>452013</v>
      </c>
      <c r="B1582" s="1">
        <v>41593</v>
      </c>
      <c r="C1582" s="31"/>
      <c r="D1582" s="25">
        <v>325.74002000000002</v>
      </c>
      <c r="E1582" s="42">
        <v>199.37633</v>
      </c>
      <c r="F1582" s="35"/>
      <c r="G1582" s="23">
        <v>93.080450004999989</v>
      </c>
      <c r="H1582" s="40">
        <v>75.050190000000001</v>
      </c>
      <c r="I1582" s="35">
        <v>0</v>
      </c>
      <c r="J1582" s="26">
        <v>0</v>
      </c>
      <c r="K1582" s="9">
        <v>92.866100000000003</v>
      </c>
      <c r="L1582" s="51">
        <v>23.384709999999998</v>
      </c>
      <c r="M1582" s="16">
        <v>244.34764999999999</v>
      </c>
      <c r="N1582" s="49">
        <v>120.98038000000001</v>
      </c>
      <c r="O1582" s="50">
        <v>73.553210000000007</v>
      </c>
      <c r="P1582" s="58"/>
      <c r="Q1582" s="58"/>
      <c r="R1582" s="39">
        <v>51.21846</v>
      </c>
      <c r="S1582" s="58"/>
      <c r="T1582" s="58"/>
      <c r="V1582" s="24">
        <f t="shared" si="106"/>
        <v>1299.597500005</v>
      </c>
      <c r="X1582" s="5">
        <v>409.42489545281245</v>
      </c>
      <c r="Z1582" s="20">
        <f t="shared" si="107"/>
        <v>1709.0223954578125</v>
      </c>
      <c r="AA1582" s="59">
        <f t="shared" si="105"/>
        <v>41593</v>
      </c>
      <c r="AB1582" s="25">
        <v>148.95762999999999</v>
      </c>
      <c r="AC1582" s="52">
        <v>324.37599999999998</v>
      </c>
      <c r="AD1582" s="35"/>
      <c r="AE1582" s="54">
        <v>0</v>
      </c>
      <c r="AF1582" s="55">
        <v>205.70339999999999</v>
      </c>
      <c r="AG1582" s="56">
        <v>26.338669999999997</v>
      </c>
      <c r="AH1582" s="57">
        <v>84.478020000000001</v>
      </c>
      <c r="AI1582" s="35"/>
      <c r="AJ1582" s="58">
        <v>15.7659</v>
      </c>
      <c r="AK1582" s="58"/>
      <c r="AL1582" s="35">
        <v>0</v>
      </c>
      <c r="AM1582" s="35"/>
      <c r="AN1582" s="35"/>
      <c r="AQ1582" s="24">
        <f t="shared" si="109"/>
        <v>805.61961999999994</v>
      </c>
      <c r="AS1582" s="34">
        <v>813.45</v>
      </c>
      <c r="AU1582" s="20">
        <f t="shared" si="108"/>
        <v>1619.06962</v>
      </c>
      <c r="AW1582" s="20"/>
    </row>
    <row r="1583" spans="1:49" x14ac:dyDescent="0.25">
      <c r="A1583" t="str">
        <f>VLOOKUP($B1583,'Cushing Balance'!$C$2:$E$500,3,TRUE)</f>
        <v>462013</v>
      </c>
      <c r="B1583" s="1">
        <v>41594</v>
      </c>
      <c r="C1583" s="31"/>
      <c r="D1583" s="25">
        <v>362.15765000000005</v>
      </c>
      <c r="E1583" s="42">
        <v>193.24973</v>
      </c>
      <c r="F1583" s="35"/>
      <c r="G1583" s="23">
        <v>93.080450004999989</v>
      </c>
      <c r="H1583" s="40">
        <v>74.062210000000007</v>
      </c>
      <c r="I1583" s="35">
        <v>0</v>
      </c>
      <c r="J1583" s="26">
        <v>0</v>
      </c>
      <c r="K1583" s="9">
        <v>102.68071</v>
      </c>
      <c r="L1583" s="51">
        <v>23.612689999999997</v>
      </c>
      <c r="M1583" s="16">
        <v>299.50556</v>
      </c>
      <c r="N1583" s="49">
        <v>118.18496</v>
      </c>
      <c r="O1583" s="50">
        <v>74.647630000000007</v>
      </c>
      <c r="P1583" s="58"/>
      <c r="Q1583" s="58"/>
      <c r="R1583" s="39">
        <v>38.118540000000003</v>
      </c>
      <c r="S1583" s="58"/>
      <c r="T1583" s="58"/>
      <c r="V1583" s="24">
        <f t="shared" si="106"/>
        <v>1379.300130005</v>
      </c>
      <c r="X1583" s="5">
        <v>409.42489545281245</v>
      </c>
      <c r="Z1583" s="20">
        <f t="shared" si="107"/>
        <v>1788.7250254578125</v>
      </c>
      <c r="AA1583" s="59">
        <f t="shared" si="105"/>
        <v>41594</v>
      </c>
      <c r="AB1583" s="25">
        <v>151.66977</v>
      </c>
      <c r="AC1583" s="52">
        <v>345.80475000000001</v>
      </c>
      <c r="AD1583" s="35"/>
      <c r="AE1583" s="54">
        <v>0</v>
      </c>
      <c r="AF1583" s="55">
        <v>207.84309999999999</v>
      </c>
      <c r="AG1583" s="56">
        <v>32.398400000000002</v>
      </c>
      <c r="AH1583" s="57">
        <v>56.151849999999996</v>
      </c>
      <c r="AI1583" s="35"/>
      <c r="AJ1583" s="58">
        <v>16.20083</v>
      </c>
      <c r="AK1583" s="58"/>
      <c r="AL1583" s="35">
        <v>0</v>
      </c>
      <c r="AM1583" s="35"/>
      <c r="AN1583" s="35"/>
      <c r="AQ1583" s="24">
        <f t="shared" si="109"/>
        <v>810.06870000000004</v>
      </c>
      <c r="AS1583" s="34">
        <v>813.45</v>
      </c>
      <c r="AU1583" s="20">
        <f t="shared" si="108"/>
        <v>1623.5187000000001</v>
      </c>
      <c r="AW1583" s="20"/>
    </row>
    <row r="1584" spans="1:49" x14ac:dyDescent="0.25">
      <c r="A1584" t="str">
        <f>VLOOKUP($B1584,'Cushing Balance'!$C$2:$E$500,3,TRUE)</f>
        <v>462013</v>
      </c>
      <c r="B1584" s="1">
        <v>41595</v>
      </c>
      <c r="C1584" s="31"/>
      <c r="D1584" s="25">
        <v>131.39519000000001</v>
      </c>
      <c r="E1584" s="42">
        <v>165.70685</v>
      </c>
      <c r="F1584" s="35"/>
      <c r="G1584" s="23">
        <v>93.080450004999989</v>
      </c>
      <c r="H1584" s="40">
        <v>79.485669999999999</v>
      </c>
      <c r="I1584" s="35">
        <v>0</v>
      </c>
      <c r="J1584" s="26">
        <v>0</v>
      </c>
      <c r="K1584" s="9">
        <v>100.79673</v>
      </c>
      <c r="L1584" s="51">
        <v>23.270709999999998</v>
      </c>
      <c r="M1584" s="16">
        <v>369.80797999999999</v>
      </c>
      <c r="N1584" s="49">
        <v>46.0824</v>
      </c>
      <c r="O1584" s="50">
        <v>72.790419999999997</v>
      </c>
      <c r="P1584" s="58"/>
      <c r="Q1584" s="58"/>
      <c r="R1584" s="39">
        <v>4.7106000000000003</v>
      </c>
      <c r="S1584" s="58"/>
      <c r="T1584" s="58"/>
      <c r="V1584" s="24">
        <f t="shared" si="106"/>
        <v>1087.1270000050001</v>
      </c>
      <c r="X1584" s="5">
        <v>409.42489545281245</v>
      </c>
      <c r="Z1584" s="20">
        <f t="shared" si="107"/>
        <v>1496.5518954578126</v>
      </c>
      <c r="AA1584" s="59">
        <f t="shared" si="105"/>
        <v>41595</v>
      </c>
      <c r="AB1584" s="25">
        <v>149.26944</v>
      </c>
      <c r="AC1584" s="52">
        <v>315.67475000000002</v>
      </c>
      <c r="AD1584" s="35"/>
      <c r="AE1584" s="54">
        <v>0</v>
      </c>
      <c r="AF1584" s="55">
        <v>173.85529</v>
      </c>
      <c r="AG1584" s="56">
        <v>32.049060000000004</v>
      </c>
      <c r="AH1584" s="57">
        <v>64.943439999999995</v>
      </c>
      <c r="AI1584" s="35"/>
      <c r="AJ1584" s="58">
        <v>15.7721</v>
      </c>
      <c r="AK1584" s="58"/>
      <c r="AL1584" s="35">
        <v>0</v>
      </c>
      <c r="AM1584" s="35"/>
      <c r="AN1584" s="35"/>
      <c r="AQ1584" s="24">
        <f t="shared" si="109"/>
        <v>751.5640800000001</v>
      </c>
      <c r="AS1584" s="34">
        <v>813.45</v>
      </c>
      <c r="AU1584" s="20">
        <f t="shared" si="108"/>
        <v>1565.0140800000001</v>
      </c>
      <c r="AW1584" s="20"/>
    </row>
    <row r="1585" spans="1:49" x14ac:dyDescent="0.25">
      <c r="A1585" t="str">
        <f>VLOOKUP($B1585,'Cushing Balance'!$C$2:$E$500,3,TRUE)</f>
        <v>462013</v>
      </c>
      <c r="B1585" s="1">
        <v>41596</v>
      </c>
      <c r="C1585" s="31"/>
      <c r="D1585" s="25">
        <v>320.14377000000002</v>
      </c>
      <c r="E1585" s="42">
        <v>154.60798</v>
      </c>
      <c r="F1585" s="35"/>
      <c r="G1585" s="23">
        <v>93.080450004999989</v>
      </c>
      <c r="H1585" s="40">
        <v>79.82217</v>
      </c>
      <c r="I1585" s="35">
        <v>0</v>
      </c>
      <c r="J1585" s="26">
        <v>0</v>
      </c>
      <c r="K1585" s="9">
        <v>105.28546</v>
      </c>
      <c r="L1585" s="51">
        <v>22.306000000000001</v>
      </c>
      <c r="M1585" s="16">
        <v>383.45837999999998</v>
      </c>
      <c r="N1585" s="49">
        <v>43.783459999999998</v>
      </c>
      <c r="O1585" s="50">
        <v>74.036289999999994</v>
      </c>
      <c r="P1585" s="58"/>
      <c r="Q1585" s="58"/>
      <c r="R1585" s="39">
        <v>70.487100000000012</v>
      </c>
      <c r="S1585" s="58"/>
      <c r="T1585" s="58"/>
      <c r="V1585" s="24">
        <f t="shared" si="106"/>
        <v>1347.0110600050002</v>
      </c>
      <c r="X1585" s="5">
        <v>409.42489545281245</v>
      </c>
      <c r="Z1585" s="20">
        <f t="shared" si="107"/>
        <v>1756.4359554578127</v>
      </c>
      <c r="AA1585" s="59">
        <f t="shared" si="105"/>
        <v>41596</v>
      </c>
      <c r="AB1585" s="25">
        <v>135.34581</v>
      </c>
      <c r="AC1585" s="52">
        <v>306.76263</v>
      </c>
      <c r="AD1585" s="35"/>
      <c r="AE1585" s="54">
        <v>0</v>
      </c>
      <c r="AF1585" s="55">
        <v>186.39875000000001</v>
      </c>
      <c r="AG1585" s="56">
        <v>30.137270000000001</v>
      </c>
      <c r="AH1585" s="57">
        <v>77.40598</v>
      </c>
      <c r="AI1585" s="35"/>
      <c r="AJ1585" s="58">
        <v>15.650879999999999</v>
      </c>
      <c r="AK1585" s="58"/>
      <c r="AL1585" s="35">
        <v>0</v>
      </c>
      <c r="AM1585" s="35"/>
      <c r="AN1585" s="35"/>
      <c r="AQ1585" s="24">
        <f t="shared" si="109"/>
        <v>751.70132000000001</v>
      </c>
      <c r="AS1585" s="34">
        <v>813.45</v>
      </c>
      <c r="AU1585" s="20">
        <f t="shared" si="108"/>
        <v>1565.1513199999999</v>
      </c>
      <c r="AW1585" s="20"/>
    </row>
    <row r="1586" spans="1:49" x14ac:dyDescent="0.25">
      <c r="A1586" t="str">
        <f>VLOOKUP($B1586,'Cushing Balance'!$C$2:$E$500,3,TRUE)</f>
        <v>462013</v>
      </c>
      <c r="B1586" s="1">
        <v>41597</v>
      </c>
      <c r="C1586" s="31"/>
      <c r="D1586" s="25">
        <v>2.3212899999999999</v>
      </c>
      <c r="E1586" s="42">
        <v>138.4256</v>
      </c>
      <c r="F1586" s="35"/>
      <c r="G1586" s="23">
        <v>93.080450004999989</v>
      </c>
      <c r="H1586" s="40">
        <v>79.236750000000001</v>
      </c>
      <c r="I1586" s="35">
        <v>0</v>
      </c>
      <c r="J1586" s="26">
        <v>0</v>
      </c>
      <c r="K1586" s="9">
        <v>84.686229999999995</v>
      </c>
      <c r="L1586" s="51">
        <v>23.23227</v>
      </c>
      <c r="M1586" s="16">
        <v>384.43828999999999</v>
      </c>
      <c r="N1586" s="49">
        <v>101.67102</v>
      </c>
      <c r="O1586" s="50">
        <v>76.736170000000001</v>
      </c>
      <c r="P1586" s="58"/>
      <c r="Q1586" s="58"/>
      <c r="R1586" s="39">
        <v>82.641019999999997</v>
      </c>
      <c r="S1586" s="58"/>
      <c r="T1586" s="58"/>
      <c r="V1586" s="24">
        <f t="shared" si="106"/>
        <v>1066.469090005</v>
      </c>
      <c r="X1586" s="5">
        <v>409.42489545281245</v>
      </c>
      <c r="Z1586" s="20">
        <f t="shared" si="107"/>
        <v>1475.8939854578125</v>
      </c>
      <c r="AA1586" s="59">
        <f t="shared" si="105"/>
        <v>41597</v>
      </c>
      <c r="AB1586" s="25">
        <v>150.16219000000001</v>
      </c>
      <c r="AC1586" s="52">
        <v>334.29798</v>
      </c>
      <c r="AD1586" s="35"/>
      <c r="AE1586" s="54">
        <v>0</v>
      </c>
      <c r="AF1586" s="55">
        <v>177.29954000000001</v>
      </c>
      <c r="AG1586" s="56">
        <v>29.913060000000002</v>
      </c>
      <c r="AH1586" s="57">
        <v>86.002499999999998</v>
      </c>
      <c r="AI1586" s="35"/>
      <c r="AJ1586" s="58">
        <v>13.803190000000001</v>
      </c>
      <c r="AK1586" s="58"/>
      <c r="AL1586" s="35">
        <v>0</v>
      </c>
      <c r="AM1586" s="35"/>
      <c r="AN1586" s="35"/>
      <c r="AQ1586" s="24">
        <f t="shared" si="109"/>
        <v>791.47845999999993</v>
      </c>
      <c r="AS1586" s="34">
        <v>813.45</v>
      </c>
      <c r="AU1586" s="20">
        <f t="shared" si="108"/>
        <v>1604.9284600000001</v>
      </c>
      <c r="AW1586" s="20"/>
    </row>
    <row r="1587" spans="1:49" x14ac:dyDescent="0.25">
      <c r="A1587" t="str">
        <f>VLOOKUP($B1587,'Cushing Balance'!$C$2:$E$500,3,TRUE)</f>
        <v>462013</v>
      </c>
      <c r="B1587" s="1">
        <v>41598</v>
      </c>
      <c r="C1587" s="31"/>
      <c r="D1587" s="25">
        <v>0</v>
      </c>
      <c r="E1587" s="42">
        <v>73.695599999999999</v>
      </c>
      <c r="F1587" s="35"/>
      <c r="G1587" s="23">
        <v>93.080450004999989</v>
      </c>
      <c r="H1587" s="40">
        <v>78.007580000000004</v>
      </c>
      <c r="I1587" s="35">
        <v>0</v>
      </c>
      <c r="J1587" s="26">
        <v>0</v>
      </c>
      <c r="K1587" s="9">
        <v>105.61983000000001</v>
      </c>
      <c r="L1587" s="51">
        <v>23.50977</v>
      </c>
      <c r="M1587" s="16">
        <v>411.61847999999998</v>
      </c>
      <c r="N1587" s="49">
        <v>86.124350000000007</v>
      </c>
      <c r="O1587" s="50">
        <v>75.985420000000005</v>
      </c>
      <c r="P1587" s="58"/>
      <c r="Q1587" s="58"/>
      <c r="R1587" s="39">
        <v>75.821250000000006</v>
      </c>
      <c r="S1587" s="58"/>
      <c r="T1587" s="58"/>
      <c r="V1587" s="24">
        <f t="shared" si="106"/>
        <v>1023.462730005</v>
      </c>
      <c r="X1587" s="5">
        <v>409.42489545281245</v>
      </c>
      <c r="Z1587" s="20">
        <f t="shared" si="107"/>
        <v>1432.8876254578124</v>
      </c>
      <c r="AA1587" s="59">
        <f t="shared" si="105"/>
        <v>41598</v>
      </c>
      <c r="AB1587" s="25">
        <v>146.86706000000001</v>
      </c>
      <c r="AC1587" s="52">
        <v>339.15953999999999</v>
      </c>
      <c r="AD1587" s="35"/>
      <c r="AE1587" s="54">
        <v>0</v>
      </c>
      <c r="AF1587" s="55">
        <v>222.16119</v>
      </c>
      <c r="AG1587" s="56">
        <v>26.63644</v>
      </c>
      <c r="AH1587" s="57">
        <v>87.063460000000006</v>
      </c>
      <c r="AI1587" s="35"/>
      <c r="AJ1587" s="58">
        <v>15.29848</v>
      </c>
      <c r="AK1587" s="58"/>
      <c r="AL1587" s="35">
        <v>0</v>
      </c>
      <c r="AM1587" s="35"/>
      <c r="AN1587" s="35"/>
      <c r="AQ1587" s="24">
        <f t="shared" si="109"/>
        <v>837.18617000000006</v>
      </c>
      <c r="AS1587" s="34">
        <v>813.45</v>
      </c>
      <c r="AU1587" s="20">
        <f t="shared" si="108"/>
        <v>1650.6361700000002</v>
      </c>
      <c r="AW1587" s="20"/>
    </row>
    <row r="1588" spans="1:49" x14ac:dyDescent="0.25">
      <c r="A1588" t="str">
        <f>VLOOKUP($B1588,'Cushing Balance'!$C$2:$E$500,3,TRUE)</f>
        <v>462013</v>
      </c>
      <c r="B1588" s="1">
        <v>41599</v>
      </c>
      <c r="C1588" s="31"/>
      <c r="D1588" s="25">
        <v>4.8026299999999997</v>
      </c>
      <c r="E1588" s="42">
        <v>119.40096000000001</v>
      </c>
      <c r="F1588" s="35"/>
      <c r="G1588" s="23">
        <v>93.080450004999989</v>
      </c>
      <c r="H1588" s="40">
        <v>77.724399999999989</v>
      </c>
      <c r="I1588" s="35">
        <v>0</v>
      </c>
      <c r="J1588" s="26">
        <v>0</v>
      </c>
      <c r="K1588" s="9">
        <v>100.40344</v>
      </c>
      <c r="L1588" s="51">
        <v>23.401479999999999</v>
      </c>
      <c r="M1588" s="16">
        <v>410.94127000000003</v>
      </c>
      <c r="N1588" s="49">
        <v>120.04097999999999</v>
      </c>
      <c r="O1588" s="50">
        <v>74.131230000000002</v>
      </c>
      <c r="P1588" s="58"/>
      <c r="Q1588" s="58"/>
      <c r="R1588" s="39">
        <v>89.793229999999994</v>
      </c>
      <c r="S1588" s="58"/>
      <c r="T1588" s="58"/>
      <c r="V1588" s="24">
        <f t="shared" si="106"/>
        <v>1113.720070005</v>
      </c>
      <c r="X1588" s="5">
        <v>409.42489545281245</v>
      </c>
      <c r="Z1588" s="20">
        <f t="shared" si="107"/>
        <v>1523.1449654578125</v>
      </c>
      <c r="AA1588" s="59">
        <f t="shared" si="105"/>
        <v>41599</v>
      </c>
      <c r="AB1588" s="25">
        <v>149.16521</v>
      </c>
      <c r="AC1588" s="52">
        <v>339.99955999999997</v>
      </c>
      <c r="AD1588" s="35"/>
      <c r="AE1588" s="54">
        <v>0</v>
      </c>
      <c r="AF1588" s="55">
        <v>216.36679000000001</v>
      </c>
      <c r="AG1588" s="56">
        <v>23.313400000000001</v>
      </c>
      <c r="AH1588" s="57">
        <v>87.512600000000006</v>
      </c>
      <c r="AI1588" s="35"/>
      <c r="AJ1588" s="58">
        <v>15.70823</v>
      </c>
      <c r="AK1588" s="58"/>
      <c r="AL1588" s="35">
        <v>0</v>
      </c>
      <c r="AM1588" s="35"/>
      <c r="AN1588" s="35"/>
      <c r="AQ1588" s="24">
        <f t="shared" si="109"/>
        <v>832.06578999999999</v>
      </c>
      <c r="AS1588" s="34">
        <v>813.45</v>
      </c>
      <c r="AU1588" s="20">
        <f t="shared" si="108"/>
        <v>1645.5157899999999</v>
      </c>
      <c r="AW1588" s="20"/>
    </row>
    <row r="1589" spans="1:49" x14ac:dyDescent="0.25">
      <c r="A1589" t="str">
        <f>VLOOKUP($B1589,'Cushing Balance'!$C$2:$E$500,3,TRUE)</f>
        <v>462013</v>
      </c>
      <c r="B1589" s="1">
        <v>41600</v>
      </c>
      <c r="C1589" s="31"/>
      <c r="D1589" s="25">
        <v>0</v>
      </c>
      <c r="E1589" s="42">
        <v>111.15414999999999</v>
      </c>
      <c r="F1589" s="35"/>
      <c r="G1589" s="23">
        <v>93.080450004999989</v>
      </c>
      <c r="H1589" s="40">
        <v>79.704979999999992</v>
      </c>
      <c r="I1589" s="35">
        <v>0</v>
      </c>
      <c r="J1589" s="26">
        <v>0</v>
      </c>
      <c r="K1589" s="9">
        <v>115.79352</v>
      </c>
      <c r="L1589" s="51">
        <v>23.325560000000003</v>
      </c>
      <c r="M1589" s="16">
        <v>329.36338000000001</v>
      </c>
      <c r="N1589" s="49">
        <v>106.20874999999999</v>
      </c>
      <c r="O1589" s="50">
        <v>76.361460000000008</v>
      </c>
      <c r="P1589" s="58"/>
      <c r="Q1589" s="58"/>
      <c r="R1589" s="39">
        <v>89.854849999999999</v>
      </c>
      <c r="S1589" s="58"/>
      <c r="T1589" s="58"/>
      <c r="V1589" s="24">
        <f t="shared" si="106"/>
        <v>1024.8471000049999</v>
      </c>
      <c r="X1589" s="5">
        <v>409.42489545281245</v>
      </c>
      <c r="Z1589" s="20">
        <f t="shared" si="107"/>
        <v>1434.2719954578124</v>
      </c>
      <c r="AA1589" s="59">
        <f t="shared" si="105"/>
        <v>41600</v>
      </c>
      <c r="AB1589" s="25">
        <v>148.69649999999999</v>
      </c>
      <c r="AC1589" s="52">
        <v>354.26396</v>
      </c>
      <c r="AD1589" s="35"/>
      <c r="AE1589" s="54">
        <v>0</v>
      </c>
      <c r="AF1589" s="55">
        <v>193.38142000000002</v>
      </c>
      <c r="AG1589" s="56">
        <v>30.21894</v>
      </c>
      <c r="AH1589" s="57">
        <v>92.979830000000007</v>
      </c>
      <c r="AI1589" s="35"/>
      <c r="AJ1589" s="58">
        <v>5.0251700000000001</v>
      </c>
      <c r="AK1589" s="58"/>
      <c r="AL1589" s="35">
        <v>0</v>
      </c>
      <c r="AM1589" s="35"/>
      <c r="AN1589" s="35"/>
      <c r="AQ1589" s="24">
        <f t="shared" si="109"/>
        <v>824.56582000000003</v>
      </c>
      <c r="AS1589" s="34">
        <v>813.45</v>
      </c>
      <c r="AU1589" s="20">
        <f t="shared" si="108"/>
        <v>1638.0158200000001</v>
      </c>
      <c r="AW1589" s="20"/>
    </row>
    <row r="1590" spans="1:49" x14ac:dyDescent="0.25">
      <c r="A1590" t="str">
        <f>VLOOKUP($B1590,'Cushing Balance'!$C$2:$E$500,3,TRUE)</f>
        <v>472013</v>
      </c>
      <c r="B1590" s="1">
        <v>41601</v>
      </c>
      <c r="C1590" s="31"/>
      <c r="D1590" s="25">
        <v>0</v>
      </c>
      <c r="E1590" s="42">
        <v>188.49388000000002</v>
      </c>
      <c r="F1590" s="35"/>
      <c r="G1590" s="23">
        <v>93.080450004999989</v>
      </c>
      <c r="H1590" s="40">
        <v>79.570059999999998</v>
      </c>
      <c r="I1590" s="35">
        <v>0</v>
      </c>
      <c r="J1590" s="26">
        <v>0</v>
      </c>
      <c r="K1590" s="9">
        <v>112.24654</v>
      </c>
      <c r="L1590" s="51">
        <v>23.296040000000001</v>
      </c>
      <c r="M1590" s="16">
        <v>348.00842</v>
      </c>
      <c r="N1590" s="49">
        <v>63.798379999999995</v>
      </c>
      <c r="O1590" s="50">
        <v>70.74006</v>
      </c>
      <c r="P1590" s="58"/>
      <c r="Q1590" s="58"/>
      <c r="R1590" s="39">
        <v>82.298149999999993</v>
      </c>
      <c r="S1590" s="58"/>
      <c r="T1590" s="58"/>
      <c r="V1590" s="24">
        <f t="shared" si="106"/>
        <v>1061.5319800049999</v>
      </c>
      <c r="X1590" s="5">
        <v>409.42489545281245</v>
      </c>
      <c r="Z1590" s="20">
        <f t="shared" si="107"/>
        <v>1470.9568754578124</v>
      </c>
      <c r="AA1590" s="59">
        <f t="shared" si="105"/>
        <v>41601</v>
      </c>
      <c r="AB1590" s="25">
        <v>147.66842000000003</v>
      </c>
      <c r="AC1590" s="52">
        <v>372.60944000000001</v>
      </c>
      <c r="AD1590" s="35"/>
      <c r="AE1590" s="54">
        <v>0</v>
      </c>
      <c r="AF1590" s="55">
        <v>224.85437999999999</v>
      </c>
      <c r="AG1590" s="56">
        <v>38.221309999999995</v>
      </c>
      <c r="AH1590" s="57">
        <v>92.715289999999996</v>
      </c>
      <c r="AI1590" s="35"/>
      <c r="AJ1590" s="58">
        <v>4.6926499999999995</v>
      </c>
      <c r="AK1590" s="58"/>
      <c r="AL1590" s="35">
        <v>0</v>
      </c>
      <c r="AM1590" s="35"/>
      <c r="AN1590" s="35"/>
      <c r="AQ1590" s="24">
        <f t="shared" si="109"/>
        <v>880.76148999999998</v>
      </c>
      <c r="AS1590" s="34">
        <v>813.45</v>
      </c>
      <c r="AU1590" s="20">
        <f t="shared" si="108"/>
        <v>1694.2114900000001</v>
      </c>
      <c r="AW1590" s="20"/>
    </row>
    <row r="1591" spans="1:49" x14ac:dyDescent="0.25">
      <c r="A1591" t="str">
        <f>VLOOKUP($B1591,'Cushing Balance'!$C$2:$E$500,3,TRUE)</f>
        <v>472013</v>
      </c>
      <c r="B1591" s="1">
        <v>41602</v>
      </c>
      <c r="C1591" s="31"/>
      <c r="D1591" s="25">
        <v>84.098479999999995</v>
      </c>
      <c r="E1591" s="42">
        <v>184.27339999999998</v>
      </c>
      <c r="F1591" s="35"/>
      <c r="G1591" s="23">
        <v>93.080450004999989</v>
      </c>
      <c r="H1591" s="40">
        <v>80.310829999999996</v>
      </c>
      <c r="I1591" s="35">
        <v>0</v>
      </c>
      <c r="J1591" s="26">
        <v>0</v>
      </c>
      <c r="K1591" s="9">
        <v>108.21744</v>
      </c>
      <c r="L1591" s="51">
        <v>23.276900000000001</v>
      </c>
      <c r="M1591" s="16">
        <v>379.69438000000002</v>
      </c>
      <c r="N1591" s="49">
        <v>26.309979999999999</v>
      </c>
      <c r="O1591" s="50">
        <v>70.78725</v>
      </c>
      <c r="P1591" s="58"/>
      <c r="Q1591" s="58"/>
      <c r="R1591" s="39">
        <v>60.071330000000003</v>
      </c>
      <c r="S1591" s="58"/>
      <c r="T1591" s="58"/>
      <c r="V1591" s="24">
        <f t="shared" si="106"/>
        <v>1110.1204400049999</v>
      </c>
      <c r="X1591" s="5">
        <v>409.42489545281245</v>
      </c>
      <c r="Z1591" s="20">
        <f t="shared" si="107"/>
        <v>1519.5453354578124</v>
      </c>
      <c r="AA1591" s="59">
        <f t="shared" si="105"/>
        <v>41602</v>
      </c>
      <c r="AB1591" s="25">
        <v>146.76915</v>
      </c>
      <c r="AC1591" s="52">
        <v>337.75027</v>
      </c>
      <c r="AD1591" s="35"/>
      <c r="AE1591" s="54">
        <v>0</v>
      </c>
      <c r="AF1591" s="55">
        <v>201.46630999999999</v>
      </c>
      <c r="AG1591" s="56">
        <v>38.351210000000002</v>
      </c>
      <c r="AH1591" s="57">
        <v>90.40852000000001</v>
      </c>
      <c r="AI1591" s="35"/>
      <c r="AJ1591" s="58">
        <v>5.6150600000000006</v>
      </c>
      <c r="AK1591" s="58"/>
      <c r="AL1591" s="35">
        <v>0</v>
      </c>
      <c r="AM1591" s="35"/>
      <c r="AN1591" s="35"/>
      <c r="AQ1591" s="24">
        <f t="shared" si="109"/>
        <v>820.36052000000007</v>
      </c>
      <c r="AS1591" s="34">
        <v>813.45</v>
      </c>
      <c r="AU1591" s="20">
        <f t="shared" si="108"/>
        <v>1633.81052</v>
      </c>
      <c r="AW1591" s="20"/>
    </row>
    <row r="1592" spans="1:49" x14ac:dyDescent="0.25">
      <c r="A1592" t="str">
        <f>VLOOKUP($B1592,'Cushing Balance'!$C$2:$E$500,3,TRUE)</f>
        <v>472013</v>
      </c>
      <c r="B1592" s="1">
        <v>41603</v>
      </c>
      <c r="C1592" s="31"/>
      <c r="D1592" s="25">
        <v>27.321939999999998</v>
      </c>
      <c r="E1592" s="42">
        <v>195.04781</v>
      </c>
      <c r="F1592" s="35"/>
      <c r="G1592" s="23">
        <v>93.080450004999989</v>
      </c>
      <c r="H1592" s="40">
        <v>79.938210000000012</v>
      </c>
      <c r="I1592" s="35">
        <v>0</v>
      </c>
      <c r="J1592" s="26">
        <v>0</v>
      </c>
      <c r="K1592" s="9">
        <v>102.58885000000001</v>
      </c>
      <c r="L1592" s="51">
        <v>23.388560000000002</v>
      </c>
      <c r="M1592" s="16">
        <v>324.9194</v>
      </c>
      <c r="N1592" s="49">
        <v>82.976900000000001</v>
      </c>
      <c r="O1592" s="50">
        <v>64.325850000000003</v>
      </c>
      <c r="P1592" s="58"/>
      <c r="Q1592" s="58"/>
      <c r="R1592" s="39">
        <v>61.015879999999996</v>
      </c>
      <c r="S1592" s="58"/>
      <c r="T1592" s="58"/>
      <c r="V1592" s="24">
        <f t="shared" si="106"/>
        <v>1054.6038500049999</v>
      </c>
      <c r="X1592" s="5">
        <v>409.42489545281245</v>
      </c>
      <c r="Z1592" s="20">
        <f t="shared" si="107"/>
        <v>1464.0287454578124</v>
      </c>
      <c r="AA1592" s="59">
        <f t="shared" si="105"/>
        <v>41603</v>
      </c>
      <c r="AB1592" s="25">
        <v>148.9684</v>
      </c>
      <c r="AC1592" s="52">
        <v>346.36849999999998</v>
      </c>
      <c r="AD1592" s="35"/>
      <c r="AE1592" s="54">
        <v>0</v>
      </c>
      <c r="AF1592" s="55">
        <v>229.55680999999998</v>
      </c>
      <c r="AG1592" s="56">
        <v>38.797959999999996</v>
      </c>
      <c r="AH1592" s="57">
        <v>89.763170000000002</v>
      </c>
      <c r="AI1592" s="35"/>
      <c r="AJ1592" s="58">
        <v>14.03783</v>
      </c>
      <c r="AK1592" s="58"/>
      <c r="AL1592" s="35">
        <v>0</v>
      </c>
      <c r="AM1592" s="35"/>
      <c r="AN1592" s="35"/>
      <c r="AQ1592" s="24">
        <f t="shared" si="109"/>
        <v>867.49267000000009</v>
      </c>
      <c r="AS1592" s="34">
        <v>813.45</v>
      </c>
      <c r="AU1592" s="20">
        <f t="shared" si="108"/>
        <v>1680.9426700000001</v>
      </c>
      <c r="AW1592" s="20"/>
    </row>
    <row r="1593" spans="1:49" x14ac:dyDescent="0.25">
      <c r="A1593" t="str">
        <f>VLOOKUP($B1593,'Cushing Balance'!$C$2:$E$500,3,TRUE)</f>
        <v>472013</v>
      </c>
      <c r="B1593" s="1">
        <v>41604</v>
      </c>
      <c r="C1593" s="31"/>
      <c r="D1593" s="25">
        <v>518.74669000000006</v>
      </c>
      <c r="E1593" s="42">
        <v>196.30571</v>
      </c>
      <c r="F1593" s="35"/>
      <c r="G1593" s="23">
        <v>93.080450004999989</v>
      </c>
      <c r="H1593" s="40">
        <v>78.26127000000001</v>
      </c>
      <c r="I1593" s="35">
        <v>0</v>
      </c>
      <c r="J1593" s="26">
        <v>0</v>
      </c>
      <c r="K1593" s="9">
        <v>105.599</v>
      </c>
      <c r="L1593" s="51">
        <v>23.415290000000002</v>
      </c>
      <c r="M1593" s="16">
        <v>293.20913000000002</v>
      </c>
      <c r="N1593" s="49">
        <v>116.43265</v>
      </c>
      <c r="O1593" s="50">
        <v>71.621830000000003</v>
      </c>
      <c r="P1593" s="58"/>
      <c r="Q1593" s="58"/>
      <c r="R1593" s="39">
        <v>70.151399999999995</v>
      </c>
      <c r="S1593" s="58"/>
      <c r="T1593" s="58"/>
      <c r="V1593" s="24">
        <f t="shared" si="106"/>
        <v>1566.8234200050001</v>
      </c>
      <c r="X1593" s="5">
        <v>409.42489545281245</v>
      </c>
      <c r="Z1593" s="20">
        <f t="shared" si="107"/>
        <v>1976.2483154578126</v>
      </c>
      <c r="AA1593" s="59">
        <f t="shared" si="105"/>
        <v>41604</v>
      </c>
      <c r="AB1593" s="25">
        <v>145.61132999999998</v>
      </c>
      <c r="AC1593" s="52">
        <v>362.44008000000002</v>
      </c>
      <c r="AD1593" s="35"/>
      <c r="AE1593" s="54">
        <v>0</v>
      </c>
      <c r="AF1593" s="55">
        <v>204.09973000000002</v>
      </c>
      <c r="AG1593" s="56">
        <v>38.605059999999995</v>
      </c>
      <c r="AH1593" s="57">
        <v>122.46871</v>
      </c>
      <c r="AI1593" s="35"/>
      <c r="AJ1593" s="58">
        <v>14.77398</v>
      </c>
      <c r="AK1593" s="58"/>
      <c r="AL1593" s="35">
        <v>0</v>
      </c>
      <c r="AM1593" s="35"/>
      <c r="AN1593" s="35"/>
      <c r="AQ1593" s="24">
        <f t="shared" si="109"/>
        <v>887.99889000000007</v>
      </c>
      <c r="AS1593" s="34">
        <v>813.45</v>
      </c>
      <c r="AU1593" s="20">
        <f t="shared" si="108"/>
        <v>1701.4488900000001</v>
      </c>
      <c r="AW1593" s="20"/>
    </row>
    <row r="1594" spans="1:49" x14ac:dyDescent="0.25">
      <c r="A1594" t="str">
        <f>VLOOKUP($B1594,'Cushing Balance'!$C$2:$E$500,3,TRUE)</f>
        <v>472013</v>
      </c>
      <c r="B1594" s="1">
        <v>41605</v>
      </c>
      <c r="C1594" s="31"/>
      <c r="D1594" s="25">
        <v>299.20056</v>
      </c>
      <c r="E1594" s="42">
        <v>193.2114</v>
      </c>
      <c r="F1594" s="35"/>
      <c r="G1594" s="23">
        <v>93.080450004999989</v>
      </c>
      <c r="H1594" s="40">
        <v>77.765690000000006</v>
      </c>
      <c r="I1594" s="35">
        <v>0</v>
      </c>
      <c r="J1594" s="26">
        <v>0</v>
      </c>
      <c r="K1594" s="9">
        <v>106.83608</v>
      </c>
      <c r="L1594" s="51">
        <v>23.34742</v>
      </c>
      <c r="M1594" s="16">
        <v>281.43621000000002</v>
      </c>
      <c r="N1594" s="49">
        <v>107.52206</v>
      </c>
      <c r="O1594" s="50">
        <v>74.499710000000007</v>
      </c>
      <c r="P1594" s="58"/>
      <c r="Q1594" s="58"/>
      <c r="R1594" s="39">
        <v>66.721919999999997</v>
      </c>
      <c r="S1594" s="58"/>
      <c r="T1594" s="58"/>
      <c r="V1594" s="24">
        <f t="shared" si="106"/>
        <v>1323.6215000050001</v>
      </c>
      <c r="X1594" s="5">
        <v>409.42489545281245</v>
      </c>
      <c r="Z1594" s="20">
        <f t="shared" si="107"/>
        <v>1733.0463954578127</v>
      </c>
      <c r="AA1594" s="59">
        <f t="shared" si="105"/>
        <v>41605</v>
      </c>
      <c r="AB1594" s="25">
        <v>148.46732999999998</v>
      </c>
      <c r="AC1594" s="52">
        <v>336.13074999999998</v>
      </c>
      <c r="AD1594" s="35"/>
      <c r="AE1594" s="54">
        <v>0</v>
      </c>
      <c r="AF1594" s="55">
        <v>199.86960000000002</v>
      </c>
      <c r="AG1594" s="56">
        <v>38.723019999999998</v>
      </c>
      <c r="AH1594" s="57">
        <v>186.03023000000002</v>
      </c>
      <c r="AI1594" s="35"/>
      <c r="AJ1594" s="58">
        <v>12.338379999999999</v>
      </c>
      <c r="AK1594" s="58"/>
      <c r="AL1594" s="35">
        <v>0</v>
      </c>
      <c r="AM1594" s="35"/>
      <c r="AN1594" s="35"/>
      <c r="AQ1594" s="24">
        <f t="shared" si="109"/>
        <v>921.55930999999998</v>
      </c>
      <c r="AS1594" s="34">
        <v>813.45</v>
      </c>
      <c r="AU1594" s="20">
        <f t="shared" si="108"/>
        <v>1735.0093099999999</v>
      </c>
      <c r="AW1594" s="20"/>
    </row>
    <row r="1595" spans="1:49" x14ac:dyDescent="0.25">
      <c r="A1595" t="str">
        <f>VLOOKUP($B1595,'Cushing Balance'!$C$2:$E$500,3,TRUE)</f>
        <v>472013</v>
      </c>
      <c r="B1595" s="1">
        <v>41606</v>
      </c>
      <c r="C1595" s="31"/>
      <c r="D1595" s="25">
        <v>0</v>
      </c>
      <c r="E1595" s="42">
        <v>194.25955999999999</v>
      </c>
      <c r="F1595" s="35"/>
      <c r="G1595" s="23">
        <v>93.080450004999989</v>
      </c>
      <c r="H1595" s="40">
        <v>79.623329999999996</v>
      </c>
      <c r="I1595" s="35">
        <v>0</v>
      </c>
      <c r="J1595" s="26">
        <v>0</v>
      </c>
      <c r="K1595" s="9">
        <v>107.73814999999999</v>
      </c>
      <c r="L1595" s="51">
        <v>23.366689999999998</v>
      </c>
      <c r="M1595" s="16">
        <v>271.7704</v>
      </c>
      <c r="N1595" s="49">
        <v>71.341250000000002</v>
      </c>
      <c r="O1595" s="50">
        <v>74.806749999999994</v>
      </c>
      <c r="P1595" s="58"/>
      <c r="Q1595" s="58"/>
      <c r="R1595" s="39">
        <v>76.436899999999994</v>
      </c>
      <c r="S1595" s="58"/>
      <c r="T1595" s="58"/>
      <c r="V1595" s="24">
        <f t="shared" si="106"/>
        <v>992.42348000499999</v>
      </c>
      <c r="X1595" s="5">
        <v>409.42489545281245</v>
      </c>
      <c r="Z1595" s="20">
        <f t="shared" si="107"/>
        <v>1401.8483754578124</v>
      </c>
      <c r="AA1595" s="59">
        <f t="shared" si="105"/>
        <v>41606</v>
      </c>
      <c r="AB1595" s="25">
        <v>148.49385000000001</v>
      </c>
      <c r="AC1595" s="52">
        <v>354.32015000000001</v>
      </c>
      <c r="AD1595" s="35"/>
      <c r="AE1595" s="54">
        <v>0</v>
      </c>
      <c r="AF1595" s="55">
        <v>206.24948000000001</v>
      </c>
      <c r="AG1595" s="56">
        <v>38.539730000000006</v>
      </c>
      <c r="AH1595" s="57">
        <v>171.57912999999999</v>
      </c>
      <c r="AI1595" s="35"/>
      <c r="AJ1595" s="58">
        <v>14.63954</v>
      </c>
      <c r="AK1595" s="58"/>
      <c r="AL1595" s="35">
        <v>0</v>
      </c>
      <c r="AM1595" s="35"/>
      <c r="AN1595" s="35"/>
      <c r="AQ1595" s="24">
        <f t="shared" si="109"/>
        <v>933.82187999999996</v>
      </c>
      <c r="AS1595" s="34">
        <v>813.45</v>
      </c>
      <c r="AU1595" s="20">
        <f t="shared" si="108"/>
        <v>1747.27188</v>
      </c>
      <c r="AW1595" s="20"/>
    </row>
    <row r="1596" spans="1:49" x14ac:dyDescent="0.25">
      <c r="A1596" t="str">
        <f>VLOOKUP($B1596,'Cushing Balance'!$C$2:$E$500,3,TRUE)</f>
        <v>472013</v>
      </c>
      <c r="B1596" s="1">
        <v>41607</v>
      </c>
      <c r="C1596" s="31"/>
      <c r="D1596" s="25">
        <v>277.56658000000004</v>
      </c>
      <c r="E1596" s="42">
        <v>175.31942000000001</v>
      </c>
      <c r="F1596" s="35"/>
      <c r="G1596" s="23">
        <v>93.080450004999989</v>
      </c>
      <c r="H1596" s="40">
        <v>79.556309999999996</v>
      </c>
      <c r="I1596" s="35">
        <v>0</v>
      </c>
      <c r="J1596" s="26">
        <v>0</v>
      </c>
      <c r="K1596" s="9">
        <v>106.12456</v>
      </c>
      <c r="L1596" s="51">
        <v>23.417290000000001</v>
      </c>
      <c r="M1596" s="16">
        <v>305.42959999999999</v>
      </c>
      <c r="N1596" s="49">
        <v>63.514400000000002</v>
      </c>
      <c r="O1596" s="50">
        <v>71.961669999999998</v>
      </c>
      <c r="P1596" s="58"/>
      <c r="Q1596" s="58"/>
      <c r="R1596" s="39">
        <v>88.3626</v>
      </c>
      <c r="S1596" s="58"/>
      <c r="T1596" s="58"/>
      <c r="V1596" s="24">
        <f t="shared" si="106"/>
        <v>1284.3328800049999</v>
      </c>
      <c r="X1596" s="5">
        <v>409.42489545281245</v>
      </c>
      <c r="Z1596" s="20">
        <f t="shared" si="107"/>
        <v>1693.7577754578124</v>
      </c>
      <c r="AA1596" s="59">
        <f t="shared" si="105"/>
        <v>41607</v>
      </c>
      <c r="AB1596" s="25">
        <v>149.33148</v>
      </c>
      <c r="AC1596" s="52">
        <v>328.81383</v>
      </c>
      <c r="AD1596" s="35"/>
      <c r="AE1596" s="54">
        <v>0</v>
      </c>
      <c r="AF1596" s="55">
        <v>208.80417</v>
      </c>
      <c r="AG1596" s="56">
        <v>38.596170000000001</v>
      </c>
      <c r="AH1596" s="57">
        <v>161.1455</v>
      </c>
      <c r="AI1596" s="35"/>
      <c r="AJ1596" s="58">
        <v>14.717829999999999</v>
      </c>
      <c r="AK1596" s="58"/>
      <c r="AL1596" s="35">
        <v>0</v>
      </c>
      <c r="AM1596" s="35"/>
      <c r="AN1596" s="35"/>
      <c r="AQ1596" s="24">
        <f t="shared" si="109"/>
        <v>901.40898000000004</v>
      </c>
      <c r="AS1596" s="34">
        <v>813.45</v>
      </c>
      <c r="AU1596" s="20">
        <f t="shared" si="108"/>
        <v>1714.85898</v>
      </c>
      <c r="AW1596" s="20"/>
    </row>
    <row r="1597" spans="1:49" x14ac:dyDescent="0.25">
      <c r="A1597" t="str">
        <f>VLOOKUP($B1597,'Cushing Balance'!$C$2:$E$500,3,TRUE)</f>
        <v>482013</v>
      </c>
      <c r="B1597" s="1">
        <v>41608</v>
      </c>
      <c r="C1597" s="31"/>
      <c r="D1597" s="25">
        <v>119.38531</v>
      </c>
      <c r="E1597" s="42">
        <v>177.66017000000002</v>
      </c>
      <c r="F1597" s="35"/>
      <c r="G1597" s="23">
        <v>93.080450004999989</v>
      </c>
      <c r="H1597" s="40">
        <v>79.584630000000004</v>
      </c>
      <c r="I1597" s="35">
        <v>0</v>
      </c>
      <c r="J1597" s="26">
        <v>0</v>
      </c>
      <c r="K1597" s="9">
        <v>104.88483000000001</v>
      </c>
      <c r="L1597" s="51">
        <v>23.25985</v>
      </c>
      <c r="M1597" s="16">
        <v>385.62256000000002</v>
      </c>
      <c r="N1597" s="49">
        <v>67.020150000000001</v>
      </c>
      <c r="O1597" s="50">
        <v>74.070149999999998</v>
      </c>
      <c r="P1597" s="58"/>
      <c r="Q1597" s="58"/>
      <c r="R1597" s="39">
        <v>50.943709999999996</v>
      </c>
      <c r="S1597" s="58"/>
      <c r="T1597" s="58"/>
      <c r="V1597" s="24">
        <f t="shared" si="106"/>
        <v>1175.5118100050001</v>
      </c>
      <c r="X1597" s="5">
        <v>409.42489545281245</v>
      </c>
      <c r="Z1597" s="20">
        <f t="shared" si="107"/>
        <v>1584.9367054578126</v>
      </c>
      <c r="AA1597" s="59">
        <f t="shared" si="105"/>
        <v>41608</v>
      </c>
      <c r="AB1597" s="25">
        <v>149.03469000000001</v>
      </c>
      <c r="AC1597" s="52">
        <v>357.77340000000004</v>
      </c>
      <c r="AD1597" s="35"/>
      <c r="AE1597" s="54">
        <v>0</v>
      </c>
      <c r="AF1597" s="55">
        <v>205.65263000000002</v>
      </c>
      <c r="AG1597" s="56">
        <v>38.356519999999996</v>
      </c>
      <c r="AH1597" s="57">
        <v>145.66717</v>
      </c>
      <c r="AI1597" s="35"/>
      <c r="AJ1597" s="58">
        <v>14.98394</v>
      </c>
      <c r="AK1597" s="58"/>
      <c r="AL1597" s="35">
        <v>0</v>
      </c>
      <c r="AM1597" s="35"/>
      <c r="AN1597" s="35"/>
      <c r="AQ1597" s="24">
        <f t="shared" si="109"/>
        <v>911.46834999999999</v>
      </c>
      <c r="AS1597" s="34">
        <v>813.45</v>
      </c>
      <c r="AU1597" s="20">
        <f t="shared" si="108"/>
        <v>1724.9183499999999</v>
      </c>
      <c r="AW1597" s="20"/>
    </row>
    <row r="1598" spans="1:49" x14ac:dyDescent="0.25">
      <c r="A1598" t="str">
        <f>VLOOKUP($B1598,'Cushing Balance'!$C$2:$E$500,3,TRUE)</f>
        <v>482013</v>
      </c>
      <c r="B1598" s="1">
        <v>41609</v>
      </c>
      <c r="C1598" s="31"/>
      <c r="D1598" s="25">
        <v>265.76506000000001</v>
      </c>
      <c r="E1598" s="42">
        <v>186.27563000000001</v>
      </c>
      <c r="F1598" s="35"/>
      <c r="G1598" s="23">
        <v>79.015996977419348</v>
      </c>
      <c r="H1598" s="40">
        <v>76.90397999999999</v>
      </c>
      <c r="I1598" s="35">
        <v>0</v>
      </c>
      <c r="J1598" s="26">
        <v>0</v>
      </c>
      <c r="K1598" s="9">
        <v>104.40119</v>
      </c>
      <c r="L1598" s="51">
        <v>22.45758</v>
      </c>
      <c r="M1598" s="16">
        <v>389.37594000000001</v>
      </c>
      <c r="N1598" s="49">
        <v>77.613129999999998</v>
      </c>
      <c r="O1598" s="50">
        <v>69.17264999999999</v>
      </c>
      <c r="P1598" s="58"/>
      <c r="Q1598" s="58"/>
      <c r="R1598" s="39">
        <v>5.90883</v>
      </c>
      <c r="S1598" s="58"/>
      <c r="T1598" s="58"/>
      <c r="V1598" s="24">
        <f t="shared" si="106"/>
        <v>1276.8899869774195</v>
      </c>
      <c r="X1598" s="5">
        <v>412.48608902985382</v>
      </c>
      <c r="Z1598" s="20">
        <f t="shared" si="107"/>
        <v>1689.3760760072732</v>
      </c>
      <c r="AA1598" s="59">
        <f t="shared" si="105"/>
        <v>41609</v>
      </c>
      <c r="AB1598" s="25">
        <v>149.50370999999998</v>
      </c>
      <c r="AC1598" s="52">
        <v>372.89065000000005</v>
      </c>
      <c r="AD1598" s="35"/>
      <c r="AE1598" s="54">
        <v>0</v>
      </c>
      <c r="AF1598" s="55">
        <v>222.39323000000002</v>
      </c>
      <c r="AG1598" s="56">
        <v>28.033270000000002</v>
      </c>
      <c r="AH1598" s="57">
        <v>145.69906</v>
      </c>
      <c r="AI1598" s="35"/>
      <c r="AJ1598" s="58">
        <v>13.962479999999999</v>
      </c>
      <c r="AK1598" s="58"/>
      <c r="AL1598" s="35">
        <v>0</v>
      </c>
      <c r="AM1598" s="35"/>
      <c r="AN1598" s="35"/>
      <c r="AQ1598" s="24">
        <f t="shared" si="109"/>
        <v>932.4824000000001</v>
      </c>
      <c r="AS1598" s="34">
        <v>793.05</v>
      </c>
      <c r="AU1598" s="20">
        <f t="shared" si="108"/>
        <v>1725.5324000000001</v>
      </c>
      <c r="AW1598" s="20"/>
    </row>
    <row r="1599" spans="1:49" x14ac:dyDescent="0.25">
      <c r="A1599" t="str">
        <f>VLOOKUP($B1599,'Cushing Balance'!$C$2:$E$500,3,TRUE)</f>
        <v>482013</v>
      </c>
      <c r="B1599" s="1">
        <v>41610</v>
      </c>
      <c r="C1599" s="31"/>
      <c r="D1599" s="25">
        <v>17.753499999999999</v>
      </c>
      <c r="E1599" s="42">
        <v>146.52571</v>
      </c>
      <c r="F1599" s="35"/>
      <c r="G1599" s="23">
        <v>79.015996977419348</v>
      </c>
      <c r="H1599" s="40">
        <v>78.323270000000008</v>
      </c>
      <c r="I1599" s="35">
        <v>0</v>
      </c>
      <c r="J1599" s="26">
        <v>0</v>
      </c>
      <c r="K1599" s="9">
        <v>103.22196000000001</v>
      </c>
      <c r="L1599" s="51">
        <v>23.37548</v>
      </c>
      <c r="M1599" s="16">
        <v>371.23505999999998</v>
      </c>
      <c r="N1599" s="49">
        <v>101.48958</v>
      </c>
      <c r="O1599" s="50">
        <v>70.623440000000002</v>
      </c>
      <c r="P1599" s="58"/>
      <c r="Q1599" s="58"/>
      <c r="R1599" s="39">
        <v>2.1472500000000001</v>
      </c>
      <c r="S1599" s="58"/>
      <c r="T1599" s="58"/>
      <c r="V1599" s="24">
        <f t="shared" si="106"/>
        <v>993.71124697741936</v>
      </c>
      <c r="X1599" s="5">
        <v>412.48608902985382</v>
      </c>
      <c r="Z1599" s="20">
        <f t="shared" si="107"/>
        <v>1406.1973360072732</v>
      </c>
      <c r="AA1599" s="59">
        <f t="shared" si="105"/>
        <v>41610</v>
      </c>
      <c r="AB1599" s="25">
        <v>146.65539999999999</v>
      </c>
      <c r="AC1599" s="52">
        <v>378.45971000000003</v>
      </c>
      <c r="AD1599" s="35"/>
      <c r="AE1599" s="54">
        <v>0</v>
      </c>
      <c r="AF1599" s="55">
        <v>229.83642</v>
      </c>
      <c r="AG1599" s="56">
        <v>23.506730000000001</v>
      </c>
      <c r="AH1599" s="57">
        <v>143.83257999999998</v>
      </c>
      <c r="AI1599" s="35"/>
      <c r="AJ1599" s="58">
        <v>15.57033</v>
      </c>
      <c r="AK1599" s="58"/>
      <c r="AL1599" s="35">
        <v>0</v>
      </c>
      <c r="AM1599" s="35"/>
      <c r="AN1599" s="35"/>
      <c r="AQ1599" s="24">
        <f t="shared" si="109"/>
        <v>937.8611699999999</v>
      </c>
      <c r="AS1599" s="34">
        <v>793.05</v>
      </c>
      <c r="AU1599" s="20">
        <f t="shared" si="108"/>
        <v>1730.9111699999999</v>
      </c>
      <c r="AW1599" s="20"/>
    </row>
    <row r="1600" spans="1:49" x14ac:dyDescent="0.25">
      <c r="A1600" t="str">
        <f>VLOOKUP($B1600,'Cushing Balance'!$C$2:$E$500,3,TRUE)</f>
        <v>482013</v>
      </c>
      <c r="B1600" s="1">
        <v>41611</v>
      </c>
      <c r="C1600" s="31"/>
      <c r="D1600" s="25">
        <v>345.50033000000002</v>
      </c>
      <c r="E1600" s="42">
        <v>118.38498</v>
      </c>
      <c r="F1600" s="35"/>
      <c r="G1600" s="23">
        <v>79.015996977419348</v>
      </c>
      <c r="H1600" s="40">
        <v>78.357849999999999</v>
      </c>
      <c r="I1600" s="35">
        <v>0</v>
      </c>
      <c r="J1600" s="26">
        <v>0</v>
      </c>
      <c r="K1600" s="9">
        <v>101.83414999999999</v>
      </c>
      <c r="L1600" s="51">
        <v>23.367979999999999</v>
      </c>
      <c r="M1600" s="16">
        <v>366.57058000000001</v>
      </c>
      <c r="N1600" s="49">
        <v>44.167209999999997</v>
      </c>
      <c r="O1600" s="50">
        <v>74.298850000000002</v>
      </c>
      <c r="P1600" s="58"/>
      <c r="Q1600" s="58"/>
      <c r="R1600" s="39">
        <v>12.209709999999999</v>
      </c>
      <c r="S1600" s="58"/>
      <c r="T1600" s="58"/>
      <c r="V1600" s="24">
        <f t="shared" si="106"/>
        <v>1243.7076369774195</v>
      </c>
      <c r="X1600" s="5">
        <v>412.48608902985382</v>
      </c>
      <c r="Z1600" s="20">
        <f t="shared" si="107"/>
        <v>1656.1937260072732</v>
      </c>
      <c r="AA1600" s="59">
        <f t="shared" si="105"/>
        <v>41611</v>
      </c>
      <c r="AB1600" s="25">
        <v>148.59614999999999</v>
      </c>
      <c r="AC1600" s="52">
        <v>375.16138000000001</v>
      </c>
      <c r="AD1600" s="35"/>
      <c r="AE1600" s="54">
        <v>0</v>
      </c>
      <c r="AF1600" s="55">
        <v>227.91550000000001</v>
      </c>
      <c r="AG1600" s="56">
        <v>22.891080000000002</v>
      </c>
      <c r="AH1600" s="57">
        <v>146.55305999999999</v>
      </c>
      <c r="AI1600" s="35"/>
      <c r="AJ1600" s="58">
        <v>15.743979999999999</v>
      </c>
      <c r="AK1600" s="58"/>
      <c r="AL1600" s="35">
        <v>0</v>
      </c>
      <c r="AM1600" s="35"/>
      <c r="AN1600" s="35"/>
      <c r="AQ1600" s="24">
        <f t="shared" si="109"/>
        <v>936.86114999999984</v>
      </c>
      <c r="AS1600" s="34">
        <v>793.05</v>
      </c>
      <c r="AU1600" s="20">
        <f t="shared" si="108"/>
        <v>1729.9111499999999</v>
      </c>
      <c r="AW1600" s="20"/>
    </row>
    <row r="1601" spans="1:49" x14ac:dyDescent="0.25">
      <c r="A1601" t="str">
        <f>VLOOKUP($B1601,'Cushing Balance'!$C$2:$E$500,3,TRUE)</f>
        <v>482013</v>
      </c>
      <c r="B1601" s="1">
        <v>41612</v>
      </c>
      <c r="C1601" s="31"/>
      <c r="D1601" s="25">
        <v>107.40252000000001</v>
      </c>
      <c r="E1601" s="42">
        <v>118.51665</v>
      </c>
      <c r="F1601" s="35"/>
      <c r="G1601" s="23">
        <v>79.015996977419348</v>
      </c>
      <c r="H1601" s="40">
        <v>80.125249999999994</v>
      </c>
      <c r="I1601" s="35">
        <v>0</v>
      </c>
      <c r="J1601" s="26">
        <v>0</v>
      </c>
      <c r="K1601" s="9">
        <v>109.70217</v>
      </c>
      <c r="L1601" s="51">
        <v>23.241599999999998</v>
      </c>
      <c r="M1601" s="16">
        <v>271.66431</v>
      </c>
      <c r="N1601" s="49">
        <v>96.163579999999996</v>
      </c>
      <c r="O1601" s="50">
        <v>75.206960000000009</v>
      </c>
      <c r="P1601" s="58"/>
      <c r="Q1601" s="58"/>
      <c r="R1601" s="39">
        <v>41.991730000000004</v>
      </c>
      <c r="S1601" s="58"/>
      <c r="T1601" s="58"/>
      <c r="V1601" s="24">
        <f t="shared" si="106"/>
        <v>1003.0307669774193</v>
      </c>
      <c r="X1601" s="5">
        <v>412.48608902985382</v>
      </c>
      <c r="Z1601" s="20">
        <f t="shared" si="107"/>
        <v>1415.516856007273</v>
      </c>
      <c r="AA1601" s="59">
        <f t="shared" si="105"/>
        <v>41612</v>
      </c>
      <c r="AB1601" s="25">
        <v>148.20467000000002</v>
      </c>
      <c r="AC1601" s="52">
        <v>273.21009999999995</v>
      </c>
      <c r="AD1601" s="35"/>
      <c r="AE1601" s="54">
        <v>0</v>
      </c>
      <c r="AF1601" s="55">
        <v>211.22323</v>
      </c>
      <c r="AG1601" s="56">
        <v>21.716099999999997</v>
      </c>
      <c r="AH1601" s="57">
        <v>137.33519000000001</v>
      </c>
      <c r="AI1601" s="35"/>
      <c r="AJ1601" s="58">
        <v>11.51385</v>
      </c>
      <c r="AK1601" s="58"/>
      <c r="AL1601" s="35">
        <v>0</v>
      </c>
      <c r="AM1601" s="35"/>
      <c r="AN1601" s="35"/>
      <c r="AQ1601" s="24">
        <f t="shared" si="109"/>
        <v>803.20313999999996</v>
      </c>
      <c r="AS1601" s="34">
        <v>793.05</v>
      </c>
      <c r="AU1601" s="20">
        <f t="shared" si="108"/>
        <v>1596.2531399999998</v>
      </c>
      <c r="AW1601" s="20"/>
    </row>
    <row r="1602" spans="1:49" x14ac:dyDescent="0.25">
      <c r="A1602" t="str">
        <f>VLOOKUP($B1602,'Cushing Balance'!$C$2:$E$500,3,TRUE)</f>
        <v>482013</v>
      </c>
      <c r="B1602" s="1">
        <v>41613</v>
      </c>
      <c r="C1602" s="31"/>
      <c r="D1602" s="25">
        <v>192.99542000000002</v>
      </c>
      <c r="E1602" s="42">
        <v>123.15948</v>
      </c>
      <c r="F1602" s="35"/>
      <c r="G1602" s="23">
        <v>79.015996977419348</v>
      </c>
      <c r="H1602" s="40">
        <v>79.414400000000001</v>
      </c>
      <c r="I1602" s="35">
        <v>0</v>
      </c>
      <c r="J1602" s="26">
        <v>0</v>
      </c>
      <c r="K1602" s="9">
        <v>99.009770000000003</v>
      </c>
      <c r="L1602" s="51">
        <v>23.014230000000001</v>
      </c>
      <c r="M1602" s="16">
        <v>354.78106000000002</v>
      </c>
      <c r="N1602" s="49">
        <v>78.83335000000001</v>
      </c>
      <c r="O1602" s="50">
        <v>76.431229999999999</v>
      </c>
      <c r="P1602" s="58"/>
      <c r="Q1602" s="58"/>
      <c r="R1602" s="39">
        <v>67.306920000000005</v>
      </c>
      <c r="S1602" s="58"/>
      <c r="T1602" s="58"/>
      <c r="V1602" s="24">
        <f t="shared" si="106"/>
        <v>1173.9618569774193</v>
      </c>
      <c r="X1602" s="5">
        <v>412.48608902985382</v>
      </c>
      <c r="Z1602" s="20">
        <f t="shared" si="107"/>
        <v>1586.447946007273</v>
      </c>
      <c r="AA1602" s="59">
        <f t="shared" si="105"/>
        <v>41613</v>
      </c>
      <c r="AB1602" s="25">
        <v>148.06020999999998</v>
      </c>
      <c r="AC1602" s="52">
        <v>317.74790000000002</v>
      </c>
      <c r="AD1602" s="35"/>
      <c r="AE1602" s="54">
        <v>0</v>
      </c>
      <c r="AF1602" s="55">
        <v>225.64415</v>
      </c>
      <c r="AG1602" s="56">
        <v>23.552099999999999</v>
      </c>
      <c r="AH1602" s="57">
        <v>145.60214999999999</v>
      </c>
      <c r="AI1602" s="35"/>
      <c r="AJ1602" s="58">
        <v>1.91354</v>
      </c>
      <c r="AK1602" s="58"/>
      <c r="AL1602" s="35">
        <v>0</v>
      </c>
      <c r="AM1602" s="35"/>
      <c r="AN1602" s="35"/>
      <c r="AQ1602" s="24">
        <f t="shared" si="109"/>
        <v>862.52005000000008</v>
      </c>
      <c r="AS1602" s="34">
        <v>793.05</v>
      </c>
      <c r="AU1602" s="20">
        <f t="shared" si="108"/>
        <v>1655.57005</v>
      </c>
      <c r="AW1602" s="20"/>
    </row>
    <row r="1603" spans="1:49" x14ac:dyDescent="0.25">
      <c r="A1603" t="str">
        <f>VLOOKUP($B1603,'Cushing Balance'!$C$2:$E$500,3,TRUE)</f>
        <v>482013</v>
      </c>
      <c r="B1603" s="1">
        <v>41614</v>
      </c>
      <c r="C1603" s="31"/>
      <c r="D1603" s="25">
        <v>217.19418999999999</v>
      </c>
      <c r="E1603" s="42">
        <v>117.36838</v>
      </c>
      <c r="F1603" s="35"/>
      <c r="G1603" s="23">
        <v>79.015996977419348</v>
      </c>
      <c r="H1603" s="40">
        <v>79.25672999999999</v>
      </c>
      <c r="I1603" s="35">
        <v>0</v>
      </c>
      <c r="J1603" s="26">
        <v>0</v>
      </c>
      <c r="K1603" s="9">
        <v>95.289439999999999</v>
      </c>
      <c r="L1603" s="51">
        <v>23.052849999999999</v>
      </c>
      <c r="M1603" s="16">
        <v>378.35771</v>
      </c>
      <c r="N1603" s="49">
        <v>48.365400000000001</v>
      </c>
      <c r="O1603" s="50">
        <v>75.794979999999995</v>
      </c>
      <c r="P1603" s="58"/>
      <c r="Q1603" s="58"/>
      <c r="R1603" s="39">
        <v>29.702900000000003</v>
      </c>
      <c r="S1603" s="58"/>
      <c r="T1603" s="58"/>
      <c r="V1603" s="24">
        <f t="shared" si="106"/>
        <v>1143.3985769774192</v>
      </c>
      <c r="X1603" s="5">
        <v>412.48608902985382</v>
      </c>
      <c r="Z1603" s="20">
        <f t="shared" si="107"/>
        <v>1555.8846660072732</v>
      </c>
      <c r="AA1603" s="59">
        <f t="shared" si="105"/>
        <v>41614</v>
      </c>
      <c r="AB1603" s="25">
        <v>148.13730999999999</v>
      </c>
      <c r="AC1603" s="52">
        <v>263.98081000000002</v>
      </c>
      <c r="AD1603" s="35"/>
      <c r="AE1603" s="54">
        <v>0</v>
      </c>
      <c r="AF1603" s="55">
        <v>221.56581</v>
      </c>
      <c r="AG1603" s="56">
        <v>23.526</v>
      </c>
      <c r="AH1603" s="57">
        <v>147.79113000000001</v>
      </c>
      <c r="AI1603" s="35"/>
      <c r="AJ1603" s="58">
        <v>8.3474599999999999</v>
      </c>
      <c r="AK1603" s="58"/>
      <c r="AL1603" s="35">
        <v>0</v>
      </c>
      <c r="AM1603" s="35"/>
      <c r="AN1603" s="35"/>
      <c r="AQ1603" s="24">
        <f t="shared" si="109"/>
        <v>813.34851999999978</v>
      </c>
      <c r="AS1603" s="34">
        <v>793.05</v>
      </c>
      <c r="AU1603" s="20">
        <f t="shared" si="108"/>
        <v>1606.3985199999997</v>
      </c>
      <c r="AW1603" s="20"/>
    </row>
    <row r="1604" spans="1:49" x14ac:dyDescent="0.25">
      <c r="A1604" t="str">
        <f>VLOOKUP($B1604,'Cushing Balance'!$C$2:$E$500,3,TRUE)</f>
        <v>492013</v>
      </c>
      <c r="B1604" s="1">
        <v>41615</v>
      </c>
      <c r="C1604" s="31"/>
      <c r="D1604" s="25">
        <v>319.28181000000001</v>
      </c>
      <c r="E1604" s="42">
        <v>178.28448</v>
      </c>
      <c r="F1604" s="35"/>
      <c r="G1604" s="23">
        <v>79.015996977419348</v>
      </c>
      <c r="H1604" s="40">
        <v>79.483000000000004</v>
      </c>
      <c r="I1604" s="35">
        <v>0</v>
      </c>
      <c r="J1604" s="26">
        <v>0</v>
      </c>
      <c r="K1604" s="9">
        <v>97.60763</v>
      </c>
      <c r="L1604" s="51">
        <v>22.935310000000001</v>
      </c>
      <c r="M1604" s="16">
        <v>328.47791999999998</v>
      </c>
      <c r="N1604" s="49">
        <v>44.866579999999999</v>
      </c>
      <c r="O1604" s="50">
        <v>74.230380000000011</v>
      </c>
      <c r="P1604" s="58"/>
      <c r="Q1604" s="58"/>
      <c r="R1604" s="39">
        <v>51.105150000000002</v>
      </c>
      <c r="S1604" s="58"/>
      <c r="T1604" s="58"/>
      <c r="V1604" s="24">
        <f t="shared" si="106"/>
        <v>1275.2882569774195</v>
      </c>
      <c r="X1604" s="5">
        <v>412.48608902985382</v>
      </c>
      <c r="Z1604" s="20">
        <f t="shared" si="107"/>
        <v>1687.7743460072734</v>
      </c>
      <c r="AA1604" s="59">
        <f t="shared" si="105"/>
        <v>41615</v>
      </c>
      <c r="AB1604" s="25">
        <v>141.93492000000001</v>
      </c>
      <c r="AC1604" s="52">
        <v>305.68288000000001</v>
      </c>
      <c r="AD1604" s="35"/>
      <c r="AE1604" s="54">
        <v>0</v>
      </c>
      <c r="AF1604" s="55">
        <v>230.55185</v>
      </c>
      <c r="AG1604" s="56">
        <v>18.55744</v>
      </c>
      <c r="AH1604" s="57">
        <v>168.21654000000001</v>
      </c>
      <c r="AI1604" s="35"/>
      <c r="AJ1604" s="58">
        <v>12.06133</v>
      </c>
      <c r="AK1604" s="58"/>
      <c r="AL1604" s="35">
        <v>0</v>
      </c>
      <c r="AM1604" s="35"/>
      <c r="AN1604" s="35"/>
      <c r="AQ1604" s="24">
        <f t="shared" si="109"/>
        <v>877.0049600000001</v>
      </c>
      <c r="AS1604" s="34">
        <v>793.05</v>
      </c>
      <c r="AU1604" s="20">
        <f t="shared" si="108"/>
        <v>1670.0549599999999</v>
      </c>
      <c r="AW1604" s="20"/>
    </row>
    <row r="1605" spans="1:49" x14ac:dyDescent="0.25">
      <c r="A1605" t="str">
        <f>VLOOKUP($B1605,'Cushing Balance'!$C$2:$E$500,3,TRUE)</f>
        <v>492013</v>
      </c>
      <c r="B1605" s="1">
        <v>41616</v>
      </c>
      <c r="C1605" s="31"/>
      <c r="D1605" s="25">
        <v>0</v>
      </c>
      <c r="E1605" s="42">
        <v>188.09029000000001</v>
      </c>
      <c r="F1605" s="35"/>
      <c r="G1605" s="23">
        <v>79.015996977419348</v>
      </c>
      <c r="H1605" s="40">
        <v>81.531789999999987</v>
      </c>
      <c r="I1605" s="35">
        <v>0</v>
      </c>
      <c r="J1605" s="26">
        <v>0</v>
      </c>
      <c r="K1605" s="9">
        <v>95.321149999999989</v>
      </c>
      <c r="L1605" s="51">
        <v>23.059630000000002</v>
      </c>
      <c r="M1605" s="16">
        <v>259.61444</v>
      </c>
      <c r="N1605" s="49">
        <v>37.98621</v>
      </c>
      <c r="O1605" s="50">
        <v>73.774419999999992</v>
      </c>
      <c r="P1605" s="58"/>
      <c r="Q1605" s="58"/>
      <c r="R1605" s="39">
        <v>88.215249999999997</v>
      </c>
      <c r="S1605" s="58"/>
      <c r="T1605" s="58"/>
      <c r="V1605" s="24">
        <f t="shared" si="106"/>
        <v>926.60917697741934</v>
      </c>
      <c r="X1605" s="5">
        <v>412.48608902985382</v>
      </c>
      <c r="Z1605" s="20">
        <f t="shared" si="107"/>
        <v>1339.095266007273</v>
      </c>
      <c r="AA1605" s="59">
        <f t="shared" si="105"/>
        <v>41616</v>
      </c>
      <c r="AB1605" s="25">
        <v>147.40280999999999</v>
      </c>
      <c r="AC1605" s="52">
        <v>241.24795999999998</v>
      </c>
      <c r="AD1605" s="35"/>
      <c r="AE1605" s="54">
        <v>0</v>
      </c>
      <c r="AF1605" s="55">
        <v>232.50407999999999</v>
      </c>
      <c r="AG1605" s="56">
        <v>23.489789999999999</v>
      </c>
      <c r="AH1605" s="57">
        <v>160.65845999999999</v>
      </c>
      <c r="AI1605" s="35"/>
      <c r="AJ1605" s="58">
        <v>12.91567</v>
      </c>
      <c r="AK1605" s="58"/>
      <c r="AL1605" s="35">
        <v>0</v>
      </c>
      <c r="AM1605" s="35"/>
      <c r="AN1605" s="35"/>
      <c r="AQ1605" s="24">
        <f t="shared" si="109"/>
        <v>818.21876999999984</v>
      </c>
      <c r="AS1605" s="34">
        <v>793.05</v>
      </c>
      <c r="AU1605" s="20">
        <f t="shared" si="108"/>
        <v>1611.2687699999997</v>
      </c>
      <c r="AW1605" s="20"/>
    </row>
    <row r="1606" spans="1:49" x14ac:dyDescent="0.25">
      <c r="A1606" t="str">
        <f>VLOOKUP($B1606,'Cushing Balance'!$C$2:$E$500,3,TRUE)</f>
        <v>492013</v>
      </c>
      <c r="B1606" s="1">
        <v>41617</v>
      </c>
      <c r="C1606" s="31"/>
      <c r="D1606" s="25">
        <v>366.44051999999999</v>
      </c>
      <c r="E1606" s="42">
        <v>184.11151999999998</v>
      </c>
      <c r="F1606" s="35"/>
      <c r="G1606" s="23">
        <v>79.015996977419348</v>
      </c>
      <c r="H1606" s="40">
        <v>83.433350000000004</v>
      </c>
      <c r="I1606" s="35">
        <v>0</v>
      </c>
      <c r="J1606" s="26">
        <v>0</v>
      </c>
      <c r="K1606" s="9">
        <v>97.625</v>
      </c>
      <c r="L1606" s="51">
        <v>23.091480000000001</v>
      </c>
      <c r="M1606" s="16">
        <v>294.55621000000002</v>
      </c>
      <c r="N1606" s="49">
        <v>76.73778999999999</v>
      </c>
      <c r="O1606" s="50">
        <v>70.493309999999994</v>
      </c>
      <c r="P1606" s="58"/>
      <c r="Q1606" s="58"/>
      <c r="R1606" s="39">
        <v>59.743230000000004</v>
      </c>
      <c r="S1606" s="58"/>
      <c r="T1606" s="58"/>
      <c r="V1606" s="24">
        <f t="shared" si="106"/>
        <v>1335.2484069774196</v>
      </c>
      <c r="X1606" s="5">
        <v>412.48608902985382</v>
      </c>
      <c r="Z1606" s="20">
        <f t="shared" si="107"/>
        <v>1747.7344960072733</v>
      </c>
      <c r="AA1606" s="59">
        <f t="shared" si="105"/>
        <v>41617</v>
      </c>
      <c r="AB1606" s="25">
        <v>147.11330999999998</v>
      </c>
      <c r="AC1606" s="52">
        <v>353.50390000000004</v>
      </c>
      <c r="AD1606" s="35"/>
      <c r="AE1606" s="54">
        <v>0</v>
      </c>
      <c r="AF1606" s="55">
        <v>235.88206</v>
      </c>
      <c r="AG1606" s="56">
        <v>23.472099999999998</v>
      </c>
      <c r="AH1606" s="57">
        <v>163.57782999999998</v>
      </c>
      <c r="AI1606" s="35"/>
      <c r="AJ1606" s="58">
        <v>11.85863</v>
      </c>
      <c r="AK1606" s="58"/>
      <c r="AL1606" s="35">
        <v>0</v>
      </c>
      <c r="AM1606" s="35"/>
      <c r="AN1606" s="35"/>
      <c r="AQ1606" s="24">
        <f t="shared" si="109"/>
        <v>935.40782999999988</v>
      </c>
      <c r="AS1606" s="34">
        <v>793.05</v>
      </c>
      <c r="AU1606" s="20">
        <f t="shared" si="108"/>
        <v>1728.4578299999998</v>
      </c>
      <c r="AW1606" s="20"/>
    </row>
    <row r="1607" spans="1:49" x14ac:dyDescent="0.25">
      <c r="A1607" t="str">
        <f>VLOOKUP($B1607,'Cushing Balance'!$C$2:$E$500,3,TRUE)</f>
        <v>492013</v>
      </c>
      <c r="B1607" s="1">
        <v>41618</v>
      </c>
      <c r="C1607" s="31"/>
      <c r="D1607" s="25">
        <v>254.41404</v>
      </c>
      <c r="E1607" s="42">
        <v>90.97963</v>
      </c>
      <c r="F1607" s="35"/>
      <c r="G1607" s="23">
        <v>79.015996977419348</v>
      </c>
      <c r="H1607" s="40">
        <v>76.478580000000008</v>
      </c>
      <c r="I1607" s="35">
        <v>0</v>
      </c>
      <c r="J1607" s="26">
        <v>0</v>
      </c>
      <c r="K1607" s="9">
        <v>101.65528999999999</v>
      </c>
      <c r="L1607" s="51">
        <v>23.129900000000003</v>
      </c>
      <c r="M1607" s="16">
        <v>322.71202</v>
      </c>
      <c r="N1607" s="49">
        <v>101.10822999999999</v>
      </c>
      <c r="O1607" s="50">
        <v>66.302080000000004</v>
      </c>
      <c r="P1607" s="58"/>
      <c r="Q1607" s="58"/>
      <c r="R1607" s="39">
        <v>29.49521</v>
      </c>
      <c r="S1607" s="58"/>
      <c r="T1607" s="58"/>
      <c r="V1607" s="24">
        <f t="shared" si="106"/>
        <v>1145.2909769774194</v>
      </c>
      <c r="X1607" s="5">
        <v>412.48608902985382</v>
      </c>
      <c r="Z1607" s="20">
        <f t="shared" si="107"/>
        <v>1557.7770660072733</v>
      </c>
      <c r="AA1607" s="59">
        <f t="shared" si="105"/>
        <v>41618</v>
      </c>
      <c r="AB1607" s="25">
        <v>147.54521</v>
      </c>
      <c r="AC1607" s="52">
        <v>365.59913</v>
      </c>
      <c r="AD1607" s="35"/>
      <c r="AE1607" s="54">
        <v>0</v>
      </c>
      <c r="AF1607" s="55">
        <v>235.35623000000001</v>
      </c>
      <c r="AG1607" s="56">
        <v>30.92202</v>
      </c>
      <c r="AH1607" s="57">
        <v>151.26198000000002</v>
      </c>
      <c r="AI1607" s="35"/>
      <c r="AJ1607" s="58">
        <v>8.6244200000000006</v>
      </c>
      <c r="AK1607" s="58"/>
      <c r="AL1607" s="35">
        <v>0</v>
      </c>
      <c r="AM1607" s="35"/>
      <c r="AN1607" s="35"/>
      <c r="AQ1607" s="24">
        <f t="shared" si="109"/>
        <v>939.30898999999999</v>
      </c>
      <c r="AS1607" s="34">
        <v>793.05</v>
      </c>
      <c r="AU1607" s="20">
        <f t="shared" si="108"/>
        <v>1732.3589899999999</v>
      </c>
      <c r="AW1607" s="20"/>
    </row>
    <row r="1608" spans="1:49" x14ac:dyDescent="0.25">
      <c r="A1608" t="str">
        <f>VLOOKUP($B1608,'Cushing Balance'!$C$2:$E$500,3,TRUE)</f>
        <v>492013</v>
      </c>
      <c r="B1608" s="1">
        <v>41619</v>
      </c>
      <c r="C1608" s="31"/>
      <c r="D1608" s="25">
        <v>119.14396000000001</v>
      </c>
      <c r="E1608" s="42">
        <v>154.22307999999998</v>
      </c>
      <c r="F1608" s="35"/>
      <c r="G1608" s="23">
        <v>79.015996977419348</v>
      </c>
      <c r="H1608" s="40">
        <v>78.857330000000005</v>
      </c>
      <c r="I1608" s="35">
        <v>0</v>
      </c>
      <c r="J1608" s="26">
        <v>0</v>
      </c>
      <c r="K1608" s="9">
        <v>102.76288000000001</v>
      </c>
      <c r="L1608" s="51">
        <v>22.852650000000001</v>
      </c>
      <c r="M1608" s="16">
        <v>341.21034999999995</v>
      </c>
      <c r="N1608" s="49">
        <v>101.89917</v>
      </c>
      <c r="O1608" s="50">
        <v>72.434169999999995</v>
      </c>
      <c r="P1608" s="58"/>
      <c r="Q1608" s="58"/>
      <c r="R1608" s="39">
        <v>14.21073</v>
      </c>
      <c r="S1608" s="58"/>
      <c r="T1608" s="58"/>
      <c r="V1608" s="24">
        <f t="shared" si="106"/>
        <v>1086.6103169774194</v>
      </c>
      <c r="X1608" s="5">
        <v>412.48608902985382</v>
      </c>
      <c r="Z1608" s="20">
        <f t="shared" si="107"/>
        <v>1499.0964060072733</v>
      </c>
      <c r="AA1608" s="59">
        <f t="shared" ref="AA1608:AA1671" si="110">B1608</f>
        <v>41619</v>
      </c>
      <c r="AB1608" s="25">
        <v>145.28632999999999</v>
      </c>
      <c r="AC1608" s="52">
        <v>359.37862999999999</v>
      </c>
      <c r="AD1608" s="35"/>
      <c r="AE1608" s="54">
        <v>0</v>
      </c>
      <c r="AF1608" s="55">
        <v>197.99867</v>
      </c>
      <c r="AG1608" s="56">
        <v>32.180729999999997</v>
      </c>
      <c r="AH1608" s="57">
        <v>157.38206</v>
      </c>
      <c r="AI1608" s="35"/>
      <c r="AJ1608" s="58">
        <v>5.6868999999999996</v>
      </c>
      <c r="AK1608" s="58"/>
      <c r="AL1608" s="35">
        <v>0</v>
      </c>
      <c r="AM1608" s="35"/>
      <c r="AN1608" s="35"/>
      <c r="AQ1608" s="24">
        <f t="shared" si="109"/>
        <v>897.91332000000011</v>
      </c>
      <c r="AS1608" s="34">
        <v>793.05</v>
      </c>
      <c r="AU1608" s="20">
        <f t="shared" si="108"/>
        <v>1690.9633200000001</v>
      </c>
      <c r="AW1608" s="20"/>
    </row>
    <row r="1609" spans="1:49" x14ac:dyDescent="0.25">
      <c r="A1609" t="str">
        <f>VLOOKUP($B1609,'Cushing Balance'!$C$2:$E$500,3,TRUE)</f>
        <v>492013</v>
      </c>
      <c r="B1609" s="1">
        <v>41620</v>
      </c>
      <c r="C1609" s="31"/>
      <c r="D1609" s="25">
        <v>87.768000000000001</v>
      </c>
      <c r="E1609" s="42">
        <v>164.46559999999999</v>
      </c>
      <c r="F1609" s="35"/>
      <c r="G1609" s="23">
        <v>79.015996977419348</v>
      </c>
      <c r="H1609" s="40">
        <v>76.24260000000001</v>
      </c>
      <c r="I1609" s="35">
        <v>0</v>
      </c>
      <c r="J1609" s="26">
        <v>0</v>
      </c>
      <c r="K1609" s="9">
        <v>97.852130000000002</v>
      </c>
      <c r="L1609" s="51">
        <v>23.433439999999997</v>
      </c>
      <c r="M1609" s="16">
        <v>358.75008000000003</v>
      </c>
      <c r="N1609" s="49">
        <v>100.98063</v>
      </c>
      <c r="O1609" s="50">
        <v>72.345729999999989</v>
      </c>
      <c r="P1609" s="58"/>
      <c r="Q1609" s="58"/>
      <c r="R1609" s="39">
        <v>10.075850000000001</v>
      </c>
      <c r="S1609" s="58"/>
      <c r="T1609" s="58"/>
      <c r="V1609" s="24">
        <f t="shared" si="106"/>
        <v>1070.9300569774193</v>
      </c>
      <c r="X1609" s="5">
        <v>412.48608902985382</v>
      </c>
      <c r="Z1609" s="20">
        <f t="shared" si="107"/>
        <v>1483.4161460072733</v>
      </c>
      <c r="AA1609" s="59">
        <f t="shared" si="110"/>
        <v>41620</v>
      </c>
      <c r="AB1609" s="25">
        <v>147.44694000000001</v>
      </c>
      <c r="AC1609" s="52">
        <v>352.90184999999997</v>
      </c>
      <c r="AD1609" s="35"/>
      <c r="AE1609" s="54">
        <v>0</v>
      </c>
      <c r="AF1609" s="55">
        <v>220.97565</v>
      </c>
      <c r="AG1609" s="56">
        <v>22.9451</v>
      </c>
      <c r="AH1609" s="57">
        <v>133.87821</v>
      </c>
      <c r="AI1609" s="35"/>
      <c r="AJ1609" s="58">
        <v>9.3697700000000008</v>
      </c>
      <c r="AK1609" s="58"/>
      <c r="AL1609" s="35">
        <v>0</v>
      </c>
      <c r="AM1609" s="35"/>
      <c r="AN1609" s="35"/>
      <c r="AQ1609" s="24">
        <f t="shared" si="109"/>
        <v>887.51751999999999</v>
      </c>
      <c r="AS1609" s="34">
        <v>793.05</v>
      </c>
      <c r="AU1609" s="20">
        <f t="shared" si="108"/>
        <v>1680.5675200000001</v>
      </c>
      <c r="AW1609" s="20"/>
    </row>
    <row r="1610" spans="1:49" x14ac:dyDescent="0.25">
      <c r="A1610" t="str">
        <f>VLOOKUP($B1610,'Cushing Balance'!$C$2:$E$500,3,TRUE)</f>
        <v>492013</v>
      </c>
      <c r="B1610" s="1">
        <v>41621</v>
      </c>
      <c r="C1610" s="31"/>
      <c r="D1610" s="25">
        <v>105.79908</v>
      </c>
      <c r="E1610" s="42">
        <v>154.18940000000001</v>
      </c>
      <c r="F1610" s="35"/>
      <c r="G1610" s="23">
        <v>79.015996977419348</v>
      </c>
      <c r="H1610" s="40">
        <v>78.908169999999998</v>
      </c>
      <c r="I1610" s="35">
        <v>0</v>
      </c>
      <c r="J1610" s="26">
        <v>0</v>
      </c>
      <c r="K1610" s="9">
        <v>89.793600000000012</v>
      </c>
      <c r="L1610" s="51">
        <v>23.495290000000001</v>
      </c>
      <c r="M1610" s="16">
        <v>289.46591999999998</v>
      </c>
      <c r="N1610" s="49">
        <v>60.074480000000001</v>
      </c>
      <c r="O1610" s="50">
        <v>66.792729999999992</v>
      </c>
      <c r="P1610" s="58"/>
      <c r="Q1610" s="58"/>
      <c r="R1610" s="39">
        <v>62.464919999999999</v>
      </c>
      <c r="S1610" s="58"/>
      <c r="T1610" s="58"/>
      <c r="V1610" s="24">
        <f t="shared" ref="V1610:V1673" si="111">SUM(D1610:R1610)</f>
        <v>1009.9995869774193</v>
      </c>
      <c r="X1610" s="5">
        <v>412.48608902985382</v>
      </c>
      <c r="Z1610" s="20">
        <f t="shared" ref="Z1610:Z1673" si="112">X1610+V1610</f>
        <v>1422.485676007273</v>
      </c>
      <c r="AA1610" s="59">
        <f t="shared" si="110"/>
        <v>41621</v>
      </c>
      <c r="AB1610" s="25">
        <v>148.53174999999999</v>
      </c>
      <c r="AC1610" s="52">
        <v>357.28467000000001</v>
      </c>
      <c r="AD1610" s="35"/>
      <c r="AE1610" s="54">
        <v>0</v>
      </c>
      <c r="AF1610" s="55">
        <v>230.34145999999998</v>
      </c>
      <c r="AG1610" s="56">
        <v>28.167540000000002</v>
      </c>
      <c r="AH1610" s="57">
        <v>108.00835000000001</v>
      </c>
      <c r="AI1610" s="35"/>
      <c r="AJ1610" s="58">
        <v>14.568809999999999</v>
      </c>
      <c r="AK1610" s="58"/>
      <c r="AL1610" s="35">
        <v>0</v>
      </c>
      <c r="AM1610" s="35"/>
      <c r="AN1610" s="35"/>
      <c r="AQ1610" s="24">
        <f t="shared" si="109"/>
        <v>886.90257999999994</v>
      </c>
      <c r="AS1610" s="34">
        <v>793.05</v>
      </c>
      <c r="AU1610" s="20">
        <f t="shared" ref="AU1610:AU1673" si="113">AS1610+AQ1610</f>
        <v>1679.9525799999999</v>
      </c>
      <c r="AW1610" s="20"/>
    </row>
    <row r="1611" spans="1:49" x14ac:dyDescent="0.25">
      <c r="A1611" t="str">
        <f>VLOOKUP($B1611,'Cushing Balance'!$C$2:$E$500,3,TRUE)</f>
        <v>502013</v>
      </c>
      <c r="B1611" s="1">
        <v>41622</v>
      </c>
      <c r="C1611" s="31"/>
      <c r="D1611" s="25">
        <v>0</v>
      </c>
      <c r="E1611" s="42">
        <v>95.377080000000007</v>
      </c>
      <c r="F1611" s="35"/>
      <c r="G1611" s="23">
        <v>79.015996977419348</v>
      </c>
      <c r="H1611" s="40">
        <v>76.77685000000001</v>
      </c>
      <c r="I1611" s="35">
        <v>0</v>
      </c>
      <c r="J1611" s="26">
        <v>0</v>
      </c>
      <c r="K1611" s="9">
        <v>99.953519999999997</v>
      </c>
      <c r="L1611" s="51">
        <v>23.389710000000001</v>
      </c>
      <c r="M1611" s="16">
        <v>388.61738000000003</v>
      </c>
      <c r="N1611" s="49">
        <v>1.2190399999999999</v>
      </c>
      <c r="O1611" s="50">
        <v>73.181960000000004</v>
      </c>
      <c r="P1611" s="58"/>
      <c r="Q1611" s="58"/>
      <c r="R1611" s="39">
        <v>53.295099999999998</v>
      </c>
      <c r="S1611" s="58"/>
      <c r="T1611" s="58"/>
      <c r="V1611" s="24">
        <f t="shared" si="111"/>
        <v>890.8266369774193</v>
      </c>
      <c r="X1611" s="5">
        <v>412.48608902985382</v>
      </c>
      <c r="Z1611" s="20">
        <f t="shared" si="112"/>
        <v>1303.3127260072731</v>
      </c>
      <c r="AA1611" s="59">
        <f t="shared" si="110"/>
        <v>41622</v>
      </c>
      <c r="AB1611" s="25">
        <v>149.32477</v>
      </c>
      <c r="AC1611" s="52">
        <v>362.96906000000001</v>
      </c>
      <c r="AD1611" s="35"/>
      <c r="AE1611" s="54">
        <v>0</v>
      </c>
      <c r="AF1611" s="55">
        <v>230.14169000000001</v>
      </c>
      <c r="AG1611" s="56">
        <v>30.791540000000001</v>
      </c>
      <c r="AH1611" s="57">
        <v>125.50149999999999</v>
      </c>
      <c r="AI1611" s="35"/>
      <c r="AJ1611" s="58">
        <v>14.628959999999999</v>
      </c>
      <c r="AK1611" s="58"/>
      <c r="AL1611" s="35">
        <v>0</v>
      </c>
      <c r="AM1611" s="35"/>
      <c r="AN1611" s="35"/>
      <c r="AQ1611" s="24">
        <f t="shared" ref="AQ1611:AQ1674" si="114">SUM(AB1611:AO1611)</f>
        <v>913.35752000000014</v>
      </c>
      <c r="AS1611" s="34">
        <v>793.05</v>
      </c>
      <c r="AU1611" s="20">
        <f t="shared" si="113"/>
        <v>1706.4075200000002</v>
      </c>
      <c r="AW1611" s="20"/>
    </row>
    <row r="1612" spans="1:49" x14ac:dyDescent="0.25">
      <c r="A1612" t="str">
        <f>VLOOKUP($B1612,'Cushing Balance'!$C$2:$E$500,3,TRUE)</f>
        <v>502013</v>
      </c>
      <c r="B1612" s="1">
        <v>41623</v>
      </c>
      <c r="C1612" s="31"/>
      <c r="D1612" s="25">
        <v>287.41783000000004</v>
      </c>
      <c r="E1612" s="42">
        <v>170.65931</v>
      </c>
      <c r="F1612" s="35"/>
      <c r="G1612" s="23">
        <v>79.015996977419348</v>
      </c>
      <c r="H1612" s="40">
        <v>78.834289999999996</v>
      </c>
      <c r="I1612" s="35">
        <v>0</v>
      </c>
      <c r="J1612" s="26">
        <v>0</v>
      </c>
      <c r="K1612" s="9">
        <v>95.22681</v>
      </c>
      <c r="L1612" s="51">
        <v>23.324919999999999</v>
      </c>
      <c r="M1612" s="16">
        <v>310.64838000000003</v>
      </c>
      <c r="N1612" s="49">
        <v>34.483730000000001</v>
      </c>
      <c r="O1612" s="50">
        <v>71.464880000000008</v>
      </c>
      <c r="P1612" s="58"/>
      <c r="Q1612" s="58"/>
      <c r="R1612" s="39">
        <v>64.820419999999999</v>
      </c>
      <c r="S1612" s="58"/>
      <c r="T1612" s="58"/>
      <c r="V1612" s="24">
        <f t="shared" si="111"/>
        <v>1215.8965669774193</v>
      </c>
      <c r="X1612" s="5">
        <v>412.48608902985382</v>
      </c>
      <c r="Z1612" s="20">
        <f t="shared" si="112"/>
        <v>1628.382656007273</v>
      </c>
      <c r="AA1612" s="59">
        <f t="shared" si="110"/>
        <v>41623</v>
      </c>
      <c r="AB1612" s="25">
        <v>147.64294000000001</v>
      </c>
      <c r="AC1612" s="52">
        <v>307.31796000000003</v>
      </c>
      <c r="AD1612" s="35"/>
      <c r="AE1612" s="54">
        <v>0</v>
      </c>
      <c r="AF1612" s="55">
        <v>235.00605999999999</v>
      </c>
      <c r="AG1612" s="56">
        <v>23.346310000000003</v>
      </c>
      <c r="AH1612" s="57">
        <v>129.35944000000001</v>
      </c>
      <c r="AI1612" s="35"/>
      <c r="AJ1612" s="58">
        <v>14.892940000000001</v>
      </c>
      <c r="AK1612" s="58"/>
      <c r="AL1612" s="35">
        <v>0</v>
      </c>
      <c r="AM1612" s="35"/>
      <c r="AN1612" s="35"/>
      <c r="AQ1612" s="24">
        <f t="shared" si="114"/>
        <v>857.56565000000001</v>
      </c>
      <c r="AS1612" s="34">
        <v>793.05</v>
      </c>
      <c r="AU1612" s="20">
        <f t="shared" si="113"/>
        <v>1650.61565</v>
      </c>
      <c r="AW1612" s="20"/>
    </row>
    <row r="1613" spans="1:49" x14ac:dyDescent="0.25">
      <c r="A1613" t="str">
        <f>VLOOKUP($B1613,'Cushing Balance'!$C$2:$E$500,3,TRUE)</f>
        <v>502013</v>
      </c>
      <c r="B1613" s="1">
        <v>41624</v>
      </c>
      <c r="C1613" s="31"/>
      <c r="D1613" s="25">
        <v>120.47566999999999</v>
      </c>
      <c r="E1613" s="42">
        <v>157.69839999999999</v>
      </c>
      <c r="F1613" s="35"/>
      <c r="G1613" s="23">
        <v>79.015996977419348</v>
      </c>
      <c r="H1613" s="40">
        <v>78.275770000000009</v>
      </c>
      <c r="I1613" s="35">
        <v>0</v>
      </c>
      <c r="J1613" s="26">
        <v>0</v>
      </c>
      <c r="K1613" s="9">
        <v>97.417419999999993</v>
      </c>
      <c r="L1613" s="51">
        <v>23.359400000000001</v>
      </c>
      <c r="M1613" s="16">
        <v>278.0421</v>
      </c>
      <c r="N1613" s="49">
        <v>100.95183</v>
      </c>
      <c r="O1613" s="50">
        <v>64.929209999999998</v>
      </c>
      <c r="P1613" s="58"/>
      <c r="Q1613" s="58"/>
      <c r="R1613" s="39">
        <v>87.872460000000004</v>
      </c>
      <c r="S1613" s="58"/>
      <c r="T1613" s="58"/>
      <c r="V1613" s="24">
        <f t="shared" si="111"/>
        <v>1088.0382569774192</v>
      </c>
      <c r="X1613" s="5">
        <v>412.48608902985382</v>
      </c>
      <c r="Z1613" s="20">
        <f t="shared" si="112"/>
        <v>1500.5243460072729</v>
      </c>
      <c r="AA1613" s="59">
        <f t="shared" si="110"/>
        <v>41624</v>
      </c>
      <c r="AB1613" s="25">
        <v>149.19973000000002</v>
      </c>
      <c r="AC1613" s="52">
        <v>191.78219000000001</v>
      </c>
      <c r="AD1613" s="35"/>
      <c r="AE1613" s="54">
        <v>0</v>
      </c>
      <c r="AF1613" s="55">
        <v>231.95170999999999</v>
      </c>
      <c r="AG1613" s="56">
        <v>23.296150000000001</v>
      </c>
      <c r="AH1613" s="57">
        <v>105.94510000000001</v>
      </c>
      <c r="AI1613" s="35"/>
      <c r="AJ1613" s="58">
        <v>15.370850000000001</v>
      </c>
      <c r="AK1613" s="58"/>
      <c r="AL1613" s="35">
        <v>0</v>
      </c>
      <c r="AM1613" s="35"/>
      <c r="AN1613" s="35"/>
      <c r="AQ1613" s="24">
        <f t="shared" si="114"/>
        <v>717.54573000000005</v>
      </c>
      <c r="AS1613" s="34">
        <v>793.05</v>
      </c>
      <c r="AU1613" s="20">
        <f t="shared" si="113"/>
        <v>1510.59573</v>
      </c>
      <c r="AW1613" s="20"/>
    </row>
    <row r="1614" spans="1:49" x14ac:dyDescent="0.25">
      <c r="A1614" t="str">
        <f>VLOOKUP($B1614,'Cushing Balance'!$C$2:$E$500,3,TRUE)</f>
        <v>502013</v>
      </c>
      <c r="B1614" s="1">
        <v>41625</v>
      </c>
      <c r="C1614" s="31"/>
      <c r="D1614" s="25">
        <v>96.458690000000004</v>
      </c>
      <c r="E1614" s="42">
        <v>147.95506</v>
      </c>
      <c r="F1614" s="35"/>
      <c r="G1614" s="23">
        <v>79.015996977419348</v>
      </c>
      <c r="H1614" s="40">
        <v>78.69802</v>
      </c>
      <c r="I1614" s="35">
        <v>0</v>
      </c>
      <c r="J1614" s="26">
        <v>0</v>
      </c>
      <c r="K1614" s="9">
        <v>98.997020000000006</v>
      </c>
      <c r="L1614" s="51">
        <v>23.360849999999999</v>
      </c>
      <c r="M1614" s="16">
        <v>371.68268999999998</v>
      </c>
      <c r="N1614" s="49">
        <v>64.015290000000007</v>
      </c>
      <c r="O1614" s="50">
        <v>73.520899999999997</v>
      </c>
      <c r="P1614" s="58"/>
      <c r="Q1614" s="58"/>
      <c r="R1614" s="39">
        <v>84.339460000000003</v>
      </c>
      <c r="S1614" s="58"/>
      <c r="T1614" s="58"/>
      <c r="V1614" s="24">
        <f t="shared" si="111"/>
        <v>1118.0439769774193</v>
      </c>
      <c r="X1614" s="5">
        <v>412.48608902985382</v>
      </c>
      <c r="Z1614" s="20">
        <f t="shared" si="112"/>
        <v>1530.530066007273</v>
      </c>
      <c r="AA1614" s="59">
        <f t="shared" si="110"/>
        <v>41625</v>
      </c>
      <c r="AB1614" s="25">
        <v>148.31460000000001</v>
      </c>
      <c r="AC1614" s="52">
        <v>357.91721000000001</v>
      </c>
      <c r="AD1614" s="35"/>
      <c r="AE1614" s="54">
        <v>0</v>
      </c>
      <c r="AF1614" s="55">
        <v>207.71975</v>
      </c>
      <c r="AG1614" s="56">
        <v>22.9391</v>
      </c>
      <c r="AH1614" s="57">
        <v>72.586330000000004</v>
      </c>
      <c r="AI1614" s="35"/>
      <c r="AJ1614" s="58">
        <v>15.35575</v>
      </c>
      <c r="AK1614" s="58"/>
      <c r="AL1614" s="35">
        <v>0</v>
      </c>
      <c r="AM1614" s="35"/>
      <c r="AN1614" s="35"/>
      <c r="AQ1614" s="24">
        <f t="shared" si="114"/>
        <v>824.83274000000006</v>
      </c>
      <c r="AS1614" s="34">
        <v>793.05</v>
      </c>
      <c r="AU1614" s="20">
        <f t="shared" si="113"/>
        <v>1617.88274</v>
      </c>
      <c r="AW1614" s="20"/>
    </row>
    <row r="1615" spans="1:49" x14ac:dyDescent="0.25">
      <c r="A1615" t="str">
        <f>VLOOKUP($B1615,'Cushing Balance'!$C$2:$E$500,3,TRUE)</f>
        <v>502013</v>
      </c>
      <c r="B1615" s="1">
        <v>41626</v>
      </c>
      <c r="C1615" s="31"/>
      <c r="D1615" s="25">
        <v>0</v>
      </c>
      <c r="E1615" s="42">
        <v>183.49177</v>
      </c>
      <c r="F1615" s="35"/>
      <c r="G1615" s="23">
        <v>79.015996977419348</v>
      </c>
      <c r="H1615" s="40">
        <v>78.76285</v>
      </c>
      <c r="I1615" s="35">
        <v>0</v>
      </c>
      <c r="J1615" s="26">
        <v>0</v>
      </c>
      <c r="K1615" s="9">
        <v>100.10414999999999</v>
      </c>
      <c r="L1615" s="51">
        <v>23.416830000000001</v>
      </c>
      <c r="M1615" s="16">
        <v>278.63284999999996</v>
      </c>
      <c r="N1615" s="49">
        <v>28.187099999999997</v>
      </c>
      <c r="O1615" s="50">
        <v>73.088650000000001</v>
      </c>
      <c r="P1615" s="58"/>
      <c r="Q1615" s="58"/>
      <c r="R1615" s="39">
        <v>87.534309999999991</v>
      </c>
      <c r="S1615" s="58"/>
      <c r="T1615" s="58"/>
      <c r="V1615" s="24">
        <f t="shared" si="111"/>
        <v>932.23450697741941</v>
      </c>
      <c r="X1615" s="5">
        <v>412.48608902985382</v>
      </c>
      <c r="Z1615" s="20">
        <f t="shared" si="112"/>
        <v>1344.7205960072733</v>
      </c>
      <c r="AA1615" s="59">
        <f t="shared" si="110"/>
        <v>41626</v>
      </c>
      <c r="AB1615" s="25">
        <v>149.34544</v>
      </c>
      <c r="AC1615" s="52">
        <v>354.7004</v>
      </c>
      <c r="AD1615" s="35"/>
      <c r="AE1615" s="54">
        <v>0</v>
      </c>
      <c r="AF1615" s="55">
        <v>167.13798</v>
      </c>
      <c r="AG1615" s="56">
        <v>9.4049399999999999</v>
      </c>
      <c r="AH1615" s="57">
        <v>112.79555999999999</v>
      </c>
      <c r="AI1615" s="35"/>
      <c r="AJ1615" s="58">
        <v>13.16929</v>
      </c>
      <c r="AK1615" s="58"/>
      <c r="AL1615" s="35">
        <v>0</v>
      </c>
      <c r="AM1615" s="35"/>
      <c r="AN1615" s="35"/>
      <c r="AQ1615" s="24">
        <f t="shared" si="114"/>
        <v>806.55361000000005</v>
      </c>
      <c r="AS1615" s="34">
        <v>793.05</v>
      </c>
      <c r="AU1615" s="20">
        <f t="shared" si="113"/>
        <v>1599.6036100000001</v>
      </c>
      <c r="AW1615" s="20"/>
    </row>
    <row r="1616" spans="1:49" x14ac:dyDescent="0.25">
      <c r="A1616" t="str">
        <f>VLOOKUP($B1616,'Cushing Balance'!$C$2:$E$500,3,TRUE)</f>
        <v>502013</v>
      </c>
      <c r="B1616" s="1">
        <v>41627</v>
      </c>
      <c r="C1616" s="31"/>
      <c r="D1616" s="25">
        <v>324.66444000000001</v>
      </c>
      <c r="E1616" s="42">
        <v>119.95919000000001</v>
      </c>
      <c r="F1616" s="35"/>
      <c r="G1616" s="23">
        <v>79.015996977419348</v>
      </c>
      <c r="H1616" s="40">
        <v>78.796000000000006</v>
      </c>
      <c r="I1616" s="35">
        <v>0</v>
      </c>
      <c r="J1616" s="26">
        <v>0</v>
      </c>
      <c r="K1616" s="9">
        <v>103.85781</v>
      </c>
      <c r="L1616" s="51">
        <v>23.384730000000001</v>
      </c>
      <c r="M1616" s="16">
        <v>316.48813000000001</v>
      </c>
      <c r="N1616" s="49">
        <v>89.239419999999996</v>
      </c>
      <c r="O1616" s="50">
        <v>74.838210000000004</v>
      </c>
      <c r="P1616" s="58"/>
      <c r="Q1616" s="58"/>
      <c r="R1616" s="39">
        <v>78.572059999999993</v>
      </c>
      <c r="S1616" s="58"/>
      <c r="T1616" s="58"/>
      <c r="V1616" s="24">
        <f t="shared" si="111"/>
        <v>1288.8159869774195</v>
      </c>
      <c r="X1616" s="5">
        <v>412.48608902985382</v>
      </c>
      <c r="Z1616" s="20">
        <f t="shared" si="112"/>
        <v>1701.3020760072732</v>
      </c>
      <c r="AA1616" s="59">
        <f t="shared" si="110"/>
        <v>41627</v>
      </c>
      <c r="AB1616" s="25">
        <v>148.2841</v>
      </c>
      <c r="AC1616" s="52">
        <v>369.30234999999999</v>
      </c>
      <c r="AD1616" s="35"/>
      <c r="AE1616" s="54">
        <v>0</v>
      </c>
      <c r="AF1616" s="55">
        <v>214.96273000000002</v>
      </c>
      <c r="AG1616" s="56">
        <v>2.3166899999999999</v>
      </c>
      <c r="AH1616" s="57">
        <v>91.877830000000003</v>
      </c>
      <c r="AI1616" s="35"/>
      <c r="AJ1616" s="58">
        <v>8.4598800000000001</v>
      </c>
      <c r="AK1616" s="58"/>
      <c r="AL1616" s="35">
        <v>0</v>
      </c>
      <c r="AM1616" s="35"/>
      <c r="AN1616" s="35"/>
      <c r="AQ1616" s="24">
        <f t="shared" si="114"/>
        <v>835.20357999999999</v>
      </c>
      <c r="AS1616" s="34">
        <v>793.05</v>
      </c>
      <c r="AU1616" s="20">
        <f t="shared" si="113"/>
        <v>1628.2535800000001</v>
      </c>
      <c r="AW1616" s="20"/>
    </row>
    <row r="1617" spans="1:49" x14ac:dyDescent="0.25">
      <c r="A1617" t="str">
        <f>VLOOKUP($B1617,'Cushing Balance'!$C$2:$E$500,3,TRUE)</f>
        <v>502013</v>
      </c>
      <c r="B1617" s="1">
        <v>41628</v>
      </c>
      <c r="C1617" s="31"/>
      <c r="D1617" s="25">
        <v>151.06248000000002</v>
      </c>
      <c r="E1617" s="42">
        <v>171.60569000000001</v>
      </c>
      <c r="F1617" s="35"/>
      <c r="G1617" s="23">
        <v>79.015996977419348</v>
      </c>
      <c r="H1617" s="40">
        <v>80.18589999999999</v>
      </c>
      <c r="I1617" s="35">
        <v>0</v>
      </c>
      <c r="J1617" s="26">
        <v>0</v>
      </c>
      <c r="K1617" s="9">
        <v>98.207039999999992</v>
      </c>
      <c r="L1617" s="51">
        <v>23.27948</v>
      </c>
      <c r="M1617" s="16">
        <v>385.21421000000004</v>
      </c>
      <c r="N1617" s="49">
        <v>107.34121</v>
      </c>
      <c r="O1617" s="50">
        <v>74.331000000000003</v>
      </c>
      <c r="P1617" s="58"/>
      <c r="Q1617" s="58"/>
      <c r="R1617" s="39">
        <v>57.815649999999998</v>
      </c>
      <c r="S1617" s="58"/>
      <c r="T1617" s="58"/>
      <c r="V1617" s="24">
        <f t="shared" si="111"/>
        <v>1228.0586569774193</v>
      </c>
      <c r="X1617" s="5">
        <v>412.48608902985382</v>
      </c>
      <c r="Z1617" s="20">
        <f t="shared" si="112"/>
        <v>1640.5447460072733</v>
      </c>
      <c r="AA1617" s="59">
        <f t="shared" si="110"/>
        <v>41628</v>
      </c>
      <c r="AB1617" s="25">
        <v>147.90619000000001</v>
      </c>
      <c r="AC1617" s="52">
        <v>353.91478999999998</v>
      </c>
      <c r="AD1617" s="35"/>
      <c r="AE1617" s="54">
        <v>0</v>
      </c>
      <c r="AF1617" s="55">
        <v>229.05444</v>
      </c>
      <c r="AG1617" s="56">
        <v>0.76366999999999996</v>
      </c>
      <c r="AH1617" s="57">
        <v>109.06775</v>
      </c>
      <c r="AI1617" s="35"/>
      <c r="AJ1617" s="58">
        <v>11.563750000000001</v>
      </c>
      <c r="AK1617" s="58"/>
      <c r="AL1617" s="35">
        <v>0</v>
      </c>
      <c r="AM1617" s="35"/>
      <c r="AN1617" s="35"/>
      <c r="AQ1617" s="24">
        <f t="shared" si="114"/>
        <v>852.27059000000008</v>
      </c>
      <c r="AS1617" s="34">
        <v>793.05</v>
      </c>
      <c r="AU1617" s="20">
        <f t="shared" si="113"/>
        <v>1645.32059</v>
      </c>
      <c r="AW1617" s="20"/>
    </row>
    <row r="1618" spans="1:49" x14ac:dyDescent="0.25">
      <c r="A1618" t="str">
        <f>VLOOKUP($B1618,'Cushing Balance'!$C$2:$E$500,3,TRUE)</f>
        <v>512013</v>
      </c>
      <c r="B1618" s="1">
        <v>41629</v>
      </c>
      <c r="C1618" s="31"/>
      <c r="D1618" s="25">
        <v>0</v>
      </c>
      <c r="E1618" s="42">
        <v>159.00279</v>
      </c>
      <c r="F1618" s="35"/>
      <c r="G1618" s="23">
        <v>79.015996977419348</v>
      </c>
      <c r="H1618" s="40">
        <v>79.761669999999995</v>
      </c>
      <c r="I1618" s="35">
        <v>0</v>
      </c>
      <c r="J1618" s="26">
        <v>0</v>
      </c>
      <c r="K1618" s="9">
        <v>91.700829999999996</v>
      </c>
      <c r="L1618" s="51">
        <v>23.197880000000001</v>
      </c>
      <c r="M1618" s="16">
        <v>386.36313000000001</v>
      </c>
      <c r="N1618" s="49">
        <v>64.913519999999991</v>
      </c>
      <c r="O1618" s="50">
        <v>65.27946</v>
      </c>
      <c r="P1618" s="58"/>
      <c r="Q1618" s="58"/>
      <c r="R1618" s="39">
        <v>5.7751000000000001</v>
      </c>
      <c r="S1618" s="58"/>
      <c r="T1618" s="58"/>
      <c r="V1618" s="24">
        <f t="shared" si="111"/>
        <v>955.01037697741924</v>
      </c>
      <c r="X1618" s="5">
        <v>412.48608902985382</v>
      </c>
      <c r="Z1618" s="20">
        <f t="shared" si="112"/>
        <v>1367.4964660072731</v>
      </c>
      <c r="AA1618" s="59">
        <f t="shared" si="110"/>
        <v>41629</v>
      </c>
      <c r="AB1618" s="25">
        <v>148.83631</v>
      </c>
      <c r="AC1618" s="52">
        <v>339.53975000000003</v>
      </c>
      <c r="AD1618" s="35"/>
      <c r="AE1618" s="54">
        <v>0</v>
      </c>
      <c r="AF1618" s="55">
        <v>225.63201999999998</v>
      </c>
      <c r="AG1618" s="56">
        <v>0</v>
      </c>
      <c r="AH1618" s="57">
        <v>143.529</v>
      </c>
      <c r="AI1618" s="35"/>
      <c r="AJ1618" s="58">
        <v>15.14456</v>
      </c>
      <c r="AK1618" s="58"/>
      <c r="AL1618" s="35">
        <v>0</v>
      </c>
      <c r="AM1618" s="35"/>
      <c r="AN1618" s="35"/>
      <c r="AQ1618" s="24">
        <f t="shared" si="114"/>
        <v>872.68164000000002</v>
      </c>
      <c r="AS1618" s="34">
        <v>793.05</v>
      </c>
      <c r="AU1618" s="20">
        <f t="shared" si="113"/>
        <v>1665.73164</v>
      </c>
      <c r="AW1618" s="20"/>
    </row>
    <row r="1619" spans="1:49" x14ac:dyDescent="0.25">
      <c r="A1619" t="str">
        <f>VLOOKUP($B1619,'Cushing Balance'!$C$2:$E$500,3,TRUE)</f>
        <v>512013</v>
      </c>
      <c r="B1619" s="1">
        <v>41630</v>
      </c>
      <c r="C1619" s="31"/>
      <c r="D1619" s="25">
        <v>96.203229999999991</v>
      </c>
      <c r="E1619" s="42">
        <v>164.02982999999998</v>
      </c>
      <c r="F1619" s="35"/>
      <c r="G1619" s="23">
        <v>79.015996977419348</v>
      </c>
      <c r="H1619" s="40">
        <v>79.04346000000001</v>
      </c>
      <c r="I1619" s="35">
        <v>0</v>
      </c>
      <c r="J1619" s="26">
        <v>0</v>
      </c>
      <c r="K1619" s="9">
        <v>93.234580000000008</v>
      </c>
      <c r="L1619" s="51">
        <v>22.89696</v>
      </c>
      <c r="M1619" s="16">
        <v>317.68180999999998</v>
      </c>
      <c r="N1619" s="49">
        <v>41.222349999999999</v>
      </c>
      <c r="O1619" s="50">
        <v>57.67033</v>
      </c>
      <c r="P1619" s="58"/>
      <c r="Q1619" s="58"/>
      <c r="R1619" s="39">
        <v>55.095440000000004</v>
      </c>
      <c r="S1619" s="58"/>
      <c r="T1619" s="58"/>
      <c r="V1619" s="24">
        <f t="shared" si="111"/>
        <v>1006.0939869774194</v>
      </c>
      <c r="X1619" s="5">
        <v>412.48608902985382</v>
      </c>
      <c r="Z1619" s="20">
        <f t="shared" si="112"/>
        <v>1418.5800760072732</v>
      </c>
      <c r="AA1619" s="59">
        <f t="shared" si="110"/>
        <v>41630</v>
      </c>
      <c r="AB1619" s="25">
        <v>149.48882999999998</v>
      </c>
      <c r="AC1619" s="52">
        <v>338.13391999999999</v>
      </c>
      <c r="AD1619" s="35"/>
      <c r="AE1619" s="54">
        <v>0</v>
      </c>
      <c r="AF1619" s="55">
        <v>231.78507999999999</v>
      </c>
      <c r="AG1619" s="56">
        <v>13.319100000000001</v>
      </c>
      <c r="AH1619" s="57">
        <v>143.63595999999998</v>
      </c>
      <c r="AI1619" s="35"/>
      <c r="AJ1619" s="58">
        <v>14.139709999999999</v>
      </c>
      <c r="AK1619" s="58"/>
      <c r="AL1619" s="35">
        <v>0</v>
      </c>
      <c r="AM1619" s="35"/>
      <c r="AN1619" s="35"/>
      <c r="AQ1619" s="24">
        <f t="shared" si="114"/>
        <v>890.50260000000003</v>
      </c>
      <c r="AS1619" s="34">
        <v>793.05</v>
      </c>
      <c r="AU1619" s="20">
        <f t="shared" si="113"/>
        <v>1683.5526</v>
      </c>
      <c r="AW1619" s="20"/>
    </row>
    <row r="1620" spans="1:49" x14ac:dyDescent="0.25">
      <c r="A1620" t="str">
        <f>VLOOKUP($B1620,'Cushing Balance'!$C$2:$E$500,3,TRUE)</f>
        <v>512013</v>
      </c>
      <c r="B1620" s="1">
        <v>41631</v>
      </c>
      <c r="C1620" s="31"/>
      <c r="D1620" s="25">
        <v>168.09904</v>
      </c>
      <c r="E1620" s="42">
        <v>165.37017</v>
      </c>
      <c r="F1620" s="35"/>
      <c r="G1620" s="23">
        <v>79.015996977419348</v>
      </c>
      <c r="H1620" s="40">
        <v>78.621169999999992</v>
      </c>
      <c r="I1620" s="35">
        <v>0</v>
      </c>
      <c r="J1620" s="26">
        <v>0</v>
      </c>
      <c r="K1620" s="9">
        <v>87.900310000000005</v>
      </c>
      <c r="L1620" s="51">
        <v>23.11354</v>
      </c>
      <c r="M1620" s="16">
        <v>358.53640000000001</v>
      </c>
      <c r="N1620" s="49">
        <v>73.382649999999998</v>
      </c>
      <c r="O1620" s="50">
        <v>72.93629</v>
      </c>
      <c r="P1620" s="58"/>
      <c r="Q1620" s="58"/>
      <c r="R1620" s="39">
        <v>72.383479999999992</v>
      </c>
      <c r="S1620" s="58"/>
      <c r="T1620" s="58"/>
      <c r="V1620" s="24">
        <f t="shared" si="111"/>
        <v>1179.3590469774194</v>
      </c>
      <c r="X1620" s="5">
        <v>412.48608902985382</v>
      </c>
      <c r="Z1620" s="20">
        <f t="shared" si="112"/>
        <v>1591.8451360072731</v>
      </c>
      <c r="AA1620" s="59">
        <f t="shared" si="110"/>
        <v>41631</v>
      </c>
      <c r="AB1620" s="25">
        <v>149.22595999999999</v>
      </c>
      <c r="AC1620" s="52">
        <v>333.64022999999997</v>
      </c>
      <c r="AD1620" s="35"/>
      <c r="AE1620" s="54">
        <v>0</v>
      </c>
      <c r="AF1620" s="55">
        <v>235.03855999999999</v>
      </c>
      <c r="AG1620" s="56">
        <v>37.536250000000003</v>
      </c>
      <c r="AH1620" s="57">
        <v>145.91185000000002</v>
      </c>
      <c r="AI1620" s="35"/>
      <c r="AJ1620" s="58">
        <v>14.03894</v>
      </c>
      <c r="AK1620" s="58"/>
      <c r="AL1620" s="35">
        <v>0</v>
      </c>
      <c r="AM1620" s="35"/>
      <c r="AN1620" s="35"/>
      <c r="AQ1620" s="24">
        <f t="shared" si="114"/>
        <v>915.39179000000001</v>
      </c>
      <c r="AS1620" s="34">
        <v>793.05</v>
      </c>
      <c r="AU1620" s="20">
        <f t="shared" si="113"/>
        <v>1708.4417899999999</v>
      </c>
      <c r="AW1620" s="20"/>
    </row>
    <row r="1621" spans="1:49" x14ac:dyDescent="0.25">
      <c r="A1621" t="str">
        <f>VLOOKUP($B1621,'Cushing Balance'!$C$2:$E$500,3,TRUE)</f>
        <v>512013</v>
      </c>
      <c r="B1621" s="1">
        <v>41632</v>
      </c>
      <c r="C1621" s="31"/>
      <c r="D1621" s="25">
        <v>93.629039999999989</v>
      </c>
      <c r="E1621" s="42">
        <v>154.80523000000002</v>
      </c>
      <c r="F1621" s="35"/>
      <c r="G1621" s="23">
        <v>79.015996977419348</v>
      </c>
      <c r="H1621" s="40">
        <v>76.306539999999998</v>
      </c>
      <c r="I1621" s="35">
        <v>0</v>
      </c>
      <c r="J1621" s="26">
        <v>0</v>
      </c>
      <c r="K1621" s="9">
        <v>89.807749999999999</v>
      </c>
      <c r="L1621" s="51">
        <v>23.15221</v>
      </c>
      <c r="M1621" s="16">
        <v>392.52481</v>
      </c>
      <c r="N1621" s="49">
        <v>110.6159</v>
      </c>
      <c r="O1621" s="50">
        <v>73.479919999999993</v>
      </c>
      <c r="P1621" s="58"/>
      <c r="Q1621" s="58"/>
      <c r="R1621" s="39">
        <v>51.60031</v>
      </c>
      <c r="S1621" s="58"/>
      <c r="T1621" s="58"/>
      <c r="V1621" s="24">
        <f t="shared" si="111"/>
        <v>1144.9377069774193</v>
      </c>
      <c r="X1621" s="5">
        <v>412.48608902985382</v>
      </c>
      <c r="Z1621" s="20">
        <f t="shared" si="112"/>
        <v>1557.4237960072733</v>
      </c>
      <c r="AA1621" s="59">
        <f t="shared" si="110"/>
        <v>41632</v>
      </c>
      <c r="AB1621" s="25">
        <v>149.02206000000001</v>
      </c>
      <c r="AC1621" s="52">
        <v>351.87522999999999</v>
      </c>
      <c r="AD1621" s="35"/>
      <c r="AE1621" s="54">
        <v>0</v>
      </c>
      <c r="AF1621" s="55">
        <v>234.58515</v>
      </c>
      <c r="AG1621" s="56">
        <v>33.680099999999996</v>
      </c>
      <c r="AH1621" s="57">
        <v>140.58275</v>
      </c>
      <c r="AI1621" s="35"/>
      <c r="AJ1621" s="58">
        <v>14.676690000000001</v>
      </c>
      <c r="AK1621" s="58"/>
      <c r="AL1621" s="35">
        <v>0</v>
      </c>
      <c r="AM1621" s="35"/>
      <c r="AN1621" s="35"/>
      <c r="AQ1621" s="24">
        <f t="shared" si="114"/>
        <v>924.42198000000008</v>
      </c>
      <c r="AS1621" s="34">
        <v>793.05</v>
      </c>
      <c r="AU1621" s="20">
        <f t="shared" si="113"/>
        <v>1717.47198</v>
      </c>
      <c r="AW1621" s="20"/>
    </row>
    <row r="1622" spans="1:49" x14ac:dyDescent="0.25">
      <c r="A1622" t="str">
        <f>VLOOKUP($B1622,'Cushing Balance'!$C$2:$E$500,3,TRUE)</f>
        <v>512013</v>
      </c>
      <c r="B1622" s="1">
        <v>41633</v>
      </c>
      <c r="C1622" s="31"/>
      <c r="D1622" s="25">
        <v>204.32868999999999</v>
      </c>
      <c r="E1622" s="42">
        <v>146.43633</v>
      </c>
      <c r="F1622" s="35"/>
      <c r="G1622" s="23">
        <v>79.015996977419348</v>
      </c>
      <c r="H1622" s="40">
        <v>78.586020000000005</v>
      </c>
      <c r="I1622" s="35">
        <v>0</v>
      </c>
      <c r="J1622" s="26">
        <v>0</v>
      </c>
      <c r="K1622" s="9">
        <v>87.902979999999999</v>
      </c>
      <c r="L1622" s="51">
        <v>23.065999999999999</v>
      </c>
      <c r="M1622" s="16">
        <v>386.15383000000003</v>
      </c>
      <c r="N1622" s="49">
        <v>119.28885000000001</v>
      </c>
      <c r="O1622" s="50">
        <v>64.382310000000004</v>
      </c>
      <c r="P1622" s="58"/>
      <c r="Q1622" s="58"/>
      <c r="R1622" s="39">
        <v>21.1</v>
      </c>
      <c r="S1622" s="58"/>
      <c r="T1622" s="58"/>
      <c r="V1622" s="24">
        <f t="shared" si="111"/>
        <v>1210.2610069774191</v>
      </c>
      <c r="X1622" s="5">
        <v>412.48608902985382</v>
      </c>
      <c r="Z1622" s="20">
        <f t="shared" si="112"/>
        <v>1622.7470960072728</v>
      </c>
      <c r="AA1622" s="59">
        <f t="shared" si="110"/>
        <v>41633</v>
      </c>
      <c r="AB1622" s="25">
        <v>149.94483</v>
      </c>
      <c r="AC1622" s="52">
        <v>360.78942000000001</v>
      </c>
      <c r="AD1622" s="35"/>
      <c r="AE1622" s="54">
        <v>0</v>
      </c>
      <c r="AF1622" s="55">
        <v>218.166</v>
      </c>
      <c r="AG1622" s="56">
        <v>35.687750000000001</v>
      </c>
      <c r="AH1622" s="57">
        <v>107.53878999999999</v>
      </c>
      <c r="AI1622" s="35"/>
      <c r="AJ1622" s="58">
        <v>10.506440000000001</v>
      </c>
      <c r="AK1622" s="58"/>
      <c r="AL1622" s="35">
        <v>0</v>
      </c>
      <c r="AM1622" s="35"/>
      <c r="AN1622" s="35"/>
      <c r="AQ1622" s="24">
        <f t="shared" si="114"/>
        <v>882.63322999999991</v>
      </c>
      <c r="AS1622" s="34">
        <v>793.05</v>
      </c>
      <c r="AU1622" s="20">
        <f t="shared" si="113"/>
        <v>1675.6832299999999</v>
      </c>
      <c r="AW1622" s="20"/>
    </row>
    <row r="1623" spans="1:49" x14ac:dyDescent="0.25">
      <c r="A1623" t="str">
        <f>VLOOKUP($B1623,'Cushing Balance'!$C$2:$E$500,3,TRUE)</f>
        <v>512013</v>
      </c>
      <c r="B1623" s="1">
        <v>41634</v>
      </c>
      <c r="C1623" s="31"/>
      <c r="D1623" s="25">
        <v>445.51259999999996</v>
      </c>
      <c r="E1623" s="42">
        <v>139.71579</v>
      </c>
      <c r="F1623" s="35"/>
      <c r="G1623" s="23">
        <v>79.015996977419348</v>
      </c>
      <c r="H1623" s="40">
        <v>79.294669999999996</v>
      </c>
      <c r="I1623" s="35">
        <v>0</v>
      </c>
      <c r="J1623" s="26">
        <v>0</v>
      </c>
      <c r="K1623" s="9">
        <v>94.585520000000002</v>
      </c>
      <c r="L1623" s="51">
        <v>22.765580000000003</v>
      </c>
      <c r="M1623" s="16">
        <v>331.83297999999996</v>
      </c>
      <c r="N1623" s="49">
        <v>53.801580000000001</v>
      </c>
      <c r="O1623" s="50">
        <v>74.04092</v>
      </c>
      <c r="P1623" s="58"/>
      <c r="Q1623" s="58"/>
      <c r="R1623" s="39">
        <v>18.009979999999999</v>
      </c>
      <c r="S1623" s="58"/>
      <c r="T1623" s="58"/>
      <c r="V1623" s="24">
        <f t="shared" si="111"/>
        <v>1338.5756169774193</v>
      </c>
      <c r="X1623" s="5">
        <v>412.48608902985382</v>
      </c>
      <c r="Z1623" s="20">
        <f t="shared" si="112"/>
        <v>1751.0617060072732</v>
      </c>
      <c r="AA1623" s="59">
        <f t="shared" si="110"/>
        <v>41634</v>
      </c>
      <c r="AB1623" s="25">
        <v>147.51621</v>
      </c>
      <c r="AC1623" s="52">
        <v>349.00294000000002</v>
      </c>
      <c r="AD1623" s="35"/>
      <c r="AE1623" s="54">
        <v>0</v>
      </c>
      <c r="AF1623" s="55">
        <v>229.66670999999999</v>
      </c>
      <c r="AG1623" s="56">
        <v>36.13035</v>
      </c>
      <c r="AH1623" s="57">
        <v>116.03177000000001</v>
      </c>
      <c r="AI1623" s="35"/>
      <c r="AJ1623" s="58">
        <v>5.1754199999999999</v>
      </c>
      <c r="AK1623" s="58"/>
      <c r="AL1623" s="35">
        <v>0</v>
      </c>
      <c r="AM1623" s="35"/>
      <c r="AN1623" s="35"/>
      <c r="AQ1623" s="24">
        <f t="shared" si="114"/>
        <v>883.52340000000015</v>
      </c>
      <c r="AS1623" s="34">
        <v>793.05</v>
      </c>
      <c r="AU1623" s="20">
        <f t="shared" si="113"/>
        <v>1676.5734000000002</v>
      </c>
      <c r="AW1623" s="20"/>
    </row>
    <row r="1624" spans="1:49" x14ac:dyDescent="0.25">
      <c r="A1624" t="str">
        <f>VLOOKUP($B1624,'Cushing Balance'!$C$2:$E$500,3,TRUE)</f>
        <v>512013</v>
      </c>
      <c r="B1624" s="1">
        <v>41635</v>
      </c>
      <c r="C1624" s="31"/>
      <c r="D1624" s="25">
        <v>177.85542000000001</v>
      </c>
      <c r="E1624" s="42">
        <v>141.18983</v>
      </c>
      <c r="F1624" s="35"/>
      <c r="G1624" s="23">
        <v>79.015996977419348</v>
      </c>
      <c r="H1624" s="40">
        <v>79.411940000000001</v>
      </c>
      <c r="I1624" s="35">
        <v>0</v>
      </c>
      <c r="J1624" s="26">
        <v>0</v>
      </c>
      <c r="K1624" s="9">
        <v>92.95044</v>
      </c>
      <c r="L1624" s="51">
        <v>23.312919999999998</v>
      </c>
      <c r="M1624" s="16">
        <v>348.46413000000001</v>
      </c>
      <c r="N1624" s="49">
        <v>76.220039999999997</v>
      </c>
      <c r="O1624" s="50">
        <v>68.206330000000008</v>
      </c>
      <c r="P1624" s="58"/>
      <c r="Q1624" s="58"/>
      <c r="R1624" s="39">
        <v>17.714459999999999</v>
      </c>
      <c r="S1624" s="58"/>
      <c r="T1624" s="58"/>
      <c r="V1624" s="24">
        <f t="shared" si="111"/>
        <v>1104.3415069774194</v>
      </c>
      <c r="X1624" s="5">
        <v>412.48608902985382</v>
      </c>
      <c r="Z1624" s="20">
        <f t="shared" si="112"/>
        <v>1516.8275960072733</v>
      </c>
      <c r="AA1624" s="59">
        <f t="shared" si="110"/>
        <v>41635</v>
      </c>
      <c r="AB1624" s="25">
        <v>146.72288</v>
      </c>
      <c r="AC1624" s="52">
        <v>353.75996000000004</v>
      </c>
      <c r="AD1624" s="35"/>
      <c r="AE1624" s="54">
        <v>0</v>
      </c>
      <c r="AF1624" s="55">
        <v>229.85407999999998</v>
      </c>
      <c r="AG1624" s="56">
        <v>36.25694</v>
      </c>
      <c r="AH1624" s="57">
        <v>127.30256</v>
      </c>
      <c r="AI1624" s="35"/>
      <c r="AJ1624" s="58">
        <v>13.38006</v>
      </c>
      <c r="AK1624" s="58"/>
      <c r="AL1624" s="35">
        <v>0</v>
      </c>
      <c r="AM1624" s="35"/>
      <c r="AN1624" s="35"/>
      <c r="AQ1624" s="24">
        <f t="shared" si="114"/>
        <v>907.27647999999988</v>
      </c>
      <c r="AS1624" s="34">
        <v>793.05</v>
      </c>
      <c r="AU1624" s="20">
        <f t="shared" si="113"/>
        <v>1700.3264799999997</v>
      </c>
      <c r="AW1624" s="20"/>
    </row>
    <row r="1625" spans="1:49" x14ac:dyDescent="0.25">
      <c r="A1625" t="str">
        <f>VLOOKUP($B1625,'Cushing Balance'!$C$2:$E$500,3,TRUE)</f>
        <v>522013</v>
      </c>
      <c r="B1625" s="1">
        <v>41636</v>
      </c>
      <c r="C1625" s="31"/>
      <c r="D1625" s="25">
        <v>334.49146000000002</v>
      </c>
      <c r="E1625" s="42">
        <v>166.97892000000002</v>
      </c>
      <c r="F1625" s="35"/>
      <c r="G1625" s="23">
        <v>79.015996977419348</v>
      </c>
      <c r="H1625" s="40">
        <v>79.23660000000001</v>
      </c>
      <c r="I1625" s="35">
        <v>0</v>
      </c>
      <c r="J1625" s="26">
        <v>0</v>
      </c>
      <c r="K1625" s="9">
        <v>98.598039999999997</v>
      </c>
      <c r="L1625" s="51">
        <v>23.451900000000002</v>
      </c>
      <c r="M1625" s="16">
        <v>398.95756</v>
      </c>
      <c r="N1625" s="49">
        <v>100.17577</v>
      </c>
      <c r="O1625" s="50">
        <v>71.115250000000003</v>
      </c>
      <c r="P1625" s="58"/>
      <c r="Q1625" s="58"/>
      <c r="R1625" s="39">
        <v>12.359629999999999</v>
      </c>
      <c r="S1625" s="58"/>
      <c r="T1625" s="58"/>
      <c r="V1625" s="24">
        <f t="shared" si="111"/>
        <v>1364.3811269774194</v>
      </c>
      <c r="X1625" s="5">
        <v>412.48608902985382</v>
      </c>
      <c r="Z1625" s="20">
        <f t="shared" si="112"/>
        <v>1776.8672160072733</v>
      </c>
      <c r="AA1625" s="59">
        <f t="shared" si="110"/>
        <v>41636</v>
      </c>
      <c r="AB1625" s="25">
        <v>148.49007999999998</v>
      </c>
      <c r="AC1625" s="52">
        <v>352.20371</v>
      </c>
      <c r="AD1625" s="35"/>
      <c r="AE1625" s="12">
        <v>0</v>
      </c>
      <c r="AF1625" s="55">
        <v>208.25301999999999</v>
      </c>
      <c r="AG1625" s="56">
        <v>34.795379999999994</v>
      </c>
      <c r="AH1625" s="57">
        <v>90.737880000000004</v>
      </c>
      <c r="AI1625" s="35"/>
      <c r="AJ1625" s="58">
        <v>15.29283</v>
      </c>
      <c r="AK1625" s="58"/>
      <c r="AL1625" s="35">
        <v>0</v>
      </c>
      <c r="AM1625" s="35"/>
      <c r="AN1625" s="35"/>
      <c r="AQ1625" s="24">
        <f t="shared" si="114"/>
        <v>849.77289999999994</v>
      </c>
      <c r="AS1625" s="34">
        <v>793.05</v>
      </c>
      <c r="AU1625" s="20">
        <f t="shared" si="113"/>
        <v>1642.8228999999999</v>
      </c>
      <c r="AW1625" s="20"/>
    </row>
    <row r="1626" spans="1:49" x14ac:dyDescent="0.25">
      <c r="A1626" t="str">
        <f>VLOOKUP($B1626,'Cushing Balance'!$C$2:$E$500,3,TRUE)</f>
        <v>522013</v>
      </c>
      <c r="B1626" s="1">
        <v>41637</v>
      </c>
      <c r="C1626" s="31"/>
      <c r="D1626" s="25">
        <v>348.17477000000002</v>
      </c>
      <c r="E1626" s="42">
        <v>167.87389999999999</v>
      </c>
      <c r="F1626" s="35"/>
      <c r="G1626" s="23">
        <v>79.015996977419348</v>
      </c>
      <c r="H1626" s="40">
        <v>79.956980000000001</v>
      </c>
      <c r="I1626" s="35">
        <v>0</v>
      </c>
      <c r="J1626" s="26">
        <v>0</v>
      </c>
      <c r="K1626" s="9">
        <v>100.89202</v>
      </c>
      <c r="L1626" s="51">
        <v>23.326730000000001</v>
      </c>
      <c r="M1626" s="16">
        <v>356.29259999999999</v>
      </c>
      <c r="N1626" s="49">
        <v>101.34308</v>
      </c>
      <c r="O1626" s="50">
        <v>70.457880000000003</v>
      </c>
      <c r="P1626" s="58"/>
      <c r="Q1626" s="58"/>
      <c r="R1626" s="39">
        <v>0.70628999999999997</v>
      </c>
      <c r="S1626" s="58"/>
      <c r="T1626" s="58"/>
      <c r="V1626" s="24">
        <f t="shared" si="111"/>
        <v>1328.0402469774194</v>
      </c>
      <c r="X1626" s="5">
        <v>412.48608902985382</v>
      </c>
      <c r="Z1626" s="20">
        <f t="shared" si="112"/>
        <v>1740.5263360072731</v>
      </c>
      <c r="AA1626" s="59">
        <f t="shared" si="110"/>
        <v>41637</v>
      </c>
      <c r="AB1626" s="25">
        <v>148.40402</v>
      </c>
      <c r="AC1626" s="52">
        <v>348.02393999999998</v>
      </c>
      <c r="AD1626" s="35"/>
      <c r="AE1626" s="43">
        <v>0</v>
      </c>
      <c r="AF1626" s="55">
        <v>196.54363000000001</v>
      </c>
      <c r="AG1626" s="56">
        <v>30.762400000000003</v>
      </c>
      <c r="AH1626" s="57">
        <v>128.14594</v>
      </c>
      <c r="AI1626" s="35"/>
      <c r="AJ1626" s="58">
        <v>14.367749999999999</v>
      </c>
      <c r="AK1626" s="58"/>
      <c r="AL1626" s="35">
        <v>0</v>
      </c>
      <c r="AM1626" s="35"/>
      <c r="AN1626" s="35"/>
      <c r="AQ1626" s="24">
        <f t="shared" si="114"/>
        <v>866.24767999999995</v>
      </c>
      <c r="AS1626" s="34">
        <v>793.05</v>
      </c>
      <c r="AU1626" s="20">
        <f t="shared" si="113"/>
        <v>1659.2976799999999</v>
      </c>
      <c r="AW1626" s="20"/>
    </row>
    <row r="1627" spans="1:49" x14ac:dyDescent="0.25">
      <c r="A1627" t="str">
        <f>VLOOKUP($B1627,'Cushing Balance'!$C$2:$E$500,3,TRUE)</f>
        <v>522013</v>
      </c>
      <c r="B1627" s="1">
        <v>41638</v>
      </c>
      <c r="C1627" s="31"/>
      <c r="D1627" s="25">
        <v>119.63464999999999</v>
      </c>
      <c r="E1627" s="42">
        <v>163.27070999999998</v>
      </c>
      <c r="F1627" s="35"/>
      <c r="G1627" s="23">
        <v>79.015996977419348</v>
      </c>
      <c r="H1627" s="40">
        <v>78.654039999999995</v>
      </c>
      <c r="I1627" s="35">
        <v>0</v>
      </c>
      <c r="J1627" s="26">
        <v>0</v>
      </c>
      <c r="K1627" s="9">
        <v>101.23258</v>
      </c>
      <c r="L1627" s="51">
        <v>23.223099999999999</v>
      </c>
      <c r="M1627" s="16">
        <v>375.43346000000003</v>
      </c>
      <c r="N1627" s="49">
        <v>33.779290000000003</v>
      </c>
      <c r="O1627" s="50">
        <v>73.624649999999988</v>
      </c>
      <c r="P1627" s="58"/>
      <c r="Q1627" s="58"/>
      <c r="R1627" s="39">
        <v>0.26730999999999999</v>
      </c>
      <c r="S1627" s="58"/>
      <c r="T1627" s="58"/>
      <c r="V1627" s="24">
        <f t="shared" si="111"/>
        <v>1048.1357869774192</v>
      </c>
      <c r="X1627" s="5">
        <v>412.48608902985382</v>
      </c>
      <c r="Z1627" s="20">
        <f t="shared" si="112"/>
        <v>1460.6218760072729</v>
      </c>
      <c r="AA1627" s="59">
        <f t="shared" si="110"/>
        <v>41638</v>
      </c>
      <c r="AB1627" s="25">
        <v>147.25251999999998</v>
      </c>
      <c r="AC1627" s="52">
        <v>126.13921000000001</v>
      </c>
      <c r="AD1627" s="35"/>
      <c r="AE1627" s="54">
        <v>38.428100000000001</v>
      </c>
      <c r="AF1627" s="55">
        <v>201.73675</v>
      </c>
      <c r="AG1627" s="56">
        <v>25.486459999999997</v>
      </c>
      <c r="AH1627" s="57">
        <v>136.24688</v>
      </c>
      <c r="AI1627" s="35"/>
      <c r="AJ1627" s="58">
        <v>14.628920000000001</v>
      </c>
      <c r="AK1627" s="58"/>
      <c r="AL1627" s="35">
        <v>0</v>
      </c>
      <c r="AM1627" s="35"/>
      <c r="AN1627" s="35"/>
      <c r="AQ1627" s="24">
        <f t="shared" si="114"/>
        <v>689.91884000000005</v>
      </c>
      <c r="AS1627" s="34">
        <v>793.05</v>
      </c>
      <c r="AU1627" s="20">
        <f t="shared" si="113"/>
        <v>1482.96884</v>
      </c>
      <c r="AW1627" s="20"/>
    </row>
    <row r="1628" spans="1:49" x14ac:dyDescent="0.25">
      <c r="A1628" t="str">
        <f>VLOOKUP($B1628,'Cushing Balance'!$C$2:$E$500,3,TRUE)</f>
        <v>522013</v>
      </c>
      <c r="B1628" s="1">
        <v>41639</v>
      </c>
      <c r="C1628" s="31"/>
      <c r="D1628" s="25">
        <v>288.96994000000001</v>
      </c>
      <c r="E1628" s="42">
        <v>162.92151999999999</v>
      </c>
      <c r="F1628" s="35"/>
      <c r="G1628" s="23">
        <v>79.015996977419348</v>
      </c>
      <c r="H1628" s="40">
        <v>78.720789999999994</v>
      </c>
      <c r="I1628" s="35">
        <v>0</v>
      </c>
      <c r="J1628" s="26">
        <v>0</v>
      </c>
      <c r="K1628" s="9">
        <v>97.154440000000008</v>
      </c>
      <c r="L1628" s="51">
        <v>23.2835</v>
      </c>
      <c r="M1628" s="16">
        <v>295.04793999999998</v>
      </c>
      <c r="N1628" s="49">
        <v>118.73313</v>
      </c>
      <c r="O1628" s="50">
        <v>70.772480000000002</v>
      </c>
      <c r="P1628" s="58"/>
      <c r="Q1628" s="58"/>
      <c r="R1628" s="39">
        <v>0</v>
      </c>
      <c r="S1628" s="58"/>
      <c r="T1628" s="58"/>
      <c r="V1628" s="24">
        <f t="shared" si="111"/>
        <v>1214.6197369774195</v>
      </c>
      <c r="X1628" s="5">
        <v>412.48608902985382</v>
      </c>
      <c r="Z1628" s="20">
        <f t="shared" si="112"/>
        <v>1627.1058260072732</v>
      </c>
      <c r="AA1628" s="59">
        <f t="shared" si="110"/>
        <v>41639</v>
      </c>
      <c r="AB1628" s="25">
        <v>148.43035</v>
      </c>
      <c r="AC1628" s="52">
        <v>357.04428999999999</v>
      </c>
      <c r="AD1628" s="35"/>
      <c r="AE1628" s="54">
        <v>61.527650000000001</v>
      </c>
      <c r="AF1628" s="55">
        <v>201.52204</v>
      </c>
      <c r="AG1628" s="56">
        <v>32.123519999999999</v>
      </c>
      <c r="AH1628" s="57">
        <v>125.89456</v>
      </c>
      <c r="AI1628" s="35"/>
      <c r="AJ1628" s="58">
        <v>10.900459999999999</v>
      </c>
      <c r="AK1628" s="58"/>
      <c r="AL1628" s="35">
        <v>0</v>
      </c>
      <c r="AM1628" s="35"/>
      <c r="AN1628" s="35"/>
      <c r="AQ1628" s="24">
        <f t="shared" si="114"/>
        <v>937.44286999999986</v>
      </c>
      <c r="AS1628" s="34">
        <v>793.05</v>
      </c>
      <c r="AU1628" s="20">
        <f t="shared" si="113"/>
        <v>1730.4928699999998</v>
      </c>
      <c r="AW1628" s="20"/>
    </row>
    <row r="1629" spans="1:49" x14ac:dyDescent="0.25">
      <c r="A1629" t="str">
        <f>VLOOKUP($B1629,'Cushing Balance'!$C$2:$E$500,3,TRUE)</f>
        <v>522013</v>
      </c>
      <c r="B1629" s="1">
        <v>41640</v>
      </c>
      <c r="C1629" s="31"/>
      <c r="D1629" s="25">
        <v>288.56146000000001</v>
      </c>
      <c r="E1629" s="42">
        <v>176.87375</v>
      </c>
      <c r="F1629" s="35"/>
      <c r="G1629" s="23">
        <v>93.079614919354853</v>
      </c>
      <c r="H1629" s="40">
        <v>69.461830000000006</v>
      </c>
      <c r="I1629" s="35">
        <v>0</v>
      </c>
      <c r="J1629" s="26">
        <v>0</v>
      </c>
      <c r="K1629" s="9">
        <v>93.58802</v>
      </c>
      <c r="L1629" s="51">
        <v>22.705669999999998</v>
      </c>
      <c r="M1629" s="16">
        <v>360.63416999999998</v>
      </c>
      <c r="N1629" s="49">
        <v>84.672710000000009</v>
      </c>
      <c r="O1629" s="50">
        <v>69.525689999999997</v>
      </c>
      <c r="P1629" s="58"/>
      <c r="Q1629" s="58"/>
      <c r="R1629" s="39">
        <v>0</v>
      </c>
      <c r="S1629" s="58"/>
      <c r="T1629" s="58"/>
      <c r="V1629" s="24">
        <f t="shared" si="111"/>
        <v>1259.1029149193548</v>
      </c>
      <c r="X1629" s="5">
        <v>415.628010378574</v>
      </c>
      <c r="Z1629" s="20">
        <f t="shared" si="112"/>
        <v>1674.7309252979289</v>
      </c>
      <c r="AA1629" s="59">
        <f t="shared" si="110"/>
        <v>41640</v>
      </c>
      <c r="AB1629" s="25">
        <v>148.06225000000001</v>
      </c>
      <c r="AC1629" s="52">
        <v>370.20553999999998</v>
      </c>
      <c r="AD1629" s="35"/>
      <c r="AE1629" s="54">
        <v>48.493790000000004</v>
      </c>
      <c r="AF1629" s="55">
        <v>220.13598000000002</v>
      </c>
      <c r="AG1629" s="56">
        <v>33.269980000000004</v>
      </c>
      <c r="AH1629" s="57">
        <v>137.13135</v>
      </c>
      <c r="AI1629" s="35"/>
      <c r="AJ1629" s="58">
        <v>9.7176000000000009</v>
      </c>
      <c r="AK1629" s="58"/>
      <c r="AL1629" s="35">
        <v>0</v>
      </c>
      <c r="AM1629" s="35"/>
      <c r="AN1629" s="35"/>
      <c r="AQ1629" s="24">
        <f t="shared" si="114"/>
        <v>967.01648999999998</v>
      </c>
      <c r="AS1629" s="34">
        <v>816</v>
      </c>
      <c r="AU1629" s="20">
        <f t="shared" si="113"/>
        <v>1783.01649</v>
      </c>
      <c r="AW1629" s="20"/>
    </row>
    <row r="1630" spans="1:49" x14ac:dyDescent="0.25">
      <c r="A1630" t="str">
        <f>VLOOKUP($B1630,'Cushing Balance'!$C$2:$E$500,3,TRUE)</f>
        <v>522013</v>
      </c>
      <c r="B1630" s="1">
        <v>41641</v>
      </c>
      <c r="C1630" s="31"/>
      <c r="D1630" s="25">
        <v>192.80831000000001</v>
      </c>
      <c r="E1630" s="42">
        <v>167.26942000000003</v>
      </c>
      <c r="F1630" s="35"/>
      <c r="G1630" s="23">
        <v>93.079614919354853</v>
      </c>
      <c r="H1630" s="40">
        <v>78.36927</v>
      </c>
      <c r="I1630" s="35">
        <v>0</v>
      </c>
      <c r="J1630" s="26">
        <v>0</v>
      </c>
      <c r="K1630" s="9">
        <v>83.466039999999992</v>
      </c>
      <c r="L1630" s="51">
        <v>23.149039999999999</v>
      </c>
      <c r="M1630" s="16">
        <v>377.90365000000003</v>
      </c>
      <c r="N1630" s="49">
        <v>52.084940000000003</v>
      </c>
      <c r="O1630" s="50">
        <v>74.184789999999992</v>
      </c>
      <c r="P1630" s="58"/>
      <c r="Q1630" s="58"/>
      <c r="R1630" s="39">
        <v>0</v>
      </c>
      <c r="S1630" s="58"/>
      <c r="T1630" s="58"/>
      <c r="V1630" s="24">
        <f t="shared" si="111"/>
        <v>1142.3150749193549</v>
      </c>
      <c r="X1630" s="5">
        <v>415.628010378574</v>
      </c>
      <c r="Z1630" s="20">
        <f t="shared" si="112"/>
        <v>1557.943085297929</v>
      </c>
      <c r="AA1630" s="59">
        <f t="shared" si="110"/>
        <v>41641</v>
      </c>
      <c r="AB1630" s="25">
        <v>144.23607999999999</v>
      </c>
      <c r="AC1630" s="52">
        <v>345.91934999999995</v>
      </c>
      <c r="AD1630" s="35"/>
      <c r="AE1630" s="54">
        <v>88.447310000000002</v>
      </c>
      <c r="AF1630" s="55">
        <v>230.0111</v>
      </c>
      <c r="AG1630" s="56">
        <v>31.52319</v>
      </c>
      <c r="AH1630" s="57">
        <v>165.47864999999999</v>
      </c>
      <c r="AI1630" s="35"/>
      <c r="AJ1630" s="58">
        <v>9.7891700000000004</v>
      </c>
      <c r="AK1630" s="58"/>
      <c r="AL1630" s="35">
        <v>0</v>
      </c>
      <c r="AM1630" s="35"/>
      <c r="AN1630" s="35"/>
      <c r="AQ1630" s="24">
        <f t="shared" si="114"/>
        <v>1015.40485</v>
      </c>
      <c r="AS1630" s="34">
        <v>816</v>
      </c>
      <c r="AU1630" s="20">
        <f t="shared" si="113"/>
        <v>1831.4048499999999</v>
      </c>
      <c r="AW1630" s="20"/>
    </row>
    <row r="1631" spans="1:49" x14ac:dyDescent="0.25">
      <c r="A1631" t="str">
        <f>VLOOKUP($B1631,'Cushing Balance'!$C$2:$E$500,3,TRUE)</f>
        <v>522013</v>
      </c>
      <c r="B1631" s="1">
        <v>41642</v>
      </c>
      <c r="C1631" s="31"/>
      <c r="D1631" s="25">
        <v>180.98157999999998</v>
      </c>
      <c r="E1631" s="42">
        <v>176.90434999999999</v>
      </c>
      <c r="F1631" s="35"/>
      <c r="G1631" s="23">
        <v>93.079614919354853</v>
      </c>
      <c r="H1631" s="40">
        <v>76.924229999999994</v>
      </c>
      <c r="I1631" s="35">
        <v>0</v>
      </c>
      <c r="J1631" s="26">
        <v>0</v>
      </c>
      <c r="K1631" s="9">
        <v>89.534750000000003</v>
      </c>
      <c r="L1631" s="51">
        <v>23.469919999999998</v>
      </c>
      <c r="M1631" s="16">
        <v>338.12390000000005</v>
      </c>
      <c r="N1631" s="49">
        <v>90.905190000000005</v>
      </c>
      <c r="O1631" s="50">
        <v>72.615769999999998</v>
      </c>
      <c r="P1631" s="58"/>
      <c r="Q1631" s="58"/>
      <c r="R1631" s="39">
        <v>0</v>
      </c>
      <c r="S1631" s="58"/>
      <c r="T1631" s="58"/>
      <c r="V1631" s="24">
        <f t="shared" si="111"/>
        <v>1142.5393049193549</v>
      </c>
      <c r="X1631" s="5">
        <v>415.628010378574</v>
      </c>
      <c r="Z1631" s="20">
        <f t="shared" si="112"/>
        <v>1558.1673152979288</v>
      </c>
      <c r="AA1631" s="59">
        <f t="shared" si="110"/>
        <v>41642</v>
      </c>
      <c r="AB1631" s="25">
        <v>148.17419000000001</v>
      </c>
      <c r="AC1631" s="52">
        <v>337.16891999999996</v>
      </c>
      <c r="AD1631" s="35"/>
      <c r="AE1631" s="54">
        <v>120.21947999999999</v>
      </c>
      <c r="AF1631" s="55">
        <v>231.78806</v>
      </c>
      <c r="AG1631" s="56">
        <v>27.881019999999999</v>
      </c>
      <c r="AH1631" s="57">
        <v>158.13864999999998</v>
      </c>
      <c r="AI1631" s="35"/>
      <c r="AJ1631" s="58">
        <v>14.98502</v>
      </c>
      <c r="AK1631" s="58"/>
      <c r="AL1631" s="35">
        <v>0</v>
      </c>
      <c r="AM1631" s="35"/>
      <c r="AN1631" s="35"/>
      <c r="AQ1631" s="24">
        <f t="shared" si="114"/>
        <v>1038.3553400000001</v>
      </c>
      <c r="AS1631" s="34">
        <v>816</v>
      </c>
      <c r="AU1631" s="20">
        <f t="shared" si="113"/>
        <v>1854.3553400000001</v>
      </c>
      <c r="AW1631" s="20"/>
    </row>
    <row r="1632" spans="1:49" x14ac:dyDescent="0.25">
      <c r="A1632" t="str">
        <f>VLOOKUP($B1632,'Cushing Balance'!$C$2:$E$500,3,TRUE)</f>
        <v>12014</v>
      </c>
      <c r="B1632" s="1">
        <v>41643</v>
      </c>
      <c r="C1632" s="31"/>
      <c r="D1632" s="25">
        <v>469.80841999999996</v>
      </c>
      <c r="E1632" s="42">
        <v>176.73031</v>
      </c>
      <c r="F1632" s="35"/>
      <c r="G1632" s="23">
        <v>93.079614919354853</v>
      </c>
      <c r="H1632" s="40">
        <v>81.091580000000008</v>
      </c>
      <c r="I1632" s="35">
        <v>0</v>
      </c>
      <c r="J1632" s="26">
        <v>0</v>
      </c>
      <c r="K1632" s="9">
        <v>96.131960000000007</v>
      </c>
      <c r="L1632" s="51">
        <v>23.275770000000001</v>
      </c>
      <c r="M1632" s="16">
        <v>386.66063000000003</v>
      </c>
      <c r="N1632" s="49">
        <v>114.00242</v>
      </c>
      <c r="O1632" s="50">
        <v>72.495380000000011</v>
      </c>
      <c r="P1632" s="58"/>
      <c r="Q1632" s="58"/>
      <c r="R1632" s="39">
        <v>0</v>
      </c>
      <c r="S1632" s="58"/>
      <c r="T1632" s="58"/>
      <c r="V1632" s="24">
        <f t="shared" si="111"/>
        <v>1513.2760849193551</v>
      </c>
      <c r="X1632" s="5">
        <v>415.628010378574</v>
      </c>
      <c r="Z1632" s="20">
        <f t="shared" si="112"/>
        <v>1928.904095297929</v>
      </c>
      <c r="AA1632" s="59">
        <f t="shared" si="110"/>
        <v>41643</v>
      </c>
      <c r="AB1632" s="25">
        <v>149.51263</v>
      </c>
      <c r="AC1632" s="52">
        <v>353.54788000000002</v>
      </c>
      <c r="AD1632" s="35"/>
      <c r="AE1632" s="54">
        <v>64.817769999999996</v>
      </c>
      <c r="AF1632" s="55">
        <v>227.29713000000001</v>
      </c>
      <c r="AG1632" s="56">
        <v>30.711080000000003</v>
      </c>
      <c r="AH1632" s="57">
        <v>146.77554000000001</v>
      </c>
      <c r="AI1632" s="35"/>
      <c r="AJ1632" s="58">
        <v>15.59933</v>
      </c>
      <c r="AK1632" s="58"/>
      <c r="AL1632" s="35">
        <v>0</v>
      </c>
      <c r="AM1632" s="35"/>
      <c r="AN1632" s="35"/>
      <c r="AQ1632" s="24">
        <f t="shared" si="114"/>
        <v>988.26136000000008</v>
      </c>
      <c r="AS1632" s="34">
        <v>816</v>
      </c>
      <c r="AU1632" s="20">
        <f t="shared" si="113"/>
        <v>1804.26136</v>
      </c>
      <c r="AW1632" s="20"/>
    </row>
    <row r="1633" spans="1:49" x14ac:dyDescent="0.25">
      <c r="A1633" t="str">
        <f>VLOOKUP($B1633,'Cushing Balance'!$C$2:$E$500,3,TRUE)</f>
        <v>12014</v>
      </c>
      <c r="B1633" s="1">
        <v>41644</v>
      </c>
      <c r="C1633" s="31"/>
      <c r="D1633" s="25">
        <v>107.94888</v>
      </c>
      <c r="E1633" s="42">
        <v>145.67282999999998</v>
      </c>
      <c r="F1633" s="35"/>
      <c r="G1633" s="23">
        <v>93.079614919354853</v>
      </c>
      <c r="H1633" s="40">
        <v>78.844880000000003</v>
      </c>
      <c r="I1633" s="35">
        <v>0</v>
      </c>
      <c r="J1633" s="26">
        <v>0</v>
      </c>
      <c r="K1633" s="9">
        <v>102.636</v>
      </c>
      <c r="L1633" s="51">
        <v>23.131040000000002</v>
      </c>
      <c r="M1633" s="16">
        <v>380.20029</v>
      </c>
      <c r="N1633" s="49">
        <v>94.682600000000008</v>
      </c>
      <c r="O1633" s="50">
        <v>72.784829999999999</v>
      </c>
      <c r="P1633" s="58"/>
      <c r="Q1633" s="58"/>
      <c r="R1633" s="39">
        <v>0</v>
      </c>
      <c r="S1633" s="58"/>
      <c r="T1633" s="58"/>
      <c r="V1633" s="24">
        <f t="shared" si="111"/>
        <v>1098.9809649193548</v>
      </c>
      <c r="X1633" s="5">
        <v>415.628010378574</v>
      </c>
      <c r="Z1633" s="20">
        <f t="shared" si="112"/>
        <v>1514.6089752979287</v>
      </c>
      <c r="AA1633" s="59">
        <f t="shared" si="110"/>
        <v>41644</v>
      </c>
      <c r="AB1633" s="25">
        <v>146.53469000000001</v>
      </c>
      <c r="AC1633" s="52">
        <v>351.52659999999997</v>
      </c>
      <c r="AD1633" s="35"/>
      <c r="AE1633" s="54">
        <v>49.06756</v>
      </c>
      <c r="AF1633" s="55">
        <v>228.71914999999998</v>
      </c>
      <c r="AG1633" s="56">
        <v>31.462060000000001</v>
      </c>
      <c r="AH1633" s="57">
        <v>161.54854</v>
      </c>
      <c r="AI1633" s="35"/>
      <c r="AJ1633" s="58">
        <v>13.9221</v>
      </c>
      <c r="AK1633" s="58"/>
      <c r="AL1633" s="35">
        <v>0</v>
      </c>
      <c r="AM1633" s="35"/>
      <c r="AN1633" s="35"/>
      <c r="AQ1633" s="24">
        <f t="shared" si="114"/>
        <v>982.78069999999991</v>
      </c>
      <c r="AS1633" s="34">
        <v>816</v>
      </c>
      <c r="AU1633" s="20">
        <f t="shared" si="113"/>
        <v>1798.7806999999998</v>
      </c>
      <c r="AW1633" s="20"/>
    </row>
    <row r="1634" spans="1:49" x14ac:dyDescent="0.25">
      <c r="A1634" t="str">
        <f>VLOOKUP($B1634,'Cushing Balance'!$C$2:$E$500,3,TRUE)</f>
        <v>12014</v>
      </c>
      <c r="B1634" s="1">
        <v>41645</v>
      </c>
      <c r="C1634" s="31"/>
      <c r="D1634" s="25">
        <v>22.881730000000001</v>
      </c>
      <c r="E1634" s="42">
        <v>111.90671</v>
      </c>
      <c r="F1634" s="35"/>
      <c r="G1634" s="23">
        <v>93.079614919354853</v>
      </c>
      <c r="H1634" s="40">
        <v>79.16</v>
      </c>
      <c r="I1634" s="35">
        <v>0</v>
      </c>
      <c r="J1634" s="26">
        <v>0</v>
      </c>
      <c r="K1634" s="9">
        <v>102.95804</v>
      </c>
      <c r="L1634" s="51">
        <v>23.105520000000002</v>
      </c>
      <c r="M1634" s="16">
        <v>370.05700000000002</v>
      </c>
      <c r="N1634" s="49">
        <v>90.766539999999992</v>
      </c>
      <c r="O1634" s="50">
        <v>62.615769999999998</v>
      </c>
      <c r="P1634" s="58"/>
      <c r="Q1634" s="58"/>
      <c r="R1634" s="39">
        <v>53.445129999999999</v>
      </c>
      <c r="S1634" s="58"/>
      <c r="T1634" s="58"/>
      <c r="V1634" s="24">
        <f t="shared" si="111"/>
        <v>1009.9760549193549</v>
      </c>
      <c r="X1634" s="5">
        <v>415.628010378574</v>
      </c>
      <c r="Z1634" s="20">
        <f t="shared" si="112"/>
        <v>1425.6040652979289</v>
      </c>
      <c r="AA1634" s="59">
        <f t="shared" si="110"/>
        <v>41645</v>
      </c>
      <c r="AB1634" s="25">
        <v>138.76739999999998</v>
      </c>
      <c r="AC1634" s="52">
        <v>353.93671000000001</v>
      </c>
      <c r="AD1634" s="35"/>
      <c r="AE1634" s="54">
        <v>79.363669999999999</v>
      </c>
      <c r="AF1634" s="55">
        <v>230.29329000000001</v>
      </c>
      <c r="AG1634" s="56">
        <v>30.890349999999998</v>
      </c>
      <c r="AH1634" s="57">
        <v>164.86269000000001</v>
      </c>
      <c r="AI1634" s="35"/>
      <c r="AJ1634" s="58">
        <v>14.207459999999999</v>
      </c>
      <c r="AK1634" s="58"/>
      <c r="AL1634" s="35">
        <v>0</v>
      </c>
      <c r="AM1634" s="35"/>
      <c r="AN1634" s="35"/>
      <c r="AQ1634" s="24">
        <f t="shared" si="114"/>
        <v>1012.32157</v>
      </c>
      <c r="AS1634" s="34">
        <v>816</v>
      </c>
      <c r="AU1634" s="20">
        <f t="shared" si="113"/>
        <v>1828.3215700000001</v>
      </c>
      <c r="AW1634" s="20"/>
    </row>
    <row r="1635" spans="1:49" x14ac:dyDescent="0.25">
      <c r="A1635" t="str">
        <f>VLOOKUP($B1635,'Cushing Balance'!$C$2:$E$500,3,TRUE)</f>
        <v>12014</v>
      </c>
      <c r="B1635" s="1">
        <v>41646</v>
      </c>
      <c r="C1635" s="31"/>
      <c r="D1635" s="25">
        <v>54.906669999999998</v>
      </c>
      <c r="E1635" s="42">
        <v>155.74694</v>
      </c>
      <c r="F1635" s="35"/>
      <c r="G1635" s="23">
        <v>93.079614919354853</v>
      </c>
      <c r="H1635" s="40">
        <v>74.190210000000008</v>
      </c>
      <c r="I1635" s="35">
        <v>0</v>
      </c>
      <c r="J1635" s="26">
        <v>0</v>
      </c>
      <c r="K1635" s="9">
        <v>102.65563</v>
      </c>
      <c r="L1635" s="51">
        <v>23.19294</v>
      </c>
      <c r="M1635" s="16">
        <v>285.86427000000003</v>
      </c>
      <c r="N1635" s="49">
        <v>85.962810000000005</v>
      </c>
      <c r="O1635" s="50">
        <v>58.848579999999998</v>
      </c>
      <c r="P1635" s="58"/>
      <c r="Q1635" s="58"/>
      <c r="R1635" s="39">
        <v>88.786289999999994</v>
      </c>
      <c r="S1635" s="58"/>
      <c r="T1635" s="58"/>
      <c r="V1635" s="24">
        <f t="shared" si="111"/>
        <v>1023.2339549193548</v>
      </c>
      <c r="X1635" s="5">
        <v>415.628010378574</v>
      </c>
      <c r="Z1635" s="20">
        <f t="shared" si="112"/>
        <v>1438.8619652979287</v>
      </c>
      <c r="AA1635" s="59">
        <f t="shared" si="110"/>
        <v>41646</v>
      </c>
      <c r="AB1635" s="25">
        <v>131.98645999999999</v>
      </c>
      <c r="AC1635" s="52">
        <v>310.04834999999997</v>
      </c>
      <c r="AD1635" s="35"/>
      <c r="AE1635" s="54">
        <v>79.205149999999989</v>
      </c>
      <c r="AF1635" s="55">
        <v>229.51435000000001</v>
      </c>
      <c r="AG1635" s="56">
        <v>37.722099999999998</v>
      </c>
      <c r="AH1635" s="57">
        <v>163.30017000000001</v>
      </c>
      <c r="AI1635" s="35"/>
      <c r="AJ1635" s="58">
        <v>12.588559999999999</v>
      </c>
      <c r="AK1635" s="58"/>
      <c r="AL1635" s="35">
        <v>0</v>
      </c>
      <c r="AM1635" s="35"/>
      <c r="AN1635" s="35"/>
      <c r="AQ1635" s="24">
        <f t="shared" si="114"/>
        <v>964.36514</v>
      </c>
      <c r="AS1635" s="34">
        <v>816</v>
      </c>
      <c r="AU1635" s="20">
        <f t="shared" si="113"/>
        <v>1780.3651399999999</v>
      </c>
      <c r="AW1635" s="20"/>
    </row>
    <row r="1636" spans="1:49" x14ac:dyDescent="0.25">
      <c r="A1636" t="str">
        <f>VLOOKUP($B1636,'Cushing Balance'!$C$2:$E$500,3,TRUE)</f>
        <v>12014</v>
      </c>
      <c r="B1636" s="1">
        <v>41647</v>
      </c>
      <c r="C1636" s="31"/>
      <c r="D1636" s="25">
        <v>457.05108000000001</v>
      </c>
      <c r="E1636" s="42">
        <v>185.07969</v>
      </c>
      <c r="F1636" s="35"/>
      <c r="G1636" s="23">
        <v>93.079614919354853</v>
      </c>
      <c r="H1636" s="40">
        <v>79.709829999999997</v>
      </c>
      <c r="I1636" s="35">
        <v>0</v>
      </c>
      <c r="J1636" s="26">
        <v>0</v>
      </c>
      <c r="K1636" s="9">
        <v>101.42341999999999</v>
      </c>
      <c r="L1636" s="51">
        <v>23.262229999999999</v>
      </c>
      <c r="M1636" s="16">
        <v>384.70140000000004</v>
      </c>
      <c r="N1636" s="49">
        <v>52.476649999999999</v>
      </c>
      <c r="O1636" s="50">
        <v>70.753520000000009</v>
      </c>
      <c r="P1636" s="58"/>
      <c r="Q1636" s="58"/>
      <c r="R1636" s="39">
        <v>88.45881</v>
      </c>
      <c r="S1636" s="58"/>
      <c r="T1636" s="58"/>
      <c r="V1636" s="24">
        <f t="shared" si="111"/>
        <v>1535.9962449193551</v>
      </c>
      <c r="X1636" s="5">
        <v>415.628010378574</v>
      </c>
      <c r="Z1636" s="20">
        <f t="shared" si="112"/>
        <v>1951.6242552979293</v>
      </c>
      <c r="AA1636" s="59">
        <f t="shared" si="110"/>
        <v>41647</v>
      </c>
      <c r="AB1636" s="25">
        <v>135.87015</v>
      </c>
      <c r="AC1636" s="52">
        <v>361.12253999999996</v>
      </c>
      <c r="AD1636" s="35"/>
      <c r="AE1636" s="54">
        <v>61.323230000000002</v>
      </c>
      <c r="AF1636" s="55">
        <v>219.42192</v>
      </c>
      <c r="AG1636" s="56">
        <v>29.643270000000001</v>
      </c>
      <c r="AH1636" s="57">
        <v>159.63988000000001</v>
      </c>
      <c r="AI1636" s="35"/>
      <c r="AJ1636" s="58">
        <v>6.6286899999999997</v>
      </c>
      <c r="AK1636" s="58"/>
      <c r="AL1636" s="35">
        <v>0</v>
      </c>
      <c r="AM1636" s="35"/>
      <c r="AN1636" s="35"/>
      <c r="AQ1636" s="24">
        <f t="shared" si="114"/>
        <v>973.64967999999999</v>
      </c>
      <c r="AS1636" s="34">
        <v>816</v>
      </c>
      <c r="AU1636" s="20">
        <f t="shared" si="113"/>
        <v>1789.64968</v>
      </c>
      <c r="AW1636" s="20"/>
    </row>
    <row r="1637" spans="1:49" x14ac:dyDescent="0.25">
      <c r="A1637" t="str">
        <f>VLOOKUP($B1637,'Cushing Balance'!$C$2:$E$500,3,TRUE)</f>
        <v>12014</v>
      </c>
      <c r="B1637" s="1">
        <v>41648</v>
      </c>
      <c r="C1637" s="31"/>
      <c r="D1637" s="25">
        <v>444.75371000000001</v>
      </c>
      <c r="E1637" s="42">
        <v>174.96494000000001</v>
      </c>
      <c r="F1637" s="35"/>
      <c r="G1637" s="23">
        <v>93.079614919354853</v>
      </c>
      <c r="H1637" s="40">
        <v>78.699809999999999</v>
      </c>
      <c r="I1637" s="35">
        <v>0</v>
      </c>
      <c r="J1637" s="26">
        <v>0</v>
      </c>
      <c r="K1637" s="9">
        <v>98.806149999999988</v>
      </c>
      <c r="L1637" s="51">
        <v>15.5745</v>
      </c>
      <c r="M1637" s="16">
        <v>392.70738</v>
      </c>
      <c r="N1637" s="49">
        <v>100.12913</v>
      </c>
      <c r="O1637" s="50">
        <v>70.091289999999987</v>
      </c>
      <c r="P1637" s="58"/>
      <c r="Q1637" s="58"/>
      <c r="R1637" s="39">
        <v>85.598520000000008</v>
      </c>
      <c r="S1637" s="58"/>
      <c r="T1637" s="58"/>
      <c r="V1637" s="24">
        <f t="shared" si="111"/>
        <v>1554.4050449193551</v>
      </c>
      <c r="X1637" s="5">
        <v>415.628010378574</v>
      </c>
      <c r="Z1637" s="20">
        <f t="shared" si="112"/>
        <v>1970.033055297929</v>
      </c>
      <c r="AA1637" s="59">
        <f t="shared" si="110"/>
        <v>41648</v>
      </c>
      <c r="AB1637" s="25">
        <v>147.01685000000001</v>
      </c>
      <c r="AC1637" s="52">
        <v>363.43288000000001</v>
      </c>
      <c r="AD1637" s="35"/>
      <c r="AE1637" s="54">
        <v>38.256689999999999</v>
      </c>
      <c r="AF1637" s="55">
        <v>230.08414999999999</v>
      </c>
      <c r="AG1637" s="56">
        <v>28.177400000000002</v>
      </c>
      <c r="AH1637" s="57">
        <v>119.63588</v>
      </c>
      <c r="AI1637" s="35"/>
      <c r="AJ1637" s="58">
        <v>10.60483</v>
      </c>
      <c r="AK1637" s="58"/>
      <c r="AL1637" s="35">
        <v>0</v>
      </c>
      <c r="AM1637" s="35"/>
      <c r="AN1637" s="35"/>
      <c r="AQ1637" s="24">
        <f t="shared" si="114"/>
        <v>937.20868000000019</v>
      </c>
      <c r="AS1637" s="34">
        <v>816</v>
      </c>
      <c r="AU1637" s="20">
        <f t="shared" si="113"/>
        <v>1753.2086800000002</v>
      </c>
      <c r="AW1637" s="20"/>
    </row>
    <row r="1638" spans="1:49" x14ac:dyDescent="0.25">
      <c r="A1638" t="str">
        <f>VLOOKUP($B1638,'Cushing Balance'!$C$2:$E$500,3,TRUE)</f>
        <v>12014</v>
      </c>
      <c r="B1638" s="1">
        <v>41649</v>
      </c>
      <c r="C1638" s="31"/>
      <c r="D1638" s="25">
        <v>131.51029</v>
      </c>
      <c r="E1638" s="42">
        <v>147.00344000000001</v>
      </c>
      <c r="F1638" s="35"/>
      <c r="G1638" s="23">
        <v>93.079614919354853</v>
      </c>
      <c r="H1638" s="40">
        <v>78.017630000000011</v>
      </c>
      <c r="I1638" s="35">
        <v>0</v>
      </c>
      <c r="J1638" s="26">
        <v>0</v>
      </c>
      <c r="K1638" s="9">
        <v>102.00502</v>
      </c>
      <c r="L1638" s="51">
        <v>23.270439999999997</v>
      </c>
      <c r="M1638" s="16">
        <v>389.79748000000001</v>
      </c>
      <c r="N1638" s="49">
        <v>97.569710000000001</v>
      </c>
      <c r="O1638" s="50">
        <v>72.495980000000003</v>
      </c>
      <c r="P1638" s="58"/>
      <c r="Q1638" s="58"/>
      <c r="R1638" s="39">
        <v>64.92</v>
      </c>
      <c r="S1638" s="58"/>
      <c r="T1638" s="58"/>
      <c r="V1638" s="24">
        <f t="shared" si="111"/>
        <v>1199.6696049193549</v>
      </c>
      <c r="X1638" s="5">
        <v>415.628010378574</v>
      </c>
      <c r="Z1638" s="20">
        <f t="shared" si="112"/>
        <v>1615.297615297929</v>
      </c>
      <c r="AA1638" s="59">
        <f t="shared" si="110"/>
        <v>41649</v>
      </c>
      <c r="AB1638" s="25">
        <v>149.81829000000002</v>
      </c>
      <c r="AC1638" s="52">
        <v>370.41876999999999</v>
      </c>
      <c r="AD1638" s="35"/>
      <c r="AE1638" s="54">
        <v>32.814920000000001</v>
      </c>
      <c r="AF1638" s="55">
        <v>219.41117000000003</v>
      </c>
      <c r="AG1638" s="56">
        <v>36.4574</v>
      </c>
      <c r="AH1638" s="57">
        <v>118.77033</v>
      </c>
      <c r="AI1638" s="35"/>
      <c r="AJ1638" s="58">
        <v>14.35948</v>
      </c>
      <c r="AK1638" s="58"/>
      <c r="AL1638" s="35">
        <v>0</v>
      </c>
      <c r="AM1638" s="35"/>
      <c r="AN1638" s="35"/>
      <c r="AQ1638" s="24">
        <f t="shared" si="114"/>
        <v>942.05036000000007</v>
      </c>
      <c r="AS1638" s="34">
        <v>816</v>
      </c>
      <c r="AU1638" s="20">
        <f t="shared" si="113"/>
        <v>1758.0503600000002</v>
      </c>
      <c r="AW1638" s="20"/>
    </row>
    <row r="1639" spans="1:49" x14ac:dyDescent="0.25">
      <c r="A1639" t="str">
        <f>VLOOKUP($B1639,'Cushing Balance'!$C$2:$E$500,3,TRUE)</f>
        <v>22014</v>
      </c>
      <c r="B1639" s="1">
        <v>41650</v>
      </c>
      <c r="C1639" s="31"/>
      <c r="D1639" s="25">
        <v>349.38808</v>
      </c>
      <c r="E1639" s="42">
        <v>149.06469000000001</v>
      </c>
      <c r="F1639" s="35"/>
      <c r="G1639" s="23">
        <v>93.079614919354853</v>
      </c>
      <c r="H1639" s="40">
        <v>62.463059999999999</v>
      </c>
      <c r="I1639" s="35">
        <v>0</v>
      </c>
      <c r="J1639" s="26">
        <v>0</v>
      </c>
      <c r="K1639" s="9">
        <v>102.55314999999999</v>
      </c>
      <c r="L1639" s="51">
        <v>23.155330000000003</v>
      </c>
      <c r="M1639" s="16">
        <v>319.38533000000001</v>
      </c>
      <c r="N1639" s="49">
        <v>101.17413000000001</v>
      </c>
      <c r="O1639" s="50">
        <v>74.108789999999999</v>
      </c>
      <c r="P1639" s="58"/>
      <c r="Q1639" s="58"/>
      <c r="R1639" s="39">
        <v>56.148420000000002</v>
      </c>
      <c r="S1639" s="58"/>
      <c r="T1639" s="58"/>
      <c r="V1639" s="24">
        <f t="shared" si="111"/>
        <v>1330.5205949193551</v>
      </c>
      <c r="X1639" s="5">
        <v>415.628010378574</v>
      </c>
      <c r="Z1639" s="20">
        <f t="shared" si="112"/>
        <v>1746.148605297929</v>
      </c>
      <c r="AA1639" s="59">
        <f t="shared" si="110"/>
        <v>41650</v>
      </c>
      <c r="AB1639" s="25">
        <v>148.10488000000001</v>
      </c>
      <c r="AC1639" s="52">
        <v>319.34577000000002</v>
      </c>
      <c r="AD1639" s="35"/>
      <c r="AE1639" s="54">
        <v>47.032480000000007</v>
      </c>
      <c r="AF1639" s="55">
        <v>235.00839999999999</v>
      </c>
      <c r="AG1639" s="56">
        <v>38.12717</v>
      </c>
      <c r="AH1639" s="57">
        <v>101.57988</v>
      </c>
      <c r="AI1639" s="35"/>
      <c r="AJ1639" s="58">
        <v>15.67942</v>
      </c>
      <c r="AK1639" s="58"/>
      <c r="AL1639" s="35">
        <v>0</v>
      </c>
      <c r="AM1639" s="35"/>
      <c r="AN1639" s="35"/>
      <c r="AQ1639" s="24">
        <f t="shared" si="114"/>
        <v>904.87800000000004</v>
      </c>
      <c r="AS1639" s="34">
        <v>816</v>
      </c>
      <c r="AU1639" s="20">
        <f t="shared" si="113"/>
        <v>1720.8780000000002</v>
      </c>
      <c r="AW1639" s="20"/>
    </row>
    <row r="1640" spans="1:49" x14ac:dyDescent="0.25">
      <c r="A1640" t="str">
        <f>VLOOKUP($B1640,'Cushing Balance'!$C$2:$E$500,3,TRUE)</f>
        <v>22014</v>
      </c>
      <c r="B1640" s="1">
        <v>41651</v>
      </c>
      <c r="C1640" s="31"/>
      <c r="D1640" s="25">
        <v>280.23313000000002</v>
      </c>
      <c r="E1640" s="42">
        <v>185.47588000000002</v>
      </c>
      <c r="F1640" s="35"/>
      <c r="G1640" s="23">
        <v>93.079614919354853</v>
      </c>
      <c r="H1640" s="40">
        <v>48.631599999999999</v>
      </c>
      <c r="I1640" s="35">
        <v>0</v>
      </c>
      <c r="J1640" s="26">
        <v>0</v>
      </c>
      <c r="K1640" s="9">
        <v>102.97727</v>
      </c>
      <c r="L1640" s="51">
        <v>22.636150000000001</v>
      </c>
      <c r="M1640" s="16">
        <v>398.02363000000003</v>
      </c>
      <c r="N1640" s="49">
        <v>101.2941</v>
      </c>
      <c r="O1640" s="50">
        <v>67.243350000000007</v>
      </c>
      <c r="P1640" s="58"/>
      <c r="Q1640" s="58"/>
      <c r="R1640" s="39">
        <v>45.75188</v>
      </c>
      <c r="S1640" s="58"/>
      <c r="T1640" s="58"/>
      <c r="V1640" s="24">
        <f t="shared" si="111"/>
        <v>1345.3466049193551</v>
      </c>
      <c r="X1640" s="5">
        <v>415.628010378574</v>
      </c>
      <c r="Z1640" s="20">
        <f t="shared" si="112"/>
        <v>1760.9746152979292</v>
      </c>
      <c r="AA1640" s="59">
        <f t="shared" si="110"/>
        <v>41651</v>
      </c>
      <c r="AB1640" s="25">
        <v>147.80504000000002</v>
      </c>
      <c r="AC1640" s="52">
        <v>346.16073</v>
      </c>
      <c r="AD1640" s="35"/>
      <c r="AE1640" s="54">
        <v>49.994730000000004</v>
      </c>
      <c r="AF1640" s="55">
        <v>229.68810000000002</v>
      </c>
      <c r="AG1640" s="56">
        <v>37.592330000000004</v>
      </c>
      <c r="AH1640" s="57">
        <v>108.63863000000001</v>
      </c>
      <c r="AI1640" s="35"/>
      <c r="AJ1640" s="58">
        <v>15.6755</v>
      </c>
      <c r="AK1640" s="58"/>
      <c r="AL1640" s="35">
        <v>0</v>
      </c>
      <c r="AM1640" s="35"/>
      <c r="AN1640" s="35"/>
      <c r="AQ1640" s="24">
        <f t="shared" si="114"/>
        <v>935.55505999999991</v>
      </c>
      <c r="AS1640" s="34">
        <v>816</v>
      </c>
      <c r="AU1640" s="20">
        <f t="shared" si="113"/>
        <v>1751.5550599999999</v>
      </c>
      <c r="AW1640" s="20"/>
    </row>
    <row r="1641" spans="1:49" x14ac:dyDescent="0.25">
      <c r="A1641" t="str">
        <f>VLOOKUP($B1641,'Cushing Balance'!$C$2:$E$500,3,TRUE)</f>
        <v>22014</v>
      </c>
      <c r="B1641" s="1">
        <v>41652</v>
      </c>
      <c r="C1641" s="31"/>
      <c r="D1641" s="25">
        <v>363.32840000000004</v>
      </c>
      <c r="E1641" s="42">
        <v>171.64464999999998</v>
      </c>
      <c r="F1641" s="35"/>
      <c r="G1641" s="23">
        <v>93.079614919354853</v>
      </c>
      <c r="H1641" s="40">
        <v>50.351669999999999</v>
      </c>
      <c r="I1641" s="35">
        <v>0</v>
      </c>
      <c r="J1641" s="26">
        <v>0</v>
      </c>
      <c r="K1641" s="9">
        <v>98.053190000000001</v>
      </c>
      <c r="L1641" s="51">
        <v>22.9679</v>
      </c>
      <c r="M1641" s="16">
        <v>385.93546000000003</v>
      </c>
      <c r="N1641" s="49">
        <v>101.48363000000001</v>
      </c>
      <c r="O1641" s="50">
        <v>66.860710000000012</v>
      </c>
      <c r="P1641" s="58"/>
      <c r="Q1641" s="58"/>
      <c r="R1641" s="39">
        <v>16.653650000000003</v>
      </c>
      <c r="S1641" s="58"/>
      <c r="T1641" s="58"/>
      <c r="V1641" s="24">
        <f t="shared" si="111"/>
        <v>1370.3588749193548</v>
      </c>
      <c r="X1641" s="5">
        <v>415.628010378574</v>
      </c>
      <c r="Z1641" s="20">
        <f t="shared" si="112"/>
        <v>1785.9868852979289</v>
      </c>
      <c r="AA1641" s="59">
        <f t="shared" si="110"/>
        <v>41652</v>
      </c>
      <c r="AB1641" s="25">
        <v>145.80856</v>
      </c>
      <c r="AC1641" s="52">
        <v>338.39140000000003</v>
      </c>
      <c r="AD1641" s="35"/>
      <c r="AE1641" s="54">
        <v>45.89425</v>
      </c>
      <c r="AF1641" s="55">
        <v>233.79214999999999</v>
      </c>
      <c r="AG1641" s="56">
        <v>36.742309999999996</v>
      </c>
      <c r="AH1641" s="57">
        <v>109.01848</v>
      </c>
      <c r="AI1641" s="35"/>
      <c r="AJ1641" s="58">
        <v>15.49925</v>
      </c>
      <c r="AK1641" s="58"/>
      <c r="AL1641" s="35">
        <v>0</v>
      </c>
      <c r="AM1641" s="35"/>
      <c r="AN1641" s="35"/>
      <c r="AQ1641" s="24">
        <f t="shared" si="114"/>
        <v>925.14639999999986</v>
      </c>
      <c r="AS1641" s="34">
        <v>816</v>
      </c>
      <c r="AU1641" s="20">
        <f t="shared" si="113"/>
        <v>1741.1463999999999</v>
      </c>
      <c r="AW1641" s="20"/>
    </row>
    <row r="1642" spans="1:49" x14ac:dyDescent="0.25">
      <c r="A1642" t="str">
        <f>VLOOKUP($B1642,'Cushing Balance'!$C$2:$E$500,3,TRUE)</f>
        <v>22014</v>
      </c>
      <c r="B1642" s="1">
        <v>41653</v>
      </c>
      <c r="C1642" s="31"/>
      <c r="D1642" s="25">
        <v>142.05601999999999</v>
      </c>
      <c r="E1642" s="42">
        <v>164.66788</v>
      </c>
      <c r="F1642" s="35"/>
      <c r="G1642" s="23">
        <v>93.079614919354853</v>
      </c>
      <c r="H1642" s="40">
        <v>79.982330000000005</v>
      </c>
      <c r="I1642" s="35">
        <v>0</v>
      </c>
      <c r="J1642" s="26">
        <v>0</v>
      </c>
      <c r="K1642" s="9">
        <v>99.172060000000002</v>
      </c>
      <c r="L1642" s="51">
        <v>22.968689999999999</v>
      </c>
      <c r="M1642" s="16">
        <v>392.98396000000002</v>
      </c>
      <c r="N1642" s="49">
        <v>84.967309999999998</v>
      </c>
      <c r="O1642" s="50">
        <v>72.148060000000001</v>
      </c>
      <c r="P1642" s="58"/>
      <c r="Q1642" s="58"/>
      <c r="R1642" s="39">
        <v>34.722379999999994</v>
      </c>
      <c r="S1642" s="58"/>
      <c r="T1642" s="58"/>
      <c r="V1642" s="24">
        <f t="shared" si="111"/>
        <v>1186.748304919355</v>
      </c>
      <c r="X1642" s="5">
        <v>415.628010378574</v>
      </c>
      <c r="Z1642" s="20">
        <f t="shared" si="112"/>
        <v>1602.3763152979291</v>
      </c>
      <c r="AA1642" s="59">
        <f t="shared" si="110"/>
        <v>41653</v>
      </c>
      <c r="AB1642" s="25">
        <v>149.63807999999997</v>
      </c>
      <c r="AC1642" s="52">
        <v>254.22893999999999</v>
      </c>
      <c r="AD1642" s="35"/>
      <c r="AE1642" s="54">
        <v>59.21358</v>
      </c>
      <c r="AF1642" s="55">
        <v>220.23148</v>
      </c>
      <c r="AG1642" s="56">
        <v>36.088500000000003</v>
      </c>
      <c r="AH1642" s="57">
        <v>125.34002000000001</v>
      </c>
      <c r="AI1642" s="35"/>
      <c r="AJ1642" s="58">
        <v>14.969749999999999</v>
      </c>
      <c r="AK1642" s="58"/>
      <c r="AL1642" s="35">
        <v>0</v>
      </c>
      <c r="AM1642" s="35"/>
      <c r="AN1642" s="35"/>
      <c r="AQ1642" s="24">
        <f t="shared" si="114"/>
        <v>859.71034999999983</v>
      </c>
      <c r="AS1642" s="34">
        <v>816</v>
      </c>
      <c r="AU1642" s="20">
        <f t="shared" si="113"/>
        <v>1675.7103499999998</v>
      </c>
      <c r="AW1642" s="20"/>
    </row>
    <row r="1643" spans="1:49" x14ac:dyDescent="0.25">
      <c r="A1643" t="str">
        <f>VLOOKUP($B1643,'Cushing Balance'!$C$2:$E$500,3,TRUE)</f>
        <v>22014</v>
      </c>
      <c r="B1643" s="1">
        <v>41654</v>
      </c>
      <c r="C1643" s="31"/>
      <c r="D1643" s="25">
        <v>212.29060000000001</v>
      </c>
      <c r="E1643" s="42">
        <v>191.75513000000001</v>
      </c>
      <c r="F1643" s="35"/>
      <c r="G1643" s="23">
        <v>93.079614919354853</v>
      </c>
      <c r="H1643" s="40">
        <v>78.925169999999994</v>
      </c>
      <c r="I1643" s="35">
        <v>0</v>
      </c>
      <c r="J1643" s="26">
        <v>0</v>
      </c>
      <c r="K1643" s="9">
        <v>100.45194000000001</v>
      </c>
      <c r="L1643" s="51">
        <v>23.033919999999998</v>
      </c>
      <c r="M1643" s="16">
        <v>318.64702</v>
      </c>
      <c r="N1643" s="49">
        <v>82.52488000000001</v>
      </c>
      <c r="O1643" s="50">
        <v>72.158770000000004</v>
      </c>
      <c r="P1643" s="58"/>
      <c r="Q1643" s="58"/>
      <c r="R1643" s="39">
        <v>49.433459999999997</v>
      </c>
      <c r="S1643" s="58"/>
      <c r="T1643" s="58"/>
      <c r="V1643" s="24">
        <f t="shared" si="111"/>
        <v>1222.3005049193548</v>
      </c>
      <c r="X1643" s="5">
        <v>415.628010378574</v>
      </c>
      <c r="Z1643" s="20">
        <f t="shared" si="112"/>
        <v>1637.9285152979287</v>
      </c>
      <c r="AA1643" s="59">
        <f t="shared" si="110"/>
        <v>41654</v>
      </c>
      <c r="AB1643" s="25">
        <v>148.44560000000001</v>
      </c>
      <c r="AC1643" s="52">
        <v>259.06073000000004</v>
      </c>
      <c r="AD1643" s="35"/>
      <c r="AE1643" s="54">
        <v>56.117519999999999</v>
      </c>
      <c r="AF1643" s="55">
        <v>230.16257999999999</v>
      </c>
      <c r="AG1643" s="56">
        <v>29.304169999999999</v>
      </c>
      <c r="AH1643" s="57">
        <v>150.24557999999999</v>
      </c>
      <c r="AI1643" s="35"/>
      <c r="AJ1643" s="58">
        <v>7.0594399999999995</v>
      </c>
      <c r="AK1643" s="58"/>
      <c r="AL1643" s="35">
        <v>0</v>
      </c>
      <c r="AM1643" s="35"/>
      <c r="AN1643" s="35"/>
      <c r="AQ1643" s="24">
        <f t="shared" si="114"/>
        <v>880.39562000000012</v>
      </c>
      <c r="AS1643" s="34">
        <v>816</v>
      </c>
      <c r="AU1643" s="20">
        <f t="shared" si="113"/>
        <v>1696.3956200000002</v>
      </c>
      <c r="AW1643" s="20"/>
    </row>
    <row r="1644" spans="1:49" x14ac:dyDescent="0.25">
      <c r="A1644" t="str">
        <f>VLOOKUP($B1644,'Cushing Balance'!$C$2:$E$500,3,TRUE)</f>
        <v>22014</v>
      </c>
      <c r="B1644" s="1">
        <v>41655</v>
      </c>
      <c r="C1644" s="31"/>
      <c r="D1644" s="25">
        <v>0</v>
      </c>
      <c r="E1644" s="42">
        <v>183.27819</v>
      </c>
      <c r="F1644" s="35"/>
      <c r="G1644" s="23">
        <v>93.079614919354853</v>
      </c>
      <c r="H1644" s="40">
        <v>80.815350000000009</v>
      </c>
      <c r="I1644" s="35">
        <v>0</v>
      </c>
      <c r="J1644" s="26">
        <v>0</v>
      </c>
      <c r="K1644" s="9">
        <v>102.51115</v>
      </c>
      <c r="L1644" s="51">
        <v>22.889560000000003</v>
      </c>
      <c r="M1644" s="16">
        <v>394.52577000000002</v>
      </c>
      <c r="N1644" s="49">
        <v>101.30266999999999</v>
      </c>
      <c r="O1644" s="50">
        <v>73.840729999999994</v>
      </c>
      <c r="P1644" s="58"/>
      <c r="Q1644" s="58"/>
      <c r="R1644" s="39">
        <v>17.700479999999999</v>
      </c>
      <c r="S1644" s="58"/>
      <c r="T1644" s="58"/>
      <c r="V1644" s="24">
        <f t="shared" si="111"/>
        <v>1069.9435149193548</v>
      </c>
      <c r="X1644" s="5">
        <v>415.628010378574</v>
      </c>
      <c r="Z1644" s="20">
        <f t="shared" si="112"/>
        <v>1485.5715252979289</v>
      </c>
      <c r="AA1644" s="59">
        <f t="shared" si="110"/>
        <v>41655</v>
      </c>
      <c r="AB1644" s="25">
        <v>148.10389999999998</v>
      </c>
      <c r="AC1644" s="52">
        <v>335.20024999999998</v>
      </c>
      <c r="AD1644" s="35"/>
      <c r="AE1644" s="54">
        <v>61.228900000000003</v>
      </c>
      <c r="AF1644" s="55">
        <v>231.45089999999999</v>
      </c>
      <c r="AG1644" s="56">
        <v>30.644919999999999</v>
      </c>
      <c r="AH1644" s="57">
        <v>156.45180999999999</v>
      </c>
      <c r="AI1644" s="35"/>
      <c r="AJ1644" s="58">
        <v>12.578709999999999</v>
      </c>
      <c r="AK1644" s="58"/>
      <c r="AL1644" s="35">
        <v>0</v>
      </c>
      <c r="AM1644" s="35"/>
      <c r="AN1644" s="35"/>
      <c r="AQ1644" s="24">
        <f t="shared" si="114"/>
        <v>975.6593899999998</v>
      </c>
      <c r="AS1644" s="34">
        <v>816</v>
      </c>
      <c r="AU1644" s="20">
        <f t="shared" si="113"/>
        <v>1791.6593899999998</v>
      </c>
      <c r="AW1644" s="20"/>
    </row>
    <row r="1645" spans="1:49" x14ac:dyDescent="0.25">
      <c r="A1645" t="str">
        <f>VLOOKUP($B1645,'Cushing Balance'!$C$2:$E$500,3,TRUE)</f>
        <v>22014</v>
      </c>
      <c r="B1645" s="1">
        <v>41656</v>
      </c>
      <c r="C1645" s="31"/>
      <c r="D1645" s="25">
        <v>28.95458</v>
      </c>
      <c r="E1645" s="42">
        <v>188.08685</v>
      </c>
      <c r="F1645" s="35"/>
      <c r="G1645" s="23">
        <v>93.079614919354853</v>
      </c>
      <c r="H1645" s="40">
        <v>79.805210000000002</v>
      </c>
      <c r="I1645" s="35">
        <v>0</v>
      </c>
      <c r="J1645" s="26">
        <v>0</v>
      </c>
      <c r="K1645" s="9">
        <v>102.57996</v>
      </c>
      <c r="L1645" s="51">
        <v>22.874040000000001</v>
      </c>
      <c r="M1645" s="16">
        <v>387.81135</v>
      </c>
      <c r="N1645" s="49">
        <v>70.412440000000004</v>
      </c>
      <c r="O1645" s="50">
        <v>73.803960000000004</v>
      </c>
      <c r="P1645" s="58"/>
      <c r="Q1645" s="58"/>
      <c r="R1645" s="39">
        <v>15.46658</v>
      </c>
      <c r="S1645" s="58"/>
      <c r="T1645" s="58"/>
      <c r="V1645" s="24">
        <f t="shared" si="111"/>
        <v>1062.8745849193549</v>
      </c>
      <c r="X1645" s="5">
        <v>415.628010378574</v>
      </c>
      <c r="Z1645" s="20">
        <f t="shared" si="112"/>
        <v>1478.502595297929</v>
      </c>
      <c r="AA1645" s="59">
        <f t="shared" si="110"/>
        <v>41656</v>
      </c>
      <c r="AB1645" s="25">
        <v>148.47483</v>
      </c>
      <c r="AC1645" s="52">
        <v>365.01542000000001</v>
      </c>
      <c r="AD1645" s="35"/>
      <c r="AE1645" s="54">
        <v>49.771790000000003</v>
      </c>
      <c r="AF1645" s="55">
        <v>235.26139999999998</v>
      </c>
      <c r="AG1645" s="56">
        <v>15.66629</v>
      </c>
      <c r="AH1645" s="57">
        <v>157.40154000000001</v>
      </c>
      <c r="AI1645" s="35"/>
      <c r="AJ1645" s="58">
        <v>15.33667</v>
      </c>
      <c r="AK1645" s="58"/>
      <c r="AL1645" s="35">
        <v>0</v>
      </c>
      <c r="AM1645" s="35"/>
      <c r="AN1645" s="35"/>
      <c r="AQ1645" s="24">
        <f t="shared" si="114"/>
        <v>986.92794000000015</v>
      </c>
      <c r="AS1645" s="34">
        <v>816</v>
      </c>
      <c r="AU1645" s="20">
        <f t="shared" si="113"/>
        <v>1802.92794</v>
      </c>
      <c r="AW1645" s="20"/>
    </row>
    <row r="1646" spans="1:49" x14ac:dyDescent="0.25">
      <c r="A1646" t="str">
        <f>VLOOKUP($B1646,'Cushing Balance'!$C$2:$E$500,3,TRUE)</f>
        <v>32014</v>
      </c>
      <c r="B1646" s="1">
        <v>41657</v>
      </c>
      <c r="C1646" s="31"/>
      <c r="D1646" s="25">
        <v>377.21681000000001</v>
      </c>
      <c r="E1646" s="42">
        <v>196.68794</v>
      </c>
      <c r="F1646" s="35"/>
      <c r="G1646" s="23">
        <v>93.079614919354853</v>
      </c>
      <c r="H1646" s="40">
        <v>80.430080000000004</v>
      </c>
      <c r="I1646" s="35">
        <v>0</v>
      </c>
      <c r="J1646" s="26">
        <v>0</v>
      </c>
      <c r="K1646" s="9">
        <v>98.651960000000003</v>
      </c>
      <c r="L1646" s="51">
        <v>22.872130000000002</v>
      </c>
      <c r="M1646" s="16">
        <v>324.05308000000002</v>
      </c>
      <c r="N1646" s="49">
        <v>101.32128999999999</v>
      </c>
      <c r="O1646" s="50">
        <v>74.318460000000002</v>
      </c>
      <c r="P1646" s="58"/>
      <c r="Q1646" s="58"/>
      <c r="R1646" s="39">
        <v>45.541919999999998</v>
      </c>
      <c r="S1646" s="58"/>
      <c r="T1646" s="58"/>
      <c r="V1646" s="24">
        <f t="shared" si="111"/>
        <v>1414.173284919355</v>
      </c>
      <c r="X1646" s="5">
        <v>415.628010378574</v>
      </c>
      <c r="Z1646" s="20">
        <f t="shared" si="112"/>
        <v>1829.8012952979288</v>
      </c>
      <c r="AA1646" s="59">
        <f t="shared" si="110"/>
        <v>41657</v>
      </c>
      <c r="AB1646" s="25">
        <v>147.64314999999999</v>
      </c>
      <c r="AC1646" s="52">
        <v>358.59859999999998</v>
      </c>
      <c r="AD1646" s="35"/>
      <c r="AE1646" s="54">
        <v>64.339290000000005</v>
      </c>
      <c r="AF1646" s="55">
        <v>232.80342000000002</v>
      </c>
      <c r="AG1646" s="56">
        <v>38.315019999999997</v>
      </c>
      <c r="AH1646" s="57">
        <v>155.65096</v>
      </c>
      <c r="AI1646" s="35"/>
      <c r="AJ1646" s="58">
        <v>15.65292</v>
      </c>
      <c r="AK1646" s="58"/>
      <c r="AL1646" s="35">
        <v>0</v>
      </c>
      <c r="AM1646" s="35"/>
      <c r="AN1646" s="35"/>
      <c r="AQ1646" s="24">
        <f t="shared" si="114"/>
        <v>1013.0033599999999</v>
      </c>
      <c r="AS1646" s="34">
        <v>816</v>
      </c>
      <c r="AU1646" s="20">
        <f t="shared" si="113"/>
        <v>1829.0033599999999</v>
      </c>
      <c r="AW1646" s="20"/>
    </row>
    <row r="1647" spans="1:49" x14ac:dyDescent="0.25">
      <c r="A1647" t="str">
        <f>VLOOKUP($B1647,'Cushing Balance'!$C$2:$E$500,3,TRUE)</f>
        <v>32014</v>
      </c>
      <c r="B1647" s="1">
        <v>41658</v>
      </c>
      <c r="C1647" s="31"/>
      <c r="D1647" s="25">
        <v>313.05425000000002</v>
      </c>
      <c r="E1647" s="42">
        <v>189.19168999999999</v>
      </c>
      <c r="F1647" s="35"/>
      <c r="G1647" s="23">
        <v>93.079614919354853</v>
      </c>
      <c r="H1647" s="40">
        <v>79.123229999999992</v>
      </c>
      <c r="I1647" s="35">
        <v>0</v>
      </c>
      <c r="J1647" s="26">
        <v>0</v>
      </c>
      <c r="K1647" s="9">
        <v>96.187250000000006</v>
      </c>
      <c r="L1647" s="51">
        <v>23.13646</v>
      </c>
      <c r="M1647" s="16">
        <v>380.23227000000003</v>
      </c>
      <c r="N1647" s="49">
        <v>55.813040000000001</v>
      </c>
      <c r="O1647" s="50">
        <v>72.683979999999991</v>
      </c>
      <c r="P1647" s="58"/>
      <c r="Q1647" s="58"/>
      <c r="R1647" s="39">
        <v>58.824669999999998</v>
      </c>
      <c r="S1647" s="58"/>
      <c r="T1647" s="58"/>
      <c r="V1647" s="24">
        <f t="shared" si="111"/>
        <v>1361.3264549193548</v>
      </c>
      <c r="X1647" s="5">
        <v>415.628010378574</v>
      </c>
      <c r="Z1647" s="20">
        <f t="shared" si="112"/>
        <v>1776.9544652979289</v>
      </c>
      <c r="AA1647" s="59">
        <f t="shared" si="110"/>
        <v>41658</v>
      </c>
      <c r="AB1647" s="25">
        <v>149.72480999999999</v>
      </c>
      <c r="AC1647" s="52">
        <v>342.53934999999996</v>
      </c>
      <c r="AD1647" s="35"/>
      <c r="AE1647" s="54">
        <v>51.802019999999999</v>
      </c>
      <c r="AF1647" s="55">
        <v>234.70463000000001</v>
      </c>
      <c r="AG1647" s="56">
        <v>38.40363</v>
      </c>
      <c r="AH1647" s="57">
        <v>152.69185000000002</v>
      </c>
      <c r="AI1647" s="35"/>
      <c r="AJ1647" s="58">
        <v>15.589079999999999</v>
      </c>
      <c r="AK1647" s="58"/>
      <c r="AL1647" s="35">
        <v>0</v>
      </c>
      <c r="AM1647" s="35"/>
      <c r="AN1647" s="35"/>
      <c r="AQ1647" s="24">
        <f t="shared" si="114"/>
        <v>985.45537000000002</v>
      </c>
      <c r="AS1647" s="34">
        <v>816</v>
      </c>
      <c r="AU1647" s="20">
        <f t="shared" si="113"/>
        <v>1801.4553700000001</v>
      </c>
      <c r="AW1647" s="20"/>
    </row>
    <row r="1648" spans="1:49" x14ac:dyDescent="0.25">
      <c r="A1648" t="str">
        <f>VLOOKUP($B1648,'Cushing Balance'!$C$2:$E$500,3,TRUE)</f>
        <v>32014</v>
      </c>
      <c r="B1648" s="1">
        <v>41659</v>
      </c>
      <c r="C1648" s="31"/>
      <c r="D1648" s="25">
        <v>0</v>
      </c>
      <c r="E1648" s="42">
        <v>180.80280999999999</v>
      </c>
      <c r="F1648" s="35"/>
      <c r="G1648" s="23">
        <v>93.079614919354853</v>
      </c>
      <c r="H1648" s="40">
        <v>75.017630000000011</v>
      </c>
      <c r="I1648" s="35">
        <v>0</v>
      </c>
      <c r="J1648" s="26">
        <v>0</v>
      </c>
      <c r="K1648" s="9">
        <v>99.834919999999997</v>
      </c>
      <c r="L1648" s="51">
        <v>23.17475</v>
      </c>
      <c r="M1648" s="16">
        <v>304.75334999999995</v>
      </c>
      <c r="N1648" s="49">
        <v>86.315269999999998</v>
      </c>
      <c r="O1648" s="50">
        <v>72.194829999999996</v>
      </c>
      <c r="P1648" s="58"/>
      <c r="Q1648" s="58"/>
      <c r="R1648" s="39">
        <v>66.20496</v>
      </c>
      <c r="S1648" s="58"/>
      <c r="T1648" s="58"/>
      <c r="V1648" s="24">
        <f t="shared" si="111"/>
        <v>1001.3781349193549</v>
      </c>
      <c r="X1648" s="5">
        <v>415.628010378574</v>
      </c>
      <c r="Z1648" s="20">
        <f t="shared" si="112"/>
        <v>1417.0061452979289</v>
      </c>
      <c r="AA1648" s="59">
        <f t="shared" si="110"/>
        <v>41659</v>
      </c>
      <c r="AB1648" s="25">
        <v>149.08269000000001</v>
      </c>
      <c r="AC1648" s="52">
        <v>316.60641999999996</v>
      </c>
      <c r="AD1648" s="35"/>
      <c r="AE1648" s="54">
        <v>58.476599999999998</v>
      </c>
      <c r="AF1648" s="55">
        <v>234.33635000000001</v>
      </c>
      <c r="AG1648" s="56">
        <v>36.557940000000002</v>
      </c>
      <c r="AH1648" s="57">
        <v>153.72067000000001</v>
      </c>
      <c r="AI1648" s="35"/>
      <c r="AJ1648" s="58">
        <v>15.686020000000001</v>
      </c>
      <c r="AK1648" s="58"/>
      <c r="AL1648" s="35">
        <v>0</v>
      </c>
      <c r="AM1648" s="35"/>
      <c r="AN1648" s="35"/>
      <c r="AQ1648" s="24">
        <f t="shared" si="114"/>
        <v>964.46669000000009</v>
      </c>
      <c r="AS1648" s="34">
        <v>816</v>
      </c>
      <c r="AU1648" s="20">
        <f t="shared" si="113"/>
        <v>1780.4666900000002</v>
      </c>
      <c r="AW1648" s="20"/>
    </row>
    <row r="1649" spans="1:49" x14ac:dyDescent="0.25">
      <c r="A1649" t="str">
        <f>VLOOKUP($B1649,'Cushing Balance'!$C$2:$E$500,3,TRUE)</f>
        <v>32014</v>
      </c>
      <c r="B1649" s="1">
        <v>41660</v>
      </c>
      <c r="C1649" s="31"/>
      <c r="D1649" s="25">
        <v>0</v>
      </c>
      <c r="E1649" s="42">
        <v>139.70448000000002</v>
      </c>
      <c r="F1649" s="35"/>
      <c r="G1649" s="23">
        <v>93.079614919354853</v>
      </c>
      <c r="H1649" s="40">
        <v>80.270809999999997</v>
      </c>
      <c r="I1649" s="35">
        <v>0</v>
      </c>
      <c r="J1649" s="26">
        <v>0</v>
      </c>
      <c r="K1649" s="9">
        <v>99.314419999999998</v>
      </c>
      <c r="L1649" s="51">
        <v>22.939599999999999</v>
      </c>
      <c r="M1649" s="16">
        <v>237.24088</v>
      </c>
      <c r="N1649" s="49">
        <v>78.524690000000007</v>
      </c>
      <c r="O1649" s="50">
        <v>76.112729999999999</v>
      </c>
      <c r="P1649" s="58"/>
      <c r="Q1649" s="58"/>
      <c r="R1649" s="39">
        <v>54.81438</v>
      </c>
      <c r="S1649" s="58"/>
      <c r="T1649" s="58"/>
      <c r="V1649" s="24">
        <f t="shared" si="111"/>
        <v>882.0016049193548</v>
      </c>
      <c r="X1649" s="5">
        <v>415.628010378574</v>
      </c>
      <c r="Z1649" s="20">
        <f t="shared" si="112"/>
        <v>1297.6296152979289</v>
      </c>
      <c r="AA1649" s="59">
        <f t="shared" si="110"/>
        <v>41660</v>
      </c>
      <c r="AB1649" s="25">
        <v>148.92248000000001</v>
      </c>
      <c r="AC1649" s="52">
        <v>328.94913000000003</v>
      </c>
      <c r="AD1649" s="35"/>
      <c r="AE1649" s="54">
        <v>49.389499999999998</v>
      </c>
      <c r="AF1649" s="55">
        <v>182.87975</v>
      </c>
      <c r="AG1649" s="56">
        <v>23.336169999999999</v>
      </c>
      <c r="AH1649" s="57">
        <v>155.52831</v>
      </c>
      <c r="AI1649" s="35"/>
      <c r="AJ1649" s="58">
        <v>11.040379999999999</v>
      </c>
      <c r="AK1649" s="58"/>
      <c r="AL1649" s="35">
        <v>0</v>
      </c>
      <c r="AM1649" s="35"/>
      <c r="AN1649" s="35"/>
      <c r="AQ1649" s="24">
        <f t="shared" si="114"/>
        <v>900.04572000000007</v>
      </c>
      <c r="AS1649" s="34">
        <v>816</v>
      </c>
      <c r="AU1649" s="20">
        <f t="shared" si="113"/>
        <v>1716.0457200000001</v>
      </c>
      <c r="AW1649" s="20"/>
    </row>
    <row r="1650" spans="1:49" x14ac:dyDescent="0.25">
      <c r="A1650" t="str">
        <f>VLOOKUP($B1650,'Cushing Balance'!$C$2:$E$500,3,TRUE)</f>
        <v>32014</v>
      </c>
      <c r="B1650" s="1">
        <v>41661</v>
      </c>
      <c r="C1650" s="31"/>
      <c r="D1650" s="25">
        <v>0</v>
      </c>
      <c r="E1650" s="42">
        <v>197.05367000000001</v>
      </c>
      <c r="F1650" s="35"/>
      <c r="G1650" s="23">
        <v>93.079614919354853</v>
      </c>
      <c r="H1650" s="40">
        <v>80.088419999999999</v>
      </c>
      <c r="I1650" s="35">
        <v>0</v>
      </c>
      <c r="J1650" s="26">
        <v>0</v>
      </c>
      <c r="K1650" s="9">
        <v>99.98348</v>
      </c>
      <c r="L1650" s="51">
        <v>22.138939999999998</v>
      </c>
      <c r="M1650" s="16">
        <v>250.03951999999998</v>
      </c>
      <c r="N1650" s="49">
        <v>100.85923</v>
      </c>
      <c r="O1650" s="50">
        <v>74.169039999999995</v>
      </c>
      <c r="P1650" s="58"/>
      <c r="Q1650" s="58"/>
      <c r="R1650" s="39">
        <v>35.895000000000003</v>
      </c>
      <c r="S1650" s="58"/>
      <c r="T1650" s="58"/>
      <c r="V1650" s="24">
        <f t="shared" si="111"/>
        <v>953.30691491935477</v>
      </c>
      <c r="X1650" s="5">
        <v>415.628010378574</v>
      </c>
      <c r="Z1650" s="20">
        <f t="shared" si="112"/>
        <v>1368.9349252979287</v>
      </c>
      <c r="AA1650" s="59">
        <f t="shared" si="110"/>
        <v>41661</v>
      </c>
      <c r="AB1650" s="25">
        <v>147.26542000000001</v>
      </c>
      <c r="AC1650" s="52">
        <v>326.23927000000003</v>
      </c>
      <c r="AD1650" s="35"/>
      <c r="AE1650" s="54">
        <v>83.567880000000002</v>
      </c>
      <c r="AF1650" s="55">
        <v>46.218629999999997</v>
      </c>
      <c r="AG1650" s="56">
        <v>14.5106</v>
      </c>
      <c r="AH1650" s="57">
        <v>126.23146000000001</v>
      </c>
      <c r="AI1650" s="35"/>
      <c r="AJ1650" s="58">
        <v>6.1818500000000007</v>
      </c>
      <c r="AK1650" s="58"/>
      <c r="AL1650" s="35">
        <v>0</v>
      </c>
      <c r="AM1650" s="35"/>
      <c r="AN1650" s="35"/>
      <c r="AQ1650" s="24">
        <f t="shared" si="114"/>
        <v>750.21510999999998</v>
      </c>
      <c r="AS1650" s="34">
        <v>816</v>
      </c>
      <c r="AU1650" s="20">
        <f t="shared" si="113"/>
        <v>1566.2151100000001</v>
      </c>
      <c r="AW1650" s="20"/>
    </row>
    <row r="1651" spans="1:49" x14ac:dyDescent="0.25">
      <c r="A1651" t="str">
        <f>VLOOKUP($B1651,'Cushing Balance'!$C$2:$E$500,3,TRUE)</f>
        <v>32014</v>
      </c>
      <c r="B1651" s="1">
        <v>41662</v>
      </c>
      <c r="C1651" s="31"/>
      <c r="D1651" s="25">
        <v>407.79965000000004</v>
      </c>
      <c r="E1651" s="42">
        <v>197.29406</v>
      </c>
      <c r="F1651" s="35"/>
      <c r="G1651" s="23">
        <v>93.079614919354853</v>
      </c>
      <c r="H1651" s="40">
        <v>80.104060000000004</v>
      </c>
      <c r="I1651" s="35">
        <v>0</v>
      </c>
      <c r="J1651" s="26">
        <v>0</v>
      </c>
      <c r="K1651" s="9">
        <v>100.91973</v>
      </c>
      <c r="L1651" s="51">
        <v>22.37763</v>
      </c>
      <c r="M1651" s="16">
        <v>277.03402</v>
      </c>
      <c r="N1651" s="49">
        <v>101.53846</v>
      </c>
      <c r="O1651" s="50">
        <v>76.702979999999997</v>
      </c>
      <c r="P1651" s="58"/>
      <c r="Q1651" s="58"/>
      <c r="R1651" s="39">
        <v>39.070599999999999</v>
      </c>
      <c r="S1651" s="58"/>
      <c r="T1651" s="58"/>
      <c r="V1651" s="24">
        <f t="shared" si="111"/>
        <v>1395.9208049193549</v>
      </c>
      <c r="X1651" s="5">
        <v>415.628010378574</v>
      </c>
      <c r="Z1651" s="20">
        <f t="shared" si="112"/>
        <v>1811.5488152979287</v>
      </c>
      <c r="AA1651" s="59">
        <f t="shared" si="110"/>
        <v>41662</v>
      </c>
      <c r="AB1651" s="25">
        <v>146.50656000000001</v>
      </c>
      <c r="AC1651" s="52">
        <v>354.12887999999998</v>
      </c>
      <c r="AD1651" s="35"/>
      <c r="AE1651" s="54">
        <v>82.549419999999998</v>
      </c>
      <c r="AF1651" s="55">
        <v>55.207419999999999</v>
      </c>
      <c r="AG1651" s="56">
        <v>23.321249999999999</v>
      </c>
      <c r="AH1651" s="57">
        <v>137.11660000000001</v>
      </c>
      <c r="AI1651" s="35"/>
      <c r="AJ1651" s="58">
        <v>9.0832300000000004</v>
      </c>
      <c r="AK1651" s="58"/>
      <c r="AL1651" s="35">
        <v>0</v>
      </c>
      <c r="AM1651" s="35"/>
      <c r="AN1651" s="35"/>
      <c r="AQ1651" s="24">
        <f t="shared" si="114"/>
        <v>807.91336000000001</v>
      </c>
      <c r="AS1651" s="34">
        <v>816</v>
      </c>
      <c r="AU1651" s="20">
        <f t="shared" si="113"/>
        <v>1623.91336</v>
      </c>
      <c r="AW1651" s="20"/>
    </row>
    <row r="1652" spans="1:49" x14ac:dyDescent="0.25">
      <c r="A1652" t="str">
        <f>VLOOKUP($B1652,'Cushing Balance'!$C$2:$E$500,3,TRUE)</f>
        <v>32014</v>
      </c>
      <c r="B1652" s="1">
        <v>41663</v>
      </c>
      <c r="C1652" s="31"/>
      <c r="D1652" s="25">
        <v>0</v>
      </c>
      <c r="E1652" s="42">
        <v>195.25719000000001</v>
      </c>
      <c r="F1652" s="35"/>
      <c r="G1652" s="23">
        <v>93.079614919354853</v>
      </c>
      <c r="H1652" s="40">
        <v>78.805880000000002</v>
      </c>
      <c r="I1652" s="35">
        <v>0</v>
      </c>
      <c r="J1652" s="26">
        <v>0</v>
      </c>
      <c r="K1652" s="9">
        <v>98.911729999999991</v>
      </c>
      <c r="L1652" s="51">
        <v>23.045540000000003</v>
      </c>
      <c r="M1652" s="16">
        <v>385.40868999999998</v>
      </c>
      <c r="N1652" s="49">
        <v>102.92933000000001</v>
      </c>
      <c r="O1652" s="50">
        <v>74.87639999999999</v>
      </c>
      <c r="P1652" s="58"/>
      <c r="Q1652" s="58"/>
      <c r="R1652" s="39">
        <v>59.971350000000001</v>
      </c>
      <c r="S1652" s="58"/>
      <c r="T1652" s="58"/>
      <c r="V1652" s="24">
        <f t="shared" si="111"/>
        <v>1112.2857249193548</v>
      </c>
      <c r="X1652" s="5">
        <v>415.628010378574</v>
      </c>
      <c r="Z1652" s="20">
        <f t="shared" si="112"/>
        <v>1527.9137352979287</v>
      </c>
      <c r="AA1652" s="59">
        <f t="shared" si="110"/>
        <v>41663</v>
      </c>
      <c r="AB1652" s="25">
        <v>144.71698000000001</v>
      </c>
      <c r="AC1652" s="52">
        <v>326.79505999999998</v>
      </c>
      <c r="AD1652" s="35"/>
      <c r="AE1652" s="54">
        <v>153.874</v>
      </c>
      <c r="AF1652" s="55">
        <v>112.42358</v>
      </c>
      <c r="AG1652" s="56">
        <v>29.448060000000002</v>
      </c>
      <c r="AH1652" s="57">
        <v>125.75935000000001</v>
      </c>
      <c r="AI1652" s="35"/>
      <c r="AJ1652" s="58">
        <v>14.470559999999999</v>
      </c>
      <c r="AK1652" s="58"/>
      <c r="AL1652" s="35">
        <v>0</v>
      </c>
      <c r="AM1652" s="35"/>
      <c r="AN1652" s="35"/>
      <c r="AQ1652" s="24">
        <f t="shared" si="114"/>
        <v>907.48759000000007</v>
      </c>
      <c r="AS1652" s="34">
        <v>816</v>
      </c>
      <c r="AU1652" s="20">
        <f t="shared" si="113"/>
        <v>1723.4875900000002</v>
      </c>
      <c r="AW1652" s="20"/>
    </row>
    <row r="1653" spans="1:49" x14ac:dyDescent="0.25">
      <c r="A1653" t="str">
        <f>VLOOKUP($B1653,'Cushing Balance'!$C$2:$E$500,3,TRUE)</f>
        <v>42014</v>
      </c>
      <c r="B1653" s="1">
        <v>41664</v>
      </c>
      <c r="C1653" s="31"/>
      <c r="D1653" s="25">
        <v>204.70905999999999</v>
      </c>
      <c r="E1653" s="42">
        <v>188.30995999999999</v>
      </c>
      <c r="F1653" s="35"/>
      <c r="G1653" s="23">
        <v>93.079614919354853</v>
      </c>
      <c r="H1653" s="40">
        <v>79.665329999999997</v>
      </c>
      <c r="I1653" s="35">
        <v>0</v>
      </c>
      <c r="J1653" s="26">
        <v>0</v>
      </c>
      <c r="K1653" s="9">
        <v>94.323059999999998</v>
      </c>
      <c r="L1653" s="51">
        <v>22.929099999999998</v>
      </c>
      <c r="M1653" s="16">
        <v>379.02963</v>
      </c>
      <c r="N1653" s="49">
        <v>101.05602</v>
      </c>
      <c r="O1653" s="50">
        <v>73.431600000000003</v>
      </c>
      <c r="P1653" s="58"/>
      <c r="Q1653" s="58"/>
      <c r="R1653" s="39">
        <v>1.0744800000000001</v>
      </c>
      <c r="S1653" s="58"/>
      <c r="T1653" s="58"/>
      <c r="V1653" s="24">
        <f t="shared" si="111"/>
        <v>1237.6078549193546</v>
      </c>
      <c r="X1653" s="5">
        <v>415.628010378574</v>
      </c>
      <c r="Z1653" s="20">
        <f t="shared" si="112"/>
        <v>1653.2358652979287</v>
      </c>
      <c r="AA1653" s="59">
        <f t="shared" si="110"/>
        <v>41664</v>
      </c>
      <c r="AB1653" s="25">
        <v>147.07830999999999</v>
      </c>
      <c r="AC1653" s="52">
        <v>372.45453999999995</v>
      </c>
      <c r="AD1653" s="35"/>
      <c r="AE1653" s="54">
        <v>132.53942000000001</v>
      </c>
      <c r="AF1653" s="55">
        <v>211.11670999999998</v>
      </c>
      <c r="AG1653" s="56">
        <v>36.684230000000007</v>
      </c>
      <c r="AH1653" s="57">
        <v>70.641149999999996</v>
      </c>
      <c r="AI1653" s="35"/>
      <c r="AJ1653" s="58">
        <v>15.30292</v>
      </c>
      <c r="AK1653" s="58"/>
      <c r="AL1653" s="35">
        <v>0</v>
      </c>
      <c r="AM1653" s="35"/>
      <c r="AN1653" s="35"/>
      <c r="AQ1653" s="24">
        <f t="shared" si="114"/>
        <v>985.81727999999987</v>
      </c>
      <c r="AS1653" s="34">
        <v>816</v>
      </c>
      <c r="AU1653" s="20">
        <f t="shared" si="113"/>
        <v>1801.8172799999998</v>
      </c>
      <c r="AW1653" s="20"/>
    </row>
    <row r="1654" spans="1:49" x14ac:dyDescent="0.25">
      <c r="A1654" t="str">
        <f>VLOOKUP($B1654,'Cushing Balance'!$C$2:$E$500,3,TRUE)</f>
        <v>42014</v>
      </c>
      <c r="B1654" s="1">
        <v>41665</v>
      </c>
      <c r="C1654" s="31"/>
      <c r="D1654" s="25">
        <v>95.83475</v>
      </c>
      <c r="E1654" s="42">
        <v>170.39773000000002</v>
      </c>
      <c r="F1654" s="35"/>
      <c r="G1654" s="23">
        <v>93.079614919354853</v>
      </c>
      <c r="H1654" s="40">
        <v>80.537149999999997</v>
      </c>
      <c r="I1654" s="35">
        <v>0</v>
      </c>
      <c r="J1654" s="26">
        <v>0</v>
      </c>
      <c r="K1654" s="9">
        <v>92.988919999999993</v>
      </c>
      <c r="L1654" s="51">
        <v>22.996689999999997</v>
      </c>
      <c r="M1654" s="16">
        <v>382.32319000000001</v>
      </c>
      <c r="N1654" s="49">
        <v>97.065809999999999</v>
      </c>
      <c r="O1654" s="50">
        <v>69.782020000000003</v>
      </c>
      <c r="P1654" s="58"/>
      <c r="Q1654" s="58"/>
      <c r="R1654" s="39">
        <v>0.44580999999999998</v>
      </c>
      <c r="S1654" s="58"/>
      <c r="T1654" s="58"/>
      <c r="V1654" s="24">
        <f t="shared" si="111"/>
        <v>1105.4516849193549</v>
      </c>
      <c r="X1654" s="5">
        <v>415.628010378574</v>
      </c>
      <c r="Z1654" s="20">
        <f t="shared" si="112"/>
        <v>1521.079695297929</v>
      </c>
      <c r="AA1654" s="59">
        <f t="shared" si="110"/>
        <v>41665</v>
      </c>
      <c r="AB1654" s="25">
        <v>149.72418999999999</v>
      </c>
      <c r="AC1654" s="52">
        <v>357.65072999999995</v>
      </c>
      <c r="AD1654" s="35"/>
      <c r="AE1654" s="54">
        <v>83.235849999999999</v>
      </c>
      <c r="AF1654" s="55">
        <v>212.48679000000001</v>
      </c>
      <c r="AG1654" s="56">
        <v>35.40504</v>
      </c>
      <c r="AH1654" s="57">
        <v>57.439689999999999</v>
      </c>
      <c r="AI1654" s="35"/>
      <c r="AJ1654" s="58">
        <v>15.734350000000001</v>
      </c>
      <c r="AK1654" s="58"/>
      <c r="AL1654" s="35">
        <v>0</v>
      </c>
      <c r="AM1654" s="35"/>
      <c r="AN1654" s="35"/>
      <c r="AQ1654" s="24">
        <f t="shared" si="114"/>
        <v>911.67664000000002</v>
      </c>
      <c r="AS1654" s="34">
        <v>816</v>
      </c>
      <c r="AU1654" s="20">
        <f t="shared" si="113"/>
        <v>1727.6766400000001</v>
      </c>
      <c r="AW1654" s="20"/>
    </row>
    <row r="1655" spans="1:49" x14ac:dyDescent="0.25">
      <c r="A1655" t="str">
        <f>VLOOKUP($B1655,'Cushing Balance'!$C$2:$E$500,3,TRUE)</f>
        <v>42014</v>
      </c>
      <c r="B1655" s="1">
        <v>41666</v>
      </c>
      <c r="C1655" s="31"/>
      <c r="D1655" s="25">
        <v>179.79038</v>
      </c>
      <c r="E1655" s="42">
        <v>196.58199999999999</v>
      </c>
      <c r="F1655" s="35"/>
      <c r="G1655" s="23">
        <v>93.079614919354853</v>
      </c>
      <c r="H1655" s="40">
        <v>79.447879999999998</v>
      </c>
      <c r="I1655" s="35">
        <v>0</v>
      </c>
      <c r="J1655" s="26">
        <v>0</v>
      </c>
      <c r="K1655" s="9">
        <v>101.67660000000001</v>
      </c>
      <c r="L1655" s="51">
        <v>22.973269999999999</v>
      </c>
      <c r="M1655" s="16">
        <v>337.84383000000003</v>
      </c>
      <c r="N1655" s="49">
        <v>79.216809999999995</v>
      </c>
      <c r="O1655" s="50">
        <v>74.462850000000003</v>
      </c>
      <c r="P1655" s="58"/>
      <c r="Q1655" s="58"/>
      <c r="R1655" s="39">
        <v>13.591290000000001</v>
      </c>
      <c r="S1655" s="58"/>
      <c r="T1655" s="58"/>
      <c r="V1655" s="24">
        <f t="shared" si="111"/>
        <v>1178.664524919355</v>
      </c>
      <c r="X1655" s="5">
        <v>415.628010378574</v>
      </c>
      <c r="Z1655" s="20">
        <f t="shared" si="112"/>
        <v>1594.2925352979291</v>
      </c>
      <c r="AA1655" s="59">
        <f t="shared" si="110"/>
        <v>41666</v>
      </c>
      <c r="AB1655" s="25">
        <v>148.63915</v>
      </c>
      <c r="AC1655" s="52">
        <v>356.91158000000001</v>
      </c>
      <c r="AD1655" s="35"/>
      <c r="AE1655" s="54">
        <v>157.27842000000001</v>
      </c>
      <c r="AF1655" s="55">
        <v>213.07787999999999</v>
      </c>
      <c r="AG1655" s="56">
        <v>39.029809999999998</v>
      </c>
      <c r="AH1655" s="57">
        <v>138.66417000000001</v>
      </c>
      <c r="AI1655" s="35"/>
      <c r="AJ1655" s="58">
        <v>14.41367</v>
      </c>
      <c r="AK1655" s="58"/>
      <c r="AL1655" s="35">
        <v>0</v>
      </c>
      <c r="AM1655" s="35"/>
      <c r="AN1655" s="35"/>
      <c r="AQ1655" s="24">
        <f t="shared" si="114"/>
        <v>1068.01468</v>
      </c>
      <c r="AS1655" s="34">
        <v>816</v>
      </c>
      <c r="AU1655" s="20">
        <f t="shared" si="113"/>
        <v>1884.01468</v>
      </c>
      <c r="AW1655" s="20"/>
    </row>
    <row r="1656" spans="1:49" x14ac:dyDescent="0.25">
      <c r="A1656" t="str">
        <f>VLOOKUP($B1656,'Cushing Balance'!$C$2:$E$500,3,TRUE)</f>
        <v>42014</v>
      </c>
      <c r="B1656" s="1">
        <v>41667</v>
      </c>
      <c r="C1656" s="31"/>
      <c r="D1656" s="25">
        <v>198.67473000000001</v>
      </c>
      <c r="E1656" s="42">
        <v>180.40652</v>
      </c>
      <c r="F1656" s="35"/>
      <c r="G1656" s="23">
        <v>93.079614919354853</v>
      </c>
      <c r="H1656" s="40">
        <v>77.593210000000013</v>
      </c>
      <c r="I1656" s="35">
        <v>0</v>
      </c>
      <c r="J1656" s="26">
        <v>0</v>
      </c>
      <c r="K1656" s="9">
        <v>101.57988</v>
      </c>
      <c r="L1656" s="51">
        <v>22.419080000000001</v>
      </c>
      <c r="M1656" s="16">
        <v>392.33890000000002</v>
      </c>
      <c r="N1656" s="49">
        <v>100.91369</v>
      </c>
      <c r="O1656" s="50">
        <v>72.43244</v>
      </c>
      <c r="P1656" s="58"/>
      <c r="Q1656" s="58"/>
      <c r="R1656" s="39">
        <v>3.1395999999999997</v>
      </c>
      <c r="S1656" s="58"/>
      <c r="T1656" s="58"/>
      <c r="V1656" s="24">
        <f t="shared" si="111"/>
        <v>1242.5776649193551</v>
      </c>
      <c r="X1656" s="5">
        <v>415.628010378574</v>
      </c>
      <c r="Z1656" s="20">
        <f t="shared" si="112"/>
        <v>1658.2056752979292</v>
      </c>
      <c r="AA1656" s="59">
        <f t="shared" si="110"/>
        <v>41667</v>
      </c>
      <c r="AB1656" s="25">
        <v>147.54738</v>
      </c>
      <c r="AC1656" s="52">
        <v>342.31855999999999</v>
      </c>
      <c r="AD1656" s="35"/>
      <c r="AE1656" s="54">
        <v>313.82721000000004</v>
      </c>
      <c r="AF1656" s="55">
        <v>216.52</v>
      </c>
      <c r="AG1656" s="56">
        <v>37.74306</v>
      </c>
      <c r="AH1656" s="57">
        <v>118.89398</v>
      </c>
      <c r="AI1656" s="35"/>
      <c r="AJ1656" s="58">
        <v>13.84754</v>
      </c>
      <c r="AK1656" s="58"/>
      <c r="AL1656" s="35">
        <v>0</v>
      </c>
      <c r="AM1656" s="35"/>
      <c r="AN1656" s="35"/>
      <c r="AQ1656" s="24">
        <f t="shared" si="114"/>
        <v>1190.6977300000001</v>
      </c>
      <c r="AS1656" s="34">
        <v>816</v>
      </c>
      <c r="AU1656" s="20">
        <f t="shared" si="113"/>
        <v>2006.6977300000001</v>
      </c>
      <c r="AW1656" s="20"/>
    </row>
    <row r="1657" spans="1:49" x14ac:dyDescent="0.25">
      <c r="A1657" t="str">
        <f>VLOOKUP($B1657,'Cushing Balance'!$C$2:$E$500,3,TRUE)</f>
        <v>42014</v>
      </c>
      <c r="B1657" s="1">
        <v>41668</v>
      </c>
      <c r="C1657" s="31"/>
      <c r="D1657" s="25">
        <v>24.04223</v>
      </c>
      <c r="E1657" s="42">
        <v>191.22744</v>
      </c>
      <c r="F1657" s="35"/>
      <c r="G1657" s="23">
        <v>93.079614919354853</v>
      </c>
      <c r="H1657" s="40">
        <v>77.654020000000003</v>
      </c>
      <c r="I1657" s="35">
        <v>0</v>
      </c>
      <c r="J1657" s="26">
        <v>0</v>
      </c>
      <c r="K1657" s="9">
        <v>101.47242</v>
      </c>
      <c r="L1657" s="51">
        <v>23.000520000000002</v>
      </c>
      <c r="M1657" s="16">
        <v>323.38569000000001</v>
      </c>
      <c r="N1657" s="49">
        <v>96.304310000000001</v>
      </c>
      <c r="O1657" s="50">
        <v>74.297250000000005</v>
      </c>
      <c r="P1657" s="58"/>
      <c r="Q1657" s="58"/>
      <c r="R1657" s="39">
        <v>0</v>
      </c>
      <c r="S1657" s="58"/>
      <c r="T1657" s="58"/>
      <c r="V1657" s="24">
        <f t="shared" si="111"/>
        <v>1004.4634949193547</v>
      </c>
      <c r="X1657" s="5">
        <v>415.628010378574</v>
      </c>
      <c r="Z1657" s="20">
        <f t="shared" si="112"/>
        <v>1420.0915052979287</v>
      </c>
      <c r="AA1657" s="59">
        <f t="shared" si="110"/>
        <v>41668</v>
      </c>
      <c r="AB1657" s="25">
        <v>148.9049</v>
      </c>
      <c r="AC1657" s="52">
        <v>348.68034999999998</v>
      </c>
      <c r="AD1657" s="35"/>
      <c r="AE1657" s="54">
        <v>277.91406000000001</v>
      </c>
      <c r="AF1657" s="55">
        <v>144.58601999999999</v>
      </c>
      <c r="AG1657" s="56">
        <v>21.021169999999998</v>
      </c>
      <c r="AH1657" s="57">
        <v>110.28269</v>
      </c>
      <c r="AI1657" s="35"/>
      <c r="AJ1657" s="58">
        <v>14.606479999999999</v>
      </c>
      <c r="AK1657" s="58"/>
      <c r="AL1657" s="35">
        <v>0</v>
      </c>
      <c r="AM1657" s="35"/>
      <c r="AN1657" s="35"/>
      <c r="AQ1657" s="24">
        <f t="shared" si="114"/>
        <v>1065.9956699999998</v>
      </c>
      <c r="AS1657" s="34">
        <v>816</v>
      </c>
      <c r="AU1657" s="20">
        <f t="shared" si="113"/>
        <v>1881.9956699999998</v>
      </c>
      <c r="AW1657" s="20"/>
    </row>
    <row r="1658" spans="1:49" x14ac:dyDescent="0.25">
      <c r="A1658" t="str">
        <f>VLOOKUP($B1658,'Cushing Balance'!$C$2:$E$500,3,TRUE)</f>
        <v>42014</v>
      </c>
      <c r="B1658" s="1">
        <v>41669</v>
      </c>
      <c r="C1658" s="31"/>
      <c r="D1658" s="25">
        <v>277.21366999999998</v>
      </c>
      <c r="E1658" s="42">
        <v>171.43804</v>
      </c>
      <c r="F1658" s="35"/>
      <c r="G1658" s="23">
        <v>93.079614919354853</v>
      </c>
      <c r="H1658" s="40">
        <v>79.796379999999999</v>
      </c>
      <c r="I1658" s="35">
        <v>0</v>
      </c>
      <c r="J1658" s="26">
        <v>0</v>
      </c>
      <c r="K1658" s="9">
        <v>97.876940000000005</v>
      </c>
      <c r="L1658" s="51">
        <v>22.952080000000002</v>
      </c>
      <c r="M1658" s="16">
        <v>383.92284999999998</v>
      </c>
      <c r="N1658" s="49">
        <v>69.549960000000013</v>
      </c>
      <c r="O1658" s="50">
        <v>69.253249999999994</v>
      </c>
      <c r="P1658" s="58"/>
      <c r="Q1658" s="58"/>
      <c r="R1658" s="39">
        <v>42.574539999999999</v>
      </c>
      <c r="S1658" s="58"/>
      <c r="T1658" s="58"/>
      <c r="V1658" s="24">
        <f t="shared" si="111"/>
        <v>1307.657324919355</v>
      </c>
      <c r="X1658" s="5">
        <v>415.628010378574</v>
      </c>
      <c r="Z1658" s="20">
        <f t="shared" si="112"/>
        <v>1723.2853352979291</v>
      </c>
      <c r="AA1658" s="59">
        <f t="shared" si="110"/>
        <v>41669</v>
      </c>
      <c r="AB1658" s="25">
        <v>148.23860000000002</v>
      </c>
      <c r="AC1658" s="52">
        <v>343.42515000000003</v>
      </c>
      <c r="AD1658" s="35"/>
      <c r="AE1658" s="54">
        <v>373.40713</v>
      </c>
      <c r="AF1658" s="55">
        <v>191.38570999999999</v>
      </c>
      <c r="AG1658" s="56">
        <v>21.811709999999998</v>
      </c>
      <c r="AH1658" s="57">
        <v>112.64304</v>
      </c>
      <c r="AI1658" s="35"/>
      <c r="AJ1658" s="58">
        <v>14.90127</v>
      </c>
      <c r="AK1658" s="58"/>
      <c r="AL1658" s="35">
        <v>0</v>
      </c>
      <c r="AM1658" s="35"/>
      <c r="AN1658" s="35"/>
      <c r="AQ1658" s="24">
        <f t="shared" si="114"/>
        <v>1205.8126099999999</v>
      </c>
      <c r="AS1658" s="34">
        <v>816</v>
      </c>
      <c r="AU1658" s="20">
        <f t="shared" si="113"/>
        <v>2021.8126099999999</v>
      </c>
      <c r="AW1658" s="20"/>
    </row>
    <row r="1659" spans="1:49" x14ac:dyDescent="0.25">
      <c r="A1659" t="str">
        <f>VLOOKUP($B1659,'Cushing Balance'!$C$2:$E$500,3,TRUE)</f>
        <v>42014</v>
      </c>
      <c r="B1659" s="1">
        <v>41670</v>
      </c>
      <c r="C1659" s="31"/>
      <c r="D1659" s="25">
        <v>180.38532999999998</v>
      </c>
      <c r="E1659" s="42">
        <v>177.34414999999998</v>
      </c>
      <c r="F1659" s="35"/>
      <c r="G1659" s="23">
        <v>93.079614919354853</v>
      </c>
      <c r="H1659" s="40">
        <v>78.876059999999995</v>
      </c>
      <c r="I1659" s="35">
        <v>0</v>
      </c>
      <c r="J1659" s="26">
        <v>0</v>
      </c>
      <c r="K1659" s="9">
        <v>94.372149999999991</v>
      </c>
      <c r="L1659" s="51">
        <v>20.563599999999997</v>
      </c>
      <c r="M1659" s="16">
        <v>379.54590000000002</v>
      </c>
      <c r="N1659" s="49">
        <v>118.48855999999999</v>
      </c>
      <c r="O1659" s="50">
        <v>72.127229999999997</v>
      </c>
      <c r="P1659" s="58"/>
      <c r="Q1659" s="58"/>
      <c r="R1659" s="39">
        <v>10.903879999999999</v>
      </c>
      <c r="S1659" s="58"/>
      <c r="T1659" s="58"/>
      <c r="V1659" s="24">
        <f t="shared" si="111"/>
        <v>1225.6864749193549</v>
      </c>
      <c r="X1659" s="5">
        <v>415.628010378574</v>
      </c>
      <c r="Z1659" s="20">
        <f t="shared" si="112"/>
        <v>1641.314485297929</v>
      </c>
      <c r="AA1659" s="59">
        <f t="shared" si="110"/>
        <v>41670</v>
      </c>
      <c r="AB1659" s="25">
        <v>148.78710000000001</v>
      </c>
      <c r="AC1659" s="52">
        <v>370.21487999999999</v>
      </c>
      <c r="AD1659" s="35"/>
      <c r="AE1659" s="54">
        <v>377.83159999999998</v>
      </c>
      <c r="AF1659" s="55">
        <v>212.25206</v>
      </c>
      <c r="AG1659" s="56">
        <v>38.038170000000001</v>
      </c>
      <c r="AH1659" s="57">
        <v>115.59285000000001</v>
      </c>
      <c r="AI1659" s="35"/>
      <c r="AJ1659" s="58">
        <v>15.595690000000001</v>
      </c>
      <c r="AK1659" s="58"/>
      <c r="AL1659" s="35">
        <v>0</v>
      </c>
      <c r="AM1659" s="35"/>
      <c r="AN1659" s="35"/>
      <c r="AQ1659" s="24">
        <f t="shared" si="114"/>
        <v>1278.3123500000002</v>
      </c>
      <c r="AS1659" s="34">
        <v>816</v>
      </c>
      <c r="AU1659" s="20">
        <f t="shared" si="113"/>
        <v>2094.3123500000002</v>
      </c>
      <c r="AW1659" s="20"/>
    </row>
    <row r="1660" spans="1:49" x14ac:dyDescent="0.25">
      <c r="A1660" t="str">
        <f>VLOOKUP($B1660,'Cushing Balance'!$C$2:$E$500,3,TRUE)</f>
        <v>52014</v>
      </c>
      <c r="B1660" s="1">
        <v>41671</v>
      </c>
      <c r="C1660" s="31"/>
      <c r="D1660" s="25">
        <v>258.06639999999999</v>
      </c>
      <c r="E1660" s="42">
        <v>180.72907999999998</v>
      </c>
      <c r="F1660" s="35"/>
      <c r="G1660" s="23">
        <v>86.983505635764942</v>
      </c>
      <c r="H1660" s="40">
        <v>69.429000000000002</v>
      </c>
      <c r="I1660" s="35">
        <v>0</v>
      </c>
      <c r="J1660" s="26">
        <v>0</v>
      </c>
      <c r="K1660" s="9">
        <v>97.753039999999999</v>
      </c>
      <c r="L1660" s="51">
        <v>18.710639999999998</v>
      </c>
      <c r="M1660" s="16">
        <v>378.58178999999996</v>
      </c>
      <c r="N1660" s="49">
        <v>40.405850000000001</v>
      </c>
      <c r="O1660" s="50">
        <v>53.222850000000001</v>
      </c>
      <c r="P1660" s="58"/>
      <c r="Q1660" s="58"/>
      <c r="R1660" s="39">
        <v>3.9340999999999999</v>
      </c>
      <c r="S1660" s="58"/>
      <c r="T1660" s="58"/>
      <c r="V1660" s="24">
        <f t="shared" si="111"/>
        <v>1187.8162556357649</v>
      </c>
      <c r="X1660" s="5">
        <v>418.92202736236237</v>
      </c>
      <c r="Z1660" s="20">
        <f t="shared" si="112"/>
        <v>1606.7382829981273</v>
      </c>
      <c r="AA1660" s="59">
        <f t="shared" si="110"/>
        <v>41671</v>
      </c>
      <c r="AB1660" s="25">
        <v>148.13920999999999</v>
      </c>
      <c r="AC1660" s="52">
        <v>361.47543999999999</v>
      </c>
      <c r="AD1660" s="35"/>
      <c r="AE1660" s="54">
        <v>349.24132000000003</v>
      </c>
      <c r="AF1660" s="55">
        <v>223.20217000000002</v>
      </c>
      <c r="AG1660" s="56">
        <v>38.094000000000001</v>
      </c>
      <c r="AH1660" s="57">
        <v>124.78358</v>
      </c>
      <c r="AI1660" s="35"/>
      <c r="AJ1660" s="58">
        <v>9.9456000000000007</v>
      </c>
      <c r="AK1660" s="58"/>
      <c r="AL1660" s="35">
        <v>0</v>
      </c>
      <c r="AM1660" s="35"/>
      <c r="AN1660" s="35"/>
      <c r="AQ1660" s="24">
        <f t="shared" si="114"/>
        <v>1254.8813200000002</v>
      </c>
      <c r="AS1660" s="34">
        <v>810.05</v>
      </c>
      <c r="AU1660" s="20">
        <f t="shared" si="113"/>
        <v>2064.9313200000001</v>
      </c>
      <c r="AW1660" s="20"/>
    </row>
    <row r="1661" spans="1:49" x14ac:dyDescent="0.25">
      <c r="A1661" t="str">
        <f>VLOOKUP($B1661,'Cushing Balance'!$C$2:$E$500,3,TRUE)</f>
        <v>52014</v>
      </c>
      <c r="B1661" s="1">
        <v>41672</v>
      </c>
      <c r="C1661" s="31"/>
      <c r="D1661" s="25">
        <v>96.438330000000008</v>
      </c>
      <c r="E1661" s="42">
        <v>188.45310000000001</v>
      </c>
      <c r="F1661" s="35"/>
      <c r="G1661" s="23">
        <v>86.983505635764942</v>
      </c>
      <c r="H1661" s="40">
        <v>78.772229999999993</v>
      </c>
      <c r="I1661" s="35">
        <v>0</v>
      </c>
      <c r="J1661" s="26">
        <v>0</v>
      </c>
      <c r="K1661" s="9">
        <v>89.776520000000005</v>
      </c>
      <c r="L1661" s="51">
        <v>22.400419999999997</v>
      </c>
      <c r="M1661" s="16">
        <v>345.98702000000003</v>
      </c>
      <c r="N1661" s="49">
        <v>75.139440000000008</v>
      </c>
      <c r="O1661" s="50">
        <v>71.601020000000005</v>
      </c>
      <c r="P1661" s="58"/>
      <c r="Q1661" s="58"/>
      <c r="R1661" s="39">
        <v>0.64624999999999999</v>
      </c>
      <c r="S1661" s="58"/>
      <c r="T1661" s="58"/>
      <c r="V1661" s="24">
        <f t="shared" si="111"/>
        <v>1056.1978356357649</v>
      </c>
      <c r="X1661" s="5">
        <v>418.92202736236237</v>
      </c>
      <c r="Z1661" s="20">
        <f t="shared" si="112"/>
        <v>1475.1198629981272</v>
      </c>
      <c r="AA1661" s="59">
        <f t="shared" si="110"/>
        <v>41672</v>
      </c>
      <c r="AB1661" s="25">
        <v>148.31431000000001</v>
      </c>
      <c r="AC1661" s="52">
        <v>384.68405999999999</v>
      </c>
      <c r="AD1661" s="35"/>
      <c r="AE1661" s="54">
        <v>358.64528999999999</v>
      </c>
      <c r="AF1661" s="55">
        <v>234.72877</v>
      </c>
      <c r="AG1661" s="56">
        <v>35.846809999999998</v>
      </c>
      <c r="AH1661" s="57">
        <v>144.35181</v>
      </c>
      <c r="AI1661" s="35"/>
      <c r="AJ1661" s="58">
        <v>8.1830800000000004</v>
      </c>
      <c r="AK1661" s="58"/>
      <c r="AL1661" s="35">
        <v>0</v>
      </c>
      <c r="AM1661" s="35"/>
      <c r="AN1661" s="35"/>
      <c r="AQ1661" s="24">
        <f t="shared" si="114"/>
        <v>1314.75413</v>
      </c>
      <c r="AS1661" s="34">
        <v>810.05</v>
      </c>
      <c r="AU1661" s="20">
        <f t="shared" si="113"/>
        <v>2124.80413</v>
      </c>
      <c r="AW1661" s="20"/>
    </row>
    <row r="1662" spans="1:49" x14ac:dyDescent="0.25">
      <c r="A1662" t="str">
        <f>VLOOKUP($B1662,'Cushing Balance'!$C$2:$E$500,3,TRUE)</f>
        <v>52014</v>
      </c>
      <c r="B1662" s="1">
        <v>41673</v>
      </c>
      <c r="C1662" s="31"/>
      <c r="D1662" s="25">
        <v>373.59606000000002</v>
      </c>
      <c r="E1662" s="42">
        <v>186.07407999999998</v>
      </c>
      <c r="F1662" s="35"/>
      <c r="G1662" s="23">
        <v>86.983505635764942</v>
      </c>
      <c r="H1662" s="40">
        <v>78.696039999999996</v>
      </c>
      <c r="I1662" s="35">
        <v>0</v>
      </c>
      <c r="J1662" s="26">
        <v>0</v>
      </c>
      <c r="K1662" s="9">
        <v>74.716710000000006</v>
      </c>
      <c r="L1662" s="51">
        <v>20.365290000000002</v>
      </c>
      <c r="M1662" s="16">
        <v>339.43527</v>
      </c>
      <c r="N1662" s="49">
        <v>52.011269999999996</v>
      </c>
      <c r="O1662" s="50">
        <v>65.861580000000004</v>
      </c>
      <c r="P1662" s="58"/>
      <c r="Q1662" s="58"/>
      <c r="R1662" s="39">
        <v>15.09773</v>
      </c>
      <c r="S1662" s="58"/>
      <c r="T1662" s="58"/>
      <c r="V1662" s="24">
        <f t="shared" si="111"/>
        <v>1292.8375356357649</v>
      </c>
      <c r="X1662" s="5">
        <v>418.92202736236237</v>
      </c>
      <c r="Z1662" s="20">
        <f t="shared" si="112"/>
        <v>1711.7595629981272</v>
      </c>
      <c r="AA1662" s="59">
        <f t="shared" si="110"/>
        <v>41673</v>
      </c>
      <c r="AB1662" s="25">
        <v>148.74025</v>
      </c>
      <c r="AC1662" s="52">
        <v>373.70078999999998</v>
      </c>
      <c r="AD1662" s="35"/>
      <c r="AE1662" s="54">
        <v>324.80915000000005</v>
      </c>
      <c r="AF1662" s="55">
        <v>234.50129000000001</v>
      </c>
      <c r="AG1662" s="56">
        <v>23.563419999999997</v>
      </c>
      <c r="AH1662" s="57">
        <v>135.28582999999998</v>
      </c>
      <c r="AI1662" s="35"/>
      <c r="AJ1662" s="58">
        <v>13.039040000000002</v>
      </c>
      <c r="AK1662" s="58"/>
      <c r="AL1662" s="35">
        <v>0</v>
      </c>
      <c r="AM1662" s="35"/>
      <c r="AN1662" s="35"/>
      <c r="AQ1662" s="24">
        <f t="shared" si="114"/>
        <v>1253.63977</v>
      </c>
      <c r="AS1662" s="34">
        <v>810.05</v>
      </c>
      <c r="AU1662" s="20">
        <f t="shared" si="113"/>
        <v>2063.68977</v>
      </c>
      <c r="AW1662" s="20"/>
    </row>
    <row r="1663" spans="1:49" x14ac:dyDescent="0.25">
      <c r="A1663" t="str">
        <f>VLOOKUP($B1663,'Cushing Balance'!$C$2:$E$500,3,TRUE)</f>
        <v>52014</v>
      </c>
      <c r="B1663" s="1">
        <v>41674</v>
      </c>
      <c r="C1663" s="31"/>
      <c r="D1663" s="25">
        <v>156.60942</v>
      </c>
      <c r="E1663" s="42">
        <v>176.35955999999999</v>
      </c>
      <c r="F1663" s="35"/>
      <c r="G1663" s="23">
        <v>86.983505635764942</v>
      </c>
      <c r="H1663" s="40">
        <v>79.430689999999998</v>
      </c>
      <c r="I1663" s="35">
        <v>0</v>
      </c>
      <c r="J1663" s="26">
        <v>0</v>
      </c>
      <c r="K1663" s="9">
        <v>71.834249999999997</v>
      </c>
      <c r="L1663" s="51">
        <v>13.66356</v>
      </c>
      <c r="M1663" s="16">
        <v>385.16816999999998</v>
      </c>
      <c r="N1663" s="49">
        <v>80.271500000000003</v>
      </c>
      <c r="O1663" s="50">
        <v>61.902380000000001</v>
      </c>
      <c r="P1663" s="58"/>
      <c r="Q1663" s="58"/>
      <c r="R1663" s="39">
        <v>3.3896899999999999</v>
      </c>
      <c r="S1663" s="58"/>
      <c r="T1663" s="58"/>
      <c r="V1663" s="24">
        <f t="shared" si="111"/>
        <v>1115.6127256357649</v>
      </c>
      <c r="X1663" s="5">
        <v>418.92202736236237</v>
      </c>
      <c r="Z1663" s="20">
        <f t="shared" si="112"/>
        <v>1534.5347529981273</v>
      </c>
      <c r="AA1663" s="59">
        <f t="shared" si="110"/>
        <v>41674</v>
      </c>
      <c r="AB1663" s="25">
        <v>148.6369</v>
      </c>
      <c r="AC1663" s="52">
        <v>368.48255999999998</v>
      </c>
      <c r="AD1663" s="35"/>
      <c r="AE1663" s="54">
        <v>407.23149999999998</v>
      </c>
      <c r="AF1663" s="55">
        <v>234.55913000000001</v>
      </c>
      <c r="AG1663" s="56">
        <v>23.322830000000003</v>
      </c>
      <c r="AH1663" s="57">
        <v>130.65813</v>
      </c>
      <c r="AI1663" s="35"/>
      <c r="AJ1663" s="58">
        <v>14.530379999999999</v>
      </c>
      <c r="AK1663" s="58"/>
      <c r="AL1663" s="35">
        <v>0</v>
      </c>
      <c r="AM1663" s="35"/>
      <c r="AN1663" s="35"/>
      <c r="AQ1663" s="24">
        <f t="shared" si="114"/>
        <v>1327.4214300000001</v>
      </c>
      <c r="AS1663" s="34">
        <v>810.05</v>
      </c>
      <c r="AU1663" s="20">
        <f t="shared" si="113"/>
        <v>2137.4714300000001</v>
      </c>
      <c r="AW1663" s="20"/>
    </row>
    <row r="1664" spans="1:49" x14ac:dyDescent="0.25">
      <c r="A1664" t="str">
        <f>VLOOKUP($B1664,'Cushing Balance'!$C$2:$E$500,3,TRUE)</f>
        <v>52014</v>
      </c>
      <c r="B1664" s="1">
        <v>41675</v>
      </c>
      <c r="C1664" s="31"/>
      <c r="D1664" s="25">
        <v>168.38296</v>
      </c>
      <c r="E1664" s="42">
        <v>158.62745999999999</v>
      </c>
      <c r="F1664" s="35"/>
      <c r="G1664" s="23">
        <v>86.983505635764942</v>
      </c>
      <c r="H1664" s="40">
        <v>78.605059999999995</v>
      </c>
      <c r="I1664" s="35">
        <v>0</v>
      </c>
      <c r="J1664" s="26">
        <v>0</v>
      </c>
      <c r="K1664" s="9">
        <v>90.923059999999992</v>
      </c>
      <c r="L1664" s="51">
        <v>21.752310000000001</v>
      </c>
      <c r="M1664" s="16">
        <v>389.95393999999999</v>
      </c>
      <c r="N1664" s="49">
        <v>55.030440000000006</v>
      </c>
      <c r="O1664" s="50">
        <v>60.279420000000002</v>
      </c>
      <c r="P1664" s="58"/>
      <c r="Q1664" s="58"/>
      <c r="R1664" s="39">
        <v>0</v>
      </c>
      <c r="S1664" s="58"/>
      <c r="T1664" s="58"/>
      <c r="V1664" s="24">
        <f t="shared" si="111"/>
        <v>1110.538155635765</v>
      </c>
      <c r="X1664" s="5">
        <v>418.92202736236237</v>
      </c>
      <c r="Z1664" s="20">
        <f t="shared" si="112"/>
        <v>1529.4601829981273</v>
      </c>
      <c r="AA1664" s="59">
        <f t="shared" si="110"/>
        <v>41675</v>
      </c>
      <c r="AB1664" s="25">
        <v>147.60117000000002</v>
      </c>
      <c r="AC1664" s="52">
        <v>347.37515000000002</v>
      </c>
      <c r="AD1664" s="35"/>
      <c r="AE1664" s="54">
        <v>126.49460000000001</v>
      </c>
      <c r="AF1664" s="55">
        <v>235.34356</v>
      </c>
      <c r="AG1664" s="56">
        <v>21.19023</v>
      </c>
      <c r="AH1664" s="57">
        <v>145.46593999999999</v>
      </c>
      <c r="AI1664" s="35"/>
      <c r="AJ1664" s="58">
        <v>11.95885</v>
      </c>
      <c r="AK1664" s="58"/>
      <c r="AL1664" s="35">
        <v>0</v>
      </c>
      <c r="AM1664" s="35"/>
      <c r="AN1664" s="35"/>
      <c r="AQ1664" s="24">
        <f t="shared" si="114"/>
        <v>1035.4295000000002</v>
      </c>
      <c r="AS1664" s="34">
        <v>810.05</v>
      </c>
      <c r="AU1664" s="20">
        <f t="shared" si="113"/>
        <v>1845.4795000000001</v>
      </c>
      <c r="AW1664" s="20"/>
    </row>
    <row r="1665" spans="1:49" x14ac:dyDescent="0.25">
      <c r="A1665" t="str">
        <f>VLOOKUP($B1665,'Cushing Balance'!$C$2:$E$500,3,TRUE)</f>
        <v>52014</v>
      </c>
      <c r="B1665" s="1">
        <v>41676</v>
      </c>
      <c r="C1665" s="31"/>
      <c r="D1665" s="25">
        <v>442.18221</v>
      </c>
      <c r="E1665" s="42">
        <v>196.63032999999999</v>
      </c>
      <c r="F1665" s="35"/>
      <c r="G1665" s="23">
        <v>86.983505635764942</v>
      </c>
      <c r="H1665" s="40">
        <v>78.592830000000006</v>
      </c>
      <c r="I1665" s="35">
        <v>0</v>
      </c>
      <c r="J1665" s="26">
        <v>0</v>
      </c>
      <c r="K1665" s="9">
        <v>97.585580000000007</v>
      </c>
      <c r="L1665" s="51">
        <v>20.856099999999998</v>
      </c>
      <c r="M1665" s="16">
        <v>361.12427000000002</v>
      </c>
      <c r="N1665" s="49">
        <v>65.986080000000001</v>
      </c>
      <c r="O1665" s="50">
        <v>58.16142</v>
      </c>
      <c r="P1665" s="58"/>
      <c r="Q1665" s="58"/>
      <c r="R1665" s="39">
        <v>0</v>
      </c>
      <c r="S1665" s="58"/>
      <c r="T1665" s="58"/>
      <c r="V1665" s="24">
        <f t="shared" si="111"/>
        <v>1408.1023256357648</v>
      </c>
      <c r="X1665" s="5">
        <v>418.92202736236237</v>
      </c>
      <c r="Z1665" s="20">
        <f t="shared" si="112"/>
        <v>1827.0243529981271</v>
      </c>
      <c r="AA1665" s="59">
        <f t="shared" si="110"/>
        <v>41676</v>
      </c>
      <c r="AB1665" s="25">
        <v>147.17865</v>
      </c>
      <c r="AC1665" s="52">
        <v>360.95846</v>
      </c>
      <c r="AD1665" s="35"/>
      <c r="AE1665" s="54">
        <v>495.09201999999999</v>
      </c>
      <c r="AF1665" s="55">
        <v>232.74373</v>
      </c>
      <c r="AG1665" s="56">
        <v>23.244229999999998</v>
      </c>
      <c r="AH1665" s="57">
        <v>142.32808</v>
      </c>
      <c r="AI1665" s="35"/>
      <c r="AJ1665" s="58">
        <v>11.72415</v>
      </c>
      <c r="AK1665" s="58"/>
      <c r="AL1665" s="35">
        <v>0</v>
      </c>
      <c r="AM1665" s="35"/>
      <c r="AN1665" s="35"/>
      <c r="AQ1665" s="24">
        <f t="shared" si="114"/>
        <v>1413.2693199999999</v>
      </c>
      <c r="AS1665" s="34">
        <v>810.05</v>
      </c>
      <c r="AU1665" s="20">
        <f t="shared" si="113"/>
        <v>2223.3193199999996</v>
      </c>
      <c r="AW1665" s="20"/>
    </row>
    <row r="1666" spans="1:49" x14ac:dyDescent="0.25">
      <c r="A1666" t="str">
        <f>VLOOKUP($B1666,'Cushing Balance'!$C$2:$E$500,3,TRUE)</f>
        <v>52014</v>
      </c>
      <c r="B1666" s="1">
        <v>41677</v>
      </c>
      <c r="C1666" s="31"/>
      <c r="D1666" s="25">
        <v>72.003479999999996</v>
      </c>
      <c r="E1666" s="42">
        <v>203.26304000000002</v>
      </c>
      <c r="F1666" s="35"/>
      <c r="G1666" s="23">
        <v>86.983505635764942</v>
      </c>
      <c r="H1666" s="40">
        <v>75.363630000000001</v>
      </c>
      <c r="I1666" s="35">
        <v>0</v>
      </c>
      <c r="J1666" s="26">
        <v>0</v>
      </c>
      <c r="K1666" s="9">
        <v>94.039059999999992</v>
      </c>
      <c r="L1666" s="51">
        <v>21.406230000000001</v>
      </c>
      <c r="M1666" s="16">
        <v>348.36709999999999</v>
      </c>
      <c r="N1666" s="49">
        <v>74.175899999999999</v>
      </c>
      <c r="O1666" s="50">
        <v>54.034419999999997</v>
      </c>
      <c r="P1666" s="58"/>
      <c r="Q1666" s="58"/>
      <c r="R1666" s="39">
        <v>0</v>
      </c>
      <c r="S1666" s="58"/>
      <c r="T1666" s="58"/>
      <c r="V1666" s="24">
        <f t="shared" si="111"/>
        <v>1029.6363656357648</v>
      </c>
      <c r="X1666" s="5">
        <v>418.92202736236237</v>
      </c>
      <c r="Z1666" s="20">
        <f t="shared" si="112"/>
        <v>1448.5583929981271</v>
      </c>
      <c r="AA1666" s="59">
        <f t="shared" si="110"/>
        <v>41677</v>
      </c>
      <c r="AB1666" s="25">
        <v>147.45792</v>
      </c>
      <c r="AC1666" s="52">
        <v>365.39283</v>
      </c>
      <c r="AD1666" s="35"/>
      <c r="AE1666" s="54">
        <v>312.17358000000002</v>
      </c>
      <c r="AF1666" s="55">
        <v>235.15615</v>
      </c>
      <c r="AG1666" s="56">
        <v>23.18375</v>
      </c>
      <c r="AH1666" s="57">
        <v>91.932419999999993</v>
      </c>
      <c r="AI1666" s="35"/>
      <c r="AJ1666" s="58">
        <v>12.28302</v>
      </c>
      <c r="AK1666" s="58"/>
      <c r="AL1666" s="35">
        <v>0</v>
      </c>
      <c r="AM1666" s="35"/>
      <c r="AN1666" s="35"/>
      <c r="AQ1666" s="24">
        <f t="shared" si="114"/>
        <v>1187.5796700000001</v>
      </c>
      <c r="AS1666" s="34">
        <v>810.05</v>
      </c>
      <c r="AU1666" s="20">
        <f t="shared" si="113"/>
        <v>1997.62967</v>
      </c>
      <c r="AW1666" s="20"/>
    </row>
    <row r="1667" spans="1:49" x14ac:dyDescent="0.25">
      <c r="A1667" t="str">
        <f>VLOOKUP($B1667,'Cushing Balance'!$C$2:$E$500,3,TRUE)</f>
        <v>62014</v>
      </c>
      <c r="B1667" s="1">
        <v>41678</v>
      </c>
      <c r="C1667" s="31"/>
      <c r="D1667" s="25">
        <v>144.22220999999999</v>
      </c>
      <c r="E1667" s="42">
        <v>198.60864999999998</v>
      </c>
      <c r="F1667" s="35"/>
      <c r="G1667" s="23">
        <v>86.983505635764942</v>
      </c>
      <c r="H1667" s="40">
        <v>78.347630000000009</v>
      </c>
      <c r="I1667" s="35">
        <v>0</v>
      </c>
      <c r="J1667" s="26">
        <v>0</v>
      </c>
      <c r="K1667" s="9">
        <v>93.78403999999999</v>
      </c>
      <c r="L1667" s="51">
        <v>22.524229999999999</v>
      </c>
      <c r="M1667" s="16">
        <v>388.38552000000004</v>
      </c>
      <c r="N1667" s="49">
        <v>102.06894</v>
      </c>
      <c r="O1667" s="50">
        <v>57.304000000000002</v>
      </c>
      <c r="P1667" s="58"/>
      <c r="Q1667" s="58"/>
      <c r="R1667" s="39">
        <v>0</v>
      </c>
      <c r="S1667" s="58"/>
      <c r="T1667" s="58"/>
      <c r="V1667" s="24">
        <f t="shared" si="111"/>
        <v>1172.2287256357649</v>
      </c>
      <c r="X1667" s="5">
        <v>418.92202736236237</v>
      </c>
      <c r="Z1667" s="20">
        <f t="shared" si="112"/>
        <v>1591.1507529981272</v>
      </c>
      <c r="AA1667" s="59">
        <f t="shared" si="110"/>
        <v>41678</v>
      </c>
      <c r="AB1667" s="25">
        <v>147.28896</v>
      </c>
      <c r="AC1667" s="52">
        <v>351.30275</v>
      </c>
      <c r="AD1667" s="35"/>
      <c r="AE1667" s="54">
        <v>313.96974999999998</v>
      </c>
      <c r="AF1667" s="55">
        <v>232.99275</v>
      </c>
      <c r="AG1667" s="56">
        <v>23.038599999999999</v>
      </c>
      <c r="AH1667" s="57">
        <v>88.388000000000005</v>
      </c>
      <c r="AI1667" s="35"/>
      <c r="AJ1667" s="58">
        <v>13.88325</v>
      </c>
      <c r="AK1667" s="58"/>
      <c r="AL1667" s="35">
        <v>0</v>
      </c>
      <c r="AM1667" s="35"/>
      <c r="AN1667" s="35"/>
      <c r="AQ1667" s="24">
        <f t="shared" si="114"/>
        <v>1170.8640600000001</v>
      </c>
      <c r="AS1667" s="34">
        <v>810.05</v>
      </c>
      <c r="AU1667" s="20">
        <f t="shared" si="113"/>
        <v>1980.9140600000001</v>
      </c>
      <c r="AW1667" s="20"/>
    </row>
    <row r="1668" spans="1:49" x14ac:dyDescent="0.25">
      <c r="A1668" t="str">
        <f>VLOOKUP($B1668,'Cushing Balance'!$C$2:$E$500,3,TRUE)</f>
        <v>62014</v>
      </c>
      <c r="B1668" s="1">
        <v>41679</v>
      </c>
      <c r="C1668" s="31"/>
      <c r="D1668" s="25">
        <v>168.12744000000001</v>
      </c>
      <c r="E1668" s="42">
        <v>184.28120999999999</v>
      </c>
      <c r="F1668" s="35"/>
      <c r="G1668" s="23">
        <v>86.983505635764942</v>
      </c>
      <c r="H1668" s="40">
        <v>78.882850000000005</v>
      </c>
      <c r="I1668" s="35">
        <v>0</v>
      </c>
      <c r="J1668" s="26">
        <v>0</v>
      </c>
      <c r="K1668" s="9">
        <v>94.354669999999999</v>
      </c>
      <c r="L1668" s="51">
        <v>22.481210000000001</v>
      </c>
      <c r="M1668" s="16">
        <v>387.70944000000003</v>
      </c>
      <c r="N1668" s="49">
        <v>113.235</v>
      </c>
      <c r="O1668" s="50">
        <v>66.533630000000002</v>
      </c>
      <c r="P1668" s="58"/>
      <c r="Q1668" s="58"/>
      <c r="R1668" s="39">
        <v>0</v>
      </c>
      <c r="S1668" s="58"/>
      <c r="T1668" s="58"/>
      <c r="V1668" s="24">
        <f t="shared" si="111"/>
        <v>1202.5889556357647</v>
      </c>
      <c r="X1668" s="5">
        <v>418.92202736236237</v>
      </c>
      <c r="Z1668" s="20">
        <f t="shared" si="112"/>
        <v>1621.510982998127</v>
      </c>
      <c r="AA1668" s="59">
        <f t="shared" si="110"/>
        <v>41679</v>
      </c>
      <c r="AB1668" s="25">
        <v>148.41301999999999</v>
      </c>
      <c r="AC1668" s="52">
        <v>372.69776999999999</v>
      </c>
      <c r="AD1668" s="35"/>
      <c r="AE1668" s="54">
        <v>286.95832999999999</v>
      </c>
      <c r="AF1668" s="55">
        <v>234.84954000000002</v>
      </c>
      <c r="AG1668" s="56">
        <v>23.607099999999999</v>
      </c>
      <c r="AH1668" s="57">
        <v>82.940420000000003</v>
      </c>
      <c r="AI1668" s="35"/>
      <c r="AJ1668" s="58">
        <v>5.3930800000000003</v>
      </c>
      <c r="AK1668" s="58"/>
      <c r="AL1668" s="35">
        <v>0</v>
      </c>
      <c r="AM1668" s="35"/>
      <c r="AN1668" s="35"/>
      <c r="AQ1668" s="24">
        <f t="shared" si="114"/>
        <v>1154.8592599999997</v>
      </c>
      <c r="AS1668" s="34">
        <v>810.05</v>
      </c>
      <c r="AU1668" s="20">
        <f t="shared" si="113"/>
        <v>1964.9092599999997</v>
      </c>
      <c r="AW1668" s="20"/>
    </row>
    <row r="1669" spans="1:49" x14ac:dyDescent="0.25">
      <c r="A1669" t="str">
        <f>VLOOKUP($B1669,'Cushing Balance'!$C$2:$E$500,3,TRUE)</f>
        <v>62014</v>
      </c>
      <c r="B1669" s="1">
        <v>41680</v>
      </c>
      <c r="C1669" s="31"/>
      <c r="D1669" s="25">
        <v>363.90216999999996</v>
      </c>
      <c r="E1669" s="42">
        <v>187.71019000000001</v>
      </c>
      <c r="F1669" s="35"/>
      <c r="G1669" s="23">
        <v>86.983505635764942</v>
      </c>
      <c r="H1669" s="40">
        <v>78.386630000000011</v>
      </c>
      <c r="I1669" s="35">
        <v>0</v>
      </c>
      <c r="J1669" s="26">
        <v>0</v>
      </c>
      <c r="K1669" s="9">
        <v>100.21198</v>
      </c>
      <c r="L1669" s="51">
        <v>19.510999999999999</v>
      </c>
      <c r="M1669" s="16">
        <v>295.93833000000001</v>
      </c>
      <c r="N1669" s="49">
        <v>117.56274999999999</v>
      </c>
      <c r="O1669" s="50">
        <v>60.092709999999997</v>
      </c>
      <c r="P1669" s="58"/>
      <c r="Q1669" s="58"/>
      <c r="R1669" s="39">
        <v>0</v>
      </c>
      <c r="S1669" s="58"/>
      <c r="T1669" s="58"/>
      <c r="V1669" s="24">
        <f t="shared" si="111"/>
        <v>1310.2992656357649</v>
      </c>
      <c r="X1669" s="5">
        <v>418.92202736236237</v>
      </c>
      <c r="Z1669" s="20">
        <f t="shared" si="112"/>
        <v>1729.2212929981272</v>
      </c>
      <c r="AA1669" s="59">
        <f t="shared" si="110"/>
        <v>41680</v>
      </c>
      <c r="AB1669" s="25">
        <v>147.78296</v>
      </c>
      <c r="AC1669" s="52">
        <v>371.76398</v>
      </c>
      <c r="AD1669" s="35"/>
      <c r="AE1669" s="54">
        <v>359.34040000000005</v>
      </c>
      <c r="AF1669" s="55">
        <v>192.42832999999999</v>
      </c>
      <c r="AG1669" s="56">
        <v>22.752500000000001</v>
      </c>
      <c r="AH1669" s="57">
        <v>98.742539999999991</v>
      </c>
      <c r="AI1669" s="35"/>
      <c r="AJ1669" s="58">
        <v>9.09863</v>
      </c>
      <c r="AK1669" s="58"/>
      <c r="AL1669" s="35">
        <v>0</v>
      </c>
      <c r="AM1669" s="35"/>
      <c r="AN1669" s="35"/>
      <c r="AQ1669" s="24">
        <f t="shared" si="114"/>
        <v>1201.9093399999999</v>
      </c>
      <c r="AS1669" s="34">
        <v>810.05</v>
      </c>
      <c r="AU1669" s="20">
        <f t="shared" si="113"/>
        <v>2011.9593399999999</v>
      </c>
      <c r="AW1669" s="20"/>
    </row>
    <row r="1670" spans="1:49" x14ac:dyDescent="0.25">
      <c r="A1670" t="str">
        <f>VLOOKUP($B1670,'Cushing Balance'!$C$2:$E$500,3,TRUE)</f>
        <v>62014</v>
      </c>
      <c r="B1670" s="1">
        <v>41681</v>
      </c>
      <c r="C1670" s="31"/>
      <c r="D1670" s="25">
        <v>396.64715000000001</v>
      </c>
      <c r="E1670" s="42">
        <v>81.340460000000007</v>
      </c>
      <c r="F1670" s="35"/>
      <c r="G1670" s="23">
        <v>86.983505635764942</v>
      </c>
      <c r="H1670" s="40">
        <v>78.450829999999996</v>
      </c>
      <c r="I1670" s="35">
        <v>0</v>
      </c>
      <c r="J1670" s="26">
        <v>0</v>
      </c>
      <c r="K1670" s="9">
        <v>97.514520000000005</v>
      </c>
      <c r="L1670" s="51">
        <v>18.600669999999997</v>
      </c>
      <c r="M1670" s="16">
        <v>388.77933000000002</v>
      </c>
      <c r="N1670" s="49">
        <v>115.71529</v>
      </c>
      <c r="O1670" s="50">
        <v>63.002459999999999</v>
      </c>
      <c r="P1670" s="58"/>
      <c r="Q1670" s="58"/>
      <c r="R1670" s="39">
        <v>0</v>
      </c>
      <c r="S1670" s="58"/>
      <c r="T1670" s="58"/>
      <c r="V1670" s="24">
        <f t="shared" si="111"/>
        <v>1327.0342156357651</v>
      </c>
      <c r="X1670" s="5">
        <v>418.92202736236237</v>
      </c>
      <c r="Z1670" s="20">
        <f t="shared" si="112"/>
        <v>1745.9562429981274</v>
      </c>
      <c r="AA1670" s="59">
        <f t="shared" si="110"/>
        <v>41681</v>
      </c>
      <c r="AB1670" s="25">
        <v>147.52223000000001</v>
      </c>
      <c r="AC1670" s="52">
        <v>291.93015000000003</v>
      </c>
      <c r="AD1670" s="35"/>
      <c r="AE1670" s="54">
        <v>442.20715000000001</v>
      </c>
      <c r="AF1670" s="55">
        <v>234.82304000000002</v>
      </c>
      <c r="AG1670" s="56">
        <v>36.564480000000003</v>
      </c>
      <c r="AH1670" s="57">
        <v>91.837559999999996</v>
      </c>
      <c r="AI1670" s="35"/>
      <c r="AJ1670" s="58">
        <v>7.4901299999999997</v>
      </c>
      <c r="AK1670" s="58"/>
      <c r="AL1670" s="35">
        <v>0</v>
      </c>
      <c r="AM1670" s="35"/>
      <c r="AN1670" s="35"/>
      <c r="AQ1670" s="24">
        <f t="shared" si="114"/>
        <v>1252.37474</v>
      </c>
      <c r="AS1670" s="34">
        <v>810.05</v>
      </c>
      <c r="AU1670" s="20">
        <f t="shared" si="113"/>
        <v>2062.4247399999999</v>
      </c>
      <c r="AW1670" s="20"/>
    </row>
    <row r="1671" spans="1:49" x14ac:dyDescent="0.25">
      <c r="A1671" t="str">
        <f>VLOOKUP($B1671,'Cushing Balance'!$C$2:$E$500,3,TRUE)</f>
        <v>62014</v>
      </c>
      <c r="B1671" s="1">
        <v>41682</v>
      </c>
      <c r="C1671" s="31"/>
      <c r="D1671" s="25">
        <v>72.296539999999993</v>
      </c>
      <c r="E1671" s="42">
        <v>160.65985000000001</v>
      </c>
      <c r="F1671" s="35"/>
      <c r="G1671" s="23">
        <v>86.983505635764942</v>
      </c>
      <c r="H1671" s="40">
        <v>78.627130000000008</v>
      </c>
      <c r="I1671" s="35">
        <v>0</v>
      </c>
      <c r="J1671" s="26">
        <v>0</v>
      </c>
      <c r="K1671" s="9">
        <v>94.062579999999997</v>
      </c>
      <c r="L1671" s="51">
        <v>21.954349999999998</v>
      </c>
      <c r="M1671" s="16">
        <v>380.56041999999997</v>
      </c>
      <c r="N1671" s="49">
        <v>116.00924999999999</v>
      </c>
      <c r="O1671" s="50">
        <v>55.743809999999996</v>
      </c>
      <c r="P1671" s="58"/>
      <c r="Q1671" s="58"/>
      <c r="R1671" s="39">
        <v>0</v>
      </c>
      <c r="S1671" s="58"/>
      <c r="T1671" s="58"/>
      <c r="V1671" s="24">
        <f t="shared" si="111"/>
        <v>1066.8974356357649</v>
      </c>
      <c r="X1671" s="5">
        <v>418.92202736236237</v>
      </c>
      <c r="Z1671" s="20">
        <f t="shared" si="112"/>
        <v>1485.8194629981272</v>
      </c>
      <c r="AA1671" s="59">
        <f t="shared" si="110"/>
        <v>41682</v>
      </c>
      <c r="AB1671" s="25">
        <v>148.59025</v>
      </c>
      <c r="AC1671" s="52">
        <v>246.78587999999999</v>
      </c>
      <c r="AD1671" s="35"/>
      <c r="AE1671" s="54">
        <v>414.64150000000001</v>
      </c>
      <c r="AF1671" s="55">
        <v>235.34129000000001</v>
      </c>
      <c r="AG1671" s="56">
        <v>21.21294</v>
      </c>
      <c r="AH1671" s="57">
        <v>88.334960000000009</v>
      </c>
      <c r="AI1671" s="35"/>
      <c r="AJ1671" s="58">
        <v>11.45519</v>
      </c>
      <c r="AK1671" s="58"/>
      <c r="AL1671" s="35">
        <v>0</v>
      </c>
      <c r="AM1671" s="35"/>
      <c r="AN1671" s="35"/>
      <c r="AQ1671" s="24">
        <f t="shared" si="114"/>
        <v>1166.3620099999998</v>
      </c>
      <c r="AS1671" s="34">
        <v>810.05</v>
      </c>
      <c r="AU1671" s="20">
        <f t="shared" si="113"/>
        <v>1976.4120099999998</v>
      </c>
      <c r="AW1671" s="20"/>
    </row>
    <row r="1672" spans="1:49" x14ac:dyDescent="0.25">
      <c r="A1672" t="str">
        <f>VLOOKUP($B1672,'Cushing Balance'!$C$2:$E$500,3,TRUE)</f>
        <v>62014</v>
      </c>
      <c r="B1672" s="1">
        <v>41683</v>
      </c>
      <c r="C1672" s="31"/>
      <c r="D1672" s="25">
        <v>192.74196000000001</v>
      </c>
      <c r="E1672" s="42">
        <v>161.91781</v>
      </c>
      <c r="F1672" s="35"/>
      <c r="G1672" s="23">
        <v>86.983505635764942</v>
      </c>
      <c r="H1672" s="40">
        <v>78.598230000000001</v>
      </c>
      <c r="I1672" s="35">
        <v>0</v>
      </c>
      <c r="J1672" s="26">
        <v>0</v>
      </c>
      <c r="K1672" s="9">
        <v>92.46848</v>
      </c>
      <c r="L1672" s="51">
        <v>20.515919999999998</v>
      </c>
      <c r="M1672" s="16">
        <v>377.25269000000003</v>
      </c>
      <c r="N1672" s="49">
        <v>97.605630000000005</v>
      </c>
      <c r="O1672" s="50">
        <v>57.230400000000003</v>
      </c>
      <c r="P1672" s="58"/>
      <c r="Q1672" s="58"/>
      <c r="R1672" s="39">
        <v>23.139959999999999</v>
      </c>
      <c r="S1672" s="58"/>
      <c r="T1672" s="58"/>
      <c r="V1672" s="24">
        <f t="shared" si="111"/>
        <v>1188.4545856357649</v>
      </c>
      <c r="X1672" s="5">
        <v>418.92202736236237</v>
      </c>
      <c r="Z1672" s="20">
        <f t="shared" si="112"/>
        <v>1607.3766129981273</v>
      </c>
      <c r="AA1672" s="59">
        <f t="shared" ref="AA1672:AA1735" si="115">B1672</f>
        <v>41683</v>
      </c>
      <c r="AB1672" s="25">
        <v>147.35173</v>
      </c>
      <c r="AC1672" s="52">
        <v>281.66928999999999</v>
      </c>
      <c r="AD1672" s="35"/>
      <c r="AE1672" s="54">
        <v>419.37808000000001</v>
      </c>
      <c r="AF1672" s="55">
        <v>222.86535000000001</v>
      </c>
      <c r="AG1672" s="56">
        <v>0.37533</v>
      </c>
      <c r="AH1672" s="57">
        <v>86.678100000000001</v>
      </c>
      <c r="AI1672" s="35"/>
      <c r="AJ1672" s="58">
        <v>15.11</v>
      </c>
      <c r="AK1672" s="58"/>
      <c r="AL1672" s="35">
        <v>0</v>
      </c>
      <c r="AM1672" s="35"/>
      <c r="AN1672" s="35"/>
      <c r="AQ1672" s="24">
        <f t="shared" si="114"/>
        <v>1173.4278800000002</v>
      </c>
      <c r="AS1672" s="34">
        <v>810.05</v>
      </c>
      <c r="AU1672" s="20">
        <f t="shared" si="113"/>
        <v>1983.4778800000001</v>
      </c>
      <c r="AW1672" s="20"/>
    </row>
    <row r="1673" spans="1:49" x14ac:dyDescent="0.25">
      <c r="A1673" t="str">
        <f>VLOOKUP($B1673,'Cushing Balance'!$C$2:$E$500,3,TRUE)</f>
        <v>62014</v>
      </c>
      <c r="B1673" s="1">
        <v>41684</v>
      </c>
      <c r="C1673" s="31"/>
      <c r="D1673" s="25">
        <v>339.11671000000001</v>
      </c>
      <c r="E1673" s="42">
        <v>171.56485000000001</v>
      </c>
      <c r="F1673" s="35"/>
      <c r="G1673" s="23">
        <v>86.983505635764942</v>
      </c>
      <c r="H1673" s="40">
        <v>78.542850000000001</v>
      </c>
      <c r="I1673" s="35">
        <v>0</v>
      </c>
      <c r="J1673" s="26">
        <v>0</v>
      </c>
      <c r="K1673" s="9">
        <v>87.922229999999999</v>
      </c>
      <c r="L1673" s="51">
        <v>20.313689999999998</v>
      </c>
      <c r="M1673" s="16">
        <v>382.71559999999999</v>
      </c>
      <c r="N1673" s="49">
        <v>110.7791</v>
      </c>
      <c r="O1673" s="50">
        <v>55.509790000000002</v>
      </c>
      <c r="P1673" s="58"/>
      <c r="Q1673" s="58"/>
      <c r="R1673" s="39">
        <v>54.683230000000002</v>
      </c>
      <c r="S1673" s="58"/>
      <c r="T1673" s="58"/>
      <c r="V1673" s="24">
        <f t="shared" si="111"/>
        <v>1388.1315556357652</v>
      </c>
      <c r="X1673" s="5">
        <v>418.92202736236237</v>
      </c>
      <c r="Z1673" s="20">
        <f t="shared" si="112"/>
        <v>1807.0535829981275</v>
      </c>
      <c r="AA1673" s="59">
        <f t="shared" si="115"/>
        <v>41684</v>
      </c>
      <c r="AB1673" s="25">
        <v>149.44489999999999</v>
      </c>
      <c r="AC1673" s="52">
        <v>335.14643999999998</v>
      </c>
      <c r="AD1673" s="35"/>
      <c r="AE1673" s="54">
        <v>490.92493999999999</v>
      </c>
      <c r="AF1673" s="55">
        <v>231.00665000000001</v>
      </c>
      <c r="AG1673" s="56">
        <v>11.173999999999999</v>
      </c>
      <c r="AH1673" s="57">
        <v>81.89631</v>
      </c>
      <c r="AI1673" s="35"/>
      <c r="AJ1673" s="58">
        <v>15.61533</v>
      </c>
      <c r="AK1673" s="58"/>
      <c r="AL1673" s="35">
        <v>0</v>
      </c>
      <c r="AM1673" s="35"/>
      <c r="AN1673" s="35"/>
      <c r="AQ1673" s="24">
        <f t="shared" si="114"/>
        <v>1315.20857</v>
      </c>
      <c r="AS1673" s="34">
        <v>810.05</v>
      </c>
      <c r="AU1673" s="20">
        <f t="shared" si="113"/>
        <v>2125.25857</v>
      </c>
      <c r="AW1673" s="20"/>
    </row>
    <row r="1674" spans="1:49" x14ac:dyDescent="0.25">
      <c r="A1674" t="str">
        <f>VLOOKUP($B1674,'Cushing Balance'!$C$2:$E$500,3,TRUE)</f>
        <v>72014</v>
      </c>
      <c r="B1674" s="1">
        <v>41685</v>
      </c>
      <c r="C1674" s="31"/>
      <c r="D1674" s="25">
        <v>313.40540000000004</v>
      </c>
      <c r="E1674" s="42">
        <v>184.99889999999999</v>
      </c>
      <c r="F1674" s="35"/>
      <c r="G1674" s="23">
        <v>86.983505635764942</v>
      </c>
      <c r="H1674" s="40">
        <v>79.447310000000002</v>
      </c>
      <c r="I1674" s="35">
        <v>0</v>
      </c>
      <c r="J1674" s="26">
        <v>0</v>
      </c>
      <c r="K1674" s="9">
        <v>93.215710000000001</v>
      </c>
      <c r="L1674" s="51">
        <v>20.234959999999997</v>
      </c>
      <c r="M1674" s="16">
        <v>383.53083000000004</v>
      </c>
      <c r="N1674" s="49">
        <v>149.65198000000001</v>
      </c>
      <c r="O1674" s="50">
        <v>55.030209999999997</v>
      </c>
      <c r="P1674" s="58"/>
      <c r="Q1674" s="58"/>
      <c r="R1674" s="39">
        <v>25.262270000000001</v>
      </c>
      <c r="S1674" s="58"/>
      <c r="T1674" s="58"/>
      <c r="V1674" s="24">
        <f t="shared" ref="V1674:V1737" si="116">SUM(D1674:R1674)</f>
        <v>1391.7610756357651</v>
      </c>
      <c r="X1674" s="5">
        <v>418.92202736236237</v>
      </c>
      <c r="Z1674" s="20">
        <f t="shared" ref="Z1674:Z1737" si="117">X1674+V1674</f>
        <v>1810.6831029981274</v>
      </c>
      <c r="AA1674" s="59">
        <f t="shared" si="115"/>
        <v>41685</v>
      </c>
      <c r="AB1674" s="25">
        <v>149.28998000000001</v>
      </c>
      <c r="AC1674" s="52">
        <v>354.92531000000002</v>
      </c>
      <c r="AD1674" s="35"/>
      <c r="AE1674" s="54">
        <v>375.54935</v>
      </c>
      <c r="AF1674" s="55">
        <v>237.77169000000001</v>
      </c>
      <c r="AG1674" s="56">
        <v>23.463939999999997</v>
      </c>
      <c r="AH1674" s="57">
        <v>87.202190000000002</v>
      </c>
      <c r="AI1674" s="35"/>
      <c r="AJ1674" s="58">
        <v>15.34169</v>
      </c>
      <c r="AK1674" s="58"/>
      <c r="AL1674" s="35">
        <v>0</v>
      </c>
      <c r="AM1674" s="35"/>
      <c r="AN1674" s="35"/>
      <c r="AQ1674" s="24">
        <f t="shared" si="114"/>
        <v>1243.5441500000002</v>
      </c>
      <c r="AS1674" s="34">
        <v>810.05</v>
      </c>
      <c r="AU1674" s="20">
        <f t="shared" ref="AU1674:AU1737" si="118">AS1674+AQ1674</f>
        <v>2053.5941499999999</v>
      </c>
      <c r="AW1674" s="20"/>
    </row>
    <row r="1675" spans="1:49" x14ac:dyDescent="0.25">
      <c r="A1675" t="str">
        <f>VLOOKUP($B1675,'Cushing Balance'!$C$2:$E$500,3,TRUE)</f>
        <v>72014</v>
      </c>
      <c r="B1675" s="1">
        <v>41686</v>
      </c>
      <c r="C1675" s="31"/>
      <c r="D1675" s="25">
        <v>84.430149999999998</v>
      </c>
      <c r="E1675" s="42">
        <v>171.60181</v>
      </c>
      <c r="F1675" s="35"/>
      <c r="G1675" s="23">
        <v>86.983505635764942</v>
      </c>
      <c r="H1675" s="40">
        <v>78.582229999999996</v>
      </c>
      <c r="I1675" s="35">
        <v>0</v>
      </c>
      <c r="J1675" s="26">
        <v>0</v>
      </c>
      <c r="K1675" s="9">
        <v>89.991100000000003</v>
      </c>
      <c r="L1675" s="51">
        <v>19.741769999999999</v>
      </c>
      <c r="M1675" s="16">
        <v>296.61240000000004</v>
      </c>
      <c r="N1675" s="49">
        <v>103.40858</v>
      </c>
      <c r="O1675" s="50">
        <v>57.482019999999999</v>
      </c>
      <c r="P1675" s="58"/>
      <c r="Q1675" s="58"/>
      <c r="R1675" s="39">
        <v>42.748830000000005</v>
      </c>
      <c r="S1675" s="58"/>
      <c r="T1675" s="58"/>
      <c r="V1675" s="24">
        <f t="shared" si="116"/>
        <v>1031.5823956357651</v>
      </c>
      <c r="X1675" s="5">
        <v>418.92202736236237</v>
      </c>
      <c r="Z1675" s="20">
        <f t="shared" si="117"/>
        <v>1450.5044229981274</v>
      </c>
      <c r="AA1675" s="59">
        <f t="shared" si="115"/>
        <v>41686</v>
      </c>
      <c r="AB1675" s="25">
        <v>149.31829000000002</v>
      </c>
      <c r="AC1675" s="52">
        <v>356.49365</v>
      </c>
      <c r="AD1675" s="35"/>
      <c r="AE1675" s="54">
        <v>366.77838000000003</v>
      </c>
      <c r="AF1675" s="55">
        <v>236.13813000000002</v>
      </c>
      <c r="AG1675" s="56">
        <v>23.371580000000002</v>
      </c>
      <c r="AH1675" s="57">
        <v>76.429169999999999</v>
      </c>
      <c r="AI1675" s="35"/>
      <c r="AJ1675" s="58">
        <v>15.756459999999999</v>
      </c>
      <c r="AK1675" s="58"/>
      <c r="AL1675" s="35">
        <v>0</v>
      </c>
      <c r="AM1675" s="35"/>
      <c r="AN1675" s="35"/>
      <c r="AQ1675" s="24">
        <f t="shared" ref="AQ1675:AQ1738" si="119">SUM(AB1675:AO1675)</f>
        <v>1224.28566</v>
      </c>
      <c r="AS1675" s="34">
        <v>810.05</v>
      </c>
      <c r="AU1675" s="20">
        <f t="shared" si="118"/>
        <v>2034.33566</v>
      </c>
      <c r="AW1675" s="20"/>
    </row>
    <row r="1676" spans="1:49" x14ac:dyDescent="0.25">
      <c r="A1676" t="str">
        <f>VLOOKUP($B1676,'Cushing Balance'!$C$2:$E$500,3,TRUE)</f>
        <v>72014</v>
      </c>
      <c r="B1676" s="1">
        <v>41687</v>
      </c>
      <c r="C1676" s="31"/>
      <c r="D1676" s="25">
        <v>49.405830000000002</v>
      </c>
      <c r="E1676" s="42">
        <v>141.55339999999998</v>
      </c>
      <c r="F1676" s="35"/>
      <c r="G1676" s="23">
        <v>86.983505635764942</v>
      </c>
      <c r="H1676" s="40">
        <v>78.704399999999993</v>
      </c>
      <c r="I1676" s="35">
        <v>0</v>
      </c>
      <c r="J1676" s="26">
        <v>0</v>
      </c>
      <c r="K1676" s="9">
        <v>90.345439999999996</v>
      </c>
      <c r="L1676" s="51">
        <v>18.954349999999998</v>
      </c>
      <c r="M1676" s="16">
        <v>382.73174999999998</v>
      </c>
      <c r="N1676" s="49">
        <v>100.14688000000001</v>
      </c>
      <c r="O1676" s="50">
        <v>57.111330000000002</v>
      </c>
      <c r="P1676" s="58"/>
      <c r="Q1676" s="58"/>
      <c r="R1676" s="39">
        <v>66.91377</v>
      </c>
      <c r="S1676" s="58"/>
      <c r="T1676" s="58"/>
      <c r="V1676" s="24">
        <f t="shared" si="116"/>
        <v>1072.8506556357647</v>
      </c>
      <c r="X1676" s="5">
        <v>418.92202736236237</v>
      </c>
      <c r="Z1676" s="20">
        <f t="shared" si="117"/>
        <v>1491.772682998127</v>
      </c>
      <c r="AA1676" s="59">
        <f t="shared" si="115"/>
        <v>41687</v>
      </c>
      <c r="AB1676" s="25">
        <v>149.94159999999999</v>
      </c>
      <c r="AC1676" s="52">
        <v>367.07265000000001</v>
      </c>
      <c r="AD1676" s="35"/>
      <c r="AE1676" s="54">
        <v>298.12909999999999</v>
      </c>
      <c r="AF1676" s="55">
        <v>232.55975000000001</v>
      </c>
      <c r="AG1676" s="56">
        <v>23.43656</v>
      </c>
      <c r="AH1676" s="57">
        <v>69.742999999999995</v>
      </c>
      <c r="AI1676" s="35"/>
      <c r="AJ1676" s="58">
        <v>15.88898</v>
      </c>
      <c r="AK1676" s="58"/>
      <c r="AL1676" s="35">
        <v>0</v>
      </c>
      <c r="AM1676" s="35"/>
      <c r="AN1676" s="35"/>
      <c r="AQ1676" s="24">
        <f t="shared" si="119"/>
        <v>1156.7716399999999</v>
      </c>
      <c r="AS1676" s="34">
        <v>810.05</v>
      </c>
      <c r="AU1676" s="20">
        <f t="shared" si="118"/>
        <v>1966.8216399999999</v>
      </c>
      <c r="AW1676" s="20"/>
    </row>
    <row r="1677" spans="1:49" x14ac:dyDescent="0.25">
      <c r="A1677" t="str">
        <f>VLOOKUP($B1677,'Cushing Balance'!$C$2:$E$500,3,TRUE)</f>
        <v>72014</v>
      </c>
      <c r="B1677" s="1">
        <v>41688</v>
      </c>
      <c r="C1677" s="31"/>
      <c r="D1677" s="25">
        <v>316.90752000000003</v>
      </c>
      <c r="E1677" s="42">
        <v>156.16892000000001</v>
      </c>
      <c r="F1677" s="35"/>
      <c r="G1677" s="23">
        <v>86.983505635764942</v>
      </c>
      <c r="H1677" s="40">
        <v>78.392060000000001</v>
      </c>
      <c r="I1677" s="35">
        <v>0</v>
      </c>
      <c r="J1677" s="26">
        <v>0</v>
      </c>
      <c r="K1677" s="9">
        <v>91.713350000000005</v>
      </c>
      <c r="L1677" s="51">
        <v>17.05104</v>
      </c>
      <c r="M1677" s="16">
        <v>382.58846</v>
      </c>
      <c r="N1677" s="49">
        <v>99.490289999999987</v>
      </c>
      <c r="O1677" s="50">
        <v>61.110349999999997</v>
      </c>
      <c r="P1677" s="58"/>
      <c r="Q1677" s="58"/>
      <c r="R1677" s="39">
        <v>49.772880000000001</v>
      </c>
      <c r="S1677" s="58"/>
      <c r="T1677" s="58"/>
      <c r="V1677" s="24">
        <f t="shared" si="116"/>
        <v>1340.1783756357647</v>
      </c>
      <c r="X1677" s="5">
        <v>418.92202736236237</v>
      </c>
      <c r="Z1677" s="20">
        <f t="shared" si="117"/>
        <v>1759.100402998127</v>
      </c>
      <c r="AA1677" s="59">
        <f t="shared" si="115"/>
        <v>41688</v>
      </c>
      <c r="AB1677" s="25">
        <v>148.80592000000001</v>
      </c>
      <c r="AC1677" s="52">
        <v>369.63105999999999</v>
      </c>
      <c r="AD1677" s="35"/>
      <c r="AE1677" s="54">
        <v>488.18644</v>
      </c>
      <c r="AF1677" s="55">
        <v>236.70069000000001</v>
      </c>
      <c r="AG1677" s="56">
        <v>23.23021</v>
      </c>
      <c r="AH1677" s="57">
        <v>43.082730000000005</v>
      </c>
      <c r="AI1677" s="35"/>
      <c r="AJ1677" s="58">
        <v>15.5905</v>
      </c>
      <c r="AK1677" s="58"/>
      <c r="AL1677" s="35">
        <v>0</v>
      </c>
      <c r="AM1677" s="35"/>
      <c r="AN1677" s="35"/>
      <c r="AQ1677" s="24">
        <f t="shared" si="119"/>
        <v>1325.2275500000001</v>
      </c>
      <c r="AS1677" s="34">
        <v>810.05</v>
      </c>
      <c r="AU1677" s="20">
        <f t="shared" si="118"/>
        <v>2135.2775499999998</v>
      </c>
      <c r="AW1677" s="20"/>
    </row>
    <row r="1678" spans="1:49" x14ac:dyDescent="0.25">
      <c r="A1678" t="str">
        <f>VLOOKUP($B1678,'Cushing Balance'!$C$2:$E$500,3,TRUE)</f>
        <v>72014</v>
      </c>
      <c r="B1678" s="1">
        <v>41689</v>
      </c>
      <c r="C1678" s="31"/>
      <c r="D1678" s="25">
        <v>186.92615000000001</v>
      </c>
      <c r="E1678" s="42">
        <v>173.85744</v>
      </c>
      <c r="F1678" s="35"/>
      <c r="G1678" s="23">
        <v>86.983505635764942</v>
      </c>
      <c r="H1678" s="40">
        <v>78.907880000000006</v>
      </c>
      <c r="I1678" s="35">
        <v>0</v>
      </c>
      <c r="J1678" s="26">
        <v>0</v>
      </c>
      <c r="K1678" s="9">
        <v>91.951499999999996</v>
      </c>
      <c r="L1678" s="51">
        <v>17.20956</v>
      </c>
      <c r="M1678" s="16">
        <v>380.24288000000001</v>
      </c>
      <c r="N1678" s="49">
        <v>102.04144000000001</v>
      </c>
      <c r="O1678" s="50">
        <v>59.291080000000001</v>
      </c>
      <c r="P1678" s="58"/>
      <c r="Q1678" s="58"/>
      <c r="R1678" s="39">
        <v>49.236650000000004</v>
      </c>
      <c r="S1678" s="58"/>
      <c r="T1678" s="58"/>
      <c r="V1678" s="24">
        <f t="shared" si="116"/>
        <v>1226.648085635765</v>
      </c>
      <c r="X1678" s="5">
        <v>418.92202736236237</v>
      </c>
      <c r="Z1678" s="20">
        <f t="shared" si="117"/>
        <v>1645.5701129981273</v>
      </c>
      <c r="AA1678" s="59">
        <f t="shared" si="115"/>
        <v>41689</v>
      </c>
      <c r="AB1678" s="25">
        <v>148.24101999999999</v>
      </c>
      <c r="AC1678" s="52">
        <v>379.19135</v>
      </c>
      <c r="AD1678" s="35"/>
      <c r="AE1678" s="54">
        <v>32.432900000000004</v>
      </c>
      <c r="AF1678" s="55">
        <v>225.93693999999999</v>
      </c>
      <c r="AG1678" s="56">
        <v>9.9353099999999994</v>
      </c>
      <c r="AH1678" s="57">
        <v>34.438519999999997</v>
      </c>
      <c r="AI1678" s="35"/>
      <c r="AJ1678" s="58">
        <v>15.27558</v>
      </c>
      <c r="AK1678" s="58"/>
      <c r="AL1678" s="35">
        <v>0</v>
      </c>
      <c r="AM1678" s="35"/>
      <c r="AN1678" s="35"/>
      <c r="AQ1678" s="24">
        <f t="shared" si="119"/>
        <v>845.45162000000005</v>
      </c>
      <c r="AS1678" s="34">
        <v>810.05</v>
      </c>
      <c r="AU1678" s="20">
        <f t="shared" si="118"/>
        <v>1655.50162</v>
      </c>
      <c r="AW1678" s="20"/>
    </row>
    <row r="1679" spans="1:49" x14ac:dyDescent="0.25">
      <c r="A1679" t="str">
        <f>VLOOKUP($B1679,'Cushing Balance'!$C$2:$E$500,3,TRUE)</f>
        <v>72014</v>
      </c>
      <c r="B1679" s="1">
        <v>41690</v>
      </c>
      <c r="C1679" s="31"/>
      <c r="D1679" s="25">
        <v>394.77733000000001</v>
      </c>
      <c r="E1679" s="42">
        <v>177.04617000000002</v>
      </c>
      <c r="F1679" s="35"/>
      <c r="G1679" s="23">
        <v>86.983505635764942</v>
      </c>
      <c r="H1679" s="40">
        <v>78.826479999999989</v>
      </c>
      <c r="I1679" s="35">
        <v>0</v>
      </c>
      <c r="J1679" s="26">
        <v>0</v>
      </c>
      <c r="K1679" s="9">
        <v>91.345100000000002</v>
      </c>
      <c r="L1679" s="51">
        <v>17.622790000000002</v>
      </c>
      <c r="M1679" s="16">
        <v>289.76206000000002</v>
      </c>
      <c r="N1679" s="49">
        <v>144.16913</v>
      </c>
      <c r="O1679" s="50">
        <v>59.759399999999999</v>
      </c>
      <c r="P1679" s="58"/>
      <c r="Q1679" s="58"/>
      <c r="R1679" s="39">
        <v>18.502830000000003</v>
      </c>
      <c r="S1679" s="58"/>
      <c r="T1679" s="58"/>
      <c r="V1679" s="24">
        <f t="shared" si="116"/>
        <v>1358.7947956357646</v>
      </c>
      <c r="X1679" s="5">
        <v>418.92202736236237</v>
      </c>
      <c r="Z1679" s="20">
        <f t="shared" si="117"/>
        <v>1777.7168229981269</v>
      </c>
      <c r="AA1679" s="59">
        <f t="shared" si="115"/>
        <v>41690</v>
      </c>
      <c r="AB1679" s="25">
        <v>146.78369000000001</v>
      </c>
      <c r="AC1679" s="52">
        <v>368.87797999999998</v>
      </c>
      <c r="AD1679" s="35"/>
      <c r="AE1679" s="54">
        <v>559.62757999999997</v>
      </c>
      <c r="AF1679" s="55">
        <v>228.13333</v>
      </c>
      <c r="AG1679" s="56">
        <v>16.373380000000001</v>
      </c>
      <c r="AH1679" s="57">
        <v>86.006270000000001</v>
      </c>
      <c r="AI1679" s="35"/>
      <c r="AJ1679" s="58">
        <v>8.1322899999999994</v>
      </c>
      <c r="AK1679" s="58"/>
      <c r="AL1679" s="35">
        <v>0</v>
      </c>
      <c r="AM1679" s="35"/>
      <c r="AN1679" s="35"/>
      <c r="AQ1679" s="24">
        <f t="shared" si="119"/>
        <v>1413.93452</v>
      </c>
      <c r="AS1679" s="34">
        <v>810.05</v>
      </c>
      <c r="AU1679" s="20">
        <f t="shared" si="118"/>
        <v>2223.98452</v>
      </c>
      <c r="AW1679" s="20"/>
    </row>
    <row r="1680" spans="1:49" x14ac:dyDescent="0.25">
      <c r="A1680" t="str">
        <f>VLOOKUP($B1680,'Cushing Balance'!$C$2:$E$500,3,TRUE)</f>
        <v>72014</v>
      </c>
      <c r="B1680" s="1">
        <v>41691</v>
      </c>
      <c r="C1680" s="31"/>
      <c r="D1680" s="25">
        <v>144.40692000000001</v>
      </c>
      <c r="E1680" s="42">
        <v>184.66835</v>
      </c>
      <c r="F1680" s="35"/>
      <c r="G1680" s="23">
        <v>86.983505635764942</v>
      </c>
      <c r="H1680" s="40">
        <v>78.124580000000009</v>
      </c>
      <c r="I1680" s="35">
        <v>0</v>
      </c>
      <c r="J1680" s="26">
        <v>0</v>
      </c>
      <c r="K1680" s="9">
        <v>96.959670000000003</v>
      </c>
      <c r="L1680" s="51">
        <v>15.2805</v>
      </c>
      <c r="M1680" s="16">
        <v>383.83502000000004</v>
      </c>
      <c r="N1680" s="49">
        <v>129.70794000000001</v>
      </c>
      <c r="O1680" s="50">
        <v>54.231310000000001</v>
      </c>
      <c r="P1680" s="58"/>
      <c r="Q1680" s="58"/>
      <c r="R1680" s="39">
        <v>15.475940000000001</v>
      </c>
      <c r="S1680" s="58"/>
      <c r="T1680" s="58"/>
      <c r="V1680" s="24">
        <f t="shared" si="116"/>
        <v>1189.6737356357648</v>
      </c>
      <c r="X1680" s="5">
        <v>418.92202736236237</v>
      </c>
      <c r="Z1680" s="20">
        <f t="shared" si="117"/>
        <v>1608.5957629981272</v>
      </c>
      <c r="AA1680" s="59">
        <f t="shared" si="115"/>
        <v>41691</v>
      </c>
      <c r="AB1680" s="25">
        <v>148.78198</v>
      </c>
      <c r="AC1680" s="52">
        <v>335.26006000000001</v>
      </c>
      <c r="AD1680" s="35"/>
      <c r="AE1680" s="54">
        <v>591.75247999999999</v>
      </c>
      <c r="AF1680" s="55">
        <v>234.60413</v>
      </c>
      <c r="AG1680" s="56">
        <v>34.892330000000001</v>
      </c>
      <c r="AH1680" s="57">
        <v>142.97315</v>
      </c>
      <c r="AI1680" s="35"/>
      <c r="AJ1680" s="58">
        <v>11.1111</v>
      </c>
      <c r="AK1680" s="58"/>
      <c r="AL1680" s="35">
        <v>0</v>
      </c>
      <c r="AM1680" s="35"/>
      <c r="AN1680" s="35"/>
      <c r="AQ1680" s="24">
        <f t="shared" si="119"/>
        <v>1499.3752299999999</v>
      </c>
      <c r="AS1680" s="34">
        <v>810.05</v>
      </c>
      <c r="AU1680" s="20">
        <f t="shared" si="118"/>
        <v>2309.4252299999998</v>
      </c>
      <c r="AW1680" s="20"/>
    </row>
    <row r="1681" spans="1:49" x14ac:dyDescent="0.25">
      <c r="A1681" t="str">
        <f>VLOOKUP($B1681,'Cushing Balance'!$C$2:$E$500,3,TRUE)</f>
        <v>82014</v>
      </c>
      <c r="B1681" s="1">
        <v>41692</v>
      </c>
      <c r="C1681" s="31"/>
      <c r="D1681" s="25">
        <v>168.83007999999998</v>
      </c>
      <c r="E1681" s="42">
        <v>174.03273000000002</v>
      </c>
      <c r="F1681" s="35"/>
      <c r="G1681" s="23">
        <v>86.983505635764942</v>
      </c>
      <c r="H1681" s="40">
        <v>78.266809999999992</v>
      </c>
      <c r="I1681" s="35">
        <v>0</v>
      </c>
      <c r="J1681" s="26">
        <v>0</v>
      </c>
      <c r="K1681" s="9">
        <v>97.30735</v>
      </c>
      <c r="L1681" s="51">
        <v>13.834350000000001</v>
      </c>
      <c r="M1681" s="16">
        <v>355.46721000000002</v>
      </c>
      <c r="N1681" s="49">
        <v>148.60535000000002</v>
      </c>
      <c r="O1681" s="50">
        <v>53.461349999999996</v>
      </c>
      <c r="P1681" s="58"/>
      <c r="Q1681" s="58"/>
      <c r="R1681" s="39">
        <v>0.86266999999999994</v>
      </c>
      <c r="S1681" s="58"/>
      <c r="T1681" s="58"/>
      <c r="V1681" s="24">
        <f t="shared" si="116"/>
        <v>1177.6514056357648</v>
      </c>
      <c r="X1681" s="5">
        <v>418.92202736236237</v>
      </c>
      <c r="Z1681" s="20">
        <f t="shared" si="117"/>
        <v>1596.5734329981271</v>
      </c>
      <c r="AA1681" s="59">
        <f t="shared" si="115"/>
        <v>41692</v>
      </c>
      <c r="AB1681" s="25">
        <v>149.51945999999998</v>
      </c>
      <c r="AC1681" s="52">
        <v>365.93630999999999</v>
      </c>
      <c r="AD1681" s="35"/>
      <c r="AE1681" s="54">
        <v>421.86177000000004</v>
      </c>
      <c r="AF1681" s="55">
        <v>234.85852</v>
      </c>
      <c r="AG1681" s="56">
        <v>37.923290000000001</v>
      </c>
      <c r="AH1681" s="57">
        <v>171.45445999999998</v>
      </c>
      <c r="AI1681" s="35"/>
      <c r="AJ1681" s="58">
        <v>8.3085400000000007</v>
      </c>
      <c r="AK1681" s="58"/>
      <c r="AL1681" s="35">
        <v>0</v>
      </c>
      <c r="AM1681" s="35"/>
      <c r="AN1681" s="35"/>
      <c r="AQ1681" s="24">
        <f t="shared" si="119"/>
        <v>1389.8623499999999</v>
      </c>
      <c r="AS1681" s="34">
        <v>810.05</v>
      </c>
      <c r="AU1681" s="20">
        <f t="shared" si="118"/>
        <v>2199.9123499999996</v>
      </c>
      <c r="AW1681" s="20"/>
    </row>
    <row r="1682" spans="1:49" x14ac:dyDescent="0.25">
      <c r="A1682" t="str">
        <f>VLOOKUP($B1682,'Cushing Balance'!$C$2:$E$500,3,TRUE)</f>
        <v>82014</v>
      </c>
      <c r="B1682" s="1">
        <v>41693</v>
      </c>
      <c r="C1682" s="31"/>
      <c r="D1682" s="25">
        <v>578.55752000000007</v>
      </c>
      <c r="E1682" s="42">
        <v>163.09282999999999</v>
      </c>
      <c r="F1682" s="35"/>
      <c r="G1682" s="23">
        <v>86.983505635764942</v>
      </c>
      <c r="H1682" s="40">
        <v>78.589649999999992</v>
      </c>
      <c r="I1682" s="35">
        <v>0</v>
      </c>
      <c r="J1682" s="26">
        <v>0</v>
      </c>
      <c r="K1682" s="9">
        <v>100.77654</v>
      </c>
      <c r="L1682" s="51">
        <v>15.678790000000001</v>
      </c>
      <c r="M1682" s="16">
        <v>362.63513</v>
      </c>
      <c r="N1682" s="49">
        <v>83.028539999999992</v>
      </c>
      <c r="O1682" s="50">
        <v>56.085099999999997</v>
      </c>
      <c r="P1682" s="58"/>
      <c r="Q1682" s="58"/>
      <c r="R1682" s="39">
        <v>1.8752500000000001</v>
      </c>
      <c r="S1682" s="58"/>
      <c r="T1682" s="58"/>
      <c r="V1682" s="24">
        <f t="shared" si="116"/>
        <v>1527.3028556357651</v>
      </c>
      <c r="X1682" s="5">
        <v>418.92202736236237</v>
      </c>
      <c r="Z1682" s="20">
        <f t="shared" si="117"/>
        <v>1946.2248829981274</v>
      </c>
      <c r="AA1682" s="59">
        <f t="shared" si="115"/>
        <v>41693</v>
      </c>
      <c r="AB1682" s="25">
        <v>149.17354</v>
      </c>
      <c r="AC1682" s="52">
        <v>362.24549999999999</v>
      </c>
      <c r="AD1682" s="35"/>
      <c r="AE1682" s="54">
        <v>560.32681000000002</v>
      </c>
      <c r="AF1682" s="55">
        <v>235.71948</v>
      </c>
      <c r="AG1682" s="56">
        <v>38.111849999999997</v>
      </c>
      <c r="AH1682" s="57">
        <v>175.75874999999999</v>
      </c>
      <c r="AI1682" s="35"/>
      <c r="AJ1682" s="58">
        <v>8.1719799999999996</v>
      </c>
      <c r="AK1682" s="58"/>
      <c r="AL1682" s="35">
        <v>0</v>
      </c>
      <c r="AM1682" s="35"/>
      <c r="AN1682" s="35"/>
      <c r="AQ1682" s="24">
        <f t="shared" si="119"/>
        <v>1529.50791</v>
      </c>
      <c r="AS1682" s="34">
        <v>810.05</v>
      </c>
      <c r="AU1682" s="20">
        <f t="shared" si="118"/>
        <v>2339.55791</v>
      </c>
      <c r="AW1682" s="20"/>
    </row>
    <row r="1683" spans="1:49" x14ac:dyDescent="0.25">
      <c r="A1683" t="str">
        <f>VLOOKUP($B1683,'Cushing Balance'!$C$2:$E$500,3,TRUE)</f>
        <v>82014</v>
      </c>
      <c r="B1683" s="1">
        <v>41694</v>
      </c>
      <c r="C1683" s="31"/>
      <c r="D1683" s="25">
        <v>108.43058000000001</v>
      </c>
      <c r="E1683" s="42">
        <v>182.69817</v>
      </c>
      <c r="F1683" s="35"/>
      <c r="G1683" s="23">
        <v>86.983505635764942</v>
      </c>
      <c r="H1683" s="40">
        <v>78.846770000000006</v>
      </c>
      <c r="I1683" s="35">
        <v>0</v>
      </c>
      <c r="J1683" s="26">
        <v>0</v>
      </c>
      <c r="K1683" s="9">
        <v>97.016480000000001</v>
      </c>
      <c r="L1683" s="51">
        <v>11.359959999999999</v>
      </c>
      <c r="M1683" s="16">
        <v>345.82015000000001</v>
      </c>
      <c r="N1683" s="49">
        <v>103.53352000000001</v>
      </c>
      <c r="O1683" s="50">
        <v>56.938379999999995</v>
      </c>
      <c r="P1683" s="58"/>
      <c r="Q1683" s="58"/>
      <c r="R1683" s="39">
        <v>1.7188800000000002</v>
      </c>
      <c r="S1683" s="58"/>
      <c r="T1683" s="58"/>
      <c r="V1683" s="24">
        <f t="shared" si="116"/>
        <v>1073.346395635765</v>
      </c>
      <c r="X1683" s="5">
        <v>418.92202736236237</v>
      </c>
      <c r="Z1683" s="20">
        <f t="shared" si="117"/>
        <v>1492.2684229981273</v>
      </c>
      <c r="AA1683" s="59">
        <f t="shared" si="115"/>
        <v>41694</v>
      </c>
      <c r="AB1683" s="25">
        <v>148.32592000000002</v>
      </c>
      <c r="AC1683" s="52">
        <v>370.18594000000002</v>
      </c>
      <c r="AD1683" s="35"/>
      <c r="AE1683" s="54">
        <v>139.38475</v>
      </c>
      <c r="AF1683" s="55">
        <v>232.66331</v>
      </c>
      <c r="AG1683" s="56">
        <v>38.040480000000002</v>
      </c>
      <c r="AH1683" s="57">
        <v>151.58279000000002</v>
      </c>
      <c r="AI1683" s="35"/>
      <c r="AJ1683" s="58">
        <v>14.554399999999999</v>
      </c>
      <c r="AK1683" s="58"/>
      <c r="AL1683" s="35">
        <v>0</v>
      </c>
      <c r="AM1683" s="35"/>
      <c r="AN1683" s="35"/>
      <c r="AQ1683" s="24">
        <f t="shared" si="119"/>
        <v>1094.73759</v>
      </c>
      <c r="AS1683" s="34">
        <v>810.05</v>
      </c>
      <c r="AU1683" s="20">
        <f t="shared" si="118"/>
        <v>1904.7875899999999</v>
      </c>
      <c r="AW1683" s="20"/>
    </row>
    <row r="1684" spans="1:49" x14ac:dyDescent="0.25">
      <c r="A1684" t="str">
        <f>VLOOKUP($B1684,'Cushing Balance'!$C$2:$E$500,3,TRUE)</f>
        <v>82014</v>
      </c>
      <c r="B1684" s="1">
        <v>41695</v>
      </c>
      <c r="C1684" s="31"/>
      <c r="D1684" s="25">
        <v>0</v>
      </c>
      <c r="E1684" s="42">
        <v>187.58175</v>
      </c>
      <c r="F1684" s="35"/>
      <c r="G1684" s="23">
        <v>86.983505635764942</v>
      </c>
      <c r="H1684" s="40">
        <v>77.379329999999996</v>
      </c>
      <c r="I1684" s="35">
        <v>0</v>
      </c>
      <c r="J1684" s="26">
        <v>0</v>
      </c>
      <c r="K1684" s="9">
        <v>91.644210000000001</v>
      </c>
      <c r="L1684" s="51">
        <v>17.916270000000001</v>
      </c>
      <c r="M1684" s="16">
        <v>332.36365000000001</v>
      </c>
      <c r="N1684" s="49">
        <v>118.06948</v>
      </c>
      <c r="O1684" s="50">
        <v>57.610599999999998</v>
      </c>
      <c r="P1684" s="58"/>
      <c r="Q1684" s="58"/>
      <c r="R1684" s="39">
        <v>0</v>
      </c>
      <c r="S1684" s="58"/>
      <c r="T1684" s="58"/>
      <c r="V1684" s="24">
        <f t="shared" si="116"/>
        <v>969.54879563576492</v>
      </c>
      <c r="X1684" s="5">
        <v>418.92202736236237</v>
      </c>
      <c r="Z1684" s="20">
        <f t="shared" si="117"/>
        <v>1388.4708229981272</v>
      </c>
      <c r="AA1684" s="59">
        <f t="shared" si="115"/>
        <v>41695</v>
      </c>
      <c r="AB1684" s="25">
        <v>148.78210000000001</v>
      </c>
      <c r="AC1684" s="52">
        <v>373.40690000000001</v>
      </c>
      <c r="AD1684" s="35"/>
      <c r="AE1684" s="54">
        <v>637.93984999999998</v>
      </c>
      <c r="AF1684" s="55">
        <v>234.14001999999999</v>
      </c>
      <c r="AG1684" s="56">
        <v>38.443750000000001</v>
      </c>
      <c r="AH1684" s="57">
        <v>166.74510000000001</v>
      </c>
      <c r="AI1684" s="35"/>
      <c r="AJ1684" s="58">
        <v>14.95421</v>
      </c>
      <c r="AK1684" s="58"/>
      <c r="AL1684" s="35">
        <v>0</v>
      </c>
      <c r="AM1684" s="35"/>
      <c r="AN1684" s="35"/>
      <c r="AQ1684" s="24">
        <f t="shared" si="119"/>
        <v>1614.4119300000002</v>
      </c>
      <c r="AS1684" s="34">
        <v>810.05</v>
      </c>
      <c r="AU1684" s="20">
        <f t="shared" si="118"/>
        <v>2424.4619300000004</v>
      </c>
      <c r="AW1684" s="20"/>
    </row>
    <row r="1685" spans="1:49" x14ac:dyDescent="0.25">
      <c r="A1685" t="str">
        <f>VLOOKUP($B1685,'Cushing Balance'!$C$2:$E$500,3,TRUE)</f>
        <v>82014</v>
      </c>
      <c r="B1685" s="1">
        <v>41696</v>
      </c>
      <c r="C1685" s="31"/>
      <c r="D1685" s="25">
        <v>120.68577000000001</v>
      </c>
      <c r="E1685" s="42">
        <v>172.16651999999999</v>
      </c>
      <c r="F1685" s="35"/>
      <c r="G1685" s="23">
        <v>86.983505635764942</v>
      </c>
      <c r="H1685" s="40">
        <v>76.741380000000007</v>
      </c>
      <c r="I1685" s="35">
        <v>0</v>
      </c>
      <c r="J1685" s="26">
        <v>0</v>
      </c>
      <c r="K1685" s="9">
        <v>98.754559999999998</v>
      </c>
      <c r="L1685" s="51">
        <v>19.531880000000001</v>
      </c>
      <c r="M1685" s="16">
        <v>328.82479000000001</v>
      </c>
      <c r="N1685" s="49">
        <v>107.0449</v>
      </c>
      <c r="O1685" s="50">
        <v>58.871079999999999</v>
      </c>
      <c r="P1685" s="58"/>
      <c r="Q1685" s="58"/>
      <c r="R1685" s="39">
        <v>0</v>
      </c>
      <c r="S1685" s="58"/>
      <c r="T1685" s="58"/>
      <c r="V1685" s="24">
        <f t="shared" si="116"/>
        <v>1069.6043856357649</v>
      </c>
      <c r="X1685" s="5">
        <v>418.92202736236237</v>
      </c>
      <c r="Z1685" s="20">
        <f t="shared" si="117"/>
        <v>1488.5264129981272</v>
      </c>
      <c r="AA1685" s="59">
        <f t="shared" si="115"/>
        <v>41696</v>
      </c>
      <c r="AB1685" s="25">
        <v>148.24823000000001</v>
      </c>
      <c r="AC1685" s="52">
        <v>370.82362999999998</v>
      </c>
      <c r="AD1685" s="35"/>
      <c r="AE1685" s="54">
        <v>341.64893999999998</v>
      </c>
      <c r="AF1685" s="55">
        <v>215.916</v>
      </c>
      <c r="AG1685" s="56">
        <v>36.301459999999999</v>
      </c>
      <c r="AH1685" s="57">
        <v>164.22292000000002</v>
      </c>
      <c r="AI1685" s="35"/>
      <c r="AJ1685" s="58">
        <v>14.213040000000001</v>
      </c>
      <c r="AK1685" s="58"/>
      <c r="AL1685" s="35">
        <v>0</v>
      </c>
      <c r="AM1685" s="35"/>
      <c r="AN1685" s="35"/>
      <c r="AQ1685" s="24">
        <f t="shared" si="119"/>
        <v>1291.3742199999999</v>
      </c>
      <c r="AS1685" s="34">
        <v>810.05</v>
      </c>
      <c r="AU1685" s="20">
        <f t="shared" si="118"/>
        <v>2101.4242199999999</v>
      </c>
      <c r="AW1685" s="20"/>
    </row>
    <row r="1686" spans="1:49" x14ac:dyDescent="0.25">
      <c r="A1686" t="str">
        <f>VLOOKUP($B1686,'Cushing Balance'!$C$2:$E$500,3,TRUE)</f>
        <v>82014</v>
      </c>
      <c r="B1686" s="1">
        <v>41697</v>
      </c>
      <c r="C1686" s="31"/>
      <c r="D1686" s="101">
        <v>399.97154166666667</v>
      </c>
      <c r="E1686" s="110">
        <v>181.41427083333335</v>
      </c>
      <c r="F1686" s="35"/>
      <c r="G1686" s="23">
        <v>86.983505635764942</v>
      </c>
      <c r="H1686" s="111">
        <v>67.638874999999999</v>
      </c>
      <c r="I1686" s="35">
        <v>0</v>
      </c>
      <c r="J1686" s="26">
        <v>0</v>
      </c>
      <c r="K1686" s="104">
        <v>98.646625</v>
      </c>
      <c r="L1686" s="107">
        <v>19.46802083333333</v>
      </c>
      <c r="M1686" s="102">
        <v>366.83366666666666</v>
      </c>
      <c r="N1686" s="108">
        <v>118.5400625</v>
      </c>
      <c r="O1686" s="103">
        <v>60.401458333333338</v>
      </c>
      <c r="P1686" s="116"/>
      <c r="Q1686" s="116"/>
      <c r="R1686" s="39">
        <v>0</v>
      </c>
      <c r="S1686" s="58"/>
      <c r="T1686" s="58"/>
      <c r="V1686" s="24">
        <f t="shared" si="116"/>
        <v>1399.8980264690981</v>
      </c>
      <c r="X1686" s="5">
        <v>418.92202736236237</v>
      </c>
      <c r="Z1686" s="20">
        <f t="shared" si="117"/>
        <v>1818.8200538314604</v>
      </c>
      <c r="AA1686" s="59">
        <f t="shared" si="115"/>
        <v>41697</v>
      </c>
      <c r="AB1686" s="25">
        <v>149.02645999999999</v>
      </c>
      <c r="AC1686" s="52">
        <v>370.91449999999998</v>
      </c>
      <c r="AD1686" s="35"/>
      <c r="AE1686" s="54">
        <v>432.23552000000001</v>
      </c>
      <c r="AF1686" s="55">
        <v>233.08789999999999</v>
      </c>
      <c r="AG1686" s="56">
        <v>29.516959999999997</v>
      </c>
      <c r="AH1686" s="100">
        <v>153.88072916666667</v>
      </c>
      <c r="AI1686" s="35"/>
      <c r="AJ1686" s="58">
        <v>15.108649999999999</v>
      </c>
      <c r="AK1686" s="58"/>
      <c r="AL1686" s="35">
        <v>0</v>
      </c>
      <c r="AM1686" s="35"/>
      <c r="AN1686" s="35"/>
      <c r="AQ1686" s="24">
        <f t="shared" si="119"/>
        <v>1383.7707191666664</v>
      </c>
      <c r="AS1686" s="34">
        <v>810.05</v>
      </c>
      <c r="AU1686" s="20">
        <f t="shared" si="118"/>
        <v>2193.8207191666661</v>
      </c>
      <c r="AW1686" s="20"/>
    </row>
    <row r="1687" spans="1:49" x14ac:dyDescent="0.25">
      <c r="A1687" t="str">
        <f>VLOOKUP($B1687,'Cushing Balance'!$C$2:$E$500,3,TRUE)</f>
        <v>82014</v>
      </c>
      <c r="B1687" s="1">
        <v>41698</v>
      </c>
      <c r="C1687" s="31"/>
      <c r="D1687" s="101">
        <v>514.12889583333333</v>
      </c>
      <c r="E1687" s="110">
        <v>192.23518749999999</v>
      </c>
      <c r="F1687" s="35"/>
      <c r="G1687" s="23">
        <v>86.983505635764942</v>
      </c>
      <c r="H1687" s="111">
        <v>79.266958333333335</v>
      </c>
      <c r="I1687" s="35">
        <v>0</v>
      </c>
      <c r="J1687" s="26">
        <v>0</v>
      </c>
      <c r="K1687" s="104">
        <v>97.62595833333333</v>
      </c>
      <c r="L1687" s="107">
        <v>19.214874999999999</v>
      </c>
      <c r="M1687" s="102">
        <v>299.45910416666669</v>
      </c>
      <c r="N1687" s="108">
        <v>116.83074999999999</v>
      </c>
      <c r="O1687" s="103">
        <v>63.963729166666667</v>
      </c>
      <c r="P1687" s="116"/>
      <c r="Q1687" s="116"/>
      <c r="R1687" s="39">
        <v>0</v>
      </c>
      <c r="S1687" s="58"/>
      <c r="T1687" s="58"/>
      <c r="V1687" s="24">
        <f t="shared" si="116"/>
        <v>1469.7089639690985</v>
      </c>
      <c r="X1687" s="5">
        <v>418.92202736236237</v>
      </c>
      <c r="Z1687" s="20">
        <f t="shared" si="117"/>
        <v>1888.6309913314608</v>
      </c>
      <c r="AA1687" s="59">
        <f t="shared" si="115"/>
        <v>41698</v>
      </c>
      <c r="AB1687" s="25">
        <v>148.91175000000001</v>
      </c>
      <c r="AC1687" s="52">
        <v>375.38966999999997</v>
      </c>
      <c r="AD1687" s="35"/>
      <c r="AE1687" s="54">
        <v>528.28122999999994</v>
      </c>
      <c r="AF1687" s="55">
        <v>229.16540000000001</v>
      </c>
      <c r="AG1687" s="56">
        <v>15.156559999999999</v>
      </c>
      <c r="AH1687" s="100">
        <v>145.45318750000001</v>
      </c>
      <c r="AI1687" s="35"/>
      <c r="AJ1687" s="58">
        <v>9.3754599999999986</v>
      </c>
      <c r="AK1687" s="58"/>
      <c r="AL1687" s="35">
        <v>0</v>
      </c>
      <c r="AM1687" s="35"/>
      <c r="AN1687" s="35"/>
      <c r="AQ1687" s="24">
        <f t="shared" si="119"/>
        <v>1451.7332574999998</v>
      </c>
      <c r="AS1687" s="34">
        <v>810.05</v>
      </c>
      <c r="AU1687" s="20">
        <f t="shared" si="118"/>
        <v>2261.7832574999998</v>
      </c>
      <c r="AW1687" s="20"/>
    </row>
    <row r="1688" spans="1:49" x14ac:dyDescent="0.25">
      <c r="A1688" t="str">
        <f>VLOOKUP($B1688,'Cushing Balance'!$C$2:$E$500,3,TRUE)</f>
        <v>92014</v>
      </c>
      <c r="B1688" s="1">
        <v>41699</v>
      </c>
      <c r="C1688" s="31"/>
      <c r="D1688" s="101">
        <v>321.75791666666669</v>
      </c>
      <c r="E1688" s="110">
        <v>185.69989583333333</v>
      </c>
      <c r="F1688" s="35"/>
      <c r="G1688" s="23">
        <v>58.783520734503455</v>
      </c>
      <c r="H1688" s="111">
        <v>63.1030625</v>
      </c>
      <c r="I1688" s="35">
        <v>0</v>
      </c>
      <c r="J1688" s="26">
        <v>0</v>
      </c>
      <c r="K1688" s="104">
        <v>100.37252083333333</v>
      </c>
      <c r="L1688" s="107">
        <v>14.273854166666668</v>
      </c>
      <c r="M1688" s="102">
        <v>305.8959375</v>
      </c>
      <c r="N1688" s="108">
        <v>110.81395833333333</v>
      </c>
      <c r="O1688" s="103">
        <v>63.735687499999997</v>
      </c>
      <c r="P1688" s="116"/>
      <c r="Q1688" s="116"/>
      <c r="R1688" s="39">
        <v>0</v>
      </c>
      <c r="S1688" s="58"/>
      <c r="T1688" s="58"/>
      <c r="V1688" s="24">
        <f t="shared" si="116"/>
        <v>1224.4363540678369</v>
      </c>
      <c r="X1688" s="5">
        <v>422.45006603551235</v>
      </c>
      <c r="Z1688" s="20">
        <f t="shared" si="117"/>
        <v>1646.8864201033493</v>
      </c>
      <c r="AA1688" s="59">
        <f t="shared" si="115"/>
        <v>41699</v>
      </c>
      <c r="AB1688" s="25">
        <v>147.26054000000002</v>
      </c>
      <c r="AC1688" s="52">
        <v>357.70034999999996</v>
      </c>
      <c r="AD1688" s="35"/>
      <c r="AE1688" s="54">
        <v>258.79268999999999</v>
      </c>
      <c r="AF1688" s="55">
        <v>232.89194000000001</v>
      </c>
      <c r="AG1688" s="56">
        <v>6.6827899999999998</v>
      </c>
      <c r="AH1688" s="100">
        <v>115.37758333333333</v>
      </c>
      <c r="AI1688" s="35"/>
      <c r="AJ1688" s="58">
        <v>11.483829999999999</v>
      </c>
      <c r="AK1688" s="58"/>
      <c r="AL1688" s="35">
        <v>0</v>
      </c>
      <c r="AM1688" s="35"/>
      <c r="AN1688" s="35"/>
      <c r="AQ1688" s="24">
        <f t="shared" si="119"/>
        <v>1130.1897233333332</v>
      </c>
      <c r="AS1688" s="34">
        <v>818.55</v>
      </c>
      <c r="AU1688" s="20">
        <f t="shared" si="118"/>
        <v>1948.7397233333331</v>
      </c>
      <c r="AW1688" s="20"/>
    </row>
    <row r="1689" spans="1:49" x14ac:dyDescent="0.25">
      <c r="A1689" t="str">
        <f>VLOOKUP($B1689,'Cushing Balance'!$C$2:$E$500,3,TRUE)</f>
        <v>92014</v>
      </c>
      <c r="B1689" s="1">
        <v>41700</v>
      </c>
      <c r="C1689" s="31"/>
      <c r="D1689" s="101">
        <v>142.31593749999999</v>
      </c>
      <c r="E1689" s="110">
        <v>169.49339583333335</v>
      </c>
      <c r="F1689" s="35"/>
      <c r="G1689" s="23">
        <v>58.783520734503455</v>
      </c>
      <c r="H1689" s="111">
        <v>73.993187500000005</v>
      </c>
      <c r="I1689" s="35">
        <v>0</v>
      </c>
      <c r="J1689" s="26">
        <v>0</v>
      </c>
      <c r="K1689" s="104">
        <v>102.09697916666667</v>
      </c>
      <c r="L1689" s="107">
        <v>18.354145833333334</v>
      </c>
      <c r="M1689" s="102">
        <v>322.8871666666667</v>
      </c>
      <c r="N1689" s="108">
        <v>101.30825</v>
      </c>
      <c r="O1689" s="103">
        <v>69.032854166666667</v>
      </c>
      <c r="P1689" s="116"/>
      <c r="Q1689" s="116"/>
      <c r="R1689" s="39">
        <v>0</v>
      </c>
      <c r="S1689" s="58"/>
      <c r="T1689" s="58"/>
      <c r="V1689" s="24">
        <f t="shared" si="116"/>
        <v>1058.2654374011702</v>
      </c>
      <c r="X1689" s="5">
        <v>422.45006603551235</v>
      </c>
      <c r="Z1689" s="20">
        <f t="shared" si="117"/>
        <v>1480.7155034366824</v>
      </c>
      <c r="AA1689" s="59">
        <f t="shared" si="115"/>
        <v>41700</v>
      </c>
      <c r="AB1689" s="25">
        <v>147.27254000000002</v>
      </c>
      <c r="AC1689" s="52">
        <v>294.35244</v>
      </c>
      <c r="AD1689" s="35"/>
      <c r="AE1689" s="54">
        <v>675.63154000000009</v>
      </c>
      <c r="AF1689" s="55">
        <v>229.93957999999998</v>
      </c>
      <c r="AG1689" s="56">
        <v>1.9531500000000002</v>
      </c>
      <c r="AH1689" s="100">
        <v>148.72885416666665</v>
      </c>
      <c r="AI1689" s="35"/>
      <c r="AJ1689" s="58">
        <v>13.53881</v>
      </c>
      <c r="AK1689" s="58"/>
      <c r="AL1689" s="35">
        <v>0</v>
      </c>
      <c r="AM1689" s="35"/>
      <c r="AN1689" s="35"/>
      <c r="AQ1689" s="24">
        <f t="shared" si="119"/>
        <v>1511.4169141666669</v>
      </c>
      <c r="AS1689" s="34">
        <v>818.55</v>
      </c>
      <c r="AU1689" s="20">
        <f t="shared" si="118"/>
        <v>2329.9669141666668</v>
      </c>
      <c r="AW1689" s="20"/>
    </row>
    <row r="1690" spans="1:49" x14ac:dyDescent="0.25">
      <c r="A1690" t="str">
        <f>VLOOKUP($B1690,'Cushing Balance'!$C$2:$E$500,3,TRUE)</f>
        <v>92014</v>
      </c>
      <c r="B1690" s="1">
        <v>41701</v>
      </c>
      <c r="C1690" s="31"/>
      <c r="D1690" s="101">
        <v>538.53</v>
      </c>
      <c r="E1690" s="110">
        <v>185.79745833333334</v>
      </c>
      <c r="F1690" s="35"/>
      <c r="G1690" s="23">
        <v>58.783520734503455</v>
      </c>
      <c r="H1690" s="111">
        <v>85.086541666666676</v>
      </c>
      <c r="I1690" s="35">
        <v>0</v>
      </c>
      <c r="J1690" s="26">
        <v>0</v>
      </c>
      <c r="K1690" s="104">
        <v>95.392041666666671</v>
      </c>
      <c r="L1690" s="107">
        <v>18.514729166666669</v>
      </c>
      <c r="M1690" s="102">
        <v>375.88181250000002</v>
      </c>
      <c r="N1690" s="108">
        <v>96.313625000000002</v>
      </c>
      <c r="O1690" s="103">
        <v>62.825145833333337</v>
      </c>
      <c r="P1690" s="116"/>
      <c r="Q1690" s="116"/>
      <c r="R1690" s="39">
        <v>0</v>
      </c>
      <c r="S1690" s="58"/>
      <c r="T1690" s="58"/>
      <c r="V1690" s="24">
        <f t="shared" si="116"/>
        <v>1517.1248749011702</v>
      </c>
      <c r="X1690" s="5">
        <v>422.45006603551235</v>
      </c>
      <c r="Z1690" s="20">
        <f t="shared" si="117"/>
        <v>1939.5749409366827</v>
      </c>
      <c r="AA1690" s="59">
        <f t="shared" si="115"/>
        <v>41701</v>
      </c>
      <c r="AB1690" s="25">
        <v>147.61018999999999</v>
      </c>
      <c r="AC1690" s="52">
        <v>263.00477000000001</v>
      </c>
      <c r="AD1690" s="35"/>
      <c r="AE1690" s="54">
        <v>393.92447999999996</v>
      </c>
      <c r="AF1690" s="55">
        <v>232.65549999999999</v>
      </c>
      <c r="AG1690" s="56">
        <v>0</v>
      </c>
      <c r="AH1690" s="100">
        <v>126.48314583333332</v>
      </c>
      <c r="AI1690" s="35"/>
      <c r="AJ1690" s="58">
        <v>13.734459999999999</v>
      </c>
      <c r="AK1690" s="58"/>
      <c r="AL1690" s="35">
        <v>0</v>
      </c>
      <c r="AM1690" s="35"/>
      <c r="AN1690" s="35"/>
      <c r="AQ1690" s="24">
        <f t="shared" si="119"/>
        <v>1177.4125458333333</v>
      </c>
      <c r="AS1690" s="34">
        <v>818.55</v>
      </c>
      <c r="AU1690" s="20">
        <f t="shared" si="118"/>
        <v>1995.9625458333333</v>
      </c>
      <c r="AW1690" s="20"/>
    </row>
    <row r="1691" spans="1:49" x14ac:dyDescent="0.25">
      <c r="A1691" t="str">
        <f>VLOOKUP($B1691,'Cushing Balance'!$C$2:$E$500,3,TRUE)</f>
        <v>92014</v>
      </c>
      <c r="B1691" s="1">
        <v>41702</v>
      </c>
      <c r="C1691" s="31"/>
      <c r="D1691" s="101">
        <v>172.040875</v>
      </c>
      <c r="E1691" s="110">
        <v>180.82027083333335</v>
      </c>
      <c r="F1691" s="35"/>
      <c r="G1691" s="23">
        <v>58.783520734503455</v>
      </c>
      <c r="H1691" s="111">
        <v>82.51358333333333</v>
      </c>
      <c r="I1691" s="35">
        <v>0</v>
      </c>
      <c r="J1691" s="26">
        <v>0</v>
      </c>
      <c r="K1691" s="104">
        <v>89.906458333333333</v>
      </c>
      <c r="L1691" s="107">
        <v>19.173208333333331</v>
      </c>
      <c r="M1691" s="102">
        <v>369.5714375</v>
      </c>
      <c r="N1691" s="108">
        <v>105.76602083333333</v>
      </c>
      <c r="O1691" s="103">
        <v>56.4140625</v>
      </c>
      <c r="P1691" s="116"/>
      <c r="Q1691" s="116"/>
      <c r="R1691" s="39">
        <v>0</v>
      </c>
      <c r="S1691" s="58"/>
      <c r="T1691" s="58"/>
      <c r="V1691" s="24">
        <f t="shared" si="116"/>
        <v>1134.9894374011701</v>
      </c>
      <c r="X1691" s="5">
        <v>422.45006603551235</v>
      </c>
      <c r="Z1691" s="20">
        <f t="shared" si="117"/>
        <v>1557.4395034366826</v>
      </c>
      <c r="AA1691" s="59">
        <f t="shared" si="115"/>
        <v>41702</v>
      </c>
      <c r="AB1691" s="25">
        <v>147.61281</v>
      </c>
      <c r="AC1691" s="52">
        <v>349.03109999999998</v>
      </c>
      <c r="AD1691" s="35"/>
      <c r="AE1691" s="54">
        <v>301.84402</v>
      </c>
      <c r="AF1691" s="55">
        <v>236.40115</v>
      </c>
      <c r="AG1691" s="56">
        <v>1.1563800000000002</v>
      </c>
      <c r="AH1691" s="100">
        <v>100.89835416666668</v>
      </c>
      <c r="AI1691" s="35"/>
      <c r="AJ1691" s="58">
        <v>11.392250000000001</v>
      </c>
      <c r="AK1691" s="58"/>
      <c r="AL1691" s="35">
        <v>0</v>
      </c>
      <c r="AM1691" s="35"/>
      <c r="AN1691" s="35"/>
      <c r="AQ1691" s="24">
        <f t="shared" si="119"/>
        <v>1148.3360641666666</v>
      </c>
      <c r="AS1691" s="34">
        <v>818.55</v>
      </c>
      <c r="AU1691" s="20">
        <f t="shared" si="118"/>
        <v>1966.8860641666665</v>
      </c>
      <c r="AW1691" s="20"/>
    </row>
    <row r="1692" spans="1:49" x14ac:dyDescent="0.25">
      <c r="A1692" t="str">
        <f>VLOOKUP($B1692,'Cushing Balance'!$C$2:$E$500,3,TRUE)</f>
        <v>92014</v>
      </c>
      <c r="B1692" s="1">
        <v>41703</v>
      </c>
      <c r="C1692" s="31"/>
      <c r="D1692" s="101">
        <v>573.69510416666662</v>
      </c>
      <c r="E1692" s="110">
        <v>172.06877083333333</v>
      </c>
      <c r="F1692" s="35"/>
      <c r="G1692" s="23">
        <v>58.783520734503455</v>
      </c>
      <c r="H1692" s="111">
        <v>79.743895833333326</v>
      </c>
      <c r="I1692" s="35">
        <v>0</v>
      </c>
      <c r="J1692" s="26">
        <v>0</v>
      </c>
      <c r="K1692" s="104">
        <v>94.316104166666676</v>
      </c>
      <c r="L1692" s="107">
        <v>19.225437500000002</v>
      </c>
      <c r="M1692" s="102">
        <v>381.59493750000001</v>
      </c>
      <c r="N1692" s="108">
        <v>105.91743750000001</v>
      </c>
      <c r="O1692" s="103">
        <v>57.350583333333333</v>
      </c>
      <c r="P1692" s="116"/>
      <c r="Q1692" s="116"/>
      <c r="R1692" s="39">
        <v>0</v>
      </c>
      <c r="S1692" s="58"/>
      <c r="T1692" s="58"/>
      <c r="V1692" s="24">
        <f t="shared" si="116"/>
        <v>1542.695791567837</v>
      </c>
      <c r="X1692" s="5">
        <v>422.45006603551235</v>
      </c>
      <c r="Z1692" s="20">
        <f t="shared" si="117"/>
        <v>1965.1458576033492</v>
      </c>
      <c r="AA1692" s="59">
        <f t="shared" si="115"/>
        <v>41703</v>
      </c>
      <c r="AB1692" s="25">
        <v>148.39598000000001</v>
      </c>
      <c r="AC1692" s="52">
        <v>356.005</v>
      </c>
      <c r="AD1692" s="35"/>
      <c r="AE1692" s="54">
        <v>525.01059999999995</v>
      </c>
      <c r="AF1692" s="55">
        <v>235.97188</v>
      </c>
      <c r="AG1692" s="56">
        <v>0.38483000000000001</v>
      </c>
      <c r="AH1692" s="100">
        <v>78.359541666666672</v>
      </c>
      <c r="AI1692" s="35"/>
      <c r="AJ1692" s="58">
        <v>11.090020000000001</v>
      </c>
      <c r="AK1692" s="58"/>
      <c r="AL1692" s="35">
        <v>0</v>
      </c>
      <c r="AM1692" s="35"/>
      <c r="AN1692" s="35"/>
      <c r="AQ1692" s="24">
        <f t="shared" si="119"/>
        <v>1355.2178516666668</v>
      </c>
      <c r="AS1692" s="34">
        <v>818.55</v>
      </c>
      <c r="AU1692" s="20">
        <f t="shared" si="118"/>
        <v>2173.7678516666665</v>
      </c>
      <c r="AW1692" s="20"/>
    </row>
    <row r="1693" spans="1:49" x14ac:dyDescent="0.25">
      <c r="A1693" t="str">
        <f>VLOOKUP($B1693,'Cushing Balance'!$C$2:$E$500,3,TRUE)</f>
        <v>92014</v>
      </c>
      <c r="B1693" s="1">
        <v>41704</v>
      </c>
      <c r="C1693" s="31"/>
      <c r="D1693" s="101">
        <v>253.09475</v>
      </c>
      <c r="E1693" s="110">
        <v>182.19077083333335</v>
      </c>
      <c r="F1693" s="35"/>
      <c r="G1693" s="23">
        <v>58.783520734503455</v>
      </c>
      <c r="H1693" s="111">
        <v>82.317270833333325</v>
      </c>
      <c r="I1693" s="35">
        <v>0</v>
      </c>
      <c r="J1693" s="26">
        <v>0</v>
      </c>
      <c r="K1693" s="104">
        <v>83.077604166666674</v>
      </c>
      <c r="L1693" s="107">
        <v>18.889875</v>
      </c>
      <c r="M1693" s="102">
        <v>321.35441666666668</v>
      </c>
      <c r="N1693" s="108">
        <v>98.359770833333329</v>
      </c>
      <c r="O1693" s="103">
        <v>60.166125000000001</v>
      </c>
      <c r="P1693" s="116"/>
      <c r="Q1693" s="116"/>
      <c r="R1693" s="39">
        <v>0</v>
      </c>
      <c r="S1693" s="58"/>
      <c r="T1693" s="58"/>
      <c r="V1693" s="24">
        <f t="shared" si="116"/>
        <v>1158.2341040678368</v>
      </c>
      <c r="X1693" s="5">
        <v>422.45006603551235</v>
      </c>
      <c r="Z1693" s="20">
        <f t="shared" si="117"/>
        <v>1580.6841701033491</v>
      </c>
      <c r="AA1693" s="59">
        <f t="shared" si="115"/>
        <v>41704</v>
      </c>
      <c r="AB1693" s="25">
        <v>146.70876999999999</v>
      </c>
      <c r="AC1693" s="52">
        <v>370.54558000000003</v>
      </c>
      <c r="AD1693" s="35"/>
      <c r="AE1693" s="54">
        <v>583.24302</v>
      </c>
      <c r="AF1693" s="55">
        <v>235.50479000000001</v>
      </c>
      <c r="AG1693" s="56">
        <v>0</v>
      </c>
      <c r="AH1693" s="100">
        <v>53.761916666666664</v>
      </c>
      <c r="AI1693" s="35"/>
      <c r="AJ1693" s="58">
        <v>14.20758</v>
      </c>
      <c r="AK1693" s="58"/>
      <c r="AL1693" s="35">
        <v>0</v>
      </c>
      <c r="AM1693" s="35"/>
      <c r="AN1693" s="35"/>
      <c r="AQ1693" s="24">
        <f t="shared" si="119"/>
        <v>1403.9716566666666</v>
      </c>
      <c r="AS1693" s="34">
        <v>818.55</v>
      </c>
      <c r="AU1693" s="20">
        <f t="shared" si="118"/>
        <v>2222.5216566666668</v>
      </c>
      <c r="AW1693" s="20"/>
    </row>
    <row r="1694" spans="1:49" x14ac:dyDescent="0.25">
      <c r="A1694" t="str">
        <f>VLOOKUP($B1694,'Cushing Balance'!$C$2:$E$500,3,TRUE)</f>
        <v>92014</v>
      </c>
      <c r="B1694" s="1">
        <v>41705</v>
      </c>
      <c r="C1694" s="31"/>
      <c r="D1694" s="101">
        <v>240.89291666666665</v>
      </c>
      <c r="E1694" s="110">
        <v>191.56075000000001</v>
      </c>
      <c r="F1694" s="35"/>
      <c r="G1694" s="23">
        <v>58.783520734503455</v>
      </c>
      <c r="H1694" s="111">
        <v>85.703479166666668</v>
      </c>
      <c r="I1694" s="35">
        <v>0</v>
      </c>
      <c r="J1694" s="26">
        <v>0</v>
      </c>
      <c r="K1694" s="104">
        <v>93.48833333333333</v>
      </c>
      <c r="L1694" s="107">
        <v>18.571750000000002</v>
      </c>
      <c r="M1694" s="102">
        <v>349.19358333333332</v>
      </c>
      <c r="N1694" s="108">
        <v>104.01210416666667</v>
      </c>
      <c r="O1694" s="103">
        <v>61.960145833333335</v>
      </c>
      <c r="P1694" s="116"/>
      <c r="Q1694" s="116"/>
      <c r="R1694" s="39">
        <v>0</v>
      </c>
      <c r="S1694" s="58"/>
      <c r="T1694" s="58"/>
      <c r="V1694" s="24">
        <f t="shared" si="116"/>
        <v>1204.1665832345034</v>
      </c>
      <c r="X1694" s="5">
        <v>422.45006603551235</v>
      </c>
      <c r="Z1694" s="20">
        <f t="shared" si="117"/>
        <v>1626.6166492700158</v>
      </c>
      <c r="AA1694" s="59">
        <f t="shared" si="115"/>
        <v>41705</v>
      </c>
      <c r="AB1694" s="25">
        <v>148.96207999999999</v>
      </c>
      <c r="AC1694" s="52">
        <v>342.32774999999998</v>
      </c>
      <c r="AD1694" s="35"/>
      <c r="AE1694" s="54">
        <v>658.38756000000001</v>
      </c>
      <c r="AF1694" s="55">
        <v>236.99438000000001</v>
      </c>
      <c r="AG1694" s="56">
        <v>7.3784399999999994</v>
      </c>
      <c r="AH1694" s="100">
        <v>49.326104166666667</v>
      </c>
      <c r="AI1694" s="35"/>
      <c r="AJ1694" s="58">
        <v>7.1773100000000003</v>
      </c>
      <c r="AK1694" s="58"/>
      <c r="AL1694" s="35">
        <v>0</v>
      </c>
      <c r="AM1694" s="35"/>
      <c r="AN1694" s="35"/>
      <c r="AQ1694" s="24">
        <f t="shared" si="119"/>
        <v>1450.5536241666666</v>
      </c>
      <c r="AS1694" s="34">
        <v>818.55</v>
      </c>
      <c r="AU1694" s="20">
        <f t="shared" si="118"/>
        <v>2269.1036241666666</v>
      </c>
      <c r="AW1694" s="20"/>
    </row>
    <row r="1695" spans="1:49" x14ac:dyDescent="0.25">
      <c r="A1695" t="str">
        <f>VLOOKUP($B1695,'Cushing Balance'!$C$2:$E$500,3,TRUE)</f>
        <v>102014</v>
      </c>
      <c r="B1695" s="1">
        <v>41706</v>
      </c>
      <c r="C1695" s="31"/>
      <c r="D1695" s="101">
        <v>94.196124999999995</v>
      </c>
      <c r="E1695" s="110">
        <v>183.50760416666665</v>
      </c>
      <c r="F1695" s="35"/>
      <c r="G1695" s="23">
        <v>58.783520734503455</v>
      </c>
      <c r="H1695" s="111">
        <v>85.026187500000006</v>
      </c>
      <c r="I1695" s="35">
        <v>0</v>
      </c>
      <c r="J1695" s="26">
        <v>0</v>
      </c>
      <c r="K1695" s="104">
        <v>100.8785</v>
      </c>
      <c r="L1695" s="107">
        <v>18.309562499999998</v>
      </c>
      <c r="M1695" s="102">
        <v>380.63479166666667</v>
      </c>
      <c r="N1695" s="108">
        <v>90.223291666666668</v>
      </c>
      <c r="O1695" s="103">
        <v>61.334562499999997</v>
      </c>
      <c r="P1695" s="116"/>
      <c r="Q1695" s="116"/>
      <c r="R1695" s="39">
        <v>0</v>
      </c>
      <c r="S1695" s="58"/>
      <c r="T1695" s="58"/>
      <c r="V1695" s="24">
        <f t="shared" si="116"/>
        <v>1072.8941457345034</v>
      </c>
      <c r="X1695" s="5">
        <v>422.45006603551235</v>
      </c>
      <c r="Z1695" s="20">
        <f t="shared" si="117"/>
        <v>1495.3442117700156</v>
      </c>
      <c r="AA1695" s="59">
        <f t="shared" si="115"/>
        <v>41706</v>
      </c>
      <c r="AB1695" s="25">
        <v>148.83807999999999</v>
      </c>
      <c r="AC1695" s="52">
        <v>378.75056000000001</v>
      </c>
      <c r="AD1695" s="35"/>
      <c r="AE1695" s="54">
        <v>392.16638</v>
      </c>
      <c r="AF1695" s="55">
        <v>234.60257999999999</v>
      </c>
      <c r="AG1695" s="56">
        <v>15.34567</v>
      </c>
      <c r="AH1695" s="100">
        <v>63.728479166666666</v>
      </c>
      <c r="AI1695" s="35"/>
      <c r="AJ1695" s="58">
        <v>12.1531</v>
      </c>
      <c r="AK1695" s="58"/>
      <c r="AL1695" s="35">
        <v>0</v>
      </c>
      <c r="AM1695" s="35"/>
      <c r="AN1695" s="35"/>
      <c r="AQ1695" s="24">
        <f t="shared" si="119"/>
        <v>1245.5848491666663</v>
      </c>
      <c r="AS1695" s="34">
        <v>818.55</v>
      </c>
      <c r="AU1695" s="20">
        <f t="shared" si="118"/>
        <v>2064.1348491666663</v>
      </c>
      <c r="AW1695" s="20"/>
    </row>
    <row r="1696" spans="1:49" x14ac:dyDescent="0.25">
      <c r="A1696" t="str">
        <f>VLOOKUP($B1696,'Cushing Balance'!$C$2:$E$500,3,TRUE)</f>
        <v>102014</v>
      </c>
      <c r="B1696" s="1">
        <v>41707</v>
      </c>
      <c r="C1696" s="31"/>
      <c r="D1696" s="101">
        <v>458.55349999999999</v>
      </c>
      <c r="E1696" s="110">
        <v>181.89081250000001</v>
      </c>
      <c r="F1696" s="35"/>
      <c r="G1696" s="23">
        <v>58.783520734503455</v>
      </c>
      <c r="H1696" s="111">
        <v>78.569874999999996</v>
      </c>
      <c r="I1696" s="35">
        <v>0</v>
      </c>
      <c r="J1696" s="26">
        <v>0</v>
      </c>
      <c r="K1696" s="104">
        <v>103.41666666666667</v>
      </c>
      <c r="L1696" s="107">
        <v>18.784291666666668</v>
      </c>
      <c r="M1696" s="102">
        <v>366.97352083333334</v>
      </c>
      <c r="N1696" s="108">
        <v>132.10389583333335</v>
      </c>
      <c r="O1696" s="103">
        <v>52.959770833333337</v>
      </c>
      <c r="P1696" s="116"/>
      <c r="Q1696" s="116"/>
      <c r="R1696" s="39">
        <v>0</v>
      </c>
      <c r="S1696" s="58"/>
      <c r="T1696" s="58"/>
      <c r="V1696" s="24">
        <f t="shared" si="116"/>
        <v>1452.0358540678369</v>
      </c>
      <c r="X1696" s="5">
        <v>422.45006603551235</v>
      </c>
      <c r="Z1696" s="20">
        <f t="shared" si="117"/>
        <v>1874.4859201033491</v>
      </c>
      <c r="AA1696" s="59">
        <f t="shared" si="115"/>
        <v>41707</v>
      </c>
      <c r="AB1696" s="25">
        <v>149.59005999999999</v>
      </c>
      <c r="AC1696" s="52">
        <v>374.85015000000004</v>
      </c>
      <c r="AD1696" s="35"/>
      <c r="AE1696" s="54">
        <v>540.45815000000005</v>
      </c>
      <c r="AF1696" s="55">
        <v>226.17267000000001</v>
      </c>
      <c r="AG1696" s="56">
        <v>0</v>
      </c>
      <c r="AH1696" s="100">
        <v>34.842062499999997</v>
      </c>
      <c r="AI1696" s="35"/>
      <c r="AJ1696" s="58">
        <v>10.713329999999999</v>
      </c>
      <c r="AK1696" s="58"/>
      <c r="AL1696" s="35">
        <v>0</v>
      </c>
      <c r="AM1696" s="35"/>
      <c r="AN1696" s="35"/>
      <c r="AQ1696" s="24">
        <f t="shared" si="119"/>
        <v>1336.6264225</v>
      </c>
      <c r="AS1696" s="34">
        <v>818.55</v>
      </c>
      <c r="AU1696" s="20">
        <f t="shared" si="118"/>
        <v>2155.1764224999997</v>
      </c>
      <c r="AW1696" s="20"/>
    </row>
    <row r="1697" spans="1:49" x14ac:dyDescent="0.25">
      <c r="A1697" t="str">
        <f>VLOOKUP($B1697,'Cushing Balance'!$C$2:$E$500,3,TRUE)</f>
        <v>102014</v>
      </c>
      <c r="B1697" s="1">
        <v>41708</v>
      </c>
      <c r="C1697" s="31"/>
      <c r="D1697" s="101">
        <v>431.62727083333334</v>
      </c>
      <c r="E1697" s="110">
        <v>182.94456249999999</v>
      </c>
      <c r="F1697" s="35"/>
      <c r="G1697" s="23">
        <v>58.783520734503455</v>
      </c>
      <c r="H1697" s="111">
        <v>81.750770833333334</v>
      </c>
      <c r="I1697" s="35">
        <v>0</v>
      </c>
      <c r="J1697" s="26">
        <v>0</v>
      </c>
      <c r="K1697" s="104">
        <v>104.1676875</v>
      </c>
      <c r="L1697" s="107">
        <v>18.955104166666668</v>
      </c>
      <c r="M1697" s="102">
        <v>375.6905625</v>
      </c>
      <c r="N1697" s="108">
        <v>132.76908333333336</v>
      </c>
      <c r="O1697" s="103">
        <v>54.977874999999997</v>
      </c>
      <c r="P1697" s="116"/>
      <c r="Q1697" s="116"/>
      <c r="R1697" s="39">
        <v>0</v>
      </c>
      <c r="S1697" s="58"/>
      <c r="T1697" s="58"/>
      <c r="V1697" s="24">
        <f t="shared" si="116"/>
        <v>1441.66643740117</v>
      </c>
      <c r="X1697" s="5">
        <v>422.45006603551235</v>
      </c>
      <c r="Z1697" s="20">
        <f t="shared" si="117"/>
        <v>1864.1165034366823</v>
      </c>
      <c r="AA1697" s="59">
        <f t="shared" si="115"/>
        <v>41708</v>
      </c>
      <c r="AB1697" s="25">
        <v>149.23645999999999</v>
      </c>
      <c r="AC1697" s="52">
        <v>377.15451999999999</v>
      </c>
      <c r="AD1697" s="35"/>
      <c r="AE1697" s="54">
        <v>335.77375000000001</v>
      </c>
      <c r="AF1697" s="55">
        <v>234.88417000000001</v>
      </c>
      <c r="AG1697" s="56">
        <v>3.0770200000000001</v>
      </c>
      <c r="AH1697" s="100">
        <v>42.570541666666664</v>
      </c>
      <c r="AI1697" s="35"/>
      <c r="AJ1697" s="58">
        <v>8.6251700000000007</v>
      </c>
      <c r="AK1697" s="58"/>
      <c r="AL1697" s="35">
        <v>0</v>
      </c>
      <c r="AM1697" s="35"/>
      <c r="AN1697" s="35"/>
      <c r="AQ1697" s="24">
        <f t="shared" si="119"/>
        <v>1151.3216316666667</v>
      </c>
      <c r="AS1697" s="34">
        <v>818.55</v>
      </c>
      <c r="AU1697" s="20">
        <f t="shared" si="118"/>
        <v>1969.8716316666666</v>
      </c>
      <c r="AW1697" s="20"/>
    </row>
    <row r="1698" spans="1:49" x14ac:dyDescent="0.25">
      <c r="A1698" t="str">
        <f>VLOOKUP($B1698,'Cushing Balance'!$C$2:$E$500,3,TRUE)</f>
        <v>102014</v>
      </c>
      <c r="B1698" s="1">
        <v>41709</v>
      </c>
      <c r="C1698" s="31"/>
      <c r="D1698" s="101">
        <v>251.01508333333334</v>
      </c>
      <c r="E1698" s="110">
        <v>179.58143749999999</v>
      </c>
      <c r="F1698" s="35"/>
      <c r="G1698" s="23">
        <v>58.783520734503455</v>
      </c>
      <c r="H1698" s="111">
        <v>81.732041666666674</v>
      </c>
      <c r="I1698" s="35">
        <v>0</v>
      </c>
      <c r="J1698" s="26">
        <v>0</v>
      </c>
      <c r="K1698" s="104">
        <v>104.74658333333333</v>
      </c>
      <c r="L1698" s="107">
        <v>19.128666666666668</v>
      </c>
      <c r="M1698" s="102">
        <v>385.71789583333333</v>
      </c>
      <c r="N1698" s="108">
        <v>115.602125</v>
      </c>
      <c r="O1698" s="103">
        <v>56.258708333333338</v>
      </c>
      <c r="P1698" s="116"/>
      <c r="Q1698" s="116"/>
      <c r="R1698" s="39">
        <v>0</v>
      </c>
      <c r="S1698" s="58"/>
      <c r="T1698" s="58"/>
      <c r="V1698" s="24">
        <f t="shared" si="116"/>
        <v>1252.5660624011698</v>
      </c>
      <c r="X1698" s="5">
        <v>422.45006603551235</v>
      </c>
      <c r="Z1698" s="20">
        <f t="shared" si="117"/>
        <v>1675.0161284366823</v>
      </c>
      <c r="AA1698" s="59">
        <f t="shared" si="115"/>
        <v>41709</v>
      </c>
      <c r="AB1698" s="25">
        <v>150.92167000000001</v>
      </c>
      <c r="AC1698" s="52">
        <v>373.96350000000001</v>
      </c>
      <c r="AD1698" s="35"/>
      <c r="AE1698" s="54">
        <v>156.61415</v>
      </c>
      <c r="AF1698" s="55">
        <v>232.85657999999998</v>
      </c>
      <c r="AG1698" s="56">
        <v>4.77996</v>
      </c>
      <c r="AH1698" s="100">
        <v>28.811604166666669</v>
      </c>
      <c r="AI1698" s="35"/>
      <c r="AJ1698" s="58">
        <v>9.1220400000000001</v>
      </c>
      <c r="AK1698" s="58"/>
      <c r="AL1698" s="35">
        <v>0</v>
      </c>
      <c r="AM1698" s="35"/>
      <c r="AN1698" s="35"/>
      <c r="AQ1698" s="24">
        <f t="shared" si="119"/>
        <v>957.06950416666666</v>
      </c>
      <c r="AS1698" s="34">
        <v>818.55</v>
      </c>
      <c r="AU1698" s="20">
        <f t="shared" si="118"/>
        <v>1775.6195041666665</v>
      </c>
      <c r="AW1698" s="20"/>
    </row>
    <row r="1699" spans="1:49" x14ac:dyDescent="0.25">
      <c r="A1699" t="str">
        <f>VLOOKUP($B1699,'Cushing Balance'!$C$2:$E$500,3,TRUE)</f>
        <v>102014</v>
      </c>
      <c r="B1699" s="1">
        <v>41710</v>
      </c>
      <c r="C1699" s="31"/>
      <c r="D1699" s="101">
        <v>238.53364583333334</v>
      </c>
      <c r="E1699" s="110">
        <v>189.54460416666666</v>
      </c>
      <c r="F1699" s="35"/>
      <c r="G1699" s="23">
        <v>58.783520734503455</v>
      </c>
      <c r="H1699" s="111">
        <v>85.255437499999999</v>
      </c>
      <c r="I1699" s="35">
        <v>0</v>
      </c>
      <c r="J1699" s="26">
        <v>0</v>
      </c>
      <c r="K1699" s="104">
        <v>103.73333333333333</v>
      </c>
      <c r="L1699" s="107">
        <v>18.392833333333332</v>
      </c>
      <c r="M1699" s="102">
        <v>378.39791666666667</v>
      </c>
      <c r="N1699" s="108">
        <v>113.05891666666668</v>
      </c>
      <c r="O1699" s="103">
        <v>66.826416666666674</v>
      </c>
      <c r="P1699" s="116"/>
      <c r="Q1699" s="116"/>
      <c r="R1699" s="39">
        <v>35.029060000000001</v>
      </c>
      <c r="S1699" s="58"/>
      <c r="T1699" s="58"/>
      <c r="V1699" s="24">
        <f t="shared" si="116"/>
        <v>1287.5556849011703</v>
      </c>
      <c r="X1699" s="5">
        <v>422.45006603551235</v>
      </c>
      <c r="Z1699" s="20">
        <f t="shared" si="117"/>
        <v>1710.0057509366825</v>
      </c>
      <c r="AA1699" s="59">
        <f t="shared" si="115"/>
        <v>41710</v>
      </c>
      <c r="AB1699" s="25">
        <v>149.43295999999998</v>
      </c>
      <c r="AC1699" s="52">
        <v>365.10363000000001</v>
      </c>
      <c r="AD1699" s="35"/>
      <c r="AE1699" s="54">
        <v>527.25354000000004</v>
      </c>
      <c r="AF1699" s="55">
        <v>218.96231</v>
      </c>
      <c r="AG1699" s="56">
        <v>8.5168999999999997</v>
      </c>
      <c r="AH1699" s="100">
        <v>82.727125000000001</v>
      </c>
      <c r="AI1699" s="35"/>
      <c r="AJ1699" s="58">
        <v>8.00413</v>
      </c>
      <c r="AK1699" s="58"/>
      <c r="AL1699" s="35">
        <v>0</v>
      </c>
      <c r="AM1699" s="35"/>
      <c r="AN1699" s="35"/>
      <c r="AQ1699" s="24">
        <f t="shared" si="119"/>
        <v>1360.0005949999997</v>
      </c>
      <c r="AS1699" s="34">
        <v>818.55</v>
      </c>
      <c r="AU1699" s="20">
        <f t="shared" si="118"/>
        <v>2178.5505949999997</v>
      </c>
      <c r="AW1699" s="20"/>
    </row>
    <row r="1700" spans="1:49" x14ac:dyDescent="0.25">
      <c r="A1700" t="str">
        <f>VLOOKUP($B1700,'Cushing Balance'!$C$2:$E$500,3,TRUE)</f>
        <v>102014</v>
      </c>
      <c r="B1700" s="1">
        <v>41711</v>
      </c>
      <c r="C1700" s="31"/>
      <c r="D1700" s="101">
        <v>73.897750000000002</v>
      </c>
      <c r="E1700" s="110">
        <v>195.91941666666665</v>
      </c>
      <c r="F1700" s="35"/>
      <c r="G1700" s="23">
        <v>58.783520734503455</v>
      </c>
      <c r="H1700" s="111">
        <v>84.2704375</v>
      </c>
      <c r="I1700" s="35">
        <v>0</v>
      </c>
      <c r="J1700" s="26">
        <v>0</v>
      </c>
      <c r="K1700" s="104">
        <v>102.44760416666666</v>
      </c>
      <c r="L1700" s="107">
        <v>18.566041666666667</v>
      </c>
      <c r="M1700" s="102">
        <v>309.40193749999997</v>
      </c>
      <c r="N1700" s="108">
        <v>108.33674999999999</v>
      </c>
      <c r="O1700" s="103">
        <v>66.228812500000004</v>
      </c>
      <c r="P1700" s="116"/>
      <c r="Q1700" s="116"/>
      <c r="R1700" s="39">
        <v>40.241690000000006</v>
      </c>
      <c r="S1700" s="58"/>
      <c r="T1700" s="58"/>
      <c r="V1700" s="24">
        <f t="shared" si="116"/>
        <v>1058.0939607345035</v>
      </c>
      <c r="X1700" s="5">
        <v>422.45006603551235</v>
      </c>
      <c r="Z1700" s="20">
        <f t="shared" si="117"/>
        <v>1480.544026770016</v>
      </c>
      <c r="AA1700" s="59">
        <f t="shared" si="115"/>
        <v>41711</v>
      </c>
      <c r="AB1700" s="25">
        <v>149.47757999999999</v>
      </c>
      <c r="AC1700" s="52">
        <v>365.70405999999997</v>
      </c>
      <c r="AD1700" s="35"/>
      <c r="AE1700" s="54">
        <v>201.88588000000001</v>
      </c>
      <c r="AF1700" s="55">
        <v>195.77525</v>
      </c>
      <c r="AG1700" s="56">
        <v>0.38195999999999997</v>
      </c>
      <c r="AH1700" s="100">
        <v>63.039208333333335</v>
      </c>
      <c r="AI1700" s="35"/>
      <c r="AJ1700" s="58">
        <v>12.00473</v>
      </c>
      <c r="AK1700" s="58"/>
      <c r="AL1700" s="35">
        <v>0</v>
      </c>
      <c r="AM1700" s="35"/>
      <c r="AN1700" s="35"/>
      <c r="AQ1700" s="24">
        <f t="shared" si="119"/>
        <v>988.26866833333349</v>
      </c>
      <c r="AS1700" s="34">
        <v>818.55</v>
      </c>
      <c r="AU1700" s="20">
        <f t="shared" si="118"/>
        <v>1806.8186683333333</v>
      </c>
      <c r="AW1700" s="20"/>
    </row>
    <row r="1701" spans="1:49" x14ac:dyDescent="0.25">
      <c r="A1701" t="str">
        <f>VLOOKUP($B1701,'Cushing Balance'!$C$2:$E$500,3,TRUE)</f>
        <v>102014</v>
      </c>
      <c r="B1701" s="1">
        <v>41712</v>
      </c>
      <c r="C1701" s="31"/>
      <c r="D1701" s="101">
        <v>398.33143749999999</v>
      </c>
      <c r="E1701" s="110">
        <v>194.27889583333334</v>
      </c>
      <c r="F1701" s="35"/>
      <c r="G1701" s="23">
        <v>58.783520734503455</v>
      </c>
      <c r="H1701" s="111">
        <v>84.728583333333333</v>
      </c>
      <c r="I1701" s="35">
        <v>0</v>
      </c>
      <c r="J1701" s="26">
        <v>0</v>
      </c>
      <c r="K1701" s="104">
        <v>103.55549999999999</v>
      </c>
      <c r="L1701" s="107">
        <v>18.315750000000001</v>
      </c>
      <c r="M1701" s="102">
        <v>361.05333333333334</v>
      </c>
      <c r="N1701" s="108">
        <v>116.27616666666667</v>
      </c>
      <c r="O1701" s="103">
        <v>71.178875000000005</v>
      </c>
      <c r="P1701" s="116"/>
      <c r="Q1701" s="116"/>
      <c r="R1701" s="39">
        <v>41.932250000000003</v>
      </c>
      <c r="S1701" s="58"/>
      <c r="T1701" s="58"/>
      <c r="V1701" s="24">
        <f t="shared" si="116"/>
        <v>1448.4343124011702</v>
      </c>
      <c r="X1701" s="5">
        <v>422.45006603551235</v>
      </c>
      <c r="Z1701" s="20">
        <f t="shared" si="117"/>
        <v>1870.8843784366827</v>
      </c>
      <c r="AA1701" s="59">
        <f t="shared" si="115"/>
        <v>41712</v>
      </c>
      <c r="AB1701" s="25">
        <v>150.09450000000001</v>
      </c>
      <c r="AC1701" s="52">
        <v>378.05278999999996</v>
      </c>
      <c r="AD1701" s="35"/>
      <c r="AE1701" s="54">
        <v>336.77244000000002</v>
      </c>
      <c r="AF1701" s="55">
        <v>224.00467</v>
      </c>
      <c r="AG1701" s="56">
        <v>0.76355999999999991</v>
      </c>
      <c r="AH1701" s="100">
        <v>49.961416666666665</v>
      </c>
      <c r="AI1701" s="35"/>
      <c r="AJ1701" s="58">
        <v>15.79763</v>
      </c>
      <c r="AK1701" s="58"/>
      <c r="AL1701" s="35">
        <v>0</v>
      </c>
      <c r="AM1701" s="35"/>
      <c r="AN1701" s="35"/>
      <c r="AQ1701" s="24">
        <f t="shared" si="119"/>
        <v>1155.447006666667</v>
      </c>
      <c r="AS1701" s="34">
        <v>818.55</v>
      </c>
      <c r="AU1701" s="20">
        <f t="shared" si="118"/>
        <v>1973.9970066666669</v>
      </c>
      <c r="AW1701" s="20"/>
    </row>
    <row r="1702" spans="1:49" x14ac:dyDescent="0.25">
      <c r="A1702" t="str">
        <f>VLOOKUP($B1702,'Cushing Balance'!$C$2:$E$500,3,TRUE)</f>
        <v>112014</v>
      </c>
      <c r="B1702" s="1">
        <v>41713</v>
      </c>
      <c r="C1702" s="31"/>
      <c r="D1702" s="101">
        <v>194.06037499999999</v>
      </c>
      <c r="E1702" s="110">
        <v>191.70949999999999</v>
      </c>
      <c r="F1702" s="35"/>
      <c r="G1702" s="23">
        <v>58.783520734503455</v>
      </c>
      <c r="H1702" s="111">
        <v>83.607479166666678</v>
      </c>
      <c r="I1702" s="35">
        <v>0</v>
      </c>
      <c r="J1702" s="26">
        <v>0</v>
      </c>
      <c r="K1702" s="104">
        <v>103.55710416666668</v>
      </c>
      <c r="L1702" s="107">
        <v>16.930125</v>
      </c>
      <c r="M1702" s="102">
        <v>384.55514583333331</v>
      </c>
      <c r="N1702" s="108">
        <v>115.73614583333332</v>
      </c>
      <c r="O1702" s="103">
        <v>66.967291666666668</v>
      </c>
      <c r="P1702" s="116"/>
      <c r="Q1702" s="116"/>
      <c r="R1702" s="39">
        <v>0.86550000000000005</v>
      </c>
      <c r="S1702" s="58"/>
      <c r="T1702" s="58"/>
      <c r="V1702" s="24">
        <f t="shared" si="116"/>
        <v>1216.77218740117</v>
      </c>
      <c r="X1702" s="5">
        <v>422.45006603551235</v>
      </c>
      <c r="Z1702" s="20">
        <f t="shared" si="117"/>
        <v>1639.2222534366824</v>
      </c>
      <c r="AA1702" s="59">
        <f t="shared" si="115"/>
        <v>41713</v>
      </c>
      <c r="AB1702" s="25">
        <v>149.35498000000001</v>
      </c>
      <c r="AC1702" s="52">
        <v>381.01590000000004</v>
      </c>
      <c r="AD1702" s="35"/>
      <c r="AE1702" s="54">
        <v>582.23001999999997</v>
      </c>
      <c r="AF1702" s="55">
        <v>197.78174999999999</v>
      </c>
      <c r="AG1702" s="56">
        <v>0</v>
      </c>
      <c r="AH1702" s="100">
        <v>58.380187499999998</v>
      </c>
      <c r="AI1702" s="35"/>
      <c r="AJ1702" s="58">
        <v>15.86519</v>
      </c>
      <c r="AK1702" s="58"/>
      <c r="AL1702" s="35">
        <v>0</v>
      </c>
      <c r="AM1702" s="35"/>
      <c r="AN1702" s="35"/>
      <c r="AQ1702" s="24">
        <f t="shared" si="119"/>
        <v>1384.6280274999999</v>
      </c>
      <c r="AS1702" s="34">
        <v>818.55</v>
      </c>
      <c r="AU1702" s="20">
        <f t="shared" si="118"/>
        <v>2203.1780275000001</v>
      </c>
      <c r="AW1702" s="20"/>
    </row>
    <row r="1703" spans="1:49" x14ac:dyDescent="0.25">
      <c r="A1703" t="str">
        <f>VLOOKUP($B1703,'Cushing Balance'!$C$2:$E$500,3,TRUE)</f>
        <v>112014</v>
      </c>
      <c r="B1703" s="1">
        <v>41714</v>
      </c>
      <c r="C1703" s="31"/>
      <c r="D1703" s="101">
        <v>0</v>
      </c>
      <c r="E1703" s="110">
        <v>199.48429166666665</v>
      </c>
      <c r="F1703" s="35"/>
      <c r="G1703" s="23">
        <v>58.783520734503455</v>
      </c>
      <c r="H1703" s="111">
        <v>78.976708333333335</v>
      </c>
      <c r="I1703" s="35">
        <v>0</v>
      </c>
      <c r="J1703" s="26">
        <v>0</v>
      </c>
      <c r="K1703" s="104">
        <v>103.57656249999999</v>
      </c>
      <c r="L1703" s="107">
        <v>18.02902083333333</v>
      </c>
      <c r="M1703" s="102">
        <v>377.42833333333334</v>
      </c>
      <c r="N1703" s="108">
        <v>106.76445833333332</v>
      </c>
      <c r="O1703" s="103">
        <v>57.972625000000001</v>
      </c>
      <c r="P1703" s="116"/>
      <c r="Q1703" s="116"/>
      <c r="R1703" s="39">
        <v>0.41239999999999999</v>
      </c>
      <c r="S1703" s="58"/>
      <c r="T1703" s="58"/>
      <c r="V1703" s="24">
        <f t="shared" si="116"/>
        <v>1001.4279207345035</v>
      </c>
      <c r="X1703" s="5">
        <v>422.45006603551235</v>
      </c>
      <c r="Z1703" s="20">
        <f t="shared" si="117"/>
        <v>1423.8779867700159</v>
      </c>
      <c r="AA1703" s="59">
        <f t="shared" si="115"/>
        <v>41714</v>
      </c>
      <c r="AB1703" s="25">
        <v>149.55031</v>
      </c>
      <c r="AC1703" s="52">
        <v>375.88056</v>
      </c>
      <c r="AD1703" s="35"/>
      <c r="AE1703" s="54">
        <v>388.34737999999999</v>
      </c>
      <c r="AF1703" s="55">
        <v>194.16779</v>
      </c>
      <c r="AG1703" s="56">
        <v>9.1981699999999993</v>
      </c>
      <c r="AH1703" s="100">
        <v>71.247395833333329</v>
      </c>
      <c r="AI1703" s="35"/>
      <c r="AJ1703" s="58">
        <v>14.595940000000001</v>
      </c>
      <c r="AK1703" s="58"/>
      <c r="AL1703" s="35">
        <v>0</v>
      </c>
      <c r="AM1703" s="35"/>
      <c r="AN1703" s="35"/>
      <c r="AQ1703" s="24">
        <f t="shared" si="119"/>
        <v>1202.9875458333331</v>
      </c>
      <c r="AS1703" s="34">
        <v>818.55</v>
      </c>
      <c r="AU1703" s="20">
        <f t="shared" si="118"/>
        <v>2021.5375458333331</v>
      </c>
      <c r="AW1703" s="20"/>
    </row>
    <row r="1704" spans="1:49" x14ac:dyDescent="0.25">
      <c r="A1704" t="str">
        <f>VLOOKUP($B1704,'Cushing Balance'!$C$2:$E$500,3,TRUE)</f>
        <v>112014</v>
      </c>
      <c r="B1704" s="1">
        <v>41715</v>
      </c>
      <c r="C1704" s="31"/>
      <c r="D1704" s="101">
        <v>313.94785416666667</v>
      </c>
      <c r="E1704" s="110">
        <v>199.75387499999999</v>
      </c>
      <c r="F1704" s="35"/>
      <c r="G1704" s="23">
        <v>58.783520734503455</v>
      </c>
      <c r="H1704" s="111">
        <v>78.778854166666676</v>
      </c>
      <c r="I1704" s="35">
        <v>0</v>
      </c>
      <c r="J1704" s="26">
        <v>0</v>
      </c>
      <c r="K1704" s="104">
        <v>103.99854166666667</v>
      </c>
      <c r="L1704" s="107">
        <v>18.691854166666669</v>
      </c>
      <c r="M1704" s="102">
        <v>377.65116666666671</v>
      </c>
      <c r="N1704" s="108">
        <v>115.46102083333332</v>
      </c>
      <c r="O1704" s="103">
        <v>65.194187499999998</v>
      </c>
      <c r="P1704" s="116"/>
      <c r="Q1704" s="116"/>
      <c r="R1704" s="39">
        <v>2.4374199999999999</v>
      </c>
      <c r="S1704" s="58"/>
      <c r="T1704" s="58"/>
      <c r="V1704" s="24">
        <f t="shared" si="116"/>
        <v>1334.6982949011701</v>
      </c>
      <c r="X1704" s="5">
        <v>422.45006603551235</v>
      </c>
      <c r="Z1704" s="20">
        <f t="shared" si="117"/>
        <v>1757.1483609366824</v>
      </c>
      <c r="AA1704" s="59">
        <f t="shared" si="115"/>
        <v>41715</v>
      </c>
      <c r="AB1704" s="25">
        <v>148.46552</v>
      </c>
      <c r="AC1704" s="52">
        <v>372.88484999999997</v>
      </c>
      <c r="AD1704" s="35"/>
      <c r="AE1704" s="54">
        <v>611.35574999999994</v>
      </c>
      <c r="AF1704" s="55">
        <v>205.19480999999999</v>
      </c>
      <c r="AG1704" s="56">
        <v>1.9162699999999999</v>
      </c>
      <c r="AH1704" s="100">
        <v>78.147604166666667</v>
      </c>
      <c r="AI1704" s="35"/>
      <c r="AJ1704" s="58">
        <v>15.15246</v>
      </c>
      <c r="AK1704" s="58"/>
      <c r="AL1704" s="35">
        <v>0</v>
      </c>
      <c r="AM1704" s="35"/>
      <c r="AN1704" s="35"/>
      <c r="AQ1704" s="24">
        <f t="shared" si="119"/>
        <v>1433.1172641666665</v>
      </c>
      <c r="AS1704" s="34">
        <v>818.55</v>
      </c>
      <c r="AU1704" s="20">
        <f t="shared" si="118"/>
        <v>2251.6672641666664</v>
      </c>
      <c r="AW1704" s="20"/>
    </row>
    <row r="1705" spans="1:49" x14ac:dyDescent="0.25">
      <c r="A1705" t="str">
        <f>VLOOKUP($B1705,'Cushing Balance'!$C$2:$E$500,3,TRUE)</f>
        <v>112014</v>
      </c>
      <c r="B1705" s="1">
        <v>41716</v>
      </c>
      <c r="C1705" s="31"/>
      <c r="D1705" s="101">
        <v>111.443375</v>
      </c>
      <c r="E1705" s="110">
        <v>198.83199999999999</v>
      </c>
      <c r="F1705" s="35"/>
      <c r="G1705" s="23">
        <v>58.783520734503455</v>
      </c>
      <c r="H1705" s="111">
        <v>78.655625000000001</v>
      </c>
      <c r="I1705" s="35">
        <v>0</v>
      </c>
      <c r="J1705" s="26">
        <v>0</v>
      </c>
      <c r="K1705" s="104">
        <v>104.02414583333334</v>
      </c>
      <c r="L1705" s="107">
        <v>18.484791666666666</v>
      </c>
      <c r="M1705" s="102">
        <v>347.42527083333329</v>
      </c>
      <c r="N1705" s="108">
        <v>112.21270833333332</v>
      </c>
      <c r="O1705" s="103">
        <v>57.958770833333332</v>
      </c>
      <c r="P1705" s="116"/>
      <c r="Q1705" s="116"/>
      <c r="R1705" s="39">
        <v>0</v>
      </c>
      <c r="S1705" s="58"/>
      <c r="T1705" s="58"/>
      <c r="V1705" s="24">
        <f t="shared" si="116"/>
        <v>1087.8202082345033</v>
      </c>
      <c r="X1705" s="5">
        <v>422.45006603551235</v>
      </c>
      <c r="Z1705" s="20">
        <f t="shared" si="117"/>
        <v>1510.2702742700158</v>
      </c>
      <c r="AA1705" s="59">
        <f t="shared" si="115"/>
        <v>41716</v>
      </c>
      <c r="AB1705" s="25">
        <v>144.64146</v>
      </c>
      <c r="AC1705" s="52">
        <v>375.67202000000003</v>
      </c>
      <c r="AD1705" s="35"/>
      <c r="AE1705" s="54">
        <v>651.29976999999997</v>
      </c>
      <c r="AF1705" s="55">
        <v>232.51089999999999</v>
      </c>
      <c r="AG1705" s="56">
        <v>11.00475</v>
      </c>
      <c r="AH1705" s="100">
        <v>79.871520833333335</v>
      </c>
      <c r="AI1705" s="35"/>
      <c r="AJ1705" s="58">
        <v>15.566129999999999</v>
      </c>
      <c r="AK1705" s="58"/>
      <c r="AL1705" s="35">
        <v>0</v>
      </c>
      <c r="AM1705" s="35"/>
      <c r="AN1705" s="35"/>
      <c r="AQ1705" s="24">
        <f t="shared" si="119"/>
        <v>1510.5665508333332</v>
      </c>
      <c r="AS1705" s="34">
        <v>818.55</v>
      </c>
      <c r="AU1705" s="20">
        <f t="shared" si="118"/>
        <v>2329.1165508333333</v>
      </c>
      <c r="AW1705" s="20"/>
    </row>
    <row r="1706" spans="1:49" x14ac:dyDescent="0.25">
      <c r="A1706" t="str">
        <f>VLOOKUP($B1706,'Cushing Balance'!$C$2:$E$500,3,TRUE)</f>
        <v>112014</v>
      </c>
      <c r="B1706" s="1">
        <v>41717</v>
      </c>
      <c r="C1706" s="31"/>
      <c r="D1706" s="101">
        <v>341.17145833333331</v>
      </c>
      <c r="E1706" s="110">
        <v>199.551625</v>
      </c>
      <c r="F1706" s="35"/>
      <c r="G1706" s="23">
        <v>58.783520734503455</v>
      </c>
      <c r="H1706" s="111">
        <v>79.325270833333335</v>
      </c>
      <c r="I1706" s="35">
        <v>0</v>
      </c>
      <c r="J1706" s="26">
        <v>0</v>
      </c>
      <c r="K1706" s="104">
        <v>96.828145833333323</v>
      </c>
      <c r="L1706" s="107">
        <v>19.626708333333333</v>
      </c>
      <c r="M1706" s="102">
        <v>370.90064583333333</v>
      </c>
      <c r="N1706" s="108">
        <v>112.14239583333332</v>
      </c>
      <c r="O1706" s="103">
        <v>59.343229166666667</v>
      </c>
      <c r="P1706" s="116"/>
      <c r="Q1706" s="116"/>
      <c r="R1706" s="39">
        <v>0</v>
      </c>
      <c r="S1706" s="58"/>
      <c r="T1706" s="58"/>
      <c r="V1706" s="24">
        <f t="shared" si="116"/>
        <v>1337.67299990117</v>
      </c>
      <c r="X1706" s="5">
        <v>422.45006603551235</v>
      </c>
      <c r="Z1706" s="20">
        <f t="shared" si="117"/>
        <v>1760.1230659366825</v>
      </c>
      <c r="AA1706" s="59">
        <f t="shared" si="115"/>
        <v>41717</v>
      </c>
      <c r="AB1706" s="25">
        <v>146.85920999999999</v>
      </c>
      <c r="AC1706" s="52">
        <v>367.80671000000001</v>
      </c>
      <c r="AD1706" s="35"/>
      <c r="AE1706" s="54">
        <v>340.14271000000002</v>
      </c>
      <c r="AF1706" s="55">
        <v>221.35619</v>
      </c>
      <c r="AG1706" s="56">
        <v>2.3693299999999997</v>
      </c>
      <c r="AH1706" s="100">
        <v>40.676958333333339</v>
      </c>
      <c r="AI1706" s="35"/>
      <c r="AJ1706" s="58">
        <v>10.6921</v>
      </c>
      <c r="AK1706" s="58"/>
      <c r="AL1706" s="35">
        <v>0</v>
      </c>
      <c r="AM1706" s="35"/>
      <c r="AN1706" s="35"/>
      <c r="AQ1706" s="24">
        <f t="shared" si="119"/>
        <v>1129.9032083333332</v>
      </c>
      <c r="AS1706" s="34">
        <v>818.55</v>
      </c>
      <c r="AU1706" s="20">
        <f t="shared" si="118"/>
        <v>1948.4532083333331</v>
      </c>
      <c r="AW1706" s="20"/>
    </row>
    <row r="1707" spans="1:49" x14ac:dyDescent="0.25">
      <c r="A1707" t="str">
        <f>VLOOKUP($B1707,'Cushing Balance'!$C$2:$E$500,3,TRUE)</f>
        <v>112014</v>
      </c>
      <c r="B1707" s="1">
        <v>41718</v>
      </c>
      <c r="C1707" s="31"/>
      <c r="D1707" s="101">
        <v>142.66052083333335</v>
      </c>
      <c r="E1707" s="110">
        <v>192.09491666666665</v>
      </c>
      <c r="F1707" s="35"/>
      <c r="G1707" s="23">
        <v>58.783520734503455</v>
      </c>
      <c r="H1707" s="111">
        <v>80.5829375</v>
      </c>
      <c r="I1707" s="35">
        <v>0</v>
      </c>
      <c r="J1707" s="26">
        <v>0</v>
      </c>
      <c r="K1707" s="104">
        <v>103.95272916666667</v>
      </c>
      <c r="L1707" s="107">
        <v>22.412812500000001</v>
      </c>
      <c r="M1707" s="102">
        <v>345.0836041666667</v>
      </c>
      <c r="N1707" s="108">
        <v>71.691791666666674</v>
      </c>
      <c r="O1707" s="103">
        <v>69.512062499999999</v>
      </c>
      <c r="P1707" s="116"/>
      <c r="Q1707" s="116"/>
      <c r="R1707" s="39">
        <v>0</v>
      </c>
      <c r="S1707" s="58"/>
      <c r="T1707" s="58"/>
      <c r="V1707" s="24">
        <f t="shared" si="116"/>
        <v>1086.7748957345034</v>
      </c>
      <c r="X1707" s="5">
        <v>422.45006603551235</v>
      </c>
      <c r="Z1707" s="20">
        <f t="shared" si="117"/>
        <v>1509.2249617700159</v>
      </c>
      <c r="AA1707" s="59">
        <f t="shared" si="115"/>
        <v>41718</v>
      </c>
      <c r="AB1707" s="25">
        <v>149.45892000000001</v>
      </c>
      <c r="AC1707" s="52">
        <v>356.61750000000001</v>
      </c>
      <c r="AD1707" s="35"/>
      <c r="AE1707" s="54">
        <v>220.25646</v>
      </c>
      <c r="AF1707" s="55">
        <v>214.13526999999999</v>
      </c>
      <c r="AG1707" s="56">
        <v>1.5319200000000002</v>
      </c>
      <c r="AH1707" s="100">
        <v>63.194249999999997</v>
      </c>
      <c r="AI1707" s="35"/>
      <c r="AJ1707" s="58">
        <v>12.59065</v>
      </c>
      <c r="AK1707" s="58"/>
      <c r="AL1707" s="35">
        <v>0</v>
      </c>
      <c r="AM1707" s="35"/>
      <c r="AN1707" s="35"/>
      <c r="AQ1707" s="24">
        <f t="shared" si="119"/>
        <v>1017.7849699999999</v>
      </c>
      <c r="AS1707" s="34">
        <v>818.55</v>
      </c>
      <c r="AU1707" s="20">
        <f t="shared" si="118"/>
        <v>1836.3349699999999</v>
      </c>
      <c r="AW1707" s="20"/>
    </row>
    <row r="1708" spans="1:49" x14ac:dyDescent="0.25">
      <c r="A1708" t="str">
        <f>VLOOKUP($B1708,'Cushing Balance'!$C$2:$E$500,3,TRUE)</f>
        <v>112014</v>
      </c>
      <c r="B1708" s="1">
        <v>41719</v>
      </c>
      <c r="C1708" s="31"/>
      <c r="D1708" s="101">
        <v>181.90687500000001</v>
      </c>
      <c r="E1708" s="110">
        <v>189.05308333333335</v>
      </c>
      <c r="F1708" s="35"/>
      <c r="G1708" s="23">
        <v>58.783520734503455</v>
      </c>
      <c r="H1708" s="111">
        <v>79.976312500000006</v>
      </c>
      <c r="I1708" s="35">
        <v>0</v>
      </c>
      <c r="J1708" s="26">
        <v>0</v>
      </c>
      <c r="K1708" s="104">
        <v>104.10872916666668</v>
      </c>
      <c r="L1708" s="107">
        <v>23.102770833333331</v>
      </c>
      <c r="M1708" s="102">
        <v>353.58808333333332</v>
      </c>
      <c r="N1708" s="108">
        <v>59.263541666666661</v>
      </c>
      <c r="O1708" s="103">
        <v>65.431333333333342</v>
      </c>
      <c r="P1708" s="116"/>
      <c r="Q1708" s="116"/>
      <c r="R1708" s="39">
        <v>41.226440000000004</v>
      </c>
      <c r="S1708" s="58"/>
      <c r="T1708" s="58"/>
      <c r="V1708" s="24">
        <f t="shared" si="116"/>
        <v>1156.4406899011701</v>
      </c>
      <c r="X1708" s="5">
        <v>422.45006603551235</v>
      </c>
      <c r="Z1708" s="20">
        <f t="shared" si="117"/>
        <v>1578.8907559366826</v>
      </c>
      <c r="AA1708" s="59">
        <f t="shared" si="115"/>
        <v>41719</v>
      </c>
      <c r="AB1708" s="25">
        <v>149.83704</v>
      </c>
      <c r="AC1708" s="52">
        <v>342.89850000000001</v>
      </c>
      <c r="AD1708" s="35"/>
      <c r="AE1708" s="54">
        <v>514.46008000000006</v>
      </c>
      <c r="AF1708" s="55">
        <v>190.958</v>
      </c>
      <c r="AG1708" s="56">
        <v>1.5118499999999999</v>
      </c>
      <c r="AH1708" s="100">
        <v>48.862479166666667</v>
      </c>
      <c r="AI1708" s="35"/>
      <c r="AJ1708" s="58">
        <v>15.803000000000001</v>
      </c>
      <c r="AK1708" s="58"/>
      <c r="AL1708" s="35">
        <v>0</v>
      </c>
      <c r="AM1708" s="35"/>
      <c r="AN1708" s="35"/>
      <c r="AQ1708" s="24">
        <f t="shared" si="119"/>
        <v>1264.3309491666669</v>
      </c>
      <c r="AS1708" s="34">
        <v>818.55</v>
      </c>
      <c r="AU1708" s="20">
        <f t="shared" si="118"/>
        <v>2082.8809491666671</v>
      </c>
      <c r="AW1708" s="20"/>
    </row>
    <row r="1709" spans="1:49" x14ac:dyDescent="0.25">
      <c r="A1709" t="str">
        <f>VLOOKUP($B1709,'Cushing Balance'!$C$2:$E$500,3,TRUE)</f>
        <v>122014</v>
      </c>
      <c r="B1709" s="1">
        <v>41720</v>
      </c>
      <c r="C1709" s="31"/>
      <c r="D1709" s="101">
        <v>337.37635416666666</v>
      </c>
      <c r="E1709" s="110">
        <v>199.68427083333333</v>
      </c>
      <c r="F1709" s="35"/>
      <c r="G1709" s="23">
        <v>58.783520734503455</v>
      </c>
      <c r="H1709" s="111">
        <v>82.316625000000002</v>
      </c>
      <c r="I1709" s="35">
        <v>0</v>
      </c>
      <c r="J1709" s="26">
        <v>0</v>
      </c>
      <c r="K1709" s="104">
        <v>101.59064583333333</v>
      </c>
      <c r="L1709" s="107">
        <v>22.792249999999999</v>
      </c>
      <c r="M1709" s="102">
        <v>367.44006250000001</v>
      </c>
      <c r="N1709" s="108">
        <v>80.372729166666673</v>
      </c>
      <c r="O1709" s="103">
        <v>64.268333333333331</v>
      </c>
      <c r="P1709" s="116"/>
      <c r="Q1709" s="116"/>
      <c r="R1709" s="39">
        <v>27.58596</v>
      </c>
      <c r="S1709" s="58"/>
      <c r="T1709" s="58"/>
      <c r="V1709" s="24">
        <f t="shared" si="116"/>
        <v>1342.2107515678367</v>
      </c>
      <c r="X1709" s="5">
        <v>422.45006603551235</v>
      </c>
      <c r="Z1709" s="20">
        <f t="shared" si="117"/>
        <v>1764.6608176033492</v>
      </c>
      <c r="AA1709" s="59">
        <f t="shared" si="115"/>
        <v>41720</v>
      </c>
      <c r="AB1709" s="25">
        <v>149.49285</v>
      </c>
      <c r="AC1709" s="52">
        <v>327.09541999999999</v>
      </c>
      <c r="AD1709" s="35"/>
      <c r="AE1709" s="54">
        <v>323.59871000000004</v>
      </c>
      <c r="AF1709" s="55">
        <v>187.50771</v>
      </c>
      <c r="AG1709" s="56">
        <v>6.6232700000000007</v>
      </c>
      <c r="AH1709" s="100">
        <v>72.813583333333327</v>
      </c>
      <c r="AI1709" s="35"/>
      <c r="AJ1709" s="58">
        <v>15.15888</v>
      </c>
      <c r="AK1709" s="58"/>
      <c r="AL1709" s="35">
        <v>0</v>
      </c>
      <c r="AM1709" s="35"/>
      <c r="AN1709" s="35"/>
      <c r="AQ1709" s="24">
        <f t="shared" si="119"/>
        <v>1082.2904233333334</v>
      </c>
      <c r="AS1709" s="34">
        <v>818.55</v>
      </c>
      <c r="AU1709" s="20">
        <f t="shared" si="118"/>
        <v>1900.8404233333333</v>
      </c>
      <c r="AW1709" s="20"/>
    </row>
    <row r="1710" spans="1:49" x14ac:dyDescent="0.25">
      <c r="A1710" t="str">
        <f>VLOOKUP($B1710,'Cushing Balance'!$C$2:$E$500,3,TRUE)</f>
        <v>122014</v>
      </c>
      <c r="B1710" s="1">
        <v>41721</v>
      </c>
      <c r="C1710" s="31"/>
      <c r="D1710" s="101">
        <v>217.03131250000001</v>
      </c>
      <c r="E1710" s="110">
        <v>191.08052083333334</v>
      </c>
      <c r="F1710" s="35"/>
      <c r="G1710" s="23">
        <v>58.783520734503455</v>
      </c>
      <c r="H1710" s="111">
        <v>81.94383333333333</v>
      </c>
      <c r="I1710" s="35">
        <v>0</v>
      </c>
      <c r="J1710" s="26">
        <v>0</v>
      </c>
      <c r="K1710" s="104">
        <v>101.94252083333333</v>
      </c>
      <c r="L1710" s="107">
        <v>22.6520625</v>
      </c>
      <c r="M1710" s="102">
        <v>375.11775</v>
      </c>
      <c r="N1710" s="108">
        <v>99.744666666666674</v>
      </c>
      <c r="O1710" s="103">
        <v>67.770833333333329</v>
      </c>
      <c r="P1710" s="116"/>
      <c r="Q1710" s="116"/>
      <c r="R1710" s="39">
        <v>13.660020000000001</v>
      </c>
      <c r="S1710" s="58"/>
      <c r="T1710" s="58"/>
      <c r="V1710" s="24">
        <f t="shared" si="116"/>
        <v>1229.7270407345034</v>
      </c>
      <c r="X1710" s="5">
        <v>422.45006603551235</v>
      </c>
      <c r="Z1710" s="20">
        <f t="shared" si="117"/>
        <v>1652.1771067700156</v>
      </c>
      <c r="AA1710" s="59">
        <f t="shared" si="115"/>
        <v>41721</v>
      </c>
      <c r="AB1710" s="25">
        <v>148.80256</v>
      </c>
      <c r="AC1710" s="52">
        <v>266.39734999999996</v>
      </c>
      <c r="AD1710" s="35"/>
      <c r="AE1710" s="54">
        <v>257.09271000000001</v>
      </c>
      <c r="AF1710" s="55">
        <v>230.68943999999999</v>
      </c>
      <c r="AG1710" s="56">
        <v>6.3152900000000001</v>
      </c>
      <c r="AH1710" s="100">
        <v>85.594687500000006</v>
      </c>
      <c r="AI1710" s="35"/>
      <c r="AJ1710" s="58">
        <v>14.66825</v>
      </c>
      <c r="AK1710" s="58"/>
      <c r="AL1710" s="35">
        <v>0</v>
      </c>
      <c r="AM1710" s="35"/>
      <c r="AN1710" s="35"/>
      <c r="AQ1710" s="24">
        <f t="shared" si="119"/>
        <v>1009.5602875</v>
      </c>
      <c r="AS1710" s="34">
        <v>818.55</v>
      </c>
      <c r="AU1710" s="20">
        <f t="shared" si="118"/>
        <v>1828.1102874999999</v>
      </c>
      <c r="AW1710" s="20"/>
    </row>
    <row r="1711" spans="1:49" x14ac:dyDescent="0.25">
      <c r="A1711" t="str">
        <f>VLOOKUP($B1711,'Cushing Balance'!$C$2:$E$500,3,TRUE)</f>
        <v>122014</v>
      </c>
      <c r="B1711" s="1">
        <v>41722</v>
      </c>
      <c r="C1711" s="31"/>
      <c r="D1711" s="101">
        <v>142.16260416666665</v>
      </c>
      <c r="E1711" s="110">
        <v>170.87541666666667</v>
      </c>
      <c r="F1711" s="35"/>
      <c r="G1711" s="23">
        <v>58.783520734503455</v>
      </c>
      <c r="H1711" s="111">
        <v>80.290291666666675</v>
      </c>
      <c r="I1711" s="35">
        <v>0</v>
      </c>
      <c r="J1711" s="26">
        <v>0</v>
      </c>
      <c r="K1711" s="104">
        <v>103.44691666666667</v>
      </c>
      <c r="L1711" s="107">
        <v>22.949479166666666</v>
      </c>
      <c r="M1711" s="102">
        <v>340.0615416666667</v>
      </c>
      <c r="N1711" s="108">
        <v>116.43366666666667</v>
      </c>
      <c r="O1711" s="103">
        <v>63.376666666666665</v>
      </c>
      <c r="P1711" s="116"/>
      <c r="Q1711" s="116"/>
      <c r="R1711" s="39">
        <v>25.461650000000002</v>
      </c>
      <c r="S1711" s="58"/>
      <c r="T1711" s="58"/>
      <c r="V1711" s="24">
        <f t="shared" si="116"/>
        <v>1123.8417540678367</v>
      </c>
      <c r="X1711" s="5">
        <v>422.45006603551235</v>
      </c>
      <c r="Z1711" s="20">
        <f t="shared" si="117"/>
        <v>1546.291820103349</v>
      </c>
      <c r="AA1711" s="59">
        <f t="shared" si="115"/>
        <v>41722</v>
      </c>
      <c r="AB1711" s="25">
        <v>148.92132999999998</v>
      </c>
      <c r="AC1711" s="52">
        <v>327.66975000000002</v>
      </c>
      <c r="AD1711" s="35"/>
      <c r="AE1711" s="54">
        <v>680.51882999999998</v>
      </c>
      <c r="AF1711" s="55">
        <v>232.61413000000002</v>
      </c>
      <c r="AG1711" s="56">
        <v>1.1606700000000001</v>
      </c>
      <c r="AH1711" s="100">
        <v>73.702895833333329</v>
      </c>
      <c r="AI1711" s="35"/>
      <c r="AJ1711" s="58">
        <v>15.354959999999998</v>
      </c>
      <c r="AK1711" s="58"/>
      <c r="AL1711" s="35">
        <v>0</v>
      </c>
      <c r="AM1711" s="35"/>
      <c r="AN1711" s="35"/>
      <c r="AQ1711" s="24">
        <f t="shared" si="119"/>
        <v>1479.9425658333332</v>
      </c>
      <c r="AS1711" s="34">
        <v>818.55</v>
      </c>
      <c r="AU1711" s="20">
        <f t="shared" si="118"/>
        <v>2298.4925658333332</v>
      </c>
      <c r="AW1711" s="20"/>
    </row>
    <row r="1712" spans="1:49" x14ac:dyDescent="0.25">
      <c r="A1712" t="str">
        <f>VLOOKUP($B1712,'Cushing Balance'!$C$2:$E$500,3,TRUE)</f>
        <v>122014</v>
      </c>
      <c r="B1712" s="1">
        <v>41723</v>
      </c>
      <c r="C1712" s="31"/>
      <c r="D1712" s="101">
        <v>345.73658333333333</v>
      </c>
      <c r="E1712" s="110">
        <v>195.73108333333334</v>
      </c>
      <c r="F1712" s="35"/>
      <c r="G1712" s="23">
        <v>58.783520734503455</v>
      </c>
      <c r="H1712" s="111">
        <v>82.164666666666676</v>
      </c>
      <c r="I1712" s="35">
        <v>0</v>
      </c>
      <c r="J1712" s="26">
        <v>0</v>
      </c>
      <c r="K1712" s="104">
        <v>103.00087499999999</v>
      </c>
      <c r="L1712" s="107">
        <v>22.663791666666668</v>
      </c>
      <c r="M1712" s="102">
        <v>370.00725</v>
      </c>
      <c r="N1712" s="108">
        <v>149.99881250000001</v>
      </c>
      <c r="O1712" s="103">
        <v>63.282916666666665</v>
      </c>
      <c r="P1712" s="116"/>
      <c r="Q1712" s="116"/>
      <c r="R1712" s="39">
        <v>39.9071</v>
      </c>
      <c r="S1712" s="58"/>
      <c r="T1712" s="58"/>
      <c r="V1712" s="24">
        <f t="shared" si="116"/>
        <v>1431.2765999011699</v>
      </c>
      <c r="X1712" s="5">
        <v>422.45006603551235</v>
      </c>
      <c r="Z1712" s="20">
        <f t="shared" si="117"/>
        <v>1853.7266659366824</v>
      </c>
      <c r="AA1712" s="59">
        <f t="shared" si="115"/>
        <v>41723</v>
      </c>
      <c r="AB1712" s="25">
        <v>147.49769000000001</v>
      </c>
      <c r="AC1712" s="52">
        <v>339.40843999999998</v>
      </c>
      <c r="AD1712" s="35"/>
      <c r="AE1712" s="54">
        <v>646.27750000000003</v>
      </c>
      <c r="AF1712" s="55">
        <v>220.59682999999998</v>
      </c>
      <c r="AG1712" s="56">
        <v>0</v>
      </c>
      <c r="AH1712" s="100">
        <v>82.837625000000003</v>
      </c>
      <c r="AI1712" s="35"/>
      <c r="AJ1712" s="58">
        <v>15.34169</v>
      </c>
      <c r="AK1712" s="58"/>
      <c r="AL1712" s="35">
        <v>0</v>
      </c>
      <c r="AM1712" s="35"/>
      <c r="AN1712" s="35"/>
      <c r="AQ1712" s="24">
        <f t="shared" si="119"/>
        <v>1451.959775</v>
      </c>
      <c r="AS1712" s="34">
        <v>818.55</v>
      </c>
      <c r="AU1712" s="20">
        <f t="shared" si="118"/>
        <v>2270.509775</v>
      </c>
      <c r="AW1712" s="20"/>
    </row>
    <row r="1713" spans="1:49" x14ac:dyDescent="0.25">
      <c r="A1713" t="str">
        <f>VLOOKUP($B1713,'Cushing Balance'!$C$2:$E$500,3,TRUE)</f>
        <v>122014</v>
      </c>
      <c r="B1713" s="1">
        <v>41724</v>
      </c>
      <c r="C1713" s="31"/>
      <c r="D1713" s="101">
        <v>467.77379166666668</v>
      </c>
      <c r="E1713" s="110">
        <v>185.91316666666665</v>
      </c>
      <c r="F1713" s="35"/>
      <c r="G1713" s="23">
        <v>58.783520734503455</v>
      </c>
      <c r="H1713" s="111">
        <v>79.377729166666668</v>
      </c>
      <c r="I1713" s="35">
        <v>0</v>
      </c>
      <c r="J1713" s="26">
        <v>0</v>
      </c>
      <c r="K1713" s="104">
        <v>99.077749999999995</v>
      </c>
      <c r="L1713" s="107">
        <v>23.415104166666669</v>
      </c>
      <c r="M1713" s="102">
        <v>295.02297916666669</v>
      </c>
      <c r="N1713" s="108">
        <v>137.19810416666667</v>
      </c>
      <c r="O1713" s="103">
        <v>66.967833333333331</v>
      </c>
      <c r="P1713" s="116"/>
      <c r="Q1713" s="116"/>
      <c r="R1713" s="39">
        <v>10.706059999999999</v>
      </c>
      <c r="S1713" s="58"/>
      <c r="T1713" s="58"/>
      <c r="V1713" s="24">
        <f t="shared" si="116"/>
        <v>1424.2360390678371</v>
      </c>
      <c r="X1713" s="5">
        <v>422.45006603551235</v>
      </c>
      <c r="Z1713" s="20">
        <f t="shared" si="117"/>
        <v>1846.6861051033493</v>
      </c>
      <c r="AA1713" s="59">
        <f t="shared" si="115"/>
        <v>41724</v>
      </c>
      <c r="AB1713" s="25">
        <v>149.27117000000001</v>
      </c>
      <c r="AC1713" s="52">
        <v>353.94198</v>
      </c>
      <c r="AD1713" s="35"/>
      <c r="AE1713" s="54">
        <v>570.71631000000002</v>
      </c>
      <c r="AF1713" s="55">
        <v>226.54310000000001</v>
      </c>
      <c r="AG1713" s="56">
        <v>9.3773799999999987</v>
      </c>
      <c r="AH1713" s="100">
        <v>30.596666666666668</v>
      </c>
      <c r="AI1713" s="35"/>
      <c r="AJ1713" s="58">
        <v>11.855129999999999</v>
      </c>
      <c r="AK1713" s="58"/>
      <c r="AL1713" s="35">
        <v>0</v>
      </c>
      <c r="AM1713" s="35"/>
      <c r="AN1713" s="35"/>
      <c r="AQ1713" s="24">
        <f t="shared" si="119"/>
        <v>1352.3017366666666</v>
      </c>
      <c r="AS1713" s="34">
        <v>818.55</v>
      </c>
      <c r="AU1713" s="20">
        <f t="shared" si="118"/>
        <v>2170.8517366666665</v>
      </c>
      <c r="AW1713" s="20"/>
    </row>
    <row r="1714" spans="1:49" x14ac:dyDescent="0.25">
      <c r="A1714" t="str">
        <f>VLOOKUP($B1714,'Cushing Balance'!$C$2:$E$500,3,TRUE)</f>
        <v>122014</v>
      </c>
      <c r="B1714" s="1">
        <v>41725</v>
      </c>
      <c r="C1714" s="31"/>
      <c r="D1714" s="101">
        <v>205.49145833333336</v>
      </c>
      <c r="E1714" s="110">
        <v>188.2915625</v>
      </c>
      <c r="F1714" s="35"/>
      <c r="G1714" s="23">
        <v>58.783520734503455</v>
      </c>
      <c r="H1714" s="111">
        <v>80.633958333333325</v>
      </c>
      <c r="I1714" s="35">
        <v>0</v>
      </c>
      <c r="J1714" s="26">
        <v>0</v>
      </c>
      <c r="K1714" s="104">
        <v>102.57902083333333</v>
      </c>
      <c r="L1714" s="107">
        <v>22.870291666666667</v>
      </c>
      <c r="M1714" s="102">
        <v>227.45720833333334</v>
      </c>
      <c r="N1714" s="108">
        <v>149.65062499999999</v>
      </c>
      <c r="O1714" s="103">
        <v>66.545625000000001</v>
      </c>
      <c r="P1714" s="116"/>
      <c r="Q1714" s="116"/>
      <c r="R1714" s="39">
        <v>0</v>
      </c>
      <c r="S1714" s="58"/>
      <c r="T1714" s="58"/>
      <c r="V1714" s="24">
        <f t="shared" si="116"/>
        <v>1102.3032707345035</v>
      </c>
      <c r="X1714" s="5">
        <v>422.45006603551235</v>
      </c>
      <c r="Z1714" s="20">
        <f t="shared" si="117"/>
        <v>1524.7533367700157</v>
      </c>
      <c r="AA1714" s="59">
        <f t="shared" si="115"/>
        <v>41725</v>
      </c>
      <c r="AB1714" s="25">
        <v>149.07119</v>
      </c>
      <c r="AC1714" s="52">
        <v>344.08702</v>
      </c>
      <c r="AD1714" s="35"/>
      <c r="AE1714" s="54">
        <v>556.48395999999991</v>
      </c>
      <c r="AF1714" s="55">
        <v>233.90989999999999</v>
      </c>
      <c r="AG1714" s="56">
        <v>7.1699200000000003</v>
      </c>
      <c r="AH1714" s="100">
        <v>47.828229166666667</v>
      </c>
      <c r="AI1714" s="35"/>
      <c r="AJ1714" s="58">
        <v>8.6567900000000009</v>
      </c>
      <c r="AK1714" s="58"/>
      <c r="AL1714" s="35">
        <v>0</v>
      </c>
      <c r="AM1714" s="35"/>
      <c r="AN1714" s="35"/>
      <c r="AQ1714" s="24">
        <f t="shared" si="119"/>
        <v>1347.2070091666665</v>
      </c>
      <c r="AS1714" s="34">
        <v>818.55</v>
      </c>
      <c r="AU1714" s="20">
        <f t="shared" si="118"/>
        <v>2165.7570091666666</v>
      </c>
      <c r="AW1714" s="20"/>
    </row>
    <row r="1715" spans="1:49" x14ac:dyDescent="0.25">
      <c r="A1715" t="str">
        <f>VLOOKUP($B1715,'Cushing Balance'!$C$2:$E$500,3,TRUE)</f>
        <v>122014</v>
      </c>
      <c r="B1715" s="1">
        <v>41726</v>
      </c>
      <c r="C1715" s="31"/>
      <c r="D1715" s="101">
        <v>340.63258333333329</v>
      </c>
      <c r="E1715" s="110">
        <v>192.85758333333334</v>
      </c>
      <c r="F1715" s="35"/>
      <c r="G1715" s="23">
        <v>58.783520734503455</v>
      </c>
      <c r="H1715" s="111">
        <v>80.370374999999996</v>
      </c>
      <c r="I1715" s="35">
        <v>0</v>
      </c>
      <c r="J1715" s="26">
        <v>0</v>
      </c>
      <c r="K1715" s="104">
        <v>103.16020833333333</v>
      </c>
      <c r="L1715" s="107">
        <v>22.714083333333331</v>
      </c>
      <c r="M1715" s="102">
        <v>222.55060416666666</v>
      </c>
      <c r="N1715" s="108">
        <v>126.36689583333333</v>
      </c>
      <c r="O1715" s="103">
        <v>64.467833333333331</v>
      </c>
      <c r="P1715" s="116"/>
      <c r="Q1715" s="116"/>
      <c r="R1715" s="39">
        <v>0</v>
      </c>
      <c r="S1715" s="58"/>
      <c r="T1715" s="58"/>
      <c r="V1715" s="24">
        <f t="shared" si="116"/>
        <v>1211.9036874011699</v>
      </c>
      <c r="X1715" s="5">
        <v>422.45006603551235</v>
      </c>
      <c r="Z1715" s="20">
        <f t="shared" si="117"/>
        <v>1634.3537534366824</v>
      </c>
      <c r="AA1715" s="59">
        <f t="shared" si="115"/>
        <v>41726</v>
      </c>
      <c r="AB1715" s="25">
        <v>144.69551999999999</v>
      </c>
      <c r="AC1715" s="52">
        <v>377.59118999999998</v>
      </c>
      <c r="AD1715" s="35"/>
      <c r="AE1715" s="54">
        <v>347.46216999999996</v>
      </c>
      <c r="AF1715" s="55">
        <v>208.47692000000001</v>
      </c>
      <c r="AG1715" s="56">
        <v>5.5979599999999996</v>
      </c>
      <c r="AH1715" s="100">
        <v>74.493062499999994</v>
      </c>
      <c r="AI1715" s="35"/>
      <c r="AJ1715" s="58">
        <v>13.31179</v>
      </c>
      <c r="AK1715" s="58"/>
      <c r="AL1715" s="35">
        <v>0</v>
      </c>
      <c r="AM1715" s="35"/>
      <c r="AN1715" s="35"/>
      <c r="AQ1715" s="24">
        <f t="shared" si="119"/>
        <v>1171.6286124999999</v>
      </c>
      <c r="AS1715" s="34">
        <v>818.55</v>
      </c>
      <c r="AU1715" s="20">
        <f t="shared" si="118"/>
        <v>1990.1786124999999</v>
      </c>
      <c r="AW1715" s="20"/>
    </row>
    <row r="1716" spans="1:49" x14ac:dyDescent="0.25">
      <c r="A1716" t="str">
        <f>VLOOKUP($B1716,'Cushing Balance'!$C$2:$E$500,3,TRUE)</f>
        <v>132014</v>
      </c>
      <c r="B1716" s="1">
        <v>41727</v>
      </c>
      <c r="C1716" s="31"/>
      <c r="D1716" s="101">
        <v>349.67108333333329</v>
      </c>
      <c r="E1716" s="110">
        <v>168.92585416666665</v>
      </c>
      <c r="F1716" s="35"/>
      <c r="G1716" s="23">
        <v>58.783520734503455</v>
      </c>
      <c r="H1716" s="111">
        <v>78.896041666666676</v>
      </c>
      <c r="I1716" s="35">
        <v>0</v>
      </c>
      <c r="J1716" s="26">
        <v>0</v>
      </c>
      <c r="K1716" s="104">
        <v>101.01952083333333</v>
      </c>
      <c r="L1716" s="107">
        <v>22.628062499999999</v>
      </c>
      <c r="M1716" s="102">
        <v>283.16337499999997</v>
      </c>
      <c r="N1716" s="108">
        <v>147.51456250000001</v>
      </c>
      <c r="O1716" s="103">
        <v>60.022812500000001</v>
      </c>
      <c r="P1716" s="116"/>
      <c r="Q1716" s="116"/>
      <c r="R1716" s="39">
        <v>0</v>
      </c>
      <c r="S1716" s="58"/>
      <c r="T1716" s="58"/>
      <c r="V1716" s="24">
        <f t="shared" si="116"/>
        <v>1270.6248332345033</v>
      </c>
      <c r="X1716" s="5">
        <v>422.45006603551235</v>
      </c>
      <c r="Z1716" s="20">
        <f t="shared" si="117"/>
        <v>1693.0748992700155</v>
      </c>
      <c r="AA1716" s="59">
        <f t="shared" si="115"/>
        <v>41727</v>
      </c>
      <c r="AB1716" s="25">
        <v>148.92123000000001</v>
      </c>
      <c r="AC1716" s="52">
        <v>357.37733000000003</v>
      </c>
      <c r="AD1716" s="35"/>
      <c r="AE1716" s="54">
        <v>493.02353999999997</v>
      </c>
      <c r="AF1716" s="55">
        <v>208.10382999999999</v>
      </c>
      <c r="AG1716" s="56">
        <v>0</v>
      </c>
      <c r="AH1716" s="100">
        <v>52.815874999999998</v>
      </c>
      <c r="AI1716" s="35"/>
      <c r="AJ1716" s="58">
        <v>15.63692</v>
      </c>
      <c r="AK1716" s="58"/>
      <c r="AL1716" s="35">
        <v>0</v>
      </c>
      <c r="AM1716" s="35"/>
      <c r="AN1716" s="35"/>
      <c r="AQ1716" s="24">
        <f t="shared" si="119"/>
        <v>1275.878725</v>
      </c>
      <c r="AS1716" s="34">
        <v>818.55</v>
      </c>
      <c r="AU1716" s="20">
        <f t="shared" si="118"/>
        <v>2094.4287249999998</v>
      </c>
      <c r="AW1716" s="20"/>
    </row>
    <row r="1717" spans="1:49" x14ac:dyDescent="0.25">
      <c r="A1717" t="str">
        <f>VLOOKUP($B1717,'Cushing Balance'!$C$2:$E$500,3,TRUE)</f>
        <v>132014</v>
      </c>
      <c r="B1717" s="1">
        <v>41728</v>
      </c>
      <c r="C1717" s="31"/>
      <c r="D1717" s="101">
        <v>132.77520833333335</v>
      </c>
      <c r="E1717" s="110">
        <v>192.39079166666664</v>
      </c>
      <c r="F1717" s="35"/>
      <c r="G1717" s="23">
        <v>58.783520734503455</v>
      </c>
      <c r="H1717" s="111">
        <v>80.597999999999999</v>
      </c>
      <c r="I1717" s="35">
        <v>0</v>
      </c>
      <c r="J1717" s="26">
        <v>0</v>
      </c>
      <c r="K1717" s="104">
        <v>102.32835416666667</v>
      </c>
      <c r="L1717" s="107">
        <v>23.4635</v>
      </c>
      <c r="M1717" s="102">
        <v>353.57289583333329</v>
      </c>
      <c r="N1717" s="108">
        <v>118.69502083333333</v>
      </c>
      <c r="O1717" s="103">
        <v>55.892791666666668</v>
      </c>
      <c r="P1717" s="116"/>
      <c r="Q1717" s="116"/>
      <c r="R1717" s="39">
        <v>0</v>
      </c>
      <c r="S1717" s="58"/>
      <c r="T1717" s="58"/>
      <c r="V1717" s="24">
        <f t="shared" si="116"/>
        <v>1118.5000832345033</v>
      </c>
      <c r="X1717" s="5">
        <v>422.45006603551235</v>
      </c>
      <c r="Z1717" s="20">
        <f t="shared" si="117"/>
        <v>1540.9501492700156</v>
      </c>
      <c r="AA1717" s="59">
        <f t="shared" si="115"/>
        <v>41728</v>
      </c>
      <c r="AB1717" s="25">
        <v>151.27663000000001</v>
      </c>
      <c r="AC1717" s="52">
        <v>359.93716999999998</v>
      </c>
      <c r="AD1717" s="35"/>
      <c r="AE1717" s="54">
        <v>637.49272999999994</v>
      </c>
      <c r="AF1717" s="55">
        <v>232.40129000000002</v>
      </c>
      <c r="AG1717" s="56">
        <v>14.296629999999999</v>
      </c>
      <c r="AH1717" s="100">
        <v>47.887625</v>
      </c>
      <c r="AI1717" s="35"/>
      <c r="AJ1717" s="58">
        <v>15.70783</v>
      </c>
      <c r="AK1717" s="58"/>
      <c r="AL1717" s="35">
        <v>0</v>
      </c>
      <c r="AM1717" s="35"/>
      <c r="AN1717" s="35"/>
      <c r="AQ1717" s="24">
        <f t="shared" si="119"/>
        <v>1458.9999050000001</v>
      </c>
      <c r="AS1717" s="34">
        <v>818.55</v>
      </c>
      <c r="AU1717" s="20">
        <f t="shared" si="118"/>
        <v>2277.5499049999999</v>
      </c>
      <c r="AW1717" s="20"/>
    </row>
    <row r="1718" spans="1:49" x14ac:dyDescent="0.25">
      <c r="A1718" t="str">
        <f>VLOOKUP($B1718,'Cushing Balance'!$C$2:$E$500,3,TRUE)</f>
        <v>132014</v>
      </c>
      <c r="B1718" s="1">
        <v>41729</v>
      </c>
      <c r="C1718" s="31"/>
      <c r="D1718" s="101">
        <v>72.167458333333329</v>
      </c>
      <c r="E1718" s="110">
        <v>199.92272916666667</v>
      </c>
      <c r="F1718" s="35"/>
      <c r="G1718" s="23">
        <v>58.783520734503455</v>
      </c>
      <c r="H1718" s="111">
        <v>81.963437499999998</v>
      </c>
      <c r="I1718" s="35">
        <v>0</v>
      </c>
      <c r="J1718" s="26">
        <v>0</v>
      </c>
      <c r="K1718" s="104">
        <v>96.24004166666667</v>
      </c>
      <c r="L1718" s="107">
        <v>22.692250000000001</v>
      </c>
      <c r="M1718" s="102">
        <v>334.33718750000003</v>
      </c>
      <c r="N1718" s="108">
        <v>142.76127083333336</v>
      </c>
      <c r="O1718" s="103">
        <v>59.977249999999998</v>
      </c>
      <c r="P1718" s="116"/>
      <c r="Q1718" s="116"/>
      <c r="R1718" s="39">
        <v>0</v>
      </c>
      <c r="S1718" s="58"/>
      <c r="T1718" s="58"/>
      <c r="V1718" s="24">
        <f t="shared" si="116"/>
        <v>1068.8451457345034</v>
      </c>
      <c r="X1718" s="5">
        <v>422.45006603551235</v>
      </c>
      <c r="Z1718" s="20">
        <f t="shared" si="117"/>
        <v>1491.2952117700156</v>
      </c>
      <c r="AA1718" s="59">
        <f t="shared" si="115"/>
        <v>41729</v>
      </c>
      <c r="AB1718" s="25">
        <v>150.82363000000001</v>
      </c>
      <c r="AC1718" s="52">
        <v>364.34209999999996</v>
      </c>
      <c r="AD1718" s="35"/>
      <c r="AE1718" s="54">
        <v>346.02280999999999</v>
      </c>
      <c r="AF1718" s="55">
        <v>201.04585</v>
      </c>
      <c r="AG1718" s="56">
        <v>22.689900000000002</v>
      </c>
      <c r="AH1718" s="100">
        <v>23.932895833333333</v>
      </c>
      <c r="AI1718" s="35"/>
      <c r="AJ1718" s="58">
        <v>9.6859999999999999</v>
      </c>
      <c r="AK1718" s="58"/>
      <c r="AL1718" s="35">
        <v>0</v>
      </c>
      <c r="AM1718" s="35"/>
      <c r="AN1718" s="35"/>
      <c r="AQ1718" s="24">
        <f t="shared" si="119"/>
        <v>1118.5431858333332</v>
      </c>
      <c r="AS1718" s="34">
        <v>818.55</v>
      </c>
      <c r="AU1718" s="20">
        <f t="shared" si="118"/>
        <v>1937.0931858333331</v>
      </c>
      <c r="AW1718" s="20"/>
    </row>
    <row r="1719" spans="1:49" x14ac:dyDescent="0.25">
      <c r="A1719" t="str">
        <f>VLOOKUP($B1719,'Cushing Balance'!$C$2:$E$500,3,TRUE)</f>
        <v>132014</v>
      </c>
      <c r="B1719" s="1">
        <v>41730</v>
      </c>
      <c r="C1719" s="31"/>
      <c r="D1719" s="101">
        <v>79.007520833333331</v>
      </c>
      <c r="E1719" s="110">
        <v>185.60289583333335</v>
      </c>
      <c r="F1719" s="35"/>
      <c r="G1719" s="23">
        <v>64.363782986111119</v>
      </c>
      <c r="H1719" s="111">
        <v>69.037770833333326</v>
      </c>
      <c r="I1719" s="35">
        <v>0</v>
      </c>
      <c r="J1719" s="26">
        <v>0</v>
      </c>
      <c r="K1719" s="104">
        <v>104.33966666666667</v>
      </c>
      <c r="L1719" s="107">
        <v>21.989875000000001</v>
      </c>
      <c r="M1719" s="102">
        <v>378.5101458333333</v>
      </c>
      <c r="N1719" s="108">
        <v>124.69958333333332</v>
      </c>
      <c r="O1719" s="103">
        <v>57.723979166666666</v>
      </c>
      <c r="P1719" s="116"/>
      <c r="Q1719" s="116"/>
      <c r="R1719" s="39">
        <v>0</v>
      </c>
      <c r="S1719" s="58"/>
      <c r="T1719" s="58"/>
      <c r="V1719" s="24">
        <f t="shared" si="116"/>
        <v>1085.275220486111</v>
      </c>
      <c r="X1719" s="5">
        <v>426.28033593174473</v>
      </c>
      <c r="Z1719" s="20">
        <f t="shared" si="117"/>
        <v>1511.5555564178558</v>
      </c>
      <c r="AA1719" s="59">
        <f t="shared" si="115"/>
        <v>41730</v>
      </c>
      <c r="AB1719" s="25">
        <v>144.24692000000002</v>
      </c>
      <c r="AC1719" s="52">
        <v>127.70914999999999</v>
      </c>
      <c r="AD1719" s="35"/>
      <c r="AE1719" s="54">
        <v>170.97844000000001</v>
      </c>
      <c r="AF1719" s="55">
        <v>209.06488000000002</v>
      </c>
      <c r="AG1719" s="56">
        <v>23.879290000000001</v>
      </c>
      <c r="AH1719" s="100">
        <v>25.248958333333331</v>
      </c>
      <c r="AI1719" s="35"/>
      <c r="AJ1719" s="58">
        <v>8.1836500000000001</v>
      </c>
      <c r="AK1719" s="58"/>
      <c r="AL1719" s="35">
        <v>0</v>
      </c>
      <c r="AM1719" s="35"/>
      <c r="AN1719" s="35"/>
      <c r="AQ1719" s="24">
        <f t="shared" si="119"/>
        <v>709.31128833333332</v>
      </c>
      <c r="AS1719" s="34">
        <v>850</v>
      </c>
      <c r="AU1719" s="20">
        <f t="shared" si="118"/>
        <v>1559.3112883333333</v>
      </c>
      <c r="AW1719" s="20"/>
    </row>
    <row r="1720" spans="1:49" x14ac:dyDescent="0.25">
      <c r="A1720" t="str">
        <f>VLOOKUP($B1720,'Cushing Balance'!$C$2:$E$500,3,TRUE)</f>
        <v>132014</v>
      </c>
      <c r="B1720" s="1">
        <v>41731</v>
      </c>
      <c r="C1720" s="31"/>
      <c r="D1720" s="101">
        <v>422.0053958333333</v>
      </c>
      <c r="E1720" s="110">
        <v>175.96310416666665</v>
      </c>
      <c r="F1720" s="35"/>
      <c r="G1720" s="23">
        <v>64.363782986111119</v>
      </c>
      <c r="H1720" s="111">
        <v>71.320687500000005</v>
      </c>
      <c r="I1720" s="35">
        <v>0</v>
      </c>
      <c r="J1720" s="26">
        <v>0</v>
      </c>
      <c r="K1720" s="104">
        <v>103.20952083333333</v>
      </c>
      <c r="L1720" s="107">
        <v>22.9676875</v>
      </c>
      <c r="M1720" s="102">
        <v>332.23418750000002</v>
      </c>
      <c r="N1720" s="108">
        <v>149.99904166666667</v>
      </c>
      <c r="O1720" s="103">
        <v>62.200749999999999</v>
      </c>
      <c r="P1720" s="116"/>
      <c r="Q1720" s="116"/>
      <c r="R1720" s="39">
        <v>0</v>
      </c>
      <c r="S1720" s="58"/>
      <c r="T1720" s="58"/>
      <c r="V1720" s="24">
        <f t="shared" si="116"/>
        <v>1404.2641579861111</v>
      </c>
      <c r="X1720" s="5">
        <v>426.28033593174473</v>
      </c>
      <c r="Z1720" s="20">
        <f t="shared" si="117"/>
        <v>1830.5444939178558</v>
      </c>
      <c r="AA1720" s="59">
        <f t="shared" si="115"/>
        <v>41731</v>
      </c>
      <c r="AB1720" s="25">
        <v>150.86938000000001</v>
      </c>
      <c r="AC1720" s="52">
        <v>259.49657999999999</v>
      </c>
      <c r="AD1720" s="35"/>
      <c r="AE1720" s="54">
        <v>172.84365</v>
      </c>
      <c r="AF1720" s="55">
        <v>184.12969000000001</v>
      </c>
      <c r="AG1720" s="56">
        <v>24.544730000000001</v>
      </c>
      <c r="AH1720" s="100">
        <v>47.877854166666665</v>
      </c>
      <c r="AI1720" s="35"/>
      <c r="AJ1720" s="58">
        <v>9.031270000000001</v>
      </c>
      <c r="AK1720" s="58"/>
      <c r="AL1720" s="35">
        <v>0</v>
      </c>
      <c r="AM1720" s="35"/>
      <c r="AN1720" s="35"/>
      <c r="AQ1720" s="24">
        <f t="shared" si="119"/>
        <v>848.79315416666657</v>
      </c>
      <c r="AS1720" s="34">
        <v>850</v>
      </c>
      <c r="AU1720" s="20">
        <f t="shared" si="118"/>
        <v>1698.7931541666667</v>
      </c>
      <c r="AW1720" s="20"/>
    </row>
    <row r="1721" spans="1:49" x14ac:dyDescent="0.25">
      <c r="A1721" t="str">
        <f>VLOOKUP($B1721,'Cushing Balance'!$C$2:$E$500,3,TRUE)</f>
        <v>132014</v>
      </c>
      <c r="B1721" s="1">
        <v>41732</v>
      </c>
      <c r="C1721" s="31"/>
      <c r="D1721" s="101">
        <v>445.73710416666671</v>
      </c>
      <c r="E1721" s="110">
        <v>95.654291666666666</v>
      </c>
      <c r="F1721" s="35"/>
      <c r="G1721" s="23">
        <v>64.363782986111119</v>
      </c>
      <c r="H1721" s="111">
        <v>76.796458333333334</v>
      </c>
      <c r="I1721" s="35">
        <v>0</v>
      </c>
      <c r="J1721" s="26">
        <v>0</v>
      </c>
      <c r="K1721" s="104">
        <v>98.529916666666665</v>
      </c>
      <c r="L1721" s="107">
        <v>22.266979166666669</v>
      </c>
      <c r="M1721" s="102">
        <v>381.24118750000002</v>
      </c>
      <c r="N1721" s="108">
        <v>129.06685416666667</v>
      </c>
      <c r="O1721" s="103">
        <v>58.807791666666667</v>
      </c>
      <c r="P1721" s="116"/>
      <c r="Q1721" s="116"/>
      <c r="R1721" s="39">
        <v>0</v>
      </c>
      <c r="S1721" s="58"/>
      <c r="T1721" s="58"/>
      <c r="V1721" s="24">
        <f t="shared" si="116"/>
        <v>1372.4643663194445</v>
      </c>
      <c r="X1721" s="5">
        <v>426.28033593174473</v>
      </c>
      <c r="Z1721" s="20">
        <f t="shared" si="117"/>
        <v>1798.7447022511892</v>
      </c>
      <c r="AA1721" s="59">
        <f t="shared" si="115"/>
        <v>41732</v>
      </c>
      <c r="AB1721" s="25">
        <v>148.73083</v>
      </c>
      <c r="AC1721" s="52">
        <v>346.59009999999995</v>
      </c>
      <c r="AD1721" s="35"/>
      <c r="AE1721" s="54">
        <v>43.50365</v>
      </c>
      <c r="AF1721" s="55">
        <v>185.01926999999998</v>
      </c>
      <c r="AG1721" s="56">
        <v>3.1128499999999999</v>
      </c>
      <c r="AH1721" s="100">
        <v>70.146354166666669</v>
      </c>
      <c r="AI1721" s="35"/>
      <c r="AJ1721" s="58">
        <v>13.305309999999999</v>
      </c>
      <c r="AK1721" s="58"/>
      <c r="AL1721" s="35">
        <v>0</v>
      </c>
      <c r="AM1721" s="35"/>
      <c r="AN1721" s="35"/>
      <c r="AQ1721" s="24">
        <f t="shared" si="119"/>
        <v>810.40836416666662</v>
      </c>
      <c r="AS1721" s="34">
        <v>850</v>
      </c>
      <c r="AU1721" s="20">
        <f t="shared" si="118"/>
        <v>1660.4083641666666</v>
      </c>
      <c r="AW1721" s="20"/>
    </row>
    <row r="1722" spans="1:49" x14ac:dyDescent="0.25">
      <c r="A1722" t="str">
        <f>VLOOKUP($B1722,'Cushing Balance'!$C$2:$E$500,3,TRUE)</f>
        <v>132014</v>
      </c>
      <c r="B1722" s="1">
        <v>41733</v>
      </c>
      <c r="C1722" s="31"/>
      <c r="D1722" s="101">
        <v>144.61891666666665</v>
      </c>
      <c r="E1722" s="110">
        <v>170.99795833333334</v>
      </c>
      <c r="F1722" s="35"/>
      <c r="G1722" s="23">
        <v>64.363782986111119</v>
      </c>
      <c r="H1722" s="111">
        <v>76.114708333333326</v>
      </c>
      <c r="I1722" s="35">
        <v>0</v>
      </c>
      <c r="J1722" s="26">
        <v>0</v>
      </c>
      <c r="K1722" s="104">
        <v>101.29008333333333</v>
      </c>
      <c r="L1722" s="107">
        <v>22.501625000000001</v>
      </c>
      <c r="M1722" s="102">
        <v>382.78408333333334</v>
      </c>
      <c r="N1722" s="108">
        <v>116.72070833333333</v>
      </c>
      <c r="O1722" s="103">
        <v>71.119416666666666</v>
      </c>
      <c r="P1722" s="116"/>
      <c r="Q1722" s="116"/>
      <c r="R1722" s="39">
        <v>0</v>
      </c>
      <c r="S1722" s="58"/>
      <c r="T1722" s="58"/>
      <c r="V1722" s="24">
        <f t="shared" si="116"/>
        <v>1150.5112829861112</v>
      </c>
      <c r="X1722" s="5">
        <v>426.28033593174473</v>
      </c>
      <c r="Z1722" s="20">
        <f t="shared" si="117"/>
        <v>1576.7916189178559</v>
      </c>
      <c r="AA1722" s="59">
        <f t="shared" si="115"/>
        <v>41733</v>
      </c>
      <c r="AB1722" s="25">
        <v>147.50317000000001</v>
      </c>
      <c r="AC1722" s="52">
        <v>371.28654</v>
      </c>
      <c r="AD1722" s="35"/>
      <c r="AE1722" s="54">
        <v>332.56940000000003</v>
      </c>
      <c r="AF1722" s="55">
        <v>125.75313</v>
      </c>
      <c r="AG1722" s="56">
        <v>0</v>
      </c>
      <c r="AH1722" s="100">
        <v>28.551666666666669</v>
      </c>
      <c r="AI1722" s="35"/>
      <c r="AJ1722" s="58">
        <v>12.338100000000001</v>
      </c>
      <c r="AK1722" s="58"/>
      <c r="AL1722" s="35">
        <v>0</v>
      </c>
      <c r="AM1722" s="35"/>
      <c r="AN1722" s="35"/>
      <c r="AQ1722" s="24">
        <f t="shared" si="119"/>
        <v>1018.0020066666668</v>
      </c>
      <c r="AS1722" s="34">
        <v>850</v>
      </c>
      <c r="AU1722" s="20">
        <f t="shared" si="118"/>
        <v>1868.0020066666668</v>
      </c>
      <c r="AW1722" s="20"/>
    </row>
    <row r="1723" spans="1:49" x14ac:dyDescent="0.25">
      <c r="A1723" t="str">
        <f>VLOOKUP($B1723,'Cushing Balance'!$C$2:$E$500,3,TRUE)</f>
        <v>142014</v>
      </c>
      <c r="B1723" s="1">
        <v>41734</v>
      </c>
      <c r="C1723" s="31"/>
      <c r="D1723" s="101">
        <v>277.75420833333334</v>
      </c>
      <c r="E1723" s="110">
        <v>198.7831875</v>
      </c>
      <c r="F1723" s="35"/>
      <c r="G1723" s="23">
        <v>64.363782986111119</v>
      </c>
      <c r="H1723" s="111">
        <v>52.783520833333334</v>
      </c>
      <c r="I1723" s="35">
        <v>0</v>
      </c>
      <c r="J1723" s="26">
        <v>0</v>
      </c>
      <c r="K1723" s="104">
        <v>99.838125000000005</v>
      </c>
      <c r="L1723" s="107">
        <v>22.515062499999999</v>
      </c>
      <c r="M1723" s="102">
        <v>326.23972916666668</v>
      </c>
      <c r="N1723" s="108">
        <v>111.90670833333333</v>
      </c>
      <c r="O1723" s="103">
        <v>71.843333333333334</v>
      </c>
      <c r="P1723" s="116"/>
      <c r="Q1723" s="116"/>
      <c r="R1723" s="39">
        <v>0</v>
      </c>
      <c r="S1723" s="58"/>
      <c r="T1723" s="58"/>
      <c r="V1723" s="24">
        <f t="shared" si="116"/>
        <v>1226.0276579861111</v>
      </c>
      <c r="X1723" s="5">
        <v>426.28033593174473</v>
      </c>
      <c r="Z1723" s="20">
        <f t="shared" si="117"/>
        <v>1652.3079939178558</v>
      </c>
      <c r="AA1723" s="59">
        <f t="shared" si="115"/>
        <v>41734</v>
      </c>
      <c r="AB1723" s="25">
        <v>150.54187999999999</v>
      </c>
      <c r="AC1723" s="52">
        <v>367.75465000000003</v>
      </c>
      <c r="AD1723" s="35"/>
      <c r="AE1723" s="54">
        <v>597.69667000000004</v>
      </c>
      <c r="AF1723" s="55">
        <v>178.94642000000002</v>
      </c>
      <c r="AG1723" s="56">
        <v>0</v>
      </c>
      <c r="AH1723" s="100">
        <v>24.775312499999998</v>
      </c>
      <c r="AI1723" s="35"/>
      <c r="AJ1723" s="58">
        <v>15.678790000000001</v>
      </c>
      <c r="AK1723" s="58"/>
      <c r="AL1723" s="35">
        <v>0</v>
      </c>
      <c r="AM1723" s="35"/>
      <c r="AN1723" s="35"/>
      <c r="AQ1723" s="24">
        <f t="shared" si="119"/>
        <v>1335.3937225</v>
      </c>
      <c r="AS1723" s="34">
        <v>850</v>
      </c>
      <c r="AU1723" s="20">
        <f t="shared" si="118"/>
        <v>2185.3937225</v>
      </c>
      <c r="AW1723" s="20"/>
    </row>
    <row r="1724" spans="1:49" x14ac:dyDescent="0.25">
      <c r="A1724" t="str">
        <f>VLOOKUP($B1724,'Cushing Balance'!$C$2:$E$500,3,TRUE)</f>
        <v>142014</v>
      </c>
      <c r="B1724" s="1">
        <v>41735</v>
      </c>
      <c r="C1724" s="31"/>
      <c r="D1724" s="101">
        <v>512.81679166666663</v>
      </c>
      <c r="E1724" s="110">
        <v>202.25622916666666</v>
      </c>
      <c r="F1724" s="35"/>
      <c r="G1724" s="23">
        <v>64.363782986111119</v>
      </c>
      <c r="H1724" s="111">
        <v>52.580104166666665</v>
      </c>
      <c r="I1724" s="35">
        <v>0</v>
      </c>
      <c r="J1724" s="26">
        <v>0</v>
      </c>
      <c r="K1724" s="104">
        <v>98.437104166666671</v>
      </c>
      <c r="L1724" s="107">
        <v>22.212458333333331</v>
      </c>
      <c r="M1724" s="102">
        <v>362.06156249999998</v>
      </c>
      <c r="N1724" s="108">
        <v>115.22477083333332</v>
      </c>
      <c r="O1724" s="103">
        <v>68.266020833333329</v>
      </c>
      <c r="P1724" s="116"/>
      <c r="Q1724" s="116"/>
      <c r="R1724" s="39">
        <v>0</v>
      </c>
      <c r="S1724" s="58"/>
      <c r="T1724" s="58"/>
      <c r="V1724" s="24">
        <f t="shared" si="116"/>
        <v>1498.2188246527778</v>
      </c>
      <c r="X1724" s="5">
        <v>426.28033593174473</v>
      </c>
      <c r="Z1724" s="20">
        <f t="shared" si="117"/>
        <v>1924.4991605845225</v>
      </c>
      <c r="AA1724" s="59">
        <f t="shared" si="115"/>
        <v>41735</v>
      </c>
      <c r="AB1724" s="25">
        <v>149.33548000000002</v>
      </c>
      <c r="AC1724" s="52">
        <v>357.30705999999998</v>
      </c>
      <c r="AD1724" s="35"/>
      <c r="AE1724" s="54">
        <v>532.99722999999994</v>
      </c>
      <c r="AF1724" s="55">
        <v>183.34282999999999</v>
      </c>
      <c r="AG1724" s="56">
        <v>0</v>
      </c>
      <c r="AH1724" s="100">
        <v>63.538083333333333</v>
      </c>
      <c r="AI1724" s="35"/>
      <c r="AJ1724" s="58">
        <v>15.640459999999999</v>
      </c>
      <c r="AK1724" s="58"/>
      <c r="AL1724" s="35">
        <v>0</v>
      </c>
      <c r="AM1724" s="35"/>
      <c r="AN1724" s="35"/>
      <c r="AQ1724" s="24">
        <f t="shared" si="119"/>
        <v>1302.1611433333335</v>
      </c>
      <c r="AS1724" s="34">
        <v>850</v>
      </c>
      <c r="AU1724" s="20">
        <f t="shared" si="118"/>
        <v>2152.1611433333337</v>
      </c>
      <c r="AW1724" s="20"/>
    </row>
    <row r="1725" spans="1:49" x14ac:dyDescent="0.25">
      <c r="A1725" t="str">
        <f>VLOOKUP($B1725,'Cushing Balance'!$C$2:$E$500,3,TRUE)</f>
        <v>142014</v>
      </c>
      <c r="B1725" s="1">
        <v>41736</v>
      </c>
      <c r="C1725" s="31"/>
      <c r="D1725" s="101">
        <v>362.68175000000002</v>
      </c>
      <c r="E1725" s="110">
        <v>201.96785416666665</v>
      </c>
      <c r="F1725" s="35"/>
      <c r="G1725" s="23">
        <v>64.363782986111119</v>
      </c>
      <c r="H1725" s="111">
        <v>60.791249999999998</v>
      </c>
      <c r="I1725" s="35">
        <v>0</v>
      </c>
      <c r="J1725" s="26">
        <v>0</v>
      </c>
      <c r="K1725" s="104">
        <v>93.885499999999993</v>
      </c>
      <c r="L1725" s="107">
        <v>21.602604166666669</v>
      </c>
      <c r="M1725" s="102">
        <v>386.462875</v>
      </c>
      <c r="N1725" s="108">
        <v>111.86383333333333</v>
      </c>
      <c r="O1725" s="103">
        <v>61.154958333333333</v>
      </c>
      <c r="P1725" s="116"/>
      <c r="Q1725" s="116"/>
      <c r="R1725" s="39">
        <v>23.536770000000001</v>
      </c>
      <c r="S1725" s="58"/>
      <c r="T1725" s="58"/>
      <c r="V1725" s="24">
        <f t="shared" si="116"/>
        <v>1388.311177986111</v>
      </c>
      <c r="X1725" s="5">
        <v>426.28033593174473</v>
      </c>
      <c r="Z1725" s="20">
        <f t="shared" si="117"/>
        <v>1814.5915139178558</v>
      </c>
      <c r="AA1725" s="59">
        <f t="shared" si="115"/>
        <v>41736</v>
      </c>
      <c r="AB1725" s="25">
        <v>149.36313000000001</v>
      </c>
      <c r="AC1725" s="52">
        <v>374.67316999999997</v>
      </c>
      <c r="AD1725" s="35"/>
      <c r="AE1725" s="54">
        <v>444.90409999999997</v>
      </c>
      <c r="AF1725" s="55">
        <v>193.68557999999999</v>
      </c>
      <c r="AG1725" s="56">
        <v>1.2124600000000001</v>
      </c>
      <c r="AH1725" s="100">
        <v>66.708708333333334</v>
      </c>
      <c r="AI1725" s="35"/>
      <c r="AJ1725" s="58">
        <v>15.93852</v>
      </c>
      <c r="AK1725" s="58"/>
      <c r="AL1725" s="35">
        <v>0</v>
      </c>
      <c r="AM1725" s="35"/>
      <c r="AN1725" s="35"/>
      <c r="AQ1725" s="24">
        <f t="shared" si="119"/>
        <v>1246.4856683333333</v>
      </c>
      <c r="AS1725" s="34">
        <v>850</v>
      </c>
      <c r="AU1725" s="20">
        <f t="shared" si="118"/>
        <v>2096.4856683333333</v>
      </c>
      <c r="AW1725" s="20"/>
    </row>
    <row r="1726" spans="1:49" x14ac:dyDescent="0.25">
      <c r="A1726" t="str">
        <f>VLOOKUP($B1726,'Cushing Balance'!$C$2:$E$500,3,TRUE)</f>
        <v>142014</v>
      </c>
      <c r="B1726" s="1">
        <v>41737</v>
      </c>
      <c r="C1726" s="31"/>
      <c r="D1726" s="101">
        <v>277.83447916666671</v>
      </c>
      <c r="E1726" s="110">
        <v>194.24912499999999</v>
      </c>
      <c r="F1726" s="35"/>
      <c r="G1726" s="23">
        <v>64.363782986111119</v>
      </c>
      <c r="H1726" s="111">
        <v>76.617374999999996</v>
      </c>
      <c r="I1726" s="35">
        <v>0</v>
      </c>
      <c r="J1726" s="26">
        <v>0</v>
      </c>
      <c r="K1726" s="104">
        <v>92.808458333333334</v>
      </c>
      <c r="L1726" s="107">
        <v>21.740958333333332</v>
      </c>
      <c r="M1726" s="102">
        <v>339.75114583333334</v>
      </c>
      <c r="N1726" s="108">
        <v>127.71270833333332</v>
      </c>
      <c r="O1726" s="103">
        <v>69.170541666666665</v>
      </c>
      <c r="P1726" s="116"/>
      <c r="Q1726" s="116"/>
      <c r="R1726" s="39">
        <v>68.175899999999999</v>
      </c>
      <c r="S1726" s="58"/>
      <c r="T1726" s="58"/>
      <c r="V1726" s="24">
        <f t="shared" si="116"/>
        <v>1332.4244746527777</v>
      </c>
      <c r="X1726" s="5">
        <v>426.28033593174473</v>
      </c>
      <c r="Z1726" s="20">
        <f t="shared" si="117"/>
        <v>1758.7048105845224</v>
      </c>
      <c r="AA1726" s="59">
        <f t="shared" si="115"/>
        <v>41737</v>
      </c>
      <c r="AB1726" s="25">
        <v>149.50399999999999</v>
      </c>
      <c r="AC1726" s="52">
        <v>355.30538000000001</v>
      </c>
      <c r="AD1726" s="35"/>
      <c r="AE1726" s="54">
        <v>313.96633000000003</v>
      </c>
      <c r="AF1726" s="55">
        <v>199.74651999999998</v>
      </c>
      <c r="AG1726" s="56">
        <v>1.5174000000000001</v>
      </c>
      <c r="AH1726" s="100">
        <v>29.985749999999999</v>
      </c>
      <c r="AI1726" s="35"/>
      <c r="AJ1726" s="58">
        <v>11.1144</v>
      </c>
      <c r="AK1726" s="58"/>
      <c r="AL1726" s="35">
        <v>0</v>
      </c>
      <c r="AM1726" s="35"/>
      <c r="AN1726" s="35"/>
      <c r="AQ1726" s="24">
        <f t="shared" si="119"/>
        <v>1061.13978</v>
      </c>
      <c r="AS1726" s="34">
        <v>850</v>
      </c>
      <c r="AU1726" s="20">
        <f t="shared" si="118"/>
        <v>1911.13978</v>
      </c>
      <c r="AW1726" s="20"/>
    </row>
    <row r="1727" spans="1:49" x14ac:dyDescent="0.25">
      <c r="A1727" t="str">
        <f>VLOOKUP($B1727,'Cushing Balance'!$C$2:$E$500,3,TRUE)</f>
        <v>142014</v>
      </c>
      <c r="B1727" s="1">
        <v>41738</v>
      </c>
      <c r="C1727" s="31"/>
      <c r="D1727" s="101">
        <v>326.31972916666666</v>
      </c>
      <c r="E1727" s="110">
        <v>173.41091666666665</v>
      </c>
      <c r="F1727" s="35"/>
      <c r="G1727" s="23">
        <v>64.363782986111119</v>
      </c>
      <c r="H1727" s="111">
        <v>81.245000000000005</v>
      </c>
      <c r="I1727" s="35">
        <v>0</v>
      </c>
      <c r="J1727" s="26">
        <v>0</v>
      </c>
      <c r="K1727" s="104">
        <v>95.585812500000003</v>
      </c>
      <c r="L1727" s="107">
        <v>22.053249999999998</v>
      </c>
      <c r="M1727" s="102">
        <v>388.62412499999999</v>
      </c>
      <c r="N1727" s="108">
        <v>144.08710416666665</v>
      </c>
      <c r="O1727" s="103">
        <v>64.065583333333336</v>
      </c>
      <c r="P1727" s="116"/>
      <c r="Q1727" s="116"/>
      <c r="R1727" s="39">
        <v>67.223460000000003</v>
      </c>
      <c r="S1727" s="58"/>
      <c r="T1727" s="58"/>
      <c r="V1727" s="24">
        <f t="shared" si="116"/>
        <v>1426.9787638194443</v>
      </c>
      <c r="X1727" s="5">
        <v>426.28033593174473</v>
      </c>
      <c r="Z1727" s="20">
        <f t="shared" si="117"/>
        <v>1853.2590997511891</v>
      </c>
      <c r="AA1727" s="59">
        <f t="shared" si="115"/>
        <v>41738</v>
      </c>
      <c r="AB1727" s="25">
        <v>144.49535</v>
      </c>
      <c r="AC1727" s="52">
        <v>341.09997999999996</v>
      </c>
      <c r="AD1727" s="35"/>
      <c r="AE1727" s="54">
        <v>575.96634999999992</v>
      </c>
      <c r="AF1727" s="55">
        <v>212.15598</v>
      </c>
      <c r="AG1727" s="56">
        <v>0</v>
      </c>
      <c r="AH1727" s="100">
        <v>26.9044375</v>
      </c>
      <c r="AI1727" s="35"/>
      <c r="AJ1727" s="58">
        <v>8.1548800000000004</v>
      </c>
      <c r="AK1727" s="58"/>
      <c r="AL1727" s="35">
        <v>0</v>
      </c>
      <c r="AM1727" s="35"/>
      <c r="AN1727" s="35"/>
      <c r="AQ1727" s="24">
        <f t="shared" si="119"/>
        <v>1308.7769774999999</v>
      </c>
      <c r="AS1727" s="34">
        <v>850</v>
      </c>
      <c r="AU1727" s="20">
        <f t="shared" si="118"/>
        <v>2158.7769774999997</v>
      </c>
      <c r="AW1727" s="20"/>
    </row>
    <row r="1728" spans="1:49" x14ac:dyDescent="0.25">
      <c r="A1728" t="str">
        <f>VLOOKUP($B1728,'Cushing Balance'!$C$2:$E$500,3,TRUE)</f>
        <v>142014</v>
      </c>
      <c r="B1728" s="1">
        <v>41739</v>
      </c>
      <c r="C1728" s="31"/>
      <c r="D1728" s="101">
        <v>349.46114583333332</v>
      </c>
      <c r="E1728" s="110">
        <v>190.55562499999999</v>
      </c>
      <c r="F1728" s="35"/>
      <c r="G1728" s="23">
        <v>64.363782986111119</v>
      </c>
      <c r="H1728" s="111">
        <v>75.988937500000006</v>
      </c>
      <c r="I1728" s="35">
        <v>0</v>
      </c>
      <c r="J1728" s="26">
        <v>0</v>
      </c>
      <c r="K1728" s="104">
        <v>94.212812499999998</v>
      </c>
      <c r="L1728" s="107">
        <v>21.928562500000002</v>
      </c>
      <c r="M1728" s="102">
        <v>265.15960416666667</v>
      </c>
      <c r="N1728" s="108">
        <v>132.31160416666665</v>
      </c>
      <c r="O1728" s="103">
        <v>63.711020833333336</v>
      </c>
      <c r="P1728" s="116"/>
      <c r="Q1728" s="116"/>
      <c r="R1728" s="39">
        <v>53.724919999999997</v>
      </c>
      <c r="S1728" s="58"/>
      <c r="T1728" s="58"/>
      <c r="V1728" s="24">
        <f t="shared" si="116"/>
        <v>1311.4180154861115</v>
      </c>
      <c r="X1728" s="5">
        <v>426.28033593174473</v>
      </c>
      <c r="Z1728" s="20">
        <f t="shared" si="117"/>
        <v>1737.6983514178562</v>
      </c>
      <c r="AA1728" s="59">
        <f t="shared" si="115"/>
        <v>41739</v>
      </c>
      <c r="AB1728" s="25">
        <v>150.55123</v>
      </c>
      <c r="AC1728" s="52">
        <v>340.10434999999995</v>
      </c>
      <c r="AD1728" s="35"/>
      <c r="AE1728" s="54">
        <v>608.48275000000001</v>
      </c>
      <c r="AF1728" s="55">
        <v>211.67814999999999</v>
      </c>
      <c r="AG1728" s="56">
        <v>2.7509000000000001</v>
      </c>
      <c r="AH1728" s="100">
        <v>24.995625</v>
      </c>
      <c r="AI1728" s="35"/>
      <c r="AJ1728" s="58">
        <v>11.79125</v>
      </c>
      <c r="AK1728" s="58"/>
      <c r="AL1728" s="35">
        <v>0</v>
      </c>
      <c r="AM1728" s="35"/>
      <c r="AN1728" s="35"/>
      <c r="AQ1728" s="24">
        <f t="shared" si="119"/>
        <v>1350.354255</v>
      </c>
      <c r="AS1728" s="34">
        <v>850</v>
      </c>
      <c r="AU1728" s="20">
        <f t="shared" si="118"/>
        <v>2200.3542550000002</v>
      </c>
      <c r="AW1728" s="20"/>
    </row>
    <row r="1729" spans="1:49" x14ac:dyDescent="0.25">
      <c r="A1729" t="str">
        <f>VLOOKUP($B1729,'Cushing Balance'!$C$2:$E$500,3,TRUE)</f>
        <v>142014</v>
      </c>
      <c r="B1729" s="1">
        <v>41740</v>
      </c>
      <c r="C1729" s="31"/>
      <c r="D1729" s="101">
        <v>284.74574999999999</v>
      </c>
      <c r="E1729" s="110">
        <v>193.10327083333334</v>
      </c>
      <c r="F1729" s="35"/>
      <c r="G1729" s="23">
        <v>64.363782986111119</v>
      </c>
      <c r="H1729" s="111">
        <v>75.95397916666667</v>
      </c>
      <c r="I1729" s="35">
        <v>0</v>
      </c>
      <c r="J1729" s="26">
        <v>0</v>
      </c>
      <c r="K1729" s="104">
        <v>90.333208333333332</v>
      </c>
      <c r="L1729" s="107">
        <v>21.632375</v>
      </c>
      <c r="M1729" s="102">
        <v>254.30654166666665</v>
      </c>
      <c r="N1729" s="108">
        <v>147.69318749999999</v>
      </c>
      <c r="O1729" s="103">
        <v>72.89158333333333</v>
      </c>
      <c r="P1729" s="116"/>
      <c r="Q1729" s="116"/>
      <c r="R1729" s="39">
        <v>50.324150000000003</v>
      </c>
      <c r="S1729" s="58"/>
      <c r="T1729" s="58"/>
      <c r="V1729" s="24">
        <f t="shared" si="116"/>
        <v>1255.3478288194442</v>
      </c>
      <c r="X1729" s="5">
        <v>426.28033593174473</v>
      </c>
      <c r="Z1729" s="20">
        <f t="shared" si="117"/>
        <v>1681.6281647511889</v>
      </c>
      <c r="AA1729" s="59">
        <f t="shared" si="115"/>
        <v>41740</v>
      </c>
      <c r="AB1729" s="25">
        <v>150.80463</v>
      </c>
      <c r="AC1729" s="52">
        <v>360.14267000000001</v>
      </c>
      <c r="AD1729" s="35"/>
      <c r="AE1729" s="54">
        <v>371.76893999999999</v>
      </c>
      <c r="AF1729" s="55">
        <v>191.6841</v>
      </c>
      <c r="AG1729" s="56">
        <v>10.08065</v>
      </c>
      <c r="AH1729" s="100">
        <v>55.541270833333336</v>
      </c>
      <c r="AI1729" s="35"/>
      <c r="AJ1729" s="58">
        <v>16.074190000000002</v>
      </c>
      <c r="AK1729" s="58"/>
      <c r="AL1729" s="35">
        <v>0</v>
      </c>
      <c r="AM1729" s="35"/>
      <c r="AN1729" s="35"/>
      <c r="AQ1729" s="24">
        <f t="shared" si="119"/>
        <v>1156.0964508333334</v>
      </c>
      <c r="AS1729" s="34">
        <v>850</v>
      </c>
      <c r="AU1729" s="20">
        <f t="shared" si="118"/>
        <v>2006.0964508333334</v>
      </c>
      <c r="AW1729" s="20"/>
    </row>
    <row r="1730" spans="1:49" x14ac:dyDescent="0.25">
      <c r="A1730" t="str">
        <f>VLOOKUP($B1730,'Cushing Balance'!$C$2:$E$500,3,TRUE)</f>
        <v>152014</v>
      </c>
      <c r="B1730" s="1">
        <v>41741</v>
      </c>
      <c r="C1730" s="31"/>
      <c r="D1730" s="101">
        <v>308.15864583333331</v>
      </c>
      <c r="E1730" s="110">
        <v>197.95802083333334</v>
      </c>
      <c r="F1730" s="35"/>
      <c r="G1730" s="23">
        <v>64.363782986111119</v>
      </c>
      <c r="H1730" s="111">
        <v>85.0859375</v>
      </c>
      <c r="I1730" s="35">
        <v>0</v>
      </c>
      <c r="J1730" s="26">
        <v>0</v>
      </c>
      <c r="K1730" s="104">
        <v>98.962791666666675</v>
      </c>
      <c r="L1730" s="107">
        <v>22.294041666666669</v>
      </c>
      <c r="M1730" s="102">
        <v>237.60654166666666</v>
      </c>
      <c r="N1730" s="108">
        <v>134.03987499999999</v>
      </c>
      <c r="O1730" s="103">
        <v>65.704187500000003</v>
      </c>
      <c r="P1730" s="116"/>
      <c r="Q1730" s="116"/>
      <c r="R1730" s="39">
        <v>66.16883</v>
      </c>
      <c r="S1730" s="58"/>
      <c r="T1730" s="58"/>
      <c r="V1730" s="24">
        <f t="shared" si="116"/>
        <v>1280.3426546527778</v>
      </c>
      <c r="X1730" s="5">
        <v>426.28033593174473</v>
      </c>
      <c r="Z1730" s="20">
        <f t="shared" si="117"/>
        <v>1706.6229905845225</v>
      </c>
      <c r="AA1730" s="59">
        <f t="shared" si="115"/>
        <v>41741</v>
      </c>
      <c r="AB1730" s="25">
        <v>150.39577</v>
      </c>
      <c r="AC1730" s="52">
        <v>368.34059999999999</v>
      </c>
      <c r="AD1730" s="35"/>
      <c r="AE1730" s="54">
        <v>427.67559999999997</v>
      </c>
      <c r="AF1730" s="55">
        <v>170.20271</v>
      </c>
      <c r="AG1730" s="56">
        <v>21.950209999999998</v>
      </c>
      <c r="AH1730" s="100">
        <v>23.666062499999999</v>
      </c>
      <c r="AI1730" s="35"/>
      <c r="AJ1730" s="58">
        <v>16.217400000000001</v>
      </c>
      <c r="AK1730" s="58"/>
      <c r="AL1730" s="35">
        <v>0</v>
      </c>
      <c r="AM1730" s="35"/>
      <c r="AN1730" s="35"/>
      <c r="AQ1730" s="24">
        <f t="shared" si="119"/>
        <v>1178.4483524999998</v>
      </c>
      <c r="AS1730" s="34">
        <v>850</v>
      </c>
      <c r="AU1730" s="20">
        <f t="shared" si="118"/>
        <v>2028.4483524999998</v>
      </c>
      <c r="AW1730" s="20"/>
    </row>
    <row r="1731" spans="1:49" x14ac:dyDescent="0.25">
      <c r="A1731" t="str">
        <f>VLOOKUP($B1731,'Cushing Balance'!$C$2:$E$500,3,TRUE)</f>
        <v>152014</v>
      </c>
      <c r="B1731" s="1">
        <v>41742</v>
      </c>
      <c r="C1731" s="31"/>
      <c r="D1731" s="101">
        <v>290.62083333333334</v>
      </c>
      <c r="E1731" s="110">
        <v>192.40204166666666</v>
      </c>
      <c r="F1731" s="35"/>
      <c r="G1731" s="23">
        <v>64.363782986111119</v>
      </c>
      <c r="H1731" s="111">
        <v>84.377562499999996</v>
      </c>
      <c r="I1731" s="35">
        <v>0</v>
      </c>
      <c r="J1731" s="26">
        <v>0</v>
      </c>
      <c r="K1731" s="104">
        <v>95.418937499999998</v>
      </c>
      <c r="L1731" s="107">
        <v>21.923625000000001</v>
      </c>
      <c r="M1731" s="102">
        <v>257.24879166666665</v>
      </c>
      <c r="N1731" s="108">
        <v>121.59824999999999</v>
      </c>
      <c r="O1731" s="103">
        <v>63.992583333333336</v>
      </c>
      <c r="P1731" s="116"/>
      <c r="Q1731" s="116"/>
      <c r="R1731" s="39">
        <v>4.22417</v>
      </c>
      <c r="S1731" s="58"/>
      <c r="T1731" s="58"/>
      <c r="V1731" s="24">
        <f t="shared" si="116"/>
        <v>1196.1705779861111</v>
      </c>
      <c r="X1731" s="5">
        <v>426.28033593174473</v>
      </c>
      <c r="Z1731" s="20">
        <f t="shared" si="117"/>
        <v>1622.4509139178558</v>
      </c>
      <c r="AA1731" s="59">
        <f t="shared" si="115"/>
        <v>41742</v>
      </c>
      <c r="AB1731" s="25">
        <v>150.82989999999998</v>
      </c>
      <c r="AC1731" s="52">
        <v>365.36647999999997</v>
      </c>
      <c r="AD1731" s="35"/>
      <c r="AE1731" s="54">
        <v>519.12621000000001</v>
      </c>
      <c r="AF1731" s="55">
        <v>168.84954000000002</v>
      </c>
      <c r="AG1731" s="56">
        <v>15.1485</v>
      </c>
      <c r="AH1731" s="100">
        <v>22.879666666666669</v>
      </c>
      <c r="AI1731" s="35"/>
      <c r="AJ1731" s="58">
        <v>15.23344</v>
      </c>
      <c r="AK1731" s="58"/>
      <c r="AL1731" s="35">
        <v>0</v>
      </c>
      <c r="AM1731" s="35"/>
      <c r="AN1731" s="35"/>
      <c r="AQ1731" s="24">
        <f t="shared" si="119"/>
        <v>1257.4337366666666</v>
      </c>
      <c r="AS1731" s="34">
        <v>850</v>
      </c>
      <c r="AU1731" s="20">
        <f t="shared" si="118"/>
        <v>2107.4337366666668</v>
      </c>
      <c r="AW1731" s="20"/>
    </row>
    <row r="1732" spans="1:49" x14ac:dyDescent="0.25">
      <c r="A1732" t="str">
        <f>VLOOKUP($B1732,'Cushing Balance'!$C$2:$E$500,3,TRUE)</f>
        <v>152014</v>
      </c>
      <c r="B1732" s="1">
        <v>41743</v>
      </c>
      <c r="C1732" s="31"/>
      <c r="D1732" s="101">
        <v>487.6781666666667</v>
      </c>
      <c r="E1732" s="110">
        <v>182.31870833333335</v>
      </c>
      <c r="F1732" s="35"/>
      <c r="G1732" s="23">
        <v>64.363782986111119</v>
      </c>
      <c r="H1732" s="111">
        <v>83.045041666666677</v>
      </c>
      <c r="I1732" s="35">
        <v>0</v>
      </c>
      <c r="J1732" s="26">
        <v>0</v>
      </c>
      <c r="K1732" s="104">
        <v>98.465708333333325</v>
      </c>
      <c r="L1732" s="107">
        <v>21.713708333333333</v>
      </c>
      <c r="M1732" s="102">
        <v>313.38102083333331</v>
      </c>
      <c r="N1732" s="108">
        <v>92.759270833333332</v>
      </c>
      <c r="O1732" s="103">
        <v>68.494645833333323</v>
      </c>
      <c r="P1732" s="116"/>
      <c r="Q1732" s="116"/>
      <c r="R1732" s="39">
        <v>39.219730000000006</v>
      </c>
      <c r="S1732" s="58"/>
      <c r="T1732" s="58"/>
      <c r="V1732" s="24">
        <f t="shared" si="116"/>
        <v>1451.4397838194445</v>
      </c>
      <c r="X1732" s="5">
        <v>426.28033593174473</v>
      </c>
      <c r="Z1732" s="20">
        <f t="shared" si="117"/>
        <v>1877.7201197511893</v>
      </c>
      <c r="AA1732" s="59">
        <f t="shared" si="115"/>
        <v>41743</v>
      </c>
      <c r="AB1732" s="25">
        <v>148.47277</v>
      </c>
      <c r="AC1732" s="52">
        <v>363.00324999999998</v>
      </c>
      <c r="AD1732" s="35"/>
      <c r="AE1732" s="54">
        <v>376.91591999999997</v>
      </c>
      <c r="AF1732" s="55">
        <v>167.05430999999999</v>
      </c>
      <c r="AG1732" s="56">
        <v>14.021879999999999</v>
      </c>
      <c r="AH1732" s="100">
        <v>38.724916666666665</v>
      </c>
      <c r="AI1732" s="35"/>
      <c r="AJ1732" s="58">
        <v>15.44131</v>
      </c>
      <c r="AK1732" s="58"/>
      <c r="AL1732" s="35">
        <v>0</v>
      </c>
      <c r="AM1732" s="35"/>
      <c r="AN1732" s="35"/>
      <c r="AQ1732" s="24">
        <f t="shared" si="119"/>
        <v>1123.6343566666665</v>
      </c>
      <c r="AS1732" s="34">
        <v>850</v>
      </c>
      <c r="AU1732" s="20">
        <f t="shared" si="118"/>
        <v>1973.6343566666665</v>
      </c>
      <c r="AW1732" s="20"/>
    </row>
    <row r="1733" spans="1:49" x14ac:dyDescent="0.25">
      <c r="A1733" t="str">
        <f>VLOOKUP($B1733,'Cushing Balance'!$C$2:$E$500,3,TRUE)</f>
        <v>152014</v>
      </c>
      <c r="B1733" s="1">
        <v>41744</v>
      </c>
      <c r="C1733" s="31"/>
      <c r="D1733" s="101">
        <v>142.13300000000001</v>
      </c>
      <c r="E1733" s="110">
        <v>190.56687500000001</v>
      </c>
      <c r="F1733" s="35"/>
      <c r="G1733" s="23">
        <v>64.363782986111119</v>
      </c>
      <c r="H1733" s="111">
        <v>80.602770833333324</v>
      </c>
      <c r="I1733" s="35">
        <v>0</v>
      </c>
      <c r="J1733" s="26">
        <v>0</v>
      </c>
      <c r="K1733" s="104">
        <v>95.739083333333326</v>
      </c>
      <c r="L1733" s="107">
        <v>21.783416666666668</v>
      </c>
      <c r="M1733" s="102">
        <v>247.57849999999999</v>
      </c>
      <c r="N1733" s="108">
        <v>143.72806249999999</v>
      </c>
      <c r="O1733" s="103">
        <v>72.078666666666678</v>
      </c>
      <c r="P1733" s="116"/>
      <c r="Q1733" s="116"/>
      <c r="R1733" s="39">
        <v>86.789400000000001</v>
      </c>
      <c r="S1733" s="58"/>
      <c r="T1733" s="58"/>
      <c r="V1733" s="24">
        <f t="shared" si="116"/>
        <v>1145.3635579861111</v>
      </c>
      <c r="X1733" s="5">
        <v>426.28033593174473</v>
      </c>
      <c r="Z1733" s="20">
        <f t="shared" si="117"/>
        <v>1571.6438939178558</v>
      </c>
      <c r="AA1733" s="59">
        <f t="shared" si="115"/>
        <v>41744</v>
      </c>
      <c r="AB1733" s="25">
        <v>149.89574999999999</v>
      </c>
      <c r="AC1733" s="52">
        <v>371.6431</v>
      </c>
      <c r="AD1733" s="35"/>
      <c r="AE1733" s="54">
        <v>632.41297999999995</v>
      </c>
      <c r="AF1733" s="55">
        <v>138.32230999999999</v>
      </c>
      <c r="AG1733" s="56">
        <v>0</v>
      </c>
      <c r="AH1733" s="100">
        <v>29.644708333333334</v>
      </c>
      <c r="AI1733" s="35"/>
      <c r="AJ1733" s="58">
        <v>9.6616499999999998</v>
      </c>
      <c r="AK1733" s="58"/>
      <c r="AL1733" s="35">
        <v>0</v>
      </c>
      <c r="AM1733" s="35"/>
      <c r="AN1733" s="35"/>
      <c r="AQ1733" s="24">
        <f t="shared" si="119"/>
        <v>1331.5804983333333</v>
      </c>
      <c r="AS1733" s="34">
        <v>850</v>
      </c>
      <c r="AU1733" s="20">
        <f t="shared" si="118"/>
        <v>2181.5804983333333</v>
      </c>
      <c r="AW1733" s="20"/>
    </row>
    <row r="1734" spans="1:49" x14ac:dyDescent="0.25">
      <c r="A1734" t="str">
        <f>VLOOKUP($B1734,'Cushing Balance'!$C$2:$E$500,3,TRUE)</f>
        <v>152014</v>
      </c>
      <c r="B1734" s="1">
        <v>41745</v>
      </c>
      <c r="C1734" s="31"/>
      <c r="D1734" s="101">
        <v>39.512625</v>
      </c>
      <c r="E1734" s="110">
        <v>174.83545833333335</v>
      </c>
      <c r="F1734" s="35"/>
      <c r="G1734" s="23">
        <v>64.363782986111119</v>
      </c>
      <c r="H1734" s="111">
        <v>84.497708333333335</v>
      </c>
      <c r="I1734" s="35">
        <v>0</v>
      </c>
      <c r="J1734" s="26">
        <v>0</v>
      </c>
      <c r="K1734" s="104">
        <v>98.072187499999998</v>
      </c>
      <c r="L1734" s="107">
        <v>21.75147916666667</v>
      </c>
      <c r="M1734" s="102">
        <v>238.2624375</v>
      </c>
      <c r="N1734" s="108">
        <v>130.59018750000001</v>
      </c>
      <c r="O1734" s="103">
        <v>68.137583333333325</v>
      </c>
      <c r="P1734" s="116"/>
      <c r="Q1734" s="116"/>
      <c r="R1734" s="39">
        <v>88.018439999999998</v>
      </c>
      <c r="S1734" s="58"/>
      <c r="T1734" s="58"/>
      <c r="V1734" s="24">
        <f t="shared" si="116"/>
        <v>1008.0418896527776</v>
      </c>
      <c r="X1734" s="5">
        <v>426.28033593174473</v>
      </c>
      <c r="Z1734" s="20">
        <f t="shared" si="117"/>
        <v>1434.3222255845224</v>
      </c>
      <c r="AA1734" s="59">
        <f t="shared" si="115"/>
        <v>41745</v>
      </c>
      <c r="AB1734" s="25">
        <v>147.53985</v>
      </c>
      <c r="AC1734" s="52">
        <v>364.51677000000001</v>
      </c>
      <c r="AD1734" s="35"/>
      <c r="AE1734" s="54">
        <v>445.79124999999999</v>
      </c>
      <c r="AF1734" s="55">
        <v>165.25270999999998</v>
      </c>
      <c r="AG1734" s="56">
        <v>7.5904199999999999</v>
      </c>
      <c r="AH1734" s="100">
        <v>27.450166666666668</v>
      </c>
      <c r="AI1734" s="35"/>
      <c r="AJ1734" s="58">
        <v>8.6397900000000014</v>
      </c>
      <c r="AK1734" s="58"/>
      <c r="AL1734" s="35">
        <v>0</v>
      </c>
      <c r="AM1734" s="35"/>
      <c r="AN1734" s="35"/>
      <c r="AQ1734" s="24">
        <f t="shared" si="119"/>
        <v>1166.7809566666667</v>
      </c>
      <c r="AS1734" s="34">
        <v>850</v>
      </c>
      <c r="AU1734" s="20">
        <f t="shared" si="118"/>
        <v>2016.7809566666667</v>
      </c>
      <c r="AW1734" s="20"/>
    </row>
    <row r="1735" spans="1:49" x14ac:dyDescent="0.25">
      <c r="A1735" t="str">
        <f>VLOOKUP($B1735,'Cushing Balance'!$C$2:$E$500,3,TRUE)</f>
        <v>152014</v>
      </c>
      <c r="B1735" s="1">
        <v>41746</v>
      </c>
      <c r="C1735" s="31"/>
      <c r="D1735" s="101">
        <v>184.95108333333334</v>
      </c>
      <c r="E1735" s="110">
        <v>179.19910416666664</v>
      </c>
      <c r="F1735" s="35"/>
      <c r="G1735" s="23">
        <v>64.363782986111119</v>
      </c>
      <c r="H1735" s="111">
        <v>82.838187500000004</v>
      </c>
      <c r="I1735" s="35">
        <v>0</v>
      </c>
      <c r="J1735" s="26">
        <v>0</v>
      </c>
      <c r="K1735" s="104">
        <v>95.836395833333327</v>
      </c>
      <c r="L1735" s="107">
        <v>21.50633333333333</v>
      </c>
      <c r="M1735" s="102">
        <v>238.85243750000001</v>
      </c>
      <c r="N1735" s="108">
        <v>132.16897916666665</v>
      </c>
      <c r="O1735" s="103">
        <v>69.125770833333334</v>
      </c>
      <c r="P1735" s="116"/>
      <c r="Q1735" s="116"/>
      <c r="R1735" s="39">
        <v>74.668000000000006</v>
      </c>
      <c r="S1735" s="58"/>
      <c r="T1735" s="58"/>
      <c r="V1735" s="24">
        <f t="shared" si="116"/>
        <v>1143.5100746527778</v>
      </c>
      <c r="X1735" s="5">
        <v>426.28033593174473</v>
      </c>
      <c r="Z1735" s="20">
        <f t="shared" si="117"/>
        <v>1569.7904105845225</v>
      </c>
      <c r="AA1735" s="59">
        <f t="shared" si="115"/>
        <v>41746</v>
      </c>
      <c r="AB1735" s="25">
        <v>149.65221</v>
      </c>
      <c r="AC1735" s="52">
        <v>375.01602000000003</v>
      </c>
      <c r="AD1735" s="35"/>
      <c r="AE1735" s="54">
        <v>40.889879999999998</v>
      </c>
      <c r="AF1735" s="55">
        <v>170.9109</v>
      </c>
      <c r="AG1735" s="56">
        <v>10.196440000000001</v>
      </c>
      <c r="AH1735" s="100">
        <v>28.023229166666667</v>
      </c>
      <c r="AI1735" s="35"/>
      <c r="AJ1735" s="58">
        <v>13.033190000000001</v>
      </c>
      <c r="AK1735" s="58"/>
      <c r="AL1735" s="35">
        <v>0</v>
      </c>
      <c r="AM1735" s="35"/>
      <c r="AN1735" s="35"/>
      <c r="AQ1735" s="24">
        <f t="shared" si="119"/>
        <v>787.72186916666658</v>
      </c>
      <c r="AS1735" s="34">
        <v>850</v>
      </c>
      <c r="AU1735" s="20">
        <f t="shared" si="118"/>
        <v>1637.7218691666667</v>
      </c>
      <c r="AW1735" s="20"/>
    </row>
    <row r="1736" spans="1:49" x14ac:dyDescent="0.25">
      <c r="A1736" t="str">
        <f>VLOOKUP($B1736,'Cushing Balance'!$C$2:$E$500,3,TRUE)</f>
        <v>152014</v>
      </c>
      <c r="B1736" s="1">
        <v>41747</v>
      </c>
      <c r="C1736" s="31"/>
      <c r="D1736" s="101">
        <v>47.965979166666664</v>
      </c>
      <c r="E1736" s="110">
        <v>198.25714583333334</v>
      </c>
      <c r="F1736" s="35"/>
      <c r="G1736" s="23">
        <v>64.363782986111119</v>
      </c>
      <c r="H1736" s="111">
        <v>78.2391875</v>
      </c>
      <c r="I1736" s="35">
        <v>0</v>
      </c>
      <c r="J1736" s="26">
        <v>0</v>
      </c>
      <c r="K1736" s="104">
        <v>91.986270833333322</v>
      </c>
      <c r="L1736" s="107">
        <v>21.771625</v>
      </c>
      <c r="M1736" s="102">
        <v>235.69614583333333</v>
      </c>
      <c r="N1736" s="108">
        <v>146.95533333333336</v>
      </c>
      <c r="O1736" s="103">
        <v>69.412333333333322</v>
      </c>
      <c r="P1736" s="116"/>
      <c r="Q1736" s="116"/>
      <c r="R1736" s="39">
        <v>65.878520000000009</v>
      </c>
      <c r="S1736" s="58"/>
      <c r="T1736" s="58"/>
      <c r="V1736" s="24">
        <f t="shared" si="116"/>
        <v>1020.5263238194444</v>
      </c>
      <c r="X1736" s="5">
        <v>426.28033593174473</v>
      </c>
      <c r="Z1736" s="20">
        <f t="shared" si="117"/>
        <v>1446.8066597511893</v>
      </c>
      <c r="AA1736" s="59">
        <f t="shared" ref="AA1736:AA1799" si="120">B1736</f>
        <v>41747</v>
      </c>
      <c r="AB1736" s="25">
        <v>149.96419</v>
      </c>
      <c r="AC1736" s="52">
        <v>374.51272999999998</v>
      </c>
      <c r="AD1736" s="35"/>
      <c r="AE1736" s="54">
        <v>43.430440000000004</v>
      </c>
      <c r="AF1736" s="55">
        <v>179.57944000000001</v>
      </c>
      <c r="AG1736" s="56">
        <v>13.671040000000001</v>
      </c>
      <c r="AH1736" s="100">
        <v>28.447229166666666</v>
      </c>
      <c r="AI1736" s="35"/>
      <c r="AJ1736" s="58">
        <v>15.783040000000002</v>
      </c>
      <c r="AK1736" s="58"/>
      <c r="AL1736" s="35">
        <v>0</v>
      </c>
      <c r="AM1736" s="35"/>
      <c r="AN1736" s="35"/>
      <c r="AQ1736" s="24">
        <f t="shared" si="119"/>
        <v>805.3881091666666</v>
      </c>
      <c r="AS1736" s="34">
        <v>850</v>
      </c>
      <c r="AU1736" s="20">
        <f t="shared" si="118"/>
        <v>1655.3881091666667</v>
      </c>
      <c r="AW1736" s="20"/>
    </row>
    <row r="1737" spans="1:49" x14ac:dyDescent="0.25">
      <c r="A1737" t="str">
        <f>VLOOKUP($B1737,'Cushing Balance'!$C$2:$E$500,3,TRUE)</f>
        <v>162014</v>
      </c>
      <c r="B1737" s="1">
        <v>41748</v>
      </c>
      <c r="C1737" s="31"/>
      <c r="D1737" s="101">
        <v>0</v>
      </c>
      <c r="E1737" s="110">
        <v>183.79566666666665</v>
      </c>
      <c r="F1737" s="35"/>
      <c r="G1737" s="23">
        <v>64.363782986111119</v>
      </c>
      <c r="H1737" s="111">
        <v>77.577229166666669</v>
      </c>
      <c r="I1737" s="106">
        <v>70.638916666666674</v>
      </c>
      <c r="J1737" s="26">
        <v>0</v>
      </c>
      <c r="K1737" s="104">
        <v>87.260666666666665</v>
      </c>
      <c r="L1737" s="107">
        <v>22.176083333333331</v>
      </c>
      <c r="M1737" s="102">
        <v>247.64862500000001</v>
      </c>
      <c r="N1737" s="108">
        <v>142.42193750000001</v>
      </c>
      <c r="O1737" s="103">
        <v>66.166062499999995</v>
      </c>
      <c r="P1737" s="116"/>
      <c r="Q1737" s="116"/>
      <c r="R1737" s="39">
        <v>84.600080000000005</v>
      </c>
      <c r="S1737" s="58"/>
      <c r="T1737" s="58"/>
      <c r="V1737" s="24">
        <f t="shared" si="116"/>
        <v>1046.649050486111</v>
      </c>
      <c r="X1737" s="5">
        <v>426.28033593174473</v>
      </c>
      <c r="Z1737" s="20">
        <f t="shared" si="117"/>
        <v>1472.9293864178558</v>
      </c>
      <c r="AA1737" s="59">
        <f t="shared" si="120"/>
        <v>41748</v>
      </c>
      <c r="AB1737" s="25">
        <v>149.84837999999999</v>
      </c>
      <c r="AC1737" s="52">
        <v>380.05498</v>
      </c>
      <c r="AD1737" s="35"/>
      <c r="AE1737" s="54">
        <v>41.938940000000002</v>
      </c>
      <c r="AF1737" s="55">
        <v>181.50913</v>
      </c>
      <c r="AG1737" s="56">
        <v>21.368080000000003</v>
      </c>
      <c r="AH1737" s="100">
        <v>61.531645833333336</v>
      </c>
      <c r="AI1737" s="35"/>
      <c r="AJ1737" s="58">
        <v>15.37158</v>
      </c>
      <c r="AK1737" s="58"/>
      <c r="AL1737" s="35">
        <v>0</v>
      </c>
      <c r="AM1737" s="35"/>
      <c r="AN1737" s="35"/>
      <c r="AQ1737" s="24">
        <f t="shared" si="119"/>
        <v>851.62273583333331</v>
      </c>
      <c r="AS1737" s="34">
        <v>850</v>
      </c>
      <c r="AU1737" s="20">
        <f t="shared" si="118"/>
        <v>1701.6227358333333</v>
      </c>
      <c r="AW1737" s="20"/>
    </row>
    <row r="1738" spans="1:49" x14ac:dyDescent="0.25">
      <c r="A1738" t="str">
        <f>VLOOKUP($B1738,'Cushing Balance'!$C$2:$E$500,3,TRUE)</f>
        <v>162014</v>
      </c>
      <c r="B1738" s="1">
        <v>41749</v>
      </c>
      <c r="C1738" s="31"/>
      <c r="D1738" s="101">
        <v>313.04399999999998</v>
      </c>
      <c r="E1738" s="110">
        <v>195.26760416666664</v>
      </c>
      <c r="F1738" s="35"/>
      <c r="G1738" s="23">
        <v>64.363782986111119</v>
      </c>
      <c r="H1738" s="111">
        <v>79.688104166666676</v>
      </c>
      <c r="I1738" s="106">
        <v>67.898750000000007</v>
      </c>
      <c r="J1738" s="26">
        <v>0</v>
      </c>
      <c r="K1738" s="104">
        <v>81.0450625</v>
      </c>
      <c r="L1738" s="107">
        <v>22.023645833333333</v>
      </c>
      <c r="M1738" s="102">
        <v>239.2115</v>
      </c>
      <c r="N1738" s="108">
        <v>136.73772916666667</v>
      </c>
      <c r="O1738" s="103">
        <v>57.613645833333337</v>
      </c>
      <c r="P1738" s="116"/>
      <c r="Q1738" s="116"/>
      <c r="R1738" s="39">
        <v>32.671439999999997</v>
      </c>
      <c r="S1738" s="58"/>
      <c r="T1738" s="58"/>
      <c r="V1738" s="24">
        <f t="shared" ref="V1738:V1801" si="121">SUM(D1738:R1738)</f>
        <v>1289.5652646527778</v>
      </c>
      <c r="X1738" s="5">
        <v>426.28033593174473</v>
      </c>
      <c r="Z1738" s="20">
        <f t="shared" ref="Z1738:Z1801" si="122">X1738+V1738</f>
        <v>1715.8456005845226</v>
      </c>
      <c r="AA1738" s="59">
        <f t="shared" si="120"/>
        <v>41749</v>
      </c>
      <c r="AB1738" s="25">
        <v>150.08944</v>
      </c>
      <c r="AC1738" s="52">
        <v>373.88596000000001</v>
      </c>
      <c r="AD1738" s="35"/>
      <c r="AE1738" s="54">
        <v>236.60330999999999</v>
      </c>
      <c r="AF1738" s="55">
        <v>179.20050000000001</v>
      </c>
      <c r="AG1738" s="56">
        <v>21.30104</v>
      </c>
      <c r="AH1738" s="100">
        <v>21.974437500000001</v>
      </c>
      <c r="AI1738" s="35"/>
      <c r="AJ1738" s="58">
        <v>15.6425</v>
      </c>
      <c r="AK1738" s="58"/>
      <c r="AL1738" s="35">
        <v>0</v>
      </c>
      <c r="AM1738" s="35"/>
      <c r="AN1738" s="35"/>
      <c r="AQ1738" s="24">
        <f t="shared" si="119"/>
        <v>998.69718750000004</v>
      </c>
      <c r="AS1738" s="34">
        <v>850</v>
      </c>
      <c r="AU1738" s="20">
        <f t="shared" ref="AU1738:AU1801" si="123">AS1738+AQ1738</f>
        <v>1848.6971874999999</v>
      </c>
      <c r="AW1738" s="20"/>
    </row>
    <row r="1739" spans="1:49" x14ac:dyDescent="0.25">
      <c r="A1739" t="str">
        <f>VLOOKUP($B1739,'Cushing Balance'!$C$2:$E$500,3,TRUE)</f>
        <v>162014</v>
      </c>
      <c r="B1739" s="1">
        <v>41750</v>
      </c>
      <c r="C1739" s="31"/>
      <c r="D1739" s="101">
        <v>84.585104166666667</v>
      </c>
      <c r="E1739" s="110">
        <v>199.58085416666665</v>
      </c>
      <c r="F1739" s="35"/>
      <c r="G1739" s="23">
        <v>64.363782986111119</v>
      </c>
      <c r="H1739" s="111">
        <v>79.402333333333331</v>
      </c>
      <c r="I1739" s="106">
        <v>74.403229166666677</v>
      </c>
      <c r="J1739" s="26">
        <v>0</v>
      </c>
      <c r="K1739" s="104">
        <v>79.2139375</v>
      </c>
      <c r="L1739" s="107">
        <v>21.858895833333332</v>
      </c>
      <c r="M1739" s="102">
        <v>234.39612500000001</v>
      </c>
      <c r="N1739" s="108">
        <v>147.15877083333334</v>
      </c>
      <c r="O1739" s="103">
        <v>73.026458333333323</v>
      </c>
      <c r="P1739" s="116"/>
      <c r="Q1739" s="116"/>
      <c r="R1739" s="39">
        <v>30.59094</v>
      </c>
      <c r="S1739" s="58"/>
      <c r="T1739" s="58"/>
      <c r="V1739" s="24">
        <f t="shared" si="121"/>
        <v>1088.5804313194444</v>
      </c>
      <c r="X1739" s="5">
        <v>426.28033593174473</v>
      </c>
      <c r="Z1739" s="20">
        <f t="shared" si="122"/>
        <v>1514.8607672511891</v>
      </c>
      <c r="AA1739" s="59">
        <f t="shared" si="120"/>
        <v>41750</v>
      </c>
      <c r="AB1739" s="25">
        <v>149.55000000000001</v>
      </c>
      <c r="AC1739" s="52">
        <v>351.93538000000001</v>
      </c>
      <c r="AD1739" s="35"/>
      <c r="AE1739" s="54">
        <v>26.60398</v>
      </c>
      <c r="AF1739" s="55">
        <v>168.73882999999998</v>
      </c>
      <c r="AG1739" s="56">
        <v>21.267419999999998</v>
      </c>
      <c r="AH1739" s="100">
        <v>25.658562499999999</v>
      </c>
      <c r="AI1739" s="35"/>
      <c r="AJ1739" s="58">
        <v>14.556979999999999</v>
      </c>
      <c r="AK1739" s="58"/>
      <c r="AL1739" s="35">
        <v>0</v>
      </c>
      <c r="AM1739" s="35"/>
      <c r="AN1739" s="35"/>
      <c r="AQ1739" s="24">
        <f t="shared" ref="AQ1739:AQ1802" si="124">SUM(AB1739:AO1739)</f>
        <v>758.31115250000005</v>
      </c>
      <c r="AS1739" s="34">
        <v>850</v>
      </c>
      <c r="AU1739" s="20">
        <f t="shared" si="123"/>
        <v>1608.3111524999999</v>
      </c>
      <c r="AW1739" s="20"/>
    </row>
    <row r="1740" spans="1:49" x14ac:dyDescent="0.25">
      <c r="A1740" t="str">
        <f>VLOOKUP($B1740,'Cushing Balance'!$C$2:$E$500,3,TRUE)</f>
        <v>162014</v>
      </c>
      <c r="B1740" s="1">
        <v>41751</v>
      </c>
      <c r="C1740" s="31"/>
      <c r="D1740" s="101">
        <v>322.67427083333331</v>
      </c>
      <c r="E1740" s="110">
        <v>173.16635416666665</v>
      </c>
      <c r="F1740" s="35"/>
      <c r="G1740" s="23">
        <v>64.363782986111119</v>
      </c>
      <c r="H1740" s="111">
        <v>79.659895833333323</v>
      </c>
      <c r="I1740" s="106">
        <v>84.434062499999996</v>
      </c>
      <c r="J1740" s="26">
        <v>0</v>
      </c>
      <c r="K1740" s="104">
        <v>77.220395833333328</v>
      </c>
      <c r="L1740" s="107">
        <v>21.764291666666669</v>
      </c>
      <c r="M1740" s="102">
        <v>238.87066666666666</v>
      </c>
      <c r="N1740" s="108">
        <v>138.38795833333333</v>
      </c>
      <c r="O1740" s="103">
        <v>71.461041666666674</v>
      </c>
      <c r="P1740" s="116"/>
      <c r="Q1740" s="116"/>
      <c r="R1740" s="39">
        <v>17.969480000000001</v>
      </c>
      <c r="S1740" s="58"/>
      <c r="T1740" s="58"/>
      <c r="V1740" s="24">
        <f t="shared" si="121"/>
        <v>1289.9722004861108</v>
      </c>
      <c r="X1740" s="5">
        <v>426.28033593174473</v>
      </c>
      <c r="Z1740" s="20">
        <f t="shared" si="122"/>
        <v>1716.2525364178555</v>
      </c>
      <c r="AA1740" s="59">
        <f t="shared" si="120"/>
        <v>41751</v>
      </c>
      <c r="AB1740" s="25">
        <v>139.14760000000001</v>
      </c>
      <c r="AC1740" s="52">
        <v>375.97169000000002</v>
      </c>
      <c r="AD1740" s="53">
        <v>0</v>
      </c>
      <c r="AE1740" s="54">
        <v>636.26612999999998</v>
      </c>
      <c r="AF1740" s="55">
        <v>202.21025</v>
      </c>
      <c r="AG1740" s="56">
        <v>21.430400000000002</v>
      </c>
      <c r="AH1740" s="100">
        <v>59.842604166666668</v>
      </c>
      <c r="AI1740" s="35"/>
      <c r="AJ1740" s="58">
        <v>8.5206900000000001</v>
      </c>
      <c r="AK1740" s="58"/>
      <c r="AL1740" s="35">
        <v>0</v>
      </c>
      <c r="AM1740" s="35"/>
      <c r="AN1740" s="35"/>
      <c r="AQ1740" s="24">
        <f t="shared" si="124"/>
        <v>1443.3893641666668</v>
      </c>
      <c r="AS1740" s="34">
        <v>850</v>
      </c>
      <c r="AU1740" s="20">
        <f t="shared" si="123"/>
        <v>2293.3893641666668</v>
      </c>
      <c r="AW1740" s="20"/>
    </row>
    <row r="1741" spans="1:49" x14ac:dyDescent="0.25">
      <c r="A1741" t="str">
        <f>VLOOKUP($B1741,'Cushing Balance'!$C$2:$E$500,3,TRUE)</f>
        <v>162014</v>
      </c>
      <c r="B1741" s="1">
        <v>41752</v>
      </c>
      <c r="C1741" s="31"/>
      <c r="D1741" s="101">
        <v>0</v>
      </c>
      <c r="E1741" s="110">
        <v>179.53654166666666</v>
      </c>
      <c r="F1741" s="35"/>
      <c r="G1741" s="23">
        <v>64.363782986111119</v>
      </c>
      <c r="H1741" s="111">
        <v>77.237937500000001</v>
      </c>
      <c r="I1741" s="106">
        <v>77.968708333333325</v>
      </c>
      <c r="J1741" s="26">
        <v>0</v>
      </c>
      <c r="K1741" s="104">
        <v>89.56154166666667</v>
      </c>
      <c r="L1741" s="107">
        <v>21.9145</v>
      </c>
      <c r="M1741" s="102">
        <v>240.81958333333336</v>
      </c>
      <c r="N1741" s="108">
        <v>112.69460416666666</v>
      </c>
      <c r="O1741" s="103">
        <v>68.744375000000005</v>
      </c>
      <c r="P1741" s="116"/>
      <c r="Q1741" s="116"/>
      <c r="R1741" s="39">
        <v>7.5056899999999995</v>
      </c>
      <c r="S1741" s="58"/>
      <c r="T1741" s="58"/>
      <c r="V1741" s="24">
        <f t="shared" si="121"/>
        <v>940.34726465277765</v>
      </c>
      <c r="X1741" s="5">
        <v>426.28033593174473</v>
      </c>
      <c r="Z1741" s="20">
        <f t="shared" si="122"/>
        <v>1366.6276005845225</v>
      </c>
      <c r="AA1741" s="59">
        <f t="shared" si="120"/>
        <v>41752</v>
      </c>
      <c r="AB1741" s="25">
        <v>131.73507999999998</v>
      </c>
      <c r="AC1741" s="52">
        <v>321.60809999999998</v>
      </c>
      <c r="AD1741" s="53">
        <v>0</v>
      </c>
      <c r="AE1741" s="54">
        <v>260.04912999999999</v>
      </c>
      <c r="AF1741" s="55">
        <v>169.37321</v>
      </c>
      <c r="AG1741" s="56">
        <v>21.35248</v>
      </c>
      <c r="AH1741" s="100">
        <v>62.054437499999999</v>
      </c>
      <c r="AI1741" s="35"/>
      <c r="AJ1741" s="58">
        <v>9.014149999999999</v>
      </c>
      <c r="AK1741" s="58"/>
      <c r="AL1741" s="35">
        <v>0</v>
      </c>
      <c r="AM1741" s="35"/>
      <c r="AN1741" s="35"/>
      <c r="AQ1741" s="24">
        <f t="shared" si="124"/>
        <v>975.18658749999986</v>
      </c>
      <c r="AS1741" s="34">
        <v>850</v>
      </c>
      <c r="AU1741" s="20">
        <f t="shared" si="123"/>
        <v>1825.1865874999999</v>
      </c>
      <c r="AW1741" s="20"/>
    </row>
    <row r="1742" spans="1:49" x14ac:dyDescent="0.25">
      <c r="A1742" t="str">
        <f>VLOOKUP($B1742,'Cushing Balance'!$C$2:$E$500,3,TRUE)</f>
        <v>162014</v>
      </c>
      <c r="B1742" s="1">
        <v>41753</v>
      </c>
      <c r="C1742" s="31"/>
      <c r="D1742" s="101">
        <v>150.73189583333334</v>
      </c>
      <c r="E1742" s="110">
        <v>195.64214583333333</v>
      </c>
      <c r="F1742" s="35"/>
      <c r="G1742" s="23">
        <v>64.363782986111119</v>
      </c>
      <c r="H1742" s="111">
        <v>78.807312499999995</v>
      </c>
      <c r="I1742" s="106">
        <v>85.273250000000004</v>
      </c>
      <c r="J1742" s="26">
        <v>0</v>
      </c>
      <c r="K1742" s="104">
        <v>91.908520833333327</v>
      </c>
      <c r="L1742" s="107">
        <v>21.933416666666666</v>
      </c>
      <c r="M1742" s="102">
        <v>241.46620833333336</v>
      </c>
      <c r="N1742" s="108">
        <v>120.17235416666666</v>
      </c>
      <c r="O1742" s="103">
        <v>63.39875</v>
      </c>
      <c r="P1742" s="116"/>
      <c r="Q1742" s="116"/>
      <c r="R1742" s="39">
        <v>1.75379</v>
      </c>
      <c r="S1742" s="58"/>
      <c r="T1742" s="58"/>
      <c r="V1742" s="24">
        <f t="shared" si="121"/>
        <v>1115.4514271527778</v>
      </c>
      <c r="X1742" s="5">
        <v>426.28033593174473</v>
      </c>
      <c r="Z1742" s="20">
        <f t="shared" si="122"/>
        <v>1541.7317630845225</v>
      </c>
      <c r="AA1742" s="59">
        <f t="shared" si="120"/>
        <v>41753</v>
      </c>
      <c r="AB1742" s="25">
        <v>131.24867</v>
      </c>
      <c r="AC1742" s="52">
        <v>366.84333000000004</v>
      </c>
      <c r="AD1742" s="53">
        <v>0</v>
      </c>
      <c r="AE1742" s="54">
        <v>470.95966999999996</v>
      </c>
      <c r="AF1742" s="55">
        <v>217.65742</v>
      </c>
      <c r="AG1742" s="56">
        <v>19.98779</v>
      </c>
      <c r="AH1742" s="100">
        <v>25.779854166666667</v>
      </c>
      <c r="AI1742" s="35"/>
      <c r="AJ1742" s="58">
        <v>8.8747299999999996</v>
      </c>
      <c r="AK1742" s="58"/>
      <c r="AL1742" s="35">
        <v>0</v>
      </c>
      <c r="AM1742" s="35"/>
      <c r="AN1742" s="35"/>
      <c r="AQ1742" s="24">
        <f t="shared" si="124"/>
        <v>1241.3514641666666</v>
      </c>
      <c r="AS1742" s="34">
        <v>850</v>
      </c>
      <c r="AU1742" s="20">
        <f t="shared" si="123"/>
        <v>2091.3514641666666</v>
      </c>
      <c r="AW1742" s="20"/>
    </row>
    <row r="1743" spans="1:49" x14ac:dyDescent="0.25">
      <c r="A1743" t="str">
        <f>VLOOKUP($B1743,'Cushing Balance'!$C$2:$E$500,3,TRUE)</f>
        <v>162014</v>
      </c>
      <c r="B1743" s="1">
        <v>41754</v>
      </c>
      <c r="C1743" s="31"/>
      <c r="D1743" s="101">
        <v>262.57024999999999</v>
      </c>
      <c r="E1743" s="110">
        <v>193.384625</v>
      </c>
      <c r="F1743" s="35"/>
      <c r="G1743" s="23">
        <v>64.363782986111119</v>
      </c>
      <c r="H1743" s="111">
        <v>64.757687500000003</v>
      </c>
      <c r="I1743" s="106">
        <v>69.272395833333334</v>
      </c>
      <c r="J1743" s="26">
        <v>0</v>
      </c>
      <c r="K1743" s="104">
        <v>93.001999999999995</v>
      </c>
      <c r="L1743" s="107">
        <v>22.080104166666668</v>
      </c>
      <c r="M1743" s="102">
        <v>263.49608333333333</v>
      </c>
      <c r="N1743" s="108">
        <v>132.79435416666666</v>
      </c>
      <c r="O1743" s="103">
        <v>70.570937499999999</v>
      </c>
      <c r="P1743" s="116"/>
      <c r="Q1743" s="116"/>
      <c r="R1743" s="39">
        <v>0</v>
      </c>
      <c r="S1743" s="58"/>
      <c r="T1743" s="58"/>
      <c r="V1743" s="24">
        <f t="shared" si="121"/>
        <v>1236.2922204861109</v>
      </c>
      <c r="X1743" s="5">
        <v>426.28033593174473</v>
      </c>
      <c r="Z1743" s="20">
        <f t="shared" si="122"/>
        <v>1662.5725564178556</v>
      </c>
      <c r="AA1743" s="59">
        <f t="shared" si="120"/>
        <v>41754</v>
      </c>
      <c r="AB1743" s="25">
        <v>130.92023</v>
      </c>
      <c r="AC1743" s="52">
        <v>375.67167000000001</v>
      </c>
      <c r="AD1743" s="53">
        <v>0</v>
      </c>
      <c r="AE1743" s="54">
        <v>456.31209999999999</v>
      </c>
      <c r="AF1743" s="55">
        <v>229.50364999999999</v>
      </c>
      <c r="AG1743" s="56">
        <v>21.392019999999999</v>
      </c>
      <c r="AH1743" s="100">
        <v>75.352625000000003</v>
      </c>
      <c r="AI1743" s="35"/>
      <c r="AJ1743" s="58">
        <v>13.383040000000001</v>
      </c>
      <c r="AK1743" s="58"/>
      <c r="AL1743" s="35">
        <v>0</v>
      </c>
      <c r="AM1743" s="35"/>
      <c r="AN1743" s="35"/>
      <c r="AQ1743" s="24">
        <f t="shared" si="124"/>
        <v>1302.535335</v>
      </c>
      <c r="AS1743" s="34">
        <v>850</v>
      </c>
      <c r="AU1743" s="20">
        <f t="shared" si="123"/>
        <v>2152.535335</v>
      </c>
      <c r="AW1743" s="20"/>
    </row>
    <row r="1744" spans="1:49" x14ac:dyDescent="0.25">
      <c r="A1744" t="str">
        <f>VLOOKUP($B1744,'Cushing Balance'!$C$2:$E$500,3,TRUE)</f>
        <v>172014</v>
      </c>
      <c r="B1744" s="1">
        <v>41755</v>
      </c>
      <c r="C1744" s="31"/>
      <c r="D1744" s="101">
        <v>360.94970833333332</v>
      </c>
      <c r="E1744" s="110">
        <v>192.05002083333335</v>
      </c>
      <c r="F1744" s="35"/>
      <c r="G1744" s="23">
        <v>64.363782986111119</v>
      </c>
      <c r="H1744" s="111">
        <v>70.020562499999997</v>
      </c>
      <c r="I1744" s="106">
        <v>70.784875</v>
      </c>
      <c r="J1744" s="26">
        <v>0</v>
      </c>
      <c r="K1744" s="104">
        <v>95.62833333333333</v>
      </c>
      <c r="L1744" s="107">
        <v>22.307541666666669</v>
      </c>
      <c r="M1744" s="102">
        <v>244.58889583333334</v>
      </c>
      <c r="N1744" s="108">
        <v>142.27833333333334</v>
      </c>
      <c r="O1744" s="103">
        <v>68.422437500000001</v>
      </c>
      <c r="P1744" s="116"/>
      <c r="Q1744" s="116"/>
      <c r="R1744" s="39">
        <v>0</v>
      </c>
      <c r="S1744" s="58"/>
      <c r="T1744" s="58"/>
      <c r="V1744" s="24">
        <f t="shared" si="121"/>
        <v>1331.3944913194446</v>
      </c>
      <c r="X1744" s="5">
        <v>426.28033593174473</v>
      </c>
      <c r="Z1744" s="20">
        <f t="shared" si="122"/>
        <v>1757.6748272511893</v>
      </c>
      <c r="AA1744" s="59">
        <f t="shared" si="120"/>
        <v>41755</v>
      </c>
      <c r="AB1744" s="25">
        <v>131.88223000000002</v>
      </c>
      <c r="AC1744" s="52">
        <v>265.02782999999999</v>
      </c>
      <c r="AD1744" s="53">
        <v>0</v>
      </c>
      <c r="AE1744" s="54">
        <v>455.75190000000003</v>
      </c>
      <c r="AF1744" s="55">
        <v>225.00335000000001</v>
      </c>
      <c r="AG1744" s="56">
        <v>21.494790000000002</v>
      </c>
      <c r="AH1744" s="100">
        <v>46.302041666666668</v>
      </c>
      <c r="AI1744" s="35"/>
      <c r="AJ1744" s="58">
        <v>16.096520000000002</v>
      </c>
      <c r="AK1744" s="58"/>
      <c r="AL1744" s="35">
        <v>0</v>
      </c>
      <c r="AM1744" s="35"/>
      <c r="AN1744" s="35"/>
      <c r="AQ1744" s="24">
        <f t="shared" si="124"/>
        <v>1161.5586616666667</v>
      </c>
      <c r="AS1744" s="34">
        <v>850</v>
      </c>
      <c r="AU1744" s="20">
        <f t="shared" si="123"/>
        <v>2011.5586616666667</v>
      </c>
      <c r="AW1744" s="20"/>
    </row>
    <row r="1745" spans="1:49" x14ac:dyDescent="0.25">
      <c r="A1745" t="str">
        <f>VLOOKUP($B1745,'Cushing Balance'!$C$2:$E$500,3,TRUE)</f>
        <v>172014</v>
      </c>
      <c r="B1745" s="1">
        <v>41756</v>
      </c>
      <c r="C1745" s="31"/>
      <c r="D1745" s="101">
        <v>229.28997916666665</v>
      </c>
      <c r="E1745" s="110">
        <v>200.4118125</v>
      </c>
      <c r="F1745" s="35"/>
      <c r="G1745" s="23">
        <v>64.363782986111119</v>
      </c>
      <c r="H1745" s="111">
        <v>60.029625000000003</v>
      </c>
      <c r="I1745" s="106">
        <v>70.595395833333328</v>
      </c>
      <c r="J1745" s="26">
        <v>0</v>
      </c>
      <c r="K1745" s="104">
        <v>93.667041666666677</v>
      </c>
      <c r="L1745" s="107">
        <v>22.21802083333333</v>
      </c>
      <c r="M1745" s="102">
        <v>254.55268749999999</v>
      </c>
      <c r="N1745" s="108">
        <v>108.07797916666667</v>
      </c>
      <c r="O1745" s="103">
        <v>69.539416666666668</v>
      </c>
      <c r="P1745" s="116"/>
      <c r="Q1745" s="116"/>
      <c r="R1745" s="39">
        <v>0</v>
      </c>
      <c r="S1745" s="58"/>
      <c r="T1745" s="58"/>
      <c r="V1745" s="24">
        <f t="shared" si="121"/>
        <v>1172.7457413194445</v>
      </c>
      <c r="X1745" s="5">
        <v>426.28033593174473</v>
      </c>
      <c r="Z1745" s="20">
        <f t="shared" si="122"/>
        <v>1599.0260772511892</v>
      </c>
      <c r="AA1745" s="59">
        <f t="shared" si="120"/>
        <v>41756</v>
      </c>
      <c r="AB1745" s="25">
        <v>131.61142000000001</v>
      </c>
      <c r="AC1745" s="52">
        <v>237.05246</v>
      </c>
      <c r="AD1745" s="53">
        <v>0</v>
      </c>
      <c r="AE1745" s="54">
        <v>499.71427</v>
      </c>
      <c r="AF1745" s="55">
        <v>224.48492000000002</v>
      </c>
      <c r="AG1745" s="56">
        <v>21.570400000000003</v>
      </c>
      <c r="AH1745" s="100">
        <v>34.422291666666666</v>
      </c>
      <c r="AI1745" s="35"/>
      <c r="AJ1745" s="58">
        <v>15.954559999999999</v>
      </c>
      <c r="AK1745" s="58"/>
      <c r="AL1745" s="35">
        <v>0</v>
      </c>
      <c r="AM1745" s="35"/>
      <c r="AN1745" s="35"/>
      <c r="AQ1745" s="24">
        <f t="shared" si="124"/>
        <v>1164.8103216666668</v>
      </c>
      <c r="AS1745" s="34">
        <v>850</v>
      </c>
      <c r="AU1745" s="20">
        <f t="shared" si="123"/>
        <v>2014.8103216666668</v>
      </c>
      <c r="AW1745" s="20"/>
    </row>
    <row r="1746" spans="1:49" x14ac:dyDescent="0.25">
      <c r="A1746" t="str">
        <f>VLOOKUP($B1746,'Cushing Balance'!$C$2:$E$500,3,TRUE)</f>
        <v>172014</v>
      </c>
      <c r="B1746" s="1">
        <v>41757</v>
      </c>
      <c r="C1746" s="31"/>
      <c r="D1746" s="101">
        <v>23.639812500000001</v>
      </c>
      <c r="E1746" s="110">
        <v>203.75064583333335</v>
      </c>
      <c r="F1746" s="35"/>
      <c r="G1746" s="23">
        <v>64.363782986111119</v>
      </c>
      <c r="H1746" s="111">
        <v>69.736750000000001</v>
      </c>
      <c r="I1746" s="106">
        <v>71.593645833333326</v>
      </c>
      <c r="J1746" s="26">
        <v>0</v>
      </c>
      <c r="K1746" s="104">
        <v>91.422875000000005</v>
      </c>
      <c r="L1746" s="107">
        <v>21.666604166666669</v>
      </c>
      <c r="M1746" s="102">
        <v>220.80904166666664</v>
      </c>
      <c r="N1746" s="108">
        <v>116.61506249999999</v>
      </c>
      <c r="O1746" s="103">
        <v>67.619104166666673</v>
      </c>
      <c r="P1746" s="116"/>
      <c r="Q1746" s="116"/>
      <c r="R1746" s="39">
        <v>32.14508</v>
      </c>
      <c r="S1746" s="58"/>
      <c r="T1746" s="58"/>
      <c r="V1746" s="24">
        <f t="shared" si="121"/>
        <v>983.36240465277774</v>
      </c>
      <c r="X1746" s="5">
        <v>426.28033593174473</v>
      </c>
      <c r="Z1746" s="20">
        <f t="shared" si="122"/>
        <v>1409.6427405845225</v>
      </c>
      <c r="AA1746" s="59">
        <f t="shared" si="120"/>
        <v>41757</v>
      </c>
      <c r="AB1746" s="25">
        <v>131.76670999999999</v>
      </c>
      <c r="AC1746" s="52">
        <v>376.37529000000001</v>
      </c>
      <c r="AD1746" s="53">
        <v>0</v>
      </c>
      <c r="AE1746" s="54">
        <v>497.47492</v>
      </c>
      <c r="AF1746" s="55">
        <v>175.92750000000001</v>
      </c>
      <c r="AG1746" s="56">
        <v>21.29833</v>
      </c>
      <c r="AH1746" s="100">
        <v>24.648166666666668</v>
      </c>
      <c r="AI1746" s="35"/>
      <c r="AJ1746" s="58">
        <v>15.84873</v>
      </c>
      <c r="AK1746" s="58"/>
      <c r="AL1746" s="35">
        <v>0</v>
      </c>
      <c r="AM1746" s="35"/>
      <c r="AN1746" s="35"/>
      <c r="AQ1746" s="24">
        <f t="shared" si="124"/>
        <v>1243.3396466666666</v>
      </c>
      <c r="AS1746" s="34">
        <v>850</v>
      </c>
      <c r="AU1746" s="20">
        <f t="shared" si="123"/>
        <v>2093.3396466666663</v>
      </c>
      <c r="AW1746" s="20"/>
    </row>
    <row r="1747" spans="1:49" x14ac:dyDescent="0.25">
      <c r="A1747" t="str">
        <f>VLOOKUP($B1747,'Cushing Balance'!$C$2:$E$500,3,TRUE)</f>
        <v>172014</v>
      </c>
      <c r="B1747" s="1">
        <v>41758</v>
      </c>
      <c r="C1747" s="31"/>
      <c r="D1747" s="101">
        <v>470.81</v>
      </c>
      <c r="E1747" s="110">
        <v>197.2999375</v>
      </c>
      <c r="F1747" s="35"/>
      <c r="G1747" s="23">
        <v>64.363782986111119</v>
      </c>
      <c r="H1747" s="111">
        <v>78.6989375</v>
      </c>
      <c r="I1747" s="106">
        <v>82.417520833333327</v>
      </c>
      <c r="J1747" s="26">
        <v>0</v>
      </c>
      <c r="K1747" s="104">
        <v>88.65539583333333</v>
      </c>
      <c r="L1747" s="107">
        <v>21.900645833333332</v>
      </c>
      <c r="M1747" s="102">
        <v>227.68308333333334</v>
      </c>
      <c r="N1747" s="108">
        <v>148.87629166666665</v>
      </c>
      <c r="O1747" s="103">
        <v>73.367979166666672</v>
      </c>
      <c r="P1747" s="116"/>
      <c r="Q1747" s="116"/>
      <c r="R1747" s="39">
        <v>51.21367</v>
      </c>
      <c r="S1747" s="58"/>
      <c r="T1747" s="58"/>
      <c r="V1747" s="24">
        <f t="shared" si="121"/>
        <v>1505.2872446527779</v>
      </c>
      <c r="X1747" s="5">
        <v>426.28033593174473</v>
      </c>
      <c r="Z1747" s="20">
        <f t="shared" si="122"/>
        <v>1931.5675805845226</v>
      </c>
      <c r="AA1747" s="59">
        <f t="shared" si="120"/>
        <v>41758</v>
      </c>
      <c r="AB1747" s="25">
        <v>140.77369000000002</v>
      </c>
      <c r="AC1747" s="52">
        <v>362.06615000000005</v>
      </c>
      <c r="AD1747" s="53">
        <v>0</v>
      </c>
      <c r="AE1747" s="54">
        <v>531.79420999999991</v>
      </c>
      <c r="AF1747" s="55">
        <v>180.79794000000001</v>
      </c>
      <c r="AG1747" s="56">
        <v>14.08802</v>
      </c>
      <c r="AH1747" s="100">
        <v>27.102729166666666</v>
      </c>
      <c r="AI1747" s="35"/>
      <c r="AJ1747" s="58">
        <v>13.921959999999999</v>
      </c>
      <c r="AK1747" s="58"/>
      <c r="AL1747" s="35">
        <v>0</v>
      </c>
      <c r="AM1747" s="35"/>
      <c r="AN1747" s="35"/>
      <c r="AQ1747" s="24">
        <f t="shared" si="124"/>
        <v>1270.5446991666665</v>
      </c>
      <c r="AS1747" s="34">
        <v>850</v>
      </c>
      <c r="AU1747" s="20">
        <f t="shared" si="123"/>
        <v>2120.5446991666668</v>
      </c>
      <c r="AW1747" s="20"/>
    </row>
    <row r="1748" spans="1:49" x14ac:dyDescent="0.25">
      <c r="A1748" t="str">
        <f>VLOOKUP($B1748,'Cushing Balance'!$C$2:$E$500,3,TRUE)</f>
        <v>172014</v>
      </c>
      <c r="B1748" s="1">
        <v>41759</v>
      </c>
      <c r="C1748" s="31"/>
      <c r="D1748" s="101">
        <v>434.27629166666668</v>
      </c>
      <c r="E1748" s="110">
        <v>197.28272916666666</v>
      </c>
      <c r="F1748" s="35"/>
      <c r="G1748" s="23">
        <v>64.363782986111119</v>
      </c>
      <c r="H1748" s="111">
        <v>78.676479166666667</v>
      </c>
      <c r="I1748" s="106">
        <v>77.414375000000007</v>
      </c>
      <c r="J1748" s="26">
        <v>0</v>
      </c>
      <c r="K1748" s="104">
        <v>82.394020833333329</v>
      </c>
      <c r="L1748" s="107">
        <v>21.627020833333333</v>
      </c>
      <c r="M1748" s="102">
        <v>221.276375</v>
      </c>
      <c r="N1748" s="108">
        <v>149.97602083333334</v>
      </c>
      <c r="O1748" s="103">
        <v>74.217041666666674</v>
      </c>
      <c r="P1748" s="116"/>
      <c r="Q1748" s="116"/>
      <c r="R1748" s="39">
        <v>50.972169999999998</v>
      </c>
      <c r="S1748" s="58"/>
      <c r="T1748" s="58"/>
      <c r="V1748" s="24">
        <f t="shared" si="121"/>
        <v>1452.4763071527777</v>
      </c>
      <c r="X1748" s="5">
        <v>426.28033593174473</v>
      </c>
      <c r="Z1748" s="20">
        <f t="shared" si="122"/>
        <v>1878.7566430845225</v>
      </c>
      <c r="AA1748" s="59">
        <f t="shared" si="120"/>
        <v>41759</v>
      </c>
      <c r="AB1748" s="25">
        <v>149.15456</v>
      </c>
      <c r="AC1748" s="52">
        <v>375.61821000000003</v>
      </c>
      <c r="AD1748" s="53">
        <v>0</v>
      </c>
      <c r="AE1748" s="54">
        <v>561.71634999999992</v>
      </c>
      <c r="AF1748" s="55">
        <v>174.35444000000001</v>
      </c>
      <c r="AG1748" s="56">
        <v>21.619349999999997</v>
      </c>
      <c r="AH1748" s="100">
        <v>29.212229166666667</v>
      </c>
      <c r="AI1748" s="35"/>
      <c r="AJ1748" s="58">
        <v>9.1069800000000001</v>
      </c>
      <c r="AK1748" s="58"/>
      <c r="AL1748" s="35">
        <v>0</v>
      </c>
      <c r="AM1748" s="35"/>
      <c r="AN1748" s="35"/>
      <c r="AQ1748" s="24">
        <f t="shared" si="124"/>
        <v>1320.7821191666667</v>
      </c>
      <c r="AS1748" s="34">
        <v>850</v>
      </c>
      <c r="AU1748" s="20">
        <f t="shared" si="123"/>
        <v>2170.7821191666667</v>
      </c>
      <c r="AW1748" s="20"/>
    </row>
    <row r="1749" spans="1:49" x14ac:dyDescent="0.25">
      <c r="A1749" t="str">
        <f>VLOOKUP($B1749,'Cushing Balance'!$C$2:$E$500,3,TRUE)</f>
        <v>172014</v>
      </c>
      <c r="B1749" s="1">
        <v>41760</v>
      </c>
      <c r="C1749" s="31"/>
      <c r="D1749" s="101">
        <v>253.24766666666665</v>
      </c>
      <c r="E1749" s="110">
        <v>198.07564583333334</v>
      </c>
      <c r="F1749" s="35"/>
      <c r="G1749" s="23">
        <v>69.851058803763422</v>
      </c>
      <c r="H1749" s="111">
        <v>74.160291666666666</v>
      </c>
      <c r="I1749" s="106">
        <v>64.050020833333335</v>
      </c>
      <c r="J1749" s="26">
        <v>0</v>
      </c>
      <c r="K1749" s="104">
        <v>95.286500000000004</v>
      </c>
      <c r="L1749" s="107">
        <v>22.079791666666669</v>
      </c>
      <c r="M1749" s="102">
        <v>301.69714583333331</v>
      </c>
      <c r="N1749" s="108">
        <v>91.307625000000002</v>
      </c>
      <c r="O1749" s="103">
        <v>67.596895833333335</v>
      </c>
      <c r="P1749" s="116"/>
      <c r="Q1749" s="116"/>
      <c r="R1749" s="39">
        <v>32.494999999999997</v>
      </c>
      <c r="S1749" s="58"/>
      <c r="T1749" s="58"/>
      <c r="V1749" s="24">
        <f t="shared" si="121"/>
        <v>1269.8476421370965</v>
      </c>
      <c r="X1749" s="5">
        <v>429.37585624009216</v>
      </c>
      <c r="Z1749" s="20">
        <f t="shared" si="122"/>
        <v>1699.2234983771887</v>
      </c>
      <c r="AA1749" s="59">
        <f t="shared" si="120"/>
        <v>41760</v>
      </c>
      <c r="AB1749" s="25">
        <v>149.90294</v>
      </c>
      <c r="AC1749" s="52">
        <v>372.94152000000003</v>
      </c>
      <c r="AD1749" s="53">
        <v>0</v>
      </c>
      <c r="AE1749" s="54">
        <v>419.17719</v>
      </c>
      <c r="AF1749" s="55">
        <v>181.47864999999999</v>
      </c>
      <c r="AG1749" s="56">
        <v>21.36469</v>
      </c>
      <c r="AH1749" s="100">
        <v>49.934083333333334</v>
      </c>
      <c r="AI1749" s="35"/>
      <c r="AJ1749" s="58">
        <v>8.1332299999999993</v>
      </c>
      <c r="AK1749" s="58"/>
      <c r="AL1749" s="35">
        <v>0</v>
      </c>
      <c r="AM1749" s="35"/>
      <c r="AN1749" s="35"/>
      <c r="AQ1749" s="24">
        <f t="shared" si="124"/>
        <v>1202.9323033333333</v>
      </c>
      <c r="AS1749" s="34">
        <v>852.55</v>
      </c>
      <c r="AU1749" s="20">
        <f t="shared" si="123"/>
        <v>2055.4823033333332</v>
      </c>
      <c r="AW1749" s="20"/>
    </row>
    <row r="1750" spans="1:49" x14ac:dyDescent="0.25">
      <c r="A1750" t="str">
        <f>VLOOKUP($B1750,'Cushing Balance'!$C$2:$E$500,3,TRUE)</f>
        <v>172014</v>
      </c>
      <c r="B1750" s="1">
        <v>41761</v>
      </c>
      <c r="C1750" s="31"/>
      <c r="D1750" s="101">
        <v>0</v>
      </c>
      <c r="E1750" s="110">
        <v>194.75024999999999</v>
      </c>
      <c r="F1750" s="35"/>
      <c r="G1750" s="23">
        <v>69.851058803763422</v>
      </c>
      <c r="H1750" s="111">
        <v>79.4573125</v>
      </c>
      <c r="I1750" s="106">
        <v>70.259749999999997</v>
      </c>
      <c r="J1750" s="26">
        <v>0</v>
      </c>
      <c r="K1750" s="104">
        <v>93.912166666666678</v>
      </c>
      <c r="L1750" s="107">
        <v>22.512875000000001</v>
      </c>
      <c r="M1750" s="102">
        <v>372.90062499999999</v>
      </c>
      <c r="N1750" s="108">
        <v>135.12493749999999</v>
      </c>
      <c r="O1750" s="103">
        <v>67.949541666666676</v>
      </c>
      <c r="P1750" s="116"/>
      <c r="Q1750" s="116"/>
      <c r="R1750" s="39">
        <v>21.051880000000001</v>
      </c>
      <c r="S1750" s="58"/>
      <c r="T1750" s="58"/>
      <c r="V1750" s="24">
        <f t="shared" si="121"/>
        <v>1127.7703971370968</v>
      </c>
      <c r="X1750" s="5">
        <v>429.37585624009216</v>
      </c>
      <c r="Z1750" s="20">
        <f t="shared" si="122"/>
        <v>1557.1462533771889</v>
      </c>
      <c r="AA1750" s="59">
        <f t="shared" si="120"/>
        <v>41761</v>
      </c>
      <c r="AB1750" s="25">
        <v>150.15875</v>
      </c>
      <c r="AC1750" s="52">
        <v>348.40665000000001</v>
      </c>
      <c r="AD1750" s="53">
        <v>0</v>
      </c>
      <c r="AE1750" s="54">
        <v>516.96077000000002</v>
      </c>
      <c r="AF1750" s="55">
        <v>171.51621</v>
      </c>
      <c r="AG1750" s="56">
        <v>20.4025</v>
      </c>
      <c r="AH1750" s="100">
        <v>25.771083333333333</v>
      </c>
      <c r="AI1750" s="35"/>
      <c r="AJ1750" s="58">
        <v>13.04569</v>
      </c>
      <c r="AK1750" s="58"/>
      <c r="AL1750" s="35">
        <v>0</v>
      </c>
      <c r="AM1750" s="35"/>
      <c r="AN1750" s="35"/>
      <c r="AQ1750" s="24">
        <f t="shared" si="124"/>
        <v>1246.2616533333332</v>
      </c>
      <c r="AS1750" s="34">
        <v>852.55</v>
      </c>
      <c r="AU1750" s="20">
        <f t="shared" si="123"/>
        <v>2098.8116533333332</v>
      </c>
      <c r="AW1750" s="20"/>
    </row>
    <row r="1751" spans="1:49" x14ac:dyDescent="0.25">
      <c r="A1751" t="str">
        <f>VLOOKUP($B1751,'Cushing Balance'!$C$2:$E$500,3,TRUE)</f>
        <v>182014</v>
      </c>
      <c r="B1751" s="1">
        <v>41762</v>
      </c>
      <c r="C1751" s="31"/>
      <c r="D1751" s="101">
        <v>301.93616666666668</v>
      </c>
      <c r="E1751" s="110">
        <v>197.56312500000001</v>
      </c>
      <c r="F1751" s="35"/>
      <c r="G1751" s="23">
        <v>69.851058803763422</v>
      </c>
      <c r="H1751" s="111">
        <v>79.219520833333334</v>
      </c>
      <c r="I1751" s="106">
        <v>63.354041666666667</v>
      </c>
      <c r="J1751" s="26">
        <v>0</v>
      </c>
      <c r="K1751" s="104">
        <v>93.786000000000001</v>
      </c>
      <c r="L1751" s="107">
        <v>21.804229166666669</v>
      </c>
      <c r="M1751" s="102">
        <v>390.83639583333331</v>
      </c>
      <c r="N1751" s="108">
        <v>81.472208333333327</v>
      </c>
      <c r="O1751" s="103">
        <v>73.131020833333324</v>
      </c>
      <c r="P1751" s="116"/>
      <c r="Q1751" s="116"/>
      <c r="R1751" s="39">
        <v>1.6109200000000001</v>
      </c>
      <c r="S1751" s="58"/>
      <c r="T1751" s="58"/>
      <c r="V1751" s="24">
        <f t="shared" si="121"/>
        <v>1374.5646871370971</v>
      </c>
      <c r="X1751" s="5">
        <v>429.37585624009216</v>
      </c>
      <c r="Z1751" s="20">
        <f t="shared" si="122"/>
        <v>1803.9405433771892</v>
      </c>
      <c r="AA1751" s="59">
        <f t="shared" si="120"/>
        <v>41762</v>
      </c>
      <c r="AB1751" s="25">
        <v>151.14545999999999</v>
      </c>
      <c r="AC1751" s="52">
        <v>357.93635</v>
      </c>
      <c r="AD1751" s="53">
        <v>0</v>
      </c>
      <c r="AE1751" s="54">
        <v>494.06746000000004</v>
      </c>
      <c r="AF1751" s="55">
        <v>182.90992</v>
      </c>
      <c r="AG1751" s="56">
        <v>20.739189999999997</v>
      </c>
      <c r="AH1751" s="100">
        <v>23.791208333333334</v>
      </c>
      <c r="AI1751" s="35"/>
      <c r="AJ1751" s="58">
        <v>15.83188</v>
      </c>
      <c r="AK1751" s="58"/>
      <c r="AL1751" s="35">
        <v>0</v>
      </c>
      <c r="AM1751" s="35"/>
      <c r="AN1751" s="35"/>
      <c r="AQ1751" s="24">
        <f t="shared" si="124"/>
        <v>1246.4214683333335</v>
      </c>
      <c r="AS1751" s="34">
        <v>852.55</v>
      </c>
      <c r="AU1751" s="20">
        <f t="shared" si="123"/>
        <v>2098.9714683333332</v>
      </c>
      <c r="AW1751" s="20"/>
    </row>
    <row r="1752" spans="1:49" x14ac:dyDescent="0.25">
      <c r="A1752" t="str">
        <f>VLOOKUP($B1752,'Cushing Balance'!$C$2:$E$500,3,TRUE)</f>
        <v>182014</v>
      </c>
      <c r="B1752" s="1">
        <v>41763</v>
      </c>
      <c r="C1752" s="31"/>
      <c r="D1752" s="101">
        <v>363.70150000000001</v>
      </c>
      <c r="E1752" s="110">
        <v>200.1786875</v>
      </c>
      <c r="F1752" s="35"/>
      <c r="G1752" s="23">
        <v>69.851058803763422</v>
      </c>
      <c r="H1752" s="111">
        <v>78.150541666666669</v>
      </c>
      <c r="I1752" s="106">
        <v>68.621916666666678</v>
      </c>
      <c r="J1752" s="26">
        <v>0</v>
      </c>
      <c r="K1752" s="104">
        <v>88.693333333333328</v>
      </c>
      <c r="L1752" s="107">
        <v>22.282374999999998</v>
      </c>
      <c r="M1752" s="102">
        <v>335.26145833333334</v>
      </c>
      <c r="N1752" s="108">
        <v>113.860375</v>
      </c>
      <c r="O1752" s="103">
        <v>70.637437500000004</v>
      </c>
      <c r="P1752" s="116"/>
      <c r="Q1752" s="116"/>
      <c r="R1752" s="39">
        <v>1.14015</v>
      </c>
      <c r="S1752" s="58"/>
      <c r="T1752" s="58"/>
      <c r="V1752" s="24">
        <f t="shared" si="121"/>
        <v>1412.3788338037634</v>
      </c>
      <c r="X1752" s="5">
        <v>429.37585624009216</v>
      </c>
      <c r="Z1752" s="20">
        <f t="shared" si="122"/>
        <v>1841.7546900438556</v>
      </c>
      <c r="AA1752" s="59">
        <f t="shared" si="120"/>
        <v>41763</v>
      </c>
      <c r="AB1752" s="25">
        <v>151.27507999999997</v>
      </c>
      <c r="AC1752" s="52">
        <v>361.79288000000003</v>
      </c>
      <c r="AD1752" s="53">
        <v>0</v>
      </c>
      <c r="AE1752" s="54">
        <v>620.15967000000001</v>
      </c>
      <c r="AF1752" s="55">
        <v>207.85876999999999</v>
      </c>
      <c r="AG1752" s="56">
        <v>21.257709999999999</v>
      </c>
      <c r="AH1752" s="100">
        <v>63.408333333333339</v>
      </c>
      <c r="AI1752" s="35"/>
      <c r="AJ1752" s="58">
        <v>16.161899999999999</v>
      </c>
      <c r="AK1752" s="58"/>
      <c r="AL1752" s="35">
        <v>0</v>
      </c>
      <c r="AM1752" s="35"/>
      <c r="AN1752" s="35"/>
      <c r="AQ1752" s="24">
        <f t="shared" si="124"/>
        <v>1441.9143433333334</v>
      </c>
      <c r="AS1752" s="34">
        <v>852.55</v>
      </c>
      <c r="AU1752" s="20">
        <f t="shared" si="123"/>
        <v>2294.4643433333331</v>
      </c>
      <c r="AW1752" s="20"/>
    </row>
    <row r="1753" spans="1:49" x14ac:dyDescent="0.25">
      <c r="A1753" t="str">
        <f>VLOOKUP($B1753,'Cushing Balance'!$C$2:$E$500,3,TRUE)</f>
        <v>182014</v>
      </c>
      <c r="B1753" s="1">
        <v>41764</v>
      </c>
      <c r="C1753" s="31"/>
      <c r="D1753" s="101">
        <v>181.09087500000001</v>
      </c>
      <c r="E1753" s="110">
        <v>192.68129166666665</v>
      </c>
      <c r="F1753" s="35"/>
      <c r="G1753" s="23">
        <v>69.851058803763422</v>
      </c>
      <c r="H1753" s="111">
        <v>79.177687500000005</v>
      </c>
      <c r="I1753" s="106">
        <v>68.173041666666677</v>
      </c>
      <c r="J1753" s="26">
        <v>0</v>
      </c>
      <c r="K1753" s="104">
        <v>87.993583333333333</v>
      </c>
      <c r="L1753" s="107">
        <v>21.519500000000001</v>
      </c>
      <c r="M1753" s="102">
        <v>387.37200000000001</v>
      </c>
      <c r="N1753" s="108">
        <v>146.32275000000001</v>
      </c>
      <c r="O1753" s="103">
        <v>64.710062500000006</v>
      </c>
      <c r="P1753" s="116"/>
      <c r="Q1753" s="116"/>
      <c r="R1753" s="39">
        <v>0.25533</v>
      </c>
      <c r="S1753" s="58"/>
      <c r="T1753" s="58"/>
      <c r="V1753" s="24">
        <f t="shared" si="121"/>
        <v>1299.1471804704302</v>
      </c>
      <c r="X1753" s="5">
        <v>429.37585624009216</v>
      </c>
      <c r="Z1753" s="20">
        <f t="shared" si="122"/>
        <v>1728.5230367105223</v>
      </c>
      <c r="AA1753" s="59">
        <f t="shared" si="120"/>
        <v>41764</v>
      </c>
      <c r="AB1753" s="25">
        <v>152.11025000000001</v>
      </c>
      <c r="AC1753" s="52">
        <v>374.03644000000003</v>
      </c>
      <c r="AD1753" s="53">
        <v>0</v>
      </c>
      <c r="AE1753" s="54">
        <v>439.88830999999999</v>
      </c>
      <c r="AF1753" s="55">
        <v>223.56956</v>
      </c>
      <c r="AG1753" s="56">
        <v>21.29965</v>
      </c>
      <c r="AH1753" s="100">
        <v>72.737020833333332</v>
      </c>
      <c r="AI1753" s="35"/>
      <c r="AJ1753" s="58">
        <v>16.271080000000001</v>
      </c>
      <c r="AK1753" s="58"/>
      <c r="AL1753" s="35">
        <v>0</v>
      </c>
      <c r="AM1753" s="35"/>
      <c r="AN1753" s="35"/>
      <c r="AQ1753" s="24">
        <f t="shared" si="124"/>
        <v>1299.9123108333333</v>
      </c>
      <c r="AS1753" s="34">
        <v>852.55</v>
      </c>
      <c r="AU1753" s="20">
        <f t="shared" si="123"/>
        <v>2152.4623108333335</v>
      </c>
      <c r="AW1753" s="20"/>
    </row>
    <row r="1754" spans="1:49" x14ac:dyDescent="0.25">
      <c r="A1754" t="str">
        <f>VLOOKUP($B1754,'Cushing Balance'!$C$2:$E$500,3,TRUE)</f>
        <v>182014</v>
      </c>
      <c r="B1754" s="1">
        <v>41765</v>
      </c>
      <c r="C1754" s="31"/>
      <c r="D1754" s="101">
        <v>188.3539375</v>
      </c>
      <c r="E1754" s="110">
        <v>196.25697916666667</v>
      </c>
      <c r="F1754" s="35"/>
      <c r="G1754" s="23">
        <v>69.851058803763422</v>
      </c>
      <c r="H1754" s="111">
        <v>79.451791666666665</v>
      </c>
      <c r="I1754" s="106">
        <v>67.279583333333335</v>
      </c>
      <c r="J1754" s="26">
        <v>0</v>
      </c>
      <c r="K1754" s="104">
        <v>91.169145833333332</v>
      </c>
      <c r="L1754" s="107">
        <v>21.641437499999999</v>
      </c>
      <c r="M1754" s="102">
        <v>318.31118750000002</v>
      </c>
      <c r="N1754" s="108">
        <v>147.33545833333335</v>
      </c>
      <c r="O1754" s="103">
        <v>73.393687499999999</v>
      </c>
      <c r="P1754" s="116"/>
      <c r="Q1754" s="116"/>
      <c r="R1754" s="39">
        <v>0</v>
      </c>
      <c r="S1754" s="58"/>
      <c r="T1754" s="58"/>
      <c r="V1754" s="24">
        <f t="shared" si="121"/>
        <v>1253.0442671370965</v>
      </c>
      <c r="X1754" s="5">
        <v>429.37585624009216</v>
      </c>
      <c r="Z1754" s="20">
        <f t="shared" si="122"/>
        <v>1682.4201233771887</v>
      </c>
      <c r="AA1754" s="59">
        <f t="shared" si="120"/>
        <v>41765</v>
      </c>
      <c r="AB1754" s="25">
        <v>139.70504</v>
      </c>
      <c r="AC1754" s="52">
        <v>234.44114999999999</v>
      </c>
      <c r="AD1754" s="53">
        <v>0</v>
      </c>
      <c r="AE1754" s="54">
        <v>117.22479</v>
      </c>
      <c r="AF1754" s="55">
        <v>226.18735000000001</v>
      </c>
      <c r="AG1754" s="56">
        <v>9.514190000000001</v>
      </c>
      <c r="AH1754" s="100">
        <v>28.9683125</v>
      </c>
      <c r="AI1754" s="35"/>
      <c r="AJ1754" s="58">
        <v>15.894290000000002</v>
      </c>
      <c r="AK1754" s="58"/>
      <c r="AL1754" s="35">
        <v>0</v>
      </c>
      <c r="AM1754" s="35"/>
      <c r="AN1754" s="35"/>
      <c r="AQ1754" s="24">
        <f t="shared" si="124"/>
        <v>771.93512249999992</v>
      </c>
      <c r="AS1754" s="34">
        <v>852.55</v>
      </c>
      <c r="AU1754" s="20">
        <f t="shared" si="123"/>
        <v>1624.4851224999998</v>
      </c>
      <c r="AW1754" s="20"/>
    </row>
    <row r="1755" spans="1:49" x14ac:dyDescent="0.25">
      <c r="A1755" t="str">
        <f>VLOOKUP($B1755,'Cushing Balance'!$C$2:$E$500,3,TRUE)</f>
        <v>182014</v>
      </c>
      <c r="B1755" s="1">
        <v>41766</v>
      </c>
      <c r="C1755" s="31"/>
      <c r="D1755" s="101">
        <v>139.08860416666667</v>
      </c>
      <c r="E1755" s="110">
        <v>195.749</v>
      </c>
      <c r="F1755" s="35"/>
      <c r="G1755" s="23">
        <v>69.851058803763422</v>
      </c>
      <c r="H1755" s="111">
        <v>78.919187500000007</v>
      </c>
      <c r="I1755" s="106">
        <v>75.851354166666667</v>
      </c>
      <c r="J1755" s="26">
        <v>0</v>
      </c>
      <c r="K1755" s="104">
        <v>89.492625000000004</v>
      </c>
      <c r="L1755" s="107">
        <v>21.945083333333333</v>
      </c>
      <c r="M1755" s="102">
        <v>365.68477083333329</v>
      </c>
      <c r="N1755" s="108">
        <v>97.422958333333327</v>
      </c>
      <c r="O1755" s="103">
        <v>73.817625000000007</v>
      </c>
      <c r="P1755" s="116"/>
      <c r="Q1755" s="116"/>
      <c r="R1755" s="39">
        <v>0</v>
      </c>
      <c r="S1755" s="58"/>
      <c r="T1755" s="58"/>
      <c r="V1755" s="24">
        <f t="shared" si="121"/>
        <v>1207.8222671370966</v>
      </c>
      <c r="X1755" s="5">
        <v>429.37585624009216</v>
      </c>
      <c r="Z1755" s="20">
        <f t="shared" si="122"/>
        <v>1637.1981233771887</v>
      </c>
      <c r="AA1755" s="59">
        <f t="shared" si="120"/>
        <v>41766</v>
      </c>
      <c r="AB1755" s="25">
        <v>130.68397999999999</v>
      </c>
      <c r="AC1755" s="52">
        <v>236.26955999999998</v>
      </c>
      <c r="AD1755" s="53">
        <v>0</v>
      </c>
      <c r="AE1755" s="54">
        <v>198.80748</v>
      </c>
      <c r="AF1755" s="55">
        <v>177.39438000000001</v>
      </c>
      <c r="AG1755" s="56">
        <v>1.5453800000000002</v>
      </c>
      <c r="AH1755" s="100">
        <v>85.616749999999996</v>
      </c>
      <c r="AI1755" s="35"/>
      <c r="AJ1755" s="58">
        <v>14.80025</v>
      </c>
      <c r="AK1755" s="58"/>
      <c r="AL1755" s="35">
        <v>0</v>
      </c>
      <c r="AM1755" s="35"/>
      <c r="AN1755" s="35"/>
      <c r="AQ1755" s="24">
        <f t="shared" si="124"/>
        <v>845.11777999999993</v>
      </c>
      <c r="AS1755" s="34">
        <v>852.55</v>
      </c>
      <c r="AU1755" s="20">
        <f t="shared" si="123"/>
        <v>1697.6677799999998</v>
      </c>
      <c r="AW1755" s="20"/>
    </row>
    <row r="1756" spans="1:49" x14ac:dyDescent="0.25">
      <c r="A1756" t="str">
        <f>VLOOKUP($B1756,'Cushing Balance'!$C$2:$E$500,3,TRUE)</f>
        <v>182014</v>
      </c>
      <c r="B1756" s="1">
        <v>41767</v>
      </c>
      <c r="C1756" s="31"/>
      <c r="D1756" s="101">
        <v>0</v>
      </c>
      <c r="E1756" s="110">
        <v>193.67839583333335</v>
      </c>
      <c r="F1756" s="35"/>
      <c r="G1756" s="23">
        <v>69.851058803763422</v>
      </c>
      <c r="H1756" s="111">
        <v>78.286354166666669</v>
      </c>
      <c r="I1756" s="106">
        <v>67.276937500000003</v>
      </c>
      <c r="J1756" s="26">
        <v>0</v>
      </c>
      <c r="K1756" s="104">
        <v>93.877937500000002</v>
      </c>
      <c r="L1756" s="107">
        <v>22.1065</v>
      </c>
      <c r="M1756" s="102">
        <v>286.05320833333332</v>
      </c>
      <c r="N1756" s="108">
        <v>115.88722916666667</v>
      </c>
      <c r="O1756" s="103">
        <v>69.784166666666678</v>
      </c>
      <c r="P1756" s="116"/>
      <c r="Q1756" s="116"/>
      <c r="R1756" s="39">
        <v>23.162479999999999</v>
      </c>
      <c r="S1756" s="58"/>
      <c r="T1756" s="58"/>
      <c r="V1756" s="24">
        <f t="shared" si="121"/>
        <v>1019.9642679704301</v>
      </c>
      <c r="X1756" s="5">
        <v>429.37585624009216</v>
      </c>
      <c r="Z1756" s="20">
        <f t="shared" si="122"/>
        <v>1449.3401242105224</v>
      </c>
      <c r="AA1756" s="59">
        <f t="shared" si="120"/>
        <v>41767</v>
      </c>
      <c r="AB1756" s="25">
        <v>142.8021</v>
      </c>
      <c r="AC1756" s="52">
        <v>374.91453999999999</v>
      </c>
      <c r="AD1756" s="53">
        <v>0</v>
      </c>
      <c r="AE1756" s="54">
        <v>94.942019999999999</v>
      </c>
      <c r="AF1756" s="55">
        <v>193.67248000000001</v>
      </c>
      <c r="AG1756" s="56">
        <v>2.3579400000000001</v>
      </c>
      <c r="AH1756" s="100">
        <v>74.249645833333332</v>
      </c>
      <c r="AI1756" s="35"/>
      <c r="AJ1756" s="58">
        <v>9.0168999999999997</v>
      </c>
      <c r="AK1756" s="58"/>
      <c r="AL1756" s="35">
        <v>0</v>
      </c>
      <c r="AM1756" s="35"/>
      <c r="AN1756" s="35"/>
      <c r="AQ1756" s="24">
        <f t="shared" si="124"/>
        <v>891.95562583333333</v>
      </c>
      <c r="AS1756" s="34">
        <v>852.55</v>
      </c>
      <c r="AU1756" s="20">
        <f t="shared" si="123"/>
        <v>1744.5056258333334</v>
      </c>
      <c r="AW1756" s="20"/>
    </row>
    <row r="1757" spans="1:49" x14ac:dyDescent="0.25">
      <c r="A1757" t="str">
        <f>VLOOKUP($B1757,'Cushing Balance'!$C$2:$E$500,3,TRUE)</f>
        <v>182014</v>
      </c>
      <c r="B1757" s="1">
        <v>41768</v>
      </c>
      <c r="C1757" s="31"/>
      <c r="D1757" s="101">
        <v>0</v>
      </c>
      <c r="E1757" s="110">
        <v>198.68881250000001</v>
      </c>
      <c r="F1757" s="35"/>
      <c r="G1757" s="23">
        <v>69.851058803763422</v>
      </c>
      <c r="H1757" s="111">
        <v>77.606729166666668</v>
      </c>
      <c r="I1757" s="106">
        <v>64.592770833333333</v>
      </c>
      <c r="J1757" s="26">
        <v>0</v>
      </c>
      <c r="K1757" s="104">
        <v>93.375187499999996</v>
      </c>
      <c r="L1757" s="107">
        <v>22.034270833333331</v>
      </c>
      <c r="M1757" s="102">
        <v>399.1954791666667</v>
      </c>
      <c r="N1757" s="108">
        <v>113.80447916666667</v>
      </c>
      <c r="O1757" s="103">
        <v>73.691479166666667</v>
      </c>
      <c r="P1757" s="116"/>
      <c r="Q1757" s="116"/>
      <c r="R1757" s="39">
        <v>76.505830000000003</v>
      </c>
      <c r="S1757" s="58"/>
      <c r="T1757" s="58"/>
      <c r="V1757" s="24">
        <f t="shared" si="121"/>
        <v>1189.3460971370969</v>
      </c>
      <c r="X1757" s="5">
        <v>429.37585624009216</v>
      </c>
      <c r="Z1757" s="20">
        <f t="shared" si="122"/>
        <v>1618.721953377189</v>
      </c>
      <c r="AA1757" s="59">
        <f t="shared" si="120"/>
        <v>41768</v>
      </c>
      <c r="AB1757" s="25">
        <v>150.07123000000001</v>
      </c>
      <c r="AC1757" s="52">
        <v>255.90806000000001</v>
      </c>
      <c r="AD1757" s="53">
        <v>0</v>
      </c>
      <c r="AE1757" s="54">
        <v>519.30959999999993</v>
      </c>
      <c r="AF1757" s="55">
        <v>202.32779000000002</v>
      </c>
      <c r="AG1757" s="56">
        <v>1.18808</v>
      </c>
      <c r="AH1757" s="100">
        <v>57.688083333333338</v>
      </c>
      <c r="AI1757" s="35"/>
      <c r="AJ1757" s="58">
        <v>8.0782699999999998</v>
      </c>
      <c r="AK1757" s="58"/>
      <c r="AL1757" s="35">
        <v>0</v>
      </c>
      <c r="AM1757" s="35"/>
      <c r="AN1757" s="35"/>
      <c r="AQ1757" s="24">
        <f t="shared" si="124"/>
        <v>1194.571113333333</v>
      </c>
      <c r="AS1757" s="34">
        <v>852.55</v>
      </c>
      <c r="AU1757" s="20">
        <f t="shared" si="123"/>
        <v>2047.1211133333329</v>
      </c>
      <c r="AW1757" s="20"/>
    </row>
    <row r="1758" spans="1:49" x14ac:dyDescent="0.25">
      <c r="A1758" t="str">
        <f>VLOOKUP($B1758,'Cushing Balance'!$C$2:$E$500,3,TRUE)</f>
        <v>192014</v>
      </c>
      <c r="B1758" s="1">
        <v>41769</v>
      </c>
      <c r="C1758" s="31"/>
      <c r="D1758" s="101">
        <v>0</v>
      </c>
      <c r="E1758" s="110">
        <v>197.36372916666664</v>
      </c>
      <c r="F1758" s="35"/>
      <c r="G1758" s="23">
        <v>69.851058803763422</v>
      </c>
      <c r="H1758" s="111">
        <v>78.941749999999999</v>
      </c>
      <c r="I1758" s="106">
        <v>62.040374999999997</v>
      </c>
      <c r="J1758" s="26">
        <v>0</v>
      </c>
      <c r="K1758" s="104">
        <v>91.639416666666676</v>
      </c>
      <c r="L1758" s="107">
        <v>22.191854166666669</v>
      </c>
      <c r="M1758" s="102">
        <v>399.63439583333331</v>
      </c>
      <c r="N1758" s="108">
        <v>116.88010416666667</v>
      </c>
      <c r="O1758" s="103">
        <v>75.568541666666675</v>
      </c>
      <c r="P1758" s="116"/>
      <c r="Q1758" s="116"/>
      <c r="R1758" s="39">
        <v>52.834559999999996</v>
      </c>
      <c r="S1758" s="58"/>
      <c r="T1758" s="58"/>
      <c r="V1758" s="24">
        <f t="shared" si="121"/>
        <v>1166.9457854704301</v>
      </c>
      <c r="X1758" s="5">
        <v>429.37585624009216</v>
      </c>
      <c r="Z1758" s="20">
        <f t="shared" si="122"/>
        <v>1596.3216417105223</v>
      </c>
      <c r="AA1758" s="59">
        <f t="shared" si="120"/>
        <v>41769</v>
      </c>
      <c r="AB1758" s="25">
        <v>150.48938000000001</v>
      </c>
      <c r="AC1758" s="52">
        <v>342.93291999999997</v>
      </c>
      <c r="AD1758" s="53">
        <v>0</v>
      </c>
      <c r="AE1758" s="54">
        <v>637.38548000000003</v>
      </c>
      <c r="AF1758" s="55">
        <v>150.14160000000001</v>
      </c>
      <c r="AG1758" s="56">
        <v>4.8990600000000004</v>
      </c>
      <c r="AH1758" s="100">
        <v>76.114500000000007</v>
      </c>
      <c r="AI1758" s="35"/>
      <c r="AJ1758" s="58">
        <v>8.0676299999999994</v>
      </c>
      <c r="AK1758" s="58"/>
      <c r="AL1758" s="35">
        <v>0</v>
      </c>
      <c r="AM1758" s="35"/>
      <c r="AN1758" s="35"/>
      <c r="AQ1758" s="24">
        <f t="shared" si="124"/>
        <v>1370.0305699999999</v>
      </c>
      <c r="AS1758" s="34">
        <v>852.55</v>
      </c>
      <c r="AU1758" s="20">
        <f t="shared" si="123"/>
        <v>2222.5805700000001</v>
      </c>
      <c r="AW1758" s="20"/>
    </row>
    <row r="1759" spans="1:49" x14ac:dyDescent="0.25">
      <c r="A1759" t="str">
        <f>VLOOKUP($B1759,'Cushing Balance'!$C$2:$E$500,3,TRUE)</f>
        <v>192014</v>
      </c>
      <c r="B1759" s="1">
        <v>41770</v>
      </c>
      <c r="C1759" s="31"/>
      <c r="D1759" s="101">
        <v>228.9659375</v>
      </c>
      <c r="E1759" s="110">
        <v>197.99166666666665</v>
      </c>
      <c r="F1759" s="35"/>
      <c r="G1759" s="23">
        <v>69.851058803763422</v>
      </c>
      <c r="H1759" s="111">
        <v>79.041416666666677</v>
      </c>
      <c r="I1759" s="106">
        <v>64.404291666666666</v>
      </c>
      <c r="J1759" s="26">
        <v>0</v>
      </c>
      <c r="K1759" s="104">
        <v>89.531312499999999</v>
      </c>
      <c r="L1759" s="107">
        <v>22.248750000000001</v>
      </c>
      <c r="M1759" s="102">
        <v>386.64556249999998</v>
      </c>
      <c r="N1759" s="108">
        <v>116.31579166666667</v>
      </c>
      <c r="O1759" s="103">
        <v>75.832458333333335</v>
      </c>
      <c r="P1759" s="116"/>
      <c r="Q1759" s="116"/>
      <c r="R1759" s="39">
        <v>43.488419999999998</v>
      </c>
      <c r="S1759" s="58"/>
      <c r="T1759" s="58"/>
      <c r="V1759" s="24">
        <f t="shared" si="121"/>
        <v>1374.3166663037632</v>
      </c>
      <c r="X1759" s="5">
        <v>429.37585624009216</v>
      </c>
      <c r="Z1759" s="20">
        <f t="shared" si="122"/>
        <v>1803.6925225438554</v>
      </c>
      <c r="AA1759" s="59">
        <f t="shared" si="120"/>
        <v>41770</v>
      </c>
      <c r="AB1759" s="25">
        <v>152.40829000000002</v>
      </c>
      <c r="AC1759" s="52">
        <v>372.39258000000001</v>
      </c>
      <c r="AD1759" s="53">
        <v>0</v>
      </c>
      <c r="AE1759" s="54">
        <v>281.65474999999998</v>
      </c>
      <c r="AF1759" s="55">
        <v>183.34432999999999</v>
      </c>
      <c r="AG1759" s="56">
        <v>10.954940000000001</v>
      </c>
      <c r="AH1759" s="100">
        <v>59.855874999999997</v>
      </c>
      <c r="AI1759" s="35"/>
      <c r="AJ1759" s="58">
        <v>8.7872500000000002</v>
      </c>
      <c r="AK1759" s="58"/>
      <c r="AL1759" s="35">
        <v>0</v>
      </c>
      <c r="AM1759" s="35"/>
      <c r="AN1759" s="35"/>
      <c r="AQ1759" s="24">
        <f t="shared" si="124"/>
        <v>1069.398015</v>
      </c>
      <c r="AS1759" s="34">
        <v>852.55</v>
      </c>
      <c r="AU1759" s="20">
        <f t="shared" si="123"/>
        <v>1921.9480149999999</v>
      </c>
      <c r="AW1759" s="20"/>
    </row>
    <row r="1760" spans="1:49" x14ac:dyDescent="0.25">
      <c r="A1760" t="str">
        <f>VLOOKUP($B1760,'Cushing Balance'!$C$2:$E$500,3,TRUE)</f>
        <v>192014</v>
      </c>
      <c r="B1760" s="1">
        <v>41771</v>
      </c>
      <c r="C1760" s="31"/>
      <c r="D1760" s="101">
        <v>368.91377083333333</v>
      </c>
      <c r="E1760" s="110">
        <v>200.49114583333335</v>
      </c>
      <c r="F1760" s="35"/>
      <c r="G1760" s="23">
        <v>69.851058803763422</v>
      </c>
      <c r="H1760" s="111">
        <v>78.955291666666668</v>
      </c>
      <c r="I1760" s="106">
        <v>84.555729166666666</v>
      </c>
      <c r="J1760" s="26">
        <v>0</v>
      </c>
      <c r="K1760" s="104">
        <v>92.972999999999999</v>
      </c>
      <c r="L1760" s="107">
        <v>21.922354166666668</v>
      </c>
      <c r="M1760" s="102">
        <v>344.56731250000001</v>
      </c>
      <c r="N1760" s="108">
        <v>119.04954166666667</v>
      </c>
      <c r="O1760" s="103">
        <v>68.860395833333328</v>
      </c>
      <c r="P1760" s="116"/>
      <c r="Q1760" s="116"/>
      <c r="R1760" s="39">
        <v>23.581099999999999</v>
      </c>
      <c r="S1760" s="58"/>
      <c r="T1760" s="58"/>
      <c r="V1760" s="24">
        <f t="shared" si="121"/>
        <v>1473.7207004704301</v>
      </c>
      <c r="X1760" s="5">
        <v>429.37585624009216</v>
      </c>
      <c r="Z1760" s="20">
        <f t="shared" si="122"/>
        <v>1903.0965567105222</v>
      </c>
      <c r="AA1760" s="59">
        <f t="shared" si="120"/>
        <v>41771</v>
      </c>
      <c r="AB1760" s="25">
        <v>150.17713000000001</v>
      </c>
      <c r="AC1760" s="52">
        <v>372.31783000000001</v>
      </c>
      <c r="AD1760" s="53">
        <v>0</v>
      </c>
      <c r="AE1760" s="54">
        <v>283.86356000000001</v>
      </c>
      <c r="AF1760" s="55">
        <v>209.20054000000002</v>
      </c>
      <c r="AG1760" s="56">
        <v>22.78173</v>
      </c>
      <c r="AH1760" s="100">
        <v>26.874874999999999</v>
      </c>
      <c r="AI1760" s="35"/>
      <c r="AJ1760" s="58">
        <v>7.9023300000000001</v>
      </c>
      <c r="AK1760" s="58"/>
      <c r="AL1760" s="35">
        <v>0</v>
      </c>
      <c r="AM1760" s="35"/>
      <c r="AN1760" s="35"/>
      <c r="AQ1760" s="24">
        <f t="shared" si="124"/>
        <v>1073.1179949999998</v>
      </c>
      <c r="AS1760" s="34">
        <v>852.55</v>
      </c>
      <c r="AU1760" s="20">
        <f t="shared" si="123"/>
        <v>1925.6679949999998</v>
      </c>
      <c r="AW1760" s="20"/>
    </row>
    <row r="1761" spans="1:49" x14ac:dyDescent="0.25">
      <c r="A1761" t="str">
        <f>VLOOKUP($B1761,'Cushing Balance'!$C$2:$E$500,3,TRUE)</f>
        <v>192014</v>
      </c>
      <c r="B1761" s="1">
        <v>41772</v>
      </c>
      <c r="C1761" s="31"/>
      <c r="D1761" s="101">
        <v>366.58631250000002</v>
      </c>
      <c r="E1761" s="110">
        <v>201.12687500000001</v>
      </c>
      <c r="F1761" s="35"/>
      <c r="G1761" s="23">
        <v>69.851058803763422</v>
      </c>
      <c r="H1761" s="111">
        <v>78.24852083333333</v>
      </c>
      <c r="I1761" s="106">
        <v>71.241208333333333</v>
      </c>
      <c r="J1761" s="26">
        <v>0</v>
      </c>
      <c r="K1761" s="104">
        <v>93.129958333333335</v>
      </c>
      <c r="L1761" s="107">
        <v>21.982520833333332</v>
      </c>
      <c r="M1761" s="102">
        <v>384.55358333333334</v>
      </c>
      <c r="N1761" s="108">
        <v>149.37441666666666</v>
      </c>
      <c r="O1761" s="103">
        <v>74.604916666666668</v>
      </c>
      <c r="P1761" s="116"/>
      <c r="Q1761" s="116"/>
      <c r="R1761" s="39">
        <v>47.065750000000001</v>
      </c>
      <c r="S1761" s="58"/>
      <c r="T1761" s="58"/>
      <c r="V1761" s="24">
        <f t="shared" si="121"/>
        <v>1557.7651213037632</v>
      </c>
      <c r="X1761" s="5">
        <v>429.37585624009216</v>
      </c>
      <c r="Z1761" s="20">
        <f t="shared" si="122"/>
        <v>1987.1409775438553</v>
      </c>
      <c r="AA1761" s="59">
        <f t="shared" si="120"/>
        <v>41772</v>
      </c>
      <c r="AB1761" s="25">
        <v>147.94098000000002</v>
      </c>
      <c r="AC1761" s="52">
        <v>367.47757999999999</v>
      </c>
      <c r="AD1761" s="53">
        <v>0</v>
      </c>
      <c r="AE1761" s="54">
        <v>371.06256000000002</v>
      </c>
      <c r="AF1761" s="55">
        <v>227.18158</v>
      </c>
      <c r="AG1761" s="56">
        <v>30.456769999999999</v>
      </c>
      <c r="AH1761" s="100">
        <v>23.673083333333331</v>
      </c>
      <c r="AI1761" s="35"/>
      <c r="AJ1761" s="58">
        <v>11.76577</v>
      </c>
      <c r="AK1761" s="58"/>
      <c r="AL1761" s="35">
        <v>0</v>
      </c>
      <c r="AM1761" s="35"/>
      <c r="AN1761" s="35"/>
      <c r="AQ1761" s="24">
        <f t="shared" si="124"/>
        <v>1179.5583233333334</v>
      </c>
      <c r="AS1761" s="34">
        <v>852.55</v>
      </c>
      <c r="AU1761" s="20">
        <f t="shared" si="123"/>
        <v>2032.1083233333334</v>
      </c>
      <c r="AW1761" s="20"/>
    </row>
    <row r="1762" spans="1:49" x14ac:dyDescent="0.25">
      <c r="A1762" t="str">
        <f>VLOOKUP($B1762,'Cushing Balance'!$C$2:$E$500,3,TRUE)</f>
        <v>192014</v>
      </c>
      <c r="B1762" s="1">
        <v>41773</v>
      </c>
      <c r="C1762" s="31"/>
      <c r="D1762" s="101">
        <v>123.86679166666667</v>
      </c>
      <c r="E1762" s="110">
        <v>194.07183333333333</v>
      </c>
      <c r="F1762" s="35"/>
      <c r="G1762" s="23">
        <v>69.851058803763422</v>
      </c>
      <c r="H1762" s="111">
        <v>77.14747916666667</v>
      </c>
      <c r="I1762" s="106">
        <v>63.073208333333334</v>
      </c>
      <c r="J1762" s="26">
        <v>0</v>
      </c>
      <c r="K1762" s="104">
        <v>91.446229166666669</v>
      </c>
      <c r="L1762" s="107">
        <v>21.913208333333333</v>
      </c>
      <c r="M1762" s="102">
        <v>315.37227083333329</v>
      </c>
      <c r="N1762" s="108">
        <v>149.9993125</v>
      </c>
      <c r="O1762" s="103">
        <v>75.118708333333331</v>
      </c>
      <c r="P1762" s="116"/>
      <c r="Q1762" s="116"/>
      <c r="R1762" s="39">
        <v>57.484499999999997</v>
      </c>
      <c r="S1762" s="58"/>
      <c r="T1762" s="58"/>
      <c r="V1762" s="24">
        <f t="shared" si="121"/>
        <v>1239.3446004704304</v>
      </c>
      <c r="X1762" s="5">
        <v>429.37585624009216</v>
      </c>
      <c r="Z1762" s="20">
        <f t="shared" si="122"/>
        <v>1668.7204567105225</v>
      </c>
      <c r="AA1762" s="59">
        <f t="shared" si="120"/>
        <v>41773</v>
      </c>
      <c r="AB1762" s="25">
        <v>150.92319000000001</v>
      </c>
      <c r="AC1762" s="52">
        <v>380.02141999999998</v>
      </c>
      <c r="AD1762" s="53">
        <v>0</v>
      </c>
      <c r="AE1762" s="54">
        <v>149.69982999999999</v>
      </c>
      <c r="AF1762" s="55">
        <v>224.69399999999999</v>
      </c>
      <c r="AG1762" s="56">
        <v>31.05538</v>
      </c>
      <c r="AH1762" s="100">
        <v>25.792791666666666</v>
      </c>
      <c r="AI1762" s="35"/>
      <c r="AJ1762" s="58">
        <v>15.62196</v>
      </c>
      <c r="AK1762" s="58"/>
      <c r="AL1762" s="35">
        <v>0</v>
      </c>
      <c r="AM1762" s="35"/>
      <c r="AN1762" s="35"/>
      <c r="AQ1762" s="24">
        <f t="shared" si="124"/>
        <v>977.80857166666658</v>
      </c>
      <c r="AS1762" s="34">
        <v>852.55</v>
      </c>
      <c r="AU1762" s="20">
        <f t="shared" si="123"/>
        <v>1830.3585716666666</v>
      </c>
      <c r="AW1762" s="20"/>
    </row>
    <row r="1763" spans="1:49" x14ac:dyDescent="0.25">
      <c r="A1763" t="str">
        <f>VLOOKUP($B1763,'Cushing Balance'!$C$2:$E$500,3,TRUE)</f>
        <v>192014</v>
      </c>
      <c r="B1763" s="1">
        <v>41774</v>
      </c>
      <c r="C1763" s="31"/>
      <c r="D1763" s="101">
        <v>288.62824999999998</v>
      </c>
      <c r="E1763" s="110">
        <v>190.16060416666664</v>
      </c>
      <c r="F1763" s="35"/>
      <c r="G1763" s="23">
        <v>69.851058803763422</v>
      </c>
      <c r="H1763" s="111">
        <v>79.249770833333329</v>
      </c>
      <c r="I1763" s="106">
        <v>80.880270833333327</v>
      </c>
      <c r="J1763" s="26">
        <v>0</v>
      </c>
      <c r="K1763" s="104">
        <v>95.882020833333328</v>
      </c>
      <c r="L1763" s="107">
        <v>21.826479166666669</v>
      </c>
      <c r="M1763" s="102">
        <v>370.96108333333331</v>
      </c>
      <c r="N1763" s="108">
        <v>144.65266666666665</v>
      </c>
      <c r="O1763" s="103">
        <v>72.690312500000005</v>
      </c>
      <c r="P1763" s="116"/>
      <c r="Q1763" s="116"/>
      <c r="R1763" s="39">
        <v>12.198690000000001</v>
      </c>
      <c r="S1763" s="58"/>
      <c r="T1763" s="58"/>
      <c r="V1763" s="24">
        <f t="shared" si="121"/>
        <v>1426.9812071370964</v>
      </c>
      <c r="X1763" s="5">
        <v>429.37585624009216</v>
      </c>
      <c r="Z1763" s="20">
        <f t="shared" si="122"/>
        <v>1856.3570633771885</v>
      </c>
      <c r="AA1763" s="59">
        <f t="shared" si="120"/>
        <v>41774</v>
      </c>
      <c r="AB1763" s="25">
        <v>149.04955999999999</v>
      </c>
      <c r="AC1763" s="52">
        <v>209.56442000000001</v>
      </c>
      <c r="AD1763" s="53">
        <v>0</v>
      </c>
      <c r="AE1763" s="54">
        <v>548.86185</v>
      </c>
      <c r="AF1763" s="55">
        <v>222.83785</v>
      </c>
      <c r="AG1763" s="56">
        <v>31.700599999999998</v>
      </c>
      <c r="AH1763" s="100">
        <v>24.673895833333333</v>
      </c>
      <c r="AI1763" s="35"/>
      <c r="AJ1763" s="58">
        <v>13.511419999999999</v>
      </c>
      <c r="AK1763" s="58"/>
      <c r="AL1763" s="35">
        <v>0</v>
      </c>
      <c r="AM1763" s="35"/>
      <c r="AN1763" s="35"/>
      <c r="AQ1763" s="24">
        <f t="shared" si="124"/>
        <v>1200.1995958333332</v>
      </c>
      <c r="AS1763" s="34">
        <v>852.55</v>
      </c>
      <c r="AU1763" s="20">
        <f t="shared" si="123"/>
        <v>2052.7495958333329</v>
      </c>
      <c r="AW1763" s="20"/>
    </row>
    <row r="1764" spans="1:49" x14ac:dyDescent="0.25">
      <c r="A1764" t="str">
        <f>VLOOKUP($B1764,'Cushing Balance'!$C$2:$E$500,3,TRUE)</f>
        <v>192014</v>
      </c>
      <c r="B1764" s="1">
        <v>41775</v>
      </c>
      <c r="C1764" s="31"/>
      <c r="D1764" s="101">
        <v>96.582875000000001</v>
      </c>
      <c r="E1764" s="110">
        <v>186.22441666666666</v>
      </c>
      <c r="F1764" s="35"/>
      <c r="G1764" s="23">
        <v>69.851058803763422</v>
      </c>
      <c r="H1764" s="111">
        <v>79.537979166666673</v>
      </c>
      <c r="I1764" s="106">
        <v>66.051583333333326</v>
      </c>
      <c r="J1764" s="26">
        <v>0</v>
      </c>
      <c r="K1764" s="104">
        <v>94.982749999999996</v>
      </c>
      <c r="L1764" s="107">
        <v>21.566166666666668</v>
      </c>
      <c r="M1764" s="102">
        <v>301.79545833333333</v>
      </c>
      <c r="N1764" s="108">
        <v>139.00308333333334</v>
      </c>
      <c r="O1764" s="103">
        <v>68.879791666666677</v>
      </c>
      <c r="P1764" s="116"/>
      <c r="Q1764" s="116"/>
      <c r="R1764" s="39">
        <v>4.3475400000000004</v>
      </c>
      <c r="S1764" s="58"/>
      <c r="T1764" s="58"/>
      <c r="V1764" s="24">
        <f t="shared" si="121"/>
        <v>1128.8227029704299</v>
      </c>
      <c r="X1764" s="5">
        <v>429.37585624009216</v>
      </c>
      <c r="Z1764" s="20">
        <f t="shared" si="122"/>
        <v>1558.198559210522</v>
      </c>
      <c r="AA1764" s="59">
        <f t="shared" si="120"/>
        <v>41775</v>
      </c>
      <c r="AB1764" s="25">
        <v>149.42868999999999</v>
      </c>
      <c r="AC1764" s="52">
        <v>381.72169000000002</v>
      </c>
      <c r="AD1764" s="53">
        <v>0</v>
      </c>
      <c r="AE1764" s="54">
        <v>618.15476999999998</v>
      </c>
      <c r="AF1764" s="55">
        <v>215.82073</v>
      </c>
      <c r="AG1764" s="56">
        <v>25.8094</v>
      </c>
      <c r="AH1764" s="100">
        <v>43.982208333333332</v>
      </c>
      <c r="AI1764" s="35"/>
      <c r="AJ1764" s="58">
        <v>8.4769799999999993</v>
      </c>
      <c r="AK1764" s="58"/>
      <c r="AL1764" s="35">
        <v>0</v>
      </c>
      <c r="AM1764" s="35"/>
      <c r="AN1764" s="35"/>
      <c r="AQ1764" s="24">
        <f t="shared" si="124"/>
        <v>1443.3944683333334</v>
      </c>
      <c r="AS1764" s="34">
        <v>852.55</v>
      </c>
      <c r="AU1764" s="20">
        <f t="shared" si="123"/>
        <v>2295.9444683333331</v>
      </c>
      <c r="AW1764" s="20"/>
    </row>
    <row r="1765" spans="1:49" x14ac:dyDescent="0.25">
      <c r="A1765" t="str">
        <f>VLOOKUP($B1765,'Cushing Balance'!$C$2:$E$500,3,TRUE)</f>
        <v>202014</v>
      </c>
      <c r="B1765" s="1">
        <v>41776</v>
      </c>
      <c r="C1765" s="31"/>
      <c r="D1765" s="101">
        <v>302.14991666666668</v>
      </c>
      <c r="E1765" s="110">
        <v>186.647875</v>
      </c>
      <c r="F1765" s="35"/>
      <c r="G1765" s="23">
        <v>69.851058803763422</v>
      </c>
      <c r="H1765" s="111">
        <v>78.794687499999995</v>
      </c>
      <c r="I1765" s="106">
        <v>69.90710416666667</v>
      </c>
      <c r="J1765" s="26">
        <v>0</v>
      </c>
      <c r="K1765" s="104">
        <v>97.940208333333331</v>
      </c>
      <c r="L1765" s="107">
        <v>21.700520833333332</v>
      </c>
      <c r="M1765" s="102">
        <v>238.04902083333334</v>
      </c>
      <c r="N1765" s="108">
        <v>114.50483333333332</v>
      </c>
      <c r="O1765" s="103">
        <v>75.347895833333325</v>
      </c>
      <c r="P1765" s="116"/>
      <c r="Q1765" s="116"/>
      <c r="R1765" s="39">
        <v>1.7054</v>
      </c>
      <c r="S1765" s="58"/>
      <c r="T1765" s="58"/>
      <c r="V1765" s="24">
        <f t="shared" si="121"/>
        <v>1256.5985213037636</v>
      </c>
      <c r="X1765" s="5">
        <v>429.37585624009216</v>
      </c>
      <c r="Z1765" s="20">
        <f t="shared" si="122"/>
        <v>1685.9743775438558</v>
      </c>
      <c r="AA1765" s="59">
        <f t="shared" si="120"/>
        <v>41776</v>
      </c>
      <c r="AB1765" s="25">
        <v>141.52817000000002</v>
      </c>
      <c r="AC1765" s="52">
        <v>382.03208000000001</v>
      </c>
      <c r="AD1765" s="53">
        <v>0</v>
      </c>
      <c r="AE1765" s="54">
        <v>384.98384999999996</v>
      </c>
      <c r="AF1765" s="55">
        <v>209.38285000000002</v>
      </c>
      <c r="AG1765" s="56">
        <v>22.673770000000001</v>
      </c>
      <c r="AH1765" s="100">
        <v>65.176874999999995</v>
      </c>
      <c r="AI1765" s="35"/>
      <c r="AJ1765" s="58">
        <v>13.56813</v>
      </c>
      <c r="AK1765" s="58"/>
      <c r="AL1765" s="35">
        <v>0</v>
      </c>
      <c r="AM1765" s="35"/>
      <c r="AN1765" s="35"/>
      <c r="AQ1765" s="24">
        <f t="shared" si="124"/>
        <v>1219.3457250000001</v>
      </c>
      <c r="AS1765" s="34">
        <v>852.55</v>
      </c>
      <c r="AU1765" s="20">
        <f t="shared" si="123"/>
        <v>2071.8957250000003</v>
      </c>
      <c r="AW1765" s="20"/>
    </row>
    <row r="1766" spans="1:49" x14ac:dyDescent="0.25">
      <c r="A1766" t="str">
        <f>VLOOKUP($B1766,'Cushing Balance'!$C$2:$E$500,3,TRUE)</f>
        <v>202014</v>
      </c>
      <c r="B1766" s="1">
        <v>41777</v>
      </c>
      <c r="C1766" s="31"/>
      <c r="D1766" s="101">
        <v>12.095499999999999</v>
      </c>
      <c r="E1766" s="110">
        <v>191.95293749999999</v>
      </c>
      <c r="F1766" s="35"/>
      <c r="G1766" s="23">
        <v>69.851058803763422</v>
      </c>
      <c r="H1766" s="111">
        <v>75.925770833333331</v>
      </c>
      <c r="I1766" s="106">
        <v>69.918104166666666</v>
      </c>
      <c r="J1766" s="26">
        <v>0</v>
      </c>
      <c r="K1766" s="104">
        <v>97.681416666666678</v>
      </c>
      <c r="L1766" s="107">
        <v>21.857875</v>
      </c>
      <c r="M1766" s="102">
        <v>241.63047916666665</v>
      </c>
      <c r="N1766" s="108">
        <v>85.194645833333325</v>
      </c>
      <c r="O1766" s="103">
        <v>75.011708333333331</v>
      </c>
      <c r="P1766" s="116"/>
      <c r="Q1766" s="116"/>
      <c r="R1766" s="39">
        <v>48.799480000000003</v>
      </c>
      <c r="S1766" s="58"/>
      <c r="T1766" s="58"/>
      <c r="V1766" s="24">
        <f t="shared" si="121"/>
        <v>989.91897630376343</v>
      </c>
      <c r="X1766" s="5">
        <v>429.37585624009216</v>
      </c>
      <c r="Z1766" s="20">
        <f t="shared" si="122"/>
        <v>1419.2948325438556</v>
      </c>
      <c r="AA1766" s="59">
        <f t="shared" si="120"/>
        <v>41777</v>
      </c>
      <c r="AB1766" s="25">
        <v>150.14663000000002</v>
      </c>
      <c r="AC1766" s="52">
        <v>382.30052000000001</v>
      </c>
      <c r="AD1766" s="53">
        <v>0</v>
      </c>
      <c r="AE1766" s="54">
        <v>128.91830999999999</v>
      </c>
      <c r="AF1766" s="55">
        <v>165.88992000000002</v>
      </c>
      <c r="AG1766" s="56">
        <v>22.66656</v>
      </c>
      <c r="AH1766" s="100">
        <v>57.170208333333335</v>
      </c>
      <c r="AI1766" s="35"/>
      <c r="AJ1766" s="58">
        <v>15.0085</v>
      </c>
      <c r="AK1766" s="58"/>
      <c r="AL1766" s="35">
        <v>0</v>
      </c>
      <c r="AM1766" s="35"/>
      <c r="AN1766" s="35"/>
      <c r="AQ1766" s="24">
        <f t="shared" si="124"/>
        <v>922.10064833333342</v>
      </c>
      <c r="AS1766" s="34">
        <v>852.55</v>
      </c>
      <c r="AU1766" s="20">
        <f t="shared" si="123"/>
        <v>1774.6506483333333</v>
      </c>
      <c r="AW1766" s="20"/>
    </row>
    <row r="1767" spans="1:49" x14ac:dyDescent="0.25">
      <c r="A1767" t="str">
        <f>VLOOKUP($B1767,'Cushing Balance'!$C$2:$E$500,3,TRUE)</f>
        <v>202014</v>
      </c>
      <c r="B1767" s="1">
        <v>41778</v>
      </c>
      <c r="C1767" s="31"/>
      <c r="D1767" s="101">
        <v>380.55225000000002</v>
      </c>
      <c r="E1767" s="110">
        <v>55.811395833333336</v>
      </c>
      <c r="F1767" s="35"/>
      <c r="G1767" s="23">
        <v>69.851058803763422</v>
      </c>
      <c r="H1767" s="111">
        <v>74.342520833333325</v>
      </c>
      <c r="I1767" s="106">
        <v>76.766687500000003</v>
      </c>
      <c r="J1767" s="26">
        <v>0</v>
      </c>
      <c r="K1767" s="104">
        <v>94.996791666666667</v>
      </c>
      <c r="L1767" s="107">
        <v>22.107395833333332</v>
      </c>
      <c r="M1767" s="102">
        <v>254.51902083333334</v>
      </c>
      <c r="N1767" s="108">
        <v>109.65897916666667</v>
      </c>
      <c r="O1767" s="103">
        <v>68.087020833333327</v>
      </c>
      <c r="P1767" s="116"/>
      <c r="Q1767" s="116"/>
      <c r="R1767" s="39">
        <v>56.41863</v>
      </c>
      <c r="S1767" s="58"/>
      <c r="T1767" s="58"/>
      <c r="V1767" s="24">
        <f t="shared" si="121"/>
        <v>1263.1117513037636</v>
      </c>
      <c r="X1767" s="5">
        <v>429.37585624009216</v>
      </c>
      <c r="Z1767" s="20">
        <f t="shared" si="122"/>
        <v>1692.4876075438558</v>
      </c>
      <c r="AA1767" s="59">
        <f t="shared" si="120"/>
        <v>41778</v>
      </c>
      <c r="AB1767" s="25">
        <v>151.59217000000001</v>
      </c>
      <c r="AC1767" s="52">
        <v>376.5376</v>
      </c>
      <c r="AD1767" s="53">
        <v>0</v>
      </c>
      <c r="AE1767" s="54">
        <v>607.10410000000002</v>
      </c>
      <c r="AF1767" s="55">
        <v>167.42569</v>
      </c>
      <c r="AG1767" s="56">
        <v>22.771060000000002</v>
      </c>
      <c r="AH1767" s="100">
        <v>49.135958333333335</v>
      </c>
      <c r="AI1767" s="35"/>
      <c r="AJ1767" s="58">
        <v>16.301400000000001</v>
      </c>
      <c r="AK1767" s="58"/>
      <c r="AL1767" s="35">
        <v>0</v>
      </c>
      <c r="AM1767" s="35"/>
      <c r="AN1767" s="35"/>
      <c r="AQ1767" s="24">
        <f t="shared" si="124"/>
        <v>1390.8679783333334</v>
      </c>
      <c r="AS1767" s="34">
        <v>852.55</v>
      </c>
      <c r="AU1767" s="20">
        <f t="shared" si="123"/>
        <v>2243.4179783333334</v>
      </c>
      <c r="AW1767" s="20"/>
    </row>
    <row r="1768" spans="1:49" x14ac:dyDescent="0.25">
      <c r="A1768" t="str">
        <f>VLOOKUP($B1768,'Cushing Balance'!$C$2:$E$500,3,TRUE)</f>
        <v>202014</v>
      </c>
      <c r="B1768" s="1">
        <v>41779</v>
      </c>
      <c r="C1768" s="31"/>
      <c r="D1768" s="101">
        <v>326.1806458333333</v>
      </c>
      <c r="E1768" s="110">
        <v>157.33229166666666</v>
      </c>
      <c r="F1768" s="35"/>
      <c r="G1768" s="23">
        <v>69.851058803763422</v>
      </c>
      <c r="H1768" s="111">
        <v>79.004520833333331</v>
      </c>
      <c r="I1768" s="106">
        <v>70.52910416666667</v>
      </c>
      <c r="J1768" s="26">
        <v>0</v>
      </c>
      <c r="K1768" s="104">
        <v>91.554479166666667</v>
      </c>
      <c r="L1768" s="107">
        <v>21.721416666666666</v>
      </c>
      <c r="M1768" s="102">
        <v>295.53100000000001</v>
      </c>
      <c r="N1768" s="108">
        <v>148.16872916666665</v>
      </c>
      <c r="O1768" s="103">
        <v>69.996583333333334</v>
      </c>
      <c r="P1768" s="116"/>
      <c r="Q1768" s="116"/>
      <c r="R1768" s="39">
        <v>21.211880000000001</v>
      </c>
      <c r="S1768" s="58"/>
      <c r="T1768" s="58"/>
      <c r="V1768" s="24">
        <f t="shared" si="121"/>
        <v>1351.0817096370968</v>
      </c>
      <c r="X1768" s="5">
        <v>429.37585624009216</v>
      </c>
      <c r="Z1768" s="20">
        <f t="shared" si="122"/>
        <v>1780.4575658771889</v>
      </c>
      <c r="AA1768" s="59">
        <f t="shared" si="120"/>
        <v>41779</v>
      </c>
      <c r="AB1768" s="25">
        <v>147.08750000000001</v>
      </c>
      <c r="AC1768" s="52">
        <v>380.47755999999998</v>
      </c>
      <c r="AD1768" s="53">
        <v>0</v>
      </c>
      <c r="AE1768" s="54">
        <v>270.95330999999999</v>
      </c>
      <c r="AF1768" s="55">
        <v>203.41835</v>
      </c>
      <c r="AG1768" s="56">
        <v>22.727709999999998</v>
      </c>
      <c r="AH1768" s="100">
        <v>22.478104166666668</v>
      </c>
      <c r="AI1768" s="35"/>
      <c r="AJ1768" s="58">
        <v>16.46452</v>
      </c>
      <c r="AK1768" s="58"/>
      <c r="AL1768" s="35">
        <v>0</v>
      </c>
      <c r="AM1768" s="35"/>
      <c r="AN1768" s="35"/>
      <c r="AQ1768" s="24">
        <f t="shared" si="124"/>
        <v>1063.6070541666668</v>
      </c>
      <c r="AS1768" s="34">
        <v>852.55</v>
      </c>
      <c r="AU1768" s="20">
        <f t="shared" si="123"/>
        <v>1916.1570541666667</v>
      </c>
      <c r="AW1768" s="20"/>
    </row>
    <row r="1769" spans="1:49" x14ac:dyDescent="0.25">
      <c r="A1769" t="str">
        <f>VLOOKUP($B1769,'Cushing Balance'!$C$2:$E$500,3,TRUE)</f>
        <v>202014</v>
      </c>
      <c r="B1769" s="1">
        <v>41780</v>
      </c>
      <c r="C1769" s="31"/>
      <c r="D1769" s="101">
        <v>281.24931249999997</v>
      </c>
      <c r="E1769" s="110">
        <v>201.36827083333336</v>
      </c>
      <c r="F1769" s="35"/>
      <c r="G1769" s="23">
        <v>69.851058803763422</v>
      </c>
      <c r="H1769" s="111">
        <v>79.203791666666675</v>
      </c>
      <c r="I1769" s="106">
        <v>69.768208333333334</v>
      </c>
      <c r="J1769" s="26">
        <v>0</v>
      </c>
      <c r="K1769" s="104">
        <v>91.735749999999996</v>
      </c>
      <c r="L1769" s="107">
        <v>21.935208333333332</v>
      </c>
      <c r="M1769" s="102">
        <v>386.43062500000002</v>
      </c>
      <c r="N1769" s="108">
        <v>149.511875</v>
      </c>
      <c r="O1769" s="103">
        <v>74.012645833333323</v>
      </c>
      <c r="P1769" s="116"/>
      <c r="Q1769" s="116"/>
      <c r="R1769" s="39">
        <v>10.872770000000001</v>
      </c>
      <c r="S1769" s="58"/>
      <c r="T1769" s="58"/>
      <c r="V1769" s="24">
        <f t="shared" si="121"/>
        <v>1435.9395163037632</v>
      </c>
      <c r="X1769" s="5">
        <v>429.37585624009216</v>
      </c>
      <c r="Z1769" s="20">
        <f t="shared" si="122"/>
        <v>1865.3153725438553</v>
      </c>
      <c r="AA1769" s="59">
        <f t="shared" si="120"/>
        <v>41780</v>
      </c>
      <c r="AB1769" s="25">
        <v>129.89663000000002</v>
      </c>
      <c r="AC1769" s="52">
        <v>386.18973</v>
      </c>
      <c r="AD1769" s="53">
        <v>0</v>
      </c>
      <c r="AE1769" s="54">
        <v>499.77246000000002</v>
      </c>
      <c r="AF1769" s="55">
        <v>224.53767000000002</v>
      </c>
      <c r="AG1769" s="56">
        <v>22.71604</v>
      </c>
      <c r="AH1769" s="100">
        <v>50.218166666666662</v>
      </c>
      <c r="AI1769" s="35"/>
      <c r="AJ1769" s="58">
        <v>16.307169999999999</v>
      </c>
      <c r="AK1769" s="58"/>
      <c r="AL1769" s="35">
        <v>0</v>
      </c>
      <c r="AM1769" s="35"/>
      <c r="AN1769" s="35"/>
      <c r="AQ1769" s="24">
        <f t="shared" si="124"/>
        <v>1329.6378666666669</v>
      </c>
      <c r="AS1769" s="34">
        <v>852.55</v>
      </c>
      <c r="AU1769" s="20">
        <f t="shared" si="123"/>
        <v>2182.1878666666671</v>
      </c>
      <c r="AW1769" s="20"/>
    </row>
    <row r="1770" spans="1:49" x14ac:dyDescent="0.25">
      <c r="A1770" t="str">
        <f>VLOOKUP($B1770,'Cushing Balance'!$C$2:$E$500,3,TRUE)</f>
        <v>202014</v>
      </c>
      <c r="B1770" s="1">
        <v>41781</v>
      </c>
      <c r="C1770" s="31"/>
      <c r="D1770" s="101">
        <v>0</v>
      </c>
      <c r="E1770" s="110">
        <v>193.78058333333334</v>
      </c>
      <c r="F1770" s="35"/>
      <c r="G1770" s="23">
        <v>69.851058803763422</v>
      </c>
      <c r="H1770" s="111">
        <v>78.791770833333331</v>
      </c>
      <c r="I1770" s="106">
        <v>78.052395833333335</v>
      </c>
      <c r="J1770" s="26">
        <v>0</v>
      </c>
      <c r="K1770" s="104">
        <v>89.637812499999995</v>
      </c>
      <c r="L1770" s="107">
        <v>22.043479166666668</v>
      </c>
      <c r="M1770" s="102">
        <v>349.9465208333333</v>
      </c>
      <c r="N1770" s="108">
        <v>119.2568125</v>
      </c>
      <c r="O1770" s="103">
        <v>71.257666666666665</v>
      </c>
      <c r="P1770" s="116"/>
      <c r="Q1770" s="116"/>
      <c r="R1770" s="39">
        <v>9.9664799999999989</v>
      </c>
      <c r="S1770" s="58"/>
      <c r="T1770" s="58"/>
      <c r="V1770" s="24">
        <f t="shared" si="121"/>
        <v>1082.5845804704302</v>
      </c>
      <c r="X1770" s="5">
        <v>429.37585624009216</v>
      </c>
      <c r="Z1770" s="20">
        <f t="shared" si="122"/>
        <v>1511.9604367105223</v>
      </c>
      <c r="AA1770" s="59">
        <f t="shared" si="120"/>
        <v>41781</v>
      </c>
      <c r="AB1770" s="25">
        <v>133.75326999999999</v>
      </c>
      <c r="AC1770" s="52">
        <v>370.73616999999996</v>
      </c>
      <c r="AD1770" s="53">
        <v>0</v>
      </c>
      <c r="AE1770" s="54">
        <v>143.15138000000002</v>
      </c>
      <c r="AF1770" s="55">
        <v>200.39946</v>
      </c>
      <c r="AG1770" s="56">
        <v>22.674959999999999</v>
      </c>
      <c r="AH1770" s="100">
        <v>53.532895833333335</v>
      </c>
      <c r="AI1770" s="35"/>
      <c r="AJ1770" s="58">
        <v>13.228729999999999</v>
      </c>
      <c r="AK1770" s="58"/>
      <c r="AL1770" s="35">
        <v>0</v>
      </c>
      <c r="AM1770" s="35"/>
      <c r="AN1770" s="35"/>
      <c r="AQ1770" s="24">
        <f t="shared" si="124"/>
        <v>937.47686583333336</v>
      </c>
      <c r="AS1770" s="34">
        <v>852.55</v>
      </c>
      <c r="AU1770" s="20">
        <f t="shared" si="123"/>
        <v>1790.0268658333334</v>
      </c>
      <c r="AW1770" s="20"/>
    </row>
    <row r="1771" spans="1:49" x14ac:dyDescent="0.25">
      <c r="A1771" t="str">
        <f>VLOOKUP($B1771,'Cushing Balance'!$C$2:$E$500,3,TRUE)</f>
        <v>202014</v>
      </c>
      <c r="B1771" s="1">
        <v>41782</v>
      </c>
      <c r="C1771" s="31"/>
      <c r="D1771" s="101">
        <v>199.72770833333334</v>
      </c>
      <c r="E1771" s="110">
        <v>199.45404166666665</v>
      </c>
      <c r="F1771" s="35"/>
      <c r="G1771" s="23">
        <v>69.851058803763422</v>
      </c>
      <c r="H1771" s="111">
        <v>75.702062499999997</v>
      </c>
      <c r="I1771" s="106">
        <v>87.989770833333324</v>
      </c>
      <c r="J1771" s="26">
        <v>0</v>
      </c>
      <c r="K1771" s="104">
        <v>79.426791666666674</v>
      </c>
      <c r="L1771" s="107">
        <v>21.959499999999998</v>
      </c>
      <c r="M1771" s="102">
        <v>250.36318750000001</v>
      </c>
      <c r="N1771" s="108">
        <v>137.72495833333335</v>
      </c>
      <c r="O1771" s="103">
        <v>70.615208333333328</v>
      </c>
      <c r="P1771" s="116"/>
      <c r="Q1771" s="116"/>
      <c r="R1771" s="39">
        <v>2.0067499999999998</v>
      </c>
      <c r="S1771" s="58"/>
      <c r="T1771" s="58"/>
      <c r="V1771" s="24">
        <f t="shared" si="121"/>
        <v>1194.8210379704301</v>
      </c>
      <c r="X1771" s="5">
        <v>429.37585624009216</v>
      </c>
      <c r="Z1771" s="20">
        <f t="shared" si="122"/>
        <v>1624.1968942105223</v>
      </c>
      <c r="AA1771" s="59">
        <f t="shared" si="120"/>
        <v>41782</v>
      </c>
      <c r="AB1771" s="25">
        <v>144.63771</v>
      </c>
      <c r="AC1771" s="52">
        <v>340.03156000000001</v>
      </c>
      <c r="AD1771" s="53">
        <v>0</v>
      </c>
      <c r="AE1771" s="54">
        <v>108.23621</v>
      </c>
      <c r="AF1771" s="55">
        <v>165.56917000000001</v>
      </c>
      <c r="AG1771" s="56">
        <v>22.741520000000001</v>
      </c>
      <c r="AH1771" s="100">
        <v>19.099416666666666</v>
      </c>
      <c r="AI1771" s="35"/>
      <c r="AJ1771" s="58">
        <v>8.3994199999999992</v>
      </c>
      <c r="AK1771" s="58"/>
      <c r="AL1771" s="35">
        <v>0</v>
      </c>
      <c r="AM1771" s="35"/>
      <c r="AN1771" s="35"/>
      <c r="AQ1771" s="24">
        <f t="shared" si="124"/>
        <v>808.71500666666668</v>
      </c>
      <c r="AS1771" s="34">
        <v>852.55</v>
      </c>
      <c r="AU1771" s="20">
        <f t="shared" si="123"/>
        <v>1661.2650066666665</v>
      </c>
      <c r="AW1771" s="20"/>
    </row>
    <row r="1772" spans="1:49" x14ac:dyDescent="0.25">
      <c r="A1772" t="str">
        <f>VLOOKUP($B1772,'Cushing Balance'!$C$2:$E$500,3,TRUE)</f>
        <v>212014</v>
      </c>
      <c r="B1772" s="1">
        <v>41783</v>
      </c>
      <c r="C1772" s="31"/>
      <c r="D1772" s="101">
        <v>236.98466666666667</v>
      </c>
      <c r="E1772" s="110">
        <v>196.54620833333334</v>
      </c>
      <c r="F1772" s="35"/>
      <c r="G1772" s="23">
        <v>69.851058803763422</v>
      </c>
      <c r="H1772" s="111">
        <v>74.74252083333333</v>
      </c>
      <c r="I1772" s="106">
        <v>66.807479166666667</v>
      </c>
      <c r="J1772" s="26">
        <v>0</v>
      </c>
      <c r="K1772" s="104">
        <v>76.601124999999996</v>
      </c>
      <c r="L1772" s="107">
        <v>21.563187500000002</v>
      </c>
      <c r="M1772" s="102">
        <v>247.45385416666664</v>
      </c>
      <c r="N1772" s="108">
        <v>150</v>
      </c>
      <c r="O1772" s="103">
        <v>61.5925625</v>
      </c>
      <c r="P1772" s="116"/>
      <c r="Q1772" s="116"/>
      <c r="R1772" s="39">
        <v>0</v>
      </c>
      <c r="S1772" s="58"/>
      <c r="T1772" s="58"/>
      <c r="V1772" s="24">
        <f t="shared" si="121"/>
        <v>1202.1426629704301</v>
      </c>
      <c r="X1772" s="5">
        <v>429.37585624009216</v>
      </c>
      <c r="Z1772" s="20">
        <f t="shared" si="122"/>
        <v>1631.5185192105223</v>
      </c>
      <c r="AA1772" s="59">
        <f t="shared" si="120"/>
        <v>41783</v>
      </c>
      <c r="AB1772" s="25">
        <v>149.43467000000001</v>
      </c>
      <c r="AC1772" s="52">
        <v>340.54115000000002</v>
      </c>
      <c r="AD1772" s="53">
        <v>0</v>
      </c>
      <c r="AE1772" s="54">
        <v>427.84740000000005</v>
      </c>
      <c r="AF1772" s="55">
        <v>171.45968999999999</v>
      </c>
      <c r="AG1772" s="56">
        <v>22.143080000000001</v>
      </c>
      <c r="AH1772" s="100">
        <v>39.707374999999999</v>
      </c>
      <c r="AI1772" s="35"/>
      <c r="AJ1772" s="58">
        <v>13.691190000000001</v>
      </c>
      <c r="AK1772" s="58"/>
      <c r="AL1772" s="35">
        <v>0</v>
      </c>
      <c r="AM1772" s="35"/>
      <c r="AN1772" s="35"/>
      <c r="AQ1772" s="24">
        <f t="shared" si="124"/>
        <v>1164.8245549999999</v>
      </c>
      <c r="AS1772" s="34">
        <v>852.55</v>
      </c>
      <c r="AU1772" s="20">
        <f t="shared" si="123"/>
        <v>2017.3745549999999</v>
      </c>
      <c r="AW1772" s="20"/>
    </row>
    <row r="1773" spans="1:49" x14ac:dyDescent="0.25">
      <c r="A1773" t="str">
        <f>VLOOKUP($B1773,'Cushing Balance'!$C$2:$E$500,3,TRUE)</f>
        <v>212014</v>
      </c>
      <c r="B1773" s="1">
        <v>41784</v>
      </c>
      <c r="C1773" s="31"/>
      <c r="D1773" s="101">
        <v>0</v>
      </c>
      <c r="E1773" s="110">
        <v>195.85160416666665</v>
      </c>
      <c r="F1773" s="35"/>
      <c r="G1773" s="23">
        <v>69.851058803763422</v>
      </c>
      <c r="H1773" s="111">
        <v>78.847208333333327</v>
      </c>
      <c r="I1773" s="106">
        <v>57.611895833333335</v>
      </c>
      <c r="J1773" s="26">
        <v>0</v>
      </c>
      <c r="K1773" s="104">
        <v>78.172270833333329</v>
      </c>
      <c r="L1773" s="107">
        <v>21.549979166666667</v>
      </c>
      <c r="M1773" s="102">
        <v>263.97725000000003</v>
      </c>
      <c r="N1773" s="108">
        <v>146.95327083333333</v>
      </c>
      <c r="O1773" s="103">
        <v>62.425125000000001</v>
      </c>
      <c r="P1773" s="116"/>
      <c r="Q1773" s="116"/>
      <c r="R1773" s="39">
        <v>5.5401899999999999</v>
      </c>
      <c r="S1773" s="58"/>
      <c r="T1773" s="58"/>
      <c r="V1773" s="24">
        <f t="shared" si="121"/>
        <v>980.77985297043017</v>
      </c>
      <c r="X1773" s="5">
        <v>429.37585624009216</v>
      </c>
      <c r="Z1773" s="20">
        <f t="shared" si="122"/>
        <v>1410.1557092105222</v>
      </c>
      <c r="AA1773" s="59">
        <f t="shared" si="120"/>
        <v>41784</v>
      </c>
      <c r="AB1773" s="25">
        <v>150.63135</v>
      </c>
      <c r="AC1773" s="52">
        <v>337.10309999999998</v>
      </c>
      <c r="AD1773" s="53">
        <v>0</v>
      </c>
      <c r="AE1773" s="54">
        <v>520.68601999999998</v>
      </c>
      <c r="AF1773" s="55">
        <v>173.15289999999999</v>
      </c>
      <c r="AG1773" s="56">
        <v>21.440169999999998</v>
      </c>
      <c r="AH1773" s="100">
        <v>54.4714375</v>
      </c>
      <c r="AI1773" s="35"/>
      <c r="AJ1773" s="58">
        <v>16.163350000000001</v>
      </c>
      <c r="AK1773" s="58"/>
      <c r="AL1773" s="35">
        <v>0</v>
      </c>
      <c r="AM1773" s="35"/>
      <c r="AN1773" s="35"/>
      <c r="AQ1773" s="24">
        <f t="shared" si="124"/>
        <v>1273.6483275000003</v>
      </c>
      <c r="AS1773" s="34">
        <v>852.55</v>
      </c>
      <c r="AU1773" s="20">
        <f t="shared" si="123"/>
        <v>2126.1983275000002</v>
      </c>
      <c r="AW1773" s="20"/>
    </row>
    <row r="1774" spans="1:49" x14ac:dyDescent="0.25">
      <c r="A1774" t="str">
        <f>VLOOKUP($B1774,'Cushing Balance'!$C$2:$E$500,3,TRUE)</f>
        <v>212014</v>
      </c>
      <c r="B1774" s="1">
        <v>41785</v>
      </c>
      <c r="C1774" s="31"/>
      <c r="D1774" s="101">
        <v>262.23106250000001</v>
      </c>
      <c r="E1774" s="110">
        <v>187.42679166666665</v>
      </c>
      <c r="F1774" s="35"/>
      <c r="G1774" s="23">
        <v>69.851058803763422</v>
      </c>
      <c r="H1774" s="111">
        <v>78.784187500000002</v>
      </c>
      <c r="I1774" s="106">
        <v>74.202687499999996</v>
      </c>
      <c r="J1774" s="26">
        <v>0</v>
      </c>
      <c r="K1774" s="104">
        <v>73.263312499999998</v>
      </c>
      <c r="L1774" s="107">
        <v>21.848833333333332</v>
      </c>
      <c r="M1774" s="102">
        <v>250.14620833333333</v>
      </c>
      <c r="N1774" s="108">
        <v>150</v>
      </c>
      <c r="O1774" s="103">
        <v>70.995312499999997</v>
      </c>
      <c r="P1774" s="116"/>
      <c r="Q1774" s="116"/>
      <c r="R1774" s="39">
        <v>73.548079999999999</v>
      </c>
      <c r="S1774" s="58"/>
      <c r="T1774" s="58"/>
      <c r="V1774" s="24">
        <f t="shared" si="121"/>
        <v>1312.2975346370968</v>
      </c>
      <c r="X1774" s="5">
        <v>429.37585624009216</v>
      </c>
      <c r="Z1774" s="20">
        <f t="shared" si="122"/>
        <v>1741.6733908771889</v>
      </c>
      <c r="AA1774" s="59">
        <f t="shared" si="120"/>
        <v>41785</v>
      </c>
      <c r="AB1774" s="25">
        <v>150.45698000000002</v>
      </c>
      <c r="AC1774" s="52">
        <v>335.09302000000002</v>
      </c>
      <c r="AD1774" s="53">
        <v>0</v>
      </c>
      <c r="AE1774" s="54">
        <v>320.02875</v>
      </c>
      <c r="AF1774" s="55">
        <v>172.14573000000001</v>
      </c>
      <c r="AG1774" s="56">
        <v>21.463249999999999</v>
      </c>
      <c r="AH1774" s="100">
        <v>48.037062499999998</v>
      </c>
      <c r="AI1774" s="35"/>
      <c r="AJ1774" s="58">
        <v>16.14742</v>
      </c>
      <c r="AK1774" s="58"/>
      <c r="AL1774" s="35">
        <v>0</v>
      </c>
      <c r="AM1774" s="35"/>
      <c r="AN1774" s="35"/>
      <c r="AQ1774" s="24">
        <f t="shared" si="124"/>
        <v>1063.3722125000002</v>
      </c>
      <c r="AS1774" s="34">
        <v>852.55</v>
      </c>
      <c r="AU1774" s="20">
        <f t="shared" si="123"/>
        <v>1915.9222125000001</v>
      </c>
      <c r="AW1774" s="20"/>
    </row>
    <row r="1775" spans="1:49" x14ac:dyDescent="0.25">
      <c r="A1775" t="str">
        <f>VLOOKUP($B1775,'Cushing Balance'!$C$2:$E$500,3,TRUE)</f>
        <v>212014</v>
      </c>
      <c r="B1775" s="1">
        <v>41786</v>
      </c>
      <c r="C1775" s="31"/>
      <c r="D1775" s="101">
        <v>148.76252083333335</v>
      </c>
      <c r="E1775" s="110">
        <v>197.43320833333334</v>
      </c>
      <c r="F1775" s="35"/>
      <c r="G1775" s="23">
        <v>69.851058803763422</v>
      </c>
      <c r="H1775" s="111">
        <v>78.028479166666671</v>
      </c>
      <c r="I1775" s="106">
        <v>72.546062500000005</v>
      </c>
      <c r="J1775" s="26">
        <v>0</v>
      </c>
      <c r="K1775" s="104">
        <v>81.7800625</v>
      </c>
      <c r="L1775" s="107">
        <v>21.685291666666668</v>
      </c>
      <c r="M1775" s="102">
        <v>239.56085416666664</v>
      </c>
      <c r="N1775" s="108">
        <v>133.36085416666666</v>
      </c>
      <c r="O1775" s="103">
        <v>62.890208333333334</v>
      </c>
      <c r="P1775" s="116"/>
      <c r="Q1775" s="116"/>
      <c r="R1775" s="39">
        <v>17.736270000000001</v>
      </c>
      <c r="S1775" s="58"/>
      <c r="T1775" s="58"/>
      <c r="V1775" s="24">
        <f t="shared" si="121"/>
        <v>1123.6348704704301</v>
      </c>
      <c r="X1775" s="5">
        <v>429.37585624009216</v>
      </c>
      <c r="Z1775" s="20">
        <f t="shared" si="122"/>
        <v>1553.0107267105222</v>
      </c>
      <c r="AA1775" s="59">
        <f t="shared" si="120"/>
        <v>41786</v>
      </c>
      <c r="AB1775" s="25">
        <v>149.68619000000001</v>
      </c>
      <c r="AC1775" s="52">
        <v>340.72788000000003</v>
      </c>
      <c r="AD1775" s="53">
        <v>0</v>
      </c>
      <c r="AE1775" s="54">
        <v>279.35541999999998</v>
      </c>
      <c r="AF1775" s="55">
        <v>162.35398000000001</v>
      </c>
      <c r="AG1775" s="56">
        <v>20.19896</v>
      </c>
      <c r="AH1775" s="100">
        <v>56.654187499999999</v>
      </c>
      <c r="AI1775" s="35"/>
      <c r="AJ1775" s="58">
        <v>16.059979999999999</v>
      </c>
      <c r="AK1775" s="58"/>
      <c r="AL1775" s="35">
        <v>0</v>
      </c>
      <c r="AM1775" s="35"/>
      <c r="AN1775" s="35"/>
      <c r="AQ1775" s="24">
        <f t="shared" si="124"/>
        <v>1025.0365975</v>
      </c>
      <c r="AS1775" s="34">
        <v>852.55</v>
      </c>
      <c r="AU1775" s="20">
        <f t="shared" si="123"/>
        <v>1877.5865974999999</v>
      </c>
      <c r="AW1775" s="20"/>
    </row>
    <row r="1776" spans="1:49" x14ac:dyDescent="0.25">
      <c r="A1776" t="str">
        <f>VLOOKUP($B1776,'Cushing Balance'!$C$2:$E$500,3,TRUE)</f>
        <v>212014</v>
      </c>
      <c r="B1776" s="1">
        <v>41787</v>
      </c>
      <c r="C1776" s="31"/>
      <c r="D1776" s="101">
        <v>379.15466666666669</v>
      </c>
      <c r="E1776" s="110">
        <v>199.15152083333334</v>
      </c>
      <c r="F1776" s="35"/>
      <c r="G1776" s="23">
        <v>69.851058803763422</v>
      </c>
      <c r="H1776" s="111">
        <v>74.151916666666665</v>
      </c>
      <c r="I1776" s="106">
        <v>75.605833333333322</v>
      </c>
      <c r="J1776" s="26">
        <v>0</v>
      </c>
      <c r="K1776" s="104">
        <v>86.455520833333324</v>
      </c>
      <c r="L1776" s="107">
        <v>22.090812499999998</v>
      </c>
      <c r="M1776" s="102">
        <v>255.15008333333336</v>
      </c>
      <c r="N1776" s="108">
        <v>136.28018750000001</v>
      </c>
      <c r="O1776" s="103">
        <v>66.870562500000005</v>
      </c>
      <c r="P1776" s="116"/>
      <c r="Q1776" s="116"/>
      <c r="R1776" s="39">
        <v>9.9649400000000004</v>
      </c>
      <c r="S1776" s="58"/>
      <c r="T1776" s="58"/>
      <c r="V1776" s="24">
        <f t="shared" si="121"/>
        <v>1374.7271029704302</v>
      </c>
      <c r="X1776" s="5">
        <v>429.37585624009216</v>
      </c>
      <c r="Z1776" s="20">
        <f t="shared" si="122"/>
        <v>1804.1029592105224</v>
      </c>
      <c r="AA1776" s="59">
        <f t="shared" si="120"/>
        <v>41787</v>
      </c>
      <c r="AB1776" s="25">
        <v>144.88223000000002</v>
      </c>
      <c r="AC1776" s="52">
        <v>173.49876999999998</v>
      </c>
      <c r="AD1776" s="53">
        <v>0</v>
      </c>
      <c r="AE1776" s="54">
        <v>399.21275000000003</v>
      </c>
      <c r="AF1776" s="55">
        <v>165.28744</v>
      </c>
      <c r="AG1776" s="56">
        <v>22.334</v>
      </c>
      <c r="AH1776" s="100">
        <v>66.071229166666669</v>
      </c>
      <c r="AI1776" s="35"/>
      <c r="AJ1776" s="58">
        <v>16.078229999999998</v>
      </c>
      <c r="AK1776" s="58"/>
      <c r="AL1776" s="35">
        <v>0</v>
      </c>
      <c r="AM1776" s="35"/>
      <c r="AN1776" s="35"/>
      <c r="AQ1776" s="24">
        <f t="shared" si="124"/>
        <v>987.3646491666666</v>
      </c>
      <c r="AS1776" s="34">
        <v>852.55</v>
      </c>
      <c r="AU1776" s="20">
        <f t="shared" si="123"/>
        <v>1839.9146491666665</v>
      </c>
      <c r="AW1776" s="20"/>
    </row>
    <row r="1777" spans="1:49" x14ac:dyDescent="0.25">
      <c r="A1777" t="str">
        <f>VLOOKUP($B1777,'Cushing Balance'!$C$2:$E$500,3,TRUE)</f>
        <v>212014</v>
      </c>
      <c r="B1777" s="1">
        <v>41788</v>
      </c>
      <c r="C1777" s="31"/>
      <c r="D1777" s="101">
        <v>82.3125</v>
      </c>
      <c r="E1777" s="110">
        <v>201.24235416666664</v>
      </c>
      <c r="F1777" s="35"/>
      <c r="G1777" s="23">
        <v>69.851058803763422</v>
      </c>
      <c r="H1777" s="111">
        <v>75.601729166666672</v>
      </c>
      <c r="I1777" s="106">
        <v>68.479979166666666</v>
      </c>
      <c r="J1777" s="26">
        <v>0</v>
      </c>
      <c r="K1777" s="104">
        <v>87.259604166666676</v>
      </c>
      <c r="L1777" s="107">
        <v>22.046520833333332</v>
      </c>
      <c r="M1777" s="102">
        <v>359.81614583333334</v>
      </c>
      <c r="N1777" s="108">
        <v>115.57668750000001</v>
      </c>
      <c r="O1777" s="103">
        <v>66.018749999999997</v>
      </c>
      <c r="P1777" s="116"/>
      <c r="Q1777" s="116"/>
      <c r="R1777" s="39">
        <v>11.057129999999999</v>
      </c>
      <c r="S1777" s="58"/>
      <c r="T1777" s="58"/>
      <c r="V1777" s="24">
        <f t="shared" si="121"/>
        <v>1159.2624596370965</v>
      </c>
      <c r="X1777" s="5">
        <v>429.37585624009216</v>
      </c>
      <c r="Z1777" s="20">
        <f t="shared" si="122"/>
        <v>1588.6383158771887</v>
      </c>
      <c r="AA1777" s="59">
        <f t="shared" si="120"/>
        <v>41788</v>
      </c>
      <c r="AB1777" s="25">
        <v>147.74348000000001</v>
      </c>
      <c r="AC1777" s="52">
        <v>8.6288999999999998</v>
      </c>
      <c r="AD1777" s="53">
        <v>0</v>
      </c>
      <c r="AE1777" s="54">
        <v>496.75240000000002</v>
      </c>
      <c r="AF1777" s="55">
        <v>169.17854</v>
      </c>
      <c r="AG1777" s="56">
        <v>22.643919999999998</v>
      </c>
      <c r="AH1777" s="100">
        <v>91.689416666666673</v>
      </c>
      <c r="AI1777" s="35"/>
      <c r="AJ1777" s="58">
        <v>11.46815</v>
      </c>
      <c r="AK1777" s="58"/>
      <c r="AL1777" s="35">
        <v>0</v>
      </c>
      <c r="AM1777" s="35"/>
      <c r="AN1777" s="35"/>
      <c r="AQ1777" s="24">
        <f t="shared" si="124"/>
        <v>948.10480666666672</v>
      </c>
      <c r="AS1777" s="34">
        <v>852.55</v>
      </c>
      <c r="AU1777" s="20">
        <f t="shared" si="123"/>
        <v>1800.6548066666667</v>
      </c>
      <c r="AW1777" s="20"/>
    </row>
    <row r="1778" spans="1:49" x14ac:dyDescent="0.25">
      <c r="A1778" t="str">
        <f>VLOOKUP($B1778,'Cushing Balance'!$C$2:$E$500,3,TRUE)</f>
        <v>212014</v>
      </c>
      <c r="B1778" s="1">
        <v>41789</v>
      </c>
      <c r="C1778" s="31"/>
      <c r="D1778" s="101">
        <v>440.96131250000002</v>
      </c>
      <c r="E1778" s="110">
        <v>166.26733333333334</v>
      </c>
      <c r="F1778" s="35"/>
      <c r="G1778" s="23">
        <v>69.851058803763422</v>
      </c>
      <c r="H1778" s="111">
        <v>80</v>
      </c>
      <c r="I1778" s="106">
        <v>70.501791666666676</v>
      </c>
      <c r="J1778" s="26">
        <v>0</v>
      </c>
      <c r="K1778" s="104">
        <v>86.233874999999998</v>
      </c>
      <c r="L1778" s="107">
        <v>21.568249999999999</v>
      </c>
      <c r="M1778" s="102">
        <v>333.8189375</v>
      </c>
      <c r="N1778" s="108">
        <v>113.39410416666666</v>
      </c>
      <c r="O1778" s="103">
        <v>71.698354166666675</v>
      </c>
      <c r="P1778" s="116"/>
      <c r="Q1778" s="116"/>
      <c r="R1778" s="39">
        <v>42.846080000000001</v>
      </c>
      <c r="S1778" s="58"/>
      <c r="T1778" s="58"/>
      <c r="V1778" s="24">
        <f t="shared" si="121"/>
        <v>1497.1410971370967</v>
      </c>
      <c r="X1778" s="5">
        <v>429.37585624009216</v>
      </c>
      <c r="Z1778" s="20">
        <f t="shared" si="122"/>
        <v>1926.5169533771889</v>
      </c>
      <c r="AA1778" s="59">
        <f t="shared" si="120"/>
        <v>41789</v>
      </c>
      <c r="AB1778" s="25">
        <v>150.52429000000001</v>
      </c>
      <c r="AC1778" s="52">
        <v>10.35408</v>
      </c>
      <c r="AD1778" s="53">
        <v>0</v>
      </c>
      <c r="AE1778" s="54">
        <v>318.19612999999998</v>
      </c>
      <c r="AF1778" s="55">
        <v>166.72207999999998</v>
      </c>
      <c r="AG1778" s="56">
        <v>21.511900000000001</v>
      </c>
      <c r="AH1778" s="100">
        <v>79.10970833333333</v>
      </c>
      <c r="AI1778" s="35"/>
      <c r="AJ1778" s="58">
        <v>8.7943300000000004</v>
      </c>
      <c r="AK1778" s="58"/>
      <c r="AL1778" s="35">
        <v>0</v>
      </c>
      <c r="AM1778" s="35"/>
      <c r="AN1778" s="35"/>
      <c r="AQ1778" s="24">
        <f t="shared" si="124"/>
        <v>755.21251833333315</v>
      </c>
      <c r="AS1778" s="34">
        <v>852.55</v>
      </c>
      <c r="AU1778" s="20">
        <f t="shared" si="123"/>
        <v>1607.762518333333</v>
      </c>
      <c r="AW1778" s="20"/>
    </row>
    <row r="1779" spans="1:49" x14ac:dyDescent="0.25">
      <c r="A1779" t="str">
        <f>VLOOKUP($B1779,'Cushing Balance'!$C$2:$E$500,3,TRUE)</f>
        <v>222014</v>
      </c>
      <c r="B1779" s="1">
        <v>41790</v>
      </c>
      <c r="C1779" s="31"/>
      <c r="D1779" s="101">
        <v>0</v>
      </c>
      <c r="E1779" s="110">
        <v>197.15254166666665</v>
      </c>
      <c r="F1779" s="35"/>
      <c r="G1779" s="23">
        <v>69.851058803763422</v>
      </c>
      <c r="H1779" s="111">
        <v>63.255416666666662</v>
      </c>
      <c r="I1779" s="106">
        <v>61.219187499999997</v>
      </c>
      <c r="J1779" s="26">
        <v>0</v>
      </c>
      <c r="K1779" s="104">
        <v>90.149687499999999</v>
      </c>
      <c r="L1779" s="107">
        <v>21.500791666666668</v>
      </c>
      <c r="M1779" s="102">
        <v>280.179125</v>
      </c>
      <c r="N1779" s="108">
        <v>113.6460625</v>
      </c>
      <c r="O1779" s="103">
        <v>75.566020833333326</v>
      </c>
      <c r="P1779" s="116"/>
      <c r="Q1779" s="116"/>
      <c r="R1779" s="39">
        <v>39.05048</v>
      </c>
      <c r="S1779" s="58"/>
      <c r="T1779" s="58"/>
      <c r="V1779" s="24">
        <f t="shared" si="121"/>
        <v>1011.5703721370968</v>
      </c>
      <c r="X1779" s="5">
        <v>429.37585624009216</v>
      </c>
      <c r="Z1779" s="20">
        <f t="shared" si="122"/>
        <v>1440.9462283771891</v>
      </c>
      <c r="AA1779" s="59">
        <f t="shared" si="120"/>
        <v>41790</v>
      </c>
      <c r="AB1779" s="25">
        <v>150.16444000000001</v>
      </c>
      <c r="AC1779" s="52">
        <v>7.0728999999999997</v>
      </c>
      <c r="AD1779" s="53">
        <v>0</v>
      </c>
      <c r="AE1779" s="54">
        <v>579.02106000000003</v>
      </c>
      <c r="AF1779" s="55">
        <v>200.28793999999999</v>
      </c>
      <c r="AG1779" s="56">
        <v>22.574000000000002</v>
      </c>
      <c r="AH1779" s="100">
        <v>80.523250000000004</v>
      </c>
      <c r="AI1779" s="35"/>
      <c r="AJ1779" s="58">
        <v>8.4535599999999995</v>
      </c>
      <c r="AK1779" s="58"/>
      <c r="AL1779" s="35">
        <v>0</v>
      </c>
      <c r="AM1779" s="35"/>
      <c r="AN1779" s="35"/>
      <c r="AQ1779" s="24">
        <f t="shared" si="124"/>
        <v>1048.0971500000001</v>
      </c>
      <c r="AS1779" s="34">
        <v>852.55</v>
      </c>
      <c r="AU1779" s="20">
        <f t="shared" si="123"/>
        <v>1900.64715</v>
      </c>
      <c r="AW1779" s="20"/>
    </row>
    <row r="1780" spans="1:49" x14ac:dyDescent="0.25">
      <c r="A1780" t="str">
        <f>VLOOKUP($B1780,'Cushing Balance'!$C$2:$E$500,3,TRUE)</f>
        <v>222014</v>
      </c>
      <c r="B1780" s="1">
        <v>41791</v>
      </c>
      <c r="C1780" s="31"/>
      <c r="D1780" s="101">
        <v>431.80022916666667</v>
      </c>
      <c r="E1780" s="110">
        <v>198.29762500000001</v>
      </c>
      <c r="F1780" s="35"/>
      <c r="G1780" s="23">
        <v>80.947659375000001</v>
      </c>
      <c r="H1780" s="111">
        <v>74.135000000000005</v>
      </c>
      <c r="I1780" s="106">
        <v>69.502229166666666</v>
      </c>
      <c r="J1780" s="26">
        <v>0</v>
      </c>
      <c r="K1780" s="104">
        <v>93.098333333333329</v>
      </c>
      <c r="L1780" s="107">
        <v>22.106291666666667</v>
      </c>
      <c r="M1780" s="102">
        <v>262.05193750000001</v>
      </c>
      <c r="N1780" s="108">
        <v>120.87820833333333</v>
      </c>
      <c r="O1780" s="103">
        <v>67.770812500000005</v>
      </c>
      <c r="P1780" s="116"/>
      <c r="Q1780" s="116"/>
      <c r="R1780" s="39">
        <v>0</v>
      </c>
      <c r="S1780" s="58"/>
      <c r="T1780" s="58"/>
      <c r="V1780" s="24">
        <f t="shared" si="121"/>
        <v>1420.5883260416665</v>
      </c>
      <c r="X1780" s="5">
        <v>432.87259564492888</v>
      </c>
      <c r="Z1780" s="20">
        <f t="shared" si="122"/>
        <v>1853.4609216865954</v>
      </c>
      <c r="AA1780" s="59">
        <f t="shared" si="120"/>
        <v>41791</v>
      </c>
      <c r="AB1780" s="25">
        <v>152.19051999999999</v>
      </c>
      <c r="AC1780" s="52">
        <v>204.34048000000001</v>
      </c>
      <c r="AD1780" s="53">
        <v>0</v>
      </c>
      <c r="AE1780" s="54">
        <v>150.48248000000001</v>
      </c>
      <c r="AF1780" s="55">
        <v>222.22560000000001</v>
      </c>
      <c r="AG1780" s="56">
        <v>14.56363</v>
      </c>
      <c r="AH1780" s="100">
        <v>31.924312499999999</v>
      </c>
      <c r="AI1780" s="35"/>
      <c r="AJ1780" s="58">
        <v>12.150169999999999</v>
      </c>
      <c r="AK1780" s="58"/>
      <c r="AL1780" s="35">
        <v>0</v>
      </c>
      <c r="AM1780" s="35"/>
      <c r="AN1780" s="35"/>
      <c r="AQ1780" s="24">
        <f t="shared" si="124"/>
        <v>787.87719250000009</v>
      </c>
      <c r="AS1780" s="34">
        <v>842.35</v>
      </c>
      <c r="AU1780" s="20">
        <f t="shared" si="123"/>
        <v>1630.2271925</v>
      </c>
      <c r="AW1780" s="20"/>
    </row>
    <row r="1781" spans="1:49" x14ac:dyDescent="0.25">
      <c r="A1781" t="str">
        <f>VLOOKUP($B1781,'Cushing Balance'!$C$2:$E$500,3,TRUE)</f>
        <v>222014</v>
      </c>
      <c r="B1781" s="1">
        <v>41792</v>
      </c>
      <c r="C1781" s="31"/>
      <c r="D1781" s="101">
        <v>307.81337500000001</v>
      </c>
      <c r="E1781" s="110">
        <v>202.131125</v>
      </c>
      <c r="F1781" s="35"/>
      <c r="G1781" s="23">
        <v>80.947659375000001</v>
      </c>
      <c r="H1781" s="111">
        <v>78.862125000000006</v>
      </c>
      <c r="I1781" s="106">
        <v>53.475020833333339</v>
      </c>
      <c r="J1781" s="26">
        <v>0</v>
      </c>
      <c r="K1781" s="104">
        <v>93.912270833333324</v>
      </c>
      <c r="L1781" s="107">
        <v>21.718375000000002</v>
      </c>
      <c r="M1781" s="102">
        <v>272.96199999999999</v>
      </c>
      <c r="N1781" s="108">
        <v>102.3815625</v>
      </c>
      <c r="O1781" s="103">
        <v>65.864708333333326</v>
      </c>
      <c r="P1781" s="116"/>
      <c r="Q1781" s="116"/>
      <c r="R1781" s="39">
        <v>10.26727</v>
      </c>
      <c r="S1781" s="58"/>
      <c r="T1781" s="58"/>
      <c r="V1781" s="24">
        <f t="shared" si="121"/>
        <v>1290.3354918749999</v>
      </c>
      <c r="X1781" s="5">
        <v>432.87259564492888</v>
      </c>
      <c r="Z1781" s="20">
        <f t="shared" si="122"/>
        <v>1723.2080875199288</v>
      </c>
      <c r="AA1781" s="59">
        <f t="shared" si="120"/>
        <v>41792</v>
      </c>
      <c r="AB1781" s="25">
        <v>151.44348000000002</v>
      </c>
      <c r="AC1781" s="52">
        <v>338.92096000000004</v>
      </c>
      <c r="AD1781" s="53">
        <v>0</v>
      </c>
      <c r="AE1781" s="54">
        <v>37.169040000000003</v>
      </c>
      <c r="AF1781" s="55">
        <v>216.35148000000001</v>
      </c>
      <c r="AG1781" s="56">
        <v>0.75724999999999998</v>
      </c>
      <c r="AH1781" s="100">
        <v>57.9230625</v>
      </c>
      <c r="AI1781" s="35"/>
      <c r="AJ1781" s="58">
        <v>16.113630000000001</v>
      </c>
      <c r="AK1781" s="58"/>
      <c r="AL1781" s="35">
        <v>0</v>
      </c>
      <c r="AM1781" s="35"/>
      <c r="AN1781" s="35"/>
      <c r="AQ1781" s="24">
        <f t="shared" si="124"/>
        <v>818.67890250000005</v>
      </c>
      <c r="AS1781" s="34">
        <v>842.35</v>
      </c>
      <c r="AU1781" s="20">
        <f t="shared" si="123"/>
        <v>1661.0289025000002</v>
      </c>
      <c r="AW1781" s="20"/>
    </row>
    <row r="1782" spans="1:49" x14ac:dyDescent="0.25">
      <c r="A1782" t="str">
        <f>VLOOKUP($B1782,'Cushing Balance'!$C$2:$E$500,3,TRUE)</f>
        <v>222014</v>
      </c>
      <c r="B1782" s="1">
        <v>41793</v>
      </c>
      <c r="C1782" s="31"/>
      <c r="D1782" s="101">
        <v>0</v>
      </c>
      <c r="E1782" s="110">
        <v>202.63789583333335</v>
      </c>
      <c r="F1782" s="35"/>
      <c r="G1782" s="23">
        <v>80.947659375000001</v>
      </c>
      <c r="H1782" s="111">
        <v>75.729604166666675</v>
      </c>
      <c r="I1782" s="106">
        <v>67.334708333333325</v>
      </c>
      <c r="J1782" s="26">
        <v>0</v>
      </c>
      <c r="K1782" s="104">
        <v>89.468645833333326</v>
      </c>
      <c r="L1782" s="107">
        <v>21.770291666666669</v>
      </c>
      <c r="M1782" s="102">
        <v>384.07593750000001</v>
      </c>
      <c r="N1782" s="108">
        <v>138.74966666666666</v>
      </c>
      <c r="O1782" s="103">
        <v>69.617979166666672</v>
      </c>
      <c r="P1782" s="116"/>
      <c r="Q1782" s="116"/>
      <c r="R1782" s="39">
        <v>46.10069</v>
      </c>
      <c r="S1782" s="58"/>
      <c r="T1782" s="58"/>
      <c r="V1782" s="24">
        <f t="shared" si="121"/>
        <v>1176.4330785416666</v>
      </c>
      <c r="X1782" s="5">
        <v>432.87259564492888</v>
      </c>
      <c r="Z1782" s="20">
        <f t="shared" si="122"/>
        <v>1609.3056741865955</v>
      </c>
      <c r="AA1782" s="59">
        <f t="shared" si="120"/>
        <v>41793</v>
      </c>
      <c r="AB1782" s="25">
        <v>143.54194000000001</v>
      </c>
      <c r="AC1782" s="52">
        <v>332.22165000000001</v>
      </c>
      <c r="AD1782" s="53">
        <v>0</v>
      </c>
      <c r="AE1782" s="54">
        <v>59.635919999999999</v>
      </c>
      <c r="AF1782" s="55">
        <v>177.95824999999999</v>
      </c>
      <c r="AG1782" s="56">
        <v>0</v>
      </c>
      <c r="AH1782" s="100">
        <v>70.017375000000001</v>
      </c>
      <c r="AI1782" s="35"/>
      <c r="AJ1782" s="58">
        <v>13.18431</v>
      </c>
      <c r="AK1782" s="58"/>
      <c r="AL1782" s="35">
        <v>0</v>
      </c>
      <c r="AM1782" s="35"/>
      <c r="AN1782" s="35"/>
      <c r="AQ1782" s="24">
        <f t="shared" si="124"/>
        <v>796.55944499999998</v>
      </c>
      <c r="AS1782" s="34">
        <v>842.35</v>
      </c>
      <c r="AU1782" s="20">
        <f t="shared" si="123"/>
        <v>1638.909445</v>
      </c>
      <c r="AW1782" s="20"/>
    </row>
    <row r="1783" spans="1:49" x14ac:dyDescent="0.25">
      <c r="A1783" t="str">
        <f>VLOOKUP($B1783,'Cushing Balance'!$C$2:$E$500,3,TRUE)</f>
        <v>222014</v>
      </c>
      <c r="B1783" s="1">
        <v>41794</v>
      </c>
      <c r="C1783" s="31"/>
      <c r="D1783" s="101">
        <v>0</v>
      </c>
      <c r="E1783" s="110">
        <v>198.38841666666664</v>
      </c>
      <c r="F1783" s="35"/>
      <c r="G1783" s="23">
        <v>80.947659375000001</v>
      </c>
      <c r="H1783" s="111">
        <v>77.957458333333335</v>
      </c>
      <c r="I1783" s="106">
        <v>76.496125000000006</v>
      </c>
      <c r="J1783" s="26">
        <v>0</v>
      </c>
      <c r="K1783" s="104">
        <v>83.185645833333325</v>
      </c>
      <c r="L1783" s="107">
        <v>21.713437500000001</v>
      </c>
      <c r="M1783" s="102">
        <v>341.44533333333334</v>
      </c>
      <c r="N1783" s="108">
        <v>138.06116666666665</v>
      </c>
      <c r="O1783" s="103">
        <v>68.912520833333332</v>
      </c>
      <c r="P1783" s="116"/>
      <c r="Q1783" s="116"/>
      <c r="R1783" s="39">
        <v>44.281649999999999</v>
      </c>
      <c r="S1783" s="58"/>
      <c r="T1783" s="58"/>
      <c r="V1783" s="24">
        <f t="shared" si="121"/>
        <v>1131.3894135416665</v>
      </c>
      <c r="X1783" s="5">
        <v>432.87259564492888</v>
      </c>
      <c r="Z1783" s="20">
        <f t="shared" si="122"/>
        <v>1564.2620091865954</v>
      </c>
      <c r="AA1783" s="59">
        <f t="shared" si="120"/>
        <v>41794</v>
      </c>
      <c r="AB1783" s="25">
        <v>146.68131</v>
      </c>
      <c r="AC1783" s="52">
        <v>336.43104</v>
      </c>
      <c r="AD1783" s="53">
        <v>0</v>
      </c>
      <c r="AE1783" s="54">
        <v>311.64702</v>
      </c>
      <c r="AF1783" s="55">
        <v>177.08838</v>
      </c>
      <c r="AG1783" s="56">
        <v>0.3785</v>
      </c>
      <c r="AH1783" s="100">
        <v>68.572249999999997</v>
      </c>
      <c r="AI1783" s="35"/>
      <c r="AJ1783" s="58">
        <v>8.5914599999999997</v>
      </c>
      <c r="AK1783" s="58"/>
      <c r="AL1783" s="35">
        <v>0</v>
      </c>
      <c r="AM1783" s="35"/>
      <c r="AN1783" s="35"/>
      <c r="AQ1783" s="24">
        <f t="shared" si="124"/>
        <v>1049.3899600000002</v>
      </c>
      <c r="AS1783" s="34">
        <v>842.35</v>
      </c>
      <c r="AU1783" s="20">
        <f t="shared" si="123"/>
        <v>1891.7399600000003</v>
      </c>
      <c r="AW1783" s="20"/>
    </row>
    <row r="1784" spans="1:49" x14ac:dyDescent="0.25">
      <c r="A1784" t="str">
        <f>VLOOKUP($B1784,'Cushing Balance'!$C$2:$E$500,3,TRUE)</f>
        <v>222014</v>
      </c>
      <c r="B1784" s="1">
        <v>41795</v>
      </c>
      <c r="C1784" s="31"/>
      <c r="D1784" s="101">
        <v>0</v>
      </c>
      <c r="E1784" s="110">
        <v>200.69214583333334</v>
      </c>
      <c r="F1784" s="35"/>
      <c r="G1784" s="23">
        <v>80.947659375000001</v>
      </c>
      <c r="H1784" s="111">
        <v>77.914645833333324</v>
      </c>
      <c r="I1784" s="106">
        <v>57.421895833333338</v>
      </c>
      <c r="J1784" s="26">
        <v>0</v>
      </c>
      <c r="K1784" s="104">
        <v>85.67</v>
      </c>
      <c r="L1784" s="107">
        <v>22.187562499999999</v>
      </c>
      <c r="M1784" s="102">
        <v>378.89702083333333</v>
      </c>
      <c r="N1784" s="108">
        <v>149.39462499999999</v>
      </c>
      <c r="O1784" s="103">
        <v>72.343874999999997</v>
      </c>
      <c r="P1784" s="116"/>
      <c r="Q1784" s="116"/>
      <c r="R1784" s="39">
        <v>16.126169999999998</v>
      </c>
      <c r="S1784" s="58"/>
      <c r="T1784" s="58"/>
      <c r="V1784" s="24">
        <f t="shared" si="121"/>
        <v>1141.5956002083333</v>
      </c>
      <c r="X1784" s="5">
        <v>432.87259564492888</v>
      </c>
      <c r="Z1784" s="20">
        <f t="shared" si="122"/>
        <v>1574.4681958532622</v>
      </c>
      <c r="AA1784" s="59">
        <f t="shared" si="120"/>
        <v>41795</v>
      </c>
      <c r="AB1784" s="25">
        <v>151.29517000000001</v>
      </c>
      <c r="AC1784" s="52">
        <v>333.82440000000003</v>
      </c>
      <c r="AD1784" s="53">
        <v>0</v>
      </c>
      <c r="AE1784" s="54">
        <v>642.12032999999997</v>
      </c>
      <c r="AF1784" s="55">
        <v>176.471</v>
      </c>
      <c r="AG1784" s="56">
        <v>0</v>
      </c>
      <c r="AH1784" s="100">
        <v>25.678562500000002</v>
      </c>
      <c r="AI1784" s="35"/>
      <c r="AJ1784" s="58">
        <v>13.01117</v>
      </c>
      <c r="AK1784" s="58"/>
      <c r="AL1784" s="35">
        <v>0</v>
      </c>
      <c r="AM1784" s="35"/>
      <c r="AN1784" s="35"/>
      <c r="AQ1784" s="24">
        <f t="shared" si="124"/>
        <v>1342.4006325</v>
      </c>
      <c r="AS1784" s="34">
        <v>842.35</v>
      </c>
      <c r="AU1784" s="20">
        <f t="shared" si="123"/>
        <v>2184.7506324999999</v>
      </c>
      <c r="AW1784" s="20"/>
    </row>
    <row r="1785" spans="1:49" x14ac:dyDescent="0.25">
      <c r="A1785" t="str">
        <f>VLOOKUP($B1785,'Cushing Balance'!$C$2:$E$500,3,TRUE)</f>
        <v>222014</v>
      </c>
      <c r="B1785" s="1">
        <v>41796</v>
      </c>
      <c r="C1785" s="31"/>
      <c r="D1785" s="101">
        <v>48.195562500000001</v>
      </c>
      <c r="E1785" s="110">
        <v>200.85356250000001</v>
      </c>
      <c r="F1785" s="35"/>
      <c r="G1785" s="23">
        <v>80.947659375000001</v>
      </c>
      <c r="H1785" s="111">
        <v>77.98770833333333</v>
      </c>
      <c r="I1785" s="106">
        <v>54.956979166666663</v>
      </c>
      <c r="J1785" s="26">
        <v>0</v>
      </c>
      <c r="K1785" s="104">
        <v>83.250020833333323</v>
      </c>
      <c r="L1785" s="107">
        <v>22.159916666666668</v>
      </c>
      <c r="M1785" s="102">
        <v>377.12799999999999</v>
      </c>
      <c r="N1785" s="108">
        <v>146.66806249999999</v>
      </c>
      <c r="O1785" s="103">
        <v>62.064895833333338</v>
      </c>
      <c r="P1785" s="116"/>
      <c r="Q1785" s="116"/>
      <c r="R1785" s="39">
        <v>52.138629999999999</v>
      </c>
      <c r="S1785" s="58"/>
      <c r="T1785" s="58"/>
      <c r="V1785" s="24">
        <f t="shared" si="121"/>
        <v>1206.3509977083331</v>
      </c>
      <c r="X1785" s="5">
        <v>432.87259564492888</v>
      </c>
      <c r="Z1785" s="20">
        <f t="shared" si="122"/>
        <v>1639.223593353262</v>
      </c>
      <c r="AA1785" s="59">
        <f t="shared" si="120"/>
        <v>41796</v>
      </c>
      <c r="AB1785" s="25">
        <v>150.19744</v>
      </c>
      <c r="AC1785" s="52">
        <v>330.60833000000002</v>
      </c>
      <c r="AD1785" s="53">
        <v>0</v>
      </c>
      <c r="AE1785" s="54">
        <v>159.64954</v>
      </c>
      <c r="AF1785" s="55">
        <v>173.18077</v>
      </c>
      <c r="AG1785" s="56">
        <v>13.645940000000001</v>
      </c>
      <c r="AH1785" s="100">
        <v>46.123541666666661</v>
      </c>
      <c r="AI1785" s="35"/>
      <c r="AJ1785" s="58">
        <v>16.136770000000002</v>
      </c>
      <c r="AK1785" s="58"/>
      <c r="AL1785" s="35">
        <v>0</v>
      </c>
      <c r="AM1785" s="35"/>
      <c r="AN1785" s="35"/>
      <c r="AQ1785" s="24">
        <f t="shared" si="124"/>
        <v>889.54233166666666</v>
      </c>
      <c r="AS1785" s="34">
        <v>842.35</v>
      </c>
      <c r="AU1785" s="20">
        <f t="shared" si="123"/>
        <v>1731.8923316666667</v>
      </c>
      <c r="AW1785" s="20"/>
    </row>
    <row r="1786" spans="1:49" x14ac:dyDescent="0.25">
      <c r="A1786" t="str">
        <f>VLOOKUP($B1786,'Cushing Balance'!$C$2:$E$500,3,TRUE)</f>
        <v>232014</v>
      </c>
      <c r="B1786" s="1">
        <v>41797</v>
      </c>
      <c r="C1786" s="31"/>
      <c r="D1786" s="101">
        <v>457.53397916666671</v>
      </c>
      <c r="E1786" s="110">
        <v>183.61333333333334</v>
      </c>
      <c r="F1786" s="35"/>
      <c r="G1786" s="23">
        <v>80.947659375000001</v>
      </c>
      <c r="H1786" s="111">
        <v>77.173854166666672</v>
      </c>
      <c r="I1786" s="106">
        <v>69.56635416666667</v>
      </c>
      <c r="J1786" s="26">
        <v>0</v>
      </c>
      <c r="K1786" s="104">
        <v>85.03810416666667</v>
      </c>
      <c r="L1786" s="107">
        <v>22.961937500000001</v>
      </c>
      <c r="M1786" s="102">
        <v>283.36191666666667</v>
      </c>
      <c r="N1786" s="108">
        <v>113.59908333333333</v>
      </c>
      <c r="O1786" s="103">
        <v>67.046208333333325</v>
      </c>
      <c r="P1786" s="116"/>
      <c r="Q1786" s="116"/>
      <c r="R1786" s="39">
        <v>38.009599999999999</v>
      </c>
      <c r="S1786" s="58"/>
      <c r="T1786" s="58"/>
      <c r="V1786" s="24">
        <f t="shared" si="121"/>
        <v>1478.8520302083334</v>
      </c>
      <c r="X1786" s="5">
        <v>432.87259564492888</v>
      </c>
      <c r="Z1786" s="20">
        <f t="shared" si="122"/>
        <v>1911.7246258532623</v>
      </c>
      <c r="AA1786" s="59">
        <f t="shared" si="120"/>
        <v>41797</v>
      </c>
      <c r="AB1786" s="25">
        <v>149.34796</v>
      </c>
      <c r="AC1786" s="52">
        <v>334.92250000000001</v>
      </c>
      <c r="AD1786" s="53">
        <v>0</v>
      </c>
      <c r="AE1786" s="54">
        <v>436.36631</v>
      </c>
      <c r="AF1786" s="55">
        <v>175.59104000000002</v>
      </c>
      <c r="AG1786" s="56">
        <v>17.961689999999997</v>
      </c>
      <c r="AH1786" s="100">
        <v>20.196666666666669</v>
      </c>
      <c r="AI1786" s="35"/>
      <c r="AJ1786" s="58">
        <v>15.689399999999999</v>
      </c>
      <c r="AK1786" s="58"/>
      <c r="AL1786" s="35">
        <v>0</v>
      </c>
      <c r="AM1786" s="35"/>
      <c r="AN1786" s="35"/>
      <c r="AQ1786" s="24">
        <f t="shared" si="124"/>
        <v>1150.0755666666669</v>
      </c>
      <c r="AS1786" s="34">
        <v>842.35</v>
      </c>
      <c r="AU1786" s="20">
        <f t="shared" si="123"/>
        <v>1992.4255666666668</v>
      </c>
      <c r="AW1786" s="20"/>
    </row>
    <row r="1787" spans="1:49" x14ac:dyDescent="0.25">
      <c r="A1787" t="str">
        <f>VLOOKUP($B1787,'Cushing Balance'!$C$2:$E$500,3,TRUE)</f>
        <v>232014</v>
      </c>
      <c r="B1787" s="1">
        <v>41798</v>
      </c>
      <c r="C1787" s="31"/>
      <c r="D1787" s="101">
        <v>0</v>
      </c>
      <c r="E1787" s="110">
        <v>194.35520833333334</v>
      </c>
      <c r="F1787" s="35"/>
      <c r="G1787" s="23">
        <v>80.947659375000001</v>
      </c>
      <c r="H1787" s="111">
        <v>74.855479166666669</v>
      </c>
      <c r="I1787" s="106">
        <v>57.580604166666667</v>
      </c>
      <c r="J1787" s="26">
        <v>0</v>
      </c>
      <c r="K1787" s="104">
        <v>77.450708333333324</v>
      </c>
      <c r="L1787" s="107">
        <v>23.008979166666666</v>
      </c>
      <c r="M1787" s="102">
        <v>267.35827083333334</v>
      </c>
      <c r="N1787" s="108">
        <v>149.98150000000001</v>
      </c>
      <c r="O1787" s="103">
        <v>66.706604166666665</v>
      </c>
      <c r="P1787" s="116"/>
      <c r="Q1787" s="116"/>
      <c r="R1787" s="39">
        <v>46.869810000000001</v>
      </c>
      <c r="S1787" s="58"/>
      <c r="T1787" s="58"/>
      <c r="V1787" s="24">
        <f t="shared" si="121"/>
        <v>1039.1148235416667</v>
      </c>
      <c r="X1787" s="5">
        <v>432.87259564492888</v>
      </c>
      <c r="Z1787" s="20">
        <f t="shared" si="122"/>
        <v>1471.9874191865956</v>
      </c>
      <c r="AA1787" s="59">
        <f t="shared" si="120"/>
        <v>41798</v>
      </c>
      <c r="AB1787" s="25">
        <v>150.39189999999999</v>
      </c>
      <c r="AC1787" s="52">
        <v>334.31708000000003</v>
      </c>
      <c r="AD1787" s="53">
        <v>0</v>
      </c>
      <c r="AE1787" s="54">
        <v>362.08858000000004</v>
      </c>
      <c r="AF1787" s="55">
        <v>173.11376999999999</v>
      </c>
      <c r="AG1787" s="56">
        <v>21.68619</v>
      </c>
      <c r="AH1787" s="100">
        <v>18.9676875</v>
      </c>
      <c r="AI1787" s="35"/>
      <c r="AJ1787" s="58">
        <v>14.12946</v>
      </c>
      <c r="AK1787" s="58"/>
      <c r="AL1787" s="35">
        <v>0</v>
      </c>
      <c r="AM1787" s="35"/>
      <c r="AN1787" s="35"/>
      <c r="AQ1787" s="24">
        <f t="shared" si="124"/>
        <v>1074.6946674999999</v>
      </c>
      <c r="AS1787" s="34">
        <v>842.35</v>
      </c>
      <c r="AU1787" s="20">
        <f t="shared" si="123"/>
        <v>1917.0446674999998</v>
      </c>
      <c r="AW1787" s="20"/>
    </row>
    <row r="1788" spans="1:49" x14ac:dyDescent="0.25">
      <c r="A1788" t="str">
        <f>VLOOKUP($B1788,'Cushing Balance'!$C$2:$E$500,3,TRUE)</f>
        <v>232014</v>
      </c>
      <c r="B1788" s="1">
        <v>41799</v>
      </c>
      <c r="C1788" s="31"/>
      <c r="D1788" s="101">
        <v>483.66750000000002</v>
      </c>
      <c r="E1788" s="110">
        <v>195.88956250000001</v>
      </c>
      <c r="F1788" s="35"/>
      <c r="G1788" s="23">
        <v>80.947659375000001</v>
      </c>
      <c r="H1788" s="111">
        <v>75.906062500000004</v>
      </c>
      <c r="I1788" s="106">
        <v>66.303562499999998</v>
      </c>
      <c r="J1788" s="26">
        <v>0</v>
      </c>
      <c r="K1788" s="104">
        <v>78.420895833333333</v>
      </c>
      <c r="L1788" s="107">
        <v>21.843833333333333</v>
      </c>
      <c r="M1788" s="102">
        <v>277.57937500000003</v>
      </c>
      <c r="N1788" s="108">
        <v>143.35389583333335</v>
      </c>
      <c r="O1788" s="103">
        <v>65.887749999999997</v>
      </c>
      <c r="P1788" s="116"/>
      <c r="Q1788" s="116"/>
      <c r="R1788" s="39">
        <v>86.291210000000007</v>
      </c>
      <c r="S1788" s="58"/>
      <c r="T1788" s="58"/>
      <c r="V1788" s="24">
        <f t="shared" si="121"/>
        <v>1576.0913068750003</v>
      </c>
      <c r="X1788" s="5">
        <v>432.87259564492888</v>
      </c>
      <c r="Z1788" s="20">
        <f t="shared" si="122"/>
        <v>2008.9639025199292</v>
      </c>
      <c r="AA1788" s="59">
        <f t="shared" si="120"/>
        <v>41799</v>
      </c>
      <c r="AB1788" s="25">
        <v>150.41592</v>
      </c>
      <c r="AC1788" s="52">
        <v>321.66841999999997</v>
      </c>
      <c r="AD1788" s="53">
        <v>0</v>
      </c>
      <c r="AE1788" s="54">
        <v>323.98902000000004</v>
      </c>
      <c r="AF1788" s="55">
        <v>146.90226999999999</v>
      </c>
      <c r="AG1788" s="56">
        <v>21.814919999999997</v>
      </c>
      <c r="AH1788" s="100">
        <v>40.745312499999997</v>
      </c>
      <c r="AI1788" s="35"/>
      <c r="AJ1788" s="58">
        <v>14.63392</v>
      </c>
      <c r="AK1788" s="58"/>
      <c r="AL1788" s="35">
        <v>0</v>
      </c>
      <c r="AM1788" s="35"/>
      <c r="AN1788" s="35"/>
      <c r="AQ1788" s="24">
        <f t="shared" si="124"/>
        <v>1020.1697825000001</v>
      </c>
      <c r="AS1788" s="34">
        <v>842.35</v>
      </c>
      <c r="AU1788" s="20">
        <f t="shared" si="123"/>
        <v>1862.5197825</v>
      </c>
      <c r="AW1788" s="20"/>
    </row>
    <row r="1789" spans="1:49" x14ac:dyDescent="0.25">
      <c r="A1789" t="str">
        <f>VLOOKUP($B1789,'Cushing Balance'!$C$2:$E$500,3,TRUE)</f>
        <v>232014</v>
      </c>
      <c r="B1789" s="1">
        <v>41800</v>
      </c>
      <c r="C1789" s="31"/>
      <c r="D1789" s="101">
        <v>48.289041666666662</v>
      </c>
      <c r="E1789" s="110">
        <v>196.6891875</v>
      </c>
      <c r="F1789" s="35"/>
      <c r="G1789" s="23">
        <v>80.947659375000001</v>
      </c>
      <c r="H1789" s="111">
        <v>76.148520833333322</v>
      </c>
      <c r="I1789" s="106">
        <v>66.290374999999997</v>
      </c>
      <c r="J1789" s="26">
        <v>0</v>
      </c>
      <c r="K1789" s="104">
        <v>78.351354166666667</v>
      </c>
      <c r="L1789" s="107">
        <v>21.587270833333331</v>
      </c>
      <c r="M1789" s="102">
        <v>354.16127083333333</v>
      </c>
      <c r="N1789" s="108">
        <v>149.51443750000001</v>
      </c>
      <c r="O1789" s="103">
        <v>58.025520833333339</v>
      </c>
      <c r="P1789" s="116"/>
      <c r="Q1789" s="116"/>
      <c r="R1789" s="39">
        <v>64.13973</v>
      </c>
      <c r="S1789" s="58"/>
      <c r="T1789" s="58"/>
      <c r="V1789" s="24">
        <f t="shared" si="121"/>
        <v>1194.1443685416668</v>
      </c>
      <c r="X1789" s="5">
        <v>432.87259564492888</v>
      </c>
      <c r="Z1789" s="20">
        <f t="shared" si="122"/>
        <v>1627.0169641865957</v>
      </c>
      <c r="AA1789" s="59">
        <f t="shared" si="120"/>
        <v>41800</v>
      </c>
      <c r="AB1789" s="25">
        <v>150.52548000000002</v>
      </c>
      <c r="AC1789" s="52">
        <v>327.01866999999999</v>
      </c>
      <c r="AD1789" s="53">
        <v>0</v>
      </c>
      <c r="AE1789" s="54">
        <v>308.24559999999997</v>
      </c>
      <c r="AF1789" s="55">
        <v>182.07070999999999</v>
      </c>
      <c r="AG1789" s="56">
        <v>21.710939999999997</v>
      </c>
      <c r="AH1789" s="100">
        <v>33.504375000000003</v>
      </c>
      <c r="AI1789" s="35"/>
      <c r="AJ1789" s="58">
        <v>8.5003999999999991</v>
      </c>
      <c r="AK1789" s="58"/>
      <c r="AL1789" s="35">
        <v>0</v>
      </c>
      <c r="AM1789" s="35"/>
      <c r="AN1789" s="35"/>
      <c r="AQ1789" s="24">
        <f t="shared" si="124"/>
        <v>1031.5761749999999</v>
      </c>
      <c r="AS1789" s="34">
        <v>842.35</v>
      </c>
      <c r="AU1789" s="20">
        <f t="shared" si="123"/>
        <v>1873.9261750000001</v>
      </c>
      <c r="AW1789" s="20"/>
    </row>
    <row r="1790" spans="1:49" x14ac:dyDescent="0.25">
      <c r="A1790" t="str">
        <f>VLOOKUP($B1790,'Cushing Balance'!$C$2:$E$500,3,TRUE)</f>
        <v>232014</v>
      </c>
      <c r="B1790" s="1">
        <v>41801</v>
      </c>
      <c r="C1790" s="31"/>
      <c r="D1790" s="101">
        <v>22.41964583333333</v>
      </c>
      <c r="E1790" s="110">
        <v>198.01127083333336</v>
      </c>
      <c r="F1790" s="35"/>
      <c r="G1790" s="23">
        <v>80.947659375000001</v>
      </c>
      <c r="H1790" s="111">
        <v>73.978937500000001</v>
      </c>
      <c r="I1790" s="106">
        <v>69.125916666666669</v>
      </c>
      <c r="J1790" s="26">
        <v>0</v>
      </c>
      <c r="K1790" s="104">
        <v>84.820083333333329</v>
      </c>
      <c r="L1790" s="107">
        <v>21.654125000000001</v>
      </c>
      <c r="M1790" s="102">
        <v>328.76193749999999</v>
      </c>
      <c r="N1790" s="108">
        <v>113.76343749999999</v>
      </c>
      <c r="O1790" s="103">
        <v>66.679583333333326</v>
      </c>
      <c r="P1790" s="116"/>
      <c r="Q1790" s="116"/>
      <c r="R1790" s="39">
        <v>12.781649999999999</v>
      </c>
      <c r="S1790" s="58"/>
      <c r="T1790" s="58"/>
      <c r="V1790" s="24">
        <f t="shared" si="121"/>
        <v>1072.9442468749999</v>
      </c>
      <c r="X1790" s="5">
        <v>432.87259564492888</v>
      </c>
      <c r="Z1790" s="20">
        <f t="shared" si="122"/>
        <v>1505.8168425199287</v>
      </c>
      <c r="AA1790" s="59">
        <f t="shared" si="120"/>
        <v>41801</v>
      </c>
      <c r="AB1790" s="25">
        <v>148.16730999999999</v>
      </c>
      <c r="AC1790" s="52">
        <v>334.05852000000004</v>
      </c>
      <c r="AD1790" s="53">
        <v>0</v>
      </c>
      <c r="AE1790" s="54">
        <v>83.830149999999989</v>
      </c>
      <c r="AF1790" s="55">
        <v>186.94898000000001</v>
      </c>
      <c r="AG1790" s="56">
        <v>19.559349999999998</v>
      </c>
      <c r="AH1790" s="100">
        <v>20.8565</v>
      </c>
      <c r="AI1790" s="35"/>
      <c r="AJ1790" s="58">
        <v>8.8518500000000007</v>
      </c>
      <c r="AK1790" s="58"/>
      <c r="AL1790" s="35">
        <v>0</v>
      </c>
      <c r="AM1790" s="35"/>
      <c r="AN1790" s="35"/>
      <c r="AQ1790" s="24">
        <f t="shared" si="124"/>
        <v>802.27265999999997</v>
      </c>
      <c r="AS1790" s="34">
        <v>842.35</v>
      </c>
      <c r="AU1790" s="20">
        <f t="shared" si="123"/>
        <v>1644.62266</v>
      </c>
      <c r="AW1790" s="20"/>
    </row>
    <row r="1791" spans="1:49" x14ac:dyDescent="0.25">
      <c r="A1791" t="str">
        <f>VLOOKUP($B1791,'Cushing Balance'!$C$2:$E$500,3,TRUE)</f>
        <v>232014</v>
      </c>
      <c r="B1791" s="1">
        <v>41802</v>
      </c>
      <c r="C1791" s="31"/>
      <c r="D1791" s="101">
        <v>449.92054166666668</v>
      </c>
      <c r="E1791" s="110">
        <v>199.45283333333333</v>
      </c>
      <c r="F1791" s="35"/>
      <c r="G1791" s="23">
        <v>80.947659375000001</v>
      </c>
      <c r="H1791" s="111">
        <v>78.203166666666675</v>
      </c>
      <c r="I1791" s="106">
        <v>59.690458333333339</v>
      </c>
      <c r="J1791" s="26">
        <v>0</v>
      </c>
      <c r="K1791" s="104">
        <v>83.29025</v>
      </c>
      <c r="L1791" s="107">
        <v>21.884083333333333</v>
      </c>
      <c r="M1791" s="102">
        <v>303.08366666666666</v>
      </c>
      <c r="N1791" s="108">
        <v>94.340374999999995</v>
      </c>
      <c r="O1791" s="103">
        <v>73.785770833333331</v>
      </c>
      <c r="P1791" s="116"/>
      <c r="Q1791" s="116"/>
      <c r="R1791" s="39">
        <v>12.175850000000001</v>
      </c>
      <c r="S1791" s="58"/>
      <c r="T1791" s="58"/>
      <c r="V1791" s="24">
        <f t="shared" si="121"/>
        <v>1456.7746552083336</v>
      </c>
      <c r="X1791" s="5">
        <v>432.87259564492888</v>
      </c>
      <c r="Z1791" s="20">
        <f t="shared" si="122"/>
        <v>1889.6472508532624</v>
      </c>
      <c r="AA1791" s="59">
        <f t="shared" si="120"/>
        <v>41802</v>
      </c>
      <c r="AB1791" s="25">
        <v>150.33439999999999</v>
      </c>
      <c r="AC1791" s="52">
        <v>305.62698</v>
      </c>
      <c r="AD1791" s="53">
        <v>0</v>
      </c>
      <c r="AE1791" s="54">
        <v>519.49122999999997</v>
      </c>
      <c r="AF1791" s="55">
        <v>173.89250000000001</v>
      </c>
      <c r="AG1791" s="56">
        <v>22.019189999999998</v>
      </c>
      <c r="AH1791" s="100">
        <v>17.660083333333333</v>
      </c>
      <c r="AI1791" s="35"/>
      <c r="AJ1791" s="58">
        <v>13.726600000000001</v>
      </c>
      <c r="AK1791" s="58"/>
      <c r="AL1791" s="35">
        <v>0</v>
      </c>
      <c r="AM1791" s="35"/>
      <c r="AN1791" s="35"/>
      <c r="AQ1791" s="24">
        <f t="shared" si="124"/>
        <v>1202.7509833333334</v>
      </c>
      <c r="AS1791" s="34">
        <v>842.35</v>
      </c>
      <c r="AU1791" s="20">
        <f t="shared" si="123"/>
        <v>2045.1009833333333</v>
      </c>
      <c r="AW1791" s="20"/>
    </row>
    <row r="1792" spans="1:49" x14ac:dyDescent="0.25">
      <c r="A1792" t="str">
        <f>VLOOKUP($B1792,'Cushing Balance'!$C$2:$E$500,3,TRUE)</f>
        <v>232014</v>
      </c>
      <c r="B1792" s="1">
        <v>41803</v>
      </c>
      <c r="C1792" s="31"/>
      <c r="D1792" s="101">
        <v>217.76916666666665</v>
      </c>
      <c r="E1792" s="110">
        <v>197.64158333333333</v>
      </c>
      <c r="F1792" s="35"/>
      <c r="G1792" s="23">
        <v>80.947659375000001</v>
      </c>
      <c r="H1792" s="111">
        <v>76.690375000000003</v>
      </c>
      <c r="I1792" s="106">
        <v>56.320854166666663</v>
      </c>
      <c r="J1792" s="26">
        <v>0</v>
      </c>
      <c r="K1792" s="104">
        <v>85.293041666666667</v>
      </c>
      <c r="L1792" s="107">
        <v>22.040916666666668</v>
      </c>
      <c r="M1792" s="102">
        <v>255.53441666666666</v>
      </c>
      <c r="N1792" s="108">
        <v>148.43991666666665</v>
      </c>
      <c r="O1792" s="103">
        <v>68.124375000000001</v>
      </c>
      <c r="P1792" s="116"/>
      <c r="Q1792" s="116"/>
      <c r="R1792" s="39">
        <v>9.684190000000001</v>
      </c>
      <c r="S1792" s="58"/>
      <c r="T1792" s="58"/>
      <c r="V1792" s="24">
        <f t="shared" si="121"/>
        <v>1218.4864952083333</v>
      </c>
      <c r="X1792" s="5">
        <v>432.87259564492888</v>
      </c>
      <c r="Z1792" s="20">
        <f t="shared" si="122"/>
        <v>1651.3590908532622</v>
      </c>
      <c r="AA1792" s="59">
        <f t="shared" si="120"/>
        <v>41803</v>
      </c>
      <c r="AB1792" s="25">
        <v>150.00851999999998</v>
      </c>
      <c r="AC1792" s="52">
        <v>253.60315</v>
      </c>
      <c r="AD1792" s="53">
        <v>0</v>
      </c>
      <c r="AE1792" s="54">
        <v>248.25839999999999</v>
      </c>
      <c r="AF1792" s="55">
        <v>181.47399999999999</v>
      </c>
      <c r="AG1792" s="56">
        <v>21.9711</v>
      </c>
      <c r="AH1792" s="100">
        <v>21.411041666666669</v>
      </c>
      <c r="AI1792" s="35"/>
      <c r="AJ1792" s="58">
        <v>16.086690000000001</v>
      </c>
      <c r="AK1792" s="58"/>
      <c r="AL1792" s="35">
        <v>0</v>
      </c>
      <c r="AM1792" s="35"/>
      <c r="AN1792" s="35"/>
      <c r="AQ1792" s="24">
        <f t="shared" si="124"/>
        <v>892.81290166666645</v>
      </c>
      <c r="AS1792" s="34">
        <v>842.35</v>
      </c>
      <c r="AU1792" s="20">
        <f t="shared" si="123"/>
        <v>1735.1629016666666</v>
      </c>
      <c r="AW1792" s="20"/>
    </row>
    <row r="1793" spans="1:49" x14ac:dyDescent="0.25">
      <c r="A1793" t="str">
        <f>VLOOKUP($B1793,'Cushing Balance'!$C$2:$E$500,3,TRUE)</f>
        <v>242014</v>
      </c>
      <c r="B1793" s="1">
        <v>41804</v>
      </c>
      <c r="C1793" s="31"/>
      <c r="D1793" s="101">
        <v>7.1519166666666667</v>
      </c>
      <c r="E1793" s="110">
        <v>194.44789583333335</v>
      </c>
      <c r="F1793" s="35"/>
      <c r="G1793" s="23">
        <v>80.947659375000001</v>
      </c>
      <c r="H1793" s="111">
        <v>79.256041666666675</v>
      </c>
      <c r="I1793" s="106">
        <v>84.108145833333325</v>
      </c>
      <c r="J1793" s="26">
        <v>0</v>
      </c>
      <c r="K1793" s="104">
        <v>73.540125000000003</v>
      </c>
      <c r="L1793" s="107">
        <v>22.320041666666668</v>
      </c>
      <c r="M1793" s="102">
        <v>271.31510416666669</v>
      </c>
      <c r="N1793" s="108">
        <v>148.335375</v>
      </c>
      <c r="O1793" s="103">
        <v>75.395895833333327</v>
      </c>
      <c r="P1793" s="116"/>
      <c r="Q1793" s="116"/>
      <c r="R1793" s="39">
        <v>0.66727000000000003</v>
      </c>
      <c r="S1793" s="58"/>
      <c r="T1793" s="58"/>
      <c r="V1793" s="24">
        <f t="shared" si="121"/>
        <v>1037.4854710416666</v>
      </c>
      <c r="X1793" s="5">
        <v>432.87259564492888</v>
      </c>
      <c r="Z1793" s="20">
        <f t="shared" si="122"/>
        <v>1470.3580666865955</v>
      </c>
      <c r="AA1793" s="59">
        <f t="shared" si="120"/>
        <v>41804</v>
      </c>
      <c r="AB1793" s="25">
        <v>150.69432999999998</v>
      </c>
      <c r="AC1793" s="52">
        <v>253.34720999999999</v>
      </c>
      <c r="AD1793" s="53">
        <v>0</v>
      </c>
      <c r="AE1793" s="54">
        <v>649.69907999999998</v>
      </c>
      <c r="AF1793" s="55">
        <v>185.36294000000001</v>
      </c>
      <c r="AG1793" s="56">
        <v>21.838519999999999</v>
      </c>
      <c r="AH1793" s="100">
        <v>26.267979166666667</v>
      </c>
      <c r="AI1793" s="35"/>
      <c r="AJ1793" s="58">
        <v>16.280380000000001</v>
      </c>
      <c r="AK1793" s="58"/>
      <c r="AL1793" s="35">
        <v>0</v>
      </c>
      <c r="AM1793" s="35"/>
      <c r="AN1793" s="35"/>
      <c r="AQ1793" s="24">
        <f t="shared" si="124"/>
        <v>1303.4904391666666</v>
      </c>
      <c r="AS1793" s="34">
        <v>842.35</v>
      </c>
      <c r="AU1793" s="20">
        <f t="shared" si="123"/>
        <v>2145.8404391666668</v>
      </c>
      <c r="AW1793" s="20"/>
    </row>
    <row r="1794" spans="1:49" x14ac:dyDescent="0.25">
      <c r="A1794" t="str">
        <f>VLOOKUP($B1794,'Cushing Balance'!$C$2:$E$500,3,TRUE)</f>
        <v>242014</v>
      </c>
      <c r="B1794" s="1">
        <v>41805</v>
      </c>
      <c r="C1794" s="31"/>
      <c r="D1794" s="101">
        <v>207.81989583333333</v>
      </c>
      <c r="E1794" s="110">
        <v>198.64168749999999</v>
      </c>
      <c r="F1794" s="35"/>
      <c r="G1794" s="23">
        <v>80.947659375000001</v>
      </c>
      <c r="H1794" s="111">
        <v>78.902416666666667</v>
      </c>
      <c r="I1794" s="106">
        <v>63.225791666666666</v>
      </c>
      <c r="J1794" s="26">
        <v>0</v>
      </c>
      <c r="K1794" s="104">
        <v>76.407687499999994</v>
      </c>
      <c r="L1794" s="107">
        <v>21.971666666666668</v>
      </c>
      <c r="M1794" s="102">
        <v>350.66022916666668</v>
      </c>
      <c r="N1794" s="108">
        <v>148.92181249999999</v>
      </c>
      <c r="O1794" s="103">
        <v>68.090625000000003</v>
      </c>
      <c r="P1794" s="116"/>
      <c r="Q1794" s="116"/>
      <c r="R1794" s="39">
        <v>0.68520999999999999</v>
      </c>
      <c r="S1794" s="58"/>
      <c r="T1794" s="58"/>
      <c r="V1794" s="24">
        <f t="shared" si="121"/>
        <v>1296.2746818750002</v>
      </c>
      <c r="X1794" s="5">
        <v>432.87259564492888</v>
      </c>
      <c r="Z1794" s="20">
        <f t="shared" si="122"/>
        <v>1729.147277519929</v>
      </c>
      <c r="AA1794" s="59">
        <f t="shared" si="120"/>
        <v>41805</v>
      </c>
      <c r="AB1794" s="25">
        <v>151.18299999999999</v>
      </c>
      <c r="AC1794" s="52">
        <v>253.37210000000002</v>
      </c>
      <c r="AD1794" s="53">
        <v>0</v>
      </c>
      <c r="AE1794" s="54">
        <v>307.99427000000003</v>
      </c>
      <c r="AF1794" s="55">
        <v>183.82123000000001</v>
      </c>
      <c r="AG1794" s="56">
        <v>21.7685</v>
      </c>
      <c r="AH1794" s="100">
        <v>21.539604166666667</v>
      </c>
      <c r="AI1794" s="35"/>
      <c r="AJ1794" s="58">
        <v>16.02806</v>
      </c>
      <c r="AK1794" s="58"/>
      <c r="AL1794" s="35">
        <v>0</v>
      </c>
      <c r="AM1794" s="35"/>
      <c r="AN1794" s="35"/>
      <c r="AQ1794" s="24">
        <f t="shared" si="124"/>
        <v>955.70676416666674</v>
      </c>
      <c r="AS1794" s="34">
        <v>842.35</v>
      </c>
      <c r="AU1794" s="20">
        <f t="shared" si="123"/>
        <v>1798.0567641666667</v>
      </c>
      <c r="AW1794" s="20"/>
    </row>
    <row r="1795" spans="1:49" x14ac:dyDescent="0.25">
      <c r="A1795" t="str">
        <f>VLOOKUP($B1795,'Cushing Balance'!$C$2:$E$500,3,TRUE)</f>
        <v>242014</v>
      </c>
      <c r="B1795" s="1">
        <v>41806</v>
      </c>
      <c r="C1795" s="31"/>
      <c r="D1795" s="101">
        <v>263.96910416666668</v>
      </c>
      <c r="E1795" s="110">
        <v>194.29722916666665</v>
      </c>
      <c r="F1795" s="35"/>
      <c r="G1795" s="23">
        <v>80.947659375000001</v>
      </c>
      <c r="H1795" s="111">
        <v>78.215249999999997</v>
      </c>
      <c r="I1795" s="106">
        <v>79.608583333333328</v>
      </c>
      <c r="J1795" s="26">
        <v>0</v>
      </c>
      <c r="K1795" s="104">
        <v>75.850250000000003</v>
      </c>
      <c r="L1795" s="107">
        <v>22.332666666666668</v>
      </c>
      <c r="M1795" s="102">
        <v>331.9665</v>
      </c>
      <c r="N1795" s="108">
        <v>99.853937500000001</v>
      </c>
      <c r="O1795" s="103">
        <v>66.843104166666677</v>
      </c>
      <c r="P1795" s="116"/>
      <c r="Q1795" s="116"/>
      <c r="R1795" s="39">
        <v>0.34251999999999999</v>
      </c>
      <c r="S1795" s="58"/>
      <c r="T1795" s="58"/>
      <c r="V1795" s="24">
        <f t="shared" si="121"/>
        <v>1294.2268043749998</v>
      </c>
      <c r="X1795" s="5">
        <v>432.87259564492888</v>
      </c>
      <c r="Z1795" s="20">
        <f t="shared" si="122"/>
        <v>1727.0994000199287</v>
      </c>
      <c r="AA1795" s="59">
        <f t="shared" si="120"/>
        <v>41806</v>
      </c>
      <c r="AB1795" s="25">
        <v>150.94179</v>
      </c>
      <c r="AC1795" s="52">
        <v>64.520709999999994</v>
      </c>
      <c r="AD1795" s="53">
        <v>0</v>
      </c>
      <c r="AE1795" s="54">
        <v>530.82652000000007</v>
      </c>
      <c r="AF1795" s="55">
        <v>180.02151999999998</v>
      </c>
      <c r="AG1795" s="56">
        <v>21.846040000000002</v>
      </c>
      <c r="AH1795" s="100">
        <v>60.017666666666663</v>
      </c>
      <c r="AI1795" s="35"/>
      <c r="AJ1795" s="58">
        <v>12.101899999999999</v>
      </c>
      <c r="AK1795" s="58"/>
      <c r="AL1795" s="35">
        <v>0</v>
      </c>
      <c r="AM1795" s="35"/>
      <c r="AN1795" s="35"/>
      <c r="AQ1795" s="24">
        <f t="shared" si="124"/>
        <v>1020.2761466666667</v>
      </c>
      <c r="AS1795" s="34">
        <v>842.35</v>
      </c>
      <c r="AU1795" s="20">
        <f t="shared" si="123"/>
        <v>1862.6261466666667</v>
      </c>
      <c r="AW1795" s="20"/>
    </row>
    <row r="1796" spans="1:49" x14ac:dyDescent="0.25">
      <c r="A1796" t="str">
        <f>VLOOKUP($B1796,'Cushing Balance'!$C$2:$E$500,3,TRUE)</f>
        <v>242014</v>
      </c>
      <c r="B1796" s="1">
        <v>41807</v>
      </c>
      <c r="C1796" s="31"/>
      <c r="D1796" s="101">
        <v>243.89768749999999</v>
      </c>
      <c r="E1796" s="110">
        <v>200.19560416666667</v>
      </c>
      <c r="F1796" s="35"/>
      <c r="G1796" s="23">
        <v>80.947659375000001</v>
      </c>
      <c r="H1796" s="111">
        <v>78.224083333333326</v>
      </c>
      <c r="I1796" s="106">
        <v>78.192770833333327</v>
      </c>
      <c r="J1796" s="26">
        <v>0</v>
      </c>
      <c r="K1796" s="104">
        <v>91.177562499999993</v>
      </c>
      <c r="L1796" s="107">
        <v>21.947791666666667</v>
      </c>
      <c r="M1796" s="102">
        <v>295.79129166666667</v>
      </c>
      <c r="N1796" s="108">
        <v>131.56577083333335</v>
      </c>
      <c r="O1796" s="103">
        <v>67.453500000000005</v>
      </c>
      <c r="P1796" s="116"/>
      <c r="Q1796" s="116"/>
      <c r="R1796" s="39">
        <v>0</v>
      </c>
      <c r="S1796" s="58"/>
      <c r="T1796" s="58"/>
      <c r="V1796" s="24">
        <f t="shared" si="121"/>
        <v>1289.393721875</v>
      </c>
      <c r="X1796" s="5">
        <v>432.87259564492888</v>
      </c>
      <c r="Z1796" s="20">
        <f t="shared" si="122"/>
        <v>1722.2663175199289</v>
      </c>
      <c r="AA1796" s="59">
        <f t="shared" si="120"/>
        <v>41807</v>
      </c>
      <c r="AB1796" s="25">
        <v>152.35900000000001</v>
      </c>
      <c r="AC1796" s="52">
        <v>9.20702</v>
      </c>
      <c r="AD1796" s="53">
        <v>0</v>
      </c>
      <c r="AE1796" s="54">
        <v>124.84813</v>
      </c>
      <c r="AF1796" s="55">
        <v>173.42648</v>
      </c>
      <c r="AG1796" s="56">
        <v>21.852900000000002</v>
      </c>
      <c r="AH1796" s="100">
        <v>54.886729166666662</v>
      </c>
      <c r="AI1796" s="35"/>
      <c r="AJ1796" s="58">
        <v>8.8092699999999997</v>
      </c>
      <c r="AK1796" s="58"/>
      <c r="AL1796" s="35">
        <v>0</v>
      </c>
      <c r="AM1796" s="35"/>
      <c r="AN1796" s="35"/>
      <c r="AQ1796" s="24">
        <f t="shared" si="124"/>
        <v>545.38952916666665</v>
      </c>
      <c r="AS1796" s="34">
        <v>842.35</v>
      </c>
      <c r="AU1796" s="20">
        <f t="shared" si="123"/>
        <v>1387.7395291666667</v>
      </c>
      <c r="AW1796" s="20"/>
    </row>
    <row r="1797" spans="1:49" x14ac:dyDescent="0.25">
      <c r="A1797" t="str">
        <f>VLOOKUP($B1797,'Cushing Balance'!$C$2:$E$500,3,TRUE)</f>
        <v>242014</v>
      </c>
      <c r="B1797" s="1">
        <v>41808</v>
      </c>
      <c r="C1797" s="31"/>
      <c r="D1797" s="101">
        <v>412.60272916666668</v>
      </c>
      <c r="E1797" s="110">
        <v>192.01529166666666</v>
      </c>
      <c r="F1797" s="35"/>
      <c r="G1797" s="23">
        <v>80.947659375000001</v>
      </c>
      <c r="H1797" s="111">
        <v>73.956604166666665</v>
      </c>
      <c r="I1797" s="106">
        <v>74.44864583333333</v>
      </c>
      <c r="J1797" s="26">
        <v>0</v>
      </c>
      <c r="K1797" s="104">
        <v>92.254208333333324</v>
      </c>
      <c r="L1797" s="107">
        <v>22.200833333333332</v>
      </c>
      <c r="M1797" s="102">
        <v>347.3599375</v>
      </c>
      <c r="N1797" s="108">
        <v>117.31041666666667</v>
      </c>
      <c r="O1797" s="103">
        <v>70.816541666666666</v>
      </c>
      <c r="P1797" s="116"/>
      <c r="Q1797" s="116"/>
      <c r="R1797" s="39">
        <v>0</v>
      </c>
      <c r="S1797" s="58"/>
      <c r="T1797" s="58"/>
      <c r="V1797" s="24">
        <f t="shared" si="121"/>
        <v>1483.9128677083331</v>
      </c>
      <c r="X1797" s="5">
        <v>432.87259564492888</v>
      </c>
      <c r="Z1797" s="20">
        <f t="shared" si="122"/>
        <v>1916.785463353262</v>
      </c>
      <c r="AA1797" s="59">
        <f t="shared" si="120"/>
        <v>41808</v>
      </c>
      <c r="AB1797" s="25">
        <v>152.25764999999998</v>
      </c>
      <c r="AC1797" s="52">
        <v>8.5256000000000007</v>
      </c>
      <c r="AD1797" s="53">
        <v>0</v>
      </c>
      <c r="AE1797" s="54">
        <v>447.79808000000003</v>
      </c>
      <c r="AF1797" s="55">
        <v>172.45783</v>
      </c>
      <c r="AG1797" s="56">
        <v>21.797000000000001</v>
      </c>
      <c r="AH1797" s="100">
        <v>95.315062499999996</v>
      </c>
      <c r="AI1797" s="35"/>
      <c r="AJ1797" s="58">
        <v>8.2915799999999997</v>
      </c>
      <c r="AK1797" s="58"/>
      <c r="AL1797" s="35">
        <v>0</v>
      </c>
      <c r="AM1797" s="35"/>
      <c r="AN1797" s="35"/>
      <c r="AQ1797" s="24">
        <f t="shared" si="124"/>
        <v>906.44280249999997</v>
      </c>
      <c r="AS1797" s="34">
        <v>842.35</v>
      </c>
      <c r="AU1797" s="20">
        <f t="shared" si="123"/>
        <v>1748.7928025000001</v>
      </c>
      <c r="AW1797" s="20"/>
    </row>
    <row r="1798" spans="1:49" x14ac:dyDescent="0.25">
      <c r="A1798" t="str">
        <f>VLOOKUP($B1798,'Cushing Balance'!$C$2:$E$500,3,TRUE)</f>
        <v>242014</v>
      </c>
      <c r="B1798" s="1">
        <v>41809</v>
      </c>
      <c r="C1798" s="31"/>
      <c r="D1798" s="101">
        <v>270.98595833333331</v>
      </c>
      <c r="E1798" s="110">
        <v>197.74079166666667</v>
      </c>
      <c r="F1798" s="35"/>
      <c r="G1798" s="23">
        <v>80.947659375000001</v>
      </c>
      <c r="H1798" s="111">
        <v>78.950333333333333</v>
      </c>
      <c r="I1798" s="106">
        <v>64.541645833333334</v>
      </c>
      <c r="J1798" s="26">
        <v>0</v>
      </c>
      <c r="K1798" s="104">
        <v>88.042291666666671</v>
      </c>
      <c r="L1798" s="107">
        <v>22.082875000000001</v>
      </c>
      <c r="M1798" s="102">
        <v>317.55802083333333</v>
      </c>
      <c r="N1798" s="108">
        <v>136.31572916666667</v>
      </c>
      <c r="O1798" s="103">
        <v>66.798395833333331</v>
      </c>
      <c r="P1798" s="116"/>
      <c r="Q1798" s="116"/>
      <c r="R1798" s="39">
        <v>0</v>
      </c>
      <c r="S1798" s="58"/>
      <c r="T1798" s="58"/>
      <c r="V1798" s="24">
        <f t="shared" si="121"/>
        <v>1323.9637010416666</v>
      </c>
      <c r="X1798" s="5">
        <v>432.87259564492888</v>
      </c>
      <c r="Z1798" s="20">
        <f t="shared" si="122"/>
        <v>1756.8362966865955</v>
      </c>
      <c r="AA1798" s="59">
        <f t="shared" si="120"/>
        <v>41809</v>
      </c>
      <c r="AB1798" s="25">
        <v>150.74769000000001</v>
      </c>
      <c r="AC1798" s="52">
        <v>7.3731499999999999</v>
      </c>
      <c r="AD1798" s="53">
        <v>0</v>
      </c>
      <c r="AE1798" s="54">
        <v>284.67399999999998</v>
      </c>
      <c r="AF1798" s="55">
        <v>90.12339999999999</v>
      </c>
      <c r="AG1798" s="56">
        <v>8.4939999999999998</v>
      </c>
      <c r="AH1798" s="100">
        <v>84.242062500000003</v>
      </c>
      <c r="AI1798" s="35"/>
      <c r="AJ1798" s="58">
        <v>13.139959999999999</v>
      </c>
      <c r="AK1798" s="58"/>
      <c r="AL1798" s="35">
        <v>0</v>
      </c>
      <c r="AM1798" s="35"/>
      <c r="AN1798" s="35"/>
      <c r="AQ1798" s="24">
        <f t="shared" si="124"/>
        <v>638.79426249999995</v>
      </c>
      <c r="AS1798" s="34">
        <v>842.35</v>
      </c>
      <c r="AU1798" s="20">
        <f t="shared" si="123"/>
        <v>1481.1442625</v>
      </c>
      <c r="AW1798" s="20"/>
    </row>
    <row r="1799" spans="1:49" x14ac:dyDescent="0.25">
      <c r="A1799" t="str">
        <f>VLOOKUP($B1799,'Cushing Balance'!$C$2:$E$500,3,TRUE)</f>
        <v>242014</v>
      </c>
      <c r="B1799" s="1">
        <v>41810</v>
      </c>
      <c r="C1799" s="31"/>
      <c r="D1799" s="101">
        <v>69.786791666666673</v>
      </c>
      <c r="E1799" s="110">
        <v>198.36804166666667</v>
      </c>
      <c r="F1799" s="35"/>
      <c r="G1799" s="23">
        <v>80.947659375000001</v>
      </c>
      <c r="H1799" s="111">
        <v>79.190437500000002</v>
      </c>
      <c r="I1799" s="106">
        <v>51.822541666666666</v>
      </c>
      <c r="J1799" s="26">
        <v>0</v>
      </c>
      <c r="K1799" s="104">
        <v>74.71479166666667</v>
      </c>
      <c r="L1799" s="107">
        <v>21.542249999999999</v>
      </c>
      <c r="M1799" s="102">
        <v>233.44822916666666</v>
      </c>
      <c r="N1799" s="108">
        <v>99.818104166666672</v>
      </c>
      <c r="O1799" s="103">
        <v>75.291020833333334</v>
      </c>
      <c r="P1799" s="116"/>
      <c r="Q1799" s="116"/>
      <c r="R1799" s="39">
        <v>0</v>
      </c>
      <c r="S1799" s="58"/>
      <c r="T1799" s="58"/>
      <c r="V1799" s="24">
        <f t="shared" si="121"/>
        <v>984.9298677083334</v>
      </c>
      <c r="X1799" s="5">
        <v>432.87259564492888</v>
      </c>
      <c r="Z1799" s="20">
        <f t="shared" si="122"/>
        <v>1417.8024633532623</v>
      </c>
      <c r="AA1799" s="59">
        <f t="shared" si="120"/>
        <v>41810</v>
      </c>
      <c r="AB1799" s="25">
        <v>149.72139999999999</v>
      </c>
      <c r="AC1799" s="52">
        <v>228.61496</v>
      </c>
      <c r="AD1799" s="53">
        <v>0</v>
      </c>
      <c r="AE1799" s="54">
        <v>447.78294</v>
      </c>
      <c r="AF1799" s="55">
        <v>166.42493999999999</v>
      </c>
      <c r="AG1799" s="56">
        <v>14.31667</v>
      </c>
      <c r="AH1799" s="100">
        <v>88.942374999999998</v>
      </c>
      <c r="AI1799" s="35"/>
      <c r="AJ1799" s="58">
        <v>15.493709999999998</v>
      </c>
      <c r="AK1799" s="58"/>
      <c r="AL1799" s="35">
        <v>0</v>
      </c>
      <c r="AM1799" s="35"/>
      <c r="AN1799" s="35"/>
      <c r="AQ1799" s="24">
        <f t="shared" si="124"/>
        <v>1111.2969950000002</v>
      </c>
      <c r="AS1799" s="34">
        <v>842.35</v>
      </c>
      <c r="AU1799" s="20">
        <f t="shared" si="123"/>
        <v>1953.6469950000001</v>
      </c>
      <c r="AW1799" s="20"/>
    </row>
    <row r="1800" spans="1:49" x14ac:dyDescent="0.25">
      <c r="A1800" t="str">
        <f>VLOOKUP($B1800,'Cushing Balance'!$C$2:$E$500,3,TRUE)</f>
        <v>252014</v>
      </c>
      <c r="B1800" s="1">
        <v>41811</v>
      </c>
      <c r="C1800" s="31"/>
      <c r="D1800" s="101">
        <v>352.00812500000001</v>
      </c>
      <c r="E1800" s="110">
        <v>177.33206250000001</v>
      </c>
      <c r="F1800" s="35"/>
      <c r="G1800" s="23">
        <v>80.947659375000001</v>
      </c>
      <c r="H1800" s="111">
        <v>73.996833333333328</v>
      </c>
      <c r="I1800" s="106">
        <v>65.339291666666668</v>
      </c>
      <c r="J1800" s="26">
        <v>0</v>
      </c>
      <c r="K1800" s="104">
        <v>75.241916666666668</v>
      </c>
      <c r="L1800" s="107">
        <v>21.699187500000001</v>
      </c>
      <c r="M1800" s="102">
        <v>248.55306250000001</v>
      </c>
      <c r="N1800" s="108">
        <v>80.033249999999995</v>
      </c>
      <c r="O1800" s="103">
        <v>75.087291666666673</v>
      </c>
      <c r="P1800" s="116"/>
      <c r="Q1800" s="116"/>
      <c r="R1800" s="39">
        <v>0</v>
      </c>
      <c r="S1800" s="58"/>
      <c r="T1800" s="58"/>
      <c r="V1800" s="24">
        <f t="shared" si="121"/>
        <v>1250.2386802083333</v>
      </c>
      <c r="X1800" s="5">
        <v>432.87259564492888</v>
      </c>
      <c r="Z1800" s="20">
        <f t="shared" si="122"/>
        <v>1683.1112758532622</v>
      </c>
      <c r="AA1800" s="59">
        <f t="shared" ref="AA1800:AA1863" si="125">B1800</f>
        <v>41811</v>
      </c>
      <c r="AB1800" s="25">
        <v>151.41325000000001</v>
      </c>
      <c r="AC1800" s="52">
        <v>288.93655999999999</v>
      </c>
      <c r="AD1800" s="53">
        <v>0</v>
      </c>
      <c r="AE1800" s="54">
        <v>567.12302</v>
      </c>
      <c r="AF1800" s="55">
        <v>163.67339999999999</v>
      </c>
      <c r="AG1800" s="56">
        <v>21.637270000000001</v>
      </c>
      <c r="AH1800" s="100">
        <v>86.168750000000003</v>
      </c>
      <c r="AI1800" s="35"/>
      <c r="AJ1800" s="58">
        <v>16.10765</v>
      </c>
      <c r="AK1800" s="58"/>
      <c r="AL1800" s="35">
        <v>0</v>
      </c>
      <c r="AM1800" s="35"/>
      <c r="AN1800" s="35"/>
      <c r="AQ1800" s="24">
        <f t="shared" si="124"/>
        <v>1295.0598999999997</v>
      </c>
      <c r="AS1800" s="34">
        <v>842.35</v>
      </c>
      <c r="AU1800" s="20">
        <f t="shared" si="123"/>
        <v>2137.4098999999997</v>
      </c>
      <c r="AW1800" s="20"/>
    </row>
    <row r="1801" spans="1:49" x14ac:dyDescent="0.25">
      <c r="A1801" t="str">
        <f>VLOOKUP($B1801,'Cushing Balance'!$C$2:$E$500,3,TRUE)</f>
        <v>252014</v>
      </c>
      <c r="B1801" s="1">
        <v>41812</v>
      </c>
      <c r="C1801" s="31"/>
      <c r="D1801" s="101">
        <v>0</v>
      </c>
      <c r="E1801" s="110">
        <v>178.126125</v>
      </c>
      <c r="F1801" s="35"/>
      <c r="G1801" s="23">
        <v>80.947659375000001</v>
      </c>
      <c r="H1801" s="111">
        <v>75.457208333333327</v>
      </c>
      <c r="I1801" s="106">
        <v>64.586666666666659</v>
      </c>
      <c r="J1801" s="26">
        <v>0</v>
      </c>
      <c r="K1801" s="104">
        <v>80.777312499999994</v>
      </c>
      <c r="L1801" s="107">
        <v>22.062104166666668</v>
      </c>
      <c r="M1801" s="102">
        <v>351.03383333333329</v>
      </c>
      <c r="N1801" s="108">
        <v>138.59829166666665</v>
      </c>
      <c r="O1801" s="103">
        <v>68.273541666666674</v>
      </c>
      <c r="P1801" s="116"/>
      <c r="Q1801" s="116"/>
      <c r="R1801" s="39">
        <v>0</v>
      </c>
      <c r="S1801" s="58"/>
      <c r="T1801" s="58"/>
      <c r="V1801" s="24">
        <f t="shared" si="121"/>
        <v>1059.8627427083331</v>
      </c>
      <c r="X1801" s="5">
        <v>432.87259564492888</v>
      </c>
      <c r="Z1801" s="20">
        <f t="shared" si="122"/>
        <v>1492.735338353262</v>
      </c>
      <c r="AA1801" s="59">
        <f t="shared" si="125"/>
        <v>41812</v>
      </c>
      <c r="AB1801" s="25">
        <v>151.05395999999999</v>
      </c>
      <c r="AC1801" s="52">
        <v>289.16309999999999</v>
      </c>
      <c r="AD1801" s="53">
        <v>0</v>
      </c>
      <c r="AE1801" s="54">
        <v>402.14433000000002</v>
      </c>
      <c r="AF1801" s="55">
        <v>203.88998000000001</v>
      </c>
      <c r="AG1801" s="56">
        <v>21.539650000000002</v>
      </c>
      <c r="AH1801" s="100">
        <v>52.988624999999999</v>
      </c>
      <c r="AI1801" s="35"/>
      <c r="AJ1801" s="58">
        <v>16.015309999999999</v>
      </c>
      <c r="AK1801" s="58"/>
      <c r="AL1801" s="35">
        <v>0</v>
      </c>
      <c r="AM1801" s="35"/>
      <c r="AN1801" s="35"/>
      <c r="AQ1801" s="24">
        <f t="shared" si="124"/>
        <v>1136.7949549999998</v>
      </c>
      <c r="AS1801" s="34">
        <v>842.35</v>
      </c>
      <c r="AU1801" s="20">
        <f t="shared" si="123"/>
        <v>1979.1449549999998</v>
      </c>
      <c r="AW1801" s="20"/>
    </row>
    <row r="1802" spans="1:49" x14ac:dyDescent="0.25">
      <c r="A1802" t="str">
        <f>VLOOKUP($B1802,'Cushing Balance'!$C$2:$E$500,3,TRUE)</f>
        <v>252014</v>
      </c>
      <c r="B1802" s="1">
        <v>41813</v>
      </c>
      <c r="C1802" s="31"/>
      <c r="D1802" s="101">
        <v>301.83600000000001</v>
      </c>
      <c r="E1802" s="110">
        <v>196.01860416666665</v>
      </c>
      <c r="F1802" s="35"/>
      <c r="G1802" s="23">
        <v>80.947659375000001</v>
      </c>
      <c r="H1802" s="111">
        <v>78.363041666666675</v>
      </c>
      <c r="I1802" s="106">
        <v>52.989375000000003</v>
      </c>
      <c r="J1802" s="26">
        <v>0</v>
      </c>
      <c r="K1802" s="104">
        <v>68.898604166666672</v>
      </c>
      <c r="L1802" s="107">
        <v>22.014541666666666</v>
      </c>
      <c r="M1802" s="102">
        <v>316.58233333333334</v>
      </c>
      <c r="N1802" s="108">
        <v>150</v>
      </c>
      <c r="O1802" s="103">
        <v>72.746166666666667</v>
      </c>
      <c r="P1802" s="116"/>
      <c r="Q1802" s="116"/>
      <c r="R1802" s="39">
        <v>0</v>
      </c>
      <c r="S1802" s="58"/>
      <c r="T1802" s="58"/>
      <c r="V1802" s="24">
        <f t="shared" ref="V1802:V1865" si="126">SUM(D1802:R1802)</f>
        <v>1340.3963260416667</v>
      </c>
      <c r="X1802" s="5">
        <v>432.87259564492888</v>
      </c>
      <c r="Z1802" s="20">
        <f t="shared" ref="Z1802:Z1865" si="127">X1802+V1802</f>
        <v>1773.2689216865956</v>
      </c>
      <c r="AA1802" s="59">
        <f t="shared" si="125"/>
        <v>41813</v>
      </c>
      <c r="AB1802" s="25">
        <v>150.77094</v>
      </c>
      <c r="AC1802" s="52">
        <v>306.41381000000001</v>
      </c>
      <c r="AD1802" s="53">
        <v>0</v>
      </c>
      <c r="AE1802" s="54">
        <v>233.99873000000002</v>
      </c>
      <c r="AF1802" s="55">
        <v>224.01731000000001</v>
      </c>
      <c r="AG1802" s="56">
        <v>3.0947300000000002</v>
      </c>
      <c r="AH1802" s="100">
        <v>30.647124999999999</v>
      </c>
      <c r="AI1802" s="35"/>
      <c r="AJ1802" s="58">
        <v>12.221080000000001</v>
      </c>
      <c r="AK1802" s="58"/>
      <c r="AL1802" s="35">
        <v>0</v>
      </c>
      <c r="AM1802" s="35"/>
      <c r="AN1802" s="35"/>
      <c r="AQ1802" s="24">
        <f t="shared" si="124"/>
        <v>961.16372500000011</v>
      </c>
      <c r="AS1802" s="34">
        <v>842.35</v>
      </c>
      <c r="AU1802" s="20">
        <f t="shared" ref="AU1802:AU1865" si="128">AS1802+AQ1802</f>
        <v>1803.5137250000002</v>
      </c>
      <c r="AW1802" s="20"/>
    </row>
    <row r="1803" spans="1:49" x14ac:dyDescent="0.25">
      <c r="A1803" t="str">
        <f>VLOOKUP($B1803,'Cushing Balance'!$C$2:$E$500,3,TRUE)</f>
        <v>252014</v>
      </c>
      <c r="B1803" s="1">
        <v>41814</v>
      </c>
      <c r="C1803" s="31"/>
      <c r="D1803" s="101">
        <v>253.15337500000001</v>
      </c>
      <c r="E1803" s="110">
        <v>199.96041666666665</v>
      </c>
      <c r="F1803" s="35"/>
      <c r="G1803" s="23">
        <v>80.947659375000001</v>
      </c>
      <c r="H1803" s="111">
        <v>78.397604166666667</v>
      </c>
      <c r="I1803" s="106">
        <v>73.156854166666676</v>
      </c>
      <c r="J1803" s="26">
        <v>0</v>
      </c>
      <c r="K1803" s="104">
        <v>78.900937499999998</v>
      </c>
      <c r="L1803" s="107">
        <v>21.924250000000001</v>
      </c>
      <c r="M1803" s="102">
        <v>249.21177083333333</v>
      </c>
      <c r="N1803" s="108">
        <v>150</v>
      </c>
      <c r="O1803" s="103">
        <v>68.553875000000005</v>
      </c>
      <c r="P1803" s="116"/>
      <c r="Q1803" s="116"/>
      <c r="R1803" s="39">
        <v>0</v>
      </c>
      <c r="S1803" s="58"/>
      <c r="T1803" s="58"/>
      <c r="V1803" s="24">
        <f t="shared" si="126"/>
        <v>1254.2067427083334</v>
      </c>
      <c r="X1803" s="5">
        <v>432.87259564492888</v>
      </c>
      <c r="Z1803" s="20">
        <f t="shared" si="127"/>
        <v>1687.0793383532623</v>
      </c>
      <c r="AA1803" s="59">
        <f t="shared" si="125"/>
        <v>41814</v>
      </c>
      <c r="AB1803" s="25">
        <v>149.30188000000001</v>
      </c>
      <c r="AC1803" s="52">
        <v>253.61942000000002</v>
      </c>
      <c r="AD1803" s="53">
        <v>0</v>
      </c>
      <c r="AE1803" s="54">
        <v>507.06328999999999</v>
      </c>
      <c r="AF1803" s="55">
        <v>228.40657999999999</v>
      </c>
      <c r="AG1803" s="56">
        <v>0</v>
      </c>
      <c r="AH1803" s="100">
        <v>36.518229166666664</v>
      </c>
      <c r="AI1803" s="35"/>
      <c r="AJ1803" s="58">
        <v>8.1880799999999994</v>
      </c>
      <c r="AK1803" s="58"/>
      <c r="AL1803" s="35">
        <v>0</v>
      </c>
      <c r="AM1803" s="35"/>
      <c r="AN1803" s="35"/>
      <c r="AQ1803" s="24">
        <f t="shared" ref="AQ1803:AQ1866" si="129">SUM(AB1803:AO1803)</f>
        <v>1183.0974791666667</v>
      </c>
      <c r="AS1803" s="34">
        <v>842.35</v>
      </c>
      <c r="AU1803" s="20">
        <f t="shared" si="128"/>
        <v>2025.4474791666667</v>
      </c>
      <c r="AW1803" s="20"/>
    </row>
    <row r="1804" spans="1:49" x14ac:dyDescent="0.25">
      <c r="A1804" t="str">
        <f>VLOOKUP($B1804,'Cushing Balance'!$C$2:$E$500,3,TRUE)</f>
        <v>252014</v>
      </c>
      <c r="B1804" s="1">
        <v>41815</v>
      </c>
      <c r="C1804" s="31"/>
      <c r="D1804" s="101">
        <v>390.5823125</v>
      </c>
      <c r="E1804" s="110">
        <v>195.2868125</v>
      </c>
      <c r="F1804" s="35"/>
      <c r="G1804" s="23">
        <v>80.947659375000001</v>
      </c>
      <c r="H1804" s="111">
        <v>77.754291666666674</v>
      </c>
      <c r="I1804" s="106">
        <v>78.753</v>
      </c>
      <c r="J1804" s="26">
        <v>0</v>
      </c>
      <c r="K1804" s="104">
        <v>81.393770833333335</v>
      </c>
      <c r="L1804" s="107">
        <v>21.643249999999998</v>
      </c>
      <c r="M1804" s="102">
        <v>263.30574999999999</v>
      </c>
      <c r="N1804" s="108">
        <v>129.59639583333333</v>
      </c>
      <c r="O1804" s="103">
        <v>68.467500000000001</v>
      </c>
      <c r="P1804" s="116"/>
      <c r="Q1804" s="116"/>
      <c r="R1804" s="39">
        <v>0</v>
      </c>
      <c r="S1804" s="58"/>
      <c r="T1804" s="58"/>
      <c r="V1804" s="24">
        <f t="shared" si="126"/>
        <v>1387.7307427083333</v>
      </c>
      <c r="X1804" s="5">
        <v>432.87259564492888</v>
      </c>
      <c r="Z1804" s="20">
        <f t="shared" si="127"/>
        <v>1820.6033383532622</v>
      </c>
      <c r="AA1804" s="59">
        <f t="shared" si="125"/>
        <v>41815</v>
      </c>
      <c r="AB1804" s="25">
        <v>149.98313000000002</v>
      </c>
      <c r="AC1804" s="52">
        <v>254.36865</v>
      </c>
      <c r="AD1804" s="53">
        <v>0</v>
      </c>
      <c r="AE1804" s="54">
        <v>342.56802000000005</v>
      </c>
      <c r="AF1804" s="55">
        <v>206.98513</v>
      </c>
      <c r="AG1804" s="56">
        <v>13.907629999999999</v>
      </c>
      <c r="AH1804" s="100">
        <v>47.559729166666664</v>
      </c>
      <c r="AI1804" s="35"/>
      <c r="AJ1804" s="58">
        <v>8.3695599999999999</v>
      </c>
      <c r="AK1804" s="58"/>
      <c r="AL1804" s="35">
        <v>0</v>
      </c>
      <c r="AM1804" s="35"/>
      <c r="AN1804" s="35"/>
      <c r="AQ1804" s="24">
        <f t="shared" si="129"/>
        <v>1023.7418491666668</v>
      </c>
      <c r="AS1804" s="34">
        <v>842.35</v>
      </c>
      <c r="AU1804" s="20">
        <f t="shared" si="128"/>
        <v>1866.0918491666669</v>
      </c>
      <c r="AW1804" s="20"/>
    </row>
    <row r="1805" spans="1:49" x14ac:dyDescent="0.25">
      <c r="A1805" t="str">
        <f>VLOOKUP($B1805,'Cushing Balance'!$C$2:$E$500,3,TRUE)</f>
        <v>252014</v>
      </c>
      <c r="B1805" s="1">
        <v>41816</v>
      </c>
      <c r="C1805" s="31"/>
      <c r="D1805" s="101">
        <v>12.074354166666668</v>
      </c>
      <c r="E1805" s="110">
        <v>198.79010416666665</v>
      </c>
      <c r="F1805" s="35"/>
      <c r="G1805" s="23">
        <v>80.947659375000001</v>
      </c>
      <c r="H1805" s="111">
        <v>76.904145833333331</v>
      </c>
      <c r="I1805" s="106">
        <v>82.809020833333335</v>
      </c>
      <c r="J1805" s="26">
        <v>0</v>
      </c>
      <c r="K1805" s="104">
        <v>60.778229166666662</v>
      </c>
      <c r="L1805" s="107">
        <v>21.692812499999999</v>
      </c>
      <c r="M1805" s="102">
        <v>284.73802083333334</v>
      </c>
      <c r="N1805" s="108">
        <v>144.41172916666665</v>
      </c>
      <c r="O1805" s="103">
        <v>74.649020833333324</v>
      </c>
      <c r="P1805" s="116"/>
      <c r="Q1805" s="116"/>
      <c r="R1805" s="39">
        <v>0</v>
      </c>
      <c r="S1805" s="58"/>
      <c r="T1805" s="58"/>
      <c r="V1805" s="24">
        <f t="shared" si="126"/>
        <v>1037.7950968749997</v>
      </c>
      <c r="X1805" s="5">
        <v>432.87259564492888</v>
      </c>
      <c r="Z1805" s="20">
        <f t="shared" si="127"/>
        <v>1470.6676925199286</v>
      </c>
      <c r="AA1805" s="59">
        <f t="shared" si="125"/>
        <v>41816</v>
      </c>
      <c r="AB1805" s="25">
        <v>149.38330999999999</v>
      </c>
      <c r="AC1805" s="52">
        <v>219.62232999999998</v>
      </c>
      <c r="AD1805" s="53">
        <v>0</v>
      </c>
      <c r="AE1805" s="54">
        <v>552.64638000000002</v>
      </c>
      <c r="AF1805" s="55">
        <v>221.69798</v>
      </c>
      <c r="AG1805" s="56">
        <v>15.448690000000001</v>
      </c>
      <c r="AH1805" s="100">
        <v>56.948583333333339</v>
      </c>
      <c r="AI1805" s="35"/>
      <c r="AJ1805" s="58">
        <v>13.072040000000001</v>
      </c>
      <c r="AK1805" s="58"/>
      <c r="AL1805" s="35">
        <v>0</v>
      </c>
      <c r="AM1805" s="35"/>
      <c r="AN1805" s="35"/>
      <c r="AQ1805" s="24">
        <f t="shared" si="129"/>
        <v>1228.8193133333332</v>
      </c>
      <c r="AS1805" s="34">
        <v>842.35</v>
      </c>
      <c r="AU1805" s="20">
        <f t="shared" si="128"/>
        <v>2071.1693133333333</v>
      </c>
      <c r="AW1805" s="20"/>
    </row>
    <row r="1806" spans="1:49" x14ac:dyDescent="0.25">
      <c r="A1806" t="str">
        <f>VLOOKUP($B1806,'Cushing Balance'!$C$2:$E$500,3,TRUE)</f>
        <v>252014</v>
      </c>
      <c r="B1806" s="1">
        <v>41817</v>
      </c>
      <c r="C1806" s="31"/>
      <c r="D1806" s="101">
        <v>280.35045833333334</v>
      </c>
      <c r="E1806" s="110">
        <v>194.9466875</v>
      </c>
      <c r="F1806" s="35"/>
      <c r="G1806" s="23">
        <v>80.947659375000001</v>
      </c>
      <c r="H1806" s="111">
        <v>78.486874999999998</v>
      </c>
      <c r="I1806" s="106">
        <v>86.298500000000004</v>
      </c>
      <c r="J1806" s="26">
        <v>0</v>
      </c>
      <c r="K1806" s="104">
        <v>95.359354166666677</v>
      </c>
      <c r="L1806" s="107">
        <v>22.054333333333332</v>
      </c>
      <c r="M1806" s="102">
        <v>343.5891666666667</v>
      </c>
      <c r="N1806" s="108">
        <v>129.49216666666666</v>
      </c>
      <c r="O1806" s="103">
        <v>72.427104166666666</v>
      </c>
      <c r="P1806" s="116"/>
      <c r="Q1806" s="116"/>
      <c r="R1806" s="39">
        <v>0</v>
      </c>
      <c r="S1806" s="58"/>
      <c r="T1806" s="58"/>
      <c r="V1806" s="24">
        <f t="shared" si="126"/>
        <v>1383.9523052083332</v>
      </c>
      <c r="X1806" s="5">
        <v>432.87259564492888</v>
      </c>
      <c r="Z1806" s="20">
        <f t="shared" si="127"/>
        <v>1816.8249008532621</v>
      </c>
      <c r="AA1806" s="59">
        <f t="shared" si="125"/>
        <v>41817</v>
      </c>
      <c r="AB1806" s="25">
        <v>151.52880999999999</v>
      </c>
      <c r="AC1806" s="52">
        <v>253.38938000000002</v>
      </c>
      <c r="AD1806" s="53">
        <v>0</v>
      </c>
      <c r="AE1806" s="54">
        <v>263.06802000000005</v>
      </c>
      <c r="AF1806" s="55">
        <v>220.97749999999999</v>
      </c>
      <c r="AG1806" s="56">
        <v>0</v>
      </c>
      <c r="AH1806" s="100">
        <v>82.728312500000001</v>
      </c>
      <c r="AI1806" s="35"/>
      <c r="AJ1806" s="58">
        <v>16.056100000000001</v>
      </c>
      <c r="AK1806" s="58"/>
      <c r="AL1806" s="35">
        <v>0</v>
      </c>
      <c r="AM1806" s="35"/>
      <c r="AN1806" s="35"/>
      <c r="AQ1806" s="24">
        <f t="shared" si="129"/>
        <v>987.74812250000002</v>
      </c>
      <c r="AS1806" s="34">
        <v>842.35</v>
      </c>
      <c r="AU1806" s="20">
        <f t="shared" si="128"/>
        <v>1830.0981225</v>
      </c>
      <c r="AW1806" s="20"/>
    </row>
    <row r="1807" spans="1:49" x14ac:dyDescent="0.25">
      <c r="A1807" t="str">
        <f>VLOOKUP($B1807,'Cushing Balance'!$C$2:$E$500,3,TRUE)</f>
        <v>262014</v>
      </c>
      <c r="B1807" s="1">
        <v>41818</v>
      </c>
      <c r="C1807" s="31"/>
      <c r="D1807" s="101">
        <v>12.057333333333332</v>
      </c>
      <c r="E1807" s="110">
        <v>197.72770833333334</v>
      </c>
      <c r="F1807" s="35"/>
      <c r="G1807" s="23">
        <v>80.947659375000001</v>
      </c>
      <c r="H1807" s="111">
        <v>78.388770833333325</v>
      </c>
      <c r="I1807" s="106">
        <v>71.969750000000005</v>
      </c>
      <c r="J1807" s="26">
        <v>0</v>
      </c>
      <c r="K1807" s="104">
        <v>95.994833333333332</v>
      </c>
      <c r="L1807" s="107">
        <v>21.723666666666666</v>
      </c>
      <c r="M1807" s="102">
        <v>315.69043749999997</v>
      </c>
      <c r="N1807" s="108">
        <v>133.40672916666665</v>
      </c>
      <c r="O1807" s="103">
        <v>73.419520833333323</v>
      </c>
      <c r="P1807" s="116"/>
      <c r="Q1807" s="116"/>
      <c r="R1807" s="39">
        <v>0</v>
      </c>
      <c r="S1807" s="58"/>
      <c r="T1807" s="58"/>
      <c r="V1807" s="24">
        <f t="shared" si="126"/>
        <v>1081.3264093749999</v>
      </c>
      <c r="X1807" s="5">
        <v>432.87259564492888</v>
      </c>
      <c r="Z1807" s="20">
        <f t="shared" si="127"/>
        <v>1514.1990050199288</v>
      </c>
      <c r="AA1807" s="59">
        <f t="shared" si="125"/>
        <v>41818</v>
      </c>
      <c r="AB1807" s="25">
        <v>149.34119000000001</v>
      </c>
      <c r="AC1807" s="52">
        <v>212.77507999999997</v>
      </c>
      <c r="AD1807" s="53">
        <v>0</v>
      </c>
      <c r="AE1807" s="54">
        <v>296.09813000000003</v>
      </c>
      <c r="AF1807" s="55">
        <v>223.06629000000001</v>
      </c>
      <c r="AG1807" s="56">
        <v>0</v>
      </c>
      <c r="AH1807" s="100">
        <v>29.197937499999998</v>
      </c>
      <c r="AI1807" s="35"/>
      <c r="AJ1807" s="58">
        <v>16.050689999999999</v>
      </c>
      <c r="AK1807" s="58"/>
      <c r="AL1807" s="35">
        <v>0</v>
      </c>
      <c r="AM1807" s="35"/>
      <c r="AN1807" s="35"/>
      <c r="AQ1807" s="24">
        <f t="shared" si="129"/>
        <v>926.52931750000005</v>
      </c>
      <c r="AS1807" s="34">
        <v>842.35</v>
      </c>
      <c r="AU1807" s="20">
        <f t="shared" si="128"/>
        <v>1768.8793175000001</v>
      </c>
      <c r="AW1807" s="20"/>
    </row>
    <row r="1808" spans="1:49" x14ac:dyDescent="0.25">
      <c r="A1808" t="str">
        <f>VLOOKUP($B1808,'Cushing Balance'!$C$2:$E$500,3,TRUE)</f>
        <v>262014</v>
      </c>
      <c r="B1808" s="1">
        <v>41819</v>
      </c>
      <c r="C1808" s="31"/>
      <c r="D1808" s="101">
        <v>278.22610416666669</v>
      </c>
      <c r="E1808" s="110">
        <v>194.874875</v>
      </c>
      <c r="F1808" s="35"/>
      <c r="G1808" s="23">
        <v>80.947659375000001</v>
      </c>
      <c r="H1808" s="111">
        <v>78.45675</v>
      </c>
      <c r="I1808" s="106">
        <v>71.836437500000002</v>
      </c>
      <c r="J1808" s="26">
        <v>0</v>
      </c>
      <c r="K1808" s="104">
        <v>95.338333333333324</v>
      </c>
      <c r="L1808" s="107">
        <v>22.002875</v>
      </c>
      <c r="M1808" s="102">
        <v>381.1905625</v>
      </c>
      <c r="N1808" s="108">
        <v>121.07654166666667</v>
      </c>
      <c r="O1808" s="103">
        <v>74.988687499999997</v>
      </c>
      <c r="P1808" s="116"/>
      <c r="Q1808" s="116"/>
      <c r="R1808" s="39">
        <v>0</v>
      </c>
      <c r="S1808" s="58"/>
      <c r="T1808" s="58"/>
      <c r="V1808" s="24">
        <f t="shared" si="126"/>
        <v>1398.9388260416665</v>
      </c>
      <c r="X1808" s="5">
        <v>432.87259564492888</v>
      </c>
      <c r="Z1808" s="20">
        <f t="shared" si="127"/>
        <v>1831.8114216865954</v>
      </c>
      <c r="AA1808" s="59">
        <f t="shared" si="125"/>
        <v>41819</v>
      </c>
      <c r="AB1808" s="25">
        <v>150.70308</v>
      </c>
      <c r="AC1808" s="52">
        <v>235.03023000000002</v>
      </c>
      <c r="AD1808" s="53">
        <v>0</v>
      </c>
      <c r="AE1808" s="54">
        <v>471.41377</v>
      </c>
      <c r="AF1808" s="55">
        <v>203.83715000000001</v>
      </c>
      <c r="AG1808" s="56">
        <v>0</v>
      </c>
      <c r="AH1808" s="100">
        <v>61.300416666666663</v>
      </c>
      <c r="AI1808" s="35"/>
      <c r="AJ1808" s="58">
        <v>15.908670000000001</v>
      </c>
      <c r="AK1808" s="58"/>
      <c r="AL1808" s="35">
        <v>0</v>
      </c>
      <c r="AM1808" s="35"/>
      <c r="AN1808" s="35"/>
      <c r="AQ1808" s="24">
        <f t="shared" si="129"/>
        <v>1138.1933166666668</v>
      </c>
      <c r="AS1808" s="34">
        <v>842.35</v>
      </c>
      <c r="AU1808" s="20">
        <f t="shared" si="128"/>
        <v>1980.5433166666667</v>
      </c>
      <c r="AW1808" s="20"/>
    </row>
    <row r="1809" spans="1:49" x14ac:dyDescent="0.25">
      <c r="A1809" t="str">
        <f>VLOOKUP($B1809,'Cushing Balance'!$C$2:$E$500,3,TRUE)</f>
        <v>262014</v>
      </c>
      <c r="B1809" s="1">
        <v>41820</v>
      </c>
      <c r="C1809" s="31"/>
      <c r="D1809" s="101">
        <v>108.58316666666667</v>
      </c>
      <c r="E1809" s="110">
        <v>183.07102083333334</v>
      </c>
      <c r="F1809" s="35"/>
      <c r="G1809" s="23">
        <v>80.947659375000001</v>
      </c>
      <c r="H1809" s="111">
        <v>78.592937500000005</v>
      </c>
      <c r="I1809" s="106">
        <v>74.216479166666673</v>
      </c>
      <c r="J1809" s="26">
        <v>0</v>
      </c>
      <c r="K1809" s="104">
        <v>99.586937500000005</v>
      </c>
      <c r="L1809" s="107">
        <v>22.692187499999999</v>
      </c>
      <c r="M1809" s="102">
        <v>322.10533333333331</v>
      </c>
      <c r="N1809" s="108">
        <v>146.46143749999999</v>
      </c>
      <c r="O1809" s="103">
        <v>68.367999999999995</v>
      </c>
      <c r="P1809" s="116"/>
      <c r="Q1809" s="116"/>
      <c r="R1809" s="39">
        <v>0</v>
      </c>
      <c r="S1809" s="58"/>
      <c r="T1809" s="58"/>
      <c r="V1809" s="24">
        <f t="shared" si="126"/>
        <v>1184.6251593749998</v>
      </c>
      <c r="X1809" s="5">
        <v>432.87259564492888</v>
      </c>
      <c r="Z1809" s="20">
        <f t="shared" si="127"/>
        <v>1617.4977550199287</v>
      </c>
      <c r="AA1809" s="59">
        <f t="shared" si="125"/>
        <v>41820</v>
      </c>
      <c r="AB1809" s="25">
        <v>150.6636</v>
      </c>
      <c r="AC1809" s="52">
        <v>111.64269</v>
      </c>
      <c r="AD1809" s="53">
        <v>0</v>
      </c>
      <c r="AE1809" s="54">
        <v>334.58956000000001</v>
      </c>
      <c r="AF1809" s="55">
        <v>203.62576999999999</v>
      </c>
      <c r="AG1809" s="56">
        <v>4.1907700000000006</v>
      </c>
      <c r="AH1809" s="100">
        <v>61.820583333333339</v>
      </c>
      <c r="AI1809" s="35"/>
      <c r="AJ1809" s="58">
        <v>16.116540000000001</v>
      </c>
      <c r="AK1809" s="58"/>
      <c r="AL1809" s="35">
        <v>0</v>
      </c>
      <c r="AM1809" s="35"/>
      <c r="AN1809" s="35"/>
      <c r="AQ1809" s="24">
        <f t="shared" si="129"/>
        <v>882.6495133333334</v>
      </c>
      <c r="AS1809" s="34">
        <v>842.35</v>
      </c>
      <c r="AU1809" s="20">
        <f t="shared" si="128"/>
        <v>1724.9995133333334</v>
      </c>
      <c r="AW1809" s="20"/>
    </row>
    <row r="1810" spans="1:49" x14ac:dyDescent="0.25">
      <c r="A1810" t="str">
        <f>VLOOKUP($B1810,'Cushing Balance'!$C$2:$E$500,3,TRUE)</f>
        <v>262014</v>
      </c>
      <c r="B1810" s="1">
        <v>41821</v>
      </c>
      <c r="C1810" s="31"/>
      <c r="D1810" s="101">
        <v>360.23239583333333</v>
      </c>
      <c r="E1810" s="110">
        <v>189.97800000000001</v>
      </c>
      <c r="F1810" s="35"/>
      <c r="G1810" s="23">
        <v>77.091959184111161</v>
      </c>
      <c r="H1810" s="111">
        <v>67.902625</v>
      </c>
      <c r="I1810" s="106">
        <v>82.319680851063836</v>
      </c>
      <c r="J1810" s="26">
        <v>0</v>
      </c>
      <c r="K1810" s="104">
        <v>92.490666666666669</v>
      </c>
      <c r="L1810" s="107">
        <v>21.851531914893616</v>
      </c>
      <c r="M1810" s="102">
        <v>281.97618749999998</v>
      </c>
      <c r="N1810" s="108">
        <v>127.81317021276595</v>
      </c>
      <c r="O1810" s="103">
        <v>65.040574468085111</v>
      </c>
      <c r="P1810" s="116"/>
      <c r="Q1810" s="116"/>
      <c r="R1810" s="39">
        <v>53.248170000000002</v>
      </c>
      <c r="S1810" s="58"/>
      <c r="T1810" s="58"/>
      <c r="V1810" s="24">
        <f t="shared" si="126"/>
        <v>1419.9449616309198</v>
      </c>
      <c r="X1810" s="5">
        <v>436.10284008575826</v>
      </c>
      <c r="Z1810" s="20">
        <f t="shared" si="127"/>
        <v>1856.0478017166781</v>
      </c>
      <c r="AA1810" s="59">
        <f t="shared" si="125"/>
        <v>41821</v>
      </c>
      <c r="AB1810" s="25">
        <v>151.66631000000001</v>
      </c>
      <c r="AC1810" s="52">
        <v>182.86098000000001</v>
      </c>
      <c r="AD1810" s="53">
        <v>0</v>
      </c>
      <c r="AE1810" s="54">
        <v>356.32110999999998</v>
      </c>
      <c r="AF1810" s="55">
        <v>216.41670999999999</v>
      </c>
      <c r="AG1810" s="56">
        <v>22.787650000000003</v>
      </c>
      <c r="AH1810" s="100">
        <v>23.321666666666669</v>
      </c>
      <c r="AI1810" s="35"/>
      <c r="AJ1810" s="58">
        <v>10.065250000000001</v>
      </c>
      <c r="AK1810" s="58"/>
      <c r="AL1810" s="35">
        <v>0</v>
      </c>
      <c r="AM1810" s="35"/>
      <c r="AN1810" s="35"/>
      <c r="AQ1810" s="24">
        <f t="shared" si="129"/>
        <v>963.43967666666663</v>
      </c>
      <c r="AS1810" s="34">
        <v>823.65000000000009</v>
      </c>
      <c r="AU1810" s="20">
        <f t="shared" si="128"/>
        <v>1787.0896766666667</v>
      </c>
      <c r="AW1810" s="20"/>
    </row>
    <row r="1811" spans="1:49" x14ac:dyDescent="0.25">
      <c r="A1811" t="str">
        <f>VLOOKUP($B1811,'Cushing Balance'!$C$2:$E$500,3,TRUE)</f>
        <v>262014</v>
      </c>
      <c r="B1811" s="1">
        <v>41822</v>
      </c>
      <c r="C1811" s="31"/>
      <c r="D1811" s="101">
        <v>190.78174999999999</v>
      </c>
      <c r="E1811" s="110">
        <v>198.66925000000001</v>
      </c>
      <c r="F1811" s="35"/>
      <c r="G1811" s="23">
        <v>77.091959184111161</v>
      </c>
      <c r="H1811" s="111">
        <v>70.867666666666665</v>
      </c>
      <c r="I1811" s="106">
        <v>83.972208333333327</v>
      </c>
      <c r="J1811" s="26">
        <v>0</v>
      </c>
      <c r="K1811" s="104">
        <v>69.073895833333324</v>
      </c>
      <c r="L1811" s="107">
        <v>21.857833333333332</v>
      </c>
      <c r="M1811" s="102">
        <v>365.40912500000002</v>
      </c>
      <c r="N1811" s="108">
        <v>103.87852083333333</v>
      </c>
      <c r="O1811" s="103">
        <v>69.539645833333324</v>
      </c>
      <c r="P1811" s="116"/>
      <c r="Q1811" s="116"/>
      <c r="R1811" s="39">
        <v>22.460099999999997</v>
      </c>
      <c r="S1811" s="58"/>
      <c r="T1811" s="58"/>
      <c r="V1811" s="24">
        <f t="shared" si="126"/>
        <v>1273.6019550174444</v>
      </c>
      <c r="X1811" s="5">
        <v>436.10284008575826</v>
      </c>
      <c r="Z1811" s="20">
        <f t="shared" si="127"/>
        <v>1709.7047951032027</v>
      </c>
      <c r="AA1811" s="59">
        <f t="shared" si="125"/>
        <v>41822</v>
      </c>
      <c r="AB1811" s="25">
        <v>150.19351999999998</v>
      </c>
      <c r="AC1811" s="52">
        <v>283.29596000000004</v>
      </c>
      <c r="AD1811" s="53">
        <v>0</v>
      </c>
      <c r="AE1811" s="54">
        <v>484.45425</v>
      </c>
      <c r="AF1811" s="55">
        <v>228.57653999999999</v>
      </c>
      <c r="AG1811" s="56">
        <v>9.8438300000000005</v>
      </c>
      <c r="AH1811" s="100">
        <v>18.934395833333333</v>
      </c>
      <c r="AI1811" s="35"/>
      <c r="AJ1811" s="58">
        <v>13.39767</v>
      </c>
      <c r="AK1811" s="58"/>
      <c r="AL1811" s="35">
        <v>0</v>
      </c>
      <c r="AM1811" s="35"/>
      <c r="AN1811" s="35"/>
      <c r="AQ1811" s="24">
        <f t="shared" si="129"/>
        <v>1188.6961658333335</v>
      </c>
      <c r="AS1811" s="34">
        <v>823.65000000000009</v>
      </c>
      <c r="AU1811" s="20">
        <f t="shared" si="128"/>
        <v>2012.3461658333335</v>
      </c>
      <c r="AW1811" s="20"/>
    </row>
    <row r="1812" spans="1:49" x14ac:dyDescent="0.25">
      <c r="A1812" t="str">
        <f>VLOOKUP($B1812,'Cushing Balance'!$C$2:$E$500,3,TRUE)</f>
        <v>262014</v>
      </c>
      <c r="B1812" s="1">
        <v>41823</v>
      </c>
      <c r="C1812" s="31"/>
      <c r="D1812" s="101">
        <v>322.49987499999997</v>
      </c>
      <c r="E1812" s="110">
        <v>190.1705</v>
      </c>
      <c r="F1812" s="35"/>
      <c r="G1812" s="23">
        <v>77.091959184111161</v>
      </c>
      <c r="H1812" s="111">
        <v>74.61270833333333</v>
      </c>
      <c r="I1812" s="106">
        <v>76.553958333333327</v>
      </c>
      <c r="J1812" s="26">
        <v>0</v>
      </c>
      <c r="K1812" s="104">
        <v>69.270229166666667</v>
      </c>
      <c r="L1812" s="107">
        <v>21.589874999999999</v>
      </c>
      <c r="M1812" s="102">
        <v>385.05658333333332</v>
      </c>
      <c r="N1812" s="108">
        <v>118.76587499999999</v>
      </c>
      <c r="O1812" s="103">
        <v>73.282333333333327</v>
      </c>
      <c r="P1812" s="116"/>
      <c r="Q1812" s="116"/>
      <c r="R1812" s="39">
        <v>52.710749999999997</v>
      </c>
      <c r="S1812" s="58"/>
      <c r="T1812" s="58"/>
      <c r="V1812" s="24">
        <f t="shared" si="126"/>
        <v>1461.604646684111</v>
      </c>
      <c r="X1812" s="5">
        <v>436.10284008575826</v>
      </c>
      <c r="Z1812" s="20">
        <f t="shared" si="127"/>
        <v>1897.7074867698693</v>
      </c>
      <c r="AA1812" s="59">
        <f t="shared" si="125"/>
        <v>41823</v>
      </c>
      <c r="AB1812" s="25">
        <v>148.7191</v>
      </c>
      <c r="AC1812" s="52">
        <v>313.52679000000001</v>
      </c>
      <c r="AD1812" s="53">
        <v>0</v>
      </c>
      <c r="AE1812" s="54">
        <v>336.00571000000002</v>
      </c>
      <c r="AF1812" s="55">
        <v>224.09414999999998</v>
      </c>
      <c r="AG1812" s="56">
        <v>0</v>
      </c>
      <c r="AH1812" s="100">
        <v>53.681874999999998</v>
      </c>
      <c r="AI1812" s="35"/>
      <c r="AJ1812" s="58">
        <v>16.174630000000001</v>
      </c>
      <c r="AK1812" s="58"/>
      <c r="AL1812" s="35">
        <v>0</v>
      </c>
      <c r="AM1812" s="35"/>
      <c r="AN1812" s="35"/>
      <c r="AQ1812" s="24">
        <f t="shared" si="129"/>
        <v>1092.2022550000002</v>
      </c>
      <c r="AS1812" s="34">
        <v>823.65000000000009</v>
      </c>
      <c r="AU1812" s="20">
        <f t="shared" si="128"/>
        <v>1915.8522550000002</v>
      </c>
      <c r="AW1812" s="20"/>
    </row>
    <row r="1813" spans="1:49" x14ac:dyDescent="0.25">
      <c r="A1813" t="str">
        <f>VLOOKUP($B1813,'Cushing Balance'!$C$2:$E$500,3,TRUE)</f>
        <v>262014</v>
      </c>
      <c r="B1813" s="1">
        <v>41824</v>
      </c>
      <c r="C1813" s="31"/>
      <c r="D1813" s="101">
        <v>205.46245833333333</v>
      </c>
      <c r="E1813" s="110">
        <v>193.73443750000001</v>
      </c>
      <c r="F1813" s="35"/>
      <c r="G1813" s="23">
        <v>77.091959184111161</v>
      </c>
      <c r="H1813" s="111">
        <v>69.659312499999999</v>
      </c>
      <c r="I1813" s="106">
        <v>63.228458333333336</v>
      </c>
      <c r="J1813" s="26">
        <v>0</v>
      </c>
      <c r="K1813" s="104">
        <v>64.596583333333342</v>
      </c>
      <c r="L1813" s="107">
        <v>22.486833333333333</v>
      </c>
      <c r="M1813" s="102">
        <v>385.3145833333333</v>
      </c>
      <c r="N1813" s="108">
        <v>142.75304166666666</v>
      </c>
      <c r="O1813" s="103">
        <v>73.67754166666667</v>
      </c>
      <c r="P1813" s="116"/>
      <c r="Q1813" s="116"/>
      <c r="R1813" s="39">
        <v>58.675519999999999</v>
      </c>
      <c r="S1813" s="58"/>
      <c r="T1813" s="58"/>
      <c r="V1813" s="24">
        <f t="shared" si="126"/>
        <v>1356.6807291841112</v>
      </c>
      <c r="X1813" s="5">
        <v>436.10284008575826</v>
      </c>
      <c r="Z1813" s="20">
        <f t="shared" si="127"/>
        <v>1792.7835692698695</v>
      </c>
      <c r="AA1813" s="59">
        <f t="shared" si="125"/>
        <v>41824</v>
      </c>
      <c r="AB1813" s="25">
        <v>149.85054</v>
      </c>
      <c r="AC1813" s="52">
        <v>296.48280999999997</v>
      </c>
      <c r="AD1813" s="53">
        <v>0</v>
      </c>
      <c r="AE1813" s="54">
        <v>213.94154</v>
      </c>
      <c r="AF1813" s="55">
        <v>206.02348000000001</v>
      </c>
      <c r="AG1813" s="56">
        <v>0</v>
      </c>
      <c r="AH1813" s="100">
        <v>20.471666666666668</v>
      </c>
      <c r="AI1813" s="35"/>
      <c r="AJ1813" s="58">
        <v>15.93829</v>
      </c>
      <c r="AK1813" s="58"/>
      <c r="AL1813" s="35">
        <v>0</v>
      </c>
      <c r="AM1813" s="35"/>
      <c r="AN1813" s="35"/>
      <c r="AQ1813" s="24">
        <f t="shared" si="129"/>
        <v>902.70832666666672</v>
      </c>
      <c r="AS1813" s="34">
        <v>823.65000000000009</v>
      </c>
      <c r="AU1813" s="20">
        <f t="shared" si="128"/>
        <v>1726.3583266666669</v>
      </c>
      <c r="AW1813" s="20"/>
    </row>
    <row r="1814" spans="1:49" x14ac:dyDescent="0.25">
      <c r="A1814" t="str">
        <f>VLOOKUP($B1814,'Cushing Balance'!$C$2:$E$500,3,TRUE)</f>
        <v>272014</v>
      </c>
      <c r="B1814" s="1">
        <v>41825</v>
      </c>
      <c r="C1814" s="31"/>
      <c r="D1814" s="101">
        <v>338.01933333333329</v>
      </c>
      <c r="E1814" s="110">
        <v>190.79439583333334</v>
      </c>
      <c r="F1814" s="35"/>
      <c r="G1814" s="23">
        <v>77.091959184111161</v>
      </c>
      <c r="H1814" s="111">
        <v>78.516312499999998</v>
      </c>
      <c r="I1814" s="106">
        <v>71.044395833333326</v>
      </c>
      <c r="J1814" s="26">
        <v>0</v>
      </c>
      <c r="K1814" s="104">
        <v>69.312208333333331</v>
      </c>
      <c r="L1814" s="107">
        <v>22.635270833333333</v>
      </c>
      <c r="M1814" s="102">
        <v>336.12356249999999</v>
      </c>
      <c r="N1814" s="108">
        <v>145.06375</v>
      </c>
      <c r="O1814" s="116">
        <v>72.847958333333324</v>
      </c>
      <c r="P1814" s="116"/>
      <c r="Q1814" s="116"/>
      <c r="R1814" s="39">
        <v>11.361600000000001</v>
      </c>
      <c r="S1814" s="58"/>
      <c r="T1814" s="58"/>
      <c r="V1814" s="24">
        <f t="shared" si="126"/>
        <v>1412.8107466841111</v>
      </c>
      <c r="X1814" s="5">
        <v>436.10284008575826</v>
      </c>
      <c r="Z1814" s="20">
        <f t="shared" si="127"/>
        <v>1848.9135867698694</v>
      </c>
      <c r="AA1814" s="59">
        <f t="shared" si="125"/>
        <v>41825</v>
      </c>
      <c r="AB1814" s="25">
        <v>149.79849999999999</v>
      </c>
      <c r="AC1814" s="52">
        <v>312.99821000000003</v>
      </c>
      <c r="AD1814" s="53">
        <v>0</v>
      </c>
      <c r="AE1814" s="54">
        <v>312.83963</v>
      </c>
      <c r="AF1814" s="55">
        <v>198.09642000000002</v>
      </c>
      <c r="AG1814" s="56">
        <v>0</v>
      </c>
      <c r="AH1814" s="100">
        <v>20.704666666666668</v>
      </c>
      <c r="AI1814" s="35"/>
      <c r="AJ1814" s="58">
        <v>16.057749999999999</v>
      </c>
      <c r="AK1814" s="58"/>
      <c r="AL1814" s="35">
        <v>0</v>
      </c>
      <c r="AM1814" s="35"/>
      <c r="AN1814" s="35"/>
      <c r="AQ1814" s="24">
        <f t="shared" si="129"/>
        <v>1010.4951766666668</v>
      </c>
      <c r="AS1814" s="34">
        <v>823.65000000000009</v>
      </c>
      <c r="AU1814" s="20">
        <f t="shared" si="128"/>
        <v>1834.1451766666669</v>
      </c>
      <c r="AW1814" s="20"/>
    </row>
    <row r="1815" spans="1:49" x14ac:dyDescent="0.25">
      <c r="A1815" t="str">
        <f>VLOOKUP($B1815,'Cushing Balance'!$C$2:$E$500,3,TRUE)</f>
        <v>272014</v>
      </c>
      <c r="B1815" s="1">
        <v>41826</v>
      </c>
      <c r="C1815" s="31"/>
      <c r="D1815" s="101">
        <v>334.22993750000001</v>
      </c>
      <c r="E1815" s="110">
        <v>186.43358333333333</v>
      </c>
      <c r="F1815" s="35"/>
      <c r="G1815" s="23">
        <v>77.091959184111161</v>
      </c>
      <c r="H1815" s="111">
        <v>78.413645833333334</v>
      </c>
      <c r="I1815" s="106">
        <v>62.520333333333333</v>
      </c>
      <c r="J1815" s="26">
        <v>0</v>
      </c>
      <c r="K1815" s="104">
        <v>71.418166666666679</v>
      </c>
      <c r="L1815" s="107">
        <v>22.4223125</v>
      </c>
      <c r="M1815" s="102">
        <v>426.751375</v>
      </c>
      <c r="N1815" s="108">
        <v>118.61652083333333</v>
      </c>
      <c r="O1815" s="116">
        <v>70.975270833333326</v>
      </c>
      <c r="P1815" s="116"/>
      <c r="Q1815" s="116"/>
      <c r="R1815" s="39">
        <v>0.95065</v>
      </c>
      <c r="S1815" s="58"/>
      <c r="T1815" s="58"/>
      <c r="V1815" s="24">
        <f t="shared" si="126"/>
        <v>1449.8237550174447</v>
      </c>
      <c r="X1815" s="5">
        <v>436.10284008575826</v>
      </c>
      <c r="Z1815" s="20">
        <f t="shared" si="127"/>
        <v>1885.926595103203</v>
      </c>
      <c r="AA1815" s="59">
        <f t="shared" si="125"/>
        <v>41826</v>
      </c>
      <c r="AB1815" s="25">
        <v>151.12863000000002</v>
      </c>
      <c r="AC1815" s="52">
        <v>331.66523000000001</v>
      </c>
      <c r="AD1815" s="53">
        <v>0</v>
      </c>
      <c r="AE1815" s="54">
        <v>454.59848</v>
      </c>
      <c r="AF1815" s="55">
        <v>188.17092000000002</v>
      </c>
      <c r="AG1815" s="56">
        <v>0</v>
      </c>
      <c r="AH1815" s="100">
        <v>23.730541666666667</v>
      </c>
      <c r="AI1815" s="35"/>
      <c r="AJ1815" s="58">
        <v>16.044460000000001</v>
      </c>
      <c r="AK1815" s="58"/>
      <c r="AL1815" s="35">
        <v>0</v>
      </c>
      <c r="AM1815" s="35"/>
      <c r="AN1815" s="35"/>
      <c r="AQ1815" s="24">
        <f t="shared" si="129"/>
        <v>1165.3382616666665</v>
      </c>
      <c r="AS1815" s="34">
        <v>823.65000000000009</v>
      </c>
      <c r="AU1815" s="20">
        <f t="shared" si="128"/>
        <v>1988.9882616666666</v>
      </c>
      <c r="AW1815" s="20"/>
    </row>
    <row r="1816" spans="1:49" x14ac:dyDescent="0.25">
      <c r="A1816" t="str">
        <f>VLOOKUP($B1816,'Cushing Balance'!$C$2:$E$500,3,TRUE)</f>
        <v>272014</v>
      </c>
      <c r="B1816" s="1">
        <v>41827</v>
      </c>
      <c r="C1816" s="31"/>
      <c r="D1816" s="101">
        <v>228.78312500000001</v>
      </c>
      <c r="E1816" s="110">
        <v>183.89191666666665</v>
      </c>
      <c r="F1816" s="35"/>
      <c r="G1816" s="23">
        <v>77.091959184111161</v>
      </c>
      <c r="H1816" s="111">
        <v>75.02491666666667</v>
      </c>
      <c r="I1816" s="106">
        <v>82.751229166666675</v>
      </c>
      <c r="J1816" s="26">
        <v>0</v>
      </c>
      <c r="K1816" s="104">
        <v>64.852291666666659</v>
      </c>
      <c r="L1816" s="107">
        <v>22.4304375</v>
      </c>
      <c r="M1816" s="102">
        <v>382.08897916666666</v>
      </c>
      <c r="N1816" s="108">
        <v>99.400270833333323</v>
      </c>
      <c r="O1816" s="116">
        <v>67.860041666666675</v>
      </c>
      <c r="P1816" s="116"/>
      <c r="Q1816" s="116"/>
      <c r="R1816" s="39">
        <v>13.819540000000002</v>
      </c>
      <c r="S1816" s="58"/>
      <c r="T1816" s="58"/>
      <c r="V1816" s="24">
        <f t="shared" si="126"/>
        <v>1297.9947075174443</v>
      </c>
      <c r="X1816" s="5">
        <v>436.10284008575826</v>
      </c>
      <c r="Z1816" s="20">
        <f t="shared" si="127"/>
        <v>1734.0975476032027</v>
      </c>
      <c r="AA1816" s="59">
        <f t="shared" si="125"/>
        <v>41827</v>
      </c>
      <c r="AB1816" s="25">
        <v>151.67481000000001</v>
      </c>
      <c r="AC1816" s="52">
        <v>334.45317</v>
      </c>
      <c r="AD1816" s="53">
        <v>0</v>
      </c>
      <c r="AE1816" s="54">
        <v>365.70388000000003</v>
      </c>
      <c r="AF1816" s="55">
        <v>186.23570999999998</v>
      </c>
      <c r="AG1816" s="56">
        <v>0</v>
      </c>
      <c r="AH1816" s="100">
        <v>61.977354166666665</v>
      </c>
      <c r="AI1816" s="35"/>
      <c r="AJ1816" s="58">
        <v>16.311209999999999</v>
      </c>
      <c r="AK1816" s="58"/>
      <c r="AL1816" s="35">
        <v>0</v>
      </c>
      <c r="AM1816" s="35"/>
      <c r="AN1816" s="35"/>
      <c r="AQ1816" s="24">
        <f t="shared" si="129"/>
        <v>1116.3561341666666</v>
      </c>
      <c r="AS1816" s="34">
        <v>823.65000000000009</v>
      </c>
      <c r="AU1816" s="20">
        <f t="shared" si="128"/>
        <v>1940.0061341666667</v>
      </c>
      <c r="AW1816" s="20"/>
    </row>
    <row r="1817" spans="1:49" x14ac:dyDescent="0.25">
      <c r="A1817" t="str">
        <f>VLOOKUP($B1817,'Cushing Balance'!$C$2:$E$500,3,TRUE)</f>
        <v>272014</v>
      </c>
      <c r="B1817" s="1">
        <v>41828</v>
      </c>
      <c r="C1817" s="31"/>
      <c r="D1817" s="101">
        <v>72.174916666666675</v>
      </c>
      <c r="E1817" s="110">
        <v>196.22785416666665</v>
      </c>
      <c r="F1817" s="35"/>
      <c r="G1817" s="23">
        <v>77.091959184111161</v>
      </c>
      <c r="H1817" s="111">
        <v>73.24914583333333</v>
      </c>
      <c r="I1817" s="106">
        <v>96.355854166666674</v>
      </c>
      <c r="J1817" s="26">
        <v>0</v>
      </c>
      <c r="K1817" s="104">
        <v>77.108104166666678</v>
      </c>
      <c r="L1817" s="107">
        <v>21.997354166666668</v>
      </c>
      <c r="M1817" s="102">
        <v>384.20477083333333</v>
      </c>
      <c r="N1817" s="108">
        <v>138.53735416666666</v>
      </c>
      <c r="O1817" s="116">
        <v>68.391708333333327</v>
      </c>
      <c r="P1817" s="116"/>
      <c r="Q1817" s="116"/>
      <c r="R1817" s="39">
        <v>1.5584800000000001</v>
      </c>
      <c r="S1817" s="58"/>
      <c r="T1817" s="58"/>
      <c r="V1817" s="24">
        <f t="shared" si="126"/>
        <v>1206.8975016841109</v>
      </c>
      <c r="X1817" s="5">
        <v>436.10284008575826</v>
      </c>
      <c r="Z1817" s="20">
        <f t="shared" si="127"/>
        <v>1643.0003417698692</v>
      </c>
      <c r="AA1817" s="59">
        <f t="shared" si="125"/>
        <v>41828</v>
      </c>
      <c r="AB1817" s="25">
        <v>144.18093999999999</v>
      </c>
      <c r="AC1817" s="52">
        <v>339.61919</v>
      </c>
      <c r="AD1817" s="53">
        <v>0</v>
      </c>
      <c r="AE1817" s="54">
        <v>374.02830999999998</v>
      </c>
      <c r="AF1817" s="55">
        <v>191.44499999999999</v>
      </c>
      <c r="AG1817" s="56">
        <v>0</v>
      </c>
      <c r="AH1817" s="100">
        <v>54.590791666666661</v>
      </c>
      <c r="AI1817" s="35"/>
      <c r="AJ1817" s="58">
        <v>11.23983</v>
      </c>
      <c r="AK1817" s="58"/>
      <c r="AL1817" s="35">
        <v>0</v>
      </c>
      <c r="AM1817" s="35"/>
      <c r="AN1817" s="35"/>
      <c r="AQ1817" s="24">
        <f t="shared" si="129"/>
        <v>1115.1040616666667</v>
      </c>
      <c r="AS1817" s="34">
        <v>823.65000000000009</v>
      </c>
      <c r="AU1817" s="20">
        <f t="shared" si="128"/>
        <v>1938.7540616666668</v>
      </c>
      <c r="AW1817" s="20"/>
    </row>
    <row r="1818" spans="1:49" x14ac:dyDescent="0.25">
      <c r="A1818" t="str">
        <f>VLOOKUP($B1818,'Cushing Balance'!$C$2:$E$500,3,TRUE)</f>
        <v>272014</v>
      </c>
      <c r="B1818" s="1">
        <v>41829</v>
      </c>
      <c r="C1818" s="31"/>
      <c r="D1818" s="101">
        <v>364.67460416666671</v>
      </c>
      <c r="E1818" s="110">
        <v>152.280125</v>
      </c>
      <c r="F1818" s="35"/>
      <c r="G1818" s="23">
        <v>77.091959184111161</v>
      </c>
      <c r="H1818" s="111">
        <v>70.035708333333332</v>
      </c>
      <c r="I1818" s="106">
        <v>91.250249999999994</v>
      </c>
      <c r="J1818" s="26">
        <v>0</v>
      </c>
      <c r="K1818" s="104">
        <v>70.617999999999995</v>
      </c>
      <c r="L1818" s="107">
        <v>21.661750000000001</v>
      </c>
      <c r="M1818" s="102">
        <v>376.98345833333332</v>
      </c>
      <c r="N1818" s="108">
        <v>148.29783333333333</v>
      </c>
      <c r="O1818" s="116">
        <v>72.135999999999996</v>
      </c>
      <c r="P1818" s="116"/>
      <c r="Q1818" s="116"/>
      <c r="R1818" s="39">
        <v>0</v>
      </c>
      <c r="S1818" s="58"/>
      <c r="T1818" s="58"/>
      <c r="V1818" s="24">
        <f t="shared" si="126"/>
        <v>1445.0296883507779</v>
      </c>
      <c r="X1818" s="5">
        <v>436.10284008575826</v>
      </c>
      <c r="Z1818" s="20">
        <f t="shared" si="127"/>
        <v>1881.1325284365362</v>
      </c>
      <c r="AA1818" s="59">
        <f t="shared" si="125"/>
        <v>41829</v>
      </c>
      <c r="AB1818" s="25">
        <v>146.31217000000001</v>
      </c>
      <c r="AC1818" s="52">
        <v>329.67063000000002</v>
      </c>
      <c r="AD1818" s="53">
        <v>0</v>
      </c>
      <c r="AE1818" s="54">
        <v>459.58634999999998</v>
      </c>
      <c r="AF1818" s="55">
        <v>193.92069000000001</v>
      </c>
      <c r="AG1818" s="56">
        <v>0</v>
      </c>
      <c r="AH1818" s="100">
        <v>50.423312500000002</v>
      </c>
      <c r="AI1818" s="35"/>
      <c r="AJ1818" s="58">
        <v>8.1898800000000005</v>
      </c>
      <c r="AK1818" s="58"/>
      <c r="AL1818" s="35">
        <v>0</v>
      </c>
      <c r="AM1818" s="35"/>
      <c r="AN1818" s="35"/>
      <c r="AQ1818" s="24">
        <f t="shared" si="129"/>
        <v>1188.1030324999999</v>
      </c>
      <c r="AS1818" s="34">
        <v>823.65000000000009</v>
      </c>
      <c r="AU1818" s="20">
        <f t="shared" si="128"/>
        <v>2011.7530325</v>
      </c>
      <c r="AW1818" s="20"/>
    </row>
    <row r="1819" spans="1:49" x14ac:dyDescent="0.25">
      <c r="A1819" t="str">
        <f>VLOOKUP($B1819,'Cushing Balance'!$C$2:$E$500,3,TRUE)</f>
        <v>272014</v>
      </c>
      <c r="B1819" s="1">
        <v>41830</v>
      </c>
      <c r="C1819" s="31"/>
      <c r="D1819" s="101">
        <v>211.77977083333334</v>
      </c>
      <c r="E1819" s="110">
        <v>80.591687500000006</v>
      </c>
      <c r="F1819" s="35"/>
      <c r="G1819" s="23">
        <v>77.091959184111161</v>
      </c>
      <c r="H1819" s="111">
        <v>77.993479166666674</v>
      </c>
      <c r="I1819" s="106">
        <v>76.534437499999996</v>
      </c>
      <c r="J1819" s="26">
        <v>0</v>
      </c>
      <c r="K1819" s="104">
        <v>72.403312499999998</v>
      </c>
      <c r="L1819" s="107">
        <v>21.8018125</v>
      </c>
      <c r="M1819" s="102">
        <v>329.83224999999999</v>
      </c>
      <c r="N1819" s="108">
        <v>136.6976875</v>
      </c>
      <c r="O1819" s="116">
        <v>74.199187499999994</v>
      </c>
      <c r="P1819" s="116"/>
      <c r="Q1819" s="116"/>
      <c r="R1819" s="39">
        <v>46.385690000000004</v>
      </c>
      <c r="S1819" s="58"/>
      <c r="T1819" s="58"/>
      <c r="V1819" s="24">
        <f t="shared" si="126"/>
        <v>1205.311274184111</v>
      </c>
      <c r="X1819" s="5">
        <v>436.10284008575826</v>
      </c>
      <c r="Z1819" s="20">
        <f t="shared" si="127"/>
        <v>1641.4141142698693</v>
      </c>
      <c r="AA1819" s="59">
        <f t="shared" si="125"/>
        <v>41830</v>
      </c>
      <c r="AB1819" s="25">
        <v>150.75313</v>
      </c>
      <c r="AC1819" s="52">
        <v>326.07940000000002</v>
      </c>
      <c r="AD1819" s="53">
        <v>0</v>
      </c>
      <c r="AE1819" s="54">
        <v>461.50372999999996</v>
      </c>
      <c r="AF1819" s="55">
        <v>209.52832999999998</v>
      </c>
      <c r="AG1819" s="56">
        <v>0</v>
      </c>
      <c r="AH1819" s="100">
        <v>24.439875000000001</v>
      </c>
      <c r="AI1819" s="35"/>
      <c r="AJ1819" s="58">
        <v>8.2824599999999986</v>
      </c>
      <c r="AK1819" s="58"/>
      <c r="AL1819" s="35">
        <v>0</v>
      </c>
      <c r="AM1819" s="35"/>
      <c r="AN1819" s="35"/>
      <c r="AQ1819" s="24">
        <f t="shared" si="129"/>
        <v>1180.5869250000001</v>
      </c>
      <c r="AS1819" s="34">
        <v>823.65000000000009</v>
      </c>
      <c r="AU1819" s="20">
        <f t="shared" si="128"/>
        <v>2004.2369250000002</v>
      </c>
      <c r="AW1819" s="20"/>
    </row>
    <row r="1820" spans="1:49" x14ac:dyDescent="0.25">
      <c r="A1820" t="str">
        <f>VLOOKUP($B1820,'Cushing Balance'!$C$2:$E$500,3,TRUE)</f>
        <v>272014</v>
      </c>
      <c r="B1820" s="1">
        <v>41831</v>
      </c>
      <c r="C1820" s="31"/>
      <c r="D1820" s="101">
        <v>225.99962500000001</v>
      </c>
      <c r="E1820" s="110">
        <v>161.931625</v>
      </c>
      <c r="F1820" s="35"/>
      <c r="G1820" s="23">
        <v>77.091959184111161</v>
      </c>
      <c r="H1820" s="111">
        <v>78.132687500000003</v>
      </c>
      <c r="I1820" s="106">
        <v>69.339437500000003</v>
      </c>
      <c r="J1820" s="26">
        <v>0</v>
      </c>
      <c r="K1820" s="104">
        <v>73.318583333333322</v>
      </c>
      <c r="L1820" s="107">
        <v>21.816354166666667</v>
      </c>
      <c r="M1820" s="102">
        <v>364.44662499999998</v>
      </c>
      <c r="N1820" s="108">
        <v>150</v>
      </c>
      <c r="O1820" s="116">
        <v>69.472916666666677</v>
      </c>
      <c r="P1820" s="116"/>
      <c r="Q1820" s="116"/>
      <c r="R1820" s="39">
        <v>84.672669999999997</v>
      </c>
      <c r="S1820" s="58"/>
      <c r="T1820" s="58"/>
      <c r="V1820" s="24">
        <f t="shared" si="126"/>
        <v>1376.2224833507776</v>
      </c>
      <c r="X1820" s="5">
        <v>436.10284008575826</v>
      </c>
      <c r="Z1820" s="20">
        <f t="shared" si="127"/>
        <v>1812.3253234365359</v>
      </c>
      <c r="AA1820" s="59">
        <f t="shared" si="125"/>
        <v>41831</v>
      </c>
      <c r="AB1820" s="25">
        <v>150.61170999999999</v>
      </c>
      <c r="AC1820" s="52">
        <v>302.01741999999996</v>
      </c>
      <c r="AD1820" s="53">
        <v>0</v>
      </c>
      <c r="AE1820" s="54">
        <v>407.99288000000001</v>
      </c>
      <c r="AF1820" s="55">
        <v>223.95381</v>
      </c>
      <c r="AG1820" s="56">
        <v>0</v>
      </c>
      <c r="AH1820" s="100">
        <v>26.725145833333332</v>
      </c>
      <c r="AI1820" s="35"/>
      <c r="AJ1820" s="58">
        <v>8.388440000000001</v>
      </c>
      <c r="AK1820" s="58"/>
      <c r="AL1820" s="35">
        <v>0</v>
      </c>
      <c r="AM1820" s="35"/>
      <c r="AN1820" s="35"/>
      <c r="AQ1820" s="24">
        <f t="shared" si="129"/>
        <v>1119.6894058333332</v>
      </c>
      <c r="AS1820" s="34">
        <v>823.65000000000009</v>
      </c>
      <c r="AU1820" s="20">
        <f t="shared" si="128"/>
        <v>1943.3394058333333</v>
      </c>
      <c r="AW1820" s="20"/>
    </row>
    <row r="1821" spans="1:49" x14ac:dyDescent="0.25">
      <c r="A1821" t="str">
        <f>VLOOKUP($B1821,'Cushing Balance'!$C$2:$E$500,3,TRUE)</f>
        <v>282014</v>
      </c>
      <c r="B1821" s="1">
        <v>41832</v>
      </c>
      <c r="C1821" s="31"/>
      <c r="D1821" s="101">
        <v>196.91191666666666</v>
      </c>
      <c r="E1821" s="110">
        <v>150.72022916666666</v>
      </c>
      <c r="F1821" s="35"/>
      <c r="G1821" s="23">
        <v>77.091959184111161</v>
      </c>
      <c r="H1821" s="111">
        <v>78.21660416666667</v>
      </c>
      <c r="I1821" s="106">
        <v>75.140916666666669</v>
      </c>
      <c r="J1821" s="26">
        <v>0</v>
      </c>
      <c r="K1821" s="104">
        <v>69.295854166666672</v>
      </c>
      <c r="L1821" s="107">
        <v>21.978520833333331</v>
      </c>
      <c r="M1821" s="102">
        <v>389.935</v>
      </c>
      <c r="N1821" s="108">
        <v>117.31283333333333</v>
      </c>
      <c r="O1821" s="116">
        <v>72.291291666666666</v>
      </c>
      <c r="P1821" s="116"/>
      <c r="Q1821" s="116"/>
      <c r="R1821" s="39">
        <v>42.774230000000003</v>
      </c>
      <c r="S1821" s="58"/>
      <c r="T1821" s="58"/>
      <c r="V1821" s="24">
        <f t="shared" si="126"/>
        <v>1291.6693558507777</v>
      </c>
      <c r="X1821" s="5">
        <v>436.10284008575826</v>
      </c>
      <c r="Z1821" s="20">
        <f t="shared" si="127"/>
        <v>1727.772195936536</v>
      </c>
      <c r="AA1821" s="59">
        <f t="shared" si="125"/>
        <v>41832</v>
      </c>
      <c r="AB1821" s="25">
        <v>150.23632999999998</v>
      </c>
      <c r="AC1821" s="52">
        <v>338.72008</v>
      </c>
      <c r="AD1821" s="53">
        <v>0</v>
      </c>
      <c r="AE1821" s="54">
        <v>408.70941999999997</v>
      </c>
      <c r="AF1821" s="55">
        <v>224.87864999999999</v>
      </c>
      <c r="AG1821" s="56">
        <v>0</v>
      </c>
      <c r="AH1821" s="100">
        <v>27.7865</v>
      </c>
      <c r="AI1821" s="35"/>
      <c r="AJ1821" s="58">
        <v>8.6548999999999996</v>
      </c>
      <c r="AK1821" s="58"/>
      <c r="AL1821" s="35">
        <v>0</v>
      </c>
      <c r="AM1821" s="35"/>
      <c r="AN1821" s="35"/>
      <c r="AQ1821" s="24">
        <f t="shared" si="129"/>
        <v>1158.98588</v>
      </c>
      <c r="AS1821" s="34">
        <v>823.65000000000009</v>
      </c>
      <c r="AU1821" s="20">
        <f t="shared" si="128"/>
        <v>1982.63588</v>
      </c>
      <c r="AW1821" s="20"/>
    </row>
    <row r="1822" spans="1:49" x14ac:dyDescent="0.25">
      <c r="A1822" t="str">
        <f>VLOOKUP($B1822,'Cushing Balance'!$C$2:$E$500,3,TRUE)</f>
        <v>282014</v>
      </c>
      <c r="B1822" s="1">
        <v>41833</v>
      </c>
      <c r="C1822" s="31"/>
      <c r="D1822" s="101">
        <v>253.62514583333333</v>
      </c>
      <c r="E1822" s="110">
        <v>175.33258333333333</v>
      </c>
      <c r="F1822" s="35"/>
      <c r="G1822" s="23">
        <v>77.091959184111161</v>
      </c>
      <c r="H1822" s="111">
        <v>70.95579166666667</v>
      </c>
      <c r="I1822" s="106">
        <v>84.189354166666675</v>
      </c>
      <c r="J1822" s="26">
        <v>0</v>
      </c>
      <c r="K1822" s="104">
        <v>71.571333333333328</v>
      </c>
      <c r="L1822" s="107">
        <v>21.969562499999999</v>
      </c>
      <c r="M1822" s="102">
        <v>349.25687499999998</v>
      </c>
      <c r="N1822" s="108">
        <v>150</v>
      </c>
      <c r="O1822" s="116">
        <v>68.443479166666677</v>
      </c>
      <c r="P1822" s="116"/>
      <c r="Q1822" s="116"/>
      <c r="R1822" s="39">
        <v>8.0887100000000007</v>
      </c>
      <c r="S1822" s="58"/>
      <c r="T1822" s="58"/>
      <c r="V1822" s="24">
        <f t="shared" si="126"/>
        <v>1330.5247941841112</v>
      </c>
      <c r="X1822" s="5">
        <v>436.10284008575826</v>
      </c>
      <c r="Z1822" s="20">
        <f t="shared" si="127"/>
        <v>1766.6276342698695</v>
      </c>
      <c r="AA1822" s="59">
        <f t="shared" si="125"/>
        <v>41833</v>
      </c>
      <c r="AB1822" s="25">
        <v>150.41882999999999</v>
      </c>
      <c r="AC1822" s="52">
        <v>326.30565000000001</v>
      </c>
      <c r="AD1822" s="53">
        <v>0</v>
      </c>
      <c r="AE1822" s="54">
        <v>524.08218999999997</v>
      </c>
      <c r="AF1822" s="55">
        <v>221.50193999999999</v>
      </c>
      <c r="AG1822" s="56">
        <v>0</v>
      </c>
      <c r="AH1822" s="100">
        <v>23.745041666666669</v>
      </c>
      <c r="AI1822" s="35"/>
      <c r="AJ1822" s="58">
        <v>14.035729999999999</v>
      </c>
      <c r="AK1822" s="58"/>
      <c r="AL1822" s="35">
        <v>0</v>
      </c>
      <c r="AM1822" s="35"/>
      <c r="AN1822" s="35"/>
      <c r="AQ1822" s="24">
        <f t="shared" si="129"/>
        <v>1260.0893816666667</v>
      </c>
      <c r="AS1822" s="34">
        <v>823.65000000000009</v>
      </c>
      <c r="AU1822" s="20">
        <f t="shared" si="128"/>
        <v>2083.7393816666668</v>
      </c>
      <c r="AW1822" s="20"/>
    </row>
    <row r="1823" spans="1:49" x14ac:dyDescent="0.25">
      <c r="A1823" t="str">
        <f>VLOOKUP($B1823,'Cushing Balance'!$C$2:$E$500,3,TRUE)</f>
        <v>282014</v>
      </c>
      <c r="B1823" s="1">
        <v>41834</v>
      </c>
      <c r="C1823" s="31"/>
      <c r="D1823" s="101">
        <v>20.982250000000001</v>
      </c>
      <c r="E1823" s="110">
        <v>157.83799999999999</v>
      </c>
      <c r="F1823" s="35"/>
      <c r="G1823" s="23">
        <v>77.091959184111161</v>
      </c>
      <c r="H1823" s="111">
        <v>73.704270833333325</v>
      </c>
      <c r="I1823" s="106">
        <v>81.331062500000002</v>
      </c>
      <c r="J1823" s="26">
        <v>0</v>
      </c>
      <c r="K1823" s="104">
        <v>71.841520833333334</v>
      </c>
      <c r="L1823" s="107">
        <v>21.815979166666668</v>
      </c>
      <c r="M1823" s="102">
        <v>350.953125</v>
      </c>
      <c r="N1823" s="108">
        <v>149.98539583333334</v>
      </c>
      <c r="O1823" s="116">
        <v>67.589291666666668</v>
      </c>
      <c r="P1823" s="116"/>
      <c r="Q1823" s="116"/>
      <c r="R1823" s="39">
        <v>44.182879999999997</v>
      </c>
      <c r="S1823" s="58"/>
      <c r="T1823" s="58"/>
      <c r="V1823" s="24">
        <f t="shared" si="126"/>
        <v>1117.3157350174445</v>
      </c>
      <c r="X1823" s="5">
        <v>436.10284008575826</v>
      </c>
      <c r="Z1823" s="20">
        <f t="shared" si="127"/>
        <v>1553.4185751032028</v>
      </c>
      <c r="AA1823" s="59">
        <f t="shared" si="125"/>
        <v>41834</v>
      </c>
      <c r="AB1823" s="25">
        <v>151.53874999999999</v>
      </c>
      <c r="AC1823" s="52">
        <v>330.61758000000003</v>
      </c>
      <c r="AD1823" s="53">
        <v>0</v>
      </c>
      <c r="AE1823" s="54">
        <v>376.41502000000003</v>
      </c>
      <c r="AF1823" s="55">
        <v>200.4374</v>
      </c>
      <c r="AG1823" s="56">
        <v>0</v>
      </c>
      <c r="AH1823" s="100">
        <v>28.776250000000001</v>
      </c>
      <c r="AI1823" s="35"/>
      <c r="AJ1823" s="58">
        <v>15.96602</v>
      </c>
      <c r="AK1823" s="58"/>
      <c r="AL1823" s="35">
        <v>0</v>
      </c>
      <c r="AM1823" s="35"/>
      <c r="AN1823" s="35"/>
      <c r="AQ1823" s="24">
        <f t="shared" si="129"/>
        <v>1103.7510199999999</v>
      </c>
      <c r="AS1823" s="34">
        <v>823.65000000000009</v>
      </c>
      <c r="AU1823" s="20">
        <f t="shared" si="128"/>
        <v>1927.40102</v>
      </c>
      <c r="AW1823" s="20"/>
    </row>
    <row r="1824" spans="1:49" x14ac:dyDescent="0.25">
      <c r="A1824" t="str">
        <f>VLOOKUP($B1824,'Cushing Balance'!$C$2:$E$500,3,TRUE)</f>
        <v>282014</v>
      </c>
      <c r="B1824" s="1">
        <v>41835</v>
      </c>
      <c r="C1824" s="31"/>
      <c r="D1824" s="101">
        <v>421.49604166666671</v>
      </c>
      <c r="E1824" s="110">
        <v>160.07239583333333</v>
      </c>
      <c r="F1824" s="35"/>
      <c r="G1824" s="23">
        <v>77.091959184111161</v>
      </c>
      <c r="H1824" s="111">
        <v>78.243208333333328</v>
      </c>
      <c r="I1824" s="106">
        <v>77.440687499999996</v>
      </c>
      <c r="J1824" s="26">
        <v>0</v>
      </c>
      <c r="K1824" s="104">
        <v>53.676083333333338</v>
      </c>
      <c r="L1824" s="107">
        <v>21.7835</v>
      </c>
      <c r="M1824" s="102">
        <v>383.62950000000001</v>
      </c>
      <c r="N1824" s="108">
        <v>150</v>
      </c>
      <c r="O1824" s="116">
        <v>73.803437500000001</v>
      </c>
      <c r="P1824" s="116"/>
      <c r="Q1824" s="116"/>
      <c r="R1824" s="39">
        <v>61.453690000000002</v>
      </c>
      <c r="S1824" s="58"/>
      <c r="T1824" s="58"/>
      <c r="V1824" s="24">
        <f t="shared" si="126"/>
        <v>1558.6905033507778</v>
      </c>
      <c r="X1824" s="5">
        <v>436.10284008575826</v>
      </c>
      <c r="Z1824" s="20">
        <f t="shared" si="127"/>
        <v>1994.7933434365361</v>
      </c>
      <c r="AA1824" s="59">
        <f t="shared" si="125"/>
        <v>41835</v>
      </c>
      <c r="AB1824" s="25">
        <v>150.50196</v>
      </c>
      <c r="AC1824" s="52">
        <v>331.40323000000001</v>
      </c>
      <c r="AD1824" s="53">
        <v>0</v>
      </c>
      <c r="AE1824" s="54">
        <v>377.53196000000003</v>
      </c>
      <c r="AF1824" s="55">
        <v>192.41776999999999</v>
      </c>
      <c r="AG1824" s="56">
        <v>0</v>
      </c>
      <c r="AH1824" s="100">
        <v>36.3948125</v>
      </c>
      <c r="AI1824" s="35"/>
      <c r="AJ1824" s="58">
        <v>16.120850000000001</v>
      </c>
      <c r="AK1824" s="58"/>
      <c r="AL1824" s="35">
        <v>0</v>
      </c>
      <c r="AM1824" s="35"/>
      <c r="AN1824" s="35"/>
      <c r="AQ1824" s="24">
        <f t="shared" si="129"/>
        <v>1104.3705825</v>
      </c>
      <c r="AS1824" s="34">
        <v>823.65000000000009</v>
      </c>
      <c r="AU1824" s="20">
        <f t="shared" si="128"/>
        <v>1928.0205825</v>
      </c>
      <c r="AW1824" s="20"/>
    </row>
    <row r="1825" spans="1:49" x14ac:dyDescent="0.25">
      <c r="A1825" t="str">
        <f>VLOOKUP($B1825,'Cushing Balance'!$C$2:$E$500,3,TRUE)</f>
        <v>282014</v>
      </c>
      <c r="B1825" s="1">
        <v>41836</v>
      </c>
      <c r="C1825" s="31"/>
      <c r="D1825" s="101">
        <v>96.845666666666673</v>
      </c>
      <c r="E1825" s="110">
        <v>175.80283333333335</v>
      </c>
      <c r="F1825" s="35"/>
      <c r="G1825" s="23">
        <v>77.091959184111161</v>
      </c>
      <c r="H1825" s="111">
        <v>78.418750000000003</v>
      </c>
      <c r="I1825" s="106">
        <v>68.339020833333322</v>
      </c>
      <c r="J1825" s="26">
        <v>0</v>
      </c>
      <c r="K1825" s="104">
        <v>65.477333333333334</v>
      </c>
      <c r="L1825" s="107">
        <v>21.710770833333331</v>
      </c>
      <c r="M1825" s="102">
        <v>375.36366666666669</v>
      </c>
      <c r="N1825" s="108">
        <v>150</v>
      </c>
      <c r="O1825" s="116">
        <v>74.274583333333325</v>
      </c>
      <c r="P1825" s="116"/>
      <c r="Q1825" s="116"/>
      <c r="R1825" s="39">
        <v>31.85792</v>
      </c>
      <c r="S1825" s="58"/>
      <c r="T1825" s="58"/>
      <c r="V1825" s="24">
        <f t="shared" si="126"/>
        <v>1215.1825041841112</v>
      </c>
      <c r="X1825" s="5">
        <v>436.10284008575826</v>
      </c>
      <c r="Z1825" s="20">
        <f t="shared" si="127"/>
        <v>1651.2853442698695</v>
      </c>
      <c r="AA1825" s="59">
        <f t="shared" si="125"/>
        <v>41836</v>
      </c>
      <c r="AB1825" s="25">
        <v>149.2201</v>
      </c>
      <c r="AC1825" s="52">
        <v>331.82121000000001</v>
      </c>
      <c r="AD1825" s="53">
        <v>0</v>
      </c>
      <c r="AE1825" s="54">
        <v>256.62493999999998</v>
      </c>
      <c r="AF1825" s="55">
        <v>202.31573</v>
      </c>
      <c r="AG1825" s="56">
        <v>0</v>
      </c>
      <c r="AH1825" s="100">
        <v>48.894624999999998</v>
      </c>
      <c r="AI1825" s="35"/>
      <c r="AJ1825" s="58">
        <v>10.52225</v>
      </c>
      <c r="AK1825" s="58"/>
      <c r="AL1825" s="35">
        <v>0</v>
      </c>
      <c r="AM1825" s="35"/>
      <c r="AN1825" s="35"/>
      <c r="AQ1825" s="24">
        <f t="shared" si="129"/>
        <v>999.39885500000003</v>
      </c>
      <c r="AS1825" s="34">
        <v>823.65000000000009</v>
      </c>
      <c r="AU1825" s="20">
        <f t="shared" si="128"/>
        <v>1823.048855</v>
      </c>
      <c r="AW1825" s="20"/>
    </row>
    <row r="1826" spans="1:49" x14ac:dyDescent="0.25">
      <c r="A1826" t="str">
        <f>VLOOKUP($B1826,'Cushing Balance'!$C$2:$E$500,3,TRUE)</f>
        <v>282014</v>
      </c>
      <c r="B1826" s="1">
        <v>41837</v>
      </c>
      <c r="C1826" s="31"/>
      <c r="D1826" s="101">
        <v>193.07579166666665</v>
      </c>
      <c r="E1826" s="110">
        <v>189.41864583333333</v>
      </c>
      <c r="F1826" s="35"/>
      <c r="G1826" s="23">
        <v>77.091959184111161</v>
      </c>
      <c r="H1826" s="111">
        <v>77.953833333333336</v>
      </c>
      <c r="I1826" s="106">
        <v>78.784437499999996</v>
      </c>
      <c r="J1826" s="26">
        <v>0</v>
      </c>
      <c r="K1826" s="104">
        <v>62.873249999999999</v>
      </c>
      <c r="L1826" s="107">
        <v>21.835104166666667</v>
      </c>
      <c r="M1826" s="102">
        <v>322.81218749999999</v>
      </c>
      <c r="N1826" s="108">
        <v>135.19129166666664</v>
      </c>
      <c r="O1826" s="116">
        <v>63.267895833333334</v>
      </c>
      <c r="P1826" s="116"/>
      <c r="Q1826" s="116"/>
      <c r="R1826" s="39">
        <v>57.381730000000005</v>
      </c>
      <c r="S1826" s="58"/>
      <c r="T1826" s="58"/>
      <c r="V1826" s="24">
        <f t="shared" si="126"/>
        <v>1279.6861266841113</v>
      </c>
      <c r="X1826" s="5">
        <v>436.10284008575826</v>
      </c>
      <c r="Z1826" s="20">
        <f t="shared" si="127"/>
        <v>1715.7889667698696</v>
      </c>
      <c r="AA1826" s="59">
        <f t="shared" si="125"/>
        <v>41837</v>
      </c>
      <c r="AB1826" s="25">
        <v>149.19279</v>
      </c>
      <c r="AC1826" s="52">
        <v>337.72540000000004</v>
      </c>
      <c r="AD1826" s="53">
        <v>0</v>
      </c>
      <c r="AE1826" s="54">
        <v>346.91271</v>
      </c>
      <c r="AF1826" s="55">
        <v>148.91551999999999</v>
      </c>
      <c r="AG1826" s="56">
        <v>0</v>
      </c>
      <c r="AH1826" s="100">
        <v>49.044437500000001</v>
      </c>
      <c r="AI1826" s="35"/>
      <c r="AJ1826" s="58">
        <v>13.126959999999999</v>
      </c>
      <c r="AK1826" s="58"/>
      <c r="AL1826" s="35">
        <v>0</v>
      </c>
      <c r="AM1826" s="35"/>
      <c r="AN1826" s="35"/>
      <c r="AQ1826" s="24">
        <f t="shared" si="129"/>
        <v>1044.9178175000002</v>
      </c>
      <c r="AS1826" s="34">
        <v>823.65000000000009</v>
      </c>
      <c r="AU1826" s="20">
        <f t="shared" si="128"/>
        <v>1868.5678175000003</v>
      </c>
      <c r="AW1826" s="20"/>
    </row>
    <row r="1827" spans="1:49" x14ac:dyDescent="0.25">
      <c r="A1827" t="str">
        <f>VLOOKUP($B1827,'Cushing Balance'!$C$2:$E$500,3,TRUE)</f>
        <v>282014</v>
      </c>
      <c r="B1827" s="1">
        <v>41838</v>
      </c>
      <c r="C1827" s="31"/>
      <c r="D1827" s="101">
        <v>0</v>
      </c>
      <c r="E1827" s="110">
        <v>161.99006249999999</v>
      </c>
      <c r="F1827" s="35"/>
      <c r="G1827" s="23">
        <v>77.091959184111161</v>
      </c>
      <c r="H1827" s="111">
        <v>79.686750000000004</v>
      </c>
      <c r="I1827" s="106">
        <v>63.295104166666661</v>
      </c>
      <c r="J1827" s="26">
        <v>0</v>
      </c>
      <c r="K1827" s="104">
        <v>63.700854166666666</v>
      </c>
      <c r="L1827" s="107">
        <v>21.893916666666669</v>
      </c>
      <c r="M1827" s="102">
        <v>283.22693750000002</v>
      </c>
      <c r="N1827" s="108">
        <v>124.522125</v>
      </c>
      <c r="O1827" s="116">
        <v>71.635541666666668</v>
      </c>
      <c r="P1827" s="116"/>
      <c r="Q1827" s="116"/>
      <c r="R1827" s="39">
        <v>35.197040000000001</v>
      </c>
      <c r="S1827" s="58"/>
      <c r="T1827" s="58"/>
      <c r="V1827" s="24">
        <f t="shared" si="126"/>
        <v>982.2402908507778</v>
      </c>
      <c r="X1827" s="5">
        <v>436.10284008575826</v>
      </c>
      <c r="Z1827" s="20">
        <f t="shared" si="127"/>
        <v>1418.343130936536</v>
      </c>
      <c r="AA1827" s="59">
        <f t="shared" si="125"/>
        <v>41838</v>
      </c>
      <c r="AB1827" s="25">
        <v>149.88898</v>
      </c>
      <c r="AC1827" s="52">
        <v>331.88971000000004</v>
      </c>
      <c r="AD1827" s="53">
        <v>0</v>
      </c>
      <c r="AE1827" s="54">
        <v>116.71498</v>
      </c>
      <c r="AF1827" s="55">
        <v>117.60366999999999</v>
      </c>
      <c r="AG1827" s="56">
        <v>0</v>
      </c>
      <c r="AH1827" s="100">
        <v>91.808229166666678</v>
      </c>
      <c r="AI1827" s="35"/>
      <c r="AJ1827" s="58">
        <v>15.972479999999999</v>
      </c>
      <c r="AK1827" s="58"/>
      <c r="AL1827" s="35">
        <v>0</v>
      </c>
      <c r="AM1827" s="35"/>
      <c r="AN1827" s="35"/>
      <c r="AQ1827" s="24">
        <f t="shared" si="129"/>
        <v>823.87804916666676</v>
      </c>
      <c r="AS1827" s="34">
        <v>823.65000000000009</v>
      </c>
      <c r="AU1827" s="20">
        <f t="shared" si="128"/>
        <v>1647.5280491666667</v>
      </c>
      <c r="AW1827" s="20"/>
    </row>
    <row r="1828" spans="1:49" x14ac:dyDescent="0.25">
      <c r="A1828" t="str">
        <f>VLOOKUP($B1828,'Cushing Balance'!$C$2:$E$500,3,TRUE)</f>
        <v>292014</v>
      </c>
      <c r="B1828" s="1">
        <v>41839</v>
      </c>
      <c r="C1828" s="31"/>
      <c r="D1828" s="101">
        <v>325.73733333333331</v>
      </c>
      <c r="E1828" s="110">
        <v>195.73154166666666</v>
      </c>
      <c r="F1828" s="35"/>
      <c r="G1828" s="23">
        <v>77.091959184111161</v>
      </c>
      <c r="H1828" s="111">
        <v>74.483791666666676</v>
      </c>
      <c r="I1828" s="106">
        <v>57.801749999999998</v>
      </c>
      <c r="J1828" s="26">
        <v>0</v>
      </c>
      <c r="K1828" s="104">
        <v>67.744645833333323</v>
      </c>
      <c r="L1828" s="107">
        <v>21.758729166666669</v>
      </c>
      <c r="M1828" s="102">
        <v>379.33350000000002</v>
      </c>
      <c r="N1828" s="108">
        <v>105.76379166666668</v>
      </c>
      <c r="O1828" s="116">
        <v>74.799041666666668</v>
      </c>
      <c r="P1828" s="116"/>
      <c r="Q1828" s="116"/>
      <c r="R1828" s="39">
        <v>18.707650000000001</v>
      </c>
      <c r="S1828" s="58"/>
      <c r="T1828" s="58"/>
      <c r="V1828" s="24">
        <f t="shared" si="126"/>
        <v>1398.9537341841112</v>
      </c>
      <c r="X1828" s="5">
        <v>436.10284008575826</v>
      </c>
      <c r="Z1828" s="20">
        <f t="shared" si="127"/>
        <v>1835.0565742698695</v>
      </c>
      <c r="AA1828" s="59">
        <f t="shared" si="125"/>
        <v>41839</v>
      </c>
      <c r="AB1828" s="25">
        <v>150.51842000000002</v>
      </c>
      <c r="AC1828" s="52">
        <v>337.87133</v>
      </c>
      <c r="AD1828" s="53">
        <v>0</v>
      </c>
      <c r="AE1828" s="54">
        <v>309.17333000000002</v>
      </c>
      <c r="AF1828" s="55">
        <v>137.36217000000002</v>
      </c>
      <c r="AG1828" s="56">
        <v>0</v>
      </c>
      <c r="AH1828" s="100">
        <v>111.90310416666667</v>
      </c>
      <c r="AI1828" s="35"/>
      <c r="AJ1828" s="58">
        <v>16.283559999999998</v>
      </c>
      <c r="AK1828" s="58"/>
      <c r="AL1828" s="35">
        <v>0</v>
      </c>
      <c r="AM1828" s="35"/>
      <c r="AN1828" s="35"/>
      <c r="AQ1828" s="24">
        <f t="shared" si="129"/>
        <v>1063.1119141666668</v>
      </c>
      <c r="AS1828" s="34">
        <v>823.65000000000009</v>
      </c>
      <c r="AU1828" s="20">
        <f t="shared" si="128"/>
        <v>1886.7619141666669</v>
      </c>
      <c r="AW1828" s="20"/>
    </row>
    <row r="1829" spans="1:49" x14ac:dyDescent="0.25">
      <c r="A1829" t="str">
        <f>VLOOKUP($B1829,'Cushing Balance'!$C$2:$E$500,3,TRUE)</f>
        <v>292014</v>
      </c>
      <c r="B1829" s="1">
        <v>41840</v>
      </c>
      <c r="C1829" s="31"/>
      <c r="D1829" s="101">
        <v>282.70197916666666</v>
      </c>
      <c r="E1829" s="110">
        <v>198.46445833333334</v>
      </c>
      <c r="F1829" s="35"/>
      <c r="G1829" s="23">
        <v>77.091959184111161</v>
      </c>
      <c r="H1829" s="111">
        <v>75.96127083333333</v>
      </c>
      <c r="I1829" s="106">
        <v>68.055270833333324</v>
      </c>
      <c r="J1829" s="26">
        <v>0</v>
      </c>
      <c r="K1829" s="104">
        <v>87.931979166666665</v>
      </c>
      <c r="L1829" s="107">
        <v>21.828083333333332</v>
      </c>
      <c r="M1829" s="102">
        <v>374.67445833333329</v>
      </c>
      <c r="N1829" s="108">
        <v>146.38179166666666</v>
      </c>
      <c r="O1829" s="116">
        <v>71.465395833333332</v>
      </c>
      <c r="P1829" s="116"/>
      <c r="Q1829" s="116"/>
      <c r="R1829" s="39">
        <v>3.1009000000000002</v>
      </c>
      <c r="S1829" s="58"/>
      <c r="T1829" s="58"/>
      <c r="V1829" s="24">
        <f t="shared" si="126"/>
        <v>1407.6575466841109</v>
      </c>
      <c r="X1829" s="5">
        <v>436.10284008575826</v>
      </c>
      <c r="Z1829" s="20">
        <f t="shared" si="127"/>
        <v>1843.7603867698692</v>
      </c>
      <c r="AA1829" s="59">
        <f t="shared" si="125"/>
        <v>41840</v>
      </c>
      <c r="AB1829" s="25">
        <v>150.04423</v>
      </c>
      <c r="AC1829" s="52">
        <v>360.01702</v>
      </c>
      <c r="AD1829" s="53">
        <v>0</v>
      </c>
      <c r="AE1829" s="54">
        <v>358.46315000000004</v>
      </c>
      <c r="AF1829" s="55">
        <v>143.76430999999999</v>
      </c>
      <c r="AG1829" s="56">
        <v>0</v>
      </c>
      <c r="AH1829" s="100">
        <v>44.707916666666662</v>
      </c>
      <c r="AI1829" s="35"/>
      <c r="AJ1829" s="58">
        <v>15.977399999999999</v>
      </c>
      <c r="AK1829" s="58"/>
      <c r="AL1829" s="35">
        <v>0</v>
      </c>
      <c r="AM1829" s="35"/>
      <c r="AN1829" s="35"/>
      <c r="AQ1829" s="24">
        <f t="shared" si="129"/>
        <v>1072.9740266666668</v>
      </c>
      <c r="AS1829" s="34">
        <v>823.65000000000009</v>
      </c>
      <c r="AU1829" s="20">
        <f t="shared" si="128"/>
        <v>1896.6240266666669</v>
      </c>
      <c r="AW1829" s="20"/>
    </row>
    <row r="1830" spans="1:49" x14ac:dyDescent="0.25">
      <c r="A1830" t="str">
        <f>VLOOKUP($B1830,'Cushing Balance'!$C$2:$E$500,3,TRUE)</f>
        <v>292014</v>
      </c>
      <c r="B1830" s="1">
        <v>41841</v>
      </c>
      <c r="C1830" s="31"/>
      <c r="D1830" s="101">
        <v>80.328937499999995</v>
      </c>
      <c r="E1830" s="110">
        <v>198.30449999999999</v>
      </c>
      <c r="F1830" s="35"/>
      <c r="G1830" s="23">
        <v>77.091959184111161</v>
      </c>
      <c r="H1830" s="111">
        <v>66.691145833333323</v>
      </c>
      <c r="I1830" s="106">
        <v>91.336395833333327</v>
      </c>
      <c r="J1830" s="26">
        <v>0</v>
      </c>
      <c r="K1830" s="104">
        <v>76.947500000000005</v>
      </c>
      <c r="L1830" s="107">
        <v>22.212062499999998</v>
      </c>
      <c r="M1830" s="102">
        <v>333.07191666666671</v>
      </c>
      <c r="N1830" s="108">
        <v>149.94960416666666</v>
      </c>
      <c r="O1830" s="116">
        <v>68.558229166666678</v>
      </c>
      <c r="P1830" s="116"/>
      <c r="Q1830" s="116"/>
      <c r="R1830" s="39">
        <v>23.277650000000001</v>
      </c>
      <c r="S1830" s="58"/>
      <c r="T1830" s="58"/>
      <c r="V1830" s="24">
        <f t="shared" si="126"/>
        <v>1187.769900850778</v>
      </c>
      <c r="X1830" s="5">
        <v>436.10284008575826</v>
      </c>
      <c r="Z1830" s="20">
        <f t="shared" si="127"/>
        <v>1623.8727409365363</v>
      </c>
      <c r="AA1830" s="59">
        <f t="shared" si="125"/>
        <v>41841</v>
      </c>
      <c r="AB1830" s="25">
        <v>152.17762999999999</v>
      </c>
      <c r="AC1830" s="52">
        <v>314.74377000000004</v>
      </c>
      <c r="AD1830" s="53">
        <v>0</v>
      </c>
      <c r="AE1830" s="54">
        <v>332.03699999999998</v>
      </c>
      <c r="AF1830" s="55">
        <v>133.46015</v>
      </c>
      <c r="AG1830" s="56">
        <v>0</v>
      </c>
      <c r="AH1830" s="100">
        <v>44.050833333333337</v>
      </c>
      <c r="AI1830" s="35"/>
      <c r="AJ1830" s="58">
        <v>14.444979999999999</v>
      </c>
      <c r="AK1830" s="58"/>
      <c r="AL1830" s="35">
        <v>0</v>
      </c>
      <c r="AM1830" s="35"/>
      <c r="AN1830" s="35"/>
      <c r="AQ1830" s="24">
        <f t="shared" si="129"/>
        <v>990.91436333333331</v>
      </c>
      <c r="AS1830" s="34">
        <v>823.65000000000009</v>
      </c>
      <c r="AU1830" s="20">
        <f t="shared" si="128"/>
        <v>1814.5643633333334</v>
      </c>
      <c r="AW1830" s="20"/>
    </row>
    <row r="1831" spans="1:49" x14ac:dyDescent="0.25">
      <c r="A1831" t="str">
        <f>VLOOKUP($B1831,'Cushing Balance'!$C$2:$E$500,3,TRUE)</f>
        <v>292014</v>
      </c>
      <c r="B1831" s="1">
        <v>41842</v>
      </c>
      <c r="C1831" s="31"/>
      <c r="D1831" s="101">
        <v>146.98347916666665</v>
      </c>
      <c r="E1831" s="110">
        <v>194.30752083333334</v>
      </c>
      <c r="F1831" s="35"/>
      <c r="G1831" s="23">
        <v>77.091959184111161</v>
      </c>
      <c r="H1831" s="111">
        <v>64.370541666666668</v>
      </c>
      <c r="I1831" s="106">
        <v>79.653145833333326</v>
      </c>
      <c r="J1831" s="26">
        <v>0</v>
      </c>
      <c r="K1831" s="104">
        <v>73.45527083333333</v>
      </c>
      <c r="L1831" s="107">
        <v>22.280208333333331</v>
      </c>
      <c r="M1831" s="102">
        <v>304.06054166666667</v>
      </c>
      <c r="N1831" s="108">
        <v>143.10904166666666</v>
      </c>
      <c r="O1831" s="116">
        <v>67.060520833333328</v>
      </c>
      <c r="P1831" s="116"/>
      <c r="Q1831" s="116"/>
      <c r="R1831" s="39">
        <v>59.879249999999999</v>
      </c>
      <c r="S1831" s="58"/>
      <c r="T1831" s="58"/>
      <c r="V1831" s="24">
        <f t="shared" si="126"/>
        <v>1232.2514800174445</v>
      </c>
      <c r="X1831" s="5">
        <v>436.10284008575826</v>
      </c>
      <c r="Z1831" s="20">
        <f t="shared" si="127"/>
        <v>1668.3543201032028</v>
      </c>
      <c r="AA1831" s="59">
        <f t="shared" si="125"/>
        <v>41842</v>
      </c>
      <c r="AB1831" s="25">
        <v>151.23689999999999</v>
      </c>
      <c r="AC1831" s="52">
        <v>330.77497999999997</v>
      </c>
      <c r="AD1831" s="53">
        <v>0</v>
      </c>
      <c r="AE1831" s="54">
        <v>350.81862999999998</v>
      </c>
      <c r="AF1831" s="55">
        <v>146.30204000000001</v>
      </c>
      <c r="AG1831" s="56">
        <v>0</v>
      </c>
      <c r="AH1831" s="100">
        <v>53.9891875</v>
      </c>
      <c r="AI1831" s="35"/>
      <c r="AJ1831" s="58">
        <v>15.88067</v>
      </c>
      <c r="AK1831" s="58"/>
      <c r="AL1831" s="35">
        <v>0</v>
      </c>
      <c r="AM1831" s="35"/>
      <c r="AN1831" s="35"/>
      <c r="AQ1831" s="24">
        <f t="shared" si="129"/>
        <v>1049.0024075000001</v>
      </c>
      <c r="AS1831" s="34">
        <v>823.65000000000009</v>
      </c>
      <c r="AU1831" s="20">
        <f t="shared" si="128"/>
        <v>1872.6524075000002</v>
      </c>
      <c r="AW1831" s="20"/>
    </row>
    <row r="1832" spans="1:49" x14ac:dyDescent="0.25">
      <c r="A1832" t="str">
        <f>VLOOKUP($B1832,'Cushing Balance'!$C$2:$E$500,3,TRUE)</f>
        <v>292014</v>
      </c>
      <c r="B1832" s="1">
        <v>41843</v>
      </c>
      <c r="C1832" s="31"/>
      <c r="D1832" s="101">
        <v>210.25075000000001</v>
      </c>
      <c r="E1832" s="110">
        <v>200.237875</v>
      </c>
      <c r="F1832" s="35"/>
      <c r="G1832" s="23">
        <v>77.091959184111161</v>
      </c>
      <c r="H1832" s="111">
        <v>75.832041666666669</v>
      </c>
      <c r="I1832" s="106">
        <v>78.388333333333335</v>
      </c>
      <c r="J1832" s="26">
        <v>0</v>
      </c>
      <c r="K1832" s="104">
        <v>72.990729166666668</v>
      </c>
      <c r="L1832" s="107">
        <v>22.075354166666667</v>
      </c>
      <c r="M1832" s="102">
        <v>257.046875</v>
      </c>
      <c r="N1832" s="108">
        <v>120.17887500000001</v>
      </c>
      <c r="O1832" s="116">
        <v>68.679749999999999</v>
      </c>
      <c r="P1832" s="116"/>
      <c r="Q1832" s="116"/>
      <c r="R1832" s="39">
        <v>22.244349999999997</v>
      </c>
      <c r="S1832" s="58"/>
      <c r="T1832" s="58"/>
      <c r="V1832" s="24">
        <f t="shared" si="126"/>
        <v>1205.0168925174446</v>
      </c>
      <c r="X1832" s="5">
        <v>436.10284008575826</v>
      </c>
      <c r="Z1832" s="20">
        <f t="shared" si="127"/>
        <v>1641.1197326032029</v>
      </c>
      <c r="AA1832" s="59">
        <f t="shared" si="125"/>
        <v>41843</v>
      </c>
      <c r="AB1832" s="25">
        <v>139.10979</v>
      </c>
      <c r="AC1832" s="52">
        <v>352.23984999999999</v>
      </c>
      <c r="AD1832" s="53">
        <v>0</v>
      </c>
      <c r="AE1832" s="54">
        <v>327.38147999999995</v>
      </c>
      <c r="AF1832" s="55">
        <v>126.31814999999999</v>
      </c>
      <c r="AG1832" s="56">
        <v>0</v>
      </c>
      <c r="AH1832" s="100">
        <v>34.387562500000001</v>
      </c>
      <c r="AI1832" s="35"/>
      <c r="AJ1832" s="58">
        <v>9.8836899999999996</v>
      </c>
      <c r="AK1832" s="58"/>
      <c r="AL1832" s="35">
        <v>0</v>
      </c>
      <c r="AM1832" s="35"/>
      <c r="AN1832" s="35"/>
      <c r="AQ1832" s="24">
        <f t="shared" si="129"/>
        <v>989.32052249999981</v>
      </c>
      <c r="AS1832" s="34">
        <v>823.65000000000009</v>
      </c>
      <c r="AU1832" s="20">
        <f t="shared" si="128"/>
        <v>1812.9705224999998</v>
      </c>
      <c r="AW1832" s="20"/>
    </row>
    <row r="1833" spans="1:49" x14ac:dyDescent="0.25">
      <c r="A1833" t="str">
        <f>VLOOKUP($B1833,'Cushing Balance'!$C$2:$E$500,3,TRUE)</f>
        <v>292014</v>
      </c>
      <c r="B1833" s="1">
        <v>41844</v>
      </c>
      <c r="C1833" s="31"/>
      <c r="D1833" s="101">
        <v>187.8274375</v>
      </c>
      <c r="E1833" s="110">
        <v>198.07277083333335</v>
      </c>
      <c r="F1833" s="35"/>
      <c r="G1833" s="23">
        <v>77.091959184111161</v>
      </c>
      <c r="H1833" s="111">
        <v>77.690229166666668</v>
      </c>
      <c r="I1833" s="106">
        <v>78.109979166666676</v>
      </c>
      <c r="J1833" s="26">
        <v>0</v>
      </c>
      <c r="K1833" s="104">
        <v>72.670874999999995</v>
      </c>
      <c r="L1833" s="107">
        <v>22.579395833333333</v>
      </c>
      <c r="M1833" s="102">
        <v>285.17502083333329</v>
      </c>
      <c r="N1833" s="108">
        <v>120.30416666666667</v>
      </c>
      <c r="O1833" s="116">
        <v>65.871229166666666</v>
      </c>
      <c r="P1833" s="116"/>
      <c r="Q1833" s="116"/>
      <c r="R1833" s="39">
        <v>18.089919999999999</v>
      </c>
      <c r="S1833" s="58"/>
      <c r="T1833" s="58"/>
      <c r="V1833" s="24">
        <f t="shared" si="126"/>
        <v>1203.4829833507777</v>
      </c>
      <c r="X1833" s="5">
        <v>436.10284008575826</v>
      </c>
      <c r="Z1833" s="20">
        <f t="shared" si="127"/>
        <v>1639.585823436536</v>
      </c>
      <c r="AA1833" s="59">
        <f t="shared" si="125"/>
        <v>41844</v>
      </c>
      <c r="AB1833" s="25">
        <v>142.39699999999999</v>
      </c>
      <c r="AC1833" s="52">
        <v>327.23509999999999</v>
      </c>
      <c r="AD1833" s="53">
        <v>0</v>
      </c>
      <c r="AE1833" s="54">
        <v>298.51774999999998</v>
      </c>
      <c r="AF1833" s="55">
        <v>146.46456000000001</v>
      </c>
      <c r="AG1833" s="56">
        <v>0</v>
      </c>
      <c r="AH1833" s="100">
        <v>34.726645833333336</v>
      </c>
      <c r="AI1833" s="35"/>
      <c r="AJ1833" s="58">
        <v>13.458399999999999</v>
      </c>
      <c r="AK1833" s="58"/>
      <c r="AL1833" s="35">
        <v>0</v>
      </c>
      <c r="AM1833" s="35"/>
      <c r="AN1833" s="35"/>
      <c r="AQ1833" s="24">
        <f t="shared" si="129"/>
        <v>962.79945583333335</v>
      </c>
      <c r="AS1833" s="34">
        <v>823.65000000000009</v>
      </c>
      <c r="AU1833" s="20">
        <f t="shared" si="128"/>
        <v>1786.4494558333336</v>
      </c>
      <c r="AW1833" s="20"/>
    </row>
    <row r="1834" spans="1:49" x14ac:dyDescent="0.25">
      <c r="A1834" t="str">
        <f>VLOOKUP($B1834,'Cushing Balance'!$C$2:$E$500,3,TRUE)</f>
        <v>292014</v>
      </c>
      <c r="B1834" s="1">
        <v>41845</v>
      </c>
      <c r="C1834" s="31"/>
      <c r="D1834" s="101">
        <v>4.93675</v>
      </c>
      <c r="E1834" s="110">
        <v>199.31620833333335</v>
      </c>
      <c r="F1834" s="35"/>
      <c r="G1834" s="23">
        <v>77.091959184111161</v>
      </c>
      <c r="H1834" s="111">
        <v>70.261083333333332</v>
      </c>
      <c r="I1834" s="106">
        <v>84.859541666666672</v>
      </c>
      <c r="J1834" s="26">
        <v>0</v>
      </c>
      <c r="K1834" s="104">
        <v>74.466687500000006</v>
      </c>
      <c r="L1834" s="107">
        <v>21.8768125</v>
      </c>
      <c r="M1834" s="102">
        <v>355.1329791666667</v>
      </c>
      <c r="N1834" s="108">
        <v>136.86193750000001</v>
      </c>
      <c r="O1834" s="116">
        <v>75.713687500000006</v>
      </c>
      <c r="P1834" s="116"/>
      <c r="Q1834" s="116"/>
      <c r="R1834" s="39">
        <v>13.019399999999999</v>
      </c>
      <c r="S1834" s="58"/>
      <c r="T1834" s="58"/>
      <c r="V1834" s="24">
        <f t="shared" si="126"/>
        <v>1113.5370466841114</v>
      </c>
      <c r="X1834" s="5">
        <v>436.10284008575826</v>
      </c>
      <c r="Z1834" s="20">
        <f t="shared" si="127"/>
        <v>1549.6398867698697</v>
      </c>
      <c r="AA1834" s="59">
        <f t="shared" si="125"/>
        <v>41845</v>
      </c>
      <c r="AB1834" s="25">
        <v>133.85485</v>
      </c>
      <c r="AC1834" s="52">
        <v>340.84987999999998</v>
      </c>
      <c r="AD1834" s="53">
        <v>0</v>
      </c>
      <c r="AE1834" s="54">
        <v>176.19848000000002</v>
      </c>
      <c r="AF1834" s="55">
        <v>181.88123000000002</v>
      </c>
      <c r="AG1834" s="56">
        <v>8.7386499999999998</v>
      </c>
      <c r="AH1834" s="100">
        <v>58.154416666666663</v>
      </c>
      <c r="AI1834" s="35"/>
      <c r="AJ1834" s="58">
        <v>16.276330000000002</v>
      </c>
      <c r="AK1834" s="58"/>
      <c r="AL1834" s="35">
        <v>0</v>
      </c>
      <c r="AM1834" s="35"/>
      <c r="AN1834" s="35"/>
      <c r="AQ1834" s="24">
        <f t="shared" si="129"/>
        <v>915.95383666666658</v>
      </c>
      <c r="AS1834" s="34">
        <v>823.65000000000009</v>
      </c>
      <c r="AU1834" s="20">
        <f t="shared" si="128"/>
        <v>1739.6038366666667</v>
      </c>
      <c r="AW1834" s="20"/>
    </row>
    <row r="1835" spans="1:49" x14ac:dyDescent="0.25">
      <c r="A1835" t="str">
        <f>VLOOKUP($B1835,'Cushing Balance'!$C$2:$E$500,3,TRUE)</f>
        <v>302014</v>
      </c>
      <c r="B1835" s="1">
        <v>41846</v>
      </c>
      <c r="C1835" s="31"/>
      <c r="D1835" s="101">
        <v>129.83535416666666</v>
      </c>
      <c r="E1835" s="110">
        <v>187.38187500000001</v>
      </c>
      <c r="F1835" s="35"/>
      <c r="G1835" s="23">
        <v>77.091959184111161</v>
      </c>
      <c r="H1835" s="111">
        <v>78.945479166666672</v>
      </c>
      <c r="I1835" s="106">
        <v>83.487166666666667</v>
      </c>
      <c r="J1835" s="26">
        <v>0</v>
      </c>
      <c r="K1835" s="104">
        <v>80.871916666666678</v>
      </c>
      <c r="L1835" s="107">
        <v>21.654916666666669</v>
      </c>
      <c r="M1835" s="102">
        <v>359.11797916666671</v>
      </c>
      <c r="N1835" s="108">
        <v>139.62654166666667</v>
      </c>
      <c r="O1835" s="116">
        <v>75.923291666666671</v>
      </c>
      <c r="P1835" s="116"/>
      <c r="Q1835" s="116"/>
      <c r="R1835" s="39">
        <v>0</v>
      </c>
      <c r="S1835" s="58"/>
      <c r="T1835" s="58"/>
      <c r="V1835" s="24">
        <f t="shared" si="126"/>
        <v>1233.9364800174446</v>
      </c>
      <c r="X1835" s="5">
        <v>436.10284008575826</v>
      </c>
      <c r="Z1835" s="20">
        <f t="shared" si="127"/>
        <v>1670.039320103203</v>
      </c>
      <c r="AA1835" s="59">
        <f t="shared" si="125"/>
        <v>41846</v>
      </c>
      <c r="AB1835" s="25">
        <v>129.86129</v>
      </c>
      <c r="AC1835" s="52">
        <v>338.96123</v>
      </c>
      <c r="AD1835" s="53">
        <v>0</v>
      </c>
      <c r="AE1835" s="54">
        <v>468.81084999999996</v>
      </c>
      <c r="AF1835" s="55">
        <v>177.38842000000002</v>
      </c>
      <c r="AG1835" s="56">
        <v>24.159599999999998</v>
      </c>
      <c r="AH1835" s="100">
        <v>69.962500000000006</v>
      </c>
      <c r="AI1835" s="35"/>
      <c r="AJ1835" s="58">
        <v>15.817170000000001</v>
      </c>
      <c r="AK1835" s="58"/>
      <c r="AL1835" s="35">
        <v>0</v>
      </c>
      <c r="AM1835" s="35"/>
      <c r="AN1835" s="35"/>
      <c r="AQ1835" s="24">
        <f t="shared" si="129"/>
        <v>1224.9610600000001</v>
      </c>
      <c r="AS1835" s="34">
        <v>823.65000000000009</v>
      </c>
      <c r="AU1835" s="20">
        <f t="shared" si="128"/>
        <v>2048.6110600000002</v>
      </c>
      <c r="AW1835" s="20"/>
    </row>
    <row r="1836" spans="1:49" x14ac:dyDescent="0.25">
      <c r="A1836" t="str">
        <f>VLOOKUP($B1836,'Cushing Balance'!$C$2:$E$500,3,TRUE)</f>
        <v>302014</v>
      </c>
      <c r="B1836" s="1">
        <v>41847</v>
      </c>
      <c r="C1836" s="31"/>
      <c r="D1836" s="101">
        <v>346.96962500000001</v>
      </c>
      <c r="E1836" s="110">
        <v>192.03508333333335</v>
      </c>
      <c r="F1836" s="35"/>
      <c r="G1836" s="23">
        <v>77.091959184111161</v>
      </c>
      <c r="H1836" s="111">
        <v>78.819812499999998</v>
      </c>
      <c r="I1836" s="106">
        <v>63.461291666666668</v>
      </c>
      <c r="J1836" s="26">
        <v>0</v>
      </c>
      <c r="K1836" s="104">
        <v>102.469375</v>
      </c>
      <c r="L1836" s="107">
        <v>21.505083333333332</v>
      </c>
      <c r="M1836" s="102">
        <v>381.3673541666667</v>
      </c>
      <c r="N1836" s="108">
        <v>135.83272916666667</v>
      </c>
      <c r="O1836" s="116">
        <v>72.492833333333323</v>
      </c>
      <c r="P1836" s="116"/>
      <c r="Q1836" s="116"/>
      <c r="R1836" s="39">
        <v>0</v>
      </c>
      <c r="S1836" s="58"/>
      <c r="T1836" s="58"/>
      <c r="V1836" s="24">
        <f t="shared" si="126"/>
        <v>1472.0451466841112</v>
      </c>
      <c r="X1836" s="5">
        <v>436.10284008575826</v>
      </c>
      <c r="Z1836" s="20">
        <f t="shared" si="127"/>
        <v>1908.1479867698695</v>
      </c>
      <c r="AA1836" s="59">
        <f t="shared" si="125"/>
        <v>41847</v>
      </c>
      <c r="AB1836" s="25">
        <v>135.45776999999998</v>
      </c>
      <c r="AC1836" s="52">
        <v>309.52190000000002</v>
      </c>
      <c r="AD1836" s="53">
        <v>0</v>
      </c>
      <c r="AE1836" s="54">
        <v>541.37243999999998</v>
      </c>
      <c r="AF1836" s="55">
        <v>175.43926999999999</v>
      </c>
      <c r="AG1836" s="56">
        <v>11.19815</v>
      </c>
      <c r="AH1836" s="100">
        <v>40.736437500000001</v>
      </c>
      <c r="AI1836" s="35"/>
      <c r="AJ1836" s="58">
        <v>14.686309999999999</v>
      </c>
      <c r="AK1836" s="58"/>
      <c r="AL1836" s="35">
        <v>0</v>
      </c>
      <c r="AM1836" s="35"/>
      <c r="AN1836" s="35"/>
      <c r="AQ1836" s="24">
        <f t="shared" si="129"/>
        <v>1228.4122775000001</v>
      </c>
      <c r="AS1836" s="34">
        <v>823.65000000000009</v>
      </c>
      <c r="AU1836" s="20">
        <f t="shared" si="128"/>
        <v>2052.0622775000002</v>
      </c>
      <c r="AW1836" s="20"/>
    </row>
    <row r="1837" spans="1:49" x14ac:dyDescent="0.25">
      <c r="A1837" t="str">
        <f>VLOOKUP($B1837,'Cushing Balance'!$C$2:$E$500,3,TRUE)</f>
        <v>302014</v>
      </c>
      <c r="B1837" s="1">
        <v>41848</v>
      </c>
      <c r="C1837" s="31"/>
      <c r="D1837" s="101">
        <v>376.11845833333331</v>
      </c>
      <c r="E1837" s="110">
        <v>196.92170833333336</v>
      </c>
      <c r="F1837" s="35"/>
      <c r="G1837" s="23">
        <v>77.091959184111161</v>
      </c>
      <c r="H1837" s="111">
        <v>77.884770833333334</v>
      </c>
      <c r="I1837" s="106">
        <v>80.850916666666677</v>
      </c>
      <c r="J1837" s="26">
        <v>0</v>
      </c>
      <c r="K1837" s="104">
        <v>91.435395833333331</v>
      </c>
      <c r="L1837" s="107">
        <v>21.839437499999999</v>
      </c>
      <c r="M1837" s="102">
        <v>312.26629166666669</v>
      </c>
      <c r="N1837" s="108">
        <v>138.35577083333334</v>
      </c>
      <c r="O1837" s="116">
        <v>64.920854166666658</v>
      </c>
      <c r="P1837" s="116"/>
      <c r="Q1837" s="116"/>
      <c r="R1837" s="39">
        <v>26.744880000000002</v>
      </c>
      <c r="S1837" s="58"/>
      <c r="T1837" s="58"/>
      <c r="V1837" s="24">
        <f t="shared" si="126"/>
        <v>1464.4304433507778</v>
      </c>
      <c r="X1837" s="5">
        <v>436.10284008575826</v>
      </c>
      <c r="Z1837" s="20">
        <f t="shared" si="127"/>
        <v>1900.5332834365361</v>
      </c>
      <c r="AA1837" s="59">
        <f t="shared" si="125"/>
        <v>41848</v>
      </c>
      <c r="AB1837" s="25">
        <v>150.43844000000001</v>
      </c>
      <c r="AC1837" s="52">
        <v>318.86515000000003</v>
      </c>
      <c r="AD1837" s="53">
        <v>0</v>
      </c>
      <c r="AE1837" s="54">
        <v>425.89031</v>
      </c>
      <c r="AF1837" s="55">
        <v>171.07454000000001</v>
      </c>
      <c r="AG1837" s="56">
        <v>4.12425</v>
      </c>
      <c r="AH1837" s="100">
        <v>33.417937500000001</v>
      </c>
      <c r="AI1837" s="35"/>
      <c r="AJ1837" s="58">
        <v>16.228809999999999</v>
      </c>
      <c r="AK1837" s="58"/>
      <c r="AL1837" s="35">
        <v>0</v>
      </c>
      <c r="AM1837" s="35"/>
      <c r="AN1837" s="35"/>
      <c r="AQ1837" s="24">
        <f t="shared" si="129"/>
        <v>1120.0394375000003</v>
      </c>
      <c r="AS1837" s="34">
        <v>823.65000000000009</v>
      </c>
      <c r="AU1837" s="20">
        <f t="shared" si="128"/>
        <v>1943.6894375000004</v>
      </c>
      <c r="AW1837" s="20"/>
    </row>
    <row r="1838" spans="1:49" x14ac:dyDescent="0.25">
      <c r="A1838" t="str">
        <f>VLOOKUP($B1838,'Cushing Balance'!$C$2:$E$500,3,TRUE)</f>
        <v>302014</v>
      </c>
      <c r="B1838" s="1">
        <v>41849</v>
      </c>
      <c r="C1838" s="31"/>
      <c r="D1838" s="101">
        <v>0</v>
      </c>
      <c r="E1838" s="110">
        <v>202.88414583333335</v>
      </c>
      <c r="F1838" s="35"/>
      <c r="G1838" s="23">
        <v>77.091959184111161</v>
      </c>
      <c r="H1838" s="111">
        <v>75.883020833333333</v>
      </c>
      <c r="I1838" s="106">
        <v>73.837000000000003</v>
      </c>
      <c r="J1838" s="26">
        <v>0</v>
      </c>
      <c r="K1838" s="104">
        <v>89.759937500000007</v>
      </c>
      <c r="L1838" s="107">
        <v>22.134770833333331</v>
      </c>
      <c r="M1838" s="102">
        <v>391.37052083333333</v>
      </c>
      <c r="N1838" s="108">
        <v>133.25579166666665</v>
      </c>
      <c r="O1838" s="116">
        <v>72.567999999999998</v>
      </c>
      <c r="P1838" s="116"/>
      <c r="Q1838" s="116"/>
      <c r="R1838" s="39">
        <v>87.990130000000008</v>
      </c>
      <c r="S1838" s="58"/>
      <c r="T1838" s="58"/>
      <c r="V1838" s="24">
        <f t="shared" si="126"/>
        <v>1226.7752766841111</v>
      </c>
      <c r="X1838" s="5">
        <v>436.10284008575826</v>
      </c>
      <c r="Z1838" s="20">
        <f t="shared" si="127"/>
        <v>1662.8781167698694</v>
      </c>
      <c r="AA1838" s="59">
        <f t="shared" si="125"/>
        <v>41849</v>
      </c>
      <c r="AB1838" s="25">
        <v>149.80757999999997</v>
      </c>
      <c r="AC1838" s="52">
        <v>262.24091999999996</v>
      </c>
      <c r="AD1838" s="53">
        <v>0</v>
      </c>
      <c r="AE1838" s="54">
        <v>386.30680999999998</v>
      </c>
      <c r="AF1838" s="55">
        <v>165.66764999999998</v>
      </c>
      <c r="AG1838" s="56">
        <v>0</v>
      </c>
      <c r="AH1838" s="100">
        <v>35.409187500000002</v>
      </c>
      <c r="AI1838" s="35"/>
      <c r="AJ1838" s="58">
        <v>16.38438</v>
      </c>
      <c r="AK1838" s="58"/>
      <c r="AL1838" s="35">
        <v>0</v>
      </c>
      <c r="AM1838" s="35"/>
      <c r="AN1838" s="35"/>
      <c r="AQ1838" s="24">
        <f t="shared" si="129"/>
        <v>1015.8165274999999</v>
      </c>
      <c r="AS1838" s="34">
        <v>823.65000000000009</v>
      </c>
      <c r="AU1838" s="20">
        <f t="shared" si="128"/>
        <v>1839.4665275</v>
      </c>
      <c r="AW1838" s="20"/>
    </row>
    <row r="1839" spans="1:49" x14ac:dyDescent="0.25">
      <c r="A1839" t="str">
        <f>VLOOKUP($B1839,'Cushing Balance'!$C$2:$E$500,3,TRUE)</f>
        <v>302014</v>
      </c>
      <c r="B1839" s="1">
        <v>41850</v>
      </c>
      <c r="C1839" s="31"/>
      <c r="D1839" s="101">
        <v>0</v>
      </c>
      <c r="E1839" s="110">
        <v>202.36889583333334</v>
      </c>
      <c r="F1839" s="35"/>
      <c r="G1839" s="23">
        <v>77.091959184111161</v>
      </c>
      <c r="H1839" s="111">
        <v>73.393500000000003</v>
      </c>
      <c r="I1839" s="106">
        <v>91.995249999999999</v>
      </c>
      <c r="J1839" s="26">
        <v>0</v>
      </c>
      <c r="K1839" s="104">
        <v>82.461208333333332</v>
      </c>
      <c r="L1839" s="107">
        <v>21.702604166666667</v>
      </c>
      <c r="M1839" s="117">
        <v>383.9304166666667</v>
      </c>
      <c r="N1839" s="108">
        <v>136.97060416666665</v>
      </c>
      <c r="O1839" s="116">
        <v>67.281625000000005</v>
      </c>
      <c r="P1839" s="116"/>
      <c r="Q1839" s="116"/>
      <c r="R1839" s="39">
        <v>81.158350000000013</v>
      </c>
      <c r="S1839" s="58"/>
      <c r="T1839" s="58"/>
      <c r="V1839" s="24">
        <f t="shared" si="126"/>
        <v>1218.3544133507778</v>
      </c>
      <c r="X1839" s="5">
        <v>436.10284008575826</v>
      </c>
      <c r="Z1839" s="20">
        <f t="shared" si="127"/>
        <v>1654.4572534365361</v>
      </c>
      <c r="AA1839" s="59">
        <f t="shared" si="125"/>
        <v>41850</v>
      </c>
      <c r="AB1839" s="25">
        <v>147.87442000000001</v>
      </c>
      <c r="AC1839" s="52">
        <v>211.51558</v>
      </c>
      <c r="AD1839" s="53">
        <v>0</v>
      </c>
      <c r="AE1839" s="54">
        <v>631.19143999999994</v>
      </c>
      <c r="AF1839" s="55">
        <v>172.76885000000001</v>
      </c>
      <c r="AG1839" s="56">
        <v>2.6712099999999999</v>
      </c>
      <c r="AH1839" s="100">
        <v>24.553895833333332</v>
      </c>
      <c r="AI1839" s="35"/>
      <c r="AJ1839" s="58">
        <v>16.267849999999999</v>
      </c>
      <c r="AK1839" s="58"/>
      <c r="AL1839" s="35">
        <v>0</v>
      </c>
      <c r="AM1839" s="35"/>
      <c r="AN1839" s="35"/>
      <c r="AQ1839" s="24">
        <f t="shared" si="129"/>
        <v>1206.8432458333332</v>
      </c>
      <c r="AS1839" s="34">
        <v>823.65000000000009</v>
      </c>
      <c r="AU1839" s="20">
        <f t="shared" si="128"/>
        <v>2030.4932458333333</v>
      </c>
      <c r="AW1839" s="20"/>
    </row>
    <row r="1840" spans="1:49" x14ac:dyDescent="0.25">
      <c r="A1840" t="str">
        <f>VLOOKUP($B1840,'Cushing Balance'!$C$2:$E$500,3,TRUE)</f>
        <v>302014</v>
      </c>
      <c r="B1840" s="1">
        <v>41851</v>
      </c>
      <c r="C1840" s="31"/>
      <c r="D1840" s="101">
        <v>494.71772916666669</v>
      </c>
      <c r="E1840" s="110">
        <v>187.20077083333334</v>
      </c>
      <c r="F1840" s="35"/>
      <c r="G1840" s="23">
        <v>77.091959184111161</v>
      </c>
      <c r="H1840" s="111">
        <v>78.975125000000006</v>
      </c>
      <c r="I1840" s="106">
        <v>71.145916666666665</v>
      </c>
      <c r="J1840" s="26">
        <v>0</v>
      </c>
      <c r="K1840" s="104">
        <v>101.54362500000001</v>
      </c>
      <c r="L1840" s="107">
        <v>21.876874999999998</v>
      </c>
      <c r="M1840" s="117">
        <v>368.87541666666669</v>
      </c>
      <c r="N1840" s="108">
        <v>149.99970833333333</v>
      </c>
      <c r="O1840" s="116">
        <v>68.647687500000004</v>
      </c>
      <c r="P1840" s="116"/>
      <c r="Q1840" s="116"/>
      <c r="R1840" s="39">
        <v>40.008600000000001</v>
      </c>
      <c r="S1840" s="58"/>
      <c r="T1840" s="58"/>
      <c r="V1840" s="24">
        <f t="shared" si="126"/>
        <v>1660.0834133507778</v>
      </c>
      <c r="X1840" s="5">
        <v>436.10284008575826</v>
      </c>
      <c r="Z1840" s="20">
        <f t="shared" si="127"/>
        <v>2096.1862534365359</v>
      </c>
      <c r="AA1840" s="59">
        <f t="shared" si="125"/>
        <v>41851</v>
      </c>
      <c r="AB1840" s="25">
        <v>150.61415</v>
      </c>
      <c r="AC1840" s="52">
        <v>7.2028100000000004</v>
      </c>
      <c r="AD1840" s="53">
        <v>0</v>
      </c>
      <c r="AE1840" s="54">
        <v>622.93128999999999</v>
      </c>
      <c r="AF1840" s="55">
        <v>118.42383</v>
      </c>
      <c r="AG1840" s="56">
        <v>3.6398999999999999</v>
      </c>
      <c r="AH1840" s="100">
        <v>26.121437499999999</v>
      </c>
      <c r="AI1840" s="35"/>
      <c r="AJ1840" s="58">
        <v>15.691129999999999</v>
      </c>
      <c r="AK1840" s="58"/>
      <c r="AL1840" s="35">
        <v>0</v>
      </c>
      <c r="AM1840" s="35"/>
      <c r="AN1840" s="35"/>
      <c r="AQ1840" s="24">
        <f t="shared" si="129"/>
        <v>944.62454749999995</v>
      </c>
      <c r="AS1840" s="34">
        <v>823.65000000000009</v>
      </c>
      <c r="AU1840" s="20">
        <f t="shared" si="128"/>
        <v>1768.2745475000002</v>
      </c>
      <c r="AW1840" s="20"/>
    </row>
    <row r="1841" spans="1:49" x14ac:dyDescent="0.25">
      <c r="A1841" t="str">
        <f>VLOOKUP($B1841,'Cushing Balance'!$C$2:$E$500,3,TRUE)</f>
        <v>302014</v>
      </c>
      <c r="B1841" s="1">
        <v>41852</v>
      </c>
      <c r="C1841" s="31"/>
      <c r="D1841" s="101">
        <v>551.20202083333334</v>
      </c>
      <c r="E1841" s="110">
        <v>192.64554166666665</v>
      </c>
      <c r="F1841" s="35"/>
      <c r="G1841" s="23">
        <v>58.290634184587802</v>
      </c>
      <c r="H1841" s="111">
        <v>102.1381875</v>
      </c>
      <c r="I1841" s="106">
        <v>74.366416666666666</v>
      </c>
      <c r="J1841" s="26">
        <v>0</v>
      </c>
      <c r="K1841" s="104">
        <v>77.675958333333327</v>
      </c>
      <c r="L1841" s="107">
        <v>20.867000000000001</v>
      </c>
      <c r="M1841" s="117">
        <v>374.76064583333334</v>
      </c>
      <c r="N1841" s="108">
        <v>126.18572916666668</v>
      </c>
      <c r="O1841" s="116">
        <v>65.810104166666676</v>
      </c>
      <c r="P1841" s="116"/>
      <c r="Q1841" s="116"/>
      <c r="R1841" s="39">
        <v>33.778150000000004</v>
      </c>
      <c r="S1841" s="58"/>
      <c r="T1841" s="58"/>
      <c r="V1841" s="24">
        <f t="shared" si="126"/>
        <v>1677.7203883512543</v>
      </c>
      <c r="X1841" s="5">
        <v>439.27186749532808</v>
      </c>
      <c r="Z1841" s="20">
        <f t="shared" si="127"/>
        <v>2116.9922558465823</v>
      </c>
      <c r="AA1841" s="59">
        <f t="shared" si="125"/>
        <v>41852</v>
      </c>
      <c r="AB1841" s="25">
        <v>143.96088</v>
      </c>
      <c r="AC1841" s="52">
        <v>141.07187999999999</v>
      </c>
      <c r="AD1841" s="53">
        <v>0</v>
      </c>
      <c r="AE1841" s="54">
        <v>360.06975</v>
      </c>
      <c r="AF1841" s="55">
        <v>224.75700000000001</v>
      </c>
      <c r="AG1841" s="56">
        <v>7.9993299999999996</v>
      </c>
      <c r="AH1841" s="100">
        <v>26.829979166666668</v>
      </c>
      <c r="AI1841" s="35"/>
      <c r="AJ1841" s="58">
        <v>8.5600199999999997</v>
      </c>
      <c r="AK1841" s="58"/>
      <c r="AL1841" s="35">
        <v>0</v>
      </c>
      <c r="AM1841" s="35"/>
      <c r="AN1841" s="35"/>
      <c r="AQ1841" s="24">
        <f t="shared" si="129"/>
        <v>913.2488391666667</v>
      </c>
      <c r="AS1841" s="34">
        <v>807.5</v>
      </c>
      <c r="AU1841" s="20">
        <f t="shared" si="128"/>
        <v>1720.7488391666666</v>
      </c>
      <c r="AW1841" s="20"/>
    </row>
    <row r="1842" spans="1:49" x14ac:dyDescent="0.25">
      <c r="A1842" t="str">
        <f>VLOOKUP($B1842,'Cushing Balance'!$C$2:$E$500,3,TRUE)</f>
        <v>312014</v>
      </c>
      <c r="B1842" s="1">
        <v>41853</v>
      </c>
      <c r="C1842" s="31"/>
      <c r="D1842" s="101">
        <v>576.89908333333335</v>
      </c>
      <c r="E1842" s="110">
        <v>197.60402083333335</v>
      </c>
      <c r="F1842" s="35"/>
      <c r="G1842" s="23">
        <v>58.290634184587802</v>
      </c>
      <c r="H1842" s="111">
        <v>113.26127083333333</v>
      </c>
      <c r="I1842" s="106">
        <v>86.551812499999997</v>
      </c>
      <c r="J1842" s="26">
        <v>0</v>
      </c>
      <c r="K1842" s="104">
        <v>69.692166666666665</v>
      </c>
      <c r="L1842" s="107">
        <v>13.379291666666667</v>
      </c>
      <c r="M1842" s="117">
        <v>322.48618750000003</v>
      </c>
      <c r="N1842" s="108">
        <v>134.38124999999999</v>
      </c>
      <c r="O1842" s="116">
        <v>75.522416666666672</v>
      </c>
      <c r="P1842" s="116"/>
      <c r="Q1842" s="116"/>
      <c r="R1842" s="39">
        <v>33.013500000000001</v>
      </c>
      <c r="S1842" s="58"/>
      <c r="T1842" s="58"/>
      <c r="V1842" s="24">
        <f t="shared" si="126"/>
        <v>1681.081634184588</v>
      </c>
      <c r="X1842" s="5">
        <v>439.27186749532808</v>
      </c>
      <c r="Z1842" s="20">
        <f t="shared" si="127"/>
        <v>2120.353501679916</v>
      </c>
      <c r="AA1842" s="59">
        <f t="shared" si="125"/>
        <v>41853</v>
      </c>
      <c r="AB1842" s="25">
        <v>152.11751999999998</v>
      </c>
      <c r="AC1842" s="52">
        <v>178.90976999999998</v>
      </c>
      <c r="AD1842" s="53">
        <v>0</v>
      </c>
      <c r="AE1842" s="54">
        <v>293.73844000000003</v>
      </c>
      <c r="AF1842" s="55">
        <v>221.38910000000001</v>
      </c>
      <c r="AG1842" s="56">
        <v>2.6711499999999999</v>
      </c>
      <c r="AH1842" s="100">
        <v>32.196562499999999</v>
      </c>
      <c r="AI1842" s="35"/>
      <c r="AJ1842" s="58">
        <v>13.202249999999999</v>
      </c>
      <c r="AK1842" s="58"/>
      <c r="AL1842" s="35">
        <v>0</v>
      </c>
      <c r="AM1842" s="35"/>
      <c r="AN1842" s="35"/>
      <c r="AQ1842" s="24">
        <f t="shared" si="129"/>
        <v>894.22479250000015</v>
      </c>
      <c r="AS1842" s="34">
        <v>807.5</v>
      </c>
      <c r="AU1842" s="20">
        <f t="shared" si="128"/>
        <v>1701.7247925000001</v>
      </c>
      <c r="AW1842" s="20"/>
    </row>
    <row r="1843" spans="1:49" x14ac:dyDescent="0.25">
      <c r="A1843" t="str">
        <f>VLOOKUP($B1843,'Cushing Balance'!$C$2:$E$500,3,TRUE)</f>
        <v>312014</v>
      </c>
      <c r="B1843" s="1">
        <v>41854</v>
      </c>
      <c r="C1843" s="31"/>
      <c r="D1843" s="101">
        <v>120.78435416666667</v>
      </c>
      <c r="E1843" s="110">
        <v>189.6328125</v>
      </c>
      <c r="F1843" s="35"/>
      <c r="G1843" s="23">
        <v>58.290634184587802</v>
      </c>
      <c r="H1843" s="111">
        <v>92.68483333333333</v>
      </c>
      <c r="I1843" s="106">
        <v>60.979041666666667</v>
      </c>
      <c r="J1843" s="26">
        <v>0</v>
      </c>
      <c r="K1843" s="104">
        <v>68.521833333333333</v>
      </c>
      <c r="L1843" s="107">
        <v>11.565229166666668</v>
      </c>
      <c r="M1843" s="117">
        <v>387.13708333333329</v>
      </c>
      <c r="N1843" s="108">
        <v>145.77847916666667</v>
      </c>
      <c r="O1843" s="116">
        <v>74.754312499999997</v>
      </c>
      <c r="P1843" s="116"/>
      <c r="Q1843" s="116"/>
      <c r="R1843" s="39">
        <v>14.30017</v>
      </c>
      <c r="S1843" s="58"/>
      <c r="T1843" s="58"/>
      <c r="V1843" s="24">
        <f t="shared" si="126"/>
        <v>1224.4287833512544</v>
      </c>
      <c r="X1843" s="5">
        <v>439.27186749532808</v>
      </c>
      <c r="Z1843" s="20">
        <f t="shared" si="127"/>
        <v>1663.7006508465824</v>
      </c>
      <c r="AA1843" s="59">
        <f t="shared" si="125"/>
        <v>41854</v>
      </c>
      <c r="AB1843" s="25">
        <v>148.10663</v>
      </c>
      <c r="AC1843" s="52">
        <v>180.43179000000001</v>
      </c>
      <c r="AD1843" s="53">
        <v>0</v>
      </c>
      <c r="AE1843" s="54">
        <v>411.44221000000005</v>
      </c>
      <c r="AF1843" s="55">
        <v>221.39388</v>
      </c>
      <c r="AG1843" s="56">
        <v>5.0923800000000004</v>
      </c>
      <c r="AH1843" s="100">
        <v>32.704583333333332</v>
      </c>
      <c r="AI1843" s="35"/>
      <c r="AJ1843" s="58">
        <v>16.156290000000002</v>
      </c>
      <c r="AK1843" s="58"/>
      <c r="AL1843" s="35">
        <v>0</v>
      </c>
      <c r="AM1843" s="35"/>
      <c r="AN1843" s="35"/>
      <c r="AQ1843" s="24">
        <f t="shared" si="129"/>
        <v>1015.3277633333333</v>
      </c>
      <c r="AS1843" s="34">
        <v>807.5</v>
      </c>
      <c r="AU1843" s="20">
        <f t="shared" si="128"/>
        <v>1822.8277633333332</v>
      </c>
      <c r="AW1843" s="20"/>
    </row>
    <row r="1844" spans="1:49" x14ac:dyDescent="0.25">
      <c r="A1844" t="str">
        <f>VLOOKUP($B1844,'Cushing Balance'!$C$2:$E$500,3,TRUE)</f>
        <v>312014</v>
      </c>
      <c r="B1844" s="1">
        <v>41855</v>
      </c>
      <c r="C1844" s="31"/>
      <c r="D1844" s="101">
        <v>0</v>
      </c>
      <c r="E1844" s="110">
        <v>201.70922916666666</v>
      </c>
      <c r="F1844" s="35"/>
      <c r="G1844" s="23">
        <v>58.290634184587802</v>
      </c>
      <c r="H1844" s="111">
        <v>94.145229166666667</v>
      </c>
      <c r="I1844" s="106">
        <v>65.074020833333336</v>
      </c>
      <c r="J1844" s="26">
        <v>0</v>
      </c>
      <c r="K1844" s="104">
        <v>69.314854166666677</v>
      </c>
      <c r="L1844" s="107">
        <v>18.922458333333331</v>
      </c>
      <c r="M1844" s="117">
        <v>365.59264583333334</v>
      </c>
      <c r="N1844" s="108">
        <v>150</v>
      </c>
      <c r="O1844" s="116">
        <v>65.495979166666658</v>
      </c>
      <c r="P1844" s="116"/>
      <c r="Q1844" s="116"/>
      <c r="R1844" s="39">
        <v>14.28617</v>
      </c>
      <c r="S1844" s="58"/>
      <c r="T1844" s="58"/>
      <c r="V1844" s="24">
        <f t="shared" si="126"/>
        <v>1102.8312208512548</v>
      </c>
      <c r="X1844" s="5">
        <v>439.27186749532808</v>
      </c>
      <c r="Z1844" s="20">
        <f t="shared" si="127"/>
        <v>1542.1030883465828</v>
      </c>
      <c r="AA1844" s="59">
        <f t="shared" si="125"/>
        <v>41855</v>
      </c>
      <c r="AB1844" s="25">
        <v>150.51589999999999</v>
      </c>
      <c r="AC1844" s="52">
        <v>223.78367</v>
      </c>
      <c r="AD1844" s="53">
        <v>0</v>
      </c>
      <c r="AE1844" s="54">
        <v>374.88702000000001</v>
      </c>
      <c r="AF1844" s="55">
        <v>217.18413000000001</v>
      </c>
      <c r="AG1844" s="56">
        <v>0</v>
      </c>
      <c r="AH1844" s="100">
        <v>30.365645833333332</v>
      </c>
      <c r="AI1844" s="35"/>
      <c r="AJ1844" s="58">
        <v>16.3749</v>
      </c>
      <c r="AK1844" s="58"/>
      <c r="AL1844" s="35">
        <v>0</v>
      </c>
      <c r="AM1844" s="35"/>
      <c r="AN1844" s="35"/>
      <c r="AQ1844" s="24">
        <f t="shared" si="129"/>
        <v>1013.1112658333334</v>
      </c>
      <c r="AS1844" s="34">
        <v>807.5</v>
      </c>
      <c r="AU1844" s="20">
        <f t="shared" si="128"/>
        <v>1820.6112658333334</v>
      </c>
      <c r="AW1844" s="20"/>
    </row>
    <row r="1845" spans="1:49" x14ac:dyDescent="0.25">
      <c r="A1845" t="str">
        <f>VLOOKUP($B1845,'Cushing Balance'!$C$2:$E$500,3,TRUE)</f>
        <v>312014</v>
      </c>
      <c r="B1845" s="1">
        <v>41856</v>
      </c>
      <c r="C1845" s="31"/>
      <c r="D1845" s="101">
        <v>74.653229166666677</v>
      </c>
      <c r="E1845" s="110">
        <v>194.09960416666667</v>
      </c>
      <c r="F1845" s="35"/>
      <c r="G1845" s="23">
        <v>58.290634184587802</v>
      </c>
      <c r="H1845" s="111">
        <v>98.006020833333324</v>
      </c>
      <c r="I1845" s="106">
        <v>118.04997916666667</v>
      </c>
      <c r="J1845" s="109">
        <v>0</v>
      </c>
      <c r="K1845" s="104">
        <v>69.631812499999995</v>
      </c>
      <c r="L1845" s="107">
        <v>19.497895833333331</v>
      </c>
      <c r="M1845" s="117">
        <v>358.00956250000002</v>
      </c>
      <c r="N1845" s="108">
        <v>140.31033333333335</v>
      </c>
      <c r="O1845" s="116">
        <v>69.168604166666668</v>
      </c>
      <c r="P1845" s="116"/>
      <c r="Q1845" s="116"/>
      <c r="R1845" s="39">
        <v>2.4784200000000003</v>
      </c>
      <c r="S1845" s="58"/>
      <c r="T1845" s="58"/>
      <c r="V1845" s="24">
        <f t="shared" si="126"/>
        <v>1202.1960958512545</v>
      </c>
      <c r="X1845" s="5">
        <v>439.27186749532808</v>
      </c>
      <c r="Z1845" s="20">
        <f t="shared" si="127"/>
        <v>1641.4679633465826</v>
      </c>
      <c r="AA1845" s="59">
        <f t="shared" si="125"/>
        <v>41856</v>
      </c>
      <c r="AB1845" s="25">
        <v>150.79194000000001</v>
      </c>
      <c r="AC1845" s="52">
        <v>296.50875000000002</v>
      </c>
      <c r="AD1845" s="53">
        <v>0</v>
      </c>
      <c r="AE1845" s="54">
        <v>420.60990000000004</v>
      </c>
      <c r="AF1845" s="55">
        <v>168.06049999999999</v>
      </c>
      <c r="AG1845" s="56">
        <v>0</v>
      </c>
      <c r="AH1845" s="100">
        <v>34.093791666666661</v>
      </c>
      <c r="AI1845" s="35"/>
      <c r="AJ1845" s="58">
        <v>15.837249999999999</v>
      </c>
      <c r="AK1845" s="58"/>
      <c r="AL1845" s="35">
        <v>0</v>
      </c>
      <c r="AM1845" s="35"/>
      <c r="AN1845" s="35"/>
      <c r="AQ1845" s="24">
        <f t="shared" si="129"/>
        <v>1085.9021316666667</v>
      </c>
      <c r="AS1845" s="34">
        <v>807.5</v>
      </c>
      <c r="AU1845" s="20">
        <f t="shared" si="128"/>
        <v>1893.4021316666667</v>
      </c>
      <c r="AW1845" s="20"/>
    </row>
    <row r="1846" spans="1:49" x14ac:dyDescent="0.25">
      <c r="A1846" t="str">
        <f>VLOOKUP($B1846,'Cushing Balance'!$C$2:$E$500,3,TRUE)</f>
        <v>312014</v>
      </c>
      <c r="B1846" s="1">
        <v>41857</v>
      </c>
      <c r="C1846" s="31"/>
      <c r="D1846" s="101">
        <v>274.17554166666667</v>
      </c>
      <c r="E1846" s="110">
        <v>192.59191666666666</v>
      </c>
      <c r="F1846" s="35"/>
      <c r="G1846" s="23">
        <v>58.290634184587802</v>
      </c>
      <c r="H1846" s="111">
        <v>112.7474375</v>
      </c>
      <c r="I1846" s="106">
        <v>89.316625000000002</v>
      </c>
      <c r="J1846" s="109">
        <v>0</v>
      </c>
      <c r="K1846" s="104">
        <v>82.794875000000005</v>
      </c>
      <c r="L1846" s="107">
        <v>22.010375</v>
      </c>
      <c r="M1846" s="117">
        <v>376.39908333333329</v>
      </c>
      <c r="N1846" s="108">
        <v>149.90493749999999</v>
      </c>
      <c r="O1846" s="116">
        <v>73.323125000000005</v>
      </c>
      <c r="P1846" s="116"/>
      <c r="Q1846" s="116"/>
      <c r="R1846" s="39">
        <v>42.910209999999999</v>
      </c>
      <c r="S1846" s="58"/>
      <c r="T1846" s="58"/>
      <c r="V1846" s="24">
        <f t="shared" si="126"/>
        <v>1474.4647608512546</v>
      </c>
      <c r="X1846" s="5">
        <v>439.27186749532808</v>
      </c>
      <c r="Z1846" s="20">
        <f t="shared" si="127"/>
        <v>1913.7366283465826</v>
      </c>
      <c r="AA1846" s="59">
        <f t="shared" si="125"/>
        <v>41857</v>
      </c>
      <c r="AB1846" s="25">
        <v>143.00776999999999</v>
      </c>
      <c r="AC1846" s="52">
        <v>332.69504000000001</v>
      </c>
      <c r="AD1846" s="53">
        <v>0</v>
      </c>
      <c r="AE1846" s="54">
        <v>383.16931</v>
      </c>
      <c r="AF1846" s="55">
        <v>141.84231</v>
      </c>
      <c r="AG1846" s="56">
        <v>11.539040000000002</v>
      </c>
      <c r="AH1846" s="100">
        <v>40.120916666666666</v>
      </c>
      <c r="AI1846" s="35"/>
      <c r="AJ1846" s="58">
        <v>15.287600000000001</v>
      </c>
      <c r="AK1846" s="58"/>
      <c r="AL1846" s="35">
        <v>0</v>
      </c>
      <c r="AM1846" s="35"/>
      <c r="AN1846" s="35"/>
      <c r="AQ1846" s="24">
        <f t="shared" si="129"/>
        <v>1067.6619866666667</v>
      </c>
      <c r="AS1846" s="34">
        <v>807.5</v>
      </c>
      <c r="AU1846" s="20">
        <f t="shared" si="128"/>
        <v>1875.1619866666667</v>
      </c>
      <c r="AW1846" s="20"/>
    </row>
    <row r="1847" spans="1:49" x14ac:dyDescent="0.25">
      <c r="A1847" t="str">
        <f>VLOOKUP($B1847,'Cushing Balance'!$C$2:$E$500,3,TRUE)</f>
        <v>312014</v>
      </c>
      <c r="B1847" s="1">
        <v>41858</v>
      </c>
      <c r="C1847" s="31"/>
      <c r="D1847" s="101">
        <v>299.4755833333333</v>
      </c>
      <c r="E1847" s="110">
        <v>179.89502083333335</v>
      </c>
      <c r="F1847" s="35"/>
      <c r="G1847" s="23">
        <v>58.290634184587802</v>
      </c>
      <c r="H1847" s="111">
        <v>108.80647916666668</v>
      </c>
      <c r="I1847" s="106">
        <v>56.234854166666665</v>
      </c>
      <c r="J1847" s="109">
        <v>0</v>
      </c>
      <c r="K1847" s="104">
        <v>76.609770833333329</v>
      </c>
      <c r="L1847" s="107">
        <v>22.109041666666666</v>
      </c>
      <c r="M1847" s="117">
        <v>325.09864583333331</v>
      </c>
      <c r="N1847" s="108">
        <v>123.9153125</v>
      </c>
      <c r="O1847" s="116">
        <v>73.730958333333334</v>
      </c>
      <c r="P1847" s="116"/>
      <c r="Q1847" s="116"/>
      <c r="R1847" s="39">
        <v>62.142710000000001</v>
      </c>
      <c r="S1847" s="58"/>
      <c r="T1847" s="58"/>
      <c r="V1847" s="24">
        <f t="shared" si="126"/>
        <v>1386.3090108512547</v>
      </c>
      <c r="X1847" s="5">
        <v>439.27186749532808</v>
      </c>
      <c r="Z1847" s="20">
        <f t="shared" si="127"/>
        <v>1825.5808783465827</v>
      </c>
      <c r="AA1847" s="59">
        <f t="shared" si="125"/>
        <v>41858</v>
      </c>
      <c r="AB1847" s="25">
        <v>148.02585000000002</v>
      </c>
      <c r="AC1847" s="52">
        <v>303.50096000000002</v>
      </c>
      <c r="AD1847" s="53">
        <v>0</v>
      </c>
      <c r="AE1847" s="54">
        <v>389.94</v>
      </c>
      <c r="AF1847" s="55">
        <v>176.91304</v>
      </c>
      <c r="AG1847" s="56">
        <v>22.182400000000001</v>
      </c>
      <c r="AH1847" s="100">
        <v>36.058062499999998</v>
      </c>
      <c r="AI1847" s="35"/>
      <c r="AJ1847" s="58">
        <v>15.35788</v>
      </c>
      <c r="AK1847" s="58"/>
      <c r="AL1847" s="35">
        <v>0</v>
      </c>
      <c r="AM1847" s="35"/>
      <c r="AN1847" s="35"/>
      <c r="AQ1847" s="24">
        <f t="shared" si="129"/>
        <v>1091.9781925000002</v>
      </c>
      <c r="AS1847" s="34">
        <v>807.5</v>
      </c>
      <c r="AU1847" s="20">
        <f t="shared" si="128"/>
        <v>1899.4781925000002</v>
      </c>
      <c r="AW1847" s="20"/>
    </row>
    <row r="1848" spans="1:49" x14ac:dyDescent="0.25">
      <c r="A1848" t="str">
        <f>VLOOKUP($B1848,'Cushing Balance'!$C$2:$E$500,3,TRUE)</f>
        <v>312014</v>
      </c>
      <c r="B1848" s="1">
        <v>41859</v>
      </c>
      <c r="C1848" s="31"/>
      <c r="D1848" s="101">
        <v>0</v>
      </c>
      <c r="E1848" s="110">
        <v>178.64850000000001</v>
      </c>
      <c r="F1848" s="35"/>
      <c r="G1848" s="23">
        <v>58.290634184587802</v>
      </c>
      <c r="H1848" s="111">
        <v>91.934791666666669</v>
      </c>
      <c r="I1848" s="106">
        <v>104.36797916666667</v>
      </c>
      <c r="J1848" s="109">
        <v>0</v>
      </c>
      <c r="K1848" s="104">
        <v>80.512749999999997</v>
      </c>
      <c r="L1848" s="107">
        <v>17.663354166666668</v>
      </c>
      <c r="M1848" s="117">
        <v>379.96464583333329</v>
      </c>
      <c r="N1848" s="108">
        <v>149.24783333333335</v>
      </c>
      <c r="O1848" s="116">
        <v>72.266604166666667</v>
      </c>
      <c r="P1848" s="116"/>
      <c r="Q1848" s="116"/>
      <c r="R1848" s="39">
        <v>13.13715</v>
      </c>
      <c r="S1848" s="58"/>
      <c r="T1848" s="58"/>
      <c r="V1848" s="24">
        <f t="shared" si="126"/>
        <v>1146.034242517921</v>
      </c>
      <c r="X1848" s="5">
        <v>439.27186749532808</v>
      </c>
      <c r="Z1848" s="20">
        <f t="shared" si="127"/>
        <v>1585.3061100132491</v>
      </c>
      <c r="AA1848" s="59">
        <f t="shared" si="125"/>
        <v>41859</v>
      </c>
      <c r="AB1848" s="25">
        <v>149.20580999999999</v>
      </c>
      <c r="AC1848" s="52">
        <v>235.58226999999999</v>
      </c>
      <c r="AD1848" s="53">
        <v>0</v>
      </c>
      <c r="AE1848" s="54">
        <v>325.26883000000004</v>
      </c>
      <c r="AF1848" s="55">
        <v>135.50676999999999</v>
      </c>
      <c r="AG1848" s="56">
        <v>9.9034399999999998</v>
      </c>
      <c r="AH1848" s="100">
        <v>29.249479166666667</v>
      </c>
      <c r="AI1848" s="35"/>
      <c r="AJ1848" s="58">
        <v>15.823079999999999</v>
      </c>
      <c r="AK1848" s="58"/>
      <c r="AL1848" s="35">
        <v>0</v>
      </c>
      <c r="AM1848" s="35"/>
      <c r="AN1848" s="35"/>
      <c r="AQ1848" s="24">
        <f t="shared" si="129"/>
        <v>900.5396791666667</v>
      </c>
      <c r="AS1848" s="34">
        <v>807.5</v>
      </c>
      <c r="AU1848" s="20">
        <f t="shared" si="128"/>
        <v>1708.0396791666667</v>
      </c>
      <c r="AW1848" s="20"/>
    </row>
    <row r="1849" spans="1:49" x14ac:dyDescent="0.25">
      <c r="A1849" t="str">
        <f>VLOOKUP($B1849,'Cushing Balance'!$C$2:$E$500,3,TRUE)</f>
        <v>322014</v>
      </c>
      <c r="B1849" s="1">
        <v>41860</v>
      </c>
      <c r="C1849" s="31"/>
      <c r="D1849" s="101">
        <v>234.34097916666667</v>
      </c>
      <c r="E1849" s="110">
        <v>190.79050000000001</v>
      </c>
      <c r="F1849" s="35"/>
      <c r="G1849" s="23">
        <v>58.290634184587802</v>
      </c>
      <c r="H1849" s="111">
        <v>93.094250000000002</v>
      </c>
      <c r="I1849" s="106">
        <v>107.15447916666668</v>
      </c>
      <c r="J1849" s="109">
        <v>0</v>
      </c>
      <c r="K1849" s="104">
        <v>74.428895833333328</v>
      </c>
      <c r="L1849" s="107">
        <v>1.847</v>
      </c>
      <c r="M1849" s="117">
        <v>371.22579166666668</v>
      </c>
      <c r="N1849" s="108">
        <v>143.37902083333336</v>
      </c>
      <c r="O1849" s="116">
        <v>71.327291666666667</v>
      </c>
      <c r="P1849" s="116"/>
      <c r="Q1849" s="116"/>
      <c r="R1849" s="39">
        <v>44.119879999999995</v>
      </c>
      <c r="S1849" s="58"/>
      <c r="T1849" s="58"/>
      <c r="V1849" s="24">
        <f t="shared" si="126"/>
        <v>1389.9987225179211</v>
      </c>
      <c r="X1849" s="5">
        <v>439.27186749532808</v>
      </c>
      <c r="Z1849" s="20">
        <f t="shared" si="127"/>
        <v>1829.2705900132491</v>
      </c>
      <c r="AA1849" s="59">
        <f t="shared" si="125"/>
        <v>41860</v>
      </c>
      <c r="AB1849" s="25">
        <v>147.84088</v>
      </c>
      <c r="AC1849" s="52">
        <v>250.34601999999998</v>
      </c>
      <c r="AD1849" s="53">
        <v>0</v>
      </c>
      <c r="AE1849" s="54">
        <v>293.13408000000004</v>
      </c>
      <c r="AF1849" s="55">
        <v>117.11269</v>
      </c>
      <c r="AG1849" s="56">
        <v>0.40523000000000003</v>
      </c>
      <c r="AH1849" s="100">
        <v>25.269479166666667</v>
      </c>
      <c r="AI1849" s="35"/>
      <c r="AJ1849" s="58">
        <v>16.11806</v>
      </c>
      <c r="AK1849" s="58"/>
      <c r="AL1849" s="35">
        <v>0</v>
      </c>
      <c r="AM1849" s="35"/>
      <c r="AN1849" s="35"/>
      <c r="AQ1849" s="24">
        <f t="shared" si="129"/>
        <v>850.22643916666664</v>
      </c>
      <c r="AS1849" s="34">
        <v>807.5</v>
      </c>
      <c r="AU1849" s="20">
        <f t="shared" si="128"/>
        <v>1657.7264391666668</v>
      </c>
      <c r="AW1849" s="20"/>
    </row>
    <row r="1850" spans="1:49" x14ac:dyDescent="0.25">
      <c r="A1850" t="str">
        <f>VLOOKUP($B1850,'Cushing Balance'!$C$2:$E$500,3,TRUE)</f>
        <v>322014</v>
      </c>
      <c r="B1850" s="1">
        <v>41861</v>
      </c>
      <c r="C1850" s="31"/>
      <c r="D1850" s="101">
        <v>215.79602083333333</v>
      </c>
      <c r="E1850" s="110">
        <v>195.10175000000001</v>
      </c>
      <c r="F1850" s="35"/>
      <c r="G1850" s="23">
        <v>58.290634184587802</v>
      </c>
      <c r="H1850" s="111">
        <v>99.674229166666677</v>
      </c>
      <c r="I1850" s="106">
        <v>73.686145833333327</v>
      </c>
      <c r="J1850" s="109">
        <v>0</v>
      </c>
      <c r="K1850" s="104">
        <v>77.700166666666675</v>
      </c>
      <c r="L1850" s="107">
        <v>5.7500208333333331</v>
      </c>
      <c r="M1850" s="117">
        <v>376.9192083333333</v>
      </c>
      <c r="N1850" s="108">
        <v>123.97725</v>
      </c>
      <c r="O1850" s="116">
        <v>67.203791666666675</v>
      </c>
      <c r="P1850" s="116"/>
      <c r="Q1850" s="116"/>
      <c r="R1850" s="39">
        <v>57.902000000000001</v>
      </c>
      <c r="S1850" s="58"/>
      <c r="T1850" s="58"/>
      <c r="V1850" s="24">
        <f t="shared" si="126"/>
        <v>1352.0012175179208</v>
      </c>
      <c r="X1850" s="5">
        <v>439.27186749532808</v>
      </c>
      <c r="Z1850" s="20">
        <f t="shared" si="127"/>
        <v>1791.2730850132489</v>
      </c>
      <c r="AA1850" s="59">
        <f t="shared" si="125"/>
        <v>41861</v>
      </c>
      <c r="AB1850" s="25">
        <v>150.53629000000001</v>
      </c>
      <c r="AC1850" s="52">
        <v>224.07742000000002</v>
      </c>
      <c r="AD1850" s="53">
        <v>0</v>
      </c>
      <c r="AE1850" s="54">
        <v>297.54609999999997</v>
      </c>
      <c r="AF1850" s="55">
        <v>174.85393999999999</v>
      </c>
      <c r="AG1850" s="56">
        <v>0</v>
      </c>
      <c r="AH1850" s="100">
        <v>26.229145833333334</v>
      </c>
      <c r="AI1850" s="35"/>
      <c r="AJ1850" s="58">
        <v>15.33794</v>
      </c>
      <c r="AK1850" s="58"/>
      <c r="AL1850" s="35">
        <v>0</v>
      </c>
      <c r="AM1850" s="35"/>
      <c r="AN1850" s="35"/>
      <c r="AQ1850" s="24">
        <f t="shared" si="129"/>
        <v>888.58083583333325</v>
      </c>
      <c r="AS1850" s="34">
        <v>807.5</v>
      </c>
      <c r="AU1850" s="20">
        <f t="shared" si="128"/>
        <v>1696.0808358333334</v>
      </c>
      <c r="AW1850" s="20"/>
    </row>
    <row r="1851" spans="1:49" x14ac:dyDescent="0.25">
      <c r="A1851" t="str">
        <f>VLOOKUP($B1851,'Cushing Balance'!$C$2:$E$500,3,TRUE)</f>
        <v>322014</v>
      </c>
      <c r="B1851" s="1">
        <v>41862</v>
      </c>
      <c r="C1851" s="31"/>
      <c r="D1851" s="101">
        <v>120.6935625</v>
      </c>
      <c r="E1851" s="110">
        <v>198.77950000000001</v>
      </c>
      <c r="F1851" s="35"/>
      <c r="G1851" s="23">
        <v>58.290634184587802</v>
      </c>
      <c r="H1851" s="111">
        <v>107.60012500000001</v>
      </c>
      <c r="I1851" s="106">
        <v>63.039708333333337</v>
      </c>
      <c r="J1851" s="109">
        <v>0</v>
      </c>
      <c r="K1851" s="104">
        <v>73.704499999999996</v>
      </c>
      <c r="L1851" s="107">
        <v>22.091458333333332</v>
      </c>
      <c r="M1851" s="117">
        <v>382.21008333333333</v>
      </c>
      <c r="N1851" s="108">
        <v>83.105812499999999</v>
      </c>
      <c r="O1851" s="116">
        <v>69.441729166666676</v>
      </c>
      <c r="P1851" s="116"/>
      <c r="Q1851" s="116"/>
      <c r="R1851" s="39">
        <v>54.757649999999998</v>
      </c>
      <c r="S1851" s="58"/>
      <c r="T1851" s="58"/>
      <c r="V1851" s="24">
        <f t="shared" si="126"/>
        <v>1233.7147633512545</v>
      </c>
      <c r="X1851" s="5">
        <v>439.27186749532808</v>
      </c>
      <c r="Z1851" s="20">
        <f t="shared" si="127"/>
        <v>1672.9866308465826</v>
      </c>
      <c r="AA1851" s="59">
        <f t="shared" si="125"/>
        <v>41862</v>
      </c>
      <c r="AB1851" s="25">
        <v>151.16869</v>
      </c>
      <c r="AC1851" s="52">
        <v>339.89902000000001</v>
      </c>
      <c r="AD1851" s="53">
        <v>0</v>
      </c>
      <c r="AE1851" s="54">
        <v>296.59865000000002</v>
      </c>
      <c r="AF1851" s="55">
        <v>192.93228999999999</v>
      </c>
      <c r="AG1851" s="56">
        <v>5.0666899999999995</v>
      </c>
      <c r="AH1851" s="100">
        <v>26.423791666666666</v>
      </c>
      <c r="AI1851" s="35"/>
      <c r="AJ1851" s="58">
        <v>16.117440000000002</v>
      </c>
      <c r="AK1851" s="58"/>
      <c r="AL1851" s="35">
        <v>0</v>
      </c>
      <c r="AM1851" s="35"/>
      <c r="AN1851" s="35"/>
      <c r="AQ1851" s="24">
        <f t="shared" si="129"/>
        <v>1028.2065716666668</v>
      </c>
      <c r="AS1851" s="34">
        <v>807.5</v>
      </c>
      <c r="AU1851" s="20">
        <f t="shared" si="128"/>
        <v>1835.7065716666668</v>
      </c>
      <c r="AW1851" s="20"/>
    </row>
    <row r="1852" spans="1:49" x14ac:dyDescent="0.25">
      <c r="A1852" t="str">
        <f>VLOOKUP($B1852,'Cushing Balance'!$C$2:$E$500,3,TRUE)</f>
        <v>322014</v>
      </c>
      <c r="B1852" s="1">
        <v>41863</v>
      </c>
      <c r="C1852" s="31"/>
      <c r="D1852" s="101">
        <v>318.78947916666669</v>
      </c>
      <c r="E1852" s="110">
        <v>197.57289583333335</v>
      </c>
      <c r="F1852" s="35"/>
      <c r="G1852" s="23">
        <v>58.290634184587802</v>
      </c>
      <c r="H1852" s="111">
        <v>109.49675000000001</v>
      </c>
      <c r="I1852" s="106">
        <v>107.69683333333333</v>
      </c>
      <c r="J1852" s="109">
        <v>0</v>
      </c>
      <c r="K1852" s="104">
        <v>86.423895833333333</v>
      </c>
      <c r="L1852" s="107">
        <v>22.1090625</v>
      </c>
      <c r="M1852" s="117">
        <v>322.48235416666671</v>
      </c>
      <c r="N1852" s="108">
        <v>123.61441666666667</v>
      </c>
      <c r="O1852" s="116">
        <v>73.83797916666667</v>
      </c>
      <c r="P1852" s="116"/>
      <c r="Q1852" s="116"/>
      <c r="R1852" s="39">
        <v>29.57677</v>
      </c>
      <c r="S1852" s="58"/>
      <c r="T1852" s="58"/>
      <c r="V1852" s="24">
        <f t="shared" si="126"/>
        <v>1449.8910708512547</v>
      </c>
      <c r="X1852" s="5">
        <v>439.27186749532808</v>
      </c>
      <c r="Z1852" s="20">
        <f t="shared" si="127"/>
        <v>1889.1629383465827</v>
      </c>
      <c r="AA1852" s="59">
        <f t="shared" si="125"/>
        <v>41863</v>
      </c>
      <c r="AB1852" s="25">
        <v>140.20657999999997</v>
      </c>
      <c r="AC1852" s="52">
        <v>280.59659999999997</v>
      </c>
      <c r="AD1852" s="53">
        <v>0</v>
      </c>
      <c r="AE1852" s="54">
        <v>319.33696000000003</v>
      </c>
      <c r="AF1852" s="55">
        <v>92.007539999999992</v>
      </c>
      <c r="AG1852" s="56">
        <v>11.156079999999999</v>
      </c>
      <c r="AH1852" s="100">
        <v>29.661249999999999</v>
      </c>
      <c r="AI1852" s="35"/>
      <c r="AJ1852" s="58">
        <v>15.663879999999999</v>
      </c>
      <c r="AK1852" s="58"/>
      <c r="AL1852" s="35">
        <v>0</v>
      </c>
      <c r="AM1852" s="35"/>
      <c r="AN1852" s="35"/>
      <c r="AQ1852" s="24">
        <f t="shared" si="129"/>
        <v>888.62888999999984</v>
      </c>
      <c r="AS1852" s="34">
        <v>807.5</v>
      </c>
      <c r="AU1852" s="20">
        <f t="shared" si="128"/>
        <v>1696.12889</v>
      </c>
      <c r="AW1852" s="20"/>
    </row>
    <row r="1853" spans="1:49" x14ac:dyDescent="0.25">
      <c r="A1853" t="str">
        <f>VLOOKUP($B1853,'Cushing Balance'!$C$2:$E$500,3,TRUE)</f>
        <v>322014</v>
      </c>
      <c r="B1853" s="1">
        <v>41864</v>
      </c>
      <c r="C1853" s="31"/>
      <c r="D1853" s="101">
        <v>132.50666666666666</v>
      </c>
      <c r="E1853" s="110">
        <v>190.36143749999999</v>
      </c>
      <c r="F1853" s="35"/>
      <c r="G1853" s="23">
        <v>58.290634184587802</v>
      </c>
      <c r="H1853" s="111">
        <v>92.650604166666668</v>
      </c>
      <c r="I1853" s="106">
        <v>109.61122916666667</v>
      </c>
      <c r="J1853" s="109">
        <v>0</v>
      </c>
      <c r="K1853" s="104">
        <v>76.387791666666672</v>
      </c>
      <c r="L1853" s="107">
        <v>22.785958333333333</v>
      </c>
      <c r="M1853" s="117">
        <v>353.56683333333331</v>
      </c>
      <c r="N1853" s="108">
        <v>138.20574999999999</v>
      </c>
      <c r="O1853" s="116">
        <v>64.639125000000007</v>
      </c>
      <c r="P1853" s="116"/>
      <c r="Q1853" s="116"/>
      <c r="R1853" s="39">
        <v>54.591169999999998</v>
      </c>
      <c r="S1853" s="58"/>
      <c r="T1853" s="58"/>
      <c r="V1853" s="24">
        <f t="shared" si="126"/>
        <v>1293.5972000179211</v>
      </c>
      <c r="X1853" s="5">
        <v>439.27186749532808</v>
      </c>
      <c r="Z1853" s="20">
        <f t="shared" si="127"/>
        <v>1732.8690675132491</v>
      </c>
      <c r="AA1853" s="59">
        <f t="shared" si="125"/>
        <v>41864</v>
      </c>
      <c r="AB1853" s="25">
        <v>131.63765000000001</v>
      </c>
      <c r="AC1853" s="52">
        <v>249.7724</v>
      </c>
      <c r="AD1853" s="53">
        <v>0</v>
      </c>
      <c r="AE1853" s="54">
        <v>373.00290000000001</v>
      </c>
      <c r="AF1853" s="55">
        <v>192.72985</v>
      </c>
      <c r="AG1853" s="56">
        <v>24.478020000000001</v>
      </c>
      <c r="AH1853" s="100">
        <v>24.252333333333333</v>
      </c>
      <c r="AI1853" s="35"/>
      <c r="AJ1853" s="58">
        <v>15.984209999999999</v>
      </c>
      <c r="AK1853" s="58"/>
      <c r="AL1853" s="35">
        <v>0</v>
      </c>
      <c r="AM1853" s="35"/>
      <c r="AN1853" s="35"/>
      <c r="AQ1853" s="24">
        <f t="shared" si="129"/>
        <v>1011.8573633333334</v>
      </c>
      <c r="AS1853" s="34">
        <v>807.5</v>
      </c>
      <c r="AU1853" s="20">
        <f t="shared" si="128"/>
        <v>1819.3573633333335</v>
      </c>
      <c r="AW1853" s="20"/>
    </row>
    <row r="1854" spans="1:49" x14ac:dyDescent="0.25">
      <c r="A1854" t="str">
        <f>VLOOKUP($B1854,'Cushing Balance'!$C$2:$E$500,3,TRUE)</f>
        <v>322014</v>
      </c>
      <c r="B1854" s="1">
        <v>41865</v>
      </c>
      <c r="C1854" s="31"/>
      <c r="D1854" s="101">
        <v>338.23443750000001</v>
      </c>
      <c r="E1854" s="110">
        <v>188.61112499999999</v>
      </c>
      <c r="F1854" s="35"/>
      <c r="G1854" s="23">
        <v>58.290634184587802</v>
      </c>
      <c r="H1854" s="111">
        <v>94.904062499999995</v>
      </c>
      <c r="I1854" s="106">
        <v>89.774645833333324</v>
      </c>
      <c r="J1854" s="109">
        <v>0</v>
      </c>
      <c r="K1854" s="104">
        <v>76.842624999999998</v>
      </c>
      <c r="L1854" s="107">
        <v>22.750374999999998</v>
      </c>
      <c r="M1854" s="117">
        <v>376.80656249999998</v>
      </c>
      <c r="N1854" s="108">
        <v>148.46077083333336</v>
      </c>
      <c r="O1854" s="116">
        <v>72.988166666666672</v>
      </c>
      <c r="P1854" s="116"/>
      <c r="Q1854" s="116"/>
      <c r="R1854" s="39">
        <v>24.647880000000001</v>
      </c>
      <c r="S1854" s="58"/>
      <c r="T1854" s="58"/>
      <c r="V1854" s="24">
        <f t="shared" si="126"/>
        <v>1492.3112850179211</v>
      </c>
      <c r="X1854" s="5">
        <v>439.27186749532808</v>
      </c>
      <c r="Z1854" s="20">
        <f t="shared" si="127"/>
        <v>1931.5831525132492</v>
      </c>
      <c r="AA1854" s="59">
        <f t="shared" si="125"/>
        <v>41865</v>
      </c>
      <c r="AB1854" s="25">
        <v>141.15442000000002</v>
      </c>
      <c r="AC1854" s="52">
        <v>246.88964999999999</v>
      </c>
      <c r="AD1854" s="53">
        <v>0</v>
      </c>
      <c r="AE1854" s="54">
        <v>327.30321000000004</v>
      </c>
      <c r="AF1854" s="55">
        <v>222.80892</v>
      </c>
      <c r="AG1854" s="56">
        <v>1.8819000000000001</v>
      </c>
      <c r="AH1854" s="100">
        <v>25.4364375</v>
      </c>
      <c r="AI1854" s="35"/>
      <c r="AJ1854" s="58">
        <v>16.506580000000003</v>
      </c>
      <c r="AK1854" s="58"/>
      <c r="AL1854" s="35">
        <v>0</v>
      </c>
      <c r="AM1854" s="35"/>
      <c r="AN1854" s="35"/>
      <c r="AQ1854" s="24">
        <f t="shared" si="129"/>
        <v>981.9811175000001</v>
      </c>
      <c r="AS1854" s="34">
        <v>807.5</v>
      </c>
      <c r="AU1854" s="20">
        <f t="shared" si="128"/>
        <v>1789.4811175</v>
      </c>
      <c r="AW1854" s="20"/>
    </row>
    <row r="1855" spans="1:49" x14ac:dyDescent="0.25">
      <c r="A1855" t="str">
        <f>VLOOKUP($B1855,'Cushing Balance'!$C$2:$E$500,3,TRUE)</f>
        <v>322014</v>
      </c>
      <c r="B1855" s="1">
        <v>41866</v>
      </c>
      <c r="C1855" s="31"/>
      <c r="D1855" s="101">
        <v>108.72316666666667</v>
      </c>
      <c r="E1855" s="110">
        <v>192.04220833333335</v>
      </c>
      <c r="F1855" s="105">
        <v>0</v>
      </c>
      <c r="G1855" s="23">
        <v>58.290634184587802</v>
      </c>
      <c r="H1855" s="111">
        <v>111.374375</v>
      </c>
      <c r="I1855" s="106">
        <v>67.087770833333323</v>
      </c>
      <c r="J1855" s="109">
        <v>0</v>
      </c>
      <c r="K1855" s="104">
        <v>81.984479166666674</v>
      </c>
      <c r="L1855" s="107">
        <v>16.616520833333333</v>
      </c>
      <c r="M1855" s="117">
        <v>376.99599999999998</v>
      </c>
      <c r="N1855" s="108">
        <v>144.52560416666665</v>
      </c>
      <c r="O1855" s="116">
        <v>73.113666666666674</v>
      </c>
      <c r="P1855" s="116"/>
      <c r="Q1855" s="116"/>
      <c r="R1855" s="39">
        <v>46.92754</v>
      </c>
      <c r="S1855" s="58"/>
      <c r="T1855" s="58"/>
      <c r="V1855" s="24">
        <f t="shared" si="126"/>
        <v>1277.6819658512543</v>
      </c>
      <c r="X1855" s="5">
        <v>439.27186749532808</v>
      </c>
      <c r="Z1855" s="20">
        <f t="shared" si="127"/>
        <v>1716.9538333465823</v>
      </c>
      <c r="AA1855" s="59">
        <f t="shared" si="125"/>
        <v>41866</v>
      </c>
      <c r="AB1855" s="25">
        <v>151.20048</v>
      </c>
      <c r="AC1855" s="52">
        <v>263.04846000000003</v>
      </c>
      <c r="AD1855" s="53">
        <v>0</v>
      </c>
      <c r="AE1855" s="54">
        <v>326.38852000000003</v>
      </c>
      <c r="AF1855" s="55">
        <v>221.28710000000001</v>
      </c>
      <c r="AG1855" s="56">
        <v>10.12519</v>
      </c>
      <c r="AH1855" s="100">
        <v>25.663458333333331</v>
      </c>
      <c r="AI1855" s="35"/>
      <c r="AJ1855" s="58">
        <v>16.605540000000001</v>
      </c>
      <c r="AK1855" s="58"/>
      <c r="AL1855" s="35">
        <v>0</v>
      </c>
      <c r="AM1855" s="35"/>
      <c r="AN1855" s="35"/>
      <c r="AQ1855" s="24">
        <f t="shared" si="129"/>
        <v>1014.3187483333335</v>
      </c>
      <c r="AS1855" s="34">
        <v>807.5</v>
      </c>
      <c r="AU1855" s="20">
        <f t="shared" si="128"/>
        <v>1821.8187483333336</v>
      </c>
      <c r="AW1855" s="20"/>
    </row>
    <row r="1856" spans="1:49" x14ac:dyDescent="0.25">
      <c r="A1856" t="str">
        <f>VLOOKUP($B1856,'Cushing Balance'!$C$2:$E$500,3,TRUE)</f>
        <v>332014</v>
      </c>
      <c r="B1856" s="1">
        <v>41867</v>
      </c>
      <c r="C1856" s="31"/>
      <c r="D1856" s="101">
        <v>205.14047916666667</v>
      </c>
      <c r="E1856" s="110">
        <v>195.60162500000001</v>
      </c>
      <c r="F1856" s="105">
        <v>0</v>
      </c>
      <c r="G1856" s="23">
        <v>58.290634184587802</v>
      </c>
      <c r="H1856" s="111">
        <v>91.262312499999993</v>
      </c>
      <c r="I1856" s="106">
        <v>81.563416666666669</v>
      </c>
      <c r="J1856" s="109">
        <v>0</v>
      </c>
      <c r="K1856" s="104">
        <v>72.668041666666667</v>
      </c>
      <c r="L1856" s="107">
        <v>1.389375</v>
      </c>
      <c r="M1856" s="117">
        <v>347.5255416666667</v>
      </c>
      <c r="N1856" s="108">
        <v>148.41029166666667</v>
      </c>
      <c r="O1856" s="116">
        <v>75.347624999999994</v>
      </c>
      <c r="P1856" s="116"/>
      <c r="Q1856" s="116"/>
      <c r="R1856" s="39">
        <v>12.55415</v>
      </c>
      <c r="S1856" s="58"/>
      <c r="T1856" s="58"/>
      <c r="V1856" s="24">
        <f t="shared" si="126"/>
        <v>1289.7534925179211</v>
      </c>
      <c r="X1856" s="5">
        <v>439.27186749532808</v>
      </c>
      <c r="Z1856" s="20">
        <f t="shared" si="127"/>
        <v>1729.0253600132492</v>
      </c>
      <c r="AA1856" s="59">
        <f t="shared" si="125"/>
        <v>41867</v>
      </c>
      <c r="AB1856" s="25">
        <v>146.5369</v>
      </c>
      <c r="AC1856" s="52">
        <v>328.34656000000001</v>
      </c>
      <c r="AD1856" s="53">
        <v>0</v>
      </c>
      <c r="AE1856" s="54">
        <v>267.61533000000003</v>
      </c>
      <c r="AF1856" s="55">
        <v>221.77658</v>
      </c>
      <c r="AG1856" s="56">
        <v>22.62069</v>
      </c>
      <c r="AH1856" s="100">
        <v>33.097625000000001</v>
      </c>
      <c r="AI1856" s="35"/>
      <c r="AJ1856" s="58">
        <v>16.04204</v>
      </c>
      <c r="AK1856" s="58"/>
      <c r="AL1856" s="35">
        <v>0</v>
      </c>
      <c r="AM1856" s="35"/>
      <c r="AN1856" s="35"/>
      <c r="AQ1856" s="24">
        <f t="shared" si="129"/>
        <v>1036.035725</v>
      </c>
      <c r="AS1856" s="34">
        <v>807.5</v>
      </c>
      <c r="AU1856" s="20">
        <f t="shared" si="128"/>
        <v>1843.535725</v>
      </c>
      <c r="AW1856" s="20"/>
    </row>
    <row r="1857" spans="1:49" x14ac:dyDescent="0.25">
      <c r="A1857" t="str">
        <f>VLOOKUP($B1857,'Cushing Balance'!$C$2:$E$500,3,TRUE)</f>
        <v>332014</v>
      </c>
      <c r="B1857" s="1">
        <v>41868</v>
      </c>
      <c r="C1857" s="31"/>
      <c r="D1857" s="101">
        <v>437.96839583333332</v>
      </c>
      <c r="E1857" s="110">
        <v>193.17629166666666</v>
      </c>
      <c r="F1857" s="105">
        <v>0</v>
      </c>
      <c r="G1857" s="23">
        <v>58.290634184587802</v>
      </c>
      <c r="H1857" s="111">
        <v>89.067895833333324</v>
      </c>
      <c r="I1857" s="106">
        <v>91.88366666666667</v>
      </c>
      <c r="J1857" s="109">
        <v>0</v>
      </c>
      <c r="K1857" s="104">
        <v>75.45879166666667</v>
      </c>
      <c r="L1857" s="107">
        <v>0</v>
      </c>
      <c r="M1857" s="117">
        <v>380.52618749999999</v>
      </c>
      <c r="N1857" s="108">
        <v>120.52477083333333</v>
      </c>
      <c r="O1857" s="116">
        <v>72.732437500000003</v>
      </c>
      <c r="P1857" s="116"/>
      <c r="Q1857" s="116"/>
      <c r="R1857" s="39">
        <v>13.381629999999999</v>
      </c>
      <c r="S1857" s="58"/>
      <c r="T1857" s="58"/>
      <c r="V1857" s="24">
        <f t="shared" si="126"/>
        <v>1533.010701684588</v>
      </c>
      <c r="X1857" s="5">
        <v>439.27186749532808</v>
      </c>
      <c r="Z1857" s="20">
        <f t="shared" si="127"/>
        <v>1972.282569179916</v>
      </c>
      <c r="AA1857" s="59">
        <f t="shared" si="125"/>
        <v>41868</v>
      </c>
      <c r="AB1857" s="25">
        <v>143.10808</v>
      </c>
      <c r="AC1857" s="52">
        <v>328.93919</v>
      </c>
      <c r="AD1857" s="53">
        <v>0</v>
      </c>
      <c r="AE1857" s="54">
        <v>219.59544</v>
      </c>
      <c r="AF1857" s="55">
        <v>219.20949999999999</v>
      </c>
      <c r="AG1857" s="56">
        <v>22.320439999999998</v>
      </c>
      <c r="AH1857" s="100">
        <v>28.2846875</v>
      </c>
      <c r="AI1857" s="35"/>
      <c r="AJ1857" s="58">
        <v>16.27721</v>
      </c>
      <c r="AK1857" s="58"/>
      <c r="AL1857" s="35">
        <v>0</v>
      </c>
      <c r="AM1857" s="35"/>
      <c r="AN1857" s="35"/>
      <c r="AQ1857" s="24">
        <f t="shared" si="129"/>
        <v>977.73454749999996</v>
      </c>
      <c r="AS1857" s="34">
        <v>807.5</v>
      </c>
      <c r="AU1857" s="20">
        <f t="shared" si="128"/>
        <v>1785.2345475</v>
      </c>
      <c r="AW1857" s="20"/>
    </row>
    <row r="1858" spans="1:49" x14ac:dyDescent="0.25">
      <c r="A1858" t="str">
        <f>VLOOKUP($B1858,'Cushing Balance'!$C$2:$E$500,3,TRUE)</f>
        <v>332014</v>
      </c>
      <c r="B1858" s="1">
        <v>41869</v>
      </c>
      <c r="C1858" s="31"/>
      <c r="D1858" s="101">
        <v>204.07714583333333</v>
      </c>
      <c r="E1858" s="110">
        <v>191.13564583333334</v>
      </c>
      <c r="F1858" s="105">
        <v>0</v>
      </c>
      <c r="G1858" s="23">
        <v>58.290634184587802</v>
      </c>
      <c r="H1858" s="111">
        <v>83.789333333333332</v>
      </c>
      <c r="I1858" s="106">
        <v>72.703500000000005</v>
      </c>
      <c r="J1858" s="109">
        <v>0</v>
      </c>
      <c r="K1858" s="104">
        <v>69.917458333333329</v>
      </c>
      <c r="L1858" s="107">
        <v>13.191666666666668</v>
      </c>
      <c r="M1858" s="117">
        <v>377.28783333333331</v>
      </c>
      <c r="N1858" s="108">
        <v>150</v>
      </c>
      <c r="O1858" s="116">
        <v>65.879020833333328</v>
      </c>
      <c r="P1858" s="116"/>
      <c r="Q1858" s="116"/>
      <c r="R1858" s="39">
        <v>34.292079999999999</v>
      </c>
      <c r="S1858" s="58"/>
      <c r="T1858" s="58"/>
      <c r="V1858" s="24">
        <f t="shared" si="126"/>
        <v>1320.5643183512543</v>
      </c>
      <c r="X1858" s="5">
        <v>439.27186749532808</v>
      </c>
      <c r="Z1858" s="20">
        <f t="shared" si="127"/>
        <v>1759.8361858465823</v>
      </c>
      <c r="AA1858" s="59">
        <f t="shared" si="125"/>
        <v>41869</v>
      </c>
      <c r="AB1858" s="25">
        <v>151.02054000000001</v>
      </c>
      <c r="AC1858" s="52">
        <v>328.61444</v>
      </c>
      <c r="AD1858" s="53">
        <v>0</v>
      </c>
      <c r="AE1858" s="54">
        <v>417.47071</v>
      </c>
      <c r="AF1858" s="55">
        <v>225.23176999999998</v>
      </c>
      <c r="AG1858" s="56">
        <v>22.487959999999998</v>
      </c>
      <c r="AH1858" s="100">
        <v>39.998333333333335</v>
      </c>
      <c r="AI1858" s="35"/>
      <c r="AJ1858" s="58">
        <v>16.313939999999999</v>
      </c>
      <c r="AK1858" s="58"/>
      <c r="AL1858" s="35">
        <v>0</v>
      </c>
      <c r="AM1858" s="35"/>
      <c r="AN1858" s="35"/>
      <c r="AQ1858" s="24">
        <f t="shared" si="129"/>
        <v>1201.1376933333336</v>
      </c>
      <c r="AS1858" s="34">
        <v>807.5</v>
      </c>
      <c r="AU1858" s="20">
        <f t="shared" si="128"/>
        <v>2008.6376933333336</v>
      </c>
      <c r="AW1858" s="20"/>
    </row>
    <row r="1859" spans="1:49" x14ac:dyDescent="0.25">
      <c r="A1859" t="str">
        <f>VLOOKUP($B1859,'Cushing Balance'!$C$2:$E$500,3,TRUE)</f>
        <v>332014</v>
      </c>
      <c r="B1859" s="1">
        <v>41870</v>
      </c>
      <c r="C1859" s="31"/>
      <c r="D1859" s="101">
        <v>128.67535416666666</v>
      </c>
      <c r="E1859" s="110">
        <v>188.25931249999999</v>
      </c>
      <c r="F1859" s="105">
        <v>0</v>
      </c>
      <c r="G1859" s="23">
        <v>58.290634184587802</v>
      </c>
      <c r="H1859" s="111">
        <v>72.213187500000004</v>
      </c>
      <c r="I1859" s="106">
        <v>87.660312500000003</v>
      </c>
      <c r="J1859" s="109">
        <v>0</v>
      </c>
      <c r="K1859" s="104">
        <v>67.185000000000002</v>
      </c>
      <c r="L1859" s="107">
        <v>13.913395833333333</v>
      </c>
      <c r="M1859" s="117">
        <v>364.74210416666671</v>
      </c>
      <c r="N1859" s="108">
        <v>140.33914583333333</v>
      </c>
      <c r="O1859" s="116">
        <v>67.882083333333327</v>
      </c>
      <c r="P1859" s="116"/>
      <c r="Q1859" s="116"/>
      <c r="R1859" s="39">
        <v>45.720849999999999</v>
      </c>
      <c r="S1859" s="58"/>
      <c r="T1859" s="58"/>
      <c r="V1859" s="24">
        <f t="shared" si="126"/>
        <v>1234.8813800179212</v>
      </c>
      <c r="X1859" s="5">
        <v>439.27186749532808</v>
      </c>
      <c r="Z1859" s="20">
        <f t="shared" si="127"/>
        <v>1674.1532475132492</v>
      </c>
      <c r="AA1859" s="59">
        <f t="shared" si="125"/>
        <v>41870</v>
      </c>
      <c r="AB1859" s="25">
        <v>149.96207999999999</v>
      </c>
      <c r="AC1859" s="52">
        <v>328.9794</v>
      </c>
      <c r="AD1859" s="53">
        <v>0</v>
      </c>
      <c r="AE1859" s="54">
        <v>493.10383000000002</v>
      </c>
      <c r="AF1859" s="55">
        <v>180.32801999999998</v>
      </c>
      <c r="AG1859" s="56">
        <v>2.3184800000000001</v>
      </c>
      <c r="AH1859" s="100">
        <v>51.6760625</v>
      </c>
      <c r="AI1859" s="35"/>
      <c r="AJ1859" s="58">
        <v>14.8469</v>
      </c>
      <c r="AK1859" s="58"/>
      <c r="AL1859" s="35">
        <v>0</v>
      </c>
      <c r="AM1859" s="35"/>
      <c r="AN1859" s="35"/>
      <c r="AQ1859" s="24">
        <f t="shared" si="129"/>
        <v>1221.2147724999998</v>
      </c>
      <c r="AS1859" s="34">
        <v>807.5</v>
      </c>
      <c r="AU1859" s="20">
        <f t="shared" si="128"/>
        <v>2028.7147724999998</v>
      </c>
      <c r="AW1859" s="20"/>
    </row>
    <row r="1860" spans="1:49" x14ac:dyDescent="0.25">
      <c r="A1860" t="str">
        <f>VLOOKUP($B1860,'Cushing Balance'!$C$2:$E$500,3,TRUE)</f>
        <v>332014</v>
      </c>
      <c r="B1860" s="1">
        <v>41871</v>
      </c>
      <c r="C1860" s="31"/>
      <c r="D1860" s="101">
        <v>57.054958333333339</v>
      </c>
      <c r="E1860" s="110">
        <v>175.211625</v>
      </c>
      <c r="F1860" s="105">
        <v>0</v>
      </c>
      <c r="G1860" s="23">
        <v>58.290634184587802</v>
      </c>
      <c r="H1860" s="111">
        <v>87.169083333333333</v>
      </c>
      <c r="I1860" s="106">
        <v>84.8173125</v>
      </c>
      <c r="J1860" s="109">
        <v>0</v>
      </c>
      <c r="K1860" s="104">
        <v>81.550812500000006</v>
      </c>
      <c r="L1860" s="107">
        <v>18.02225</v>
      </c>
      <c r="M1860" s="117">
        <v>341.15831250000002</v>
      </c>
      <c r="N1860" s="108">
        <v>149.27414583333334</v>
      </c>
      <c r="O1860" s="116">
        <v>75.196666666666673</v>
      </c>
      <c r="P1860" s="116"/>
      <c r="Q1860" s="116"/>
      <c r="R1860" s="39">
        <v>51.047730000000001</v>
      </c>
      <c r="S1860" s="58"/>
      <c r="T1860" s="58"/>
      <c r="V1860" s="24">
        <f t="shared" si="126"/>
        <v>1178.7935308512544</v>
      </c>
      <c r="X1860" s="5">
        <v>439.27186749532808</v>
      </c>
      <c r="Z1860" s="20">
        <f t="shared" si="127"/>
        <v>1618.0653983465825</v>
      </c>
      <c r="AA1860" s="59">
        <f t="shared" si="125"/>
        <v>41871</v>
      </c>
      <c r="AB1860" s="25">
        <v>149.39219</v>
      </c>
      <c r="AC1860" s="52">
        <v>331.93009999999998</v>
      </c>
      <c r="AD1860" s="53">
        <v>0</v>
      </c>
      <c r="AE1860" s="54">
        <v>480.26067</v>
      </c>
      <c r="AF1860" s="55">
        <v>168.84402</v>
      </c>
      <c r="AG1860" s="56">
        <v>0</v>
      </c>
      <c r="AH1860" s="100">
        <v>46.301520833333335</v>
      </c>
      <c r="AI1860" s="35"/>
      <c r="AJ1860" s="58">
        <v>15.458209999999999</v>
      </c>
      <c r="AK1860" s="58"/>
      <c r="AL1860" s="35">
        <v>0</v>
      </c>
      <c r="AM1860" s="35"/>
      <c r="AN1860" s="35"/>
      <c r="AQ1860" s="24">
        <f t="shared" si="129"/>
        <v>1192.1867108333333</v>
      </c>
      <c r="AS1860" s="34">
        <v>807.5</v>
      </c>
      <c r="AU1860" s="20">
        <f t="shared" si="128"/>
        <v>1999.6867108333333</v>
      </c>
      <c r="AW1860" s="20"/>
    </row>
    <row r="1861" spans="1:49" x14ac:dyDescent="0.25">
      <c r="A1861" t="str">
        <f>VLOOKUP($B1861,'Cushing Balance'!$C$2:$E$500,3,TRUE)</f>
        <v>332014</v>
      </c>
      <c r="B1861" s="1">
        <v>41872</v>
      </c>
      <c r="C1861" s="31"/>
      <c r="D1861" s="101">
        <v>452.06118750000002</v>
      </c>
      <c r="E1861" s="110">
        <v>195.95614583333335</v>
      </c>
      <c r="F1861" s="105">
        <v>0</v>
      </c>
      <c r="G1861" s="23">
        <v>58.290634184587802</v>
      </c>
      <c r="H1861" s="111">
        <v>90.690624999999997</v>
      </c>
      <c r="I1861" s="106">
        <v>79.130104166666669</v>
      </c>
      <c r="J1861" s="109">
        <v>0</v>
      </c>
      <c r="K1861" s="104">
        <v>87.709500000000006</v>
      </c>
      <c r="L1861" s="107">
        <v>12.0963125</v>
      </c>
      <c r="M1861" s="117">
        <v>415.53610416666669</v>
      </c>
      <c r="N1861" s="108">
        <v>129.72972916666666</v>
      </c>
      <c r="O1861" s="116">
        <v>72.615520833333335</v>
      </c>
      <c r="P1861" s="116"/>
      <c r="Q1861" s="116"/>
      <c r="R1861" s="39">
        <v>26.027919999999998</v>
      </c>
      <c r="S1861" s="58"/>
      <c r="T1861" s="58"/>
      <c r="V1861" s="24">
        <f t="shared" si="126"/>
        <v>1619.8437833512544</v>
      </c>
      <c r="X1861" s="5">
        <v>439.27186749532808</v>
      </c>
      <c r="Z1861" s="20">
        <f t="shared" si="127"/>
        <v>2059.1156508465824</v>
      </c>
      <c r="AA1861" s="59">
        <f t="shared" si="125"/>
        <v>41872</v>
      </c>
      <c r="AB1861" s="25">
        <v>151.80446000000001</v>
      </c>
      <c r="AC1861" s="52">
        <v>325.64481000000001</v>
      </c>
      <c r="AD1861" s="53">
        <v>0</v>
      </c>
      <c r="AE1861" s="54">
        <v>480.62223</v>
      </c>
      <c r="AF1861" s="55">
        <v>231.61854</v>
      </c>
      <c r="AG1861" s="56">
        <v>0</v>
      </c>
      <c r="AH1861" s="100">
        <v>55.718687500000001</v>
      </c>
      <c r="AI1861" s="35"/>
      <c r="AJ1861" s="58">
        <v>16.089790000000001</v>
      </c>
      <c r="AK1861" s="58"/>
      <c r="AL1861" s="35">
        <v>0</v>
      </c>
      <c r="AM1861" s="35"/>
      <c r="AN1861" s="35"/>
      <c r="AQ1861" s="24">
        <f t="shared" si="129"/>
        <v>1261.4985174999999</v>
      </c>
      <c r="AS1861" s="34">
        <v>807.5</v>
      </c>
      <c r="AU1861" s="20">
        <f t="shared" si="128"/>
        <v>2068.9985175000002</v>
      </c>
      <c r="AW1861" s="20"/>
    </row>
    <row r="1862" spans="1:49" x14ac:dyDescent="0.25">
      <c r="A1862" t="str">
        <f>VLOOKUP($B1862,'Cushing Balance'!$C$2:$E$500,3,TRUE)</f>
        <v>332014</v>
      </c>
      <c r="B1862" s="1">
        <v>41873</v>
      </c>
      <c r="C1862" s="31"/>
      <c r="D1862" s="101">
        <v>181.0235625</v>
      </c>
      <c r="E1862" s="110">
        <v>167.03835416666666</v>
      </c>
      <c r="F1862" s="105">
        <v>0</v>
      </c>
      <c r="G1862" s="23">
        <v>58.290634184587802</v>
      </c>
      <c r="H1862" s="111">
        <v>89.653874999999999</v>
      </c>
      <c r="I1862" s="106">
        <v>72.891750000000002</v>
      </c>
      <c r="J1862" s="109">
        <v>0</v>
      </c>
      <c r="K1862" s="104">
        <v>90.288270833333328</v>
      </c>
      <c r="L1862" s="107">
        <v>21.599437500000001</v>
      </c>
      <c r="M1862" s="117">
        <v>368.38333333333333</v>
      </c>
      <c r="N1862" s="108">
        <v>111.83610416666667</v>
      </c>
      <c r="O1862" s="116">
        <v>70.631812499999995</v>
      </c>
      <c r="P1862" s="116"/>
      <c r="Q1862" s="116"/>
      <c r="R1862" s="39">
        <v>35.732810000000001</v>
      </c>
      <c r="S1862" s="58"/>
      <c r="T1862" s="58"/>
      <c r="V1862" s="24">
        <f t="shared" si="126"/>
        <v>1267.3699441845877</v>
      </c>
      <c r="X1862" s="5">
        <v>439.27186749532808</v>
      </c>
      <c r="Z1862" s="20">
        <f t="shared" si="127"/>
        <v>1706.6418116799157</v>
      </c>
      <c r="AA1862" s="59">
        <f t="shared" si="125"/>
        <v>41873</v>
      </c>
      <c r="AB1862" s="25">
        <v>151.80894000000001</v>
      </c>
      <c r="AC1862" s="52">
        <v>335.90242000000001</v>
      </c>
      <c r="AD1862" s="53">
        <v>0</v>
      </c>
      <c r="AE1862" s="54">
        <v>416.9665</v>
      </c>
      <c r="AF1862" s="55">
        <v>232.81392000000002</v>
      </c>
      <c r="AG1862" s="56">
        <v>0</v>
      </c>
      <c r="AH1862" s="100">
        <v>48.095999999999997</v>
      </c>
      <c r="AI1862" s="35"/>
      <c r="AJ1862" s="58">
        <v>14.617329999999999</v>
      </c>
      <c r="AK1862" s="58"/>
      <c r="AL1862" s="35">
        <v>0</v>
      </c>
      <c r="AM1862" s="35"/>
      <c r="AN1862" s="35"/>
      <c r="AQ1862" s="24">
        <f t="shared" si="129"/>
        <v>1200.2051100000001</v>
      </c>
      <c r="AS1862" s="34">
        <v>807.5</v>
      </c>
      <c r="AU1862" s="20">
        <f t="shared" si="128"/>
        <v>2007.7051100000001</v>
      </c>
      <c r="AW1862" s="20"/>
    </row>
    <row r="1863" spans="1:49" x14ac:dyDescent="0.25">
      <c r="A1863" t="str">
        <f>VLOOKUP($B1863,'Cushing Balance'!$C$2:$E$500,3,TRUE)</f>
        <v>342014</v>
      </c>
      <c r="B1863" s="1">
        <v>41874</v>
      </c>
      <c r="C1863" s="31"/>
      <c r="D1863" s="101">
        <v>110.38939583333332</v>
      </c>
      <c r="E1863" s="110">
        <v>186.79335416666666</v>
      </c>
      <c r="F1863" s="105">
        <v>0</v>
      </c>
      <c r="G1863" s="23">
        <v>58.290634184587802</v>
      </c>
      <c r="H1863" s="111">
        <v>86.257937499999997</v>
      </c>
      <c r="I1863" s="106">
        <v>69.156499999999994</v>
      </c>
      <c r="J1863" s="109">
        <v>0</v>
      </c>
      <c r="K1863" s="104">
        <v>89.317020833333331</v>
      </c>
      <c r="L1863" s="107">
        <v>21.67475</v>
      </c>
      <c r="M1863" s="117">
        <v>358.7319583333333</v>
      </c>
      <c r="N1863" s="108">
        <v>138.60583333333335</v>
      </c>
      <c r="O1863" s="116">
        <v>71.425062499999996</v>
      </c>
      <c r="P1863" s="116"/>
      <c r="Q1863" s="116"/>
      <c r="R1863" s="39">
        <v>10.889040000000001</v>
      </c>
      <c r="S1863" s="58"/>
      <c r="T1863" s="58"/>
      <c r="V1863" s="24">
        <f t="shared" si="126"/>
        <v>1201.5314866845877</v>
      </c>
      <c r="X1863" s="5">
        <v>439.27186749532808</v>
      </c>
      <c r="Z1863" s="20">
        <f t="shared" si="127"/>
        <v>1640.8033541799157</v>
      </c>
      <c r="AA1863" s="59">
        <f t="shared" si="125"/>
        <v>41874</v>
      </c>
      <c r="AB1863" s="25">
        <v>151.62107999999998</v>
      </c>
      <c r="AC1863" s="52">
        <v>327.46321</v>
      </c>
      <c r="AD1863" s="53">
        <v>0</v>
      </c>
      <c r="AE1863" s="54">
        <v>351.51868999999999</v>
      </c>
      <c r="AF1863" s="55">
        <v>226.36965000000001</v>
      </c>
      <c r="AG1863" s="56">
        <v>0</v>
      </c>
      <c r="AH1863" s="100">
        <v>44.254479166666663</v>
      </c>
      <c r="AI1863" s="35"/>
      <c r="AJ1863" s="58">
        <v>16.232600000000001</v>
      </c>
      <c r="AK1863" s="58"/>
      <c r="AL1863" s="35">
        <v>0</v>
      </c>
      <c r="AM1863" s="35"/>
      <c r="AN1863" s="35"/>
      <c r="AQ1863" s="24">
        <f t="shared" si="129"/>
        <v>1117.4597091666667</v>
      </c>
      <c r="AS1863" s="34">
        <v>807.5</v>
      </c>
      <c r="AU1863" s="20">
        <f t="shared" si="128"/>
        <v>1924.9597091666667</v>
      </c>
      <c r="AW1863" s="20"/>
    </row>
    <row r="1864" spans="1:49" x14ac:dyDescent="0.25">
      <c r="A1864" t="str">
        <f>VLOOKUP($B1864,'Cushing Balance'!$C$2:$E$500,3,TRUE)</f>
        <v>342014</v>
      </c>
      <c r="B1864" s="1">
        <v>41875</v>
      </c>
      <c r="C1864" s="31"/>
      <c r="D1864" s="101">
        <v>202.18097916666665</v>
      </c>
      <c r="E1864" s="110">
        <v>190.69095833333336</v>
      </c>
      <c r="F1864" s="105">
        <v>0</v>
      </c>
      <c r="G1864" s="23">
        <v>58.290634184587802</v>
      </c>
      <c r="H1864" s="111">
        <v>90.507499999999993</v>
      </c>
      <c r="I1864" s="106">
        <v>79.460333333333324</v>
      </c>
      <c r="J1864" s="109">
        <v>0</v>
      </c>
      <c r="K1864" s="104">
        <v>90.442062500000006</v>
      </c>
      <c r="L1864" s="107">
        <v>21.564166666666669</v>
      </c>
      <c r="M1864" s="117">
        <v>427.33997916666669</v>
      </c>
      <c r="N1864" s="108">
        <v>142.59722916666666</v>
      </c>
      <c r="O1864" s="116">
        <v>75.061374999999998</v>
      </c>
      <c r="P1864" s="116"/>
      <c r="Q1864" s="116"/>
      <c r="R1864" s="39">
        <v>0.23246</v>
      </c>
      <c r="S1864" s="58"/>
      <c r="T1864" s="58"/>
      <c r="V1864" s="24">
        <f t="shared" si="126"/>
        <v>1378.367677517921</v>
      </c>
      <c r="X1864" s="5">
        <v>439.27186749532808</v>
      </c>
      <c r="Z1864" s="20">
        <f t="shared" si="127"/>
        <v>1817.6395450132491</v>
      </c>
      <c r="AA1864" s="59">
        <f t="shared" ref="AA1864:AA1927" si="130">B1864</f>
        <v>41875</v>
      </c>
      <c r="AB1864" s="25">
        <v>151.39474999999999</v>
      </c>
      <c r="AC1864" s="52">
        <v>331.44225</v>
      </c>
      <c r="AD1864" s="53">
        <v>0</v>
      </c>
      <c r="AE1864" s="54">
        <v>554.86148000000003</v>
      </c>
      <c r="AF1864" s="55">
        <v>231.66013000000001</v>
      </c>
      <c r="AG1864" s="56">
        <v>0</v>
      </c>
      <c r="AH1864" s="100">
        <v>52.695729166666666</v>
      </c>
      <c r="AI1864" s="35"/>
      <c r="AJ1864" s="58">
        <v>15.612440000000001</v>
      </c>
      <c r="AK1864" s="58"/>
      <c r="AL1864" s="35">
        <v>0</v>
      </c>
      <c r="AM1864" s="35"/>
      <c r="AN1864" s="35"/>
      <c r="AQ1864" s="24">
        <f t="shared" si="129"/>
        <v>1337.6667791666669</v>
      </c>
      <c r="AS1864" s="34">
        <v>807.5</v>
      </c>
      <c r="AU1864" s="20">
        <f t="shared" si="128"/>
        <v>2145.1667791666669</v>
      </c>
      <c r="AW1864" s="20"/>
    </row>
    <row r="1865" spans="1:49" x14ac:dyDescent="0.25">
      <c r="A1865" t="str">
        <f>VLOOKUP($B1865,'Cushing Balance'!$C$2:$E$500,3,TRUE)</f>
        <v>342014</v>
      </c>
      <c r="B1865" s="1">
        <v>41876</v>
      </c>
      <c r="C1865" s="31"/>
      <c r="D1865" s="101">
        <v>224.54089583333334</v>
      </c>
      <c r="E1865" s="110">
        <v>174.0198125</v>
      </c>
      <c r="F1865" s="105">
        <v>0</v>
      </c>
      <c r="G1865" s="27">
        <v>58.290634184587802</v>
      </c>
      <c r="H1865" s="111">
        <v>107.2933125</v>
      </c>
      <c r="I1865" s="106">
        <v>85.670416666666668</v>
      </c>
      <c r="J1865" s="109">
        <v>0</v>
      </c>
      <c r="K1865" s="104">
        <v>93.307833333333335</v>
      </c>
      <c r="L1865" s="107">
        <v>22.0190625</v>
      </c>
      <c r="M1865" s="117">
        <v>397.7155416666667</v>
      </c>
      <c r="N1865" s="108">
        <v>128.50429166666666</v>
      </c>
      <c r="O1865" s="116">
        <v>74.461291666666668</v>
      </c>
      <c r="P1865" s="116"/>
      <c r="Q1865" s="116"/>
      <c r="R1865" s="39">
        <v>48.942399999999999</v>
      </c>
      <c r="S1865" s="58"/>
      <c r="T1865" s="58"/>
      <c r="V1865" s="24">
        <f t="shared" si="126"/>
        <v>1414.7654925179211</v>
      </c>
      <c r="X1865" s="5">
        <v>439.27186749532808</v>
      </c>
      <c r="Z1865" s="20">
        <f t="shared" si="127"/>
        <v>1854.0373600132491</v>
      </c>
      <c r="AA1865" s="59">
        <f t="shared" si="130"/>
        <v>41876</v>
      </c>
      <c r="AB1865" s="25">
        <v>151.19307999999998</v>
      </c>
      <c r="AC1865" s="52">
        <v>330.55730999999997</v>
      </c>
      <c r="AD1865" s="53">
        <v>0</v>
      </c>
      <c r="AE1865" s="54">
        <v>480.64883000000003</v>
      </c>
      <c r="AF1865" s="55">
        <v>232.70917</v>
      </c>
      <c r="AG1865" s="56">
        <v>0</v>
      </c>
      <c r="AH1865" s="100">
        <v>58.354291666666661</v>
      </c>
      <c r="AI1865" s="35"/>
      <c r="AJ1865" s="58">
        <v>16.206600000000002</v>
      </c>
      <c r="AK1865" s="58"/>
      <c r="AL1865" s="35">
        <v>0</v>
      </c>
      <c r="AM1865" s="35"/>
      <c r="AN1865" s="35"/>
      <c r="AQ1865" s="24">
        <f t="shared" si="129"/>
        <v>1269.6692816666668</v>
      </c>
      <c r="AS1865" s="34">
        <v>807.5</v>
      </c>
      <c r="AU1865" s="20">
        <f t="shared" si="128"/>
        <v>2077.1692816666668</v>
      </c>
      <c r="AW1865" s="20"/>
    </row>
    <row r="1866" spans="1:49" x14ac:dyDescent="0.25">
      <c r="A1866" t="str">
        <f>VLOOKUP($B1866,'Cushing Balance'!$C$2:$E$500,3,TRUE)</f>
        <v>342014</v>
      </c>
      <c r="B1866" s="1">
        <v>41877</v>
      </c>
      <c r="C1866" s="31"/>
      <c r="D1866" s="101">
        <v>113.67637499999999</v>
      </c>
      <c r="E1866" s="110">
        <v>172.66158333333334</v>
      </c>
      <c r="F1866" s="105">
        <v>0</v>
      </c>
      <c r="G1866" s="27">
        <v>58.290634184587802</v>
      </c>
      <c r="H1866" s="111">
        <v>110.57652083333333</v>
      </c>
      <c r="I1866" s="106">
        <v>82.490958333333325</v>
      </c>
      <c r="J1866" s="109">
        <v>0</v>
      </c>
      <c r="K1866" s="104">
        <v>79.133333333333326</v>
      </c>
      <c r="L1866" s="107">
        <v>20.428437500000001</v>
      </c>
      <c r="M1866" s="117">
        <v>356.53295833333334</v>
      </c>
      <c r="N1866" s="108">
        <v>141.02518749999999</v>
      </c>
      <c r="O1866" s="116">
        <v>73.795729166666675</v>
      </c>
      <c r="P1866" s="116"/>
      <c r="Q1866" s="116"/>
      <c r="R1866" s="39">
        <v>27.25423</v>
      </c>
      <c r="S1866" s="58"/>
      <c r="T1866" s="58"/>
      <c r="V1866" s="24">
        <f t="shared" ref="V1866:V1929" si="131">SUM(D1866:R1866)</f>
        <v>1235.8659475179211</v>
      </c>
      <c r="X1866" s="5">
        <v>439.27186749532808</v>
      </c>
      <c r="Z1866" s="20">
        <f t="shared" ref="Z1866:Z1929" si="132">X1866+V1866</f>
        <v>1675.1378150132491</v>
      </c>
      <c r="AA1866" s="59">
        <f t="shared" si="130"/>
        <v>41877</v>
      </c>
      <c r="AB1866" s="25">
        <v>150.74856</v>
      </c>
      <c r="AC1866" s="52">
        <v>330.47917000000001</v>
      </c>
      <c r="AD1866" s="53">
        <v>0</v>
      </c>
      <c r="AE1866" s="54">
        <v>459.51384999999999</v>
      </c>
      <c r="AF1866" s="55">
        <v>233.00144</v>
      </c>
      <c r="AG1866" s="56">
        <v>4.4860200000000008</v>
      </c>
      <c r="AH1866" s="100">
        <v>55.914166666666667</v>
      </c>
      <c r="AI1866" s="35"/>
      <c r="AJ1866" s="58">
        <v>14.422000000000001</v>
      </c>
      <c r="AK1866" s="58"/>
      <c r="AL1866" s="35">
        <v>0</v>
      </c>
      <c r="AM1866" s="35"/>
      <c r="AN1866" s="35"/>
      <c r="AQ1866" s="24">
        <f t="shared" si="129"/>
        <v>1248.5652066666667</v>
      </c>
      <c r="AS1866" s="34">
        <v>807.5</v>
      </c>
      <c r="AU1866" s="20">
        <f t="shared" ref="AU1866:AU1929" si="133">AS1866+AQ1866</f>
        <v>2056.0652066666667</v>
      </c>
      <c r="AW1866" s="20"/>
    </row>
    <row r="1867" spans="1:49" x14ac:dyDescent="0.25">
      <c r="A1867" t="str">
        <f>VLOOKUP($B1867,'Cushing Balance'!$C$2:$E$500,3,TRUE)</f>
        <v>342014</v>
      </c>
      <c r="B1867" s="1">
        <v>41878</v>
      </c>
      <c r="C1867" s="31"/>
      <c r="D1867" s="101">
        <v>183.61354166666666</v>
      </c>
      <c r="E1867" s="110">
        <v>198.40352083333335</v>
      </c>
      <c r="F1867" s="105">
        <v>0</v>
      </c>
      <c r="G1867" s="27">
        <v>58.290634184587802</v>
      </c>
      <c r="H1867" s="111">
        <v>90.636791666666667</v>
      </c>
      <c r="I1867" s="106">
        <v>89.580395833333327</v>
      </c>
      <c r="J1867" s="109">
        <v>0</v>
      </c>
      <c r="K1867" s="104">
        <v>97.635708333333326</v>
      </c>
      <c r="L1867" s="107">
        <v>8.3830208333333331</v>
      </c>
      <c r="M1867" s="117">
        <v>331.82808333333332</v>
      </c>
      <c r="N1867" s="108">
        <v>146.86502083333335</v>
      </c>
      <c r="O1867" s="116">
        <v>71.260791666666677</v>
      </c>
      <c r="P1867" s="116"/>
      <c r="Q1867" s="116"/>
      <c r="R1867" s="39">
        <v>22.105689999999999</v>
      </c>
      <c r="S1867" s="58"/>
      <c r="T1867" s="58"/>
      <c r="V1867" s="24">
        <f t="shared" si="131"/>
        <v>1298.6031991845878</v>
      </c>
      <c r="X1867" s="5">
        <v>439.27186749532808</v>
      </c>
      <c r="Z1867" s="20">
        <f t="shared" si="132"/>
        <v>1737.8750666799158</v>
      </c>
      <c r="AA1867" s="59">
        <f t="shared" si="130"/>
        <v>41878</v>
      </c>
      <c r="AB1867" s="25">
        <v>150.72293999999999</v>
      </c>
      <c r="AC1867" s="52">
        <v>293.39130999999998</v>
      </c>
      <c r="AD1867" s="53">
        <v>0</v>
      </c>
      <c r="AE1867" s="54">
        <v>559.53465000000006</v>
      </c>
      <c r="AF1867" s="55">
        <v>233.3519</v>
      </c>
      <c r="AG1867" s="56">
        <v>1.8052699999999999</v>
      </c>
      <c r="AH1867" s="100">
        <v>47.5778125</v>
      </c>
      <c r="AI1867" s="35"/>
      <c r="AJ1867" s="58">
        <v>8.3997499999999992</v>
      </c>
      <c r="AK1867" s="58"/>
      <c r="AL1867" s="35">
        <v>0</v>
      </c>
      <c r="AM1867" s="35"/>
      <c r="AN1867" s="35"/>
      <c r="AQ1867" s="24">
        <f t="shared" ref="AQ1867:AQ1930" si="134">SUM(AB1867:AO1867)</f>
        <v>1294.7836325000001</v>
      </c>
      <c r="AS1867" s="34">
        <v>807.5</v>
      </c>
      <c r="AU1867" s="20">
        <f t="shared" si="133"/>
        <v>2102.2836324999998</v>
      </c>
      <c r="AW1867" s="20"/>
    </row>
    <row r="1868" spans="1:49" x14ac:dyDescent="0.25">
      <c r="A1868" t="str">
        <f>VLOOKUP($B1868,'Cushing Balance'!$C$2:$E$500,3,TRUE)</f>
        <v>342014</v>
      </c>
      <c r="B1868" s="1">
        <v>41879</v>
      </c>
      <c r="C1868" s="31"/>
      <c r="D1868" s="101">
        <v>307.15460416666667</v>
      </c>
      <c r="E1868" s="110">
        <v>194.78022916666666</v>
      </c>
      <c r="F1868" s="105">
        <v>0</v>
      </c>
      <c r="G1868" s="27">
        <v>58.290634184587802</v>
      </c>
      <c r="H1868" s="111">
        <v>87.422666666666672</v>
      </c>
      <c r="I1868" s="106">
        <v>83.937250000000006</v>
      </c>
      <c r="J1868" s="109">
        <v>0</v>
      </c>
      <c r="K1868" s="104">
        <v>92.275604166666668</v>
      </c>
      <c r="L1868" s="107">
        <v>21.7919375</v>
      </c>
      <c r="M1868" s="117">
        <v>257.63743749999998</v>
      </c>
      <c r="N1868" s="108">
        <v>106.08566666666667</v>
      </c>
      <c r="O1868" s="116">
        <v>76.731979166666676</v>
      </c>
      <c r="P1868" s="116"/>
      <c r="Q1868" s="116"/>
      <c r="R1868" s="39">
        <v>55.088879999999996</v>
      </c>
      <c r="S1868" s="58"/>
      <c r="T1868" s="58"/>
      <c r="V1868" s="24">
        <f t="shared" si="131"/>
        <v>1341.1968891845877</v>
      </c>
      <c r="X1868" s="5">
        <v>439.27186749532808</v>
      </c>
      <c r="Z1868" s="20">
        <f t="shared" si="132"/>
        <v>1780.4687566799157</v>
      </c>
      <c r="AA1868" s="59">
        <f t="shared" si="130"/>
        <v>41879</v>
      </c>
      <c r="AB1868" s="25">
        <v>150.6234</v>
      </c>
      <c r="AC1868" s="52">
        <v>306.88315</v>
      </c>
      <c r="AD1868" s="53">
        <v>0</v>
      </c>
      <c r="AE1868" s="54">
        <v>576.75457999999992</v>
      </c>
      <c r="AF1868" s="55">
        <v>234.40648000000002</v>
      </c>
      <c r="AG1868" s="56">
        <v>3.8847300000000002</v>
      </c>
      <c r="AH1868" s="100">
        <v>46.755687500000001</v>
      </c>
      <c r="AI1868" s="35"/>
      <c r="AJ1868" s="58">
        <v>8.4336900000000004</v>
      </c>
      <c r="AK1868" s="58"/>
      <c r="AL1868" s="35">
        <v>0</v>
      </c>
      <c r="AM1868" s="35"/>
      <c r="AN1868" s="35"/>
      <c r="AQ1868" s="24">
        <f t="shared" si="134"/>
        <v>1327.7417175</v>
      </c>
      <c r="AS1868" s="34">
        <v>807.5</v>
      </c>
      <c r="AU1868" s="20">
        <f t="shared" si="133"/>
        <v>2135.2417175</v>
      </c>
      <c r="AW1868" s="20"/>
    </row>
    <row r="1869" spans="1:49" x14ac:dyDescent="0.25">
      <c r="A1869" t="str">
        <f>VLOOKUP($B1869,'Cushing Balance'!$C$2:$E$500,3,TRUE)</f>
        <v>342014</v>
      </c>
      <c r="B1869" s="1">
        <v>41880</v>
      </c>
      <c r="C1869" s="31"/>
      <c r="D1869" s="101">
        <v>289.70724999999999</v>
      </c>
      <c r="E1869" s="110">
        <v>198.73739583333335</v>
      </c>
      <c r="F1869" s="105">
        <v>0</v>
      </c>
      <c r="G1869" s="27">
        <v>58.290634184587802</v>
      </c>
      <c r="H1869" s="111">
        <v>87.315645833333335</v>
      </c>
      <c r="I1869" s="106">
        <v>87.853312500000001</v>
      </c>
      <c r="J1869" s="109">
        <v>0</v>
      </c>
      <c r="K1869" s="104">
        <v>90.243312500000002</v>
      </c>
      <c r="L1869" s="107">
        <v>22.613729166666669</v>
      </c>
      <c r="M1869" s="117">
        <v>235.13193749999999</v>
      </c>
      <c r="N1869" s="108">
        <v>137.92189583333334</v>
      </c>
      <c r="O1869" s="116">
        <v>72.869958333333329</v>
      </c>
      <c r="P1869" s="116"/>
      <c r="Q1869" s="116"/>
      <c r="R1869" s="39">
        <v>26.685689999999997</v>
      </c>
      <c r="S1869" s="58"/>
      <c r="T1869" s="58"/>
      <c r="V1869" s="24">
        <f t="shared" si="131"/>
        <v>1307.3707616845879</v>
      </c>
      <c r="X1869" s="5">
        <v>439.27186749532808</v>
      </c>
      <c r="Z1869" s="20">
        <f t="shared" si="132"/>
        <v>1746.642629179916</v>
      </c>
      <c r="AA1869" s="59">
        <f t="shared" si="130"/>
        <v>41880</v>
      </c>
      <c r="AB1869" s="25">
        <v>150.65495999999999</v>
      </c>
      <c r="AC1869" s="52">
        <v>323.99468999999999</v>
      </c>
      <c r="AD1869" s="53">
        <v>0</v>
      </c>
      <c r="AE1869" s="54">
        <v>433.29678999999999</v>
      </c>
      <c r="AF1869" s="55">
        <v>234.25196</v>
      </c>
      <c r="AG1869" s="56">
        <v>19.2195</v>
      </c>
      <c r="AH1869" s="100">
        <v>31.72172916666667</v>
      </c>
      <c r="AI1869" s="35"/>
      <c r="AJ1869" s="58">
        <v>8.5335999999999999</v>
      </c>
      <c r="AK1869" s="58"/>
      <c r="AL1869" s="35">
        <v>0</v>
      </c>
      <c r="AM1869" s="35"/>
      <c r="AN1869" s="35"/>
      <c r="AQ1869" s="24">
        <f t="shared" si="134"/>
        <v>1201.6732291666665</v>
      </c>
      <c r="AS1869" s="34">
        <v>807.5</v>
      </c>
      <c r="AU1869" s="20">
        <f t="shared" si="133"/>
        <v>2009.1732291666665</v>
      </c>
      <c r="AW1869" s="20"/>
    </row>
    <row r="1870" spans="1:49" x14ac:dyDescent="0.25">
      <c r="A1870" t="str">
        <f>VLOOKUP($B1870,'Cushing Balance'!$C$2:$E$500,3,TRUE)</f>
        <v>352014</v>
      </c>
      <c r="B1870" s="1">
        <v>41881</v>
      </c>
      <c r="C1870" s="31"/>
      <c r="D1870" s="101">
        <v>276.34885416666668</v>
      </c>
      <c r="E1870" s="110">
        <v>192.78127083333334</v>
      </c>
      <c r="F1870" s="105">
        <v>0</v>
      </c>
      <c r="G1870" s="27">
        <v>58.290634184587802</v>
      </c>
      <c r="H1870" s="111">
        <v>89.459395833333332</v>
      </c>
      <c r="I1870" s="106">
        <v>56.249708333333338</v>
      </c>
      <c r="J1870" s="109">
        <v>0</v>
      </c>
      <c r="K1870" s="104">
        <v>101.289625</v>
      </c>
      <c r="L1870" s="107">
        <v>22.8396875</v>
      </c>
      <c r="M1870" s="117">
        <v>288.24608333333333</v>
      </c>
      <c r="N1870" s="108">
        <v>150</v>
      </c>
      <c r="O1870" s="116">
        <v>70.920437500000006</v>
      </c>
      <c r="P1870" s="116"/>
      <c r="Q1870" s="116"/>
      <c r="R1870" s="39">
        <v>58.068730000000002</v>
      </c>
      <c r="S1870" s="58"/>
      <c r="T1870" s="58"/>
      <c r="V1870" s="24">
        <f t="shared" si="131"/>
        <v>1364.4944266845878</v>
      </c>
      <c r="X1870" s="5">
        <v>439.27186749532808</v>
      </c>
      <c r="Z1870" s="20">
        <f t="shared" si="132"/>
        <v>1803.7662941799158</v>
      </c>
      <c r="AA1870" s="59">
        <f t="shared" si="130"/>
        <v>41881</v>
      </c>
      <c r="AB1870" s="25">
        <v>150.05843999999999</v>
      </c>
      <c r="AC1870" s="52">
        <v>330.53853999999995</v>
      </c>
      <c r="AD1870" s="53">
        <v>0</v>
      </c>
      <c r="AE1870" s="54">
        <v>558.78188</v>
      </c>
      <c r="AF1870" s="55">
        <v>222.65975</v>
      </c>
      <c r="AG1870" s="56">
        <v>24.89696</v>
      </c>
      <c r="AH1870" s="100">
        <v>46.190583333333336</v>
      </c>
      <c r="AI1870" s="35"/>
      <c r="AJ1870" s="58">
        <v>8.4988299999999999</v>
      </c>
      <c r="AK1870" s="58"/>
      <c r="AL1870" s="35">
        <v>0</v>
      </c>
      <c r="AM1870" s="35"/>
      <c r="AN1870" s="35"/>
      <c r="AQ1870" s="24">
        <f t="shared" si="134"/>
        <v>1341.6249833333331</v>
      </c>
      <c r="AS1870" s="34">
        <v>807.5</v>
      </c>
      <c r="AU1870" s="20">
        <f t="shared" si="133"/>
        <v>2149.1249833333331</v>
      </c>
      <c r="AW1870" s="20"/>
    </row>
    <row r="1871" spans="1:49" x14ac:dyDescent="0.25">
      <c r="A1871" t="str">
        <f>VLOOKUP($B1871,'Cushing Balance'!$C$2:$E$500,3,TRUE)</f>
        <v>352014</v>
      </c>
      <c r="B1871" s="1">
        <v>41882</v>
      </c>
      <c r="C1871" s="31"/>
      <c r="D1871" s="101">
        <v>107.431625</v>
      </c>
      <c r="E1871" s="110">
        <v>192.41399999999999</v>
      </c>
      <c r="F1871" s="105">
        <v>0</v>
      </c>
      <c r="G1871" s="27">
        <v>58.290634184587802</v>
      </c>
      <c r="H1871" s="111">
        <v>86.359312500000001</v>
      </c>
      <c r="I1871" s="106">
        <v>73.533000000000001</v>
      </c>
      <c r="J1871" s="109">
        <v>0</v>
      </c>
      <c r="K1871" s="104">
        <v>98.282354166666678</v>
      </c>
      <c r="L1871" s="107">
        <v>21.288125000000001</v>
      </c>
      <c r="M1871" s="117">
        <v>374.4887291666667</v>
      </c>
      <c r="N1871" s="108">
        <v>141.43008333333336</v>
      </c>
      <c r="O1871" s="116">
        <v>73.111999999999995</v>
      </c>
      <c r="P1871" s="116"/>
      <c r="Q1871" s="116"/>
      <c r="R1871" s="39">
        <v>7.9697299999999993</v>
      </c>
      <c r="S1871" s="58"/>
      <c r="T1871" s="58"/>
      <c r="V1871" s="24">
        <f t="shared" si="131"/>
        <v>1234.5995933512547</v>
      </c>
      <c r="X1871" s="5">
        <v>439.27186749532808</v>
      </c>
      <c r="Z1871" s="20">
        <f t="shared" si="132"/>
        <v>1673.8714608465827</v>
      </c>
      <c r="AA1871" s="59">
        <f t="shared" si="130"/>
        <v>41882</v>
      </c>
      <c r="AB1871" s="25">
        <v>147.65863000000002</v>
      </c>
      <c r="AC1871" s="52">
        <v>305.95421000000005</v>
      </c>
      <c r="AD1871" s="53">
        <v>0</v>
      </c>
      <c r="AE1871" s="54">
        <v>599.62340000000006</v>
      </c>
      <c r="AF1871" s="55">
        <v>234.38425000000001</v>
      </c>
      <c r="AG1871" s="56">
        <v>25.158650000000002</v>
      </c>
      <c r="AH1871" s="100">
        <v>65.922145833333332</v>
      </c>
      <c r="AI1871" s="35"/>
      <c r="AJ1871" s="58">
        <v>8.0769000000000002</v>
      </c>
      <c r="AK1871" s="58"/>
      <c r="AL1871" s="35">
        <v>0</v>
      </c>
      <c r="AM1871" s="35"/>
      <c r="AN1871" s="35"/>
      <c r="AQ1871" s="24">
        <f t="shared" si="134"/>
        <v>1386.7781858333337</v>
      </c>
      <c r="AS1871" s="34">
        <v>807.5</v>
      </c>
      <c r="AU1871" s="20">
        <f t="shared" si="133"/>
        <v>2194.2781858333337</v>
      </c>
      <c r="AW1871" s="20"/>
    </row>
    <row r="1872" spans="1:49" x14ac:dyDescent="0.25">
      <c r="A1872" t="str">
        <f>VLOOKUP($B1872,'Cushing Balance'!$C$2:$E$500,3,TRUE)</f>
        <v>352014</v>
      </c>
      <c r="B1872" s="1">
        <v>41883</v>
      </c>
      <c r="C1872" s="31"/>
      <c r="D1872" s="101">
        <v>203.168375</v>
      </c>
      <c r="E1872" s="110">
        <v>189.32550000000001</v>
      </c>
      <c r="F1872" s="105">
        <v>0</v>
      </c>
      <c r="G1872" s="27">
        <v>58.290634184587802</v>
      </c>
      <c r="H1872" s="111">
        <v>82.356062499999993</v>
      </c>
      <c r="I1872" s="106">
        <v>65.586958333333328</v>
      </c>
      <c r="J1872" s="109">
        <v>0</v>
      </c>
      <c r="K1872" s="104">
        <v>90.733812499999999</v>
      </c>
      <c r="L1872" s="107">
        <v>22.2049375</v>
      </c>
      <c r="M1872" s="117">
        <v>413.30591666666669</v>
      </c>
      <c r="N1872" s="108">
        <v>118.87270833333334</v>
      </c>
      <c r="O1872" s="116">
        <v>66.445979166666675</v>
      </c>
      <c r="P1872" s="116"/>
      <c r="Q1872" s="116"/>
      <c r="R1872" s="39">
        <v>9.8360400000000006</v>
      </c>
      <c r="S1872" s="180">
        <v>349.6828958333333</v>
      </c>
      <c r="T1872" s="180">
        <f>S1872-M1872</f>
        <v>-63.623020833333385</v>
      </c>
      <c r="V1872" s="24">
        <f t="shared" si="131"/>
        <v>1320.1269241845876</v>
      </c>
      <c r="X1872" s="5">
        <v>442.60485627015601</v>
      </c>
      <c r="Z1872" s="20">
        <f t="shared" si="132"/>
        <v>1762.7317804547436</v>
      </c>
      <c r="AA1872" s="59">
        <f t="shared" si="130"/>
        <v>41883</v>
      </c>
      <c r="AB1872" s="25">
        <v>129.91164999999998</v>
      </c>
      <c r="AC1872" s="52">
        <v>3.4854600000000002</v>
      </c>
      <c r="AD1872" s="53">
        <v>0</v>
      </c>
      <c r="AE1872" s="54">
        <v>520.28572999999994</v>
      </c>
      <c r="AF1872" s="55">
        <v>233.71689999999998</v>
      </c>
      <c r="AG1872" s="56">
        <v>5.8718500000000002</v>
      </c>
      <c r="AH1872" s="100">
        <v>33.504395833333334</v>
      </c>
      <c r="AI1872" s="35"/>
      <c r="AJ1872" s="58">
        <v>12.595979999999999</v>
      </c>
      <c r="AK1872" s="58"/>
      <c r="AL1872" s="35">
        <v>0</v>
      </c>
      <c r="AM1872" s="35"/>
      <c r="AN1872" s="35"/>
      <c r="AQ1872" s="24">
        <f t="shared" si="134"/>
        <v>939.37196583333332</v>
      </c>
      <c r="AS1872" s="34">
        <v>817.29999999999984</v>
      </c>
      <c r="AU1872" s="20">
        <f t="shared" si="133"/>
        <v>1756.6719658333332</v>
      </c>
      <c r="AW1872" s="20"/>
    </row>
    <row r="1873" spans="1:49" x14ac:dyDescent="0.25">
      <c r="A1873" t="str">
        <f>VLOOKUP($B1873,'Cushing Balance'!$C$2:$E$500,3,TRUE)</f>
        <v>352014</v>
      </c>
      <c r="B1873" s="1">
        <v>41884</v>
      </c>
      <c r="C1873" s="31"/>
      <c r="D1873" s="101">
        <v>199.55166666666665</v>
      </c>
      <c r="E1873" s="110">
        <v>192.43260416666666</v>
      </c>
      <c r="F1873" s="105">
        <v>0</v>
      </c>
      <c r="G1873" s="27">
        <v>58.290634184587802</v>
      </c>
      <c r="H1873" s="111">
        <v>86.668979166666674</v>
      </c>
      <c r="I1873" s="106">
        <v>71.705541666666676</v>
      </c>
      <c r="J1873" s="109">
        <v>0</v>
      </c>
      <c r="K1873" s="104">
        <v>89.603229166666665</v>
      </c>
      <c r="L1873" s="107">
        <v>22.380270833333331</v>
      </c>
      <c r="M1873" s="117">
        <v>356.32497916666671</v>
      </c>
      <c r="N1873" s="108">
        <v>128.46166666666667</v>
      </c>
      <c r="O1873" s="116">
        <v>70.668812500000001</v>
      </c>
      <c r="P1873" s="116"/>
      <c r="Q1873" s="116"/>
      <c r="R1873" s="39">
        <v>19.93723</v>
      </c>
      <c r="S1873" s="180">
        <v>338.05583333333334</v>
      </c>
      <c r="T1873" s="180">
        <f t="shared" ref="T1873:T1936" si="135">S1873-M1873</f>
        <v>-18.269145833333369</v>
      </c>
      <c r="V1873" s="24">
        <f t="shared" si="131"/>
        <v>1296.025614184588</v>
      </c>
      <c r="X1873" s="5">
        <v>442.60485627015601</v>
      </c>
      <c r="Z1873" s="20">
        <f t="shared" si="132"/>
        <v>1738.630470454744</v>
      </c>
      <c r="AA1873" s="59">
        <f t="shared" si="130"/>
        <v>41884</v>
      </c>
      <c r="AB1873" s="25">
        <v>129.84010000000001</v>
      </c>
      <c r="AC1873" s="52">
        <v>5.1476499999999996</v>
      </c>
      <c r="AD1873" s="53">
        <v>0</v>
      </c>
      <c r="AE1873" s="54">
        <v>293.59027000000003</v>
      </c>
      <c r="AF1873" s="55">
        <v>220.49298000000002</v>
      </c>
      <c r="AG1873" s="56">
        <v>0</v>
      </c>
      <c r="AH1873" s="100">
        <v>20.603958333333331</v>
      </c>
      <c r="AI1873" s="35"/>
      <c r="AJ1873" s="58">
        <v>16.196439999999999</v>
      </c>
      <c r="AK1873" s="58"/>
      <c r="AL1873" s="35">
        <v>0</v>
      </c>
      <c r="AM1873" s="35"/>
      <c r="AN1873" s="35"/>
      <c r="AQ1873" s="24">
        <f t="shared" si="134"/>
        <v>685.87139833333345</v>
      </c>
      <c r="AS1873" s="34">
        <v>817.29999999999984</v>
      </c>
      <c r="AU1873" s="20">
        <f t="shared" si="133"/>
        <v>1503.1713983333334</v>
      </c>
      <c r="AW1873" s="20"/>
    </row>
    <row r="1874" spans="1:49" x14ac:dyDescent="0.25">
      <c r="A1874" t="str">
        <f>VLOOKUP($B1874,'Cushing Balance'!$C$2:$E$500,3,TRUE)</f>
        <v>352014</v>
      </c>
      <c r="B1874" s="1">
        <v>41885</v>
      </c>
      <c r="C1874" s="31"/>
      <c r="D1874" s="101">
        <v>298.14241666666669</v>
      </c>
      <c r="E1874" s="110">
        <v>193.52558333333334</v>
      </c>
      <c r="F1874" s="105">
        <v>0</v>
      </c>
      <c r="G1874" s="27">
        <v>58.290634184587802</v>
      </c>
      <c r="H1874" s="111">
        <v>89.967354166666667</v>
      </c>
      <c r="I1874" s="106">
        <v>77.328374999999994</v>
      </c>
      <c r="J1874" s="109">
        <v>0</v>
      </c>
      <c r="K1874" s="104">
        <v>88.949749999999995</v>
      </c>
      <c r="L1874" s="107">
        <v>22.163354166666668</v>
      </c>
      <c r="M1874" s="117">
        <v>415.9140625</v>
      </c>
      <c r="N1874" s="108">
        <v>140.60145833333334</v>
      </c>
      <c r="O1874" s="116">
        <v>73.831645833333326</v>
      </c>
      <c r="P1874" s="116"/>
      <c r="Q1874" s="116"/>
      <c r="R1874" s="39">
        <v>22.122060000000001</v>
      </c>
      <c r="S1874" s="180">
        <v>363.5335</v>
      </c>
      <c r="T1874" s="180">
        <f t="shared" si="135"/>
        <v>-52.380562499999996</v>
      </c>
      <c r="V1874" s="24">
        <f t="shared" si="131"/>
        <v>1480.8366941845879</v>
      </c>
      <c r="X1874" s="5">
        <v>442.60485627015601</v>
      </c>
      <c r="Z1874" s="20">
        <f t="shared" si="132"/>
        <v>1923.4415504547439</v>
      </c>
      <c r="AA1874" s="59">
        <f t="shared" si="130"/>
        <v>41885</v>
      </c>
      <c r="AB1874" s="25">
        <v>129.89544000000001</v>
      </c>
      <c r="AC1874" s="52">
        <v>3.1089799999999999</v>
      </c>
      <c r="AD1874" s="53">
        <v>0</v>
      </c>
      <c r="AE1874" s="54">
        <v>400.14197999999999</v>
      </c>
      <c r="AF1874" s="55">
        <v>226.20201999999998</v>
      </c>
      <c r="AG1874" s="56">
        <v>0</v>
      </c>
      <c r="AH1874" s="100">
        <v>21.559916666666666</v>
      </c>
      <c r="AI1874" s="35"/>
      <c r="AJ1874" s="58">
        <v>16.288920000000001</v>
      </c>
      <c r="AK1874" s="58"/>
      <c r="AL1874" s="35">
        <v>0</v>
      </c>
      <c r="AM1874" s="35"/>
      <c r="AN1874" s="35"/>
      <c r="AQ1874" s="24">
        <f t="shared" si="134"/>
        <v>797.19725666666659</v>
      </c>
      <c r="AS1874" s="34">
        <v>817.29999999999984</v>
      </c>
      <c r="AU1874" s="20">
        <f t="shared" si="133"/>
        <v>1614.4972566666665</v>
      </c>
      <c r="AW1874" s="20"/>
    </row>
    <row r="1875" spans="1:49" x14ac:dyDescent="0.25">
      <c r="A1875" t="str">
        <f>VLOOKUP($B1875,'Cushing Balance'!$C$2:$E$500,3,TRUE)</f>
        <v>352014</v>
      </c>
      <c r="B1875" s="1">
        <v>41886</v>
      </c>
      <c r="C1875" s="31"/>
      <c r="D1875" s="101">
        <v>156.89610416666665</v>
      </c>
      <c r="E1875" s="110">
        <v>193.08714583333335</v>
      </c>
      <c r="F1875" s="105">
        <v>0</v>
      </c>
      <c r="G1875" s="27">
        <v>58.290634184587802</v>
      </c>
      <c r="H1875" s="111">
        <v>94.923249999999996</v>
      </c>
      <c r="I1875" s="106">
        <v>66.085520833333334</v>
      </c>
      <c r="J1875" s="109">
        <v>0</v>
      </c>
      <c r="K1875" s="104">
        <v>97.29054166666667</v>
      </c>
      <c r="L1875" s="107">
        <v>22.764916666666668</v>
      </c>
      <c r="M1875" s="117">
        <v>377.87264583333331</v>
      </c>
      <c r="N1875" s="108">
        <v>149.67204166666664</v>
      </c>
      <c r="O1875" s="116">
        <v>70.432187499999998</v>
      </c>
      <c r="P1875" s="116"/>
      <c r="Q1875" s="116"/>
      <c r="R1875" s="39">
        <v>19.229669999999999</v>
      </c>
      <c r="S1875" s="180">
        <v>374.8239375</v>
      </c>
      <c r="T1875" s="180">
        <f t="shared" si="135"/>
        <v>-3.0487083333333089</v>
      </c>
      <c r="V1875" s="24">
        <f t="shared" si="131"/>
        <v>1306.5446583512544</v>
      </c>
      <c r="X1875" s="5">
        <v>442.60485627015601</v>
      </c>
      <c r="Z1875" s="20">
        <f t="shared" si="132"/>
        <v>1749.1495146214104</v>
      </c>
      <c r="AA1875" s="59">
        <f t="shared" si="130"/>
        <v>41886</v>
      </c>
      <c r="AB1875" s="25">
        <v>140.48268999999999</v>
      </c>
      <c r="AC1875" s="52">
        <v>1.47298</v>
      </c>
      <c r="AD1875" s="53">
        <v>0</v>
      </c>
      <c r="AE1875" s="54">
        <v>399.87602000000004</v>
      </c>
      <c r="AF1875" s="55">
        <v>221.12914999999998</v>
      </c>
      <c r="AG1875" s="56">
        <v>0</v>
      </c>
      <c r="AH1875" s="100">
        <v>44.011833333333335</v>
      </c>
      <c r="AI1875" s="35"/>
      <c r="AJ1875" s="58">
        <v>16.254850000000001</v>
      </c>
      <c r="AK1875" s="58"/>
      <c r="AL1875" s="35">
        <v>0</v>
      </c>
      <c r="AM1875" s="35"/>
      <c r="AN1875" s="35"/>
      <c r="AQ1875" s="24">
        <f t="shared" si="134"/>
        <v>823.22752333333335</v>
      </c>
      <c r="AS1875" s="34">
        <v>817.29999999999984</v>
      </c>
      <c r="AU1875" s="20">
        <f t="shared" si="133"/>
        <v>1640.5275233333332</v>
      </c>
      <c r="AW1875" s="20"/>
    </row>
    <row r="1876" spans="1:49" x14ac:dyDescent="0.25">
      <c r="A1876" t="str">
        <f>VLOOKUP($B1876,'Cushing Balance'!$C$2:$E$500,3,TRUE)</f>
        <v>352014</v>
      </c>
      <c r="B1876" s="1">
        <v>41887</v>
      </c>
      <c r="C1876" s="31"/>
      <c r="D1876" s="101">
        <v>340.01858333333331</v>
      </c>
      <c r="E1876" s="110">
        <v>153.319875</v>
      </c>
      <c r="F1876" s="105">
        <v>0</v>
      </c>
      <c r="G1876" s="27">
        <v>58.290634184587802</v>
      </c>
      <c r="H1876" s="111">
        <v>91.486062500000003</v>
      </c>
      <c r="I1876" s="106">
        <v>64.91954166666666</v>
      </c>
      <c r="J1876" s="109">
        <v>0</v>
      </c>
      <c r="K1876" s="104">
        <v>95.550250000000005</v>
      </c>
      <c r="L1876" s="107">
        <v>22.147833333333331</v>
      </c>
      <c r="M1876" s="117">
        <v>393.27047916666669</v>
      </c>
      <c r="N1876" s="108">
        <v>109.4164375</v>
      </c>
      <c r="O1876" s="116">
        <v>74.372541666666677</v>
      </c>
      <c r="P1876" s="116"/>
      <c r="Q1876" s="116"/>
      <c r="R1876" s="39">
        <v>0.54162999999999994</v>
      </c>
      <c r="S1876" s="180">
        <v>384.61822916666671</v>
      </c>
      <c r="T1876" s="180">
        <f t="shared" si="135"/>
        <v>-8.6522499999999809</v>
      </c>
      <c r="V1876" s="24">
        <f t="shared" si="131"/>
        <v>1403.3338683512543</v>
      </c>
      <c r="X1876" s="5">
        <v>442.60485627015601</v>
      </c>
      <c r="Z1876" s="20">
        <f t="shared" si="132"/>
        <v>1845.9387246214103</v>
      </c>
      <c r="AA1876" s="59">
        <f t="shared" si="130"/>
        <v>41887</v>
      </c>
      <c r="AB1876" s="25">
        <v>151.27513000000002</v>
      </c>
      <c r="AC1876" s="52">
        <v>2.5778099999999999</v>
      </c>
      <c r="AD1876" s="53">
        <v>0</v>
      </c>
      <c r="AE1876" s="54">
        <v>276.67250000000001</v>
      </c>
      <c r="AF1876" s="55">
        <v>220.73224999999999</v>
      </c>
      <c r="AG1876" s="56">
        <v>17.274729999999998</v>
      </c>
      <c r="AH1876" s="100">
        <v>30.691604166666668</v>
      </c>
      <c r="AI1876" s="35"/>
      <c r="AJ1876" s="58">
        <v>16.203959999999999</v>
      </c>
      <c r="AK1876" s="58"/>
      <c r="AL1876" s="35">
        <v>0</v>
      </c>
      <c r="AM1876" s="35"/>
      <c r="AN1876" s="35"/>
      <c r="AQ1876" s="24">
        <f t="shared" si="134"/>
        <v>715.42798416666676</v>
      </c>
      <c r="AS1876" s="34">
        <v>817.29999999999984</v>
      </c>
      <c r="AU1876" s="20">
        <f t="shared" si="133"/>
        <v>1532.7279841666666</v>
      </c>
      <c r="AW1876" s="20"/>
    </row>
    <row r="1877" spans="1:49" x14ac:dyDescent="0.25">
      <c r="A1877" t="str">
        <f>VLOOKUP($B1877,'Cushing Balance'!$C$2:$E$500,3,TRUE)</f>
        <v>362014</v>
      </c>
      <c r="B1877" s="1">
        <v>41888</v>
      </c>
      <c r="C1877" s="31"/>
      <c r="D1877" s="101">
        <v>241.47174999999999</v>
      </c>
      <c r="E1877" s="110">
        <v>148.03183333333334</v>
      </c>
      <c r="F1877" s="105">
        <v>0</v>
      </c>
      <c r="G1877" s="27">
        <v>58.290634184587802</v>
      </c>
      <c r="H1877" s="111">
        <v>88.353520833333334</v>
      </c>
      <c r="I1877" s="106">
        <v>64.870999999999995</v>
      </c>
      <c r="J1877" s="109">
        <v>0</v>
      </c>
      <c r="K1877" s="104">
        <v>82.927416666666673</v>
      </c>
      <c r="L1877" s="107">
        <v>21.726291666666668</v>
      </c>
      <c r="M1877" s="117">
        <v>383.46993750000001</v>
      </c>
      <c r="N1877" s="108">
        <v>129.71716666666669</v>
      </c>
      <c r="O1877" s="116">
        <v>69.804312499999995</v>
      </c>
      <c r="P1877" s="116"/>
      <c r="Q1877" s="116"/>
      <c r="R1877" s="39">
        <v>0</v>
      </c>
      <c r="S1877" s="180">
        <v>375.79391666666669</v>
      </c>
      <c r="T1877" s="180">
        <f t="shared" si="135"/>
        <v>-7.6760208333333253</v>
      </c>
      <c r="V1877" s="24">
        <f t="shared" si="131"/>
        <v>1288.6638633512543</v>
      </c>
      <c r="X1877" s="5">
        <v>442.60485627015601</v>
      </c>
      <c r="Z1877" s="20">
        <f t="shared" si="132"/>
        <v>1731.2687196214104</v>
      </c>
      <c r="AA1877" s="59">
        <f t="shared" si="130"/>
        <v>41888</v>
      </c>
      <c r="AB1877" s="25">
        <v>147.55155999999999</v>
      </c>
      <c r="AC1877" s="52">
        <v>194.65213</v>
      </c>
      <c r="AD1877" s="53">
        <v>0</v>
      </c>
      <c r="AE1877" s="54">
        <v>284.77384999999998</v>
      </c>
      <c r="AF1877" s="55">
        <v>213.34342000000001</v>
      </c>
      <c r="AG1877" s="56">
        <v>24.564040000000002</v>
      </c>
      <c r="AH1877" s="100">
        <v>16.988291666666669</v>
      </c>
      <c r="AI1877" s="35"/>
      <c r="AJ1877" s="58">
        <v>16.696709999999999</v>
      </c>
      <c r="AK1877" s="58"/>
      <c r="AL1877" s="35">
        <v>0</v>
      </c>
      <c r="AM1877" s="35"/>
      <c r="AN1877" s="35"/>
      <c r="AQ1877" s="24">
        <f t="shared" si="134"/>
        <v>898.57000166666671</v>
      </c>
      <c r="AS1877" s="34">
        <v>817.29999999999984</v>
      </c>
      <c r="AU1877" s="20">
        <f t="shared" si="133"/>
        <v>1715.8700016666667</v>
      </c>
      <c r="AW1877" s="20"/>
    </row>
    <row r="1878" spans="1:49" x14ac:dyDescent="0.25">
      <c r="A1878" t="str">
        <f>VLOOKUP($B1878,'Cushing Balance'!$C$2:$E$500,3,TRUE)</f>
        <v>362014</v>
      </c>
      <c r="B1878" s="1">
        <v>41889</v>
      </c>
      <c r="C1878" s="31"/>
      <c r="D1878" s="101">
        <v>139.06764583333333</v>
      </c>
      <c r="E1878" s="110">
        <v>163.56264583333333</v>
      </c>
      <c r="F1878" s="105">
        <v>0</v>
      </c>
      <c r="G1878" s="27">
        <v>58.290634184587802</v>
      </c>
      <c r="H1878" s="111">
        <v>87.734958333333324</v>
      </c>
      <c r="I1878" s="106">
        <v>98.019354166666673</v>
      </c>
      <c r="J1878" s="109">
        <v>0</v>
      </c>
      <c r="K1878" s="104">
        <v>75.226749999999996</v>
      </c>
      <c r="L1878" s="107">
        <v>21.668416666666669</v>
      </c>
      <c r="M1878" s="117">
        <v>316.47066666666666</v>
      </c>
      <c r="N1878" s="108">
        <v>148.64835416666665</v>
      </c>
      <c r="O1878" s="116">
        <v>68.685937499999994</v>
      </c>
      <c r="P1878" s="116"/>
      <c r="Q1878" s="116"/>
      <c r="R1878" s="39">
        <v>0</v>
      </c>
      <c r="S1878" s="180">
        <v>305.23356250000001</v>
      </c>
      <c r="T1878" s="180">
        <f t="shared" si="135"/>
        <v>-11.237104166666654</v>
      </c>
      <c r="V1878" s="24">
        <f t="shared" si="131"/>
        <v>1177.3753633512545</v>
      </c>
      <c r="X1878" s="5">
        <v>442.60485627015601</v>
      </c>
      <c r="Z1878" s="20">
        <f t="shared" si="132"/>
        <v>1619.9802196214105</v>
      </c>
      <c r="AA1878" s="59">
        <f t="shared" si="130"/>
        <v>41889</v>
      </c>
      <c r="AB1878" s="25">
        <v>150.44567000000001</v>
      </c>
      <c r="AC1878" s="52">
        <v>338.57319000000001</v>
      </c>
      <c r="AD1878" s="53">
        <v>0</v>
      </c>
      <c r="AE1878" s="54">
        <v>364.17303999999996</v>
      </c>
      <c r="AF1878" s="55">
        <v>220.28806</v>
      </c>
      <c r="AG1878" s="56">
        <v>8.8622499999999995</v>
      </c>
      <c r="AH1878" s="100">
        <v>17.626208333333331</v>
      </c>
      <c r="AI1878" s="35"/>
      <c r="AJ1878" s="58">
        <v>16.155650000000001</v>
      </c>
      <c r="AK1878" s="58"/>
      <c r="AL1878" s="35">
        <v>0</v>
      </c>
      <c r="AM1878" s="35"/>
      <c r="AN1878" s="35"/>
      <c r="AQ1878" s="24">
        <f t="shared" si="134"/>
        <v>1116.1240683333333</v>
      </c>
      <c r="AS1878" s="34">
        <v>817.29999999999984</v>
      </c>
      <c r="AU1878" s="20">
        <f t="shared" si="133"/>
        <v>1933.4240683333333</v>
      </c>
      <c r="AW1878" s="20"/>
    </row>
    <row r="1879" spans="1:49" x14ac:dyDescent="0.25">
      <c r="A1879" t="str">
        <f>VLOOKUP($B1879,'Cushing Balance'!$C$2:$E$500,3,TRUE)</f>
        <v>362014</v>
      </c>
      <c r="B1879" s="1">
        <v>41890</v>
      </c>
      <c r="C1879" s="31"/>
      <c r="D1879" s="101">
        <v>193.28758333333334</v>
      </c>
      <c r="E1879" s="110">
        <v>182.0690625</v>
      </c>
      <c r="F1879" s="105">
        <v>0</v>
      </c>
      <c r="G1879" s="27">
        <v>58.290634184587802</v>
      </c>
      <c r="H1879" s="111">
        <v>88.741562500000001</v>
      </c>
      <c r="I1879" s="106">
        <v>74.496270833333327</v>
      </c>
      <c r="J1879" s="109">
        <v>0</v>
      </c>
      <c r="K1879" s="104">
        <v>85.814062500000006</v>
      </c>
      <c r="L1879" s="107">
        <v>21.870458333333332</v>
      </c>
      <c r="M1879" s="117">
        <v>389.82685416666669</v>
      </c>
      <c r="N1879" s="108">
        <v>115.6978125</v>
      </c>
      <c r="O1879" s="116">
        <v>70.325125</v>
      </c>
      <c r="P1879" s="116"/>
      <c r="Q1879" s="116"/>
      <c r="R1879" s="39">
        <v>0</v>
      </c>
      <c r="S1879" s="180">
        <v>379.31191666666666</v>
      </c>
      <c r="T1879" s="180">
        <f t="shared" si="135"/>
        <v>-10.51493750000003</v>
      </c>
      <c r="V1879" s="24">
        <f t="shared" si="131"/>
        <v>1280.4194258512546</v>
      </c>
      <c r="X1879" s="5">
        <v>442.60485627015601</v>
      </c>
      <c r="Z1879" s="20">
        <f t="shared" si="132"/>
        <v>1723.0242821214106</v>
      </c>
      <c r="AA1879" s="59">
        <f t="shared" si="130"/>
        <v>41890</v>
      </c>
      <c r="AB1879" s="25">
        <v>149.14604</v>
      </c>
      <c r="AC1879" s="52">
        <v>306.57900000000001</v>
      </c>
      <c r="AD1879" s="53">
        <v>0</v>
      </c>
      <c r="AE1879" s="54">
        <v>384.71384999999998</v>
      </c>
      <c r="AF1879" s="55">
        <v>221.44556</v>
      </c>
      <c r="AG1879" s="56">
        <v>6.0613299999999999</v>
      </c>
      <c r="AH1879" s="100">
        <v>20.302770833333334</v>
      </c>
      <c r="AI1879" s="35"/>
      <c r="AJ1879" s="58">
        <v>16.470080000000003</v>
      </c>
      <c r="AK1879" s="58"/>
      <c r="AL1879" s="35">
        <v>0</v>
      </c>
      <c r="AM1879" s="35"/>
      <c r="AN1879" s="35"/>
      <c r="AQ1879" s="24">
        <f t="shared" si="134"/>
        <v>1104.7186308333335</v>
      </c>
      <c r="AS1879" s="34">
        <v>817.29999999999984</v>
      </c>
      <c r="AU1879" s="20">
        <f t="shared" si="133"/>
        <v>1922.0186308333332</v>
      </c>
      <c r="AW1879" s="20"/>
    </row>
    <row r="1880" spans="1:49" x14ac:dyDescent="0.25">
      <c r="A1880" t="str">
        <f>VLOOKUP($B1880,'Cushing Balance'!$C$2:$E$500,3,TRUE)</f>
        <v>362014</v>
      </c>
      <c r="B1880" s="1">
        <v>41891</v>
      </c>
      <c r="C1880" s="31"/>
      <c r="D1880" s="101">
        <v>342.52402083333334</v>
      </c>
      <c r="E1880" s="110">
        <v>194.59802083333335</v>
      </c>
      <c r="F1880" s="105">
        <v>0</v>
      </c>
      <c r="G1880" s="27">
        <v>58.290634184587802</v>
      </c>
      <c r="H1880" s="111">
        <v>87.143708333333322</v>
      </c>
      <c r="I1880" s="106">
        <v>82.542562500000003</v>
      </c>
      <c r="J1880" s="109">
        <v>0</v>
      </c>
      <c r="K1880" s="104">
        <v>94.02491666666667</v>
      </c>
      <c r="L1880" s="107">
        <v>21.374812500000001</v>
      </c>
      <c r="M1880" s="117">
        <v>399.24527083333334</v>
      </c>
      <c r="N1880" s="108">
        <v>136.60683333333336</v>
      </c>
      <c r="O1880" s="116">
        <v>72.238479166666679</v>
      </c>
      <c r="P1880" s="116"/>
      <c r="Q1880" s="116"/>
      <c r="R1880" s="39">
        <v>0</v>
      </c>
      <c r="S1880" s="180">
        <v>406.50395833333329</v>
      </c>
      <c r="T1880" s="180">
        <f t="shared" si="135"/>
        <v>7.2586874999999509</v>
      </c>
      <c r="V1880" s="24">
        <f t="shared" si="131"/>
        <v>1488.5892591845877</v>
      </c>
      <c r="X1880" s="5">
        <v>442.60485627015601</v>
      </c>
      <c r="Z1880" s="20">
        <f t="shared" si="132"/>
        <v>1931.1941154547437</v>
      </c>
      <c r="AA1880" s="59">
        <f t="shared" si="130"/>
        <v>41891</v>
      </c>
      <c r="AB1880" s="25">
        <v>151.99170999999998</v>
      </c>
      <c r="AC1880" s="52">
        <v>240.71356</v>
      </c>
      <c r="AD1880" s="53">
        <v>0</v>
      </c>
      <c r="AE1880" s="54">
        <v>397.43108000000001</v>
      </c>
      <c r="AF1880" s="55">
        <v>220.75644</v>
      </c>
      <c r="AG1880" s="56">
        <v>12.5541</v>
      </c>
      <c r="AH1880" s="100">
        <v>37.652541666666664</v>
      </c>
      <c r="AI1880" s="35"/>
      <c r="AJ1880" s="58">
        <v>15.269770000000001</v>
      </c>
      <c r="AK1880" s="58"/>
      <c r="AL1880" s="35">
        <v>0</v>
      </c>
      <c r="AM1880" s="35"/>
      <c r="AN1880" s="35"/>
      <c r="AQ1880" s="24">
        <f t="shared" si="134"/>
        <v>1076.3692016666666</v>
      </c>
      <c r="AS1880" s="34">
        <v>817.29999999999984</v>
      </c>
      <c r="AU1880" s="20">
        <f t="shared" si="133"/>
        <v>1893.6692016666666</v>
      </c>
      <c r="AW1880" s="20"/>
    </row>
    <row r="1881" spans="1:49" x14ac:dyDescent="0.25">
      <c r="A1881" t="str">
        <f>VLOOKUP($B1881,'Cushing Balance'!$C$2:$E$500,3,TRUE)</f>
        <v>362014</v>
      </c>
      <c r="B1881" s="1">
        <v>41892</v>
      </c>
      <c r="C1881" s="31"/>
      <c r="D1881" s="101">
        <v>137.2169375</v>
      </c>
      <c r="E1881" s="110">
        <v>179.53299999999999</v>
      </c>
      <c r="F1881" s="105">
        <v>0</v>
      </c>
      <c r="G1881" s="27">
        <v>58.290634184587802</v>
      </c>
      <c r="H1881" s="111">
        <v>80.379770833333325</v>
      </c>
      <c r="I1881" s="106">
        <v>62.433833333333332</v>
      </c>
      <c r="J1881" s="109">
        <v>0</v>
      </c>
      <c r="K1881" s="104">
        <v>93.187916666666666</v>
      </c>
      <c r="L1881" s="107">
        <v>21.9959375</v>
      </c>
      <c r="M1881" s="117">
        <v>362.87812500000001</v>
      </c>
      <c r="N1881" s="108">
        <v>125.00172916666668</v>
      </c>
      <c r="O1881" s="116">
        <v>71.290395833333335</v>
      </c>
      <c r="P1881" s="116"/>
      <c r="Q1881" s="116"/>
      <c r="R1881" s="39">
        <v>33.214349999999996</v>
      </c>
      <c r="S1881" s="180">
        <v>359.26350000000002</v>
      </c>
      <c r="T1881" s="180">
        <f t="shared" si="135"/>
        <v>-3.6146249999999895</v>
      </c>
      <c r="V1881" s="24">
        <f t="shared" si="131"/>
        <v>1225.4226300179212</v>
      </c>
      <c r="X1881" s="5">
        <v>442.60485627015601</v>
      </c>
      <c r="Z1881" s="20">
        <f t="shared" si="132"/>
        <v>1668.0274862880772</v>
      </c>
      <c r="AA1881" s="59">
        <f t="shared" si="130"/>
        <v>41892</v>
      </c>
      <c r="AB1881" s="25">
        <v>150.7491</v>
      </c>
      <c r="AC1881" s="52">
        <v>331.15015</v>
      </c>
      <c r="AD1881" s="53">
        <v>0</v>
      </c>
      <c r="AE1881" s="54">
        <v>375.96555999999998</v>
      </c>
      <c r="AF1881" s="55">
        <v>213.16643999999999</v>
      </c>
      <c r="AG1881" s="56">
        <v>16.701250000000002</v>
      </c>
      <c r="AH1881" s="100">
        <v>50.541458333333338</v>
      </c>
      <c r="AI1881" s="35"/>
      <c r="AJ1881" s="58">
        <v>16.085170000000002</v>
      </c>
      <c r="AK1881" s="58"/>
      <c r="AL1881" s="35">
        <v>0</v>
      </c>
      <c r="AM1881" s="35"/>
      <c r="AN1881" s="35"/>
      <c r="AQ1881" s="24">
        <f t="shared" si="134"/>
        <v>1154.3591283333335</v>
      </c>
      <c r="AS1881" s="34">
        <v>817.29999999999984</v>
      </c>
      <c r="AU1881" s="20">
        <f t="shared" si="133"/>
        <v>1971.6591283333332</v>
      </c>
      <c r="AW1881" s="20"/>
    </row>
    <row r="1882" spans="1:49" x14ac:dyDescent="0.25">
      <c r="A1882" t="str">
        <f>VLOOKUP($B1882,'Cushing Balance'!$C$2:$E$500,3,TRUE)</f>
        <v>362014</v>
      </c>
      <c r="B1882" s="1">
        <v>41893</v>
      </c>
      <c r="C1882" s="31"/>
      <c r="D1882" s="101">
        <v>191.48302083333334</v>
      </c>
      <c r="E1882" s="110">
        <v>187.67354166666667</v>
      </c>
      <c r="F1882" s="105">
        <v>0</v>
      </c>
      <c r="G1882" s="27">
        <v>58.290634184587802</v>
      </c>
      <c r="H1882" s="111">
        <v>89.704979166666675</v>
      </c>
      <c r="I1882" s="106">
        <v>75.454583333333332</v>
      </c>
      <c r="J1882" s="109">
        <v>0</v>
      </c>
      <c r="K1882" s="104">
        <v>89.297250000000005</v>
      </c>
      <c r="L1882" s="107">
        <v>21.640416666666667</v>
      </c>
      <c r="M1882" s="117">
        <v>386.36916666666667</v>
      </c>
      <c r="N1882" s="108">
        <v>150</v>
      </c>
      <c r="O1882" s="116">
        <v>73.846562500000005</v>
      </c>
      <c r="P1882" s="116"/>
      <c r="Q1882" s="116"/>
      <c r="R1882" s="39">
        <v>41.699190000000002</v>
      </c>
      <c r="S1882" s="180">
        <v>364.93995833333332</v>
      </c>
      <c r="T1882" s="180">
        <f t="shared" si="135"/>
        <v>-21.429208333333349</v>
      </c>
      <c r="V1882" s="24">
        <f t="shared" si="131"/>
        <v>1365.4593450179211</v>
      </c>
      <c r="X1882" s="5">
        <v>442.60485627015601</v>
      </c>
      <c r="Z1882" s="20">
        <f t="shared" si="132"/>
        <v>1808.0642012880771</v>
      </c>
      <c r="AA1882" s="59">
        <f t="shared" si="130"/>
        <v>41893</v>
      </c>
      <c r="AB1882" s="25">
        <v>150.9085</v>
      </c>
      <c r="AC1882" s="52">
        <v>341.41800000000001</v>
      </c>
      <c r="AD1882" s="53">
        <v>0</v>
      </c>
      <c r="AE1882" s="54">
        <v>433.81306000000001</v>
      </c>
      <c r="AF1882" s="55">
        <v>213.70577</v>
      </c>
      <c r="AG1882" s="56">
        <v>23.392349999999997</v>
      </c>
      <c r="AH1882" s="100">
        <v>34.669395833333333</v>
      </c>
      <c r="AI1882" s="35"/>
      <c r="AJ1882" s="58">
        <v>16.468439999999998</v>
      </c>
      <c r="AK1882" s="58"/>
      <c r="AL1882" s="35">
        <v>0</v>
      </c>
      <c r="AM1882" s="35"/>
      <c r="AN1882" s="35"/>
      <c r="AQ1882" s="24">
        <f t="shared" si="134"/>
        <v>1214.3755158333336</v>
      </c>
      <c r="AS1882" s="34">
        <v>817.29999999999984</v>
      </c>
      <c r="AU1882" s="20">
        <f t="shared" si="133"/>
        <v>2031.6755158333335</v>
      </c>
      <c r="AW1882" s="20"/>
    </row>
    <row r="1883" spans="1:49" x14ac:dyDescent="0.25">
      <c r="A1883" t="str">
        <f>VLOOKUP($B1883,'Cushing Balance'!$C$2:$E$500,3,TRUE)</f>
        <v>362014</v>
      </c>
      <c r="B1883" s="1">
        <v>41894</v>
      </c>
      <c r="C1883" s="31"/>
      <c r="D1883" s="101">
        <v>278.31158333333332</v>
      </c>
      <c r="E1883" s="110">
        <v>192.35185416666667</v>
      </c>
      <c r="F1883" s="105">
        <v>0</v>
      </c>
      <c r="G1883" s="27">
        <v>58.290634184587802</v>
      </c>
      <c r="H1883" s="111">
        <v>92.517791666666668</v>
      </c>
      <c r="I1883" s="106">
        <v>89.639687499999994</v>
      </c>
      <c r="J1883" s="109">
        <v>0</v>
      </c>
      <c r="K1883" s="104">
        <v>78.709541666666667</v>
      </c>
      <c r="L1883" s="107">
        <v>22.3150625</v>
      </c>
      <c r="M1883" s="117">
        <v>386.0671041666667</v>
      </c>
      <c r="N1883" s="108">
        <v>115.05645833333332</v>
      </c>
      <c r="O1883" s="116">
        <v>72.417625000000001</v>
      </c>
      <c r="P1883" s="116"/>
      <c r="Q1883" s="116"/>
      <c r="R1883" s="39">
        <v>22.080099999999998</v>
      </c>
      <c r="S1883" s="180">
        <v>371.80393750000002</v>
      </c>
      <c r="T1883" s="180">
        <f t="shared" si="135"/>
        <v>-14.263166666666677</v>
      </c>
      <c r="V1883" s="24">
        <f t="shared" si="131"/>
        <v>1407.7574425179209</v>
      </c>
      <c r="X1883" s="5">
        <v>442.60485627015601</v>
      </c>
      <c r="Z1883" s="20">
        <f t="shared" si="132"/>
        <v>1850.3622987880769</v>
      </c>
      <c r="AA1883" s="59">
        <f t="shared" si="130"/>
        <v>41894</v>
      </c>
      <c r="AB1883" s="25">
        <v>143.88735</v>
      </c>
      <c r="AC1883" s="52">
        <v>338.73700000000002</v>
      </c>
      <c r="AD1883" s="53">
        <v>0</v>
      </c>
      <c r="AE1883" s="54">
        <v>417.54208</v>
      </c>
      <c r="AF1883" s="55">
        <v>212.53152</v>
      </c>
      <c r="AG1883" s="56">
        <v>25.396900000000002</v>
      </c>
      <c r="AH1883" s="100">
        <v>14.795125000000001</v>
      </c>
      <c r="AI1883" s="35"/>
      <c r="AJ1883" s="58">
        <v>12.126850000000001</v>
      </c>
      <c r="AK1883" s="58"/>
      <c r="AL1883" s="35">
        <v>0</v>
      </c>
      <c r="AM1883" s="35"/>
      <c r="AN1883" s="35"/>
      <c r="AQ1883" s="24">
        <f t="shared" si="134"/>
        <v>1165.0168250000002</v>
      </c>
      <c r="AS1883" s="34">
        <v>817.29999999999984</v>
      </c>
      <c r="AU1883" s="20">
        <f t="shared" si="133"/>
        <v>1982.3168249999999</v>
      </c>
      <c r="AW1883" s="20"/>
    </row>
    <row r="1884" spans="1:49" x14ac:dyDescent="0.25">
      <c r="A1884" t="str">
        <f>VLOOKUP($B1884,'Cushing Balance'!$C$2:$E$500,3,TRUE)</f>
        <v>372014</v>
      </c>
      <c r="B1884" s="1">
        <v>41895</v>
      </c>
      <c r="C1884" s="31"/>
      <c r="D1884" s="101">
        <v>132.19633333333334</v>
      </c>
      <c r="E1884" s="110">
        <v>194.22827083333334</v>
      </c>
      <c r="F1884" s="105">
        <v>0</v>
      </c>
      <c r="G1884" s="27">
        <v>58.290634184587802</v>
      </c>
      <c r="H1884" s="111">
        <v>95.355541666666667</v>
      </c>
      <c r="I1884" s="106">
        <v>71.535062499999995</v>
      </c>
      <c r="J1884" s="109">
        <v>0</v>
      </c>
      <c r="K1884" s="104">
        <v>86.567958333333323</v>
      </c>
      <c r="L1884" s="107">
        <v>21.799250000000001</v>
      </c>
      <c r="M1884" s="117">
        <v>313.33729166666666</v>
      </c>
      <c r="N1884" s="108">
        <v>122.1531875</v>
      </c>
      <c r="O1884" s="116">
        <v>74.634687499999998</v>
      </c>
      <c r="P1884" s="116"/>
      <c r="Q1884" s="116"/>
      <c r="R1884" s="39">
        <v>0.24983000000000002</v>
      </c>
      <c r="S1884" s="180">
        <v>324.9702916666667</v>
      </c>
      <c r="T1884" s="180">
        <f t="shared" si="135"/>
        <v>11.633000000000038</v>
      </c>
      <c r="V1884" s="24">
        <f t="shared" si="131"/>
        <v>1170.348047517921</v>
      </c>
      <c r="X1884" s="5">
        <v>442.60485627015601</v>
      </c>
      <c r="Z1884" s="20">
        <f t="shared" si="132"/>
        <v>1612.952903788077</v>
      </c>
      <c r="AA1884" s="59">
        <f t="shared" si="130"/>
        <v>41895</v>
      </c>
      <c r="AB1884" s="25">
        <v>129.85273000000001</v>
      </c>
      <c r="AC1884" s="52">
        <v>316.92165</v>
      </c>
      <c r="AD1884" s="53">
        <v>0</v>
      </c>
      <c r="AE1884" s="54">
        <v>285.01767000000001</v>
      </c>
      <c r="AF1884" s="55">
        <v>212.8185</v>
      </c>
      <c r="AG1884" s="56">
        <v>25.086020000000001</v>
      </c>
      <c r="AH1884" s="100">
        <v>41.243812499999997</v>
      </c>
      <c r="AI1884" s="35"/>
      <c r="AJ1884" s="58">
        <v>9.09985</v>
      </c>
      <c r="AK1884" s="58"/>
      <c r="AL1884" s="35">
        <v>0</v>
      </c>
      <c r="AM1884" s="35"/>
      <c r="AN1884" s="35"/>
      <c r="AQ1884" s="24">
        <f t="shared" si="134"/>
        <v>1020.0402324999999</v>
      </c>
      <c r="AS1884" s="34">
        <v>817.29999999999984</v>
      </c>
      <c r="AU1884" s="20">
        <f t="shared" si="133"/>
        <v>1837.3402324999997</v>
      </c>
      <c r="AW1884" s="20"/>
    </row>
    <row r="1885" spans="1:49" x14ac:dyDescent="0.25">
      <c r="A1885" t="str">
        <f>VLOOKUP($B1885,'Cushing Balance'!$C$2:$E$500,3,TRUE)</f>
        <v>372014</v>
      </c>
      <c r="B1885" s="1">
        <v>41896</v>
      </c>
      <c r="C1885" s="31"/>
      <c r="D1885" s="101">
        <v>359.10387500000002</v>
      </c>
      <c r="E1885" s="110">
        <v>194.16016666666667</v>
      </c>
      <c r="F1885" s="105">
        <v>0</v>
      </c>
      <c r="G1885" s="27">
        <v>58.290634184587802</v>
      </c>
      <c r="H1885" s="111">
        <v>99.285854166666667</v>
      </c>
      <c r="I1885" s="106">
        <v>69.851541666666677</v>
      </c>
      <c r="J1885" s="109">
        <v>0</v>
      </c>
      <c r="K1885" s="104">
        <v>74.16672916666667</v>
      </c>
      <c r="L1885" s="107">
        <v>21.744187499999999</v>
      </c>
      <c r="M1885" s="117">
        <v>370.31520833333332</v>
      </c>
      <c r="N1885" s="108">
        <v>149.92622916666664</v>
      </c>
      <c r="O1885" s="116">
        <v>70.874604166666671</v>
      </c>
      <c r="P1885" s="116"/>
      <c r="Q1885" s="116"/>
      <c r="R1885" s="39">
        <v>5.6979999999999996E-2</v>
      </c>
      <c r="S1885" s="180">
        <v>362.58958333333334</v>
      </c>
      <c r="T1885" s="180">
        <f t="shared" si="135"/>
        <v>-7.7256249999999795</v>
      </c>
      <c r="V1885" s="24">
        <f t="shared" si="131"/>
        <v>1467.776010017921</v>
      </c>
      <c r="X1885" s="5">
        <v>442.60485627015601</v>
      </c>
      <c r="Z1885" s="20">
        <f t="shared" si="132"/>
        <v>1910.380866288077</v>
      </c>
      <c r="AA1885" s="59">
        <f t="shared" si="130"/>
        <v>41896</v>
      </c>
      <c r="AB1885" s="25">
        <v>133.24357999999998</v>
      </c>
      <c r="AC1885" s="52">
        <v>297.52366999999998</v>
      </c>
      <c r="AD1885" s="53">
        <v>0</v>
      </c>
      <c r="AE1885" s="54">
        <v>200.41315</v>
      </c>
      <c r="AF1885" s="55">
        <v>213.37679</v>
      </c>
      <c r="AG1885" s="56">
        <v>11.9686</v>
      </c>
      <c r="AH1885" s="100">
        <v>53.894895833333337</v>
      </c>
      <c r="AI1885" s="35"/>
      <c r="AJ1885" s="58">
        <v>8.3502700000000001</v>
      </c>
      <c r="AK1885" s="58"/>
      <c r="AL1885" s="35">
        <v>0</v>
      </c>
      <c r="AM1885" s="35"/>
      <c r="AN1885" s="35"/>
      <c r="AQ1885" s="24">
        <f t="shared" si="134"/>
        <v>918.77095583333335</v>
      </c>
      <c r="AS1885" s="34">
        <v>817.29999999999984</v>
      </c>
      <c r="AU1885" s="20">
        <f t="shared" si="133"/>
        <v>1736.0709558333333</v>
      </c>
      <c r="AW1885" s="20"/>
    </row>
    <row r="1886" spans="1:49" x14ac:dyDescent="0.25">
      <c r="A1886" t="str">
        <f>VLOOKUP($B1886,'Cushing Balance'!$C$2:$E$500,3,TRUE)</f>
        <v>372014</v>
      </c>
      <c r="B1886" s="1">
        <v>41897</v>
      </c>
      <c r="C1886" s="31"/>
      <c r="D1886" s="101">
        <v>274.90493750000002</v>
      </c>
      <c r="E1886" s="110">
        <v>193.99610416666667</v>
      </c>
      <c r="F1886" s="105">
        <v>0</v>
      </c>
      <c r="G1886" s="27">
        <v>58.290634184587802</v>
      </c>
      <c r="H1886" s="111">
        <v>113.5359375</v>
      </c>
      <c r="I1886" s="106">
        <v>75.111458333333331</v>
      </c>
      <c r="J1886" s="109">
        <v>0</v>
      </c>
      <c r="K1886" s="104">
        <v>77.976749999999996</v>
      </c>
      <c r="L1886" s="107">
        <v>21.620604166666666</v>
      </c>
      <c r="M1886" s="117">
        <v>369.72483333333332</v>
      </c>
      <c r="N1886" s="108">
        <v>134.79318749999999</v>
      </c>
      <c r="O1886" s="116">
        <v>67.428687499999995</v>
      </c>
      <c r="P1886" s="116"/>
      <c r="Q1886" s="116"/>
      <c r="R1886" s="39">
        <v>0.14346</v>
      </c>
      <c r="S1886" s="180">
        <v>366.63825000000003</v>
      </c>
      <c r="T1886" s="180">
        <f t="shared" si="135"/>
        <v>-3.0865833333332944</v>
      </c>
      <c r="V1886" s="24">
        <f t="shared" si="131"/>
        <v>1387.5265941845878</v>
      </c>
      <c r="X1886" s="5">
        <v>442.60485627015601</v>
      </c>
      <c r="Z1886" s="20">
        <f t="shared" si="132"/>
        <v>1830.1314504547438</v>
      </c>
      <c r="AA1886" s="59">
        <f t="shared" si="130"/>
        <v>41897</v>
      </c>
      <c r="AB1886" s="25">
        <v>133.99870999999999</v>
      </c>
      <c r="AC1886" s="52">
        <v>319.38391999999999</v>
      </c>
      <c r="AD1886" s="53">
        <v>0</v>
      </c>
      <c r="AE1886" s="54">
        <v>462.57416999999998</v>
      </c>
      <c r="AF1886" s="55">
        <v>202.8554</v>
      </c>
      <c r="AG1886" s="56">
        <v>13.529459999999998</v>
      </c>
      <c r="AH1886" s="100">
        <v>16.703479166666668</v>
      </c>
      <c r="AI1886" s="35"/>
      <c r="AJ1886" s="58">
        <v>8.9193799999999985</v>
      </c>
      <c r="AK1886" s="58"/>
      <c r="AL1886" s="35">
        <v>0</v>
      </c>
      <c r="AM1886" s="35"/>
      <c r="AN1886" s="35"/>
      <c r="AQ1886" s="24">
        <f t="shared" si="134"/>
        <v>1157.9645191666666</v>
      </c>
      <c r="AS1886" s="34">
        <v>817.29999999999984</v>
      </c>
      <c r="AU1886" s="20">
        <f t="shared" si="133"/>
        <v>1975.2645191666666</v>
      </c>
      <c r="AW1886" s="20"/>
    </row>
    <row r="1887" spans="1:49" x14ac:dyDescent="0.25">
      <c r="A1887" t="str">
        <f>VLOOKUP($B1887,'Cushing Balance'!$C$2:$E$500,3,TRUE)</f>
        <v>372014</v>
      </c>
      <c r="B1887" s="1">
        <v>41898</v>
      </c>
      <c r="C1887" s="31"/>
      <c r="D1887" s="101">
        <v>31.794291666666666</v>
      </c>
      <c r="E1887" s="110">
        <v>184.241625</v>
      </c>
      <c r="F1887" s="105">
        <v>0</v>
      </c>
      <c r="G1887" s="27">
        <v>58.290634184587802</v>
      </c>
      <c r="H1887" s="111">
        <v>96.361645833333327</v>
      </c>
      <c r="I1887" s="106">
        <v>72.507458333333332</v>
      </c>
      <c r="J1887" s="109">
        <v>0</v>
      </c>
      <c r="K1887" s="104">
        <v>79.97175</v>
      </c>
      <c r="L1887" s="107">
        <v>21.996166666666667</v>
      </c>
      <c r="M1887" s="117">
        <v>355.7671458333333</v>
      </c>
      <c r="N1887" s="108">
        <v>147.26824999999999</v>
      </c>
      <c r="O1887" s="116">
        <v>74.529729166666669</v>
      </c>
      <c r="P1887" s="116"/>
      <c r="Q1887" s="116"/>
      <c r="R1887" s="39">
        <v>20.171439999999997</v>
      </c>
      <c r="S1887" s="180">
        <v>338.85968750000001</v>
      </c>
      <c r="T1887" s="180">
        <f t="shared" si="135"/>
        <v>-16.907458333333295</v>
      </c>
      <c r="V1887" s="24">
        <f t="shared" si="131"/>
        <v>1142.9001366845878</v>
      </c>
      <c r="X1887" s="5">
        <v>442.60485627015601</v>
      </c>
      <c r="Z1887" s="20">
        <f t="shared" si="132"/>
        <v>1585.5049929547438</v>
      </c>
      <c r="AA1887" s="59">
        <f t="shared" si="130"/>
        <v>41898</v>
      </c>
      <c r="AB1887" s="25">
        <v>129.97721000000001</v>
      </c>
      <c r="AC1887" s="52">
        <v>334.00321000000002</v>
      </c>
      <c r="AD1887" s="53">
        <v>0</v>
      </c>
      <c r="AE1887" s="54">
        <v>456.80887999999999</v>
      </c>
      <c r="AF1887" s="55">
        <v>88.473939999999999</v>
      </c>
      <c r="AG1887" s="56">
        <v>21.857749999999999</v>
      </c>
      <c r="AH1887" s="100">
        <v>15.6576875</v>
      </c>
      <c r="AI1887" s="35"/>
      <c r="AJ1887" s="58">
        <v>8.1654999999999998</v>
      </c>
      <c r="AK1887" s="58"/>
      <c r="AL1887" s="35">
        <v>0</v>
      </c>
      <c r="AM1887" s="35"/>
      <c r="AN1887" s="35"/>
      <c r="AQ1887" s="24">
        <f t="shared" si="134"/>
        <v>1054.9441775</v>
      </c>
      <c r="AS1887" s="34">
        <v>817.29999999999984</v>
      </c>
      <c r="AU1887" s="20">
        <f t="shared" si="133"/>
        <v>1872.2441774999998</v>
      </c>
      <c r="AW1887" s="20"/>
    </row>
    <row r="1888" spans="1:49" x14ac:dyDescent="0.25">
      <c r="A1888" t="str">
        <f>VLOOKUP($B1888,'Cushing Balance'!$C$2:$E$500,3,TRUE)</f>
        <v>372014</v>
      </c>
      <c r="B1888" s="1">
        <v>41899</v>
      </c>
      <c r="C1888" s="31"/>
      <c r="D1888" s="101">
        <v>282.90122916666667</v>
      </c>
      <c r="E1888" s="110">
        <v>178.02552083333333</v>
      </c>
      <c r="F1888" s="105">
        <v>0</v>
      </c>
      <c r="G1888" s="27">
        <v>58.290634184587802</v>
      </c>
      <c r="H1888" s="111">
        <v>89.755895833333327</v>
      </c>
      <c r="I1888" s="106">
        <v>100.98664583333333</v>
      </c>
      <c r="J1888" s="109">
        <v>0</v>
      </c>
      <c r="K1888" s="104">
        <v>82.610895833333331</v>
      </c>
      <c r="L1888" s="107">
        <v>21.674270833333331</v>
      </c>
      <c r="M1888" s="117">
        <v>308.57685416666669</v>
      </c>
      <c r="N1888" s="108">
        <v>121.14283333333333</v>
      </c>
      <c r="O1888" s="116">
        <v>71.506124999999997</v>
      </c>
      <c r="P1888" s="116"/>
      <c r="Q1888" s="116"/>
      <c r="R1888" s="39">
        <v>22.870189999999997</v>
      </c>
      <c r="S1888" s="180">
        <v>308.94212499999998</v>
      </c>
      <c r="T1888" s="180">
        <f t="shared" si="135"/>
        <v>0.36527083333328392</v>
      </c>
      <c r="V1888" s="24">
        <f t="shared" si="131"/>
        <v>1338.3410950179214</v>
      </c>
      <c r="X1888" s="5">
        <v>442.60485627015601</v>
      </c>
      <c r="Z1888" s="20">
        <f t="shared" si="132"/>
        <v>1780.9459512880774</v>
      </c>
      <c r="AA1888" s="59">
        <f t="shared" si="130"/>
        <v>41899</v>
      </c>
      <c r="AB1888" s="25">
        <v>129.95689999999999</v>
      </c>
      <c r="AC1888" s="52">
        <v>278.47065000000003</v>
      </c>
      <c r="AD1888" s="53">
        <v>0</v>
      </c>
      <c r="AE1888" s="54">
        <v>424.30437999999998</v>
      </c>
      <c r="AF1888" s="55">
        <v>78.905270000000002</v>
      </c>
      <c r="AG1888" s="56">
        <v>22.185269999999999</v>
      </c>
      <c r="AH1888" s="100">
        <v>61.937083333333334</v>
      </c>
      <c r="AI1888" s="35"/>
      <c r="AJ1888" s="58">
        <v>8.2772500000000004</v>
      </c>
      <c r="AK1888" s="58"/>
      <c r="AL1888" s="35">
        <v>0</v>
      </c>
      <c r="AM1888" s="35"/>
      <c r="AN1888" s="35"/>
      <c r="AQ1888" s="24">
        <f t="shared" si="134"/>
        <v>1004.0368033333332</v>
      </c>
      <c r="AS1888" s="34">
        <v>817.29999999999984</v>
      </c>
      <c r="AU1888" s="20">
        <f t="shared" si="133"/>
        <v>1821.3368033333331</v>
      </c>
      <c r="AW1888" s="20"/>
    </row>
    <row r="1889" spans="1:49" x14ac:dyDescent="0.25">
      <c r="A1889" t="str">
        <f>VLOOKUP($B1889,'Cushing Balance'!$C$2:$E$500,3,TRUE)</f>
        <v>372014</v>
      </c>
      <c r="B1889" s="1">
        <v>41900</v>
      </c>
      <c r="C1889" s="31"/>
      <c r="D1889" s="101">
        <v>204.587625</v>
      </c>
      <c r="E1889" s="110">
        <v>199.7516875</v>
      </c>
      <c r="F1889" s="105">
        <v>0</v>
      </c>
      <c r="G1889" s="27">
        <v>58.290634184587802</v>
      </c>
      <c r="H1889" s="111">
        <v>85.514812500000005</v>
      </c>
      <c r="I1889" s="106">
        <v>72.187895833333329</v>
      </c>
      <c r="J1889" s="109">
        <v>25.360250000000001</v>
      </c>
      <c r="K1889" s="104">
        <v>81.767937500000002</v>
      </c>
      <c r="L1889" s="107">
        <v>21.850145833333332</v>
      </c>
      <c r="M1889" s="117">
        <v>393.90445833333331</v>
      </c>
      <c r="N1889" s="108">
        <v>140.71714583333335</v>
      </c>
      <c r="O1889" s="116">
        <v>72.736354166666672</v>
      </c>
      <c r="P1889" s="116"/>
      <c r="Q1889" s="116"/>
      <c r="R1889" s="39">
        <v>33.574080000000002</v>
      </c>
      <c r="S1889" s="180">
        <v>366.32895833333333</v>
      </c>
      <c r="T1889" s="180">
        <f t="shared" si="135"/>
        <v>-27.575499999999977</v>
      </c>
      <c r="V1889" s="24">
        <f t="shared" si="131"/>
        <v>1390.2430266845877</v>
      </c>
      <c r="X1889" s="5">
        <v>442.60485627015601</v>
      </c>
      <c r="Z1889" s="20">
        <f t="shared" si="132"/>
        <v>1832.8478829547437</v>
      </c>
      <c r="AA1889" s="59">
        <f t="shared" si="130"/>
        <v>41900</v>
      </c>
      <c r="AB1889" s="25">
        <v>135.79573000000002</v>
      </c>
      <c r="AC1889" s="52">
        <v>308.79604</v>
      </c>
      <c r="AD1889" s="53">
        <v>0</v>
      </c>
      <c r="AE1889" s="54">
        <v>227.05145999999999</v>
      </c>
      <c r="AF1889" s="55">
        <v>173.17975000000001</v>
      </c>
      <c r="AG1889" s="56">
        <v>22.519749999999998</v>
      </c>
      <c r="AH1889" s="100">
        <v>21.980583333333332</v>
      </c>
      <c r="AI1889" s="35"/>
      <c r="AJ1889" s="58">
        <v>13.275919999999999</v>
      </c>
      <c r="AK1889" s="58"/>
      <c r="AL1889" s="35">
        <v>0</v>
      </c>
      <c r="AM1889" s="35"/>
      <c r="AN1889" s="35"/>
      <c r="AQ1889" s="24">
        <f t="shared" si="134"/>
        <v>902.59923333333347</v>
      </c>
      <c r="AS1889" s="34">
        <v>817.29999999999984</v>
      </c>
      <c r="AU1889" s="20">
        <f t="shared" si="133"/>
        <v>1719.8992333333333</v>
      </c>
      <c r="AW1889" s="20"/>
    </row>
    <row r="1890" spans="1:49" x14ac:dyDescent="0.25">
      <c r="A1890" t="str">
        <f>VLOOKUP($B1890,'Cushing Balance'!$C$2:$E$500,3,TRUE)</f>
        <v>372014</v>
      </c>
      <c r="B1890" s="1">
        <v>41901</v>
      </c>
      <c r="C1890" s="31"/>
      <c r="D1890" s="101">
        <v>228.97975</v>
      </c>
      <c r="E1890" s="110">
        <v>193.50899999999999</v>
      </c>
      <c r="F1890" s="105">
        <v>0</v>
      </c>
      <c r="G1890" s="27">
        <v>58.290634184587802</v>
      </c>
      <c r="H1890" s="111">
        <v>87.45889583333333</v>
      </c>
      <c r="I1890" s="106">
        <v>89.256729166666673</v>
      </c>
      <c r="J1890" s="109">
        <v>7.6246458333333331</v>
      </c>
      <c r="K1890" s="104">
        <v>73.015916666666669</v>
      </c>
      <c r="L1890" s="107">
        <v>21.883458333333333</v>
      </c>
      <c r="M1890" s="117">
        <v>414.00841666666668</v>
      </c>
      <c r="N1890" s="108">
        <v>133.91120833333335</v>
      </c>
      <c r="O1890" s="116">
        <v>74.385541666666668</v>
      </c>
      <c r="P1890" s="116"/>
      <c r="Q1890" s="116"/>
      <c r="R1890" s="39">
        <v>23.103150000000003</v>
      </c>
      <c r="S1890" s="180">
        <v>384.06070833333331</v>
      </c>
      <c r="T1890" s="180">
        <f t="shared" si="135"/>
        <v>-29.947708333333367</v>
      </c>
      <c r="V1890" s="24">
        <f t="shared" si="131"/>
        <v>1405.427346684588</v>
      </c>
      <c r="X1890" s="5">
        <v>442.60485627015601</v>
      </c>
      <c r="Z1890" s="20">
        <f t="shared" si="132"/>
        <v>1848.032202954744</v>
      </c>
      <c r="AA1890" s="59">
        <f t="shared" si="130"/>
        <v>41901</v>
      </c>
      <c r="AB1890" s="25">
        <v>149.25454000000002</v>
      </c>
      <c r="AC1890" s="52">
        <v>361.77103999999997</v>
      </c>
      <c r="AD1890" s="53">
        <v>0</v>
      </c>
      <c r="AE1890" s="54">
        <v>449.44903999999997</v>
      </c>
      <c r="AF1890" s="55">
        <v>170.67707999999999</v>
      </c>
      <c r="AG1890" s="56">
        <v>8.7772500000000004</v>
      </c>
      <c r="AH1890" s="100">
        <v>15.259791666666668</v>
      </c>
      <c r="AI1890" s="35"/>
      <c r="AJ1890" s="58">
        <v>15.982190000000001</v>
      </c>
      <c r="AK1890" s="58"/>
      <c r="AL1890" s="35">
        <v>0</v>
      </c>
      <c r="AM1890" s="35"/>
      <c r="AN1890" s="35"/>
      <c r="AQ1890" s="24">
        <f t="shared" si="134"/>
        <v>1171.1709316666665</v>
      </c>
      <c r="AS1890" s="34">
        <v>817.29999999999984</v>
      </c>
      <c r="AU1890" s="20">
        <f t="shared" si="133"/>
        <v>1988.4709316666663</v>
      </c>
      <c r="AW1890" s="20"/>
    </row>
    <row r="1891" spans="1:49" x14ac:dyDescent="0.25">
      <c r="A1891" t="str">
        <f>VLOOKUP($B1891,'Cushing Balance'!$C$2:$E$500,3,TRUE)</f>
        <v>382014</v>
      </c>
      <c r="B1891" s="1">
        <v>41902</v>
      </c>
      <c r="C1891" s="31"/>
      <c r="D1891" s="101">
        <v>84.611729166666677</v>
      </c>
      <c r="E1891" s="110">
        <v>185.57447916666666</v>
      </c>
      <c r="F1891" s="105">
        <v>0</v>
      </c>
      <c r="G1891" s="27">
        <v>58.290634184587802</v>
      </c>
      <c r="H1891" s="111">
        <v>92.684937500000004</v>
      </c>
      <c r="I1891" s="106">
        <v>73.571041666666673</v>
      </c>
      <c r="J1891" s="109">
        <v>0</v>
      </c>
      <c r="K1891" s="104">
        <v>80.225729166666667</v>
      </c>
      <c r="L1891" s="107">
        <v>21.795145833333333</v>
      </c>
      <c r="M1891" s="117">
        <v>390.98102083333333</v>
      </c>
      <c r="N1891" s="108">
        <v>146.12460416666664</v>
      </c>
      <c r="O1891" s="116">
        <v>72.368875000000003</v>
      </c>
      <c r="P1891" s="116"/>
      <c r="Q1891" s="116"/>
      <c r="R1891" s="39">
        <v>0</v>
      </c>
      <c r="S1891" s="180">
        <v>367.1480416666667</v>
      </c>
      <c r="T1891" s="180">
        <f t="shared" si="135"/>
        <v>-23.832979166666632</v>
      </c>
      <c r="V1891" s="24">
        <f t="shared" si="131"/>
        <v>1206.2281966845881</v>
      </c>
      <c r="X1891" s="5">
        <v>442.60485627015601</v>
      </c>
      <c r="Z1891" s="20">
        <f t="shared" si="132"/>
        <v>1648.8330529547441</v>
      </c>
      <c r="AA1891" s="59">
        <f t="shared" si="130"/>
        <v>41902</v>
      </c>
      <c r="AB1891" s="25">
        <v>151.07544000000001</v>
      </c>
      <c r="AC1891" s="52">
        <v>373.31283000000002</v>
      </c>
      <c r="AD1891" s="53">
        <v>0</v>
      </c>
      <c r="AE1891" s="54">
        <v>505.10359999999997</v>
      </c>
      <c r="AF1891" s="55">
        <v>172.72763</v>
      </c>
      <c r="AG1891" s="56">
        <v>5.0926499999999999</v>
      </c>
      <c r="AH1891" s="100">
        <v>33.955104166666665</v>
      </c>
      <c r="AI1891" s="35"/>
      <c r="AJ1891" s="58">
        <v>10.99385</v>
      </c>
      <c r="AK1891" s="58"/>
      <c r="AL1891" s="35">
        <v>0</v>
      </c>
      <c r="AM1891" s="35"/>
      <c r="AN1891" s="35"/>
      <c r="AQ1891" s="24">
        <f t="shared" si="134"/>
        <v>1252.2611041666669</v>
      </c>
      <c r="AS1891" s="34">
        <v>777.29999999999984</v>
      </c>
      <c r="AU1891" s="20">
        <f t="shared" si="133"/>
        <v>2029.5611041666666</v>
      </c>
      <c r="AW1891" s="20"/>
    </row>
    <row r="1892" spans="1:49" x14ac:dyDescent="0.25">
      <c r="A1892" t="str">
        <f>VLOOKUP($B1892,'Cushing Balance'!$C$2:$E$500,3,TRUE)</f>
        <v>382014</v>
      </c>
      <c r="B1892" s="1">
        <v>41903</v>
      </c>
      <c r="C1892" s="31"/>
      <c r="D1892" s="101">
        <v>289.3923125</v>
      </c>
      <c r="E1892" s="110">
        <v>191.07112499999999</v>
      </c>
      <c r="F1892" s="105">
        <v>0</v>
      </c>
      <c r="G1892" s="27">
        <v>58.290634184587802</v>
      </c>
      <c r="H1892" s="111">
        <v>92.236333333333334</v>
      </c>
      <c r="I1892" s="106">
        <v>64.850229166666665</v>
      </c>
      <c r="J1892" s="109">
        <v>1.2544375000000001</v>
      </c>
      <c r="K1892" s="104">
        <v>78.505291666666665</v>
      </c>
      <c r="L1892" s="107">
        <v>21.981166666666667</v>
      </c>
      <c r="M1892" s="117">
        <v>428.20683333333329</v>
      </c>
      <c r="N1892" s="108">
        <v>150</v>
      </c>
      <c r="O1892" s="116">
        <v>73.865229166666666</v>
      </c>
      <c r="P1892" s="116"/>
      <c r="Q1892" s="116"/>
      <c r="R1892" s="39">
        <v>0</v>
      </c>
      <c r="S1892" s="180">
        <v>382.1452291666667</v>
      </c>
      <c r="T1892" s="180">
        <f t="shared" si="135"/>
        <v>-46.061604166666598</v>
      </c>
      <c r="V1892" s="24">
        <f t="shared" si="131"/>
        <v>1449.653592517921</v>
      </c>
      <c r="X1892" s="5">
        <v>442.60485627015601</v>
      </c>
      <c r="Z1892" s="20">
        <f t="shared" si="132"/>
        <v>1892.258448788077</v>
      </c>
      <c r="AA1892" s="59">
        <f t="shared" si="130"/>
        <v>41903</v>
      </c>
      <c r="AB1892" s="25">
        <v>149.01729</v>
      </c>
      <c r="AC1892" s="52">
        <v>364.88966999999997</v>
      </c>
      <c r="AD1892" s="53">
        <v>0</v>
      </c>
      <c r="AE1892" s="54">
        <v>514.74370999999996</v>
      </c>
      <c r="AF1892" s="55">
        <v>181.62226999999999</v>
      </c>
      <c r="AG1892" s="56">
        <v>8.966940000000001</v>
      </c>
      <c r="AH1892" s="100">
        <v>41.674916666666661</v>
      </c>
      <c r="AI1892" s="35"/>
      <c r="AJ1892" s="58">
        <v>10.117850000000001</v>
      </c>
      <c r="AK1892" s="58"/>
      <c r="AL1892" s="35">
        <v>0</v>
      </c>
      <c r="AM1892" s="35"/>
      <c r="AN1892" s="35"/>
      <c r="AQ1892" s="24">
        <f t="shared" si="134"/>
        <v>1271.0326466666668</v>
      </c>
      <c r="AS1892" s="34">
        <v>777.29999999999984</v>
      </c>
      <c r="AU1892" s="20">
        <f t="shared" si="133"/>
        <v>2048.3326466666667</v>
      </c>
      <c r="AW1892" s="20"/>
    </row>
    <row r="1893" spans="1:49" x14ac:dyDescent="0.25">
      <c r="A1893" t="str">
        <f>VLOOKUP($B1893,'Cushing Balance'!$C$2:$E$500,3,TRUE)</f>
        <v>382014</v>
      </c>
      <c r="B1893" s="1">
        <v>41904</v>
      </c>
      <c r="C1893" s="31"/>
      <c r="D1893" s="101">
        <v>561.6225208333334</v>
      </c>
      <c r="E1893" s="110">
        <v>194.11393749999999</v>
      </c>
      <c r="F1893" s="105">
        <v>0</v>
      </c>
      <c r="G1893" s="27">
        <v>58.290634184587802</v>
      </c>
      <c r="H1893" s="111">
        <v>90.996312500000002</v>
      </c>
      <c r="I1893" s="106">
        <v>82.548583333333326</v>
      </c>
      <c r="J1893" s="109">
        <v>22.298937500000001</v>
      </c>
      <c r="K1893" s="104">
        <v>82.546895833333323</v>
      </c>
      <c r="L1893" s="107">
        <v>21.533708333333333</v>
      </c>
      <c r="M1893" s="117">
        <v>296.7206041666667</v>
      </c>
      <c r="N1893" s="108">
        <v>126.14495833333334</v>
      </c>
      <c r="O1893" s="116">
        <v>72.503249999999994</v>
      </c>
      <c r="P1893" s="116"/>
      <c r="Q1893" s="116"/>
      <c r="R1893" s="39">
        <v>0</v>
      </c>
      <c r="S1893" s="180">
        <v>308.36729166666669</v>
      </c>
      <c r="T1893" s="180">
        <f t="shared" si="135"/>
        <v>11.646687499999985</v>
      </c>
      <c r="V1893" s="24">
        <f t="shared" si="131"/>
        <v>1609.3203425179211</v>
      </c>
      <c r="X1893" s="5">
        <v>442.60485627015601</v>
      </c>
      <c r="Z1893" s="20">
        <f t="shared" si="132"/>
        <v>2051.9251987880771</v>
      </c>
      <c r="AA1893" s="59">
        <f t="shared" si="130"/>
        <v>41904</v>
      </c>
      <c r="AB1893" s="25">
        <v>149.00254000000001</v>
      </c>
      <c r="AC1893" s="52">
        <v>361.70827000000003</v>
      </c>
      <c r="AD1893" s="53">
        <v>0</v>
      </c>
      <c r="AE1893" s="54">
        <v>489.39805999999999</v>
      </c>
      <c r="AF1893" s="55">
        <v>196.68713</v>
      </c>
      <c r="AG1893" s="56">
        <v>14.277479999999999</v>
      </c>
      <c r="AH1893" s="100">
        <v>40.451625</v>
      </c>
      <c r="AI1893" s="35"/>
      <c r="AJ1893" s="58">
        <v>16.137229999999999</v>
      </c>
      <c r="AK1893" s="58"/>
      <c r="AL1893" s="35">
        <v>0</v>
      </c>
      <c r="AM1893" s="35"/>
      <c r="AN1893" s="35"/>
      <c r="AQ1893" s="24">
        <f t="shared" si="134"/>
        <v>1267.662335</v>
      </c>
      <c r="AS1893" s="34">
        <v>777.29999999999984</v>
      </c>
      <c r="AU1893" s="20">
        <f t="shared" si="133"/>
        <v>2044.9623349999997</v>
      </c>
      <c r="AW1893" s="20"/>
    </row>
    <row r="1894" spans="1:49" x14ac:dyDescent="0.25">
      <c r="A1894" t="str">
        <f>VLOOKUP($B1894,'Cushing Balance'!$C$2:$E$500,3,TRUE)</f>
        <v>382014</v>
      </c>
      <c r="B1894" s="1">
        <v>41905</v>
      </c>
      <c r="C1894" s="31"/>
      <c r="D1894" s="101">
        <v>568.16891666666663</v>
      </c>
      <c r="E1894" s="110">
        <v>192.6255625</v>
      </c>
      <c r="F1894" s="105">
        <v>0</v>
      </c>
      <c r="G1894" s="27">
        <v>58.290634184587802</v>
      </c>
      <c r="H1894" s="111">
        <v>87.061729166666666</v>
      </c>
      <c r="I1894" s="106">
        <v>92.125791666666672</v>
      </c>
      <c r="J1894" s="109">
        <v>27.289854166666668</v>
      </c>
      <c r="K1894" s="104">
        <v>90.516687500000003</v>
      </c>
      <c r="L1894" s="107">
        <v>21.903395833333331</v>
      </c>
      <c r="M1894" s="117">
        <v>274.13629166666669</v>
      </c>
      <c r="N1894" s="108">
        <v>138.23935416666666</v>
      </c>
      <c r="O1894" s="116">
        <v>73.901562499999997</v>
      </c>
      <c r="P1894" s="116"/>
      <c r="Q1894" s="116"/>
      <c r="R1894" s="39">
        <v>0</v>
      </c>
      <c r="S1894" s="180">
        <v>293.75158333333331</v>
      </c>
      <c r="T1894" s="180">
        <f t="shared" si="135"/>
        <v>19.615291666666621</v>
      </c>
      <c r="V1894" s="24">
        <f t="shared" si="131"/>
        <v>1624.2597800179212</v>
      </c>
      <c r="X1894" s="5">
        <v>442.60485627015601</v>
      </c>
      <c r="Z1894" s="20">
        <f t="shared" si="132"/>
        <v>2066.8646362880772</v>
      </c>
      <c r="AA1894" s="59">
        <f t="shared" si="130"/>
        <v>41905</v>
      </c>
      <c r="AB1894" s="25">
        <v>149.18395999999998</v>
      </c>
      <c r="AC1894" s="52">
        <v>335.05363</v>
      </c>
      <c r="AD1894" s="53">
        <v>0</v>
      </c>
      <c r="AE1894" s="54">
        <v>296.56821000000002</v>
      </c>
      <c r="AF1894" s="55">
        <v>201.50123000000002</v>
      </c>
      <c r="AG1894" s="56">
        <v>22.763270000000002</v>
      </c>
      <c r="AH1894" s="100">
        <v>13.407562499999999</v>
      </c>
      <c r="AI1894" s="35"/>
      <c r="AJ1894" s="58">
        <v>14.074209999999999</v>
      </c>
      <c r="AK1894" s="58"/>
      <c r="AL1894" s="35">
        <v>0</v>
      </c>
      <c r="AM1894" s="35"/>
      <c r="AN1894" s="35"/>
      <c r="AQ1894" s="24">
        <f t="shared" si="134"/>
        <v>1032.5520725000001</v>
      </c>
      <c r="AS1894" s="34">
        <v>777.29999999999984</v>
      </c>
      <c r="AU1894" s="20">
        <f t="shared" si="133"/>
        <v>1809.8520724999998</v>
      </c>
      <c r="AW1894" s="20"/>
    </row>
    <row r="1895" spans="1:49" x14ac:dyDescent="0.25">
      <c r="A1895" t="str">
        <f>VLOOKUP($B1895,'Cushing Balance'!$C$2:$E$500,3,TRUE)</f>
        <v>382014</v>
      </c>
      <c r="B1895" s="1">
        <v>41906</v>
      </c>
      <c r="C1895" s="31"/>
      <c r="D1895" s="101">
        <v>359.00202083333329</v>
      </c>
      <c r="E1895" s="110">
        <v>180.51972916666665</v>
      </c>
      <c r="F1895" s="105">
        <v>0</v>
      </c>
      <c r="G1895" s="27">
        <v>58.290634184587802</v>
      </c>
      <c r="H1895" s="111">
        <v>88.230687500000002</v>
      </c>
      <c r="I1895" s="106">
        <v>75.112354166666677</v>
      </c>
      <c r="J1895" s="109">
        <v>0.56793749999999998</v>
      </c>
      <c r="K1895" s="104">
        <v>91.902625</v>
      </c>
      <c r="L1895" s="107">
        <v>21.945520833333333</v>
      </c>
      <c r="M1895" s="117">
        <v>308.39291666666668</v>
      </c>
      <c r="N1895" s="108">
        <v>149.66772916666665</v>
      </c>
      <c r="O1895" s="116">
        <v>74.338458333333335</v>
      </c>
      <c r="P1895" s="116"/>
      <c r="Q1895" s="116"/>
      <c r="R1895" s="39">
        <v>0</v>
      </c>
      <c r="S1895" s="180">
        <v>318.29314583333331</v>
      </c>
      <c r="T1895" s="180">
        <f t="shared" si="135"/>
        <v>9.9002291666666338</v>
      </c>
      <c r="V1895" s="24">
        <f t="shared" si="131"/>
        <v>1407.9706133512545</v>
      </c>
      <c r="X1895" s="5">
        <v>442.60485627015601</v>
      </c>
      <c r="Z1895" s="20">
        <f t="shared" si="132"/>
        <v>1850.5754696214105</v>
      </c>
      <c r="AA1895" s="59">
        <f t="shared" si="130"/>
        <v>41906</v>
      </c>
      <c r="AB1895" s="25">
        <v>149.35470999999998</v>
      </c>
      <c r="AC1895" s="52">
        <v>347.50308000000001</v>
      </c>
      <c r="AD1895" s="53">
        <v>0</v>
      </c>
      <c r="AE1895" s="54">
        <v>518.00360000000001</v>
      </c>
      <c r="AF1895" s="55">
        <v>194.42123000000001</v>
      </c>
      <c r="AG1895" s="56">
        <v>22.163250000000001</v>
      </c>
      <c r="AH1895" s="100">
        <v>19.604395833333331</v>
      </c>
      <c r="AI1895" s="35"/>
      <c r="AJ1895" s="58">
        <v>13.26233</v>
      </c>
      <c r="AK1895" s="58"/>
      <c r="AL1895" s="35">
        <v>0</v>
      </c>
      <c r="AM1895" s="35"/>
      <c r="AN1895" s="35"/>
      <c r="AQ1895" s="24">
        <f t="shared" si="134"/>
        <v>1264.3125958333333</v>
      </c>
      <c r="AS1895" s="34">
        <v>777.29999999999984</v>
      </c>
      <c r="AU1895" s="20">
        <f t="shared" si="133"/>
        <v>2041.6125958333332</v>
      </c>
      <c r="AW1895" s="20"/>
    </row>
    <row r="1896" spans="1:49" x14ac:dyDescent="0.25">
      <c r="A1896" t="str">
        <f>VLOOKUP($B1896,'Cushing Balance'!$C$2:$E$500,3,TRUE)</f>
        <v>382014</v>
      </c>
      <c r="B1896" s="1">
        <v>41907</v>
      </c>
      <c r="C1896" s="31"/>
      <c r="D1896" s="101">
        <v>409.85602083333333</v>
      </c>
      <c r="E1896" s="110">
        <v>64.297624999999996</v>
      </c>
      <c r="F1896" s="105">
        <v>0</v>
      </c>
      <c r="G1896" s="27">
        <v>58.290634184587802</v>
      </c>
      <c r="H1896" s="111">
        <v>91.962500000000006</v>
      </c>
      <c r="I1896" s="106">
        <v>88.417854166666672</v>
      </c>
      <c r="J1896" s="109">
        <v>0</v>
      </c>
      <c r="K1896" s="104">
        <v>80.898291666666665</v>
      </c>
      <c r="L1896" s="107">
        <v>21.608958333333334</v>
      </c>
      <c r="M1896" s="117">
        <v>272.4543333333333</v>
      </c>
      <c r="N1896" s="108">
        <v>142.20560416666666</v>
      </c>
      <c r="O1896" s="116">
        <v>69.366166666666672</v>
      </c>
      <c r="P1896" s="116"/>
      <c r="Q1896" s="116"/>
      <c r="R1896" s="39">
        <v>0</v>
      </c>
      <c r="S1896" s="180">
        <v>301.23920833333329</v>
      </c>
      <c r="T1896" s="180">
        <f t="shared" si="135"/>
        <v>28.784875</v>
      </c>
      <c r="V1896" s="24">
        <f t="shared" si="131"/>
        <v>1299.3579883512543</v>
      </c>
      <c r="X1896" s="5">
        <v>442.60485627015601</v>
      </c>
      <c r="Z1896" s="20">
        <f t="shared" si="132"/>
        <v>1741.9628446214103</v>
      </c>
      <c r="AA1896" s="59">
        <f t="shared" si="130"/>
        <v>41907</v>
      </c>
      <c r="AB1896" s="25">
        <v>149.89908</v>
      </c>
      <c r="AC1896" s="52">
        <v>369.84291999999999</v>
      </c>
      <c r="AD1896" s="53">
        <v>0</v>
      </c>
      <c r="AE1896" s="54">
        <v>458.00253999999995</v>
      </c>
      <c r="AF1896" s="55">
        <v>201.23746</v>
      </c>
      <c r="AG1896" s="56">
        <v>10.05325</v>
      </c>
      <c r="AH1896" s="100">
        <v>14.535854166666669</v>
      </c>
      <c r="AI1896" s="35"/>
      <c r="AJ1896" s="58">
        <v>11.3504</v>
      </c>
      <c r="AK1896" s="58"/>
      <c r="AL1896" s="35">
        <v>0</v>
      </c>
      <c r="AM1896" s="35"/>
      <c r="AN1896" s="35"/>
      <c r="AQ1896" s="24">
        <f t="shared" si="134"/>
        <v>1214.9215041666666</v>
      </c>
      <c r="AS1896" s="34">
        <v>777.29999999999984</v>
      </c>
      <c r="AU1896" s="20">
        <f t="shared" si="133"/>
        <v>1992.2215041666664</v>
      </c>
      <c r="AW1896" s="20"/>
    </row>
    <row r="1897" spans="1:49" x14ac:dyDescent="0.25">
      <c r="A1897" t="str">
        <f>VLOOKUP($B1897,'Cushing Balance'!$C$2:$E$500,3,TRUE)</f>
        <v>382014</v>
      </c>
      <c r="B1897" s="1">
        <v>41908</v>
      </c>
      <c r="C1897" s="31"/>
      <c r="D1897" s="101">
        <v>69.018270833333332</v>
      </c>
      <c r="E1897" s="110">
        <v>60.425229166666661</v>
      </c>
      <c r="F1897" s="105">
        <v>0</v>
      </c>
      <c r="G1897" s="27">
        <v>58.290634184587802</v>
      </c>
      <c r="H1897" s="111">
        <v>90.578270833333335</v>
      </c>
      <c r="I1897" s="106">
        <v>61.344416666666667</v>
      </c>
      <c r="J1897" s="109">
        <v>0.88018750000000001</v>
      </c>
      <c r="K1897" s="104">
        <v>81.304166666666674</v>
      </c>
      <c r="L1897" s="107">
        <v>21.837187499999999</v>
      </c>
      <c r="M1897" s="117">
        <v>305.54481249999998</v>
      </c>
      <c r="N1897" s="108">
        <v>149.83433333333335</v>
      </c>
      <c r="O1897" s="116">
        <v>73.381770833333334</v>
      </c>
      <c r="P1897" s="116"/>
      <c r="Q1897" s="116"/>
      <c r="R1897" s="39">
        <v>0</v>
      </c>
      <c r="S1897" s="180">
        <v>314.46402083333334</v>
      </c>
      <c r="T1897" s="180">
        <f t="shared" si="135"/>
        <v>8.9192083333333585</v>
      </c>
      <c r="V1897" s="24">
        <f t="shared" si="131"/>
        <v>972.43928001792108</v>
      </c>
      <c r="X1897" s="5">
        <v>442.60485627015601</v>
      </c>
      <c r="Z1897" s="20">
        <f t="shared" si="132"/>
        <v>1415.044136288077</v>
      </c>
      <c r="AA1897" s="59">
        <f t="shared" si="130"/>
        <v>41908</v>
      </c>
      <c r="AB1897" s="25">
        <v>149.51098000000002</v>
      </c>
      <c r="AC1897" s="52">
        <v>347.72149999999999</v>
      </c>
      <c r="AD1897" s="53">
        <v>0</v>
      </c>
      <c r="AE1897" s="54">
        <v>468.67553999999996</v>
      </c>
      <c r="AF1897" s="55">
        <v>219.67223000000001</v>
      </c>
      <c r="AG1897" s="56">
        <v>15.43502</v>
      </c>
      <c r="AH1897" s="100">
        <v>14.391375</v>
      </c>
      <c r="AI1897" s="35"/>
      <c r="AJ1897" s="58">
        <v>11.215440000000001</v>
      </c>
      <c r="AK1897" s="58"/>
      <c r="AL1897" s="35">
        <v>0</v>
      </c>
      <c r="AM1897" s="35"/>
      <c r="AN1897" s="35"/>
      <c r="AQ1897" s="24">
        <f t="shared" si="134"/>
        <v>1226.6220849999997</v>
      </c>
      <c r="AS1897" s="34">
        <v>777.29999999999984</v>
      </c>
      <c r="AU1897" s="20">
        <f t="shared" si="133"/>
        <v>2003.9220849999997</v>
      </c>
      <c r="AW1897" s="20"/>
    </row>
    <row r="1898" spans="1:49" x14ac:dyDescent="0.25">
      <c r="A1898" t="str">
        <f>VLOOKUP($B1898,'Cushing Balance'!$C$2:$E$500,3,TRUE)</f>
        <v>392014</v>
      </c>
      <c r="B1898" s="1">
        <v>41909</v>
      </c>
      <c r="C1898" s="31"/>
      <c r="D1898" s="101">
        <v>219.47631250000001</v>
      </c>
      <c r="E1898" s="110">
        <v>191.34762499999999</v>
      </c>
      <c r="F1898" s="105">
        <v>0</v>
      </c>
      <c r="G1898" s="27">
        <v>58.290634184587802</v>
      </c>
      <c r="H1898" s="111">
        <v>98.85541666666667</v>
      </c>
      <c r="I1898" s="106">
        <v>92.834166666666675</v>
      </c>
      <c r="J1898" s="109">
        <v>1.4958125</v>
      </c>
      <c r="K1898" s="104">
        <v>96.787625000000006</v>
      </c>
      <c r="L1898" s="107">
        <v>21.852145833333331</v>
      </c>
      <c r="M1898" s="117">
        <v>248.93231249999999</v>
      </c>
      <c r="N1898" s="108">
        <v>122.71697916666668</v>
      </c>
      <c r="O1898" s="116">
        <v>72.625145833333335</v>
      </c>
      <c r="P1898" s="116"/>
      <c r="Q1898" s="116"/>
      <c r="R1898" s="39">
        <v>0</v>
      </c>
      <c r="S1898" s="180">
        <v>283.97908333333334</v>
      </c>
      <c r="T1898" s="180">
        <f t="shared" si="135"/>
        <v>35.046770833333341</v>
      </c>
      <c r="V1898" s="24">
        <f t="shared" si="131"/>
        <v>1225.2141758512548</v>
      </c>
      <c r="X1898" s="5">
        <v>442.60485627015601</v>
      </c>
      <c r="Z1898" s="20">
        <f t="shared" si="132"/>
        <v>1667.8190321214108</v>
      </c>
      <c r="AA1898" s="59">
        <f t="shared" si="130"/>
        <v>41909</v>
      </c>
      <c r="AB1898" s="25">
        <v>149.88142000000002</v>
      </c>
      <c r="AC1898" s="52">
        <v>367.37602000000004</v>
      </c>
      <c r="AD1898" s="53">
        <v>0</v>
      </c>
      <c r="AE1898" s="54">
        <v>518.13301999999999</v>
      </c>
      <c r="AF1898" s="55">
        <v>221.20792</v>
      </c>
      <c r="AG1898" s="56">
        <v>22.7044</v>
      </c>
      <c r="AH1898" s="100">
        <v>25.471812499999999</v>
      </c>
      <c r="AI1898" s="35"/>
      <c r="AJ1898" s="58">
        <v>10.9796</v>
      </c>
      <c r="AK1898" s="58"/>
      <c r="AL1898" s="35">
        <v>0</v>
      </c>
      <c r="AM1898" s="35"/>
      <c r="AN1898" s="35"/>
      <c r="AQ1898" s="24">
        <f t="shared" si="134"/>
        <v>1315.7541925</v>
      </c>
      <c r="AS1898" s="34">
        <v>777.29999999999984</v>
      </c>
      <c r="AU1898" s="20">
        <f t="shared" si="133"/>
        <v>2093.0541924999998</v>
      </c>
      <c r="AW1898" s="20"/>
    </row>
    <row r="1899" spans="1:49" x14ac:dyDescent="0.25">
      <c r="A1899" t="str">
        <f>VLOOKUP($B1899,'Cushing Balance'!$C$2:$E$500,3,TRUE)</f>
        <v>392014</v>
      </c>
      <c r="B1899" s="1">
        <v>41910</v>
      </c>
      <c r="C1899" s="31"/>
      <c r="D1899" s="101">
        <v>170.63741666666667</v>
      </c>
      <c r="E1899" s="110">
        <v>194.94997916666665</v>
      </c>
      <c r="F1899" s="105">
        <v>0</v>
      </c>
      <c r="G1899" s="27">
        <v>58.290634184587802</v>
      </c>
      <c r="H1899" s="111">
        <v>91.124958333333325</v>
      </c>
      <c r="I1899" s="106">
        <v>68.081000000000003</v>
      </c>
      <c r="J1899" s="109">
        <v>0.83568750000000003</v>
      </c>
      <c r="K1899" s="104">
        <v>100.74808333333333</v>
      </c>
      <c r="L1899" s="107">
        <v>21.595937500000002</v>
      </c>
      <c r="M1899" s="117">
        <v>252.85543749999999</v>
      </c>
      <c r="N1899" s="108">
        <v>149.11910416666666</v>
      </c>
      <c r="O1899" s="116">
        <v>73.917333333333332</v>
      </c>
      <c r="P1899" s="116"/>
      <c r="Q1899" s="116"/>
      <c r="R1899" s="39">
        <v>0</v>
      </c>
      <c r="S1899" s="180">
        <v>283.69035416666668</v>
      </c>
      <c r="T1899" s="180">
        <f t="shared" si="135"/>
        <v>30.834916666666686</v>
      </c>
      <c r="V1899" s="24">
        <f t="shared" si="131"/>
        <v>1182.1555716845876</v>
      </c>
      <c r="X1899" s="5">
        <v>442.60485627015601</v>
      </c>
      <c r="Z1899" s="20">
        <f t="shared" si="132"/>
        <v>1624.7604279547436</v>
      </c>
      <c r="AA1899" s="59">
        <f t="shared" si="130"/>
        <v>41910</v>
      </c>
      <c r="AB1899" s="25">
        <v>149.23393999999999</v>
      </c>
      <c r="AC1899" s="52">
        <v>374.72487999999998</v>
      </c>
      <c r="AD1899" s="53">
        <v>0</v>
      </c>
      <c r="AE1899" s="54">
        <v>523.38545999999997</v>
      </c>
      <c r="AF1899" s="55">
        <v>228.65487999999999</v>
      </c>
      <c r="AG1899" s="56">
        <v>7.0229200000000001</v>
      </c>
      <c r="AH1899" s="100">
        <v>15.523604166666669</v>
      </c>
      <c r="AI1899" s="35"/>
      <c r="AJ1899" s="58">
        <v>12.242809999999999</v>
      </c>
      <c r="AK1899" s="58"/>
      <c r="AL1899" s="35">
        <v>0</v>
      </c>
      <c r="AM1899" s="35"/>
      <c r="AN1899" s="35"/>
      <c r="AQ1899" s="24">
        <f t="shared" si="134"/>
        <v>1310.7884941666666</v>
      </c>
      <c r="AS1899" s="34">
        <v>777.29999999999984</v>
      </c>
      <c r="AU1899" s="20">
        <f t="shared" si="133"/>
        <v>2088.0884941666664</v>
      </c>
      <c r="AW1899" s="20"/>
    </row>
    <row r="1900" spans="1:49" x14ac:dyDescent="0.25">
      <c r="A1900" t="str">
        <f>VLOOKUP($B1900,'Cushing Balance'!$C$2:$E$500,3,TRUE)</f>
        <v>392014</v>
      </c>
      <c r="B1900" s="1">
        <v>41911</v>
      </c>
      <c r="C1900" s="31"/>
      <c r="D1900" s="101">
        <v>307.61149999999998</v>
      </c>
      <c r="E1900" s="110">
        <v>193.87325000000001</v>
      </c>
      <c r="F1900" s="105">
        <v>0</v>
      </c>
      <c r="G1900" s="27">
        <v>58.290634184587802</v>
      </c>
      <c r="H1900" s="111">
        <v>90.0546875</v>
      </c>
      <c r="I1900" s="106">
        <v>92.423770833333322</v>
      </c>
      <c r="J1900" s="109">
        <v>0</v>
      </c>
      <c r="K1900" s="104">
        <v>87.728499999999997</v>
      </c>
      <c r="L1900" s="107">
        <v>21.821437499999998</v>
      </c>
      <c r="M1900" s="117">
        <v>234.32960416666666</v>
      </c>
      <c r="N1900" s="108">
        <v>147.51277083333335</v>
      </c>
      <c r="O1900" s="116">
        <v>74.278104166666665</v>
      </c>
      <c r="P1900" s="116"/>
      <c r="Q1900" s="116"/>
      <c r="R1900" s="39">
        <v>0</v>
      </c>
      <c r="S1900" s="180">
        <v>271.71506249999999</v>
      </c>
      <c r="T1900" s="180">
        <f t="shared" si="135"/>
        <v>37.385458333333332</v>
      </c>
      <c r="V1900" s="24">
        <f t="shared" si="131"/>
        <v>1307.924259184588</v>
      </c>
      <c r="X1900" s="5">
        <v>442.60485627015601</v>
      </c>
      <c r="Z1900" s="20">
        <f t="shared" si="132"/>
        <v>1750.529115454744</v>
      </c>
      <c r="AA1900" s="59">
        <f t="shared" si="130"/>
        <v>41911</v>
      </c>
      <c r="AB1900" s="25">
        <v>130.07007999999999</v>
      </c>
      <c r="AC1900" s="52">
        <v>373.2079</v>
      </c>
      <c r="AD1900" s="53">
        <v>0</v>
      </c>
      <c r="AE1900" s="54">
        <v>494.55927000000003</v>
      </c>
      <c r="AF1900" s="55">
        <v>228.63869</v>
      </c>
      <c r="AG1900" s="56">
        <v>15.877420000000001</v>
      </c>
      <c r="AH1900" s="100">
        <v>13.072062499999999</v>
      </c>
      <c r="AI1900" s="35"/>
      <c r="AJ1900" s="58">
        <v>15.986940000000001</v>
      </c>
      <c r="AK1900" s="58"/>
      <c r="AL1900" s="35">
        <v>0</v>
      </c>
      <c r="AM1900" s="35"/>
      <c r="AN1900" s="35"/>
      <c r="AQ1900" s="24">
        <f t="shared" si="134"/>
        <v>1271.4123625</v>
      </c>
      <c r="AS1900" s="34">
        <v>777.29999999999984</v>
      </c>
      <c r="AU1900" s="20">
        <f t="shared" si="133"/>
        <v>2048.7123624999999</v>
      </c>
      <c r="AW1900" s="20"/>
    </row>
    <row r="1901" spans="1:49" x14ac:dyDescent="0.25">
      <c r="A1901" t="str">
        <f>VLOOKUP($B1901,'Cushing Balance'!$C$2:$E$500,3,TRUE)</f>
        <v>392014</v>
      </c>
      <c r="B1901" s="1">
        <v>41912</v>
      </c>
      <c r="C1901" s="31"/>
      <c r="D1901" s="101">
        <v>201.05549999999999</v>
      </c>
      <c r="E1901" s="110">
        <v>162.67529166666665</v>
      </c>
      <c r="F1901" s="105">
        <v>0</v>
      </c>
      <c r="G1901" s="27">
        <v>58.290634184587802</v>
      </c>
      <c r="H1901" s="111">
        <v>96.238458333333327</v>
      </c>
      <c r="I1901" s="106">
        <v>86.84579166666667</v>
      </c>
      <c r="J1901" s="109">
        <v>2.9560624999999998</v>
      </c>
      <c r="K1901" s="104">
        <v>98.614729166666677</v>
      </c>
      <c r="L1901" s="107">
        <v>22.034104166666669</v>
      </c>
      <c r="M1901" s="117">
        <v>317.5718541666667</v>
      </c>
      <c r="N1901" s="108">
        <v>118.681</v>
      </c>
      <c r="O1901" s="116">
        <v>71.897458333333333</v>
      </c>
      <c r="P1901" s="116"/>
      <c r="Q1901" s="116"/>
      <c r="R1901" s="39">
        <v>0</v>
      </c>
      <c r="S1901" s="180">
        <v>318.91133333333329</v>
      </c>
      <c r="T1901" s="180">
        <f t="shared" si="135"/>
        <v>1.3394791666665924</v>
      </c>
      <c r="V1901" s="24">
        <f t="shared" si="131"/>
        <v>1236.8608841845878</v>
      </c>
      <c r="X1901" s="5">
        <v>442.60485627015601</v>
      </c>
      <c r="Z1901" s="20">
        <f t="shared" si="132"/>
        <v>1679.4657404547438</v>
      </c>
      <c r="AA1901" s="59">
        <f t="shared" si="130"/>
        <v>41912</v>
      </c>
      <c r="AB1901" s="25">
        <v>129.91546</v>
      </c>
      <c r="AC1901" s="52">
        <v>373.49834999999996</v>
      </c>
      <c r="AD1901" s="53">
        <v>0</v>
      </c>
      <c r="AE1901" s="54">
        <v>520.41489999999999</v>
      </c>
      <c r="AF1901" s="55">
        <v>230.46267</v>
      </c>
      <c r="AG1901" s="56">
        <v>8.0161300000000004</v>
      </c>
      <c r="AH1901" s="100">
        <v>18.169270833333332</v>
      </c>
      <c r="AI1901" s="35"/>
      <c r="AJ1901" s="58">
        <v>14.32442</v>
      </c>
      <c r="AK1901" s="58"/>
      <c r="AL1901" s="35">
        <v>0</v>
      </c>
      <c r="AM1901" s="35"/>
      <c r="AN1901" s="35"/>
      <c r="AQ1901" s="24">
        <f t="shared" si="134"/>
        <v>1294.8012008333333</v>
      </c>
      <c r="AS1901" s="34">
        <v>777.29999999999984</v>
      </c>
      <c r="AU1901" s="20">
        <f t="shared" si="133"/>
        <v>2072.1012008333332</v>
      </c>
      <c r="AW1901" s="20"/>
    </row>
    <row r="1902" spans="1:49" x14ac:dyDescent="0.25">
      <c r="A1902" t="str">
        <f>VLOOKUP($B1902,'Cushing Balance'!$C$2:$E$500,3,TRUE)</f>
        <v>392014</v>
      </c>
      <c r="B1902" s="1">
        <v>41913</v>
      </c>
      <c r="C1902" s="31"/>
      <c r="D1902" s="101">
        <v>239.74247916666667</v>
      </c>
      <c r="E1902" s="110">
        <v>188.02179166666664</v>
      </c>
      <c r="F1902" s="105">
        <v>0</v>
      </c>
      <c r="G1902" s="27">
        <v>58.290634184587802</v>
      </c>
      <c r="H1902" s="111">
        <v>91.573583333333332</v>
      </c>
      <c r="I1902" s="106">
        <v>70.457250000000002</v>
      </c>
      <c r="J1902" s="109">
        <v>0</v>
      </c>
      <c r="K1902" s="104">
        <v>90.227541666666667</v>
      </c>
      <c r="L1902" s="107">
        <v>21.659645833333332</v>
      </c>
      <c r="M1902" s="117">
        <v>361.70100000000002</v>
      </c>
      <c r="N1902" s="108">
        <v>135.860625</v>
      </c>
      <c r="O1902" s="116">
        <v>66.724645833333327</v>
      </c>
      <c r="P1902" s="116"/>
      <c r="Q1902" s="116"/>
      <c r="R1902" s="39">
        <v>0</v>
      </c>
      <c r="S1902" s="180">
        <v>344.07589583333333</v>
      </c>
      <c r="T1902" s="180">
        <f t="shared" si="135"/>
        <v>-17.625104166666688</v>
      </c>
      <c r="V1902" s="24">
        <f t="shared" si="131"/>
        <v>1324.2591966845878</v>
      </c>
      <c r="X1902" s="5">
        <v>465.49548013467074</v>
      </c>
      <c r="Z1902" s="20">
        <f t="shared" si="132"/>
        <v>1789.7546768192585</v>
      </c>
      <c r="AA1902" s="59">
        <f t="shared" si="130"/>
        <v>41913</v>
      </c>
      <c r="AB1902" s="25">
        <v>139.18279000000001</v>
      </c>
      <c r="AC1902" s="52">
        <v>328.27</v>
      </c>
      <c r="AD1902" s="53">
        <v>0</v>
      </c>
      <c r="AE1902" s="54">
        <v>316.50215000000003</v>
      </c>
      <c r="AF1902" s="55">
        <v>229.47210000000001</v>
      </c>
      <c r="AG1902" s="56">
        <v>3.6590199999999999</v>
      </c>
      <c r="AH1902" s="100">
        <v>21.762833333333333</v>
      </c>
      <c r="AI1902" s="35"/>
      <c r="AJ1902" s="58">
        <v>8.1600599999999996</v>
      </c>
      <c r="AK1902" s="58"/>
      <c r="AL1902" s="35">
        <v>0</v>
      </c>
      <c r="AM1902" s="35"/>
      <c r="AN1902" s="35"/>
      <c r="AQ1902" s="24">
        <f t="shared" si="134"/>
        <v>1047.0089533333332</v>
      </c>
      <c r="AS1902" s="34">
        <v>705.76</v>
      </c>
      <c r="AU1902" s="20">
        <f t="shared" si="133"/>
        <v>1752.7689533333332</v>
      </c>
      <c r="AW1902" s="20"/>
    </row>
    <row r="1903" spans="1:49" x14ac:dyDescent="0.25">
      <c r="A1903" t="str">
        <f>VLOOKUP($B1903,'Cushing Balance'!$C$2:$E$500,3,TRUE)</f>
        <v>392014</v>
      </c>
      <c r="B1903" s="1">
        <v>41914</v>
      </c>
      <c r="C1903" s="31"/>
      <c r="D1903" s="101">
        <v>141.198375</v>
      </c>
      <c r="E1903" s="110">
        <v>195.34131249999999</v>
      </c>
      <c r="F1903" s="105">
        <v>0</v>
      </c>
      <c r="G1903" s="27">
        <v>58.290634184587802</v>
      </c>
      <c r="H1903" s="111">
        <v>115.07608333333333</v>
      </c>
      <c r="I1903" s="106">
        <v>73.265479166666665</v>
      </c>
      <c r="J1903" s="109">
        <v>3.6838958333333336</v>
      </c>
      <c r="K1903" s="104">
        <v>92.518625</v>
      </c>
      <c r="L1903" s="107">
        <v>21.563937500000002</v>
      </c>
      <c r="M1903" s="117">
        <v>388.41250000000002</v>
      </c>
      <c r="N1903" s="108">
        <v>125.82239583333333</v>
      </c>
      <c r="O1903" s="116">
        <v>75.866020833333323</v>
      </c>
      <c r="P1903" s="116"/>
      <c r="Q1903" s="116"/>
      <c r="R1903" s="39">
        <v>0</v>
      </c>
      <c r="S1903" s="180">
        <v>383.221</v>
      </c>
      <c r="T1903" s="180">
        <f t="shared" si="135"/>
        <v>-5.1915000000000191</v>
      </c>
      <c r="V1903" s="24">
        <f t="shared" si="131"/>
        <v>1291.0392591845878</v>
      </c>
      <c r="X1903" s="5">
        <v>465.49548013467074</v>
      </c>
      <c r="Z1903" s="20">
        <f t="shared" si="132"/>
        <v>1756.5347393192585</v>
      </c>
      <c r="AA1903" s="59">
        <f t="shared" si="130"/>
        <v>41914</v>
      </c>
      <c r="AB1903" s="25">
        <v>140.01792</v>
      </c>
      <c r="AC1903" s="52">
        <v>353.83133000000004</v>
      </c>
      <c r="AD1903" s="53">
        <v>0</v>
      </c>
      <c r="AE1903" s="54">
        <v>386.43434999999999</v>
      </c>
      <c r="AF1903" s="55">
        <v>194.94646</v>
      </c>
      <c r="AG1903" s="56">
        <v>14.71848</v>
      </c>
      <c r="AH1903" s="100">
        <v>27.832687499999999</v>
      </c>
      <c r="AI1903" s="35"/>
      <c r="AJ1903" s="58">
        <v>13.508379999999999</v>
      </c>
      <c r="AK1903" s="58"/>
      <c r="AL1903" s="35">
        <v>0</v>
      </c>
      <c r="AM1903" s="35"/>
      <c r="AN1903" s="35"/>
      <c r="AQ1903" s="24">
        <f t="shared" si="134"/>
        <v>1131.2896074999999</v>
      </c>
      <c r="AS1903" s="34">
        <v>705.76</v>
      </c>
      <c r="AU1903" s="20">
        <f t="shared" si="133"/>
        <v>1837.0496074999999</v>
      </c>
      <c r="AW1903" s="20"/>
    </row>
    <row r="1904" spans="1:49" x14ac:dyDescent="0.25">
      <c r="A1904" t="str">
        <f>VLOOKUP($B1904,'Cushing Balance'!$C$2:$E$500,3,TRUE)</f>
        <v>392014</v>
      </c>
      <c r="B1904" s="1">
        <v>41915</v>
      </c>
      <c r="C1904" s="31"/>
      <c r="D1904" s="101">
        <v>399.92822916666671</v>
      </c>
      <c r="E1904" s="110">
        <v>200.250125</v>
      </c>
      <c r="F1904" s="105">
        <v>0</v>
      </c>
      <c r="G1904" s="27">
        <v>58.290634184587802</v>
      </c>
      <c r="H1904" s="111">
        <v>108.0018125</v>
      </c>
      <c r="I1904" s="106">
        <v>85.279937500000003</v>
      </c>
      <c r="J1904" s="109">
        <v>19.586708333333331</v>
      </c>
      <c r="K1904" s="104">
        <v>85.323666666666668</v>
      </c>
      <c r="L1904" s="107">
        <v>22.066645833333332</v>
      </c>
      <c r="M1904" s="117">
        <v>391.02806249999998</v>
      </c>
      <c r="N1904" s="108">
        <v>140.72266666666667</v>
      </c>
      <c r="O1904" s="116">
        <v>74.861895833333335</v>
      </c>
      <c r="P1904" s="116"/>
      <c r="Q1904" s="116"/>
      <c r="R1904" s="39">
        <v>0</v>
      </c>
      <c r="S1904" s="180">
        <v>382.25162499999999</v>
      </c>
      <c r="T1904" s="180">
        <f t="shared" si="135"/>
        <v>-8.7764374999999859</v>
      </c>
      <c r="V1904" s="24">
        <f t="shared" si="131"/>
        <v>1585.3403841845882</v>
      </c>
      <c r="X1904" s="5">
        <v>465.49548013467074</v>
      </c>
      <c r="Z1904" s="20">
        <f t="shared" si="132"/>
        <v>2050.8358643192587</v>
      </c>
      <c r="AA1904" s="59">
        <f t="shared" si="130"/>
        <v>41915</v>
      </c>
      <c r="AB1904" s="25">
        <v>141.44505999999998</v>
      </c>
      <c r="AC1904" s="52">
        <v>361.00349999999997</v>
      </c>
      <c r="AD1904" s="53">
        <v>0</v>
      </c>
      <c r="AE1904" s="54">
        <v>383.26783</v>
      </c>
      <c r="AF1904" s="55">
        <v>207.91551999999999</v>
      </c>
      <c r="AG1904" s="56">
        <v>22.458689999999997</v>
      </c>
      <c r="AH1904" s="100">
        <v>30.860354166666667</v>
      </c>
      <c r="AI1904" s="35"/>
      <c r="AJ1904" s="58">
        <v>16.15692</v>
      </c>
      <c r="AK1904" s="58"/>
      <c r="AL1904" s="35">
        <v>0</v>
      </c>
      <c r="AM1904" s="35"/>
      <c r="AN1904" s="35"/>
      <c r="AQ1904" s="24">
        <f t="shared" si="134"/>
        <v>1163.1078741666663</v>
      </c>
      <c r="AS1904" s="34">
        <v>705.76</v>
      </c>
      <c r="AU1904" s="20">
        <f t="shared" si="133"/>
        <v>1868.8678741666663</v>
      </c>
      <c r="AW1904" s="20"/>
    </row>
    <row r="1905" spans="1:49" x14ac:dyDescent="0.25">
      <c r="A1905" t="str">
        <f>VLOOKUP($B1905,'Cushing Balance'!$C$2:$E$500,3,TRUE)</f>
        <v>402014</v>
      </c>
      <c r="B1905" s="1">
        <v>41916</v>
      </c>
      <c r="C1905" s="31"/>
      <c r="D1905" s="101">
        <v>386.05114583333329</v>
      </c>
      <c r="E1905" s="110">
        <v>185.519375</v>
      </c>
      <c r="F1905" s="105">
        <v>0</v>
      </c>
      <c r="G1905" s="27">
        <v>58.290634184587802</v>
      </c>
      <c r="H1905" s="111">
        <v>101.89820833333333</v>
      </c>
      <c r="I1905" s="106">
        <v>69.681312500000004</v>
      </c>
      <c r="J1905" s="109">
        <v>4.2451875000000001</v>
      </c>
      <c r="K1905" s="104">
        <v>79.141041666666666</v>
      </c>
      <c r="L1905" s="107">
        <v>22.639520833333332</v>
      </c>
      <c r="M1905" s="117">
        <v>340.41243750000001</v>
      </c>
      <c r="N1905" s="108">
        <v>150</v>
      </c>
      <c r="O1905" s="116">
        <v>76.043916666666675</v>
      </c>
      <c r="P1905" s="116"/>
      <c r="Q1905" s="116"/>
      <c r="R1905" s="39">
        <v>0</v>
      </c>
      <c r="S1905" s="180">
        <v>339.2604791666667</v>
      </c>
      <c r="T1905" s="180">
        <f t="shared" si="135"/>
        <v>-1.1519583333333117</v>
      </c>
      <c r="V1905" s="24">
        <f t="shared" si="131"/>
        <v>1473.9227800179212</v>
      </c>
      <c r="X1905" s="5">
        <v>465.49548013467074</v>
      </c>
      <c r="Z1905" s="20">
        <f t="shared" si="132"/>
        <v>1939.418260152592</v>
      </c>
      <c r="AA1905" s="59">
        <f t="shared" si="130"/>
        <v>41916</v>
      </c>
      <c r="AB1905" s="25">
        <v>142.27732999999998</v>
      </c>
      <c r="AC1905" s="52">
        <v>331.50191999999998</v>
      </c>
      <c r="AD1905" s="53">
        <v>0</v>
      </c>
      <c r="AE1905" s="54">
        <v>395.04050000000001</v>
      </c>
      <c r="AF1905" s="55">
        <v>205.2226</v>
      </c>
      <c r="AG1905" s="56">
        <v>22.357580000000002</v>
      </c>
      <c r="AH1905" s="100">
        <v>29.814583333333331</v>
      </c>
      <c r="AI1905" s="35"/>
      <c r="AJ1905" s="58">
        <v>16.154150000000001</v>
      </c>
      <c r="AK1905" s="58"/>
      <c r="AL1905" s="35">
        <v>0</v>
      </c>
      <c r="AM1905" s="35"/>
      <c r="AN1905" s="35"/>
      <c r="AQ1905" s="24">
        <f t="shared" si="134"/>
        <v>1142.3686633333334</v>
      </c>
      <c r="AS1905" s="34">
        <v>705.76</v>
      </c>
      <c r="AU1905" s="20">
        <f t="shared" si="133"/>
        <v>1848.1286633333334</v>
      </c>
      <c r="AW1905" s="20"/>
    </row>
    <row r="1906" spans="1:49" x14ac:dyDescent="0.25">
      <c r="A1906" t="str">
        <f>VLOOKUP($B1906,'Cushing Balance'!$C$2:$E$500,3,TRUE)</f>
        <v>402014</v>
      </c>
      <c r="B1906" s="1">
        <v>41917</v>
      </c>
      <c r="C1906" s="31"/>
      <c r="D1906" s="101">
        <v>248.75345833333336</v>
      </c>
      <c r="E1906" s="110">
        <v>177.95370833333334</v>
      </c>
      <c r="F1906" s="105">
        <v>0</v>
      </c>
      <c r="G1906" s="27">
        <v>58.290634184587802</v>
      </c>
      <c r="H1906" s="111">
        <v>103.06441666666667</v>
      </c>
      <c r="I1906" s="106">
        <v>43.396333333333338</v>
      </c>
      <c r="J1906" s="109">
        <v>3.6069791666666666</v>
      </c>
      <c r="K1906" s="104">
        <v>76.721083333333326</v>
      </c>
      <c r="L1906" s="107">
        <v>22.846666666666668</v>
      </c>
      <c r="M1906" s="117">
        <v>372.31733333333329</v>
      </c>
      <c r="N1906" s="108">
        <v>148.83681250000001</v>
      </c>
      <c r="O1906" s="116">
        <v>74.349104166666677</v>
      </c>
      <c r="P1906" s="116"/>
      <c r="Q1906" s="116"/>
      <c r="R1906" s="39">
        <v>0</v>
      </c>
      <c r="S1906" s="180">
        <v>368.45331249999998</v>
      </c>
      <c r="T1906" s="180">
        <f t="shared" si="135"/>
        <v>-3.8640208333333135</v>
      </c>
      <c r="V1906" s="24">
        <f t="shared" si="131"/>
        <v>1330.1365300179211</v>
      </c>
      <c r="X1906" s="5">
        <v>465.49548013467074</v>
      </c>
      <c r="Z1906" s="20">
        <f t="shared" si="132"/>
        <v>1795.6320101525919</v>
      </c>
      <c r="AA1906" s="59">
        <f t="shared" si="130"/>
        <v>41917</v>
      </c>
      <c r="AB1906" s="25">
        <v>148.51933</v>
      </c>
      <c r="AC1906" s="52">
        <v>334.77355999999997</v>
      </c>
      <c r="AD1906" s="53">
        <v>0</v>
      </c>
      <c r="AE1906" s="54">
        <v>403.19397999999995</v>
      </c>
      <c r="AF1906" s="55">
        <v>206.43473</v>
      </c>
      <c r="AG1906" s="56">
        <v>22.306229999999999</v>
      </c>
      <c r="AH1906" s="100">
        <v>22.14135416666667</v>
      </c>
      <c r="AI1906" s="35"/>
      <c r="AJ1906" s="58">
        <v>15.98527</v>
      </c>
      <c r="AK1906" s="58"/>
      <c r="AL1906" s="35">
        <v>0</v>
      </c>
      <c r="AM1906" s="35"/>
      <c r="AN1906" s="35"/>
      <c r="AQ1906" s="24">
        <f t="shared" si="134"/>
        <v>1153.3544541666663</v>
      </c>
      <c r="AS1906" s="34">
        <v>705.76</v>
      </c>
      <c r="AU1906" s="20">
        <f t="shared" si="133"/>
        <v>1859.1144541666663</v>
      </c>
      <c r="AW1906" s="20"/>
    </row>
    <row r="1907" spans="1:49" x14ac:dyDescent="0.25">
      <c r="A1907" t="str">
        <f>VLOOKUP($B1907,'Cushing Balance'!$C$2:$E$500,3,TRUE)</f>
        <v>402014</v>
      </c>
      <c r="B1907" s="1">
        <v>41918</v>
      </c>
      <c r="C1907" s="31"/>
      <c r="D1907" s="101">
        <v>253.47483333333335</v>
      </c>
      <c r="E1907" s="110">
        <v>114.55845833333333</v>
      </c>
      <c r="F1907" s="105">
        <v>0</v>
      </c>
      <c r="G1907" s="27">
        <v>58.290634184587802</v>
      </c>
      <c r="H1907" s="111">
        <v>111.87583333333333</v>
      </c>
      <c r="I1907" s="106">
        <v>88.607937500000006</v>
      </c>
      <c r="J1907" s="109">
        <v>2.1268750000000001</v>
      </c>
      <c r="K1907" s="104">
        <v>72.91372916666667</v>
      </c>
      <c r="L1907" s="107">
        <v>22.076499999999999</v>
      </c>
      <c r="M1907" s="117">
        <v>388.33710416666668</v>
      </c>
      <c r="N1907" s="108">
        <v>129.43654166666667</v>
      </c>
      <c r="O1907" s="116">
        <v>61.323395833333336</v>
      </c>
      <c r="P1907" s="116"/>
      <c r="Q1907" s="116"/>
      <c r="R1907" s="39">
        <v>33.773960000000002</v>
      </c>
      <c r="S1907" s="180">
        <v>388.35314583333331</v>
      </c>
      <c r="T1907" s="180">
        <f t="shared" si="135"/>
        <v>1.6041666666637866E-2</v>
      </c>
      <c r="V1907" s="24">
        <f t="shared" si="131"/>
        <v>1336.7958025179214</v>
      </c>
      <c r="X1907" s="5">
        <v>465.49548013467074</v>
      </c>
      <c r="Z1907" s="20">
        <f t="shared" si="132"/>
        <v>1802.2912826525921</v>
      </c>
      <c r="AA1907" s="59">
        <f t="shared" si="130"/>
        <v>41918</v>
      </c>
      <c r="AB1907" s="25">
        <v>135.98248000000001</v>
      </c>
      <c r="AC1907" s="52">
        <v>313.12013000000002</v>
      </c>
      <c r="AD1907" s="53">
        <v>0</v>
      </c>
      <c r="AE1907" s="54">
        <v>257.36707999999999</v>
      </c>
      <c r="AF1907" s="55">
        <v>205.78046000000001</v>
      </c>
      <c r="AG1907" s="56">
        <v>3.14777</v>
      </c>
      <c r="AH1907" s="100">
        <v>19.627208333333332</v>
      </c>
      <c r="AI1907" s="35"/>
      <c r="AJ1907" s="58">
        <v>15.954040000000001</v>
      </c>
      <c r="AK1907" s="58"/>
      <c r="AL1907" s="35">
        <v>0</v>
      </c>
      <c r="AM1907" s="35"/>
      <c r="AN1907" s="35"/>
      <c r="AQ1907" s="24">
        <f t="shared" si="134"/>
        <v>950.9791683333334</v>
      </c>
      <c r="AS1907" s="34">
        <v>705.76</v>
      </c>
      <c r="AU1907" s="20">
        <f t="shared" si="133"/>
        <v>1656.7391683333335</v>
      </c>
      <c r="AW1907" s="20"/>
    </row>
    <row r="1908" spans="1:49" x14ac:dyDescent="0.25">
      <c r="A1908" t="str">
        <f>VLOOKUP($B1908,'Cushing Balance'!$C$2:$E$500,3,TRUE)</f>
        <v>402014</v>
      </c>
      <c r="B1908" s="1">
        <v>41919</v>
      </c>
      <c r="C1908" s="31"/>
      <c r="D1908" s="101">
        <v>287.78818749999999</v>
      </c>
      <c r="E1908" s="110">
        <v>197.93164583333333</v>
      </c>
      <c r="F1908" s="105">
        <v>0</v>
      </c>
      <c r="G1908" s="27">
        <v>58.290634184587802</v>
      </c>
      <c r="H1908" s="111">
        <v>89.807979166666669</v>
      </c>
      <c r="I1908" s="106">
        <v>83.022374999999997</v>
      </c>
      <c r="J1908" s="109">
        <v>68.845979166666666</v>
      </c>
      <c r="K1908" s="104">
        <v>80.063812499999997</v>
      </c>
      <c r="L1908" s="107">
        <v>21.958645833333332</v>
      </c>
      <c r="M1908" s="117">
        <v>340.17908333333332</v>
      </c>
      <c r="N1908" s="108">
        <v>104.13666666666667</v>
      </c>
      <c r="O1908" s="116">
        <v>64.141083333333341</v>
      </c>
      <c r="P1908" s="116"/>
      <c r="Q1908" s="116"/>
      <c r="R1908" s="39">
        <v>25.002130000000001</v>
      </c>
      <c r="S1908" s="180">
        <v>332.68925000000002</v>
      </c>
      <c r="T1908" s="180">
        <f t="shared" si="135"/>
        <v>-7.4898333333333085</v>
      </c>
      <c r="V1908" s="24">
        <f t="shared" si="131"/>
        <v>1421.1682225179213</v>
      </c>
      <c r="X1908" s="5">
        <v>465.49548013467074</v>
      </c>
      <c r="Z1908" s="20">
        <f t="shared" si="132"/>
        <v>1886.6637026525921</v>
      </c>
      <c r="AA1908" s="59">
        <f t="shared" si="130"/>
        <v>41919</v>
      </c>
      <c r="AB1908" s="25">
        <v>140.15319</v>
      </c>
      <c r="AC1908" s="52">
        <v>285.87281000000002</v>
      </c>
      <c r="AD1908" s="53">
        <v>0</v>
      </c>
      <c r="AE1908" s="54">
        <v>409.26231000000001</v>
      </c>
      <c r="AF1908" s="55">
        <v>210.66332999999997</v>
      </c>
      <c r="AG1908" s="56">
        <v>16.068850000000001</v>
      </c>
      <c r="AH1908" s="100">
        <v>20.913541666666667</v>
      </c>
      <c r="AI1908" s="35"/>
      <c r="AJ1908" s="58">
        <v>14.655670000000001</v>
      </c>
      <c r="AK1908" s="58"/>
      <c r="AL1908" s="35">
        <v>0</v>
      </c>
      <c r="AM1908" s="35"/>
      <c r="AN1908" s="35"/>
      <c r="AQ1908" s="24">
        <f t="shared" si="134"/>
        <v>1097.5897016666668</v>
      </c>
      <c r="AS1908" s="34">
        <v>705.76</v>
      </c>
      <c r="AU1908" s="20">
        <f t="shared" si="133"/>
        <v>1803.3497016666668</v>
      </c>
      <c r="AW1908" s="20"/>
    </row>
    <row r="1909" spans="1:49" x14ac:dyDescent="0.25">
      <c r="A1909" t="str">
        <f>VLOOKUP($B1909,'Cushing Balance'!$C$2:$E$500,3,TRUE)</f>
        <v>402014</v>
      </c>
      <c r="B1909" s="1">
        <v>41920</v>
      </c>
      <c r="C1909" s="31"/>
      <c r="D1909" s="101">
        <v>361.23891666666668</v>
      </c>
      <c r="E1909" s="110">
        <v>179.97900000000001</v>
      </c>
      <c r="F1909" s="105">
        <v>0</v>
      </c>
      <c r="G1909" s="27">
        <v>58.290634184587802</v>
      </c>
      <c r="H1909" s="111">
        <v>99.695812500000002</v>
      </c>
      <c r="I1909" s="106">
        <v>81.249458333333322</v>
      </c>
      <c r="J1909" s="109">
        <v>3.8188958333333334</v>
      </c>
      <c r="K1909" s="104">
        <v>79.162166666666678</v>
      </c>
      <c r="L1909" s="107">
        <v>21.679479166666667</v>
      </c>
      <c r="M1909" s="117">
        <v>291.29947916666669</v>
      </c>
      <c r="N1909" s="108">
        <v>150</v>
      </c>
      <c r="O1909" s="116">
        <v>75.820458333333335</v>
      </c>
      <c r="P1909" s="116"/>
      <c r="Q1909" s="116"/>
      <c r="R1909" s="39">
        <v>22.449290000000001</v>
      </c>
      <c r="S1909" s="180">
        <v>300.56114583333334</v>
      </c>
      <c r="T1909" s="180">
        <f t="shared" si="135"/>
        <v>9.2616666666666561</v>
      </c>
      <c r="V1909" s="24">
        <f t="shared" si="131"/>
        <v>1424.6835908512546</v>
      </c>
      <c r="X1909" s="5">
        <v>465.49548013467074</v>
      </c>
      <c r="Z1909" s="20">
        <f t="shared" si="132"/>
        <v>1890.1790709859254</v>
      </c>
      <c r="AA1909" s="59">
        <f t="shared" si="130"/>
        <v>41920</v>
      </c>
      <c r="AB1909" s="25">
        <v>150.41595999999998</v>
      </c>
      <c r="AC1909" s="52">
        <v>367.37549999999999</v>
      </c>
      <c r="AD1909" s="53">
        <v>0</v>
      </c>
      <c r="AE1909" s="54">
        <v>437.64024999999998</v>
      </c>
      <c r="AF1909" s="55">
        <v>200.47730999999999</v>
      </c>
      <c r="AG1909" s="56">
        <v>22.083500000000001</v>
      </c>
      <c r="AH1909" s="100">
        <v>30.86941666666667</v>
      </c>
      <c r="AI1909" s="35"/>
      <c r="AJ1909" s="58">
        <v>16.07413</v>
      </c>
      <c r="AK1909" s="58"/>
      <c r="AL1909" s="35">
        <v>0</v>
      </c>
      <c r="AM1909" s="35"/>
      <c r="AN1909" s="35"/>
      <c r="AQ1909" s="24">
        <f t="shared" si="134"/>
        <v>1224.9360666666664</v>
      </c>
      <c r="AS1909" s="34">
        <v>705.76</v>
      </c>
      <c r="AU1909" s="20">
        <f t="shared" si="133"/>
        <v>1930.6960666666664</v>
      </c>
      <c r="AW1909" s="20"/>
    </row>
    <row r="1910" spans="1:49" x14ac:dyDescent="0.25">
      <c r="A1910" t="str">
        <f>VLOOKUP($B1910,'Cushing Balance'!$C$2:$E$500,3,TRUE)</f>
        <v>402014</v>
      </c>
      <c r="B1910" s="1">
        <v>41921</v>
      </c>
      <c r="C1910" s="31"/>
      <c r="D1910" s="101">
        <v>529.03683333333333</v>
      </c>
      <c r="E1910" s="110">
        <v>192.49143749999999</v>
      </c>
      <c r="F1910" s="105">
        <v>0</v>
      </c>
      <c r="G1910" s="27">
        <v>58.290634184587802</v>
      </c>
      <c r="H1910" s="111">
        <v>107.3126875</v>
      </c>
      <c r="I1910" s="106">
        <v>96.813770833333322</v>
      </c>
      <c r="J1910" s="109">
        <v>0</v>
      </c>
      <c r="K1910" s="104">
        <v>83.922875000000005</v>
      </c>
      <c r="L1910" s="107">
        <v>21.886958333333332</v>
      </c>
      <c r="M1910" s="117">
        <v>241.291</v>
      </c>
      <c r="N1910" s="108">
        <v>149.59039583333333</v>
      </c>
      <c r="O1910" s="116">
        <v>70.956541666666666</v>
      </c>
      <c r="P1910" s="116"/>
      <c r="Q1910" s="116"/>
      <c r="R1910" s="39">
        <v>13.922499999999999</v>
      </c>
      <c r="S1910" s="180">
        <v>261.02474999999998</v>
      </c>
      <c r="T1910" s="180">
        <f t="shared" si="135"/>
        <v>19.733749999999986</v>
      </c>
      <c r="V1910" s="24">
        <f t="shared" si="131"/>
        <v>1565.5156341845877</v>
      </c>
      <c r="X1910" s="5">
        <v>465.49548013467074</v>
      </c>
      <c r="Z1910" s="20">
        <f t="shared" si="132"/>
        <v>2031.0111143192585</v>
      </c>
      <c r="AA1910" s="59">
        <f t="shared" si="130"/>
        <v>41921</v>
      </c>
      <c r="AB1910" s="25">
        <v>139.52763000000002</v>
      </c>
      <c r="AC1910" s="52">
        <v>361.55316999999997</v>
      </c>
      <c r="AD1910" s="53">
        <v>0</v>
      </c>
      <c r="AE1910" s="54">
        <v>430.19812999999999</v>
      </c>
      <c r="AF1910" s="55">
        <v>185.89596</v>
      </c>
      <c r="AG1910" s="56">
        <v>14.67367</v>
      </c>
      <c r="AH1910" s="100">
        <v>24.527458333333332</v>
      </c>
      <c r="AI1910" s="35"/>
      <c r="AJ1910" s="58">
        <v>16.3246</v>
      </c>
      <c r="AK1910" s="58"/>
      <c r="AL1910" s="35">
        <v>0</v>
      </c>
      <c r="AM1910" s="35"/>
      <c r="AN1910" s="35"/>
      <c r="AQ1910" s="24">
        <f t="shared" si="134"/>
        <v>1172.7006183333331</v>
      </c>
      <c r="AS1910" s="34">
        <v>705.76</v>
      </c>
      <c r="AU1910" s="20">
        <f t="shared" si="133"/>
        <v>1878.4606183333331</v>
      </c>
      <c r="AW1910" s="20"/>
    </row>
    <row r="1911" spans="1:49" x14ac:dyDescent="0.25">
      <c r="A1911" t="str">
        <f>VLOOKUP($B1911,'Cushing Balance'!$C$2:$E$500,3,TRUE)</f>
        <v>402014</v>
      </c>
      <c r="B1911" s="1">
        <v>41922</v>
      </c>
      <c r="C1911" s="31"/>
      <c r="D1911" s="101">
        <v>337.75445833333333</v>
      </c>
      <c r="E1911" s="110">
        <v>186.08725000000001</v>
      </c>
      <c r="F1911" s="105">
        <v>0</v>
      </c>
      <c r="G1911" s="27">
        <v>58.290634184587802</v>
      </c>
      <c r="H1911" s="111">
        <v>129.92491666666666</v>
      </c>
      <c r="I1911" s="106">
        <v>84.495354166666672</v>
      </c>
      <c r="J1911" s="109">
        <v>0</v>
      </c>
      <c r="K1911" s="104">
        <v>83.293770833333326</v>
      </c>
      <c r="L1911" s="107">
        <v>21.833895833333333</v>
      </c>
      <c r="M1911" s="117">
        <v>293.73683333333332</v>
      </c>
      <c r="N1911" s="108">
        <v>127.956875</v>
      </c>
      <c r="O1911" s="116">
        <v>68.431708333333333</v>
      </c>
      <c r="P1911" s="116"/>
      <c r="Q1911" s="116"/>
      <c r="R1911" s="39">
        <v>18.422439999999998</v>
      </c>
      <c r="S1911" s="180">
        <v>309.95814583333333</v>
      </c>
      <c r="T1911" s="180">
        <f t="shared" si="135"/>
        <v>16.22131250000001</v>
      </c>
      <c r="V1911" s="24">
        <f t="shared" si="131"/>
        <v>1410.228136684588</v>
      </c>
      <c r="X1911" s="5">
        <v>465.49548013467074</v>
      </c>
      <c r="Z1911" s="20">
        <f t="shared" si="132"/>
        <v>1875.7236168192587</v>
      </c>
      <c r="AA1911" s="59">
        <f t="shared" si="130"/>
        <v>41922</v>
      </c>
      <c r="AB1911" s="25">
        <v>139.5121</v>
      </c>
      <c r="AC1911" s="52">
        <v>224.54239999999999</v>
      </c>
      <c r="AD1911" s="53">
        <v>0</v>
      </c>
      <c r="AE1911" s="54">
        <v>419.8415</v>
      </c>
      <c r="AF1911" s="55">
        <v>165.73554000000001</v>
      </c>
      <c r="AG1911" s="56">
        <v>17.522349999999999</v>
      </c>
      <c r="AH1911" s="100">
        <v>11.964</v>
      </c>
      <c r="AI1911" s="35"/>
      <c r="AJ1911" s="58">
        <v>15.02488</v>
      </c>
      <c r="AK1911" s="58"/>
      <c r="AL1911" s="35">
        <v>0</v>
      </c>
      <c r="AM1911" s="35"/>
      <c r="AN1911" s="35"/>
      <c r="AQ1911" s="24">
        <f t="shared" si="134"/>
        <v>994.14277000000004</v>
      </c>
      <c r="AS1911" s="34">
        <v>705.76</v>
      </c>
      <c r="AU1911" s="20">
        <f t="shared" si="133"/>
        <v>1699.9027700000001</v>
      </c>
      <c r="AW1911" s="20"/>
    </row>
    <row r="1912" spans="1:49" x14ac:dyDescent="0.25">
      <c r="A1912" t="str">
        <f>VLOOKUP($B1912,'Cushing Balance'!$C$2:$E$500,3,TRUE)</f>
        <v>412014</v>
      </c>
      <c r="B1912" s="1">
        <v>41923</v>
      </c>
      <c r="C1912" s="31"/>
      <c r="D1912" s="101">
        <v>543.72277083333336</v>
      </c>
      <c r="E1912" s="110">
        <v>186.51797916666666</v>
      </c>
      <c r="F1912" s="105">
        <v>0</v>
      </c>
      <c r="G1912" s="27">
        <v>58.290634184587802</v>
      </c>
      <c r="H1912" s="111">
        <v>132.91785416666664</v>
      </c>
      <c r="I1912" s="106">
        <v>70.884583333333325</v>
      </c>
      <c r="J1912" s="109">
        <v>0</v>
      </c>
      <c r="K1912" s="104">
        <v>82.104875000000007</v>
      </c>
      <c r="L1912" s="107">
        <v>21.6789375</v>
      </c>
      <c r="M1912" s="117">
        <v>399.6626875</v>
      </c>
      <c r="N1912" s="108">
        <v>133.95820833333335</v>
      </c>
      <c r="O1912" s="116">
        <v>71.922875000000005</v>
      </c>
      <c r="P1912" s="116"/>
      <c r="Q1912" s="116"/>
      <c r="R1912" s="39">
        <v>19.083459999999999</v>
      </c>
      <c r="S1912" s="180">
        <v>370.26831249999998</v>
      </c>
      <c r="T1912" s="180">
        <f t="shared" si="135"/>
        <v>-29.394375000000025</v>
      </c>
      <c r="V1912" s="24">
        <f t="shared" si="131"/>
        <v>1720.7448650179213</v>
      </c>
      <c r="X1912" s="5">
        <v>465.49548013467074</v>
      </c>
      <c r="Z1912" s="20">
        <f t="shared" si="132"/>
        <v>2186.240345152592</v>
      </c>
      <c r="AA1912" s="59">
        <f t="shared" si="130"/>
        <v>41923</v>
      </c>
      <c r="AB1912" s="25">
        <v>149.65177</v>
      </c>
      <c r="AC1912" s="52">
        <v>364.59028999999998</v>
      </c>
      <c r="AD1912" s="53">
        <v>0</v>
      </c>
      <c r="AE1912" s="54">
        <v>447.07319000000001</v>
      </c>
      <c r="AF1912" s="55">
        <v>183.35923</v>
      </c>
      <c r="AG1912" s="56">
        <v>22.161560000000001</v>
      </c>
      <c r="AH1912" s="100">
        <v>12.1346875</v>
      </c>
      <c r="AI1912" s="35"/>
      <c r="AJ1912" s="58">
        <v>15.696579999999999</v>
      </c>
      <c r="AK1912" s="58"/>
      <c r="AL1912" s="35">
        <v>0</v>
      </c>
      <c r="AM1912" s="35"/>
      <c r="AN1912" s="35"/>
      <c r="AQ1912" s="24">
        <f t="shared" si="134"/>
        <v>1194.6673075000001</v>
      </c>
      <c r="AS1912" s="34">
        <v>705.76</v>
      </c>
      <c r="AU1912" s="20">
        <f t="shared" si="133"/>
        <v>1900.4273075000001</v>
      </c>
      <c r="AW1912" s="20"/>
    </row>
    <row r="1913" spans="1:49" x14ac:dyDescent="0.25">
      <c r="A1913" t="str">
        <f>VLOOKUP($B1913,'Cushing Balance'!$C$2:$E$500,3,TRUE)</f>
        <v>412014</v>
      </c>
      <c r="B1913" s="1">
        <v>41924</v>
      </c>
      <c r="C1913" s="31"/>
      <c r="D1913" s="101">
        <v>126.76470833333333</v>
      </c>
      <c r="E1913" s="110">
        <v>178.50897916666665</v>
      </c>
      <c r="F1913" s="105">
        <v>0</v>
      </c>
      <c r="G1913" s="27">
        <v>58.290634184587802</v>
      </c>
      <c r="H1913" s="111">
        <v>102.77477083333333</v>
      </c>
      <c r="I1913" s="106">
        <v>79.300104166666671</v>
      </c>
      <c r="J1913" s="109">
        <v>8.56</v>
      </c>
      <c r="K1913" s="104">
        <v>74.537395833333335</v>
      </c>
      <c r="L1913" s="107">
        <v>20.493874999999999</v>
      </c>
      <c r="M1913" s="117">
        <v>350.62793749999997</v>
      </c>
      <c r="N1913" s="108">
        <v>150</v>
      </c>
      <c r="O1913" s="116">
        <v>75.373895833333322</v>
      </c>
      <c r="P1913" s="116"/>
      <c r="Q1913" s="116"/>
      <c r="R1913" s="39">
        <v>17.636060000000001</v>
      </c>
      <c r="S1913" s="180">
        <v>336.62891666666667</v>
      </c>
      <c r="T1913" s="180">
        <f t="shared" si="135"/>
        <v>-13.999020833333304</v>
      </c>
      <c r="V1913" s="24">
        <f t="shared" si="131"/>
        <v>1242.8683608512545</v>
      </c>
      <c r="X1913" s="5">
        <v>465.49548013467074</v>
      </c>
      <c r="Z1913" s="20">
        <f t="shared" si="132"/>
        <v>1708.3638409859252</v>
      </c>
      <c r="AA1913" s="59">
        <f t="shared" si="130"/>
        <v>41924</v>
      </c>
      <c r="AB1913" s="25">
        <v>148.06039999999999</v>
      </c>
      <c r="AC1913" s="52">
        <v>371.38153999999997</v>
      </c>
      <c r="AD1913" s="53">
        <v>0</v>
      </c>
      <c r="AE1913" s="54">
        <v>432.55922999999996</v>
      </c>
      <c r="AF1913" s="55">
        <v>178.4041</v>
      </c>
      <c r="AG1913" s="56">
        <v>21.353000000000002</v>
      </c>
      <c r="AH1913" s="100">
        <v>7.8326666666666673</v>
      </c>
      <c r="AI1913" s="35"/>
      <c r="AJ1913" s="58">
        <v>16.005959999999998</v>
      </c>
      <c r="AK1913" s="58"/>
      <c r="AL1913" s="35">
        <v>0</v>
      </c>
      <c r="AM1913" s="35"/>
      <c r="AN1913" s="35"/>
      <c r="AQ1913" s="24">
        <f t="shared" si="134"/>
        <v>1175.5968966666667</v>
      </c>
      <c r="AS1913" s="34">
        <v>705.76</v>
      </c>
      <c r="AU1913" s="20">
        <f t="shared" si="133"/>
        <v>1881.3568966666667</v>
      </c>
      <c r="AW1913" s="20"/>
    </row>
    <row r="1914" spans="1:49" x14ac:dyDescent="0.25">
      <c r="A1914" t="str">
        <f>VLOOKUP($B1914,'Cushing Balance'!$C$2:$E$500,3,TRUE)</f>
        <v>412014</v>
      </c>
      <c r="B1914" s="1">
        <v>41925</v>
      </c>
      <c r="C1914" s="31"/>
      <c r="D1914" s="101">
        <v>143.65410416666666</v>
      </c>
      <c r="E1914" s="110">
        <v>171.17429166666665</v>
      </c>
      <c r="F1914" s="105">
        <v>0</v>
      </c>
      <c r="G1914" s="27">
        <v>58.290634184587802</v>
      </c>
      <c r="H1914" s="111">
        <v>101.78860416666667</v>
      </c>
      <c r="I1914" s="106">
        <v>74.501520833333331</v>
      </c>
      <c r="J1914" s="109">
        <v>12.924291666666669</v>
      </c>
      <c r="K1914" s="104">
        <v>80.345624999999998</v>
      </c>
      <c r="L1914" s="107">
        <v>21.756083333333333</v>
      </c>
      <c r="M1914" s="117">
        <v>385.15208333333334</v>
      </c>
      <c r="N1914" s="108">
        <v>149.8905</v>
      </c>
      <c r="O1914" s="116">
        <v>65.573145833333328</v>
      </c>
      <c r="P1914" s="116"/>
      <c r="Q1914" s="116"/>
      <c r="R1914" s="39">
        <v>28.241130000000002</v>
      </c>
      <c r="S1914" s="180">
        <v>368.58581249999997</v>
      </c>
      <c r="T1914" s="180">
        <f t="shared" si="135"/>
        <v>-16.566270833333363</v>
      </c>
      <c r="V1914" s="24">
        <f t="shared" si="131"/>
        <v>1293.2920141845877</v>
      </c>
      <c r="X1914" s="5">
        <v>465.49548013467074</v>
      </c>
      <c r="Z1914" s="20">
        <f t="shared" si="132"/>
        <v>1758.7874943192585</v>
      </c>
      <c r="AA1914" s="59">
        <f t="shared" si="130"/>
        <v>41925</v>
      </c>
      <c r="AB1914" s="25">
        <v>143.75082999999998</v>
      </c>
      <c r="AC1914" s="52">
        <v>378.22503999999998</v>
      </c>
      <c r="AD1914" s="53">
        <v>0</v>
      </c>
      <c r="AE1914" s="54">
        <v>438.97431</v>
      </c>
      <c r="AF1914" s="55">
        <v>187.91604000000001</v>
      </c>
      <c r="AG1914" s="56">
        <v>19.289290000000001</v>
      </c>
      <c r="AH1914" s="100">
        <v>15.868874999999999</v>
      </c>
      <c r="AI1914" s="35"/>
      <c r="AJ1914" s="58">
        <v>16.1416</v>
      </c>
      <c r="AK1914" s="58"/>
      <c r="AL1914" s="35">
        <v>0</v>
      </c>
      <c r="AM1914" s="35"/>
      <c r="AN1914" s="35"/>
      <c r="AQ1914" s="24">
        <f t="shared" si="134"/>
        <v>1200.1659849999999</v>
      </c>
      <c r="AS1914" s="34">
        <v>705.76</v>
      </c>
      <c r="AU1914" s="20">
        <f t="shared" si="133"/>
        <v>1905.9259849999999</v>
      </c>
      <c r="AW1914" s="20"/>
    </row>
    <row r="1915" spans="1:49" x14ac:dyDescent="0.25">
      <c r="A1915" t="str">
        <f>VLOOKUP($B1915,'Cushing Balance'!$C$2:$E$500,3,TRUE)</f>
        <v>412014</v>
      </c>
      <c r="B1915" s="1">
        <v>41926</v>
      </c>
      <c r="C1915" s="31"/>
      <c r="D1915" s="101">
        <v>482.85387500000002</v>
      </c>
      <c r="E1915" s="110">
        <v>174.81960416666666</v>
      </c>
      <c r="F1915" s="105">
        <v>0</v>
      </c>
      <c r="G1915" s="27">
        <v>58.290634184587802</v>
      </c>
      <c r="H1915" s="111">
        <v>111.62770833333333</v>
      </c>
      <c r="I1915" s="106">
        <v>88.310916666666671</v>
      </c>
      <c r="J1915" s="109">
        <v>0</v>
      </c>
      <c r="K1915" s="104">
        <v>76.389083333333332</v>
      </c>
      <c r="L1915" s="107">
        <v>21.915312499999999</v>
      </c>
      <c r="M1915" s="117">
        <v>272.13629166666669</v>
      </c>
      <c r="N1915" s="108">
        <v>136.200875</v>
      </c>
      <c r="O1915" s="116">
        <v>75.792020833333325</v>
      </c>
      <c r="P1915" s="116"/>
      <c r="Q1915" s="116"/>
      <c r="R1915" s="39">
        <v>23.078250000000001</v>
      </c>
      <c r="S1915" s="180">
        <v>284.03877083333333</v>
      </c>
      <c r="T1915" s="180">
        <f t="shared" si="135"/>
        <v>11.902479166666637</v>
      </c>
      <c r="V1915" s="24">
        <f t="shared" si="131"/>
        <v>1521.4145716845878</v>
      </c>
      <c r="X1915" s="5">
        <v>465.49548013467074</v>
      </c>
      <c r="Z1915" s="20">
        <f t="shared" si="132"/>
        <v>1986.9100518192586</v>
      </c>
      <c r="AA1915" s="59">
        <f t="shared" si="130"/>
        <v>41926</v>
      </c>
      <c r="AB1915" s="25">
        <v>130.02769000000001</v>
      </c>
      <c r="AC1915" s="52">
        <v>365.52209999999997</v>
      </c>
      <c r="AD1915" s="53">
        <v>0</v>
      </c>
      <c r="AE1915" s="54">
        <v>434.45443999999998</v>
      </c>
      <c r="AF1915" s="55">
        <v>210.42282999999998</v>
      </c>
      <c r="AG1915" s="56">
        <v>17.168080000000003</v>
      </c>
      <c r="AH1915" s="100">
        <v>14.764875</v>
      </c>
      <c r="AI1915" s="35"/>
      <c r="AJ1915" s="58">
        <v>15.655479999999999</v>
      </c>
      <c r="AK1915" s="58"/>
      <c r="AL1915" s="35">
        <v>0</v>
      </c>
      <c r="AM1915" s="35"/>
      <c r="AN1915" s="35"/>
      <c r="AQ1915" s="24">
        <f t="shared" si="134"/>
        <v>1188.0154949999999</v>
      </c>
      <c r="AS1915" s="34">
        <v>705.76</v>
      </c>
      <c r="AU1915" s="20">
        <f t="shared" si="133"/>
        <v>1893.7754949999999</v>
      </c>
      <c r="AW1915" s="20"/>
    </row>
    <row r="1916" spans="1:49" x14ac:dyDescent="0.25">
      <c r="A1916" t="str">
        <f>VLOOKUP($B1916,'Cushing Balance'!$C$2:$E$500,3,TRUE)</f>
        <v>412014</v>
      </c>
      <c r="B1916" s="1">
        <v>41927</v>
      </c>
      <c r="C1916" s="31"/>
      <c r="D1916" s="101">
        <v>169.28566666666666</v>
      </c>
      <c r="E1916" s="110">
        <v>174.40774999999999</v>
      </c>
      <c r="F1916" s="105">
        <v>0</v>
      </c>
      <c r="G1916" s="27">
        <v>58.290634184587802</v>
      </c>
      <c r="H1916" s="111">
        <v>122.02616666666667</v>
      </c>
      <c r="I1916" s="106">
        <v>103.11693750000001</v>
      </c>
      <c r="J1916" s="109">
        <v>1.034875</v>
      </c>
      <c r="K1916" s="104">
        <v>77.653479166666671</v>
      </c>
      <c r="L1916" s="107">
        <v>21.805083333333332</v>
      </c>
      <c r="M1916" s="117">
        <v>249.49112500000001</v>
      </c>
      <c r="N1916" s="108">
        <v>149.28116666666665</v>
      </c>
      <c r="O1916" s="116">
        <v>69.064062500000006</v>
      </c>
      <c r="P1916" s="116"/>
      <c r="Q1916" s="116"/>
      <c r="R1916" s="39">
        <v>0</v>
      </c>
      <c r="S1916" s="180">
        <v>273.71014583333329</v>
      </c>
      <c r="T1916" s="180">
        <f t="shared" si="135"/>
        <v>24.219020833333275</v>
      </c>
      <c r="V1916" s="24">
        <f t="shared" si="131"/>
        <v>1195.4569466845878</v>
      </c>
      <c r="X1916" s="5">
        <v>465.49548013467074</v>
      </c>
      <c r="Z1916" s="20">
        <f t="shared" si="132"/>
        <v>1660.9524268192586</v>
      </c>
      <c r="AA1916" s="59">
        <f t="shared" si="130"/>
        <v>41927</v>
      </c>
      <c r="AB1916" s="25">
        <v>130.11172999999999</v>
      </c>
      <c r="AC1916" s="52">
        <v>370.56759999999997</v>
      </c>
      <c r="AD1916" s="53">
        <v>0</v>
      </c>
      <c r="AE1916" s="54">
        <v>485.40052000000003</v>
      </c>
      <c r="AF1916" s="55">
        <v>211.11485000000002</v>
      </c>
      <c r="AG1916" s="56">
        <v>2.7619400000000001</v>
      </c>
      <c r="AH1916" s="100">
        <v>11.861666666666668</v>
      </c>
      <c r="AI1916" s="35"/>
      <c r="AJ1916" s="58">
        <v>15.70294</v>
      </c>
      <c r="AK1916" s="58"/>
      <c r="AL1916" s="35">
        <v>0</v>
      </c>
      <c r="AM1916" s="35"/>
      <c r="AN1916" s="35"/>
      <c r="AQ1916" s="24">
        <f t="shared" si="134"/>
        <v>1227.5212466666667</v>
      </c>
      <c r="AS1916" s="34">
        <v>705.76</v>
      </c>
      <c r="AU1916" s="20">
        <f t="shared" si="133"/>
        <v>1933.2812466666667</v>
      </c>
      <c r="AW1916" s="20"/>
    </row>
    <row r="1917" spans="1:49" x14ac:dyDescent="0.25">
      <c r="A1917" t="str">
        <f>VLOOKUP($B1917,'Cushing Balance'!$C$2:$E$500,3,TRUE)</f>
        <v>412014</v>
      </c>
      <c r="B1917" s="1">
        <v>41928</v>
      </c>
      <c r="C1917" s="31"/>
      <c r="D1917" s="101">
        <v>240.766625</v>
      </c>
      <c r="E1917" s="110">
        <v>195.06589583333334</v>
      </c>
      <c r="F1917" s="105">
        <v>0</v>
      </c>
      <c r="G1917" s="27">
        <v>58.290634184587802</v>
      </c>
      <c r="H1917" s="111">
        <v>113.57170833333333</v>
      </c>
      <c r="I1917" s="106">
        <v>81.648833333333329</v>
      </c>
      <c r="J1917" s="109">
        <v>2.905125</v>
      </c>
      <c r="K1917" s="104">
        <v>85.913541666666674</v>
      </c>
      <c r="L1917" s="107">
        <v>21.925999999999998</v>
      </c>
      <c r="M1917" s="117">
        <v>246.982125</v>
      </c>
      <c r="N1917" s="108">
        <v>119.1029375</v>
      </c>
      <c r="O1917" s="116">
        <v>75.835812500000003</v>
      </c>
      <c r="P1917" s="116"/>
      <c r="Q1917" s="116"/>
      <c r="R1917" s="39">
        <v>0</v>
      </c>
      <c r="S1917" s="180">
        <v>255.74258333333336</v>
      </c>
      <c r="T1917" s="180">
        <f t="shared" si="135"/>
        <v>8.7604583333333608</v>
      </c>
      <c r="V1917" s="24">
        <f t="shared" si="131"/>
        <v>1242.0092383512545</v>
      </c>
      <c r="X1917" s="5">
        <v>465.49548013467074</v>
      </c>
      <c r="Z1917" s="20">
        <f t="shared" si="132"/>
        <v>1707.5047184859252</v>
      </c>
      <c r="AA1917" s="59">
        <f t="shared" si="130"/>
        <v>41928</v>
      </c>
      <c r="AB1917" s="25">
        <v>129.97119000000001</v>
      </c>
      <c r="AC1917" s="52">
        <v>373.95841999999999</v>
      </c>
      <c r="AD1917" s="53">
        <v>0</v>
      </c>
      <c r="AE1917" s="54">
        <v>528.43922999999995</v>
      </c>
      <c r="AF1917" s="55">
        <v>184.35890000000001</v>
      </c>
      <c r="AG1917" s="56">
        <v>7.6949199999999998</v>
      </c>
      <c r="AH1917" s="100">
        <v>9.7821250000000006</v>
      </c>
      <c r="AI1917" s="35"/>
      <c r="AJ1917" s="58">
        <v>15.77148</v>
      </c>
      <c r="AK1917" s="58"/>
      <c r="AL1917" s="35">
        <v>0</v>
      </c>
      <c r="AM1917" s="35"/>
      <c r="AN1917" s="35"/>
      <c r="AQ1917" s="24">
        <f t="shared" si="134"/>
        <v>1249.976265</v>
      </c>
      <c r="AS1917" s="34">
        <v>705.76</v>
      </c>
      <c r="AU1917" s="20">
        <f t="shared" si="133"/>
        <v>1955.736265</v>
      </c>
      <c r="AW1917" s="20"/>
    </row>
    <row r="1918" spans="1:49" x14ac:dyDescent="0.25">
      <c r="A1918" t="str">
        <f>VLOOKUP($B1918,'Cushing Balance'!$C$2:$E$500,3,TRUE)</f>
        <v>412014</v>
      </c>
      <c r="B1918" s="1">
        <v>41929</v>
      </c>
      <c r="C1918" s="31"/>
      <c r="D1918" s="101">
        <v>467.06208333333331</v>
      </c>
      <c r="E1918" s="110">
        <v>192.92308333333335</v>
      </c>
      <c r="F1918" s="105">
        <v>0</v>
      </c>
      <c r="G1918" s="27">
        <v>58.290634184587802</v>
      </c>
      <c r="H1918" s="111">
        <v>85.882333333333335</v>
      </c>
      <c r="I1918" s="106">
        <v>85.016395833333334</v>
      </c>
      <c r="J1918" s="109">
        <v>2.7164999999999999</v>
      </c>
      <c r="K1918" s="104">
        <v>88.494104166666673</v>
      </c>
      <c r="L1918" s="107">
        <v>21.552041666666668</v>
      </c>
      <c r="M1918" s="117">
        <v>244.67022916666664</v>
      </c>
      <c r="N1918" s="108">
        <v>150</v>
      </c>
      <c r="O1918" s="116">
        <v>72.30254166666667</v>
      </c>
      <c r="P1918" s="116"/>
      <c r="Q1918" s="116"/>
      <c r="R1918" s="39">
        <v>47.933730000000004</v>
      </c>
      <c r="S1918" s="180">
        <v>219.34916666666666</v>
      </c>
      <c r="T1918" s="180">
        <f t="shared" si="135"/>
        <v>-25.321062499999982</v>
      </c>
      <c r="V1918" s="24">
        <f t="shared" si="131"/>
        <v>1516.8436766845878</v>
      </c>
      <c r="X1918" s="5">
        <v>465.49548013467074</v>
      </c>
      <c r="Z1918" s="20">
        <f t="shared" si="132"/>
        <v>1982.3391568192585</v>
      </c>
      <c r="AA1918" s="59">
        <f t="shared" si="130"/>
        <v>41929</v>
      </c>
      <c r="AB1918" s="25">
        <v>132.92610000000002</v>
      </c>
      <c r="AC1918" s="52">
        <v>371.13684999999998</v>
      </c>
      <c r="AD1918" s="53">
        <v>0</v>
      </c>
      <c r="AE1918" s="54">
        <v>504.07087999999999</v>
      </c>
      <c r="AF1918" s="55">
        <v>194.84804</v>
      </c>
      <c r="AG1918" s="56">
        <v>19.47063</v>
      </c>
      <c r="AH1918" s="100">
        <v>21.516979166666669</v>
      </c>
      <c r="AI1918" s="35"/>
      <c r="AJ1918" s="58">
        <v>16.066420000000001</v>
      </c>
      <c r="AK1918" s="58"/>
      <c r="AL1918" s="35">
        <v>0</v>
      </c>
      <c r="AM1918" s="35"/>
      <c r="AN1918" s="35"/>
      <c r="AQ1918" s="24">
        <f t="shared" si="134"/>
        <v>1260.0358991666669</v>
      </c>
      <c r="AS1918" s="34">
        <v>705.76</v>
      </c>
      <c r="AU1918" s="20">
        <f t="shared" si="133"/>
        <v>1965.7958991666669</v>
      </c>
      <c r="AW1918" s="20"/>
    </row>
    <row r="1919" spans="1:49" x14ac:dyDescent="0.25">
      <c r="A1919" t="str">
        <f>VLOOKUP($B1919,'Cushing Balance'!$C$2:$E$500,3,TRUE)</f>
        <v>422014</v>
      </c>
      <c r="B1919" s="1">
        <v>41930</v>
      </c>
      <c r="C1919" s="31"/>
      <c r="D1919" s="101">
        <v>192.75381250000001</v>
      </c>
      <c r="E1919" s="110">
        <v>184.93379166666665</v>
      </c>
      <c r="F1919" s="105">
        <v>0</v>
      </c>
      <c r="G1919" s="27">
        <v>58.290634184587802</v>
      </c>
      <c r="H1919" s="111">
        <v>91.510979166666672</v>
      </c>
      <c r="I1919" s="106">
        <v>87.194104166666676</v>
      </c>
      <c r="J1919" s="109">
        <v>1.9066875000000001</v>
      </c>
      <c r="K1919" s="104">
        <v>88.717583333333323</v>
      </c>
      <c r="L1919" s="107">
        <v>21.88354166666667</v>
      </c>
      <c r="M1919" s="117">
        <v>237.58206250000001</v>
      </c>
      <c r="N1919" s="108">
        <v>150</v>
      </c>
      <c r="O1919" s="116">
        <v>74.692895833333324</v>
      </c>
      <c r="P1919" s="116"/>
      <c r="Q1919" s="116"/>
      <c r="R1919" s="39">
        <v>21.963830000000002</v>
      </c>
      <c r="S1919" s="180">
        <v>253.54795833333336</v>
      </c>
      <c r="T1919" s="180">
        <f t="shared" si="135"/>
        <v>15.965895833333349</v>
      </c>
      <c r="V1919" s="24">
        <f t="shared" si="131"/>
        <v>1211.4299225179209</v>
      </c>
      <c r="X1919" s="5">
        <v>465.49548013467074</v>
      </c>
      <c r="Z1919" s="20">
        <f t="shared" si="132"/>
        <v>1676.9254026525916</v>
      </c>
      <c r="AA1919" s="59">
        <f t="shared" si="130"/>
        <v>41930</v>
      </c>
      <c r="AB1919" s="25">
        <v>148.26723000000001</v>
      </c>
      <c r="AC1919" s="52">
        <v>370.11496</v>
      </c>
      <c r="AD1919" s="53">
        <v>0</v>
      </c>
      <c r="AE1919" s="54">
        <v>472.77034999999995</v>
      </c>
      <c r="AF1919" s="55">
        <v>204.40931</v>
      </c>
      <c r="AG1919" s="56">
        <v>11.394500000000001</v>
      </c>
      <c r="AH1919" s="100">
        <v>34.562729166666664</v>
      </c>
      <c r="AI1919" s="35"/>
      <c r="AJ1919" s="58">
        <v>15.997350000000001</v>
      </c>
      <c r="AK1919" s="58"/>
      <c r="AL1919" s="35">
        <v>0</v>
      </c>
      <c r="AM1919" s="35"/>
      <c r="AN1919" s="35"/>
      <c r="AQ1919" s="24">
        <f t="shared" si="134"/>
        <v>1257.516429166667</v>
      </c>
      <c r="AS1919" s="34">
        <v>705.76</v>
      </c>
      <c r="AU1919" s="20">
        <f t="shared" si="133"/>
        <v>1963.276429166667</v>
      </c>
      <c r="AW1919" s="20"/>
    </row>
    <row r="1920" spans="1:49" x14ac:dyDescent="0.25">
      <c r="A1920" t="str">
        <f>VLOOKUP($B1920,'Cushing Balance'!$C$2:$E$500,3,TRUE)</f>
        <v>422014</v>
      </c>
      <c r="B1920" s="1">
        <v>41931</v>
      </c>
      <c r="C1920" s="31"/>
      <c r="D1920" s="101">
        <v>253.60287500000001</v>
      </c>
      <c r="E1920" s="110">
        <v>185.58552083333333</v>
      </c>
      <c r="F1920" s="105">
        <v>0</v>
      </c>
      <c r="G1920" s="27">
        <v>58.290634184587802</v>
      </c>
      <c r="H1920" s="111">
        <v>99.293270833333324</v>
      </c>
      <c r="I1920" s="106">
        <v>67.199083333333334</v>
      </c>
      <c r="J1920" s="109">
        <v>0</v>
      </c>
      <c r="K1920" s="104">
        <v>86.0450625</v>
      </c>
      <c r="L1920" s="107">
        <v>21.940979166666668</v>
      </c>
      <c r="M1920" s="117">
        <v>231.49070833333334</v>
      </c>
      <c r="N1920" s="108">
        <v>149.50541666666666</v>
      </c>
      <c r="O1920" s="116">
        <v>67.47022916666667</v>
      </c>
      <c r="P1920" s="116"/>
      <c r="Q1920" s="116"/>
      <c r="R1920" s="39">
        <v>19.04223</v>
      </c>
      <c r="S1920" s="180">
        <v>235.8168125</v>
      </c>
      <c r="T1920" s="180">
        <f t="shared" si="135"/>
        <v>4.3261041666666529</v>
      </c>
      <c r="V1920" s="24">
        <f t="shared" si="131"/>
        <v>1239.4660100179212</v>
      </c>
      <c r="X1920" s="5">
        <v>465.49548013467074</v>
      </c>
      <c r="Z1920" s="20">
        <f t="shared" si="132"/>
        <v>1704.961490152592</v>
      </c>
      <c r="AA1920" s="59">
        <f t="shared" si="130"/>
        <v>41931</v>
      </c>
      <c r="AB1920" s="25">
        <v>148.07820999999998</v>
      </c>
      <c r="AC1920" s="52">
        <v>326.22409999999996</v>
      </c>
      <c r="AD1920" s="53">
        <v>0</v>
      </c>
      <c r="AE1920" s="54">
        <v>466.14671000000004</v>
      </c>
      <c r="AF1920" s="55">
        <v>205.33637999999999</v>
      </c>
      <c r="AG1920" s="56">
        <v>21.955099999999998</v>
      </c>
      <c r="AH1920" s="100">
        <v>14.504020833333332</v>
      </c>
      <c r="AI1920" s="35"/>
      <c r="AJ1920" s="58">
        <v>15.686579999999999</v>
      </c>
      <c r="AK1920" s="58"/>
      <c r="AL1920" s="35">
        <v>0</v>
      </c>
      <c r="AM1920" s="35"/>
      <c r="AN1920" s="35"/>
      <c r="AQ1920" s="24">
        <f t="shared" si="134"/>
        <v>1197.9311008333332</v>
      </c>
      <c r="AS1920" s="34">
        <v>705.76</v>
      </c>
      <c r="AU1920" s="20">
        <f t="shared" si="133"/>
        <v>1903.6911008333332</v>
      </c>
      <c r="AW1920" s="20"/>
    </row>
    <row r="1921" spans="1:49" x14ac:dyDescent="0.25">
      <c r="A1921" t="str">
        <f>VLOOKUP($B1921,'Cushing Balance'!$C$2:$E$500,3,TRUE)</f>
        <v>422014</v>
      </c>
      <c r="B1921" s="1">
        <v>41932</v>
      </c>
      <c r="C1921" s="31"/>
      <c r="D1921" s="101">
        <v>490.93335416666667</v>
      </c>
      <c r="E1921" s="110">
        <v>186.71858333333336</v>
      </c>
      <c r="F1921" s="105">
        <v>0</v>
      </c>
      <c r="G1921" s="27">
        <v>58.290634184587802</v>
      </c>
      <c r="H1921" s="111">
        <v>110.34729166666668</v>
      </c>
      <c r="I1921" s="106">
        <v>76.494687499999998</v>
      </c>
      <c r="J1921" s="109">
        <v>9.6664999999999992</v>
      </c>
      <c r="K1921" s="104">
        <v>85.146708333333322</v>
      </c>
      <c r="L1921" s="107">
        <v>21.358916666666669</v>
      </c>
      <c r="M1921" s="117">
        <v>243.0906875</v>
      </c>
      <c r="N1921" s="108">
        <v>149.92104166666667</v>
      </c>
      <c r="O1921" s="116">
        <v>72.52825</v>
      </c>
      <c r="P1921" s="116"/>
      <c r="Q1921" s="116"/>
      <c r="R1921" s="39">
        <v>59.162599999999998</v>
      </c>
      <c r="S1921" s="180">
        <v>249.82681249999999</v>
      </c>
      <c r="T1921" s="180">
        <f t="shared" si="135"/>
        <v>6.736124999999987</v>
      </c>
      <c r="V1921" s="24">
        <f t="shared" si="131"/>
        <v>1563.6592550179216</v>
      </c>
      <c r="X1921" s="5">
        <v>465.49548013467074</v>
      </c>
      <c r="Z1921" s="20">
        <f t="shared" si="132"/>
        <v>2029.1547351525924</v>
      </c>
      <c r="AA1921" s="59">
        <f t="shared" si="130"/>
        <v>41932</v>
      </c>
      <c r="AB1921" s="25">
        <v>133.38751999999999</v>
      </c>
      <c r="AC1921" s="52">
        <v>377.97784999999999</v>
      </c>
      <c r="AD1921" s="53">
        <v>0</v>
      </c>
      <c r="AE1921" s="54">
        <v>443.09992</v>
      </c>
      <c r="AF1921" s="55">
        <v>202.72363000000001</v>
      </c>
      <c r="AG1921" s="56">
        <v>21.57517</v>
      </c>
      <c r="AH1921" s="100">
        <v>13.069041666666667</v>
      </c>
      <c r="AI1921" s="35"/>
      <c r="AJ1921" s="58">
        <v>15.841040000000001</v>
      </c>
      <c r="AK1921" s="58"/>
      <c r="AL1921" s="35">
        <v>0</v>
      </c>
      <c r="AM1921" s="35"/>
      <c r="AN1921" s="35"/>
      <c r="AQ1921" s="24">
        <f t="shared" si="134"/>
        <v>1207.6741716666668</v>
      </c>
      <c r="AS1921" s="34">
        <v>705.76</v>
      </c>
      <c r="AU1921" s="20">
        <f t="shared" si="133"/>
        <v>1913.4341716666668</v>
      </c>
      <c r="AW1921" s="20"/>
    </row>
    <row r="1922" spans="1:49" x14ac:dyDescent="0.25">
      <c r="A1922" t="str">
        <f>VLOOKUP($B1922,'Cushing Balance'!$C$2:$E$500,3,TRUE)</f>
        <v>422014</v>
      </c>
      <c r="B1922" s="1">
        <v>41933</v>
      </c>
      <c r="C1922" s="31"/>
      <c r="D1922" s="101">
        <v>105.96010416666667</v>
      </c>
      <c r="E1922" s="110">
        <v>183.98383333333334</v>
      </c>
      <c r="F1922" s="105">
        <v>0</v>
      </c>
      <c r="G1922" s="27">
        <v>58.290634184587802</v>
      </c>
      <c r="H1922" s="111">
        <v>111.19489583333333</v>
      </c>
      <c r="I1922" s="106">
        <v>93.546000000000006</v>
      </c>
      <c r="J1922" s="109">
        <v>20.1825625</v>
      </c>
      <c r="K1922" s="104">
        <v>82.844624999999994</v>
      </c>
      <c r="L1922" s="107">
        <v>21.220854166666669</v>
      </c>
      <c r="M1922" s="117">
        <v>248.01343750000001</v>
      </c>
      <c r="N1922" s="108">
        <v>109.54883333333333</v>
      </c>
      <c r="O1922" s="116">
        <v>74.231520833333335</v>
      </c>
      <c r="P1922" s="116"/>
      <c r="Q1922" s="116"/>
      <c r="R1922" s="39">
        <v>47.363599999999998</v>
      </c>
      <c r="S1922" s="180">
        <v>276.92564583333331</v>
      </c>
      <c r="T1922" s="180">
        <f t="shared" si="135"/>
        <v>28.912208333333297</v>
      </c>
      <c r="V1922" s="24">
        <f t="shared" si="131"/>
        <v>1156.3809008512544</v>
      </c>
      <c r="X1922" s="5">
        <v>465.49548013467074</v>
      </c>
      <c r="Z1922" s="20">
        <f t="shared" si="132"/>
        <v>1621.8763809859252</v>
      </c>
      <c r="AA1922" s="59">
        <f t="shared" si="130"/>
        <v>41933</v>
      </c>
      <c r="AB1922" s="25">
        <v>149.18465</v>
      </c>
      <c r="AC1922" s="52">
        <v>366.35621000000003</v>
      </c>
      <c r="AD1922" s="53">
        <v>0</v>
      </c>
      <c r="AE1922" s="54">
        <v>258.99315000000001</v>
      </c>
      <c r="AF1922" s="55">
        <v>147.84829000000002</v>
      </c>
      <c r="AG1922" s="56">
        <v>21.539210000000001</v>
      </c>
      <c r="AH1922" s="100">
        <v>11.800770833333333</v>
      </c>
      <c r="AI1922" s="35"/>
      <c r="AJ1922" s="58">
        <v>16.049499999999998</v>
      </c>
      <c r="AK1922" s="58"/>
      <c r="AL1922" s="35">
        <v>0</v>
      </c>
      <c r="AM1922" s="35"/>
      <c r="AN1922" s="35"/>
      <c r="AQ1922" s="24">
        <f t="shared" si="134"/>
        <v>971.77178083333342</v>
      </c>
      <c r="AS1922" s="34">
        <v>705.76</v>
      </c>
      <c r="AU1922" s="20">
        <f t="shared" si="133"/>
        <v>1677.5317808333334</v>
      </c>
      <c r="AW1922" s="20"/>
    </row>
    <row r="1923" spans="1:49" x14ac:dyDescent="0.25">
      <c r="A1923" t="str">
        <f>VLOOKUP($B1923,'Cushing Balance'!$C$2:$E$500,3,TRUE)</f>
        <v>422014</v>
      </c>
      <c r="B1923" s="1">
        <v>41934</v>
      </c>
      <c r="C1923" s="31"/>
      <c r="D1923" s="101">
        <v>317.65131250000002</v>
      </c>
      <c r="E1923" s="110">
        <v>174.13072916666667</v>
      </c>
      <c r="F1923" s="105">
        <v>0</v>
      </c>
      <c r="G1923" s="27">
        <v>58.290634184587802</v>
      </c>
      <c r="H1923" s="111">
        <v>90.903125000000003</v>
      </c>
      <c r="I1923" s="106">
        <v>85.883958333333325</v>
      </c>
      <c r="J1923" s="109">
        <v>1.962375</v>
      </c>
      <c r="K1923" s="104">
        <v>83.687708333333333</v>
      </c>
      <c r="L1923" s="107">
        <v>21.949229166666669</v>
      </c>
      <c r="M1923" s="117">
        <v>242.14233333333334</v>
      </c>
      <c r="N1923" s="108">
        <v>117.88358333333333</v>
      </c>
      <c r="O1923" s="116">
        <v>74.143562500000002</v>
      </c>
      <c r="P1923" s="116"/>
      <c r="Q1923" s="116"/>
      <c r="R1923" s="39">
        <v>22.168830000000003</v>
      </c>
      <c r="S1923" s="180">
        <v>239.25570833333333</v>
      </c>
      <c r="T1923" s="180">
        <f t="shared" si="135"/>
        <v>-2.8866250000000093</v>
      </c>
      <c r="V1923" s="24">
        <f t="shared" si="131"/>
        <v>1290.7973808512545</v>
      </c>
      <c r="X1923" s="5">
        <v>465.49548013467074</v>
      </c>
      <c r="Z1923" s="20">
        <f t="shared" si="132"/>
        <v>1756.2928609859252</v>
      </c>
      <c r="AA1923" s="59">
        <f t="shared" si="130"/>
        <v>41934</v>
      </c>
      <c r="AB1923" s="25">
        <v>130.38533000000001</v>
      </c>
      <c r="AC1923" s="52">
        <v>370.92275000000001</v>
      </c>
      <c r="AD1923" s="53">
        <v>0</v>
      </c>
      <c r="AE1923" s="54">
        <v>504.63572999999997</v>
      </c>
      <c r="AF1923" s="55">
        <v>229.76832999999999</v>
      </c>
      <c r="AG1923" s="56">
        <v>6.7025800000000002</v>
      </c>
      <c r="AH1923" s="100">
        <v>9.3413958333333333</v>
      </c>
      <c r="AI1923" s="35"/>
      <c r="AJ1923" s="58">
        <v>11.165040000000001</v>
      </c>
      <c r="AK1923" s="58"/>
      <c r="AL1923" s="35">
        <v>0</v>
      </c>
      <c r="AM1923" s="35"/>
      <c r="AN1923" s="35"/>
      <c r="AQ1923" s="24">
        <f t="shared" si="134"/>
        <v>1262.9211558333334</v>
      </c>
      <c r="AS1923" s="34">
        <v>705.76</v>
      </c>
      <c r="AU1923" s="20">
        <f t="shared" si="133"/>
        <v>1968.6811558333334</v>
      </c>
      <c r="AW1923" s="20"/>
    </row>
    <row r="1924" spans="1:49" x14ac:dyDescent="0.25">
      <c r="A1924" t="str">
        <f>VLOOKUP($B1924,'Cushing Balance'!$C$2:$E$500,3,TRUE)</f>
        <v>422014</v>
      </c>
      <c r="B1924" s="1">
        <v>41935</v>
      </c>
      <c r="C1924" s="31"/>
      <c r="D1924" s="101">
        <v>340.25416666666666</v>
      </c>
      <c r="E1924" s="110">
        <v>190.58168749999999</v>
      </c>
      <c r="F1924" s="105">
        <v>0</v>
      </c>
      <c r="G1924" s="27">
        <v>58.290634184587802</v>
      </c>
      <c r="H1924" s="111">
        <v>84.874875000000003</v>
      </c>
      <c r="I1924" s="106">
        <v>72.715645833333326</v>
      </c>
      <c r="J1924" s="109">
        <v>0</v>
      </c>
      <c r="K1924" s="104">
        <v>78.559354166666665</v>
      </c>
      <c r="L1924" s="107">
        <v>21.963604166666666</v>
      </c>
      <c r="M1924" s="117">
        <v>230.10964583333333</v>
      </c>
      <c r="N1924" s="108">
        <v>81.290979166666673</v>
      </c>
      <c r="O1924" s="116">
        <v>74.58741666666667</v>
      </c>
      <c r="P1924" s="116"/>
      <c r="Q1924" s="116"/>
      <c r="R1924" s="39">
        <v>64.833349999999996</v>
      </c>
      <c r="S1924" s="180">
        <v>249.32983333333334</v>
      </c>
      <c r="T1924" s="180">
        <f t="shared" si="135"/>
        <v>19.220187500000009</v>
      </c>
      <c r="V1924" s="24">
        <f t="shared" si="131"/>
        <v>1298.0613591845877</v>
      </c>
      <c r="X1924" s="5">
        <v>465.49548013467074</v>
      </c>
      <c r="Z1924" s="20">
        <f t="shared" si="132"/>
        <v>1763.5568393192584</v>
      </c>
      <c r="AA1924" s="59">
        <f t="shared" si="130"/>
        <v>41935</v>
      </c>
      <c r="AB1924" s="25">
        <v>138.38759999999999</v>
      </c>
      <c r="AC1924" s="52">
        <v>379.15747999999996</v>
      </c>
      <c r="AD1924" s="53">
        <v>0</v>
      </c>
      <c r="AE1924" s="54">
        <v>294.79115000000002</v>
      </c>
      <c r="AF1924" s="55">
        <v>229.39856</v>
      </c>
      <c r="AG1924" s="56">
        <v>0</v>
      </c>
      <c r="AH1924" s="100">
        <v>11.766187499999999</v>
      </c>
      <c r="AI1924" s="35"/>
      <c r="AJ1924" s="58">
        <v>8.7007700000000003</v>
      </c>
      <c r="AK1924" s="58"/>
      <c r="AL1924" s="35">
        <v>0</v>
      </c>
      <c r="AM1924" s="35"/>
      <c r="AN1924" s="35"/>
      <c r="AQ1924" s="24">
        <f t="shared" si="134"/>
        <v>1062.2017474999998</v>
      </c>
      <c r="AS1924" s="34">
        <v>705.76</v>
      </c>
      <c r="AU1924" s="20">
        <f t="shared" si="133"/>
        <v>1767.9617474999998</v>
      </c>
      <c r="AW1924" s="20"/>
    </row>
    <row r="1925" spans="1:49" x14ac:dyDescent="0.25">
      <c r="A1925" t="str">
        <f>VLOOKUP($B1925,'Cushing Balance'!$C$2:$E$500,3,TRUE)</f>
        <v>422014</v>
      </c>
      <c r="B1925" s="1">
        <v>41936</v>
      </c>
      <c r="C1925" s="31"/>
      <c r="D1925" s="101">
        <v>236.84972916666666</v>
      </c>
      <c r="E1925" s="110">
        <v>185.30627083333334</v>
      </c>
      <c r="F1925" s="105">
        <v>0</v>
      </c>
      <c r="G1925" s="27">
        <v>58.290634184587802</v>
      </c>
      <c r="H1925" s="111">
        <v>88.103187500000004</v>
      </c>
      <c r="I1925" s="106">
        <v>71.708770833333332</v>
      </c>
      <c r="J1925" s="109">
        <v>2.2736874999999999</v>
      </c>
      <c r="K1925" s="104">
        <v>86.856375</v>
      </c>
      <c r="L1925" s="107">
        <v>22.503791666666668</v>
      </c>
      <c r="M1925" s="117">
        <v>339.37106249999999</v>
      </c>
      <c r="N1925" s="108">
        <v>136.30997916666666</v>
      </c>
      <c r="O1925" s="116">
        <v>73.422895833333328</v>
      </c>
      <c r="P1925" s="116"/>
      <c r="Q1925" s="116"/>
      <c r="R1925" s="39">
        <v>66.054880000000011</v>
      </c>
      <c r="S1925" s="180">
        <v>351.39845833333334</v>
      </c>
      <c r="T1925" s="180">
        <f t="shared" si="135"/>
        <v>12.027395833333344</v>
      </c>
      <c r="V1925" s="24">
        <f t="shared" si="131"/>
        <v>1367.0512641845876</v>
      </c>
      <c r="X1925" s="5">
        <v>465.49548013467074</v>
      </c>
      <c r="Z1925" s="20">
        <f t="shared" si="132"/>
        <v>1832.5467443192583</v>
      </c>
      <c r="AA1925" s="59">
        <f t="shared" si="130"/>
        <v>41936</v>
      </c>
      <c r="AB1925" s="25">
        <v>143.17239999999998</v>
      </c>
      <c r="AC1925" s="52">
        <v>375.06155999999999</v>
      </c>
      <c r="AD1925" s="53">
        <v>0</v>
      </c>
      <c r="AE1925" s="54">
        <v>491.37481000000002</v>
      </c>
      <c r="AF1925" s="55">
        <v>230.89623</v>
      </c>
      <c r="AG1925" s="56">
        <v>0</v>
      </c>
      <c r="AH1925" s="100">
        <v>9.3272916666666656</v>
      </c>
      <c r="AI1925" s="35"/>
      <c r="AJ1925" s="58">
        <v>13.26858</v>
      </c>
      <c r="AK1925" s="58"/>
      <c r="AL1925" s="35">
        <v>0</v>
      </c>
      <c r="AM1925" s="35"/>
      <c r="AN1925" s="35"/>
      <c r="AQ1925" s="24">
        <f t="shared" si="134"/>
        <v>1263.1008716666668</v>
      </c>
      <c r="AS1925" s="34">
        <v>705.76</v>
      </c>
      <c r="AU1925" s="20">
        <f t="shared" si="133"/>
        <v>1968.8608716666668</v>
      </c>
      <c r="AW1925" s="20"/>
    </row>
    <row r="1926" spans="1:49" x14ac:dyDescent="0.25">
      <c r="A1926" t="str">
        <f>VLOOKUP($B1926,'Cushing Balance'!$C$2:$E$500,3,TRUE)</f>
        <v>432014</v>
      </c>
      <c r="B1926" s="1">
        <v>41937</v>
      </c>
      <c r="C1926" s="31"/>
      <c r="D1926" s="101">
        <v>265.99225000000001</v>
      </c>
      <c r="E1926" s="110">
        <v>153.06664583333335</v>
      </c>
      <c r="F1926" s="105">
        <v>0</v>
      </c>
      <c r="G1926" s="27">
        <v>58.290634184587802</v>
      </c>
      <c r="H1926" s="111">
        <v>90.451479166666672</v>
      </c>
      <c r="I1926" s="106">
        <v>72.107937500000006</v>
      </c>
      <c r="J1926" s="109">
        <v>10.893916666666668</v>
      </c>
      <c r="K1926" s="104">
        <v>86.012437500000004</v>
      </c>
      <c r="L1926" s="107">
        <v>22.861249999999998</v>
      </c>
      <c r="M1926" s="117">
        <v>249.14658333333335</v>
      </c>
      <c r="N1926" s="108">
        <v>139.69887499999999</v>
      </c>
      <c r="O1926" s="116">
        <v>74.60489583333333</v>
      </c>
      <c r="P1926" s="116"/>
      <c r="Q1926" s="116"/>
      <c r="R1926" s="39">
        <v>13.56381</v>
      </c>
      <c r="S1926" s="180">
        <v>259.705375</v>
      </c>
      <c r="T1926" s="180">
        <f t="shared" si="135"/>
        <v>10.55879166666665</v>
      </c>
      <c r="V1926" s="24">
        <f t="shared" si="131"/>
        <v>1236.6907150179215</v>
      </c>
      <c r="X1926" s="5">
        <v>465.49548013467074</v>
      </c>
      <c r="Z1926" s="20">
        <f t="shared" si="132"/>
        <v>1702.1861951525923</v>
      </c>
      <c r="AA1926" s="59">
        <f t="shared" si="130"/>
        <v>41937</v>
      </c>
      <c r="AB1926" s="25">
        <v>142.38394</v>
      </c>
      <c r="AC1926" s="52">
        <v>327.7894</v>
      </c>
      <c r="AD1926" s="53">
        <v>0</v>
      </c>
      <c r="AE1926" s="54">
        <v>455.58919000000003</v>
      </c>
      <c r="AF1926" s="55">
        <v>230.60298</v>
      </c>
      <c r="AG1926" s="56">
        <v>11.621540000000001</v>
      </c>
      <c r="AH1926" s="100">
        <v>22.339749999999999</v>
      </c>
      <c r="AI1926" s="35"/>
      <c r="AJ1926" s="58">
        <v>15.874600000000001</v>
      </c>
      <c r="AK1926" s="58"/>
      <c r="AL1926" s="35">
        <v>0</v>
      </c>
      <c r="AM1926" s="35"/>
      <c r="AN1926" s="35"/>
      <c r="AQ1926" s="24">
        <f t="shared" si="134"/>
        <v>1206.2014000000004</v>
      </c>
      <c r="AS1926" s="34">
        <v>705.76</v>
      </c>
      <c r="AU1926" s="20">
        <f t="shared" si="133"/>
        <v>1911.9614000000004</v>
      </c>
      <c r="AW1926" s="20"/>
    </row>
    <row r="1927" spans="1:49" x14ac:dyDescent="0.25">
      <c r="A1927" t="str">
        <f>VLOOKUP($B1927,'Cushing Balance'!$C$2:$E$500,3,TRUE)</f>
        <v>432014</v>
      </c>
      <c r="B1927" s="1">
        <v>41938</v>
      </c>
      <c r="C1927" s="31"/>
      <c r="D1927" s="101">
        <v>350.65047916666668</v>
      </c>
      <c r="E1927" s="110">
        <v>185.55229166666666</v>
      </c>
      <c r="F1927" s="105">
        <v>0</v>
      </c>
      <c r="G1927" s="27">
        <v>58.290634184587802</v>
      </c>
      <c r="H1927" s="111">
        <v>90.775562500000007</v>
      </c>
      <c r="I1927" s="106">
        <v>77.778479166666671</v>
      </c>
      <c r="J1927" s="109">
        <v>43.805937499999999</v>
      </c>
      <c r="K1927" s="104">
        <v>89.254541666666668</v>
      </c>
      <c r="L1927" s="107">
        <v>22.979416666666669</v>
      </c>
      <c r="M1927" s="117">
        <v>240.89516666666665</v>
      </c>
      <c r="N1927" s="108">
        <v>145.05247916666664</v>
      </c>
      <c r="O1927" s="116">
        <v>75.710333333333324</v>
      </c>
      <c r="P1927" s="116"/>
      <c r="Q1927" s="116"/>
      <c r="R1927" s="39">
        <v>9.7357499999999995</v>
      </c>
      <c r="S1927" s="180">
        <v>257.4779375</v>
      </c>
      <c r="T1927" s="180">
        <f t="shared" si="135"/>
        <v>16.582770833333342</v>
      </c>
      <c r="V1927" s="24">
        <f t="shared" si="131"/>
        <v>1390.481071684588</v>
      </c>
      <c r="X1927" s="5">
        <v>465.49548013467074</v>
      </c>
      <c r="Z1927" s="20">
        <f t="shared" si="132"/>
        <v>1855.9765518192587</v>
      </c>
      <c r="AA1927" s="59">
        <f t="shared" si="130"/>
        <v>41938</v>
      </c>
      <c r="AB1927" s="25">
        <v>135.39551999999998</v>
      </c>
      <c r="AC1927" s="52">
        <v>269.49829</v>
      </c>
      <c r="AD1927" s="53">
        <v>0</v>
      </c>
      <c r="AE1927" s="54">
        <v>452.08830999999998</v>
      </c>
      <c r="AF1927" s="55">
        <v>225.20342000000002</v>
      </c>
      <c r="AG1927" s="56">
        <v>22.15719</v>
      </c>
      <c r="AH1927" s="100">
        <v>8.8504791666666662</v>
      </c>
      <c r="AI1927" s="35"/>
      <c r="AJ1927" s="58">
        <v>15.579540000000001</v>
      </c>
      <c r="AK1927" s="58"/>
      <c r="AL1927" s="35">
        <v>0</v>
      </c>
      <c r="AM1927" s="35"/>
      <c r="AN1927" s="35"/>
      <c r="AQ1927" s="24">
        <f t="shared" si="134"/>
        <v>1128.7727491666665</v>
      </c>
      <c r="AS1927" s="34">
        <v>705.76</v>
      </c>
      <c r="AU1927" s="20">
        <f t="shared" si="133"/>
        <v>1834.5327491666665</v>
      </c>
      <c r="AW1927" s="20"/>
    </row>
    <row r="1928" spans="1:49" x14ac:dyDescent="0.25">
      <c r="A1928" t="str">
        <f>VLOOKUP($B1928,'Cushing Balance'!$C$2:$E$500,3,TRUE)</f>
        <v>432014</v>
      </c>
      <c r="B1928" s="1">
        <v>41939</v>
      </c>
      <c r="C1928" s="31"/>
      <c r="D1928" s="101">
        <v>241.55297916666666</v>
      </c>
      <c r="E1928" s="110">
        <v>195.25245833333335</v>
      </c>
      <c r="F1928" s="105">
        <v>0</v>
      </c>
      <c r="G1928" s="27">
        <v>58.290634184587802</v>
      </c>
      <c r="H1928" s="111">
        <v>88.832687500000006</v>
      </c>
      <c r="I1928" s="106">
        <v>82.424229166666677</v>
      </c>
      <c r="J1928" s="109">
        <v>2.8138749999999999</v>
      </c>
      <c r="K1928" s="104">
        <v>86.547666666666672</v>
      </c>
      <c r="L1928" s="107">
        <v>22.844249999999999</v>
      </c>
      <c r="M1928" s="117">
        <v>235.25283333333334</v>
      </c>
      <c r="N1928" s="108">
        <v>103.73214583333333</v>
      </c>
      <c r="O1928" s="116">
        <v>69.270229166666667</v>
      </c>
      <c r="P1928" s="116"/>
      <c r="Q1928" s="116"/>
      <c r="R1928" s="39">
        <v>46.74821</v>
      </c>
      <c r="S1928" s="180">
        <v>268.30860416666667</v>
      </c>
      <c r="T1928" s="180">
        <f t="shared" si="135"/>
        <v>33.055770833333327</v>
      </c>
      <c r="V1928" s="24">
        <f t="shared" si="131"/>
        <v>1233.5621983512547</v>
      </c>
      <c r="X1928" s="5">
        <v>465.49548013467074</v>
      </c>
      <c r="Z1928" s="20">
        <f t="shared" si="132"/>
        <v>1699.0576784859254</v>
      </c>
      <c r="AA1928" s="59">
        <f t="shared" ref="AA1928:AA1991" si="136">B1928</f>
        <v>41939</v>
      </c>
      <c r="AB1928" s="25">
        <v>131.92448000000002</v>
      </c>
      <c r="AC1928" s="52">
        <v>310.79000000000002</v>
      </c>
      <c r="AD1928" s="53">
        <v>0</v>
      </c>
      <c r="AE1928" s="54">
        <v>520.50490000000002</v>
      </c>
      <c r="AF1928" s="55">
        <v>232.25594000000001</v>
      </c>
      <c r="AG1928" s="56">
        <v>22.10125</v>
      </c>
      <c r="AH1928" s="100">
        <v>12.260416666666668</v>
      </c>
      <c r="AI1928" s="35"/>
      <c r="AJ1928" s="58">
        <v>9.8732099999999985</v>
      </c>
      <c r="AK1928" s="58"/>
      <c r="AL1928" s="35">
        <v>0</v>
      </c>
      <c r="AM1928" s="35"/>
      <c r="AN1928" s="35"/>
      <c r="AQ1928" s="24">
        <f t="shared" si="134"/>
        <v>1239.7101966666667</v>
      </c>
      <c r="AS1928" s="34">
        <v>705.76</v>
      </c>
      <c r="AU1928" s="20">
        <f t="shared" si="133"/>
        <v>1945.4701966666667</v>
      </c>
      <c r="AW1928" s="20"/>
    </row>
    <row r="1929" spans="1:49" x14ac:dyDescent="0.25">
      <c r="A1929" t="str">
        <f>VLOOKUP($B1929,'Cushing Balance'!$C$2:$E$500,3,TRUE)</f>
        <v>432014</v>
      </c>
      <c r="B1929" s="1">
        <v>41940</v>
      </c>
      <c r="C1929" s="31"/>
      <c r="D1929" s="101">
        <v>205.13733333333334</v>
      </c>
      <c r="E1929" s="110">
        <v>71.52247916666667</v>
      </c>
      <c r="F1929" s="105">
        <v>0</v>
      </c>
      <c r="G1929" s="27">
        <v>58.290634184587802</v>
      </c>
      <c r="H1929" s="111">
        <v>93.530541666666664</v>
      </c>
      <c r="I1929" s="106">
        <v>80.734104166666668</v>
      </c>
      <c r="J1929" s="109">
        <v>0</v>
      </c>
      <c r="K1929" s="104">
        <v>88.922708333333333</v>
      </c>
      <c r="L1929" s="107">
        <v>21.487416666666668</v>
      </c>
      <c r="M1929" s="117">
        <v>230.43385416666666</v>
      </c>
      <c r="N1929" s="108">
        <v>147.15991666666665</v>
      </c>
      <c r="O1929" s="116">
        <v>75.046854166666677</v>
      </c>
      <c r="P1929" s="116"/>
      <c r="Q1929" s="116"/>
      <c r="R1929" s="39">
        <v>60.081060000000001</v>
      </c>
      <c r="S1929" s="180">
        <v>264.89675</v>
      </c>
      <c r="T1929" s="180">
        <f t="shared" si="135"/>
        <v>34.462895833333334</v>
      </c>
      <c r="V1929" s="24">
        <f t="shared" si="131"/>
        <v>1132.3469025179213</v>
      </c>
      <c r="X1929" s="5">
        <v>465.49548013467074</v>
      </c>
      <c r="Z1929" s="20">
        <f t="shared" si="132"/>
        <v>1597.8423826525921</v>
      </c>
      <c r="AA1929" s="59">
        <f t="shared" si="136"/>
        <v>41940</v>
      </c>
      <c r="AB1929" s="25">
        <v>138.29569000000001</v>
      </c>
      <c r="AC1929" s="52">
        <v>368.01283000000001</v>
      </c>
      <c r="AD1929" s="53">
        <v>0</v>
      </c>
      <c r="AE1929" s="54">
        <v>463.40881000000002</v>
      </c>
      <c r="AF1929" s="55">
        <v>231.839</v>
      </c>
      <c r="AG1929" s="56">
        <v>25.953499999999998</v>
      </c>
      <c r="AH1929" s="100">
        <v>12.122333333333332</v>
      </c>
      <c r="AI1929" s="35"/>
      <c r="AJ1929" s="58">
        <v>8.8924599999999998</v>
      </c>
      <c r="AK1929" s="58"/>
      <c r="AL1929" s="35">
        <v>0</v>
      </c>
      <c r="AM1929" s="35"/>
      <c r="AN1929" s="35"/>
      <c r="AQ1929" s="24">
        <f t="shared" si="134"/>
        <v>1248.5246233333335</v>
      </c>
      <c r="AS1929" s="34">
        <v>705.76</v>
      </c>
      <c r="AU1929" s="20">
        <f t="shared" si="133"/>
        <v>1954.2846233333335</v>
      </c>
      <c r="AW1929" s="20"/>
    </row>
    <row r="1930" spans="1:49" x14ac:dyDescent="0.25">
      <c r="A1930" t="str">
        <f>VLOOKUP($B1930,'Cushing Balance'!$C$2:$E$500,3,TRUE)</f>
        <v>432014</v>
      </c>
      <c r="B1930" s="1">
        <v>41941</v>
      </c>
      <c r="C1930" s="31"/>
      <c r="D1930" s="101">
        <v>364.82710416666669</v>
      </c>
      <c r="E1930" s="110">
        <v>76.758499999999998</v>
      </c>
      <c r="F1930" s="105">
        <v>0</v>
      </c>
      <c r="G1930" s="27">
        <v>58.290634184587802</v>
      </c>
      <c r="H1930" s="111">
        <v>92.641541666666669</v>
      </c>
      <c r="I1930" s="106">
        <v>92.636166666666668</v>
      </c>
      <c r="J1930" s="109">
        <v>12.472291666666667</v>
      </c>
      <c r="K1930" s="104">
        <v>90.400125000000003</v>
      </c>
      <c r="L1930" s="107">
        <v>21.338708333333333</v>
      </c>
      <c r="M1930" s="117">
        <v>262.98864583333329</v>
      </c>
      <c r="N1930" s="108">
        <v>125.30039583333333</v>
      </c>
      <c r="O1930" s="116">
        <v>74.429291666666671</v>
      </c>
      <c r="P1930" s="116"/>
      <c r="Q1930" s="116"/>
      <c r="R1930" s="39">
        <v>85.035979999999995</v>
      </c>
      <c r="S1930" s="180">
        <v>293.60039583333332</v>
      </c>
      <c r="T1930" s="180">
        <f t="shared" si="135"/>
        <v>30.611750000000029</v>
      </c>
      <c r="V1930" s="24">
        <f t="shared" ref="V1930:V1993" si="137">SUM(D1930:R1930)</f>
        <v>1357.1193850179211</v>
      </c>
      <c r="X1930" s="5">
        <v>465.49548013467074</v>
      </c>
      <c r="Z1930" s="20">
        <f t="shared" ref="Z1930:Z1993" si="138">X1930+V1930</f>
        <v>1822.6148651525918</v>
      </c>
      <c r="AA1930" s="59">
        <f t="shared" si="136"/>
        <v>41941</v>
      </c>
      <c r="AB1930" s="25">
        <v>138.53575000000001</v>
      </c>
      <c r="AC1930" s="52">
        <v>359.49493999999999</v>
      </c>
      <c r="AD1930" s="53">
        <v>0</v>
      </c>
      <c r="AE1930" s="54">
        <v>502.82747999999998</v>
      </c>
      <c r="AF1930" s="55">
        <v>228.64398</v>
      </c>
      <c r="AG1930" s="56">
        <v>32.370310000000003</v>
      </c>
      <c r="AH1930" s="100">
        <v>22.771229166666668</v>
      </c>
      <c r="AI1930" s="35"/>
      <c r="AJ1930" s="58">
        <v>7.9649999999999999</v>
      </c>
      <c r="AK1930" s="58"/>
      <c r="AL1930" s="35">
        <v>0</v>
      </c>
      <c r="AM1930" s="35"/>
      <c r="AN1930" s="35"/>
      <c r="AQ1930" s="24">
        <f t="shared" si="134"/>
        <v>1292.6086891666666</v>
      </c>
      <c r="AS1930" s="34">
        <v>705.76</v>
      </c>
      <c r="AU1930" s="20">
        <f t="shared" ref="AU1930:AU1993" si="139">AS1930+AQ1930</f>
        <v>1998.3686891666666</v>
      </c>
      <c r="AW1930" s="20"/>
    </row>
    <row r="1931" spans="1:49" x14ac:dyDescent="0.25">
      <c r="A1931" t="str">
        <f>VLOOKUP($B1931,'Cushing Balance'!$C$2:$E$500,3,TRUE)</f>
        <v>432014</v>
      </c>
      <c r="B1931" s="1">
        <v>41942</v>
      </c>
      <c r="C1931" s="31"/>
      <c r="D1931" s="101">
        <v>197.03143750000001</v>
      </c>
      <c r="E1931" s="110">
        <v>174.65087500000001</v>
      </c>
      <c r="F1931" s="105">
        <v>0</v>
      </c>
      <c r="G1931" s="27">
        <v>58.290634184587802</v>
      </c>
      <c r="H1931" s="111">
        <v>94.644770833333325</v>
      </c>
      <c r="I1931" s="106">
        <v>84.312062499999996</v>
      </c>
      <c r="J1931" s="109">
        <v>16.213999999999999</v>
      </c>
      <c r="K1931" s="104">
        <v>88.94083333333333</v>
      </c>
      <c r="L1931" s="107">
        <v>22.561479166666668</v>
      </c>
      <c r="M1931" s="117">
        <v>239.0053125</v>
      </c>
      <c r="N1931" s="108">
        <v>149.95495833333334</v>
      </c>
      <c r="O1931" s="116">
        <v>73.588354166666676</v>
      </c>
      <c r="P1931" s="116"/>
      <c r="Q1931" s="116"/>
      <c r="R1931" s="39">
        <v>69.650770000000009</v>
      </c>
      <c r="S1931" s="180">
        <v>276.95620833333334</v>
      </c>
      <c r="T1931" s="180">
        <f t="shared" si="135"/>
        <v>37.950895833333334</v>
      </c>
      <c r="V1931" s="24">
        <f t="shared" si="137"/>
        <v>1268.8454875179211</v>
      </c>
      <c r="X1931" s="5">
        <v>465.49548013467074</v>
      </c>
      <c r="Z1931" s="20">
        <f t="shared" si="138"/>
        <v>1734.3409676525919</v>
      </c>
      <c r="AA1931" s="59">
        <f t="shared" si="136"/>
        <v>41942</v>
      </c>
      <c r="AB1931" s="25">
        <v>135.45908</v>
      </c>
      <c r="AC1931" s="52">
        <v>268.9015</v>
      </c>
      <c r="AD1931" s="53">
        <v>0</v>
      </c>
      <c r="AE1931" s="54">
        <v>510.35417000000001</v>
      </c>
      <c r="AF1931" s="55">
        <v>181.99475000000001</v>
      </c>
      <c r="AG1931" s="56">
        <v>20.488419999999998</v>
      </c>
      <c r="AH1931" s="100">
        <v>12.081270833333333</v>
      </c>
      <c r="AI1931" s="35"/>
      <c r="AJ1931" s="58">
        <v>8.4861699999999995</v>
      </c>
      <c r="AK1931" s="58"/>
      <c r="AL1931" s="35">
        <v>0</v>
      </c>
      <c r="AM1931" s="35"/>
      <c r="AN1931" s="35"/>
      <c r="AQ1931" s="24">
        <f t="shared" ref="AQ1931:AQ1994" si="140">SUM(AB1931:AO1931)</f>
        <v>1137.7653608333333</v>
      </c>
      <c r="AS1931" s="34">
        <v>705.76</v>
      </c>
      <c r="AU1931" s="20">
        <f t="shared" si="139"/>
        <v>1843.5253608333333</v>
      </c>
      <c r="AW1931" s="20"/>
    </row>
    <row r="1932" spans="1:49" x14ac:dyDescent="0.25">
      <c r="A1932" t="str">
        <f>VLOOKUP($B1932,'Cushing Balance'!$C$2:$E$500,3,TRUE)</f>
        <v>432014</v>
      </c>
      <c r="B1932" s="1">
        <v>41943</v>
      </c>
      <c r="C1932" s="31"/>
      <c r="D1932" s="101">
        <v>265.2788333333333</v>
      </c>
      <c r="E1932" s="110">
        <v>191.96424999999999</v>
      </c>
      <c r="F1932" s="105">
        <v>0</v>
      </c>
      <c r="G1932" s="27">
        <v>58.290634184587802</v>
      </c>
      <c r="H1932" s="111">
        <v>107.35229166666667</v>
      </c>
      <c r="I1932" s="106">
        <v>59.170104166666661</v>
      </c>
      <c r="J1932" s="109">
        <v>28.691291666666668</v>
      </c>
      <c r="K1932" s="104">
        <v>93.769895833333322</v>
      </c>
      <c r="L1932" s="107">
        <v>22.759666666666668</v>
      </c>
      <c r="M1932" s="117">
        <v>229.07297916666667</v>
      </c>
      <c r="N1932" s="108">
        <v>147.72958333333335</v>
      </c>
      <c r="O1932" s="116">
        <v>77.022687500000004</v>
      </c>
      <c r="P1932" s="116"/>
      <c r="Q1932" s="116"/>
      <c r="R1932" s="39">
        <v>35.661749999999998</v>
      </c>
      <c r="S1932" s="180">
        <v>274.61208333333332</v>
      </c>
      <c r="T1932" s="180">
        <f t="shared" si="135"/>
        <v>45.539104166666647</v>
      </c>
      <c r="V1932" s="24">
        <f t="shared" si="137"/>
        <v>1316.7639675179212</v>
      </c>
      <c r="X1932" s="5">
        <v>465.49548013467074</v>
      </c>
      <c r="Z1932" s="20">
        <f t="shared" si="138"/>
        <v>1782.2594476525919</v>
      </c>
      <c r="AA1932" s="59">
        <f t="shared" si="136"/>
        <v>41943</v>
      </c>
      <c r="AB1932" s="25">
        <v>139.89919</v>
      </c>
      <c r="AC1932" s="52">
        <v>251.85654</v>
      </c>
      <c r="AD1932" s="53">
        <v>0</v>
      </c>
      <c r="AE1932" s="54">
        <v>534.86527000000001</v>
      </c>
      <c r="AF1932" s="55">
        <v>169.78005999999999</v>
      </c>
      <c r="AG1932" s="56">
        <v>7.8458300000000003</v>
      </c>
      <c r="AH1932" s="100">
        <v>13.247541666666669</v>
      </c>
      <c r="AI1932" s="35"/>
      <c r="AJ1932" s="58">
        <v>9.0432500000000005</v>
      </c>
      <c r="AK1932" s="58"/>
      <c r="AL1932" s="35">
        <v>0</v>
      </c>
      <c r="AM1932" s="35"/>
      <c r="AN1932" s="35"/>
      <c r="AQ1932" s="24">
        <f t="shared" si="140"/>
        <v>1126.5376816666665</v>
      </c>
      <c r="AS1932" s="34">
        <v>705.76</v>
      </c>
      <c r="AU1932" s="20">
        <f t="shared" si="139"/>
        <v>1832.2976816666664</v>
      </c>
      <c r="AW1932" s="20"/>
    </row>
    <row r="1933" spans="1:49" x14ac:dyDescent="0.25">
      <c r="A1933" t="str">
        <f>VLOOKUP($B1933,'Cushing Balance'!$C$2:$E$500,3,TRUE)</f>
        <v>442014</v>
      </c>
      <c r="B1933" s="1">
        <v>41944</v>
      </c>
      <c r="C1933" s="31"/>
      <c r="D1933" s="101">
        <v>229.53670833333334</v>
      </c>
      <c r="E1933" s="110">
        <v>196.06593749999999</v>
      </c>
      <c r="F1933" s="105">
        <v>0</v>
      </c>
      <c r="G1933" s="27">
        <v>58.290634184587802</v>
      </c>
      <c r="H1933" s="111">
        <v>86.908187499999997</v>
      </c>
      <c r="I1933" s="106">
        <v>63.823020833333338</v>
      </c>
      <c r="J1933" s="109">
        <v>11.966125</v>
      </c>
      <c r="K1933" s="104">
        <v>87.895687499999994</v>
      </c>
      <c r="L1933" s="107">
        <v>21.896604166666666</v>
      </c>
      <c r="M1933" s="117">
        <v>245.29833333333335</v>
      </c>
      <c r="N1933" s="108">
        <v>125.7594375</v>
      </c>
      <c r="O1933" s="116">
        <v>69.87647916666667</v>
      </c>
      <c r="P1933" s="116"/>
      <c r="Q1933" s="116"/>
      <c r="R1933" s="39">
        <v>48.318599999999996</v>
      </c>
      <c r="S1933" s="180">
        <v>239.075875</v>
      </c>
      <c r="T1933" s="180">
        <f t="shared" si="135"/>
        <v>-6.2224583333333499</v>
      </c>
      <c r="V1933" s="24">
        <f t="shared" si="137"/>
        <v>1245.6357550179214</v>
      </c>
      <c r="X1933" s="5">
        <v>468.82402451041435</v>
      </c>
      <c r="Z1933" s="20">
        <f t="shared" si="138"/>
        <v>1714.4597795283357</v>
      </c>
      <c r="AA1933" s="59">
        <f t="shared" si="136"/>
        <v>41944</v>
      </c>
      <c r="AB1933" s="25">
        <v>142.61025000000001</v>
      </c>
      <c r="AC1933" s="52">
        <v>250.77064999999999</v>
      </c>
      <c r="AD1933" s="53">
        <v>0</v>
      </c>
      <c r="AE1933" s="54">
        <v>300.66859999999997</v>
      </c>
      <c r="AF1933" s="55">
        <v>233.01426999999998</v>
      </c>
      <c r="AG1933" s="56">
        <v>0</v>
      </c>
      <c r="AH1933" s="100">
        <v>12.260375</v>
      </c>
      <c r="AI1933" s="35"/>
      <c r="AJ1933" s="58">
        <v>8.9307299999999987</v>
      </c>
      <c r="AK1933" s="58"/>
      <c r="AL1933" s="35">
        <v>0</v>
      </c>
      <c r="AM1933" s="35"/>
      <c r="AN1933" s="35"/>
      <c r="AQ1933" s="24">
        <f t="shared" si="140"/>
        <v>948.25487499999997</v>
      </c>
      <c r="AS1933" s="34">
        <v>735.21249999999986</v>
      </c>
      <c r="AU1933" s="20">
        <f t="shared" si="139"/>
        <v>1683.4673749999997</v>
      </c>
      <c r="AW1933" s="20"/>
    </row>
    <row r="1934" spans="1:49" x14ac:dyDescent="0.25">
      <c r="A1934" t="str">
        <f>VLOOKUP($B1934,'Cushing Balance'!$C$2:$E$500,3,TRUE)</f>
        <v>442014</v>
      </c>
      <c r="B1934" s="1">
        <v>41945</v>
      </c>
      <c r="C1934" s="31"/>
      <c r="D1934" s="101">
        <v>440.79295833333333</v>
      </c>
      <c r="E1934" s="110">
        <v>195.389625</v>
      </c>
      <c r="F1934" s="105">
        <v>0</v>
      </c>
      <c r="G1934" s="27">
        <v>58.290634184587802</v>
      </c>
      <c r="H1934" s="111">
        <v>84.716104166666668</v>
      </c>
      <c r="I1934" s="106">
        <v>90.353020833333332</v>
      </c>
      <c r="J1934" s="109">
        <v>0.35831249999999998</v>
      </c>
      <c r="K1934" s="104">
        <v>95.890083333333322</v>
      </c>
      <c r="L1934" s="107">
        <v>22.053000000000001</v>
      </c>
      <c r="M1934" s="117">
        <v>233.01218750000001</v>
      </c>
      <c r="N1934" s="108">
        <v>135.82433333333336</v>
      </c>
      <c r="O1934" s="116">
        <v>75.0535</v>
      </c>
      <c r="P1934" s="116"/>
      <c r="Q1934" s="116"/>
      <c r="R1934" s="39">
        <v>18.18477</v>
      </c>
      <c r="S1934" s="180">
        <v>221.90914583333335</v>
      </c>
      <c r="T1934" s="180">
        <f t="shared" si="135"/>
        <v>-11.103041666666655</v>
      </c>
      <c r="V1934" s="24">
        <f t="shared" si="137"/>
        <v>1449.9185291845881</v>
      </c>
      <c r="X1934" s="5">
        <v>468.82402451041435</v>
      </c>
      <c r="Z1934" s="20">
        <f t="shared" si="138"/>
        <v>1918.7425536950025</v>
      </c>
      <c r="AA1934" s="59">
        <f t="shared" si="136"/>
        <v>41945</v>
      </c>
      <c r="AB1934" s="25">
        <v>135.02226999999999</v>
      </c>
      <c r="AC1934" s="52">
        <v>251.3535</v>
      </c>
      <c r="AD1934" s="53">
        <v>0</v>
      </c>
      <c r="AE1934" s="54">
        <v>425.19077000000004</v>
      </c>
      <c r="AF1934" s="55">
        <v>231.89648</v>
      </c>
      <c r="AG1934" s="56">
        <v>0</v>
      </c>
      <c r="AH1934" s="100">
        <v>10.286520833333332</v>
      </c>
      <c r="AI1934" s="35"/>
      <c r="AJ1934" s="58">
        <v>12.77529</v>
      </c>
      <c r="AK1934" s="58"/>
      <c r="AL1934" s="35">
        <v>0</v>
      </c>
      <c r="AM1934" s="35"/>
      <c r="AN1934" s="35"/>
      <c r="AQ1934" s="24">
        <f t="shared" si="140"/>
        <v>1066.5248308333335</v>
      </c>
      <c r="AS1934" s="34">
        <v>735.21249999999986</v>
      </c>
      <c r="AU1934" s="20">
        <f t="shared" si="139"/>
        <v>1801.7373308333333</v>
      </c>
      <c r="AW1934" s="20"/>
    </row>
    <row r="1935" spans="1:49" x14ac:dyDescent="0.25">
      <c r="A1935" t="str">
        <f>VLOOKUP($B1935,'Cushing Balance'!$C$2:$E$500,3,TRUE)</f>
        <v>442014</v>
      </c>
      <c r="B1935" s="1">
        <v>41946</v>
      </c>
      <c r="C1935" s="31"/>
      <c r="D1935" s="101">
        <v>343.51039583333329</v>
      </c>
      <c r="E1935" s="110">
        <v>191.36647916666666</v>
      </c>
      <c r="F1935" s="105">
        <v>0</v>
      </c>
      <c r="G1935" s="27">
        <v>58.290634184587802</v>
      </c>
      <c r="H1935" s="111">
        <v>84.130979166666677</v>
      </c>
      <c r="I1935" s="106">
        <v>81.033708333333323</v>
      </c>
      <c r="J1935" s="109">
        <v>23.9996875</v>
      </c>
      <c r="K1935" s="104">
        <v>85.940895833333329</v>
      </c>
      <c r="L1935" s="107">
        <v>22.012333333333331</v>
      </c>
      <c r="M1935" s="117">
        <v>239.40647916666666</v>
      </c>
      <c r="N1935" s="108">
        <v>137.24983333333336</v>
      </c>
      <c r="O1935" s="116">
        <v>74.332624999999993</v>
      </c>
      <c r="P1935" s="116"/>
      <c r="Q1935" s="116"/>
      <c r="R1935" s="39">
        <v>56.299230000000001</v>
      </c>
      <c r="S1935" s="180">
        <v>258.79629166666666</v>
      </c>
      <c r="T1935" s="180">
        <f t="shared" si="135"/>
        <v>19.389812500000005</v>
      </c>
      <c r="V1935" s="24">
        <f t="shared" si="137"/>
        <v>1397.5732808512544</v>
      </c>
      <c r="X1935" s="5">
        <v>468.82402451041435</v>
      </c>
      <c r="Z1935" s="20">
        <f t="shared" si="138"/>
        <v>1866.3973053616687</v>
      </c>
      <c r="AA1935" s="59">
        <f t="shared" si="136"/>
        <v>41946</v>
      </c>
      <c r="AB1935" s="25">
        <v>134.94379000000001</v>
      </c>
      <c r="AC1935" s="52">
        <v>258.72157999999996</v>
      </c>
      <c r="AD1935" s="53">
        <v>0</v>
      </c>
      <c r="AE1935" s="54">
        <v>393.92725000000002</v>
      </c>
      <c r="AF1935" s="55">
        <v>234.20474999999999</v>
      </c>
      <c r="AG1935" s="56">
        <v>0</v>
      </c>
      <c r="AH1935" s="100">
        <v>10.5041875</v>
      </c>
      <c r="AI1935" s="35"/>
      <c r="AJ1935" s="58">
        <v>16.05302</v>
      </c>
      <c r="AK1935" s="58"/>
      <c r="AL1935" s="35">
        <v>0</v>
      </c>
      <c r="AM1935" s="35"/>
      <c r="AN1935" s="35"/>
      <c r="AQ1935" s="24">
        <f t="shared" si="140"/>
        <v>1048.3545775</v>
      </c>
      <c r="AS1935" s="34">
        <v>735.21249999999986</v>
      </c>
      <c r="AU1935" s="20">
        <f t="shared" si="139"/>
        <v>1783.5670774999999</v>
      </c>
      <c r="AW1935" s="20"/>
    </row>
    <row r="1936" spans="1:49" x14ac:dyDescent="0.25">
      <c r="A1936" t="str">
        <f>VLOOKUP($B1936,'Cushing Balance'!$C$2:$E$500,3,TRUE)</f>
        <v>442014</v>
      </c>
      <c r="B1936" s="1">
        <v>41947</v>
      </c>
      <c r="C1936" s="31"/>
      <c r="D1936" s="101">
        <v>168.59325000000001</v>
      </c>
      <c r="E1936" s="110">
        <v>175.85983333333334</v>
      </c>
      <c r="F1936" s="105">
        <v>0</v>
      </c>
      <c r="G1936" s="27">
        <v>58.290634184587802</v>
      </c>
      <c r="H1936" s="111">
        <v>92.588854166666678</v>
      </c>
      <c r="I1936" s="106">
        <v>87.152020833333324</v>
      </c>
      <c r="J1936" s="109">
        <v>56.3791875</v>
      </c>
      <c r="K1936" s="104">
        <v>78.729354166666667</v>
      </c>
      <c r="L1936" s="107">
        <v>21.840270833333332</v>
      </c>
      <c r="M1936" s="117">
        <v>236.77877083333334</v>
      </c>
      <c r="N1936" s="108">
        <v>150</v>
      </c>
      <c r="O1936" s="116">
        <v>77.908520833333327</v>
      </c>
      <c r="P1936" s="116"/>
      <c r="Q1936" s="116"/>
      <c r="R1936" s="39">
        <v>19.22625</v>
      </c>
      <c r="S1936" s="180">
        <v>273.15058333333332</v>
      </c>
      <c r="T1936" s="180">
        <f t="shared" si="135"/>
        <v>36.371812499999976</v>
      </c>
      <c r="V1936" s="24">
        <f t="shared" si="137"/>
        <v>1223.3469466845877</v>
      </c>
      <c r="X1936" s="5">
        <v>468.82402451041435</v>
      </c>
      <c r="Z1936" s="20">
        <f t="shared" si="138"/>
        <v>1692.170971195002</v>
      </c>
      <c r="AA1936" s="59">
        <f t="shared" si="136"/>
        <v>41947</v>
      </c>
      <c r="AB1936" s="25">
        <v>129.869</v>
      </c>
      <c r="AC1936" s="52">
        <v>202.34273000000002</v>
      </c>
      <c r="AD1936" s="53">
        <v>0</v>
      </c>
      <c r="AE1936" s="54">
        <v>346.98</v>
      </c>
      <c r="AF1936" s="55">
        <v>203.42526999999998</v>
      </c>
      <c r="AG1936" s="56">
        <v>19.50919</v>
      </c>
      <c r="AH1936" s="100">
        <v>13.100708333333332</v>
      </c>
      <c r="AI1936" s="35"/>
      <c r="AJ1936" s="58">
        <v>11.78783</v>
      </c>
      <c r="AK1936" s="58"/>
      <c r="AL1936" s="35">
        <v>0</v>
      </c>
      <c r="AM1936" s="35"/>
      <c r="AN1936" s="35"/>
      <c r="AQ1936" s="24">
        <f t="shared" si="140"/>
        <v>927.01472833333332</v>
      </c>
      <c r="AS1936" s="34">
        <v>735.21249999999986</v>
      </c>
      <c r="AU1936" s="20">
        <f t="shared" si="139"/>
        <v>1662.2272283333332</v>
      </c>
      <c r="AW1936" s="20"/>
    </row>
    <row r="1937" spans="1:49" x14ac:dyDescent="0.25">
      <c r="A1937" t="str">
        <f>VLOOKUP($B1937,'Cushing Balance'!$C$2:$E$500,3,TRUE)</f>
        <v>442014</v>
      </c>
      <c r="B1937" s="1">
        <v>41948</v>
      </c>
      <c r="C1937" s="31"/>
      <c r="D1937" s="101">
        <v>213.49787499999999</v>
      </c>
      <c r="E1937" s="110">
        <v>187.32266666666666</v>
      </c>
      <c r="F1937" s="105">
        <v>0</v>
      </c>
      <c r="G1937" s="27">
        <v>58.290634184587802</v>
      </c>
      <c r="H1937" s="111">
        <v>100.65133333333333</v>
      </c>
      <c r="I1937" s="106">
        <v>109.10599999999999</v>
      </c>
      <c r="J1937" s="109">
        <v>80.941312499999995</v>
      </c>
      <c r="K1937" s="104">
        <v>83.403687500000004</v>
      </c>
      <c r="L1937" s="107">
        <v>21.52641666666667</v>
      </c>
      <c r="M1937" s="117">
        <v>230.72027083333333</v>
      </c>
      <c r="N1937" s="108">
        <v>149.41529166666666</v>
      </c>
      <c r="O1937" s="116">
        <v>70.097416666666675</v>
      </c>
      <c r="P1937" s="116"/>
      <c r="Q1937" s="116"/>
      <c r="R1937" s="39">
        <v>26.886520000000001</v>
      </c>
      <c r="S1937" s="180">
        <v>225.56116666666665</v>
      </c>
      <c r="T1937" s="180">
        <f t="shared" ref="T1937:T2000" si="141">S1937-M1937</f>
        <v>-5.1591041666666797</v>
      </c>
      <c r="V1937" s="24">
        <f t="shared" si="137"/>
        <v>1331.8594250179212</v>
      </c>
      <c r="X1937" s="5">
        <v>468.82402451041435</v>
      </c>
      <c r="Z1937" s="20">
        <f t="shared" si="138"/>
        <v>1800.6834495283356</v>
      </c>
      <c r="AA1937" s="59">
        <f t="shared" si="136"/>
        <v>41948</v>
      </c>
      <c r="AB1937" s="25">
        <v>135.85732999999999</v>
      </c>
      <c r="AC1937" s="52">
        <v>327.10638</v>
      </c>
      <c r="AD1937" s="53">
        <v>0</v>
      </c>
      <c r="AE1937" s="54">
        <v>385.26421000000005</v>
      </c>
      <c r="AF1937" s="55">
        <v>221.81373000000002</v>
      </c>
      <c r="AG1937" s="56">
        <v>21.489099999999997</v>
      </c>
      <c r="AH1937" s="100">
        <v>33.116166666666665</v>
      </c>
      <c r="AI1937" s="35"/>
      <c r="AJ1937" s="58">
        <v>8.3745200000000004</v>
      </c>
      <c r="AK1937" s="58"/>
      <c r="AL1937" s="35">
        <v>0</v>
      </c>
      <c r="AM1937" s="35"/>
      <c r="AN1937" s="35"/>
      <c r="AQ1937" s="24">
        <f t="shared" si="140"/>
        <v>1133.0214366666669</v>
      </c>
      <c r="AS1937" s="34">
        <v>735.21249999999986</v>
      </c>
      <c r="AU1937" s="20">
        <f t="shared" si="139"/>
        <v>1868.2339366666668</v>
      </c>
      <c r="AW1937" s="20"/>
    </row>
    <row r="1938" spans="1:49" x14ac:dyDescent="0.25">
      <c r="A1938" t="str">
        <f>VLOOKUP($B1938,'Cushing Balance'!$C$2:$E$500,3,TRUE)</f>
        <v>442014</v>
      </c>
      <c r="B1938" s="1">
        <v>41949</v>
      </c>
      <c r="C1938" s="31"/>
      <c r="D1938" s="101">
        <v>289.01995833333331</v>
      </c>
      <c r="E1938" s="110">
        <v>195.09766666666667</v>
      </c>
      <c r="F1938" s="105">
        <v>0</v>
      </c>
      <c r="G1938" s="27">
        <v>58.290634184587802</v>
      </c>
      <c r="H1938" s="111">
        <v>79.573374999999999</v>
      </c>
      <c r="I1938" s="106">
        <v>81.488166666666672</v>
      </c>
      <c r="J1938" s="109">
        <v>77.067791666666665</v>
      </c>
      <c r="K1938" s="104">
        <v>78.319500000000005</v>
      </c>
      <c r="L1938" s="107">
        <v>21.391708333333334</v>
      </c>
      <c r="M1938" s="117">
        <v>255.75752083333333</v>
      </c>
      <c r="N1938" s="108">
        <v>150</v>
      </c>
      <c r="O1938" s="116">
        <v>75.206374999999994</v>
      </c>
      <c r="P1938" s="116"/>
      <c r="Q1938" s="116"/>
      <c r="R1938" s="39">
        <v>28.020150000000001</v>
      </c>
      <c r="S1938" s="180">
        <v>259.21699999999998</v>
      </c>
      <c r="T1938" s="180">
        <f t="shared" si="141"/>
        <v>3.4594791666666538</v>
      </c>
      <c r="V1938" s="24">
        <f t="shared" si="137"/>
        <v>1389.2328466845879</v>
      </c>
      <c r="X1938" s="5">
        <v>468.82402451041435</v>
      </c>
      <c r="Z1938" s="20">
        <f t="shared" si="138"/>
        <v>1858.0568711950023</v>
      </c>
      <c r="AA1938" s="59">
        <f t="shared" si="136"/>
        <v>41949</v>
      </c>
      <c r="AB1938" s="25">
        <v>146.88912999999999</v>
      </c>
      <c r="AC1938" s="52">
        <v>297.58378999999996</v>
      </c>
      <c r="AD1938" s="53">
        <v>0</v>
      </c>
      <c r="AE1938" s="54">
        <v>300.51958000000002</v>
      </c>
      <c r="AF1938" s="55">
        <v>225.31576999999999</v>
      </c>
      <c r="AG1938" s="56">
        <v>23.51275</v>
      </c>
      <c r="AH1938" s="100">
        <v>20.083749999999998</v>
      </c>
      <c r="AI1938" s="35"/>
      <c r="AJ1938" s="58">
        <v>8.6108999999999991</v>
      </c>
      <c r="AK1938" s="58"/>
      <c r="AL1938" s="35">
        <v>0</v>
      </c>
      <c r="AM1938" s="35"/>
      <c r="AN1938" s="35"/>
      <c r="AQ1938" s="24">
        <f t="shared" si="140"/>
        <v>1022.51567</v>
      </c>
      <c r="AS1938" s="34">
        <v>735.21249999999986</v>
      </c>
      <c r="AU1938" s="20">
        <f t="shared" si="139"/>
        <v>1757.7281699999999</v>
      </c>
      <c r="AW1938" s="20"/>
    </row>
    <row r="1939" spans="1:49" x14ac:dyDescent="0.25">
      <c r="A1939" t="str">
        <f>VLOOKUP($B1939,'Cushing Balance'!$C$2:$E$500,3,TRUE)</f>
        <v>442014</v>
      </c>
      <c r="B1939" s="1">
        <v>41950</v>
      </c>
      <c r="C1939" s="31"/>
      <c r="D1939" s="101">
        <v>362.25904166666669</v>
      </c>
      <c r="E1939" s="110">
        <v>194.00727083333334</v>
      </c>
      <c r="F1939" s="105">
        <v>0</v>
      </c>
      <c r="G1939" s="27">
        <v>58.290634184587802</v>
      </c>
      <c r="H1939" s="111">
        <v>111.438</v>
      </c>
      <c r="I1939" s="106">
        <v>97.735354166666667</v>
      </c>
      <c r="J1939" s="109">
        <v>85.629854166666675</v>
      </c>
      <c r="K1939" s="104">
        <v>85.646229166666672</v>
      </c>
      <c r="L1939" s="107">
        <v>21.943145833333332</v>
      </c>
      <c r="M1939" s="117">
        <v>247.8311875</v>
      </c>
      <c r="N1939" s="108">
        <v>139.54916666666665</v>
      </c>
      <c r="O1939" s="116">
        <v>78.086437500000002</v>
      </c>
      <c r="P1939" s="116"/>
      <c r="Q1939" s="116"/>
      <c r="R1939" s="39">
        <v>24.331310000000002</v>
      </c>
      <c r="S1939" s="180">
        <v>274.2641041666667</v>
      </c>
      <c r="T1939" s="180">
        <f t="shared" si="141"/>
        <v>26.432916666666699</v>
      </c>
      <c r="V1939" s="24">
        <f t="shared" si="137"/>
        <v>1506.747631684588</v>
      </c>
      <c r="X1939" s="5">
        <v>468.82402451041435</v>
      </c>
      <c r="Z1939" s="20">
        <f t="shared" si="138"/>
        <v>1975.5716561950023</v>
      </c>
      <c r="AA1939" s="59">
        <f t="shared" si="136"/>
        <v>41950</v>
      </c>
      <c r="AB1939" s="25">
        <v>143.40801999999999</v>
      </c>
      <c r="AC1939" s="52">
        <v>253.34800000000001</v>
      </c>
      <c r="AD1939" s="53">
        <v>0</v>
      </c>
      <c r="AE1939" s="54">
        <v>376.38538</v>
      </c>
      <c r="AF1939" s="55">
        <v>234.95054000000002</v>
      </c>
      <c r="AG1939" s="56">
        <v>23.589400000000001</v>
      </c>
      <c r="AH1939" s="100">
        <v>10.140458333333333</v>
      </c>
      <c r="AI1939" s="35"/>
      <c r="AJ1939" s="58">
        <v>7.8901000000000003</v>
      </c>
      <c r="AK1939" s="58"/>
      <c r="AL1939" s="35">
        <v>0</v>
      </c>
      <c r="AM1939" s="35"/>
      <c r="AN1939" s="35"/>
      <c r="AQ1939" s="24">
        <f t="shared" si="140"/>
        <v>1049.7118983333335</v>
      </c>
      <c r="AS1939" s="34">
        <v>735.21249999999986</v>
      </c>
      <c r="AU1939" s="20">
        <f t="shared" si="139"/>
        <v>1784.9243983333333</v>
      </c>
      <c r="AW1939" s="20"/>
    </row>
    <row r="1940" spans="1:49" x14ac:dyDescent="0.25">
      <c r="A1940" t="str">
        <f>VLOOKUP($B1940,'Cushing Balance'!$C$2:$E$500,3,TRUE)</f>
        <v>452014</v>
      </c>
      <c r="B1940" s="1">
        <v>41951</v>
      </c>
      <c r="C1940" s="31"/>
      <c r="D1940" s="101">
        <v>174.577125</v>
      </c>
      <c r="E1940" s="110">
        <v>195.00856250000001</v>
      </c>
      <c r="F1940" s="105">
        <v>0</v>
      </c>
      <c r="G1940" s="27">
        <v>58.290634184587802</v>
      </c>
      <c r="H1940" s="111">
        <v>99.343812499999999</v>
      </c>
      <c r="I1940" s="106">
        <v>81.656270833333323</v>
      </c>
      <c r="J1940" s="109">
        <v>82.432916666666671</v>
      </c>
      <c r="K1940" s="104">
        <v>98.621499999999997</v>
      </c>
      <c r="L1940" s="107">
        <v>22.090270833333332</v>
      </c>
      <c r="M1940" s="117">
        <v>235.82189583333334</v>
      </c>
      <c r="N1940" s="108">
        <v>138.80583333333334</v>
      </c>
      <c r="O1940" s="116">
        <v>76.506416666666667</v>
      </c>
      <c r="P1940" s="116"/>
      <c r="Q1940" s="116"/>
      <c r="R1940" s="39">
        <v>20.074080000000002</v>
      </c>
      <c r="S1940" s="180">
        <v>237.17045833333333</v>
      </c>
      <c r="T1940" s="180">
        <f t="shared" si="141"/>
        <v>1.3485624999999857</v>
      </c>
      <c r="V1940" s="24">
        <f t="shared" si="137"/>
        <v>1283.2293183512545</v>
      </c>
      <c r="X1940" s="5">
        <v>468.82402451041435</v>
      </c>
      <c r="Z1940" s="20">
        <f t="shared" si="138"/>
        <v>1752.0533428616689</v>
      </c>
      <c r="AA1940" s="59">
        <f t="shared" si="136"/>
        <v>41951</v>
      </c>
      <c r="AB1940" s="25">
        <v>133.77998000000002</v>
      </c>
      <c r="AC1940" s="52">
        <v>253.88226999999998</v>
      </c>
      <c r="AD1940" s="53">
        <v>0</v>
      </c>
      <c r="AE1940" s="54">
        <v>411.67685</v>
      </c>
      <c r="AF1940" s="55">
        <v>229.95927</v>
      </c>
      <c r="AG1940" s="56">
        <v>23.449000000000002</v>
      </c>
      <c r="AH1940" s="100">
        <v>9.9743958333333342</v>
      </c>
      <c r="AI1940" s="35"/>
      <c r="AJ1940" s="58">
        <v>9.3125</v>
      </c>
      <c r="AK1940" s="58"/>
      <c r="AL1940" s="35">
        <v>0</v>
      </c>
      <c r="AM1940" s="35"/>
      <c r="AN1940" s="35"/>
      <c r="AQ1940" s="24">
        <f t="shared" si="140"/>
        <v>1072.0342658333334</v>
      </c>
      <c r="AS1940" s="34">
        <v>735.21249999999986</v>
      </c>
      <c r="AU1940" s="20">
        <f t="shared" si="139"/>
        <v>1807.2467658333333</v>
      </c>
      <c r="AW1940" s="20"/>
    </row>
    <row r="1941" spans="1:49" x14ac:dyDescent="0.25">
      <c r="A1941" t="str">
        <f>VLOOKUP($B1941,'Cushing Balance'!$C$2:$E$500,3,TRUE)</f>
        <v>452014</v>
      </c>
      <c r="B1941" s="1">
        <v>41952</v>
      </c>
      <c r="C1941" s="31"/>
      <c r="D1941" s="101">
        <v>358.2673958333333</v>
      </c>
      <c r="E1941" s="110">
        <v>189.7386875</v>
      </c>
      <c r="F1941" s="105">
        <v>0</v>
      </c>
      <c r="G1941" s="27">
        <v>58.290634184587802</v>
      </c>
      <c r="H1941" s="111">
        <v>92.630104166666669</v>
      </c>
      <c r="I1941" s="106">
        <v>80.909000000000006</v>
      </c>
      <c r="J1941" s="109">
        <v>77.302750000000003</v>
      </c>
      <c r="K1941" s="104">
        <v>101.75358333333332</v>
      </c>
      <c r="L1941" s="107">
        <v>22.816895833333334</v>
      </c>
      <c r="M1941" s="117">
        <v>256.42333333333335</v>
      </c>
      <c r="N1941" s="108">
        <v>121.241625</v>
      </c>
      <c r="O1941" s="116">
        <v>69.834500000000006</v>
      </c>
      <c r="P1941" s="116"/>
      <c r="Q1941" s="116"/>
      <c r="R1941" s="39">
        <v>15.93075</v>
      </c>
      <c r="S1941" s="180">
        <v>224.71308333333334</v>
      </c>
      <c r="T1941" s="180">
        <f t="shared" si="141"/>
        <v>-31.710250000000002</v>
      </c>
      <c r="V1941" s="24">
        <f t="shared" si="137"/>
        <v>1445.1392591845879</v>
      </c>
      <c r="X1941" s="5">
        <v>468.82402451041435</v>
      </c>
      <c r="Z1941" s="20">
        <f t="shared" si="138"/>
        <v>1913.9632836950022</v>
      </c>
      <c r="AA1941" s="59">
        <f t="shared" si="136"/>
        <v>41952</v>
      </c>
      <c r="AB1941" s="25">
        <v>142.45129</v>
      </c>
      <c r="AC1941" s="52">
        <v>253.39805999999999</v>
      </c>
      <c r="AD1941" s="53">
        <v>0</v>
      </c>
      <c r="AE1941" s="54">
        <v>425.12349999999998</v>
      </c>
      <c r="AF1941" s="55">
        <v>224.06573</v>
      </c>
      <c r="AG1941" s="56">
        <v>23.534269999999999</v>
      </c>
      <c r="AH1941" s="100">
        <v>9.8061041666666657</v>
      </c>
      <c r="AI1941" s="35"/>
      <c r="AJ1941" s="58">
        <v>8.1443999999999992</v>
      </c>
      <c r="AK1941" s="58"/>
      <c r="AL1941" s="35">
        <v>0</v>
      </c>
      <c r="AM1941" s="35"/>
      <c r="AN1941" s="35"/>
      <c r="AQ1941" s="24">
        <f t="shared" si="140"/>
        <v>1086.5233541666666</v>
      </c>
      <c r="AS1941" s="34">
        <v>735.21249999999986</v>
      </c>
      <c r="AU1941" s="20">
        <f t="shared" si="139"/>
        <v>1821.7358541666665</v>
      </c>
      <c r="AW1941" s="20"/>
    </row>
    <row r="1942" spans="1:49" x14ac:dyDescent="0.25">
      <c r="A1942" t="str">
        <f>VLOOKUP($B1942,'Cushing Balance'!$C$2:$E$500,3,TRUE)</f>
        <v>452014</v>
      </c>
      <c r="B1942" s="1">
        <v>41953</v>
      </c>
      <c r="C1942" s="31"/>
      <c r="D1942" s="101">
        <v>398.45733333333334</v>
      </c>
      <c r="E1942" s="110">
        <v>191.75435416666664</v>
      </c>
      <c r="F1942" s="105">
        <v>0</v>
      </c>
      <c r="G1942" s="27">
        <v>58.290634184587802</v>
      </c>
      <c r="H1942" s="111">
        <v>138.09595833333336</v>
      </c>
      <c r="I1942" s="106">
        <v>80.783354166666669</v>
      </c>
      <c r="J1942" s="109">
        <v>108.60424999999999</v>
      </c>
      <c r="K1942" s="104">
        <v>88.083520833333324</v>
      </c>
      <c r="L1942" s="107">
        <v>22.683333333333334</v>
      </c>
      <c r="M1942" s="117">
        <v>223.00397916666665</v>
      </c>
      <c r="N1942" s="108">
        <v>127.37647916666667</v>
      </c>
      <c r="O1942" s="116">
        <v>77.012145833333335</v>
      </c>
      <c r="P1942" s="116"/>
      <c r="Q1942" s="116"/>
      <c r="R1942" s="39">
        <v>32.833769999999994</v>
      </c>
      <c r="S1942" s="180">
        <v>204.95866666666666</v>
      </c>
      <c r="T1942" s="180">
        <f t="shared" si="141"/>
        <v>-18.045312499999994</v>
      </c>
      <c r="V1942" s="24">
        <f t="shared" si="137"/>
        <v>1546.9791125179211</v>
      </c>
      <c r="X1942" s="5">
        <v>468.82402451041435</v>
      </c>
      <c r="Z1942" s="20">
        <f t="shared" si="138"/>
        <v>2015.8031370283354</v>
      </c>
      <c r="AA1942" s="59">
        <f t="shared" si="136"/>
        <v>41953</v>
      </c>
      <c r="AB1942" s="25">
        <v>147.1841</v>
      </c>
      <c r="AC1942" s="52">
        <v>258.75270999999998</v>
      </c>
      <c r="AD1942" s="53">
        <v>0</v>
      </c>
      <c r="AE1942" s="54">
        <v>391.26119</v>
      </c>
      <c r="AF1942" s="55">
        <v>227.79048</v>
      </c>
      <c r="AG1942" s="56">
        <v>23.778500000000001</v>
      </c>
      <c r="AH1942" s="100">
        <v>16.687999999999999</v>
      </c>
      <c r="AI1942" s="35"/>
      <c r="AJ1942" s="58">
        <v>9.3415599999999994</v>
      </c>
      <c r="AK1942" s="58"/>
      <c r="AL1942" s="35">
        <v>0</v>
      </c>
      <c r="AM1942" s="35"/>
      <c r="AN1942" s="35"/>
      <c r="AQ1942" s="24">
        <f t="shared" si="140"/>
        <v>1074.79654</v>
      </c>
      <c r="AS1942" s="34">
        <v>735.21249999999986</v>
      </c>
      <c r="AU1942" s="20">
        <f t="shared" si="139"/>
        <v>1810.0090399999999</v>
      </c>
      <c r="AW1942" s="20"/>
    </row>
    <row r="1943" spans="1:49" x14ac:dyDescent="0.25">
      <c r="A1943" t="str">
        <f>VLOOKUP($B1943,'Cushing Balance'!$C$2:$E$500,3,TRUE)</f>
        <v>452014</v>
      </c>
      <c r="B1943" s="1">
        <v>41954</v>
      </c>
      <c r="C1943" s="31"/>
      <c r="D1943" s="101">
        <v>72.2109375</v>
      </c>
      <c r="E1943" s="110">
        <v>204.23941666666667</v>
      </c>
      <c r="F1943" s="105">
        <v>0</v>
      </c>
      <c r="G1943" s="27">
        <v>58.290634184587802</v>
      </c>
      <c r="H1943" s="111">
        <v>149.17833333333334</v>
      </c>
      <c r="I1943" s="106">
        <v>99.067020833333331</v>
      </c>
      <c r="J1943" s="109">
        <v>138.60116666666664</v>
      </c>
      <c r="K1943" s="104">
        <v>103.5715625</v>
      </c>
      <c r="L1943" s="107">
        <v>21.668624999999999</v>
      </c>
      <c r="M1943" s="117">
        <v>263.57437499999997</v>
      </c>
      <c r="N1943" s="108">
        <v>130.34235416666667</v>
      </c>
      <c r="O1943" s="116">
        <v>73.978166666666667</v>
      </c>
      <c r="P1943" s="116"/>
      <c r="Q1943" s="116"/>
      <c r="R1943" s="39">
        <v>26.66985</v>
      </c>
      <c r="S1943" s="180">
        <v>231.77074999999999</v>
      </c>
      <c r="T1943" s="180">
        <f t="shared" si="141"/>
        <v>-31.803624999999982</v>
      </c>
      <c r="V1943" s="24">
        <f t="shared" si="137"/>
        <v>1341.3924425179212</v>
      </c>
      <c r="X1943" s="5">
        <v>468.82402451041435</v>
      </c>
      <c r="Z1943" s="20">
        <f t="shared" si="138"/>
        <v>1810.2164670283355</v>
      </c>
      <c r="AA1943" s="59">
        <f t="shared" si="136"/>
        <v>41954</v>
      </c>
      <c r="AB1943" s="25">
        <v>147.16031000000001</v>
      </c>
      <c r="AC1943" s="52">
        <v>267.08572999999996</v>
      </c>
      <c r="AD1943" s="53">
        <v>0</v>
      </c>
      <c r="AE1943" s="54">
        <v>410.83284999999995</v>
      </c>
      <c r="AF1943" s="55">
        <v>226.36538000000002</v>
      </c>
      <c r="AG1943" s="56">
        <v>11.30208</v>
      </c>
      <c r="AH1943" s="100">
        <v>30.445541666666667</v>
      </c>
      <c r="AI1943" s="35"/>
      <c r="AJ1943" s="58">
        <v>8.3018099999999997</v>
      </c>
      <c r="AK1943" s="58"/>
      <c r="AL1943" s="35">
        <v>0</v>
      </c>
      <c r="AM1943" s="35"/>
      <c r="AN1943" s="35"/>
      <c r="AQ1943" s="24">
        <f t="shared" si="140"/>
        <v>1101.4937016666665</v>
      </c>
      <c r="AS1943" s="34">
        <v>735.21249999999986</v>
      </c>
      <c r="AU1943" s="20">
        <f t="shared" si="139"/>
        <v>1836.7062016666664</v>
      </c>
      <c r="AW1943" s="20"/>
    </row>
    <row r="1944" spans="1:49" x14ac:dyDescent="0.25">
      <c r="A1944" t="str">
        <f>VLOOKUP($B1944,'Cushing Balance'!$C$2:$E$500,3,TRUE)</f>
        <v>452014</v>
      </c>
      <c r="B1944" s="1">
        <v>41955</v>
      </c>
      <c r="C1944" s="31"/>
      <c r="D1944" s="101">
        <v>248.32760416666665</v>
      </c>
      <c r="E1944" s="110">
        <v>193.88839583333333</v>
      </c>
      <c r="F1944" s="105">
        <v>0</v>
      </c>
      <c r="G1944" s="27">
        <v>58.290634184587802</v>
      </c>
      <c r="H1944" s="111">
        <v>142.66831250000001</v>
      </c>
      <c r="I1944" s="106">
        <v>96.065916666666666</v>
      </c>
      <c r="J1944" s="109">
        <v>137.15837500000001</v>
      </c>
      <c r="K1944" s="104">
        <v>106.53735416666667</v>
      </c>
      <c r="L1944" s="107">
        <v>21.503354166666668</v>
      </c>
      <c r="M1944" s="117">
        <v>273.62158333333332</v>
      </c>
      <c r="N1944" s="108">
        <v>113.40829166666667</v>
      </c>
      <c r="O1944" s="116">
        <v>75.296312499999999</v>
      </c>
      <c r="P1944" s="116"/>
      <c r="Q1944" s="116"/>
      <c r="R1944" s="39">
        <v>0</v>
      </c>
      <c r="S1944" s="180">
        <v>241.8865625</v>
      </c>
      <c r="T1944" s="180">
        <f t="shared" si="141"/>
        <v>-31.735020833333323</v>
      </c>
      <c r="V1944" s="24">
        <f t="shared" si="137"/>
        <v>1466.7661341845878</v>
      </c>
      <c r="X1944" s="5">
        <v>468.82402451041435</v>
      </c>
      <c r="Z1944" s="20">
        <f t="shared" si="138"/>
        <v>1935.5901586950022</v>
      </c>
      <c r="AA1944" s="59">
        <f t="shared" si="136"/>
        <v>41955</v>
      </c>
      <c r="AB1944" s="25">
        <v>145.27082999999999</v>
      </c>
      <c r="AC1944" s="52">
        <v>309.36583000000002</v>
      </c>
      <c r="AD1944" s="53">
        <v>0</v>
      </c>
      <c r="AE1944" s="54">
        <v>391.75546000000003</v>
      </c>
      <c r="AF1944" s="55">
        <v>114.71173</v>
      </c>
      <c r="AG1944" s="56">
        <v>0</v>
      </c>
      <c r="AH1944" s="100">
        <v>27.555916666666668</v>
      </c>
      <c r="AI1944" s="35"/>
      <c r="AJ1944" s="58">
        <v>7.3666499999999999</v>
      </c>
      <c r="AK1944" s="58"/>
      <c r="AL1944" s="35">
        <v>0</v>
      </c>
      <c r="AM1944" s="35"/>
      <c r="AN1944" s="35"/>
      <c r="AQ1944" s="24">
        <f t="shared" si="140"/>
        <v>996.02641666666671</v>
      </c>
      <c r="AS1944" s="33">
        <v>765.21249999999986</v>
      </c>
      <c r="AU1944" s="20">
        <f t="shared" si="139"/>
        <v>1761.2389166666667</v>
      </c>
      <c r="AW1944" s="20"/>
    </row>
    <row r="1945" spans="1:49" x14ac:dyDescent="0.25">
      <c r="A1945" t="str">
        <f>VLOOKUP($B1945,'Cushing Balance'!$C$2:$E$500,3,TRUE)</f>
        <v>452014</v>
      </c>
      <c r="B1945" s="1">
        <v>41956</v>
      </c>
      <c r="C1945" s="31"/>
      <c r="D1945" s="101">
        <v>171.63366666666667</v>
      </c>
      <c r="E1945" s="110">
        <v>131.95783333333335</v>
      </c>
      <c r="F1945" s="105">
        <v>0</v>
      </c>
      <c r="G1945" s="27">
        <v>58.290634184587802</v>
      </c>
      <c r="H1945" s="111">
        <v>130.08783333333332</v>
      </c>
      <c r="I1945" s="106">
        <v>80.008812500000005</v>
      </c>
      <c r="J1945" s="109">
        <v>131.15933333333334</v>
      </c>
      <c r="K1945" s="104">
        <v>103.86552083333333</v>
      </c>
      <c r="L1945" s="107">
        <v>21.502062500000001</v>
      </c>
      <c r="M1945" s="117">
        <v>259.46091666666666</v>
      </c>
      <c r="N1945" s="108">
        <v>115.98052083333333</v>
      </c>
      <c r="O1945" s="116">
        <v>73.983500000000006</v>
      </c>
      <c r="P1945" s="116"/>
      <c r="Q1945" s="116"/>
      <c r="R1945" s="39">
        <v>0</v>
      </c>
      <c r="S1945" s="180">
        <v>228.13018750000001</v>
      </c>
      <c r="T1945" s="180">
        <f t="shared" si="141"/>
        <v>-31.330729166666657</v>
      </c>
      <c r="V1945" s="24">
        <f t="shared" si="137"/>
        <v>1277.9306341845879</v>
      </c>
      <c r="X1945" s="5">
        <v>468.82402451041435</v>
      </c>
      <c r="Z1945" s="20">
        <f t="shared" si="138"/>
        <v>1746.7546586950023</v>
      </c>
      <c r="AA1945" s="59">
        <f t="shared" si="136"/>
        <v>41956</v>
      </c>
      <c r="AB1945" s="25">
        <v>132.37663000000001</v>
      </c>
      <c r="AC1945" s="52">
        <v>326.22571000000005</v>
      </c>
      <c r="AD1945" s="53">
        <v>0</v>
      </c>
      <c r="AE1945" s="54">
        <v>419.05159999999995</v>
      </c>
      <c r="AF1945" s="55">
        <v>141.18151999999998</v>
      </c>
      <c r="AG1945" s="56">
        <v>5.2180799999999996</v>
      </c>
      <c r="AH1945" s="100">
        <v>19.071833333333331</v>
      </c>
      <c r="AI1945" s="35"/>
      <c r="AJ1945" s="58">
        <v>10.672829999999999</v>
      </c>
      <c r="AK1945" s="58"/>
      <c r="AL1945" s="35">
        <v>0</v>
      </c>
      <c r="AM1945" s="35"/>
      <c r="AN1945" s="35"/>
      <c r="AQ1945" s="24">
        <f t="shared" si="140"/>
        <v>1053.7982033333333</v>
      </c>
      <c r="AS1945" s="33">
        <v>765.21249999999986</v>
      </c>
      <c r="AU1945" s="20">
        <f t="shared" si="139"/>
        <v>1819.0107033333331</v>
      </c>
      <c r="AW1945" s="20"/>
    </row>
    <row r="1946" spans="1:49" x14ac:dyDescent="0.25">
      <c r="A1946" t="str">
        <f>VLOOKUP($B1946,'Cushing Balance'!$C$2:$E$500,3,TRUE)</f>
        <v>452014</v>
      </c>
      <c r="B1946" s="1">
        <v>41957</v>
      </c>
      <c r="C1946" s="31"/>
      <c r="D1946" s="101">
        <v>203.48114583333333</v>
      </c>
      <c r="E1946" s="110">
        <v>194.40916666666666</v>
      </c>
      <c r="F1946" s="105">
        <v>0</v>
      </c>
      <c r="G1946" s="27">
        <v>58.290634184587802</v>
      </c>
      <c r="H1946" s="111">
        <v>101.81699999999999</v>
      </c>
      <c r="I1946" s="106">
        <v>82.131541666666678</v>
      </c>
      <c r="J1946" s="109">
        <v>172.44677083333335</v>
      </c>
      <c r="K1946" s="104">
        <v>99.81516666666667</v>
      </c>
      <c r="L1946" s="107">
        <v>21.801083333333331</v>
      </c>
      <c r="M1946" s="117">
        <v>260.66477083333336</v>
      </c>
      <c r="N1946" s="108">
        <v>148.91802083333334</v>
      </c>
      <c r="O1946" s="116">
        <v>74.612875000000003</v>
      </c>
      <c r="P1946" s="116"/>
      <c r="Q1946" s="116"/>
      <c r="R1946" s="39">
        <v>0</v>
      </c>
      <c r="S1946" s="180">
        <v>231.24329166666666</v>
      </c>
      <c r="T1946" s="180">
        <f t="shared" si="141"/>
        <v>-29.4214791666667</v>
      </c>
      <c r="V1946" s="24">
        <f t="shared" si="137"/>
        <v>1418.3881758512546</v>
      </c>
      <c r="X1946" s="5">
        <v>468.82402451041435</v>
      </c>
      <c r="Z1946" s="20">
        <f t="shared" si="138"/>
        <v>1887.2122003616689</v>
      </c>
      <c r="AA1946" s="59">
        <f t="shared" si="136"/>
        <v>41957</v>
      </c>
      <c r="AB1946" s="25">
        <v>139.67988</v>
      </c>
      <c r="AC1946" s="52">
        <v>325.74493999999999</v>
      </c>
      <c r="AD1946" s="53">
        <v>0</v>
      </c>
      <c r="AE1946" s="54">
        <v>406.04109999999997</v>
      </c>
      <c r="AF1946" s="55">
        <v>229.83573000000001</v>
      </c>
      <c r="AG1946" s="56">
        <v>20.994229999999998</v>
      </c>
      <c r="AH1946" s="100">
        <v>29.543187499999998</v>
      </c>
      <c r="AI1946" s="35"/>
      <c r="AJ1946" s="58">
        <v>9.2977099999999986</v>
      </c>
      <c r="AK1946" s="58"/>
      <c r="AL1946" s="35">
        <v>0</v>
      </c>
      <c r="AM1946" s="35"/>
      <c r="AN1946" s="35"/>
      <c r="AQ1946" s="24">
        <f t="shared" si="140"/>
        <v>1161.1367774999999</v>
      </c>
      <c r="AS1946" s="33">
        <v>765.21249999999986</v>
      </c>
      <c r="AU1946" s="20">
        <f t="shared" si="139"/>
        <v>1926.3492774999997</v>
      </c>
      <c r="AW1946" s="20"/>
    </row>
    <row r="1947" spans="1:49" x14ac:dyDescent="0.25">
      <c r="A1947" t="str">
        <f>VLOOKUP($B1947,'Cushing Balance'!$C$2:$E$500,3,TRUE)</f>
        <v>462014</v>
      </c>
      <c r="B1947" s="1">
        <v>41958</v>
      </c>
      <c r="C1947" s="31"/>
      <c r="D1947" s="101">
        <v>398.0916458333333</v>
      </c>
      <c r="E1947" s="110">
        <v>193.47110416666666</v>
      </c>
      <c r="F1947" s="105">
        <v>0</v>
      </c>
      <c r="G1947" s="27">
        <v>58.290634184587802</v>
      </c>
      <c r="H1947" s="111">
        <v>115.22558333333333</v>
      </c>
      <c r="I1947" s="106">
        <v>94.204250000000002</v>
      </c>
      <c r="J1947" s="109">
        <v>141.03845833333335</v>
      </c>
      <c r="K1947" s="104">
        <v>102.29049999999999</v>
      </c>
      <c r="L1947" s="107">
        <v>21.402520833333334</v>
      </c>
      <c r="M1947" s="117">
        <v>344.3645416666667</v>
      </c>
      <c r="N1947" s="108">
        <v>130.11125000000001</v>
      </c>
      <c r="O1947" s="116">
        <v>75.205854166666668</v>
      </c>
      <c r="P1947" s="116"/>
      <c r="Q1947" s="116"/>
      <c r="R1947" s="39">
        <v>0</v>
      </c>
      <c r="S1947" s="180">
        <v>299.76566666666668</v>
      </c>
      <c r="T1947" s="180">
        <f t="shared" si="141"/>
        <v>-44.598875000000021</v>
      </c>
      <c r="V1947" s="24">
        <f t="shared" si="137"/>
        <v>1673.6963425179213</v>
      </c>
      <c r="X1947" s="5">
        <v>468.82402451041435</v>
      </c>
      <c r="Z1947" s="20">
        <f t="shared" si="138"/>
        <v>2142.5203670283354</v>
      </c>
      <c r="AA1947" s="59">
        <f t="shared" si="136"/>
        <v>41958</v>
      </c>
      <c r="AB1947" s="25">
        <v>140.30420999999998</v>
      </c>
      <c r="AC1947" s="52">
        <v>291.12481000000002</v>
      </c>
      <c r="AD1947" s="53">
        <v>0</v>
      </c>
      <c r="AE1947" s="54">
        <v>404.36124999999998</v>
      </c>
      <c r="AF1947" s="55">
        <v>232.85773</v>
      </c>
      <c r="AG1947" s="56">
        <v>27.305810000000001</v>
      </c>
      <c r="AH1947" s="100">
        <v>23.473541666666669</v>
      </c>
      <c r="AI1947" s="28">
        <v>0</v>
      </c>
      <c r="AJ1947" s="58">
        <v>4.0524199999999997</v>
      </c>
      <c r="AK1947" s="58"/>
      <c r="AL1947" s="35">
        <v>0</v>
      </c>
      <c r="AM1947" s="35"/>
      <c r="AN1947" s="35"/>
      <c r="AQ1947" s="24">
        <f t="shared" si="140"/>
        <v>1123.4797716666667</v>
      </c>
      <c r="AS1947" s="33">
        <v>765.21249999999986</v>
      </c>
      <c r="AU1947" s="20">
        <f t="shared" si="139"/>
        <v>1888.6922716666666</v>
      </c>
      <c r="AW1947" s="20"/>
    </row>
    <row r="1948" spans="1:49" x14ac:dyDescent="0.25">
      <c r="A1948" t="str">
        <f>VLOOKUP($B1948,'Cushing Balance'!$C$2:$E$500,3,TRUE)</f>
        <v>462014</v>
      </c>
      <c r="B1948" s="1">
        <v>41959</v>
      </c>
      <c r="C1948" s="31"/>
      <c r="D1948" s="101">
        <v>410.28091666666671</v>
      </c>
      <c r="E1948" s="110">
        <v>191.83402083333334</v>
      </c>
      <c r="F1948" s="105">
        <v>0</v>
      </c>
      <c r="G1948" s="27">
        <v>58.290634184587802</v>
      </c>
      <c r="H1948" s="111">
        <v>140.89602083333335</v>
      </c>
      <c r="I1948" s="106">
        <v>64.77977083333333</v>
      </c>
      <c r="J1948" s="109">
        <v>210.67166666666665</v>
      </c>
      <c r="K1948" s="104">
        <v>105.095625</v>
      </c>
      <c r="L1948" s="107">
        <v>21.316041666666667</v>
      </c>
      <c r="M1948" s="117">
        <v>330.62252083333334</v>
      </c>
      <c r="N1948" s="108">
        <v>150</v>
      </c>
      <c r="O1948" s="116">
        <v>65.683729166666666</v>
      </c>
      <c r="P1948" s="116"/>
      <c r="Q1948" s="116"/>
      <c r="R1948" s="39">
        <v>0</v>
      </c>
      <c r="S1948" s="180">
        <v>294.87995833333332</v>
      </c>
      <c r="T1948" s="180">
        <f t="shared" si="141"/>
        <v>-35.74256250000002</v>
      </c>
      <c r="V1948" s="24">
        <f t="shared" si="137"/>
        <v>1749.4709466845877</v>
      </c>
      <c r="X1948" s="5">
        <v>468.82402451041435</v>
      </c>
      <c r="Z1948" s="20">
        <f t="shared" si="138"/>
        <v>2218.2949711950023</v>
      </c>
      <c r="AA1948" s="59">
        <f t="shared" si="136"/>
        <v>41959</v>
      </c>
      <c r="AB1948" s="25">
        <v>140.13906</v>
      </c>
      <c r="AC1948" s="52">
        <v>259.49023</v>
      </c>
      <c r="AD1948" s="53">
        <v>0</v>
      </c>
      <c r="AE1948" s="54">
        <v>414.37440000000004</v>
      </c>
      <c r="AF1948" s="55">
        <v>193.18962999999999</v>
      </c>
      <c r="AG1948" s="56">
        <v>32.761900000000004</v>
      </c>
      <c r="AH1948" s="100">
        <v>17.819416666666669</v>
      </c>
      <c r="AI1948" s="28">
        <v>0</v>
      </c>
      <c r="AJ1948" s="58">
        <v>2.1254599999999999</v>
      </c>
      <c r="AK1948" s="58"/>
      <c r="AL1948" s="35">
        <v>0</v>
      </c>
      <c r="AM1948" s="35"/>
      <c r="AN1948" s="35"/>
      <c r="AQ1948" s="24">
        <f t="shared" si="140"/>
        <v>1059.9000966666667</v>
      </c>
      <c r="AS1948" s="33">
        <v>765.21249999999986</v>
      </c>
      <c r="AU1948" s="20">
        <f t="shared" si="139"/>
        <v>1825.1125966666666</v>
      </c>
      <c r="AW1948" s="20"/>
    </row>
    <row r="1949" spans="1:49" x14ac:dyDescent="0.25">
      <c r="A1949" t="str">
        <f>VLOOKUP($B1949,'Cushing Balance'!$C$2:$E$500,3,TRUE)</f>
        <v>462014</v>
      </c>
      <c r="B1949" s="1">
        <v>41960</v>
      </c>
      <c r="C1949" s="31"/>
      <c r="D1949" s="101">
        <v>382.48616666666669</v>
      </c>
      <c r="E1949" s="110">
        <v>199.47645833333334</v>
      </c>
      <c r="F1949" s="105">
        <v>0</v>
      </c>
      <c r="G1949" s="27">
        <v>58.290634184587802</v>
      </c>
      <c r="H1949" s="111">
        <v>140.3901875</v>
      </c>
      <c r="I1949" s="106">
        <v>80.745125000000002</v>
      </c>
      <c r="J1949" s="109">
        <v>150.71493749999999</v>
      </c>
      <c r="K1949" s="104">
        <v>104.05016666666667</v>
      </c>
      <c r="L1949" s="107">
        <v>21.415708333333331</v>
      </c>
      <c r="M1949" s="117">
        <v>267.6629375</v>
      </c>
      <c r="N1949" s="108">
        <v>150</v>
      </c>
      <c r="O1949" s="116">
        <v>58.569833333333335</v>
      </c>
      <c r="P1949" s="116"/>
      <c r="Q1949" s="116"/>
      <c r="R1949" s="39">
        <v>0</v>
      </c>
      <c r="S1949" s="180">
        <v>252.90979166666665</v>
      </c>
      <c r="T1949" s="180">
        <f t="shared" si="141"/>
        <v>-14.753145833333349</v>
      </c>
      <c r="V1949" s="24">
        <f t="shared" si="137"/>
        <v>1613.8021550179212</v>
      </c>
      <c r="X1949" s="5">
        <v>468.82402451041435</v>
      </c>
      <c r="Z1949" s="20">
        <f t="shared" si="138"/>
        <v>2082.6261795283353</v>
      </c>
      <c r="AA1949" s="59">
        <f t="shared" si="136"/>
        <v>41960</v>
      </c>
      <c r="AB1949" s="25">
        <v>148.10499999999999</v>
      </c>
      <c r="AC1949" s="52">
        <v>276.32994000000002</v>
      </c>
      <c r="AD1949" s="53">
        <v>0</v>
      </c>
      <c r="AE1949" s="54">
        <v>375.57215000000002</v>
      </c>
      <c r="AF1949" s="55">
        <v>234.29642000000001</v>
      </c>
      <c r="AG1949" s="56">
        <v>17.98319</v>
      </c>
      <c r="AH1949" s="100">
        <v>21.004666666666669</v>
      </c>
      <c r="AI1949" s="28">
        <v>0</v>
      </c>
      <c r="AJ1949" s="58">
        <v>9.8355800000000002</v>
      </c>
      <c r="AK1949" s="58"/>
      <c r="AL1949" s="35">
        <v>0</v>
      </c>
      <c r="AM1949" s="35"/>
      <c r="AN1949" s="35"/>
      <c r="AQ1949" s="24">
        <f t="shared" si="140"/>
        <v>1083.1269466666668</v>
      </c>
      <c r="AS1949" s="33">
        <v>765.21249999999986</v>
      </c>
      <c r="AU1949" s="20">
        <f t="shared" si="139"/>
        <v>1848.3394466666666</v>
      </c>
      <c r="AW1949" s="20"/>
    </row>
    <row r="1950" spans="1:49" x14ac:dyDescent="0.25">
      <c r="A1950" t="str">
        <f>VLOOKUP($B1950,'Cushing Balance'!$C$2:$E$500,3,TRUE)</f>
        <v>462014</v>
      </c>
      <c r="B1950" s="1">
        <v>41961</v>
      </c>
      <c r="C1950" s="31"/>
      <c r="D1950" s="101">
        <v>62.895458333333337</v>
      </c>
      <c r="E1950" s="110">
        <v>192.14527083333334</v>
      </c>
      <c r="F1950" s="105">
        <v>0</v>
      </c>
      <c r="G1950" s="27">
        <v>58.290634184587802</v>
      </c>
      <c r="H1950" s="111">
        <v>131.26133333333334</v>
      </c>
      <c r="I1950" s="106">
        <v>104.4188125</v>
      </c>
      <c r="J1950" s="109">
        <v>137.048125</v>
      </c>
      <c r="K1950" s="104">
        <v>103.16927083333333</v>
      </c>
      <c r="L1950" s="107">
        <v>21.833729166666668</v>
      </c>
      <c r="M1950" s="117">
        <v>274.72618749999998</v>
      </c>
      <c r="N1950" s="108">
        <v>126.16833333333332</v>
      </c>
      <c r="O1950" s="116">
        <v>75.132645833333328</v>
      </c>
      <c r="P1950" s="116"/>
      <c r="Q1950" s="116"/>
      <c r="R1950" s="39">
        <v>0</v>
      </c>
      <c r="S1950" s="180">
        <v>211.598375</v>
      </c>
      <c r="T1950" s="180">
        <f t="shared" si="141"/>
        <v>-63.127812499999976</v>
      </c>
      <c r="V1950" s="24">
        <f t="shared" si="137"/>
        <v>1287.0898008512545</v>
      </c>
      <c r="X1950" s="5">
        <v>468.82402451041435</v>
      </c>
      <c r="Z1950" s="20">
        <f t="shared" si="138"/>
        <v>1755.9138253616688</v>
      </c>
      <c r="AA1950" s="59">
        <f t="shared" si="136"/>
        <v>41961</v>
      </c>
      <c r="AB1950" s="25">
        <v>140.2671</v>
      </c>
      <c r="AC1950" s="52">
        <v>283.31808000000001</v>
      </c>
      <c r="AD1950" s="53">
        <v>0</v>
      </c>
      <c r="AE1950" s="54">
        <v>283.16290000000004</v>
      </c>
      <c r="AF1950" s="55">
        <v>234.72488000000001</v>
      </c>
      <c r="AG1950" s="56">
        <v>10.54444</v>
      </c>
      <c r="AH1950" s="100">
        <v>19.621083333333331</v>
      </c>
      <c r="AI1950" s="28">
        <v>0</v>
      </c>
      <c r="AJ1950" s="58">
        <v>14.407920000000001</v>
      </c>
      <c r="AK1950" s="58"/>
      <c r="AL1950" s="35">
        <v>0</v>
      </c>
      <c r="AM1950" s="35"/>
      <c r="AN1950" s="35"/>
      <c r="AQ1950" s="24">
        <f t="shared" si="140"/>
        <v>986.04640333333339</v>
      </c>
      <c r="AS1950" s="33">
        <v>765.21249999999986</v>
      </c>
      <c r="AU1950" s="20">
        <f t="shared" si="139"/>
        <v>1751.2589033333334</v>
      </c>
      <c r="AW1950" s="20"/>
    </row>
    <row r="1951" spans="1:49" x14ac:dyDescent="0.25">
      <c r="A1951" t="str">
        <f>VLOOKUP($B1951,'Cushing Balance'!$C$2:$E$500,3,TRUE)</f>
        <v>462014</v>
      </c>
      <c r="B1951" s="1">
        <v>41962</v>
      </c>
      <c r="C1951" s="31"/>
      <c r="D1951" s="101">
        <v>122.78979166666667</v>
      </c>
      <c r="E1951" s="110">
        <v>197.90718749999999</v>
      </c>
      <c r="F1951" s="105">
        <v>0</v>
      </c>
      <c r="G1951" s="27">
        <v>58.290634184587802</v>
      </c>
      <c r="H1951" s="111">
        <v>99.101104166666673</v>
      </c>
      <c r="I1951" s="106">
        <v>87.971791666666675</v>
      </c>
      <c r="J1951" s="109">
        <v>177.15291666666667</v>
      </c>
      <c r="K1951" s="104">
        <v>101.34916666666668</v>
      </c>
      <c r="L1951" s="107">
        <v>21.931374999999999</v>
      </c>
      <c r="M1951" s="117">
        <v>263.32222916666666</v>
      </c>
      <c r="N1951" s="108">
        <v>144.26952083333333</v>
      </c>
      <c r="O1951" s="116">
        <v>77.220916666666668</v>
      </c>
      <c r="P1951" s="116"/>
      <c r="Q1951" s="116"/>
      <c r="R1951" s="39">
        <v>0</v>
      </c>
      <c r="S1951" s="180">
        <v>195.23025000000001</v>
      </c>
      <c r="T1951" s="180">
        <f t="shared" si="141"/>
        <v>-68.091979166666647</v>
      </c>
      <c r="V1951" s="24">
        <f t="shared" si="137"/>
        <v>1351.3066341845879</v>
      </c>
      <c r="X1951" s="5">
        <v>468.82402451041435</v>
      </c>
      <c r="Z1951" s="20">
        <f t="shared" si="138"/>
        <v>1820.1306586950022</v>
      </c>
      <c r="AA1951" s="59">
        <f t="shared" si="136"/>
        <v>41962</v>
      </c>
      <c r="AB1951" s="25">
        <v>131.11904000000001</v>
      </c>
      <c r="AC1951" s="52">
        <v>347.09158000000002</v>
      </c>
      <c r="AD1951" s="53">
        <v>0</v>
      </c>
      <c r="AE1951" s="54">
        <v>446.74612999999999</v>
      </c>
      <c r="AF1951" s="55">
        <v>233.13432999999998</v>
      </c>
      <c r="AG1951" s="56">
        <v>17.851330000000001</v>
      </c>
      <c r="AH1951" s="100">
        <v>16.344208333333331</v>
      </c>
      <c r="AI1951" s="28">
        <v>0</v>
      </c>
      <c r="AJ1951" s="58">
        <v>15.104059999999999</v>
      </c>
      <c r="AK1951" s="58"/>
      <c r="AL1951" s="35">
        <v>0</v>
      </c>
      <c r="AM1951" s="35"/>
      <c r="AN1951" s="35"/>
      <c r="AQ1951" s="24">
        <f t="shared" si="140"/>
        <v>1207.3906783333334</v>
      </c>
      <c r="AS1951" s="33">
        <v>765.21249999999986</v>
      </c>
      <c r="AU1951" s="20">
        <f t="shared" si="139"/>
        <v>1972.6031783333333</v>
      </c>
      <c r="AW1951" s="20"/>
    </row>
    <row r="1952" spans="1:49" x14ac:dyDescent="0.25">
      <c r="A1952" t="str">
        <f>VLOOKUP($B1952,'Cushing Balance'!$C$2:$E$500,3,TRUE)</f>
        <v>462014</v>
      </c>
      <c r="B1952" s="1">
        <v>41963</v>
      </c>
      <c r="C1952" s="31"/>
      <c r="D1952" s="101">
        <v>334.1305625</v>
      </c>
      <c r="E1952" s="110">
        <v>192.38766666666666</v>
      </c>
      <c r="F1952" s="105">
        <v>0</v>
      </c>
      <c r="G1952" s="27">
        <v>58.290634184587802</v>
      </c>
      <c r="H1952" s="111">
        <v>105.53691666666667</v>
      </c>
      <c r="I1952" s="106">
        <v>89.416812500000006</v>
      </c>
      <c r="J1952" s="109">
        <v>190.08864583333335</v>
      </c>
      <c r="K1952" s="104">
        <v>96.608229166666675</v>
      </c>
      <c r="L1952" s="107">
        <v>21.972729166666667</v>
      </c>
      <c r="M1952" s="117">
        <v>276.9851041666667</v>
      </c>
      <c r="N1952" s="108">
        <v>147.69889583333335</v>
      </c>
      <c r="O1952" s="116">
        <v>74.709999999999994</v>
      </c>
      <c r="P1952" s="116"/>
      <c r="Q1952" s="116"/>
      <c r="R1952" s="39">
        <v>0</v>
      </c>
      <c r="S1952" s="180">
        <v>249.53260416666666</v>
      </c>
      <c r="T1952" s="180">
        <f t="shared" si="141"/>
        <v>-27.452500000000043</v>
      </c>
      <c r="V1952" s="24">
        <f t="shared" si="137"/>
        <v>1587.8261966845878</v>
      </c>
      <c r="X1952" s="5">
        <v>468.82402451041435</v>
      </c>
      <c r="Z1952" s="20">
        <f t="shared" si="138"/>
        <v>2056.6502211950019</v>
      </c>
      <c r="AA1952" s="59">
        <f t="shared" si="136"/>
        <v>41963</v>
      </c>
      <c r="AB1952" s="25">
        <v>131.37598</v>
      </c>
      <c r="AC1952" s="52">
        <v>336.14072999999996</v>
      </c>
      <c r="AD1952" s="53">
        <v>0</v>
      </c>
      <c r="AE1952" s="54">
        <v>446.24813</v>
      </c>
      <c r="AF1952" s="55">
        <v>221.91335000000001</v>
      </c>
      <c r="AG1952" s="56">
        <v>0</v>
      </c>
      <c r="AH1952" s="100">
        <v>18.464625000000002</v>
      </c>
      <c r="AI1952" s="28">
        <v>0</v>
      </c>
      <c r="AJ1952" s="58">
        <v>14.36281</v>
      </c>
      <c r="AK1952" s="58"/>
      <c r="AL1952" s="35">
        <v>0</v>
      </c>
      <c r="AM1952" s="35"/>
      <c r="AN1952" s="35"/>
      <c r="AQ1952" s="24">
        <f t="shared" si="140"/>
        <v>1168.5056250000002</v>
      </c>
      <c r="AS1952" s="33">
        <v>765.21249999999986</v>
      </c>
      <c r="AU1952" s="20">
        <f t="shared" si="139"/>
        <v>1933.7181250000001</v>
      </c>
      <c r="AW1952" s="20"/>
    </row>
    <row r="1953" spans="1:49" x14ac:dyDescent="0.25">
      <c r="A1953" t="str">
        <f>VLOOKUP($B1953,'Cushing Balance'!$C$2:$E$500,3,TRUE)</f>
        <v>462014</v>
      </c>
      <c r="B1953" s="1">
        <v>41964</v>
      </c>
      <c r="C1953" s="31"/>
      <c r="D1953" s="101">
        <v>348.5556458333333</v>
      </c>
      <c r="E1953" s="110">
        <v>191.24339583333335</v>
      </c>
      <c r="F1953" s="105">
        <v>0</v>
      </c>
      <c r="G1953" s="27">
        <v>58.290634184587802</v>
      </c>
      <c r="H1953" s="111">
        <v>116.15385416666668</v>
      </c>
      <c r="I1953" s="106">
        <v>95.102145833333324</v>
      </c>
      <c r="J1953" s="109">
        <v>186.46537499999999</v>
      </c>
      <c r="K1953" s="104">
        <v>98.505812500000005</v>
      </c>
      <c r="L1953" s="107">
        <v>21.920541666666669</v>
      </c>
      <c r="M1953" s="117">
        <v>247.98716666666667</v>
      </c>
      <c r="N1953" s="108">
        <v>149.69395833333334</v>
      </c>
      <c r="O1953" s="116">
        <v>76.479395833333328</v>
      </c>
      <c r="P1953" s="116"/>
      <c r="Q1953" s="116"/>
      <c r="R1953" s="39">
        <v>0</v>
      </c>
      <c r="S1953" s="180">
        <v>226.26885416666667</v>
      </c>
      <c r="T1953" s="180">
        <f t="shared" si="141"/>
        <v>-21.718312499999996</v>
      </c>
      <c r="V1953" s="24">
        <f t="shared" si="137"/>
        <v>1590.3979258512543</v>
      </c>
      <c r="X1953" s="5">
        <v>468.82402451041435</v>
      </c>
      <c r="Z1953" s="20">
        <f t="shared" si="138"/>
        <v>2059.2219503616689</v>
      </c>
      <c r="AA1953" s="59">
        <f t="shared" si="136"/>
        <v>41964</v>
      </c>
      <c r="AB1953" s="25">
        <v>130.38981000000001</v>
      </c>
      <c r="AC1953" s="52">
        <v>335.48604</v>
      </c>
      <c r="AD1953" s="53">
        <v>0</v>
      </c>
      <c r="AE1953" s="54">
        <v>453.39438000000001</v>
      </c>
      <c r="AF1953" s="55">
        <v>234.13639999999998</v>
      </c>
      <c r="AG1953" s="56">
        <v>0</v>
      </c>
      <c r="AH1953" s="100">
        <v>28.332895833333332</v>
      </c>
      <c r="AI1953" s="28">
        <v>0</v>
      </c>
      <c r="AJ1953" s="58">
        <v>8.8250400000000013</v>
      </c>
      <c r="AK1953" s="58"/>
      <c r="AL1953" s="35">
        <v>0</v>
      </c>
      <c r="AM1953" s="35"/>
      <c r="AN1953" s="35"/>
      <c r="AQ1953" s="24">
        <f t="shared" si="140"/>
        <v>1190.5645658333333</v>
      </c>
      <c r="AS1953" s="33">
        <v>765.21249999999986</v>
      </c>
      <c r="AU1953" s="20">
        <f t="shared" si="139"/>
        <v>1955.7770658333332</v>
      </c>
      <c r="AW1953" s="20"/>
    </row>
    <row r="1954" spans="1:49" x14ac:dyDescent="0.25">
      <c r="A1954" t="str">
        <f>VLOOKUP($B1954,'Cushing Balance'!$C$2:$E$500,3,TRUE)</f>
        <v>472014</v>
      </c>
      <c r="B1954" s="1">
        <v>41965</v>
      </c>
      <c r="C1954" s="31"/>
      <c r="D1954" s="101">
        <v>165.85443749999999</v>
      </c>
      <c r="E1954" s="110">
        <v>182.4025</v>
      </c>
      <c r="F1954" s="105">
        <v>0</v>
      </c>
      <c r="G1954" s="27">
        <v>58.290634184587802</v>
      </c>
      <c r="H1954" s="111">
        <v>117.87604166666667</v>
      </c>
      <c r="I1954" s="106">
        <v>79.676562500000003</v>
      </c>
      <c r="J1954" s="109">
        <v>187.42322916666666</v>
      </c>
      <c r="K1954" s="104">
        <v>99.796812500000001</v>
      </c>
      <c r="L1954" s="107">
        <v>21.603979166666669</v>
      </c>
      <c r="M1954" s="117">
        <v>242.65110416666667</v>
      </c>
      <c r="N1954" s="108">
        <v>150</v>
      </c>
      <c r="O1954" s="116">
        <v>72.631520833333326</v>
      </c>
      <c r="P1954" s="116"/>
      <c r="Q1954" s="116"/>
      <c r="R1954" s="39">
        <v>0</v>
      </c>
      <c r="S1954" s="180">
        <v>220.41274999999999</v>
      </c>
      <c r="T1954" s="180">
        <f t="shared" si="141"/>
        <v>-22.238354166666682</v>
      </c>
      <c r="V1954" s="24">
        <f t="shared" si="137"/>
        <v>1378.206821684588</v>
      </c>
      <c r="X1954" s="5">
        <v>468.82402451041435</v>
      </c>
      <c r="Z1954" s="20">
        <f t="shared" si="138"/>
        <v>1847.0308461950024</v>
      </c>
      <c r="AA1954" s="59">
        <f t="shared" si="136"/>
        <v>41965</v>
      </c>
      <c r="AB1954" s="25">
        <v>130.02101999999999</v>
      </c>
      <c r="AC1954" s="52">
        <v>333.68015000000003</v>
      </c>
      <c r="AD1954" s="53">
        <v>0</v>
      </c>
      <c r="AE1954" s="54">
        <v>461.77184999999997</v>
      </c>
      <c r="AF1954" s="55">
        <v>232.40931</v>
      </c>
      <c r="AG1954" s="56">
        <v>5.2884599999999997</v>
      </c>
      <c r="AH1954" s="100">
        <v>24.001437500000002</v>
      </c>
      <c r="AI1954" s="28">
        <v>0</v>
      </c>
      <c r="AJ1954" s="58">
        <v>7.87242</v>
      </c>
      <c r="AK1954" s="58"/>
      <c r="AL1954" s="35">
        <v>0</v>
      </c>
      <c r="AM1954" s="35"/>
      <c r="AN1954" s="35"/>
      <c r="AQ1954" s="24">
        <f t="shared" si="140"/>
        <v>1195.0446474999999</v>
      </c>
      <c r="AS1954" s="33">
        <v>765.21249999999986</v>
      </c>
      <c r="AU1954" s="20">
        <f t="shared" si="139"/>
        <v>1960.2571474999997</v>
      </c>
      <c r="AW1954" s="20"/>
    </row>
    <row r="1955" spans="1:49" x14ac:dyDescent="0.25">
      <c r="A1955" t="str">
        <f>VLOOKUP($B1955,'Cushing Balance'!$C$2:$E$500,3,TRUE)</f>
        <v>472014</v>
      </c>
      <c r="B1955" s="1">
        <v>41966</v>
      </c>
      <c r="C1955" s="31"/>
      <c r="D1955" s="101">
        <v>0</v>
      </c>
      <c r="E1955" s="110">
        <v>200.64545833333335</v>
      </c>
      <c r="F1955" s="105">
        <v>0</v>
      </c>
      <c r="G1955" s="27">
        <v>58.290634184587802</v>
      </c>
      <c r="H1955" s="111">
        <v>132.93166666666664</v>
      </c>
      <c r="I1955" s="106">
        <v>77.911791666666673</v>
      </c>
      <c r="J1955" s="109">
        <v>186.01520833333333</v>
      </c>
      <c r="K1955" s="104">
        <v>96.137</v>
      </c>
      <c r="L1955" s="107">
        <v>21.593145833333331</v>
      </c>
      <c r="M1955" s="117">
        <v>265.27606250000002</v>
      </c>
      <c r="N1955" s="108">
        <v>126.61441666666667</v>
      </c>
      <c r="O1955" s="116">
        <v>74.801895833333333</v>
      </c>
      <c r="P1955" s="116"/>
      <c r="Q1955" s="116"/>
      <c r="R1955" s="39">
        <v>0</v>
      </c>
      <c r="S1955" s="180">
        <v>231.37468749999999</v>
      </c>
      <c r="T1955" s="180">
        <f t="shared" si="141"/>
        <v>-33.90137500000003</v>
      </c>
      <c r="V1955" s="24">
        <f t="shared" si="137"/>
        <v>1240.217280017921</v>
      </c>
      <c r="X1955" s="5">
        <v>468.82402451041435</v>
      </c>
      <c r="Z1955" s="20">
        <f t="shared" si="138"/>
        <v>1709.0413045283353</v>
      </c>
      <c r="AA1955" s="59">
        <f t="shared" si="136"/>
        <v>41966</v>
      </c>
      <c r="AB1955" s="25">
        <v>130.17256</v>
      </c>
      <c r="AC1955" s="52">
        <v>328.37988000000001</v>
      </c>
      <c r="AD1955" s="53">
        <v>0</v>
      </c>
      <c r="AE1955" s="54">
        <v>438.59113000000002</v>
      </c>
      <c r="AF1955" s="55">
        <v>232.90475000000001</v>
      </c>
      <c r="AG1955" s="56">
        <v>21.421099999999999</v>
      </c>
      <c r="AH1955" s="100">
        <v>24.118791666666667</v>
      </c>
      <c r="AI1955" s="28">
        <v>0</v>
      </c>
      <c r="AJ1955" s="58">
        <v>9.3282500000000006</v>
      </c>
      <c r="AK1955" s="58"/>
      <c r="AL1955" s="35">
        <v>0</v>
      </c>
      <c r="AM1955" s="35"/>
      <c r="AN1955" s="35"/>
      <c r="AQ1955" s="24">
        <f t="shared" si="140"/>
        <v>1184.9164616666669</v>
      </c>
      <c r="AS1955" s="33">
        <v>765.21249999999986</v>
      </c>
      <c r="AU1955" s="20">
        <f t="shared" si="139"/>
        <v>1950.1289616666668</v>
      </c>
      <c r="AW1955" s="20"/>
    </row>
    <row r="1956" spans="1:49" x14ac:dyDescent="0.25">
      <c r="A1956" t="str">
        <f>VLOOKUP($B1956,'Cushing Balance'!$C$2:$E$500,3,TRUE)</f>
        <v>472014</v>
      </c>
      <c r="B1956" s="1">
        <v>41967</v>
      </c>
      <c r="C1956" s="31"/>
      <c r="D1956" s="101">
        <v>94.785166666666669</v>
      </c>
      <c r="E1956" s="110">
        <v>189.96433333333334</v>
      </c>
      <c r="F1956" s="105">
        <v>168.92477083333335</v>
      </c>
      <c r="G1956" s="27">
        <v>58.290634184587802</v>
      </c>
      <c r="H1956" s="111">
        <v>108.86320833333333</v>
      </c>
      <c r="I1956" s="106">
        <v>80.778645833333329</v>
      </c>
      <c r="J1956" s="109">
        <v>188.26116666666667</v>
      </c>
      <c r="K1956" s="104">
        <v>100.39845833333332</v>
      </c>
      <c r="L1956" s="107">
        <v>21.737041666666666</v>
      </c>
      <c r="M1956" s="117">
        <v>260.97591666666665</v>
      </c>
      <c r="N1956" s="108">
        <v>118.29533333333333</v>
      </c>
      <c r="O1956" s="116">
        <v>65.06697916666667</v>
      </c>
      <c r="P1956" s="116"/>
      <c r="Q1956" s="116"/>
      <c r="R1956" s="39">
        <v>0</v>
      </c>
      <c r="S1956" s="180">
        <v>229.01216666666664</v>
      </c>
      <c r="T1956" s="180">
        <f t="shared" si="141"/>
        <v>-31.963750000000005</v>
      </c>
      <c r="V1956" s="24">
        <f t="shared" si="137"/>
        <v>1456.3416550179211</v>
      </c>
      <c r="X1956" s="5">
        <v>468.82402451041435</v>
      </c>
      <c r="Z1956" s="20">
        <f t="shared" si="138"/>
        <v>1925.1656795283354</v>
      </c>
      <c r="AA1956" s="59">
        <f t="shared" si="136"/>
        <v>41967</v>
      </c>
      <c r="AB1956" s="25">
        <v>131.18573000000001</v>
      </c>
      <c r="AC1956" s="52">
        <v>357.24477000000002</v>
      </c>
      <c r="AD1956" s="53">
        <v>0</v>
      </c>
      <c r="AE1956" s="54">
        <v>393.37071000000003</v>
      </c>
      <c r="AF1956" s="55">
        <v>234.49498</v>
      </c>
      <c r="AG1956" s="56">
        <v>21.39554</v>
      </c>
      <c r="AH1956" s="100">
        <v>16.527166666666666</v>
      </c>
      <c r="AI1956" s="28">
        <v>0</v>
      </c>
      <c r="AJ1956" s="58">
        <v>14.222790000000002</v>
      </c>
      <c r="AK1956" s="58"/>
      <c r="AL1956" s="35">
        <v>0</v>
      </c>
      <c r="AM1956" s="35"/>
      <c r="AN1956" s="35"/>
      <c r="AQ1956" s="24">
        <f t="shared" si="140"/>
        <v>1168.4416866666668</v>
      </c>
      <c r="AS1956" s="33">
        <v>765.21249999999986</v>
      </c>
      <c r="AU1956" s="20">
        <f t="shared" si="139"/>
        <v>1933.6541866666666</v>
      </c>
      <c r="AW1956" s="20"/>
    </row>
    <row r="1957" spans="1:49" x14ac:dyDescent="0.25">
      <c r="A1957" t="str">
        <f>VLOOKUP($B1957,'Cushing Balance'!$C$2:$E$500,3,TRUE)</f>
        <v>472014</v>
      </c>
      <c r="B1957" s="1">
        <v>41968</v>
      </c>
      <c r="C1957" s="31"/>
      <c r="D1957" s="101">
        <v>230.40743749999999</v>
      </c>
      <c r="E1957" s="110">
        <v>163.08320833333335</v>
      </c>
      <c r="F1957" s="105">
        <v>314.00331249999999</v>
      </c>
      <c r="G1957" s="27">
        <v>58.290634184587802</v>
      </c>
      <c r="H1957" s="111">
        <v>131.35291666666666</v>
      </c>
      <c r="I1957" s="106">
        <v>72.506562500000001</v>
      </c>
      <c r="J1957" s="109">
        <v>194.57552083333334</v>
      </c>
      <c r="K1957" s="104">
        <v>105.77297916666667</v>
      </c>
      <c r="L1957" s="107">
        <v>21.935749999999999</v>
      </c>
      <c r="M1957" s="117">
        <v>261.39166666666665</v>
      </c>
      <c r="N1957" s="108">
        <v>130.9923125</v>
      </c>
      <c r="O1957" s="116">
        <v>77.434083333333334</v>
      </c>
      <c r="P1957" s="116"/>
      <c r="Q1957" s="116"/>
      <c r="R1957" s="39">
        <v>0</v>
      </c>
      <c r="S1957" s="180">
        <v>229.46668750000001</v>
      </c>
      <c r="T1957" s="180">
        <f t="shared" si="141"/>
        <v>-31.924979166666645</v>
      </c>
      <c r="V1957" s="24">
        <f t="shared" si="137"/>
        <v>1761.7463841845877</v>
      </c>
      <c r="X1957" s="5">
        <v>468.82402451041435</v>
      </c>
      <c r="Z1957" s="20">
        <f t="shared" si="138"/>
        <v>2230.5704086950018</v>
      </c>
      <c r="AA1957" s="59">
        <f t="shared" si="136"/>
        <v>41968</v>
      </c>
      <c r="AB1957" s="25">
        <v>131.74285</v>
      </c>
      <c r="AC1957" s="52">
        <v>357.24329</v>
      </c>
      <c r="AD1957" s="53">
        <v>0</v>
      </c>
      <c r="AE1957" s="54">
        <v>427.14072999999996</v>
      </c>
      <c r="AF1957" s="55">
        <v>223.53723000000002</v>
      </c>
      <c r="AG1957" s="56">
        <v>26.169460000000001</v>
      </c>
      <c r="AH1957" s="100">
        <v>15.799979166666668</v>
      </c>
      <c r="AI1957" s="28">
        <v>0</v>
      </c>
      <c r="AJ1957" s="58">
        <v>14.63142</v>
      </c>
      <c r="AK1957" s="58"/>
      <c r="AL1957" s="35">
        <v>0</v>
      </c>
      <c r="AM1957" s="35"/>
      <c r="AN1957" s="35"/>
      <c r="AQ1957" s="24">
        <f t="shared" si="140"/>
        <v>1196.2649591666666</v>
      </c>
      <c r="AS1957" s="33">
        <v>765.21249999999986</v>
      </c>
      <c r="AU1957" s="20">
        <f t="shared" si="139"/>
        <v>1961.4774591666664</v>
      </c>
      <c r="AW1957" s="20"/>
    </row>
    <row r="1958" spans="1:49" x14ac:dyDescent="0.25">
      <c r="A1958" t="str">
        <f>VLOOKUP($B1958,'Cushing Balance'!$C$2:$E$500,3,TRUE)</f>
        <v>472014</v>
      </c>
      <c r="B1958" s="1">
        <v>41969</v>
      </c>
      <c r="C1958" s="31"/>
      <c r="D1958" s="101">
        <v>164.19770833333334</v>
      </c>
      <c r="E1958" s="110">
        <v>191.44135416666666</v>
      </c>
      <c r="F1958" s="105">
        <v>186.44714583333334</v>
      </c>
      <c r="G1958" s="27">
        <v>58.290634184587802</v>
      </c>
      <c r="H1958" s="111">
        <v>143.32720833333335</v>
      </c>
      <c r="I1958" s="106">
        <v>74.169749999999993</v>
      </c>
      <c r="J1958" s="109">
        <v>189.47772916666665</v>
      </c>
      <c r="K1958" s="104">
        <v>103.25989583333333</v>
      </c>
      <c r="L1958" s="107">
        <v>22.371229166666669</v>
      </c>
      <c r="M1958" s="117">
        <v>257.54829166666667</v>
      </c>
      <c r="N1958" s="108">
        <v>147.03758333333334</v>
      </c>
      <c r="O1958" s="116">
        <v>75.898791666666668</v>
      </c>
      <c r="P1958" s="116"/>
      <c r="Q1958" s="116"/>
      <c r="R1958" s="39">
        <v>0</v>
      </c>
      <c r="S1958" s="180">
        <v>227.23656249999999</v>
      </c>
      <c r="T1958" s="180">
        <f t="shared" si="141"/>
        <v>-30.31172916666668</v>
      </c>
      <c r="V1958" s="24">
        <f t="shared" si="137"/>
        <v>1613.4673216845879</v>
      </c>
      <c r="X1958" s="5">
        <v>468.82402451041435</v>
      </c>
      <c r="Z1958" s="20">
        <f t="shared" si="138"/>
        <v>2082.291346195002</v>
      </c>
      <c r="AA1958" s="59">
        <f t="shared" si="136"/>
        <v>41969</v>
      </c>
      <c r="AB1958" s="25">
        <v>145.56514999999999</v>
      </c>
      <c r="AC1958" s="52">
        <v>348.27775000000003</v>
      </c>
      <c r="AD1958" s="53">
        <v>0</v>
      </c>
      <c r="AE1958" s="54">
        <v>354.25522999999998</v>
      </c>
      <c r="AF1958" s="55">
        <v>234.2861</v>
      </c>
      <c r="AG1958" s="56">
        <v>30.482830000000003</v>
      </c>
      <c r="AH1958" s="100">
        <v>35.867354166666665</v>
      </c>
      <c r="AI1958" s="28">
        <v>0</v>
      </c>
      <c r="AJ1958" s="58">
        <v>8.3377299999999988</v>
      </c>
      <c r="AK1958" s="58"/>
      <c r="AL1958" s="35">
        <v>0</v>
      </c>
      <c r="AM1958" s="35"/>
      <c r="AN1958" s="35"/>
      <c r="AQ1958" s="24">
        <f t="shared" si="140"/>
        <v>1157.0721441666665</v>
      </c>
      <c r="AS1958" s="33">
        <v>765.21249999999986</v>
      </c>
      <c r="AU1958" s="20">
        <f t="shared" si="139"/>
        <v>1922.2846441666663</v>
      </c>
      <c r="AW1958" s="20"/>
    </row>
    <row r="1959" spans="1:49" x14ac:dyDescent="0.25">
      <c r="A1959" t="str">
        <f>VLOOKUP($B1959,'Cushing Balance'!$C$2:$E$500,3,TRUE)</f>
        <v>472014</v>
      </c>
      <c r="B1959" s="1">
        <v>41970</v>
      </c>
      <c r="C1959" s="31"/>
      <c r="D1959" s="101">
        <v>90.421812500000001</v>
      </c>
      <c r="E1959" s="110">
        <v>188.20958333333334</v>
      </c>
      <c r="F1959" s="105">
        <v>193.90314583333335</v>
      </c>
      <c r="G1959" s="27">
        <v>58.290634184587802</v>
      </c>
      <c r="H1959" s="111">
        <v>150</v>
      </c>
      <c r="I1959" s="106">
        <v>86.354979166666666</v>
      </c>
      <c r="J1959" s="109">
        <v>186.67591666666667</v>
      </c>
      <c r="K1959" s="104">
        <v>102.70677083333332</v>
      </c>
      <c r="L1959" s="107">
        <v>22.776041666666668</v>
      </c>
      <c r="M1959" s="117">
        <v>265.69341666666668</v>
      </c>
      <c r="N1959" s="108">
        <v>138.72149999999999</v>
      </c>
      <c r="O1959" s="116">
        <v>72.923312499999994</v>
      </c>
      <c r="P1959" s="116"/>
      <c r="Q1959" s="116"/>
      <c r="R1959" s="39">
        <v>0</v>
      </c>
      <c r="S1959" s="180">
        <v>232.66075000000001</v>
      </c>
      <c r="T1959" s="180">
        <f t="shared" si="141"/>
        <v>-33.032666666666671</v>
      </c>
      <c r="V1959" s="24">
        <f t="shared" si="137"/>
        <v>1556.6771133512548</v>
      </c>
      <c r="X1959" s="5">
        <v>468.82402451041435</v>
      </c>
      <c r="Z1959" s="20">
        <f t="shared" si="138"/>
        <v>2025.5011378616691</v>
      </c>
      <c r="AA1959" s="59">
        <f t="shared" si="136"/>
        <v>41970</v>
      </c>
      <c r="AB1959" s="25">
        <v>142.65332999999998</v>
      </c>
      <c r="AC1959" s="52">
        <v>341.87390000000005</v>
      </c>
      <c r="AD1959" s="53">
        <v>0</v>
      </c>
      <c r="AE1959" s="54">
        <v>334.38630999999998</v>
      </c>
      <c r="AF1959" s="55">
        <v>233.60748000000001</v>
      </c>
      <c r="AG1959" s="56">
        <v>30.852900000000002</v>
      </c>
      <c r="AH1959" s="100">
        <v>23.524229166666668</v>
      </c>
      <c r="AI1959" s="28">
        <v>0</v>
      </c>
      <c r="AJ1959" s="58">
        <v>12.316520000000001</v>
      </c>
      <c r="AK1959" s="58"/>
      <c r="AL1959" s="35">
        <v>0</v>
      </c>
      <c r="AM1959" s="35"/>
      <c r="AN1959" s="35"/>
      <c r="AQ1959" s="24">
        <f t="shared" si="140"/>
        <v>1119.2146691666669</v>
      </c>
      <c r="AS1959" s="33">
        <v>765.21249999999986</v>
      </c>
      <c r="AU1959" s="20">
        <f t="shared" si="139"/>
        <v>1884.4271691666668</v>
      </c>
      <c r="AW1959" s="20"/>
    </row>
    <row r="1960" spans="1:49" x14ac:dyDescent="0.25">
      <c r="A1960" t="str">
        <f>VLOOKUP($B1960,'Cushing Balance'!$C$2:$E$500,3,TRUE)</f>
        <v>472014</v>
      </c>
      <c r="B1960" s="1">
        <v>41971</v>
      </c>
      <c r="C1960" s="31"/>
      <c r="D1960" s="101">
        <v>268.15729166666671</v>
      </c>
      <c r="E1960" s="110">
        <v>189.96418750000001</v>
      </c>
      <c r="F1960" s="105">
        <v>231.62102083333335</v>
      </c>
      <c r="G1960" s="27">
        <v>58.290634184587802</v>
      </c>
      <c r="H1960" s="111">
        <v>149.93195833333334</v>
      </c>
      <c r="I1960" s="106">
        <v>57.536687499999999</v>
      </c>
      <c r="J1960" s="109">
        <v>182.757375</v>
      </c>
      <c r="K1960" s="104">
        <v>106.81495833333332</v>
      </c>
      <c r="L1960" s="107">
        <v>22.805125</v>
      </c>
      <c r="M1960" s="117">
        <v>248.6676875</v>
      </c>
      <c r="N1960" s="108">
        <v>139.97472916666666</v>
      </c>
      <c r="O1960" s="116">
        <v>72.437937500000004</v>
      </c>
      <c r="P1960" s="116"/>
      <c r="Q1960" s="116"/>
      <c r="R1960" s="39">
        <v>0</v>
      </c>
      <c r="S1960" s="180">
        <v>228.06539583333335</v>
      </c>
      <c r="T1960" s="180">
        <f t="shared" si="141"/>
        <v>-20.602291666666645</v>
      </c>
      <c r="V1960" s="24">
        <f t="shared" si="137"/>
        <v>1728.9595925179215</v>
      </c>
      <c r="X1960" s="5">
        <v>468.82402451041435</v>
      </c>
      <c r="Z1960" s="20">
        <f t="shared" si="138"/>
        <v>2197.7836170283358</v>
      </c>
      <c r="AA1960" s="59">
        <f t="shared" si="136"/>
        <v>41971</v>
      </c>
      <c r="AB1960" s="25">
        <v>147.52596</v>
      </c>
      <c r="AC1960" s="52">
        <v>351.23465000000004</v>
      </c>
      <c r="AD1960" s="53">
        <v>0</v>
      </c>
      <c r="AE1960" s="54">
        <v>437.98980999999998</v>
      </c>
      <c r="AF1960" s="55">
        <v>232.74957999999998</v>
      </c>
      <c r="AG1960" s="56">
        <v>30.911080000000002</v>
      </c>
      <c r="AH1960" s="100">
        <v>11.847625000000001</v>
      </c>
      <c r="AI1960" s="28">
        <v>0</v>
      </c>
      <c r="AJ1960" s="58">
        <v>15.33808</v>
      </c>
      <c r="AK1960" s="58"/>
      <c r="AL1960" s="35">
        <v>0</v>
      </c>
      <c r="AM1960" s="35"/>
      <c r="AN1960" s="35"/>
      <c r="AQ1960" s="24">
        <f t="shared" si="140"/>
        <v>1227.5967850000002</v>
      </c>
      <c r="AS1960" s="33">
        <v>765.21249999999986</v>
      </c>
      <c r="AU1960" s="20">
        <f t="shared" si="139"/>
        <v>1992.809285</v>
      </c>
      <c r="AW1960" s="20"/>
    </row>
    <row r="1961" spans="1:49" x14ac:dyDescent="0.25">
      <c r="A1961" t="str">
        <f>VLOOKUP($B1961,'Cushing Balance'!$C$2:$E$500,3,TRUE)</f>
        <v>482014</v>
      </c>
      <c r="B1961" s="1">
        <v>41972</v>
      </c>
      <c r="C1961" s="31"/>
      <c r="D1961" s="101">
        <v>158.26902083333334</v>
      </c>
      <c r="E1961" s="110">
        <v>187.24643750000001</v>
      </c>
      <c r="F1961" s="105">
        <v>206.18912499999999</v>
      </c>
      <c r="G1961" s="27">
        <v>58.290634184587802</v>
      </c>
      <c r="H1961" s="111">
        <v>126.01643749999999</v>
      </c>
      <c r="I1961" s="106">
        <v>97.693895833333329</v>
      </c>
      <c r="J1961" s="109">
        <v>180.38806249999999</v>
      </c>
      <c r="K1961" s="104">
        <v>98.825500000000005</v>
      </c>
      <c r="L1961" s="107">
        <v>21.531666666666666</v>
      </c>
      <c r="M1961" s="117">
        <v>246.576875</v>
      </c>
      <c r="N1961" s="108">
        <v>150</v>
      </c>
      <c r="O1961" s="116">
        <v>64.062875000000005</v>
      </c>
      <c r="P1961" s="116"/>
      <c r="Q1961" s="116"/>
      <c r="R1961" s="39">
        <v>0</v>
      </c>
      <c r="S1961" s="180">
        <v>263.6895833333333</v>
      </c>
      <c r="T1961" s="180">
        <f t="shared" si="141"/>
        <v>17.112708333333302</v>
      </c>
      <c r="V1961" s="24">
        <f t="shared" si="137"/>
        <v>1595.0905300179211</v>
      </c>
      <c r="X1961" s="5">
        <v>468.82402451041435</v>
      </c>
      <c r="Z1961" s="20">
        <f t="shared" si="138"/>
        <v>2063.9145545283354</v>
      </c>
      <c r="AA1961" s="59">
        <f t="shared" si="136"/>
        <v>41972</v>
      </c>
      <c r="AB1961" s="25">
        <v>147.65135000000001</v>
      </c>
      <c r="AC1961" s="52">
        <v>269.6155</v>
      </c>
      <c r="AD1961" s="53">
        <v>0</v>
      </c>
      <c r="AE1961" s="54">
        <v>483.62703999999997</v>
      </c>
      <c r="AF1961" s="55">
        <v>232.96218999999999</v>
      </c>
      <c r="AG1961" s="56">
        <v>31.25348</v>
      </c>
      <c r="AH1961" s="100">
        <v>16.225562499999999</v>
      </c>
      <c r="AI1961" s="28">
        <v>0</v>
      </c>
      <c r="AJ1961" s="58">
        <v>13.936350000000001</v>
      </c>
      <c r="AK1961" s="58"/>
      <c r="AL1961" s="35">
        <v>0</v>
      </c>
      <c r="AM1961" s="35"/>
      <c r="AN1961" s="35"/>
      <c r="AQ1961" s="24">
        <f t="shared" si="140"/>
        <v>1195.2714725000001</v>
      </c>
      <c r="AS1961" s="33">
        <v>765.21249999999986</v>
      </c>
      <c r="AU1961" s="20">
        <f t="shared" si="139"/>
        <v>1960.4839724999999</v>
      </c>
      <c r="AW1961" s="20"/>
    </row>
    <row r="1962" spans="1:49" x14ac:dyDescent="0.25">
      <c r="A1962" t="str">
        <f>VLOOKUP($B1962,'Cushing Balance'!$C$2:$E$500,3,TRUE)</f>
        <v>482014</v>
      </c>
      <c r="B1962" s="1">
        <v>41973</v>
      </c>
      <c r="C1962" s="31"/>
      <c r="D1962" s="101">
        <v>127.39637500000001</v>
      </c>
      <c r="E1962" s="110">
        <v>155.5915</v>
      </c>
      <c r="F1962" s="105">
        <v>227.81177083333336</v>
      </c>
      <c r="G1962" s="27">
        <v>58.290634184587802</v>
      </c>
      <c r="H1962" s="111">
        <v>136.43745833333335</v>
      </c>
      <c r="I1962" s="106">
        <v>87.298104166666675</v>
      </c>
      <c r="J1962" s="109">
        <v>187.94629166666667</v>
      </c>
      <c r="K1962" s="104">
        <v>104.287125</v>
      </c>
      <c r="L1962" s="107">
        <v>21.905270833333333</v>
      </c>
      <c r="M1962" s="117">
        <v>244.22739583333333</v>
      </c>
      <c r="N1962" s="108">
        <v>126.37231250000001</v>
      </c>
      <c r="O1962" s="116">
        <v>70.363583333333324</v>
      </c>
      <c r="P1962" s="116"/>
      <c r="Q1962" s="116"/>
      <c r="R1962" s="39">
        <v>0</v>
      </c>
      <c r="S1962" s="180">
        <v>275.10181249999999</v>
      </c>
      <c r="T1962" s="180">
        <f t="shared" si="141"/>
        <v>30.874416666666662</v>
      </c>
      <c r="V1962" s="24">
        <f t="shared" si="137"/>
        <v>1547.9278216845876</v>
      </c>
      <c r="X1962" s="5">
        <v>468.82402451041435</v>
      </c>
      <c r="Z1962" s="20">
        <f t="shared" si="138"/>
        <v>2016.7518461950019</v>
      </c>
      <c r="AA1962" s="59">
        <f t="shared" si="136"/>
        <v>41973</v>
      </c>
      <c r="AB1962" s="25">
        <v>145.93012999999999</v>
      </c>
      <c r="AC1962" s="52">
        <v>254.83685</v>
      </c>
      <c r="AD1962" s="53">
        <v>0</v>
      </c>
      <c r="AE1962" s="54">
        <v>458.58130999999997</v>
      </c>
      <c r="AF1962" s="55">
        <v>231.99573000000001</v>
      </c>
      <c r="AG1962" s="56">
        <v>30.234189999999998</v>
      </c>
      <c r="AH1962" s="100">
        <v>22.14210416666667</v>
      </c>
      <c r="AI1962" s="28">
        <v>0</v>
      </c>
      <c r="AJ1962" s="58">
        <v>8.729709999999999</v>
      </c>
      <c r="AK1962" s="58"/>
      <c r="AL1962" s="35">
        <v>0</v>
      </c>
      <c r="AM1962" s="35"/>
      <c r="AN1962" s="35"/>
      <c r="AQ1962" s="24">
        <f t="shared" si="140"/>
        <v>1152.4500241666667</v>
      </c>
      <c r="AS1962" s="33">
        <v>765.21249999999986</v>
      </c>
      <c r="AU1962" s="20">
        <f t="shared" si="139"/>
        <v>1917.6625241666666</v>
      </c>
      <c r="AW1962" s="20"/>
    </row>
    <row r="1963" spans="1:49" x14ac:dyDescent="0.25">
      <c r="A1963" t="str">
        <f>VLOOKUP($B1963,'Cushing Balance'!$C$2:$E$500,3,TRUE)</f>
        <v>482014</v>
      </c>
      <c r="B1963" s="1">
        <v>41974</v>
      </c>
      <c r="C1963" s="31"/>
      <c r="D1963" s="101">
        <v>425.23383333333334</v>
      </c>
      <c r="E1963" s="110">
        <v>192.42941666666667</v>
      </c>
      <c r="F1963" s="105">
        <v>140.00822916666667</v>
      </c>
      <c r="G1963" s="27">
        <v>58.290634184587802</v>
      </c>
      <c r="H1963" s="111">
        <v>97.057249999999996</v>
      </c>
      <c r="I1963" s="106">
        <v>69.138604166666667</v>
      </c>
      <c r="J1963" s="109">
        <v>145.11902083333334</v>
      </c>
      <c r="K1963" s="104">
        <v>107.92377083333332</v>
      </c>
      <c r="L1963" s="107">
        <v>21.4558125</v>
      </c>
      <c r="M1963" s="117">
        <v>279.8574375</v>
      </c>
      <c r="N1963" s="108">
        <v>138.63241666666664</v>
      </c>
      <c r="O1963" s="116">
        <v>63.214374999999997</v>
      </c>
      <c r="P1963" s="116"/>
      <c r="Q1963" s="116"/>
      <c r="R1963" s="39">
        <v>0</v>
      </c>
      <c r="S1963" s="180">
        <v>251.454125</v>
      </c>
      <c r="T1963" s="180">
        <f t="shared" si="141"/>
        <v>-28.403312499999998</v>
      </c>
      <c r="V1963" s="24">
        <f t="shared" si="137"/>
        <v>1738.3608008512545</v>
      </c>
      <c r="X1963" s="5">
        <v>471.96715085235451</v>
      </c>
      <c r="Z1963" s="20">
        <f t="shared" si="138"/>
        <v>2210.327951703609</v>
      </c>
      <c r="AA1963" s="59">
        <f t="shared" si="136"/>
        <v>41974</v>
      </c>
      <c r="AB1963" s="25">
        <v>144.95773</v>
      </c>
      <c r="AC1963" s="52">
        <v>137.21115</v>
      </c>
      <c r="AD1963" s="53">
        <v>0</v>
      </c>
      <c r="AE1963" s="54">
        <v>407.50021000000004</v>
      </c>
      <c r="AF1963" s="55">
        <v>232.51124999999999</v>
      </c>
      <c r="AG1963" s="56">
        <v>21.32592</v>
      </c>
      <c r="AH1963" s="100">
        <v>21.864437500000001</v>
      </c>
      <c r="AI1963" s="28">
        <v>0</v>
      </c>
      <c r="AJ1963" s="58">
        <v>5.8531000000000004</v>
      </c>
      <c r="AK1963" s="58"/>
      <c r="AL1963" s="35">
        <v>0</v>
      </c>
      <c r="AM1963" s="35"/>
      <c r="AN1963" s="35"/>
      <c r="AQ1963" s="24">
        <f t="shared" si="140"/>
        <v>971.22379750000016</v>
      </c>
      <c r="AS1963" s="33">
        <v>828.11249999999995</v>
      </c>
      <c r="AU1963" s="20">
        <f t="shared" si="139"/>
        <v>1799.3362975</v>
      </c>
      <c r="AW1963" s="20"/>
    </row>
    <row r="1964" spans="1:49" x14ac:dyDescent="0.25">
      <c r="A1964" t="str">
        <f>VLOOKUP($B1964,'Cushing Balance'!$C$2:$E$500,3,TRUE)</f>
        <v>482014</v>
      </c>
      <c r="B1964" s="1">
        <v>41975</v>
      </c>
      <c r="C1964" s="31"/>
      <c r="D1964" s="101">
        <v>378.15499999999997</v>
      </c>
      <c r="E1964" s="110">
        <v>181.66710416666666</v>
      </c>
      <c r="F1964" s="105">
        <v>11.505979166666668</v>
      </c>
      <c r="G1964" s="27">
        <v>58.290634184587802</v>
      </c>
      <c r="H1964" s="111">
        <v>79.343625000000003</v>
      </c>
      <c r="I1964" s="106">
        <v>98.041687499999995</v>
      </c>
      <c r="J1964" s="109">
        <v>187.39764583333334</v>
      </c>
      <c r="K1964" s="104">
        <v>106.85733333333333</v>
      </c>
      <c r="L1964" s="107">
        <v>21.331270833333331</v>
      </c>
      <c r="M1964" s="117">
        <v>274.04545833333333</v>
      </c>
      <c r="N1964" s="108">
        <v>142.6338125</v>
      </c>
      <c r="O1964" s="116">
        <v>71.6706875</v>
      </c>
      <c r="P1964" s="116"/>
      <c r="Q1964" s="116"/>
      <c r="R1964" s="39">
        <v>0</v>
      </c>
      <c r="S1964" s="180">
        <v>278.80085416666668</v>
      </c>
      <c r="T1964" s="180">
        <f t="shared" si="141"/>
        <v>4.7553958333333526</v>
      </c>
      <c r="V1964" s="24">
        <f t="shared" si="137"/>
        <v>1610.9402383512543</v>
      </c>
      <c r="X1964" s="5">
        <v>471.96715085235451</v>
      </c>
      <c r="Z1964" s="20">
        <f t="shared" si="138"/>
        <v>2082.9073892036085</v>
      </c>
      <c r="AA1964" s="59">
        <f t="shared" si="136"/>
        <v>41975</v>
      </c>
      <c r="AB1964" s="25">
        <v>148.58232999999998</v>
      </c>
      <c r="AC1964" s="52">
        <v>140.63051999999999</v>
      </c>
      <c r="AD1964" s="53">
        <v>0</v>
      </c>
      <c r="AE1964" s="54">
        <v>395.44883000000004</v>
      </c>
      <c r="AF1964" s="55">
        <v>232.405</v>
      </c>
      <c r="AG1964" s="56">
        <v>23.150400000000001</v>
      </c>
      <c r="AH1964" s="100">
        <v>17.085520833333334</v>
      </c>
      <c r="AI1964" s="28">
        <v>0</v>
      </c>
      <c r="AJ1964" s="58">
        <v>7.5954600000000001</v>
      </c>
      <c r="AK1964" s="58"/>
      <c r="AL1964" s="35">
        <v>0</v>
      </c>
      <c r="AM1964" s="35"/>
      <c r="AN1964" s="35"/>
      <c r="AQ1964" s="24">
        <f t="shared" si="140"/>
        <v>964.89806083333337</v>
      </c>
      <c r="AS1964" s="33">
        <v>828.11249999999995</v>
      </c>
      <c r="AU1964" s="20">
        <f t="shared" si="139"/>
        <v>1793.0105608333333</v>
      </c>
      <c r="AW1964" s="20"/>
    </row>
    <row r="1965" spans="1:49" x14ac:dyDescent="0.25">
      <c r="A1965" t="str">
        <f>VLOOKUP($B1965,'Cushing Balance'!$C$2:$E$500,3,TRUE)</f>
        <v>482014</v>
      </c>
      <c r="B1965" s="1">
        <v>41976</v>
      </c>
      <c r="C1965" s="31"/>
      <c r="D1965" s="101">
        <v>72.303479166666676</v>
      </c>
      <c r="E1965" s="110">
        <v>182.93977083333334</v>
      </c>
      <c r="F1965" s="105">
        <v>0</v>
      </c>
      <c r="G1965" s="27">
        <v>58.290634184587802</v>
      </c>
      <c r="H1965" s="111">
        <v>98.798145833333322</v>
      </c>
      <c r="I1965" s="106">
        <v>90.00985416666667</v>
      </c>
      <c r="J1965" s="109">
        <v>152.49502083333334</v>
      </c>
      <c r="K1965" s="104">
        <v>103.56239583333333</v>
      </c>
      <c r="L1965" s="107">
        <v>21.89210416666667</v>
      </c>
      <c r="M1965" s="117">
        <v>249.1465</v>
      </c>
      <c r="N1965" s="108">
        <v>149.53404166666667</v>
      </c>
      <c r="O1965" s="116">
        <v>70.841645833333331</v>
      </c>
      <c r="P1965" s="116"/>
      <c r="Q1965" s="116"/>
      <c r="R1965" s="39">
        <v>0</v>
      </c>
      <c r="S1965" s="180">
        <v>282.58004166666666</v>
      </c>
      <c r="T1965" s="180">
        <f t="shared" si="141"/>
        <v>33.433541666666656</v>
      </c>
      <c r="V1965" s="24">
        <f t="shared" si="137"/>
        <v>1249.8135925179211</v>
      </c>
      <c r="X1965" s="5">
        <v>471.96715085235451</v>
      </c>
      <c r="Z1965" s="20">
        <f t="shared" si="138"/>
        <v>1721.7807433702756</v>
      </c>
      <c r="AA1965" s="59">
        <f t="shared" si="136"/>
        <v>41976</v>
      </c>
      <c r="AB1965" s="25">
        <v>137.54719</v>
      </c>
      <c r="AC1965" s="52">
        <v>64.432209999999998</v>
      </c>
      <c r="AD1965" s="53">
        <v>0</v>
      </c>
      <c r="AE1965" s="54">
        <v>426.35288000000003</v>
      </c>
      <c r="AF1965" s="55">
        <v>175.65655999999998</v>
      </c>
      <c r="AG1965" s="56">
        <v>23.191130000000001</v>
      </c>
      <c r="AH1965" s="100">
        <v>16.783458333333332</v>
      </c>
      <c r="AI1965" s="28">
        <v>0</v>
      </c>
      <c r="AJ1965" s="58">
        <v>6.7410399999999999</v>
      </c>
      <c r="AK1965" s="58"/>
      <c r="AL1965" s="35">
        <v>0</v>
      </c>
      <c r="AM1965" s="35"/>
      <c r="AN1965" s="35"/>
      <c r="AQ1965" s="24">
        <f t="shared" si="140"/>
        <v>850.70446833333347</v>
      </c>
      <c r="AS1965" s="33">
        <v>828.11249999999995</v>
      </c>
      <c r="AU1965" s="20">
        <f t="shared" si="139"/>
        <v>1678.8169683333335</v>
      </c>
      <c r="AW1965" s="20"/>
    </row>
    <row r="1966" spans="1:49" x14ac:dyDescent="0.25">
      <c r="A1966" t="str">
        <f>VLOOKUP($B1966,'Cushing Balance'!$C$2:$E$500,3,TRUE)</f>
        <v>482014</v>
      </c>
      <c r="B1966" s="1">
        <v>41977</v>
      </c>
      <c r="C1966" s="31"/>
      <c r="D1966" s="101">
        <v>197.60418749999999</v>
      </c>
      <c r="E1966" s="110">
        <v>118.06083333333333</v>
      </c>
      <c r="F1966" s="105">
        <v>8.6641250000000003</v>
      </c>
      <c r="G1966" s="27">
        <v>58.290634184587802</v>
      </c>
      <c r="H1966" s="111">
        <v>112.93627083333332</v>
      </c>
      <c r="I1966" s="106">
        <v>107.20650000000001</v>
      </c>
      <c r="J1966" s="109">
        <v>116.54379166666668</v>
      </c>
      <c r="K1966" s="104">
        <v>92.714854166666669</v>
      </c>
      <c r="L1966" s="107">
        <v>22.17335416666667</v>
      </c>
      <c r="M1966" s="117">
        <v>146.42512500000001</v>
      </c>
      <c r="N1966" s="108">
        <v>145.85731250000001</v>
      </c>
      <c r="O1966" s="116">
        <v>67.401979166666678</v>
      </c>
      <c r="P1966" s="116"/>
      <c r="Q1966" s="116"/>
      <c r="R1966" s="39">
        <v>0</v>
      </c>
      <c r="S1966" s="180">
        <v>213.32229166666664</v>
      </c>
      <c r="T1966" s="180">
        <f t="shared" si="141"/>
        <v>66.897166666666635</v>
      </c>
      <c r="V1966" s="24">
        <f t="shared" si="137"/>
        <v>1193.8789675179212</v>
      </c>
      <c r="X1966" s="5">
        <v>471.96715085235451</v>
      </c>
      <c r="Z1966" s="20">
        <f t="shared" si="138"/>
        <v>1665.8461183702757</v>
      </c>
      <c r="AA1966" s="59">
        <f t="shared" si="136"/>
        <v>41977</v>
      </c>
      <c r="AB1966" s="25">
        <v>141.3175</v>
      </c>
      <c r="AC1966" s="52">
        <v>175.57320999999999</v>
      </c>
      <c r="AD1966" s="53">
        <v>0</v>
      </c>
      <c r="AE1966" s="54">
        <v>356.29280999999997</v>
      </c>
      <c r="AF1966" s="55">
        <v>110.41221</v>
      </c>
      <c r="AG1966" s="56">
        <v>23.234560000000002</v>
      </c>
      <c r="AH1966" s="100">
        <v>15.211520833333331</v>
      </c>
      <c r="AI1966" s="28">
        <v>0</v>
      </c>
      <c r="AJ1966" s="58">
        <v>12.33165</v>
      </c>
      <c r="AK1966" s="58"/>
      <c r="AL1966" s="35">
        <v>0</v>
      </c>
      <c r="AM1966" s="35"/>
      <c r="AN1966" s="35"/>
      <c r="AQ1966" s="24">
        <f t="shared" si="140"/>
        <v>834.3734608333333</v>
      </c>
      <c r="AS1966" s="33">
        <v>828.11249999999995</v>
      </c>
      <c r="AU1966" s="20">
        <f t="shared" si="139"/>
        <v>1662.4859608333331</v>
      </c>
      <c r="AW1966" s="20"/>
    </row>
    <row r="1967" spans="1:49" x14ac:dyDescent="0.25">
      <c r="A1967" t="str">
        <f>VLOOKUP($B1967,'Cushing Balance'!$C$2:$E$500,3,TRUE)</f>
        <v>482014</v>
      </c>
      <c r="B1967" s="1">
        <v>41978</v>
      </c>
      <c r="C1967" s="31"/>
      <c r="D1967" s="101">
        <v>353.61710416666671</v>
      </c>
      <c r="E1967" s="110">
        <v>88.480291666666673</v>
      </c>
      <c r="F1967" s="105">
        <v>26.410499999999999</v>
      </c>
      <c r="G1967" s="27">
        <v>58.290634184587802</v>
      </c>
      <c r="H1967" s="111">
        <v>126.10875</v>
      </c>
      <c r="I1967" s="106">
        <v>75.703166666666675</v>
      </c>
      <c r="J1967" s="109">
        <v>178.93020833333335</v>
      </c>
      <c r="K1967" s="104">
        <v>92.043645833333329</v>
      </c>
      <c r="L1967" s="107">
        <v>22.880749999999999</v>
      </c>
      <c r="M1967" s="117">
        <v>229.50685416666667</v>
      </c>
      <c r="N1967" s="108">
        <v>135.42452083333333</v>
      </c>
      <c r="O1967" s="116">
        <v>64.047312500000004</v>
      </c>
      <c r="P1967" s="116"/>
      <c r="Q1967" s="116"/>
      <c r="R1967" s="39">
        <v>0</v>
      </c>
      <c r="S1967" s="180">
        <v>244.48893749999999</v>
      </c>
      <c r="T1967" s="180">
        <f t="shared" si="141"/>
        <v>14.982083333333321</v>
      </c>
      <c r="V1967" s="24">
        <f t="shared" si="137"/>
        <v>1451.4437383512548</v>
      </c>
      <c r="X1967" s="5">
        <v>471.96715085235451</v>
      </c>
      <c r="Z1967" s="20">
        <f t="shared" si="138"/>
        <v>1923.4108892036093</v>
      </c>
      <c r="AA1967" s="59">
        <f t="shared" si="136"/>
        <v>41978</v>
      </c>
      <c r="AB1967" s="25">
        <v>149.40707999999998</v>
      </c>
      <c r="AC1967" s="52">
        <v>243.92076999999998</v>
      </c>
      <c r="AD1967" s="53">
        <v>0</v>
      </c>
      <c r="AE1967" s="54">
        <v>269.13927000000001</v>
      </c>
      <c r="AF1967" s="55">
        <v>162.62263000000002</v>
      </c>
      <c r="AG1967" s="56">
        <v>23.036560000000001</v>
      </c>
      <c r="AH1967" s="100">
        <v>16.789333333333332</v>
      </c>
      <c r="AI1967" s="28">
        <v>0</v>
      </c>
      <c r="AJ1967" s="58">
        <v>15.58877</v>
      </c>
      <c r="AK1967" s="58"/>
      <c r="AL1967" s="35">
        <v>0</v>
      </c>
      <c r="AM1967" s="35"/>
      <c r="AN1967" s="35"/>
      <c r="AQ1967" s="24">
        <f t="shared" si="140"/>
        <v>880.50441333333345</v>
      </c>
      <c r="AS1967" s="33">
        <v>828.11249999999995</v>
      </c>
      <c r="AU1967" s="20">
        <f t="shared" si="139"/>
        <v>1708.6169133333333</v>
      </c>
      <c r="AW1967" s="20"/>
    </row>
    <row r="1968" spans="1:49" x14ac:dyDescent="0.25">
      <c r="A1968" t="str">
        <f>VLOOKUP($B1968,'Cushing Balance'!$C$2:$E$500,3,TRUE)</f>
        <v>492014</v>
      </c>
      <c r="B1968" s="1">
        <v>41979</v>
      </c>
      <c r="C1968" s="31"/>
      <c r="D1968" s="101">
        <v>366.05470833333334</v>
      </c>
      <c r="E1968" s="110">
        <v>130.25458333333333</v>
      </c>
      <c r="F1968" s="105">
        <v>68.493583333333333</v>
      </c>
      <c r="G1968" s="27">
        <v>58.290634184587802</v>
      </c>
      <c r="H1968" s="111">
        <v>137.98797916666666</v>
      </c>
      <c r="I1968" s="106">
        <v>90.566895833333334</v>
      </c>
      <c r="J1968" s="109">
        <v>119.00779166666668</v>
      </c>
      <c r="K1968" s="104">
        <v>92.082916666666677</v>
      </c>
      <c r="L1968" s="107">
        <v>22.616604166666669</v>
      </c>
      <c r="M1968" s="117">
        <v>312.2591041666667</v>
      </c>
      <c r="N1968" s="108">
        <v>143.06016666666665</v>
      </c>
      <c r="O1968" s="116">
        <v>70.37414583333333</v>
      </c>
      <c r="P1968" s="116"/>
      <c r="Q1968" s="116"/>
      <c r="R1968" s="39">
        <v>0</v>
      </c>
      <c r="S1968" s="180">
        <v>296.86922916666668</v>
      </c>
      <c r="T1968" s="180">
        <f t="shared" si="141"/>
        <v>-15.389875000000018</v>
      </c>
      <c r="V1968" s="24">
        <f t="shared" si="137"/>
        <v>1611.0491133512548</v>
      </c>
      <c r="X1968" s="5">
        <v>471.96715085235451</v>
      </c>
      <c r="Z1968" s="20">
        <f t="shared" si="138"/>
        <v>2083.0162642036094</v>
      </c>
      <c r="AA1968" s="59">
        <f t="shared" si="136"/>
        <v>41979</v>
      </c>
      <c r="AB1968" s="25">
        <v>147.8184</v>
      </c>
      <c r="AC1968" s="52">
        <v>235.69292000000002</v>
      </c>
      <c r="AD1968" s="53">
        <v>0</v>
      </c>
      <c r="AE1968" s="54">
        <v>408.16559999999998</v>
      </c>
      <c r="AF1968" s="55">
        <v>228.95908</v>
      </c>
      <c r="AG1968" s="56">
        <v>22.881810000000002</v>
      </c>
      <c r="AH1968" s="100">
        <v>33.684145833333339</v>
      </c>
      <c r="AI1968" s="28">
        <v>0</v>
      </c>
      <c r="AJ1968" s="58">
        <v>15.24292</v>
      </c>
      <c r="AK1968" s="58"/>
      <c r="AL1968" s="35">
        <v>0</v>
      </c>
      <c r="AM1968" s="35"/>
      <c r="AN1968" s="35"/>
      <c r="AQ1968" s="24">
        <f t="shared" si="140"/>
        <v>1092.4448758333333</v>
      </c>
      <c r="AS1968" s="33">
        <v>828.11249999999995</v>
      </c>
      <c r="AU1968" s="20">
        <f t="shared" si="139"/>
        <v>1920.5573758333333</v>
      </c>
      <c r="AW1968" s="20"/>
    </row>
    <row r="1969" spans="1:49" x14ac:dyDescent="0.25">
      <c r="A1969" t="str">
        <f>VLOOKUP($B1969,'Cushing Balance'!$C$2:$E$500,3,TRUE)</f>
        <v>492014</v>
      </c>
      <c r="B1969" s="1">
        <v>41980</v>
      </c>
      <c r="C1969" s="31"/>
      <c r="D1969" s="101">
        <v>280.65929166666666</v>
      </c>
      <c r="E1969" s="110">
        <v>43.918645833333336</v>
      </c>
      <c r="F1969" s="105">
        <v>353.9479583333333</v>
      </c>
      <c r="G1969" s="27">
        <v>58.290634184587802</v>
      </c>
      <c r="H1969" s="111">
        <v>114.98789583333333</v>
      </c>
      <c r="I1969" s="106">
        <v>97.336770833333333</v>
      </c>
      <c r="J1969" s="109">
        <v>100.26566666666668</v>
      </c>
      <c r="K1969" s="104">
        <v>90.949312500000005</v>
      </c>
      <c r="L1969" s="107">
        <v>21.202937500000001</v>
      </c>
      <c r="M1969" s="117">
        <v>380.50831249999999</v>
      </c>
      <c r="N1969" s="108">
        <v>139.61093750000001</v>
      </c>
      <c r="O1969" s="116">
        <v>67.526333333333326</v>
      </c>
      <c r="P1969" s="116"/>
      <c r="Q1969" s="116"/>
      <c r="R1969" s="39">
        <v>0</v>
      </c>
      <c r="S1969" s="180">
        <v>350.2288958333333</v>
      </c>
      <c r="T1969" s="180">
        <f t="shared" si="141"/>
        <v>-30.279416666666691</v>
      </c>
      <c r="V1969" s="24">
        <f t="shared" si="137"/>
        <v>1749.2046966845878</v>
      </c>
      <c r="X1969" s="5">
        <v>471.96715085235451</v>
      </c>
      <c r="Z1969" s="20">
        <f t="shared" si="138"/>
        <v>2221.1718475369426</v>
      </c>
      <c r="AA1969" s="59">
        <f t="shared" si="136"/>
        <v>41980</v>
      </c>
      <c r="AB1969" s="25">
        <v>148.71994000000001</v>
      </c>
      <c r="AC1969" s="52">
        <v>150.00614999999999</v>
      </c>
      <c r="AD1969" s="53">
        <v>0</v>
      </c>
      <c r="AE1969" s="54">
        <v>440.37852000000004</v>
      </c>
      <c r="AF1969" s="55">
        <v>218.24148000000002</v>
      </c>
      <c r="AG1969" s="56">
        <v>23.010580000000001</v>
      </c>
      <c r="AH1969" s="100">
        <v>21.642770833333334</v>
      </c>
      <c r="AI1969" s="28">
        <v>0</v>
      </c>
      <c r="AJ1969" s="58">
        <v>12.35183</v>
      </c>
      <c r="AK1969" s="58"/>
      <c r="AL1969" s="35">
        <v>0</v>
      </c>
      <c r="AM1969" s="35"/>
      <c r="AN1969" s="35"/>
      <c r="AQ1969" s="24">
        <f t="shared" si="140"/>
        <v>1014.3512708333334</v>
      </c>
      <c r="AS1969" s="33">
        <v>828.11249999999995</v>
      </c>
      <c r="AU1969" s="20">
        <f t="shared" si="139"/>
        <v>1842.4637708333335</v>
      </c>
      <c r="AW1969" s="20"/>
    </row>
    <row r="1970" spans="1:49" x14ac:dyDescent="0.25">
      <c r="A1970" t="str">
        <f>VLOOKUP($B1970,'Cushing Balance'!$C$2:$E$500,3,TRUE)</f>
        <v>492014</v>
      </c>
      <c r="B1970" s="1">
        <v>41981</v>
      </c>
      <c r="C1970" s="31"/>
      <c r="D1970" s="101">
        <v>197.05168750000001</v>
      </c>
      <c r="E1970" s="110">
        <v>58.684375000000003</v>
      </c>
      <c r="F1970" s="105">
        <v>296.57677083333334</v>
      </c>
      <c r="G1970" s="27">
        <v>58.290634184587802</v>
      </c>
      <c r="H1970" s="111">
        <v>135.48177083333334</v>
      </c>
      <c r="I1970" s="106">
        <v>93.009937500000007</v>
      </c>
      <c r="J1970" s="109">
        <v>181.20160416666667</v>
      </c>
      <c r="K1970" s="104">
        <v>86.820229166666678</v>
      </c>
      <c r="L1970" s="107">
        <v>21.127729166666668</v>
      </c>
      <c r="M1970" s="117">
        <v>356.6411875</v>
      </c>
      <c r="N1970" s="108">
        <v>122.9560625</v>
      </c>
      <c r="O1970" s="116">
        <v>74.87166666666667</v>
      </c>
      <c r="P1970" s="116"/>
      <c r="Q1970" s="116"/>
      <c r="R1970" s="39">
        <v>0</v>
      </c>
      <c r="S1970" s="180">
        <v>371.51208333333329</v>
      </c>
      <c r="T1970" s="180">
        <f t="shared" si="141"/>
        <v>14.870895833333293</v>
      </c>
      <c r="V1970" s="24">
        <f t="shared" si="137"/>
        <v>1682.7136550179214</v>
      </c>
      <c r="X1970" s="5">
        <v>471.96715085235451</v>
      </c>
      <c r="Z1970" s="20">
        <f t="shared" si="138"/>
        <v>2154.6808058702759</v>
      </c>
      <c r="AA1970" s="59">
        <f t="shared" si="136"/>
        <v>41981</v>
      </c>
      <c r="AB1970" s="25">
        <v>149.07384999999999</v>
      </c>
      <c r="AC1970" s="52">
        <v>155.52677</v>
      </c>
      <c r="AD1970" s="53">
        <v>0</v>
      </c>
      <c r="AE1970" s="54">
        <v>390.48933</v>
      </c>
      <c r="AF1970" s="55">
        <v>227.41575</v>
      </c>
      <c r="AG1970" s="56">
        <v>22.91527</v>
      </c>
      <c r="AH1970" s="100">
        <v>32.107520833333332</v>
      </c>
      <c r="AI1970" s="28">
        <v>0</v>
      </c>
      <c r="AJ1970" s="58">
        <v>7.6938500000000003</v>
      </c>
      <c r="AK1970" s="58"/>
      <c r="AL1970" s="35">
        <v>0</v>
      </c>
      <c r="AM1970" s="35"/>
      <c r="AN1970" s="35"/>
      <c r="AQ1970" s="24">
        <f t="shared" si="140"/>
        <v>985.22234083333331</v>
      </c>
      <c r="AS1970" s="33">
        <v>828.11249999999995</v>
      </c>
      <c r="AU1970" s="20">
        <f t="shared" si="139"/>
        <v>1813.3348408333331</v>
      </c>
      <c r="AW1970" s="20"/>
    </row>
    <row r="1971" spans="1:49" x14ac:dyDescent="0.25">
      <c r="A1971" t="str">
        <f>VLOOKUP($B1971,'Cushing Balance'!$C$2:$E$500,3,TRUE)</f>
        <v>492014</v>
      </c>
      <c r="B1971" s="1">
        <v>41982</v>
      </c>
      <c r="C1971" s="31"/>
      <c r="D1971" s="101">
        <v>120.58845833333334</v>
      </c>
      <c r="E1971" s="110">
        <v>109.20643750000001</v>
      </c>
      <c r="F1971" s="105">
        <v>316.6663125</v>
      </c>
      <c r="G1971" s="27">
        <v>58.290634184587802</v>
      </c>
      <c r="H1971" s="111">
        <v>144.18304166666667</v>
      </c>
      <c r="I1971" s="106">
        <v>73.579895833333325</v>
      </c>
      <c r="J1971" s="109">
        <v>107.48879166666667</v>
      </c>
      <c r="K1971" s="104">
        <v>90.887249999999995</v>
      </c>
      <c r="L1971" s="107">
        <v>21.187604166666667</v>
      </c>
      <c r="M1971" s="117">
        <v>287.35525000000001</v>
      </c>
      <c r="N1971" s="108">
        <v>150</v>
      </c>
      <c r="O1971" s="116">
        <v>74.724020833333327</v>
      </c>
      <c r="P1971" s="116"/>
      <c r="Q1971" s="116"/>
      <c r="R1971" s="39">
        <v>0</v>
      </c>
      <c r="S1971" s="180">
        <v>321.99204166666669</v>
      </c>
      <c r="T1971" s="180">
        <f t="shared" si="141"/>
        <v>34.636791666666682</v>
      </c>
      <c r="V1971" s="24">
        <f t="shared" si="137"/>
        <v>1554.1576966845878</v>
      </c>
      <c r="X1971" s="5">
        <v>471.96715085235451</v>
      </c>
      <c r="Z1971" s="20">
        <f t="shared" si="138"/>
        <v>2026.1248475369423</v>
      </c>
      <c r="AA1971" s="59">
        <f t="shared" si="136"/>
        <v>41982</v>
      </c>
      <c r="AB1971" s="25">
        <v>143.39270999999999</v>
      </c>
      <c r="AC1971" s="52">
        <v>101.0545</v>
      </c>
      <c r="AD1971" s="53">
        <v>0</v>
      </c>
      <c r="AE1971" s="54">
        <v>345.77053999999998</v>
      </c>
      <c r="AF1971" s="55">
        <v>217.0506</v>
      </c>
      <c r="AG1971" s="56">
        <v>22.814830000000001</v>
      </c>
      <c r="AH1971" s="100">
        <v>30.701499999999999</v>
      </c>
      <c r="AI1971" s="28">
        <v>0</v>
      </c>
      <c r="AJ1971" s="58">
        <v>7.9898800000000003</v>
      </c>
      <c r="AK1971" s="58"/>
      <c r="AL1971" s="35">
        <v>0</v>
      </c>
      <c r="AM1971" s="35"/>
      <c r="AN1971" s="35"/>
      <c r="AQ1971" s="24">
        <f t="shared" si="140"/>
        <v>868.77456000000006</v>
      </c>
      <c r="AS1971" s="33">
        <v>828.11249999999995</v>
      </c>
      <c r="AU1971" s="20">
        <f t="shared" si="139"/>
        <v>1696.88706</v>
      </c>
      <c r="AW1971" s="20"/>
    </row>
    <row r="1972" spans="1:49" x14ac:dyDescent="0.25">
      <c r="A1972" t="str">
        <f>VLOOKUP($B1972,'Cushing Balance'!$C$2:$E$500,3,TRUE)</f>
        <v>492014</v>
      </c>
      <c r="B1972" s="1">
        <v>41983</v>
      </c>
      <c r="C1972" s="31"/>
      <c r="D1972" s="101">
        <v>95.883270833333327</v>
      </c>
      <c r="E1972" s="110">
        <v>135.73133333333334</v>
      </c>
      <c r="F1972" s="105">
        <v>359.17306250000001</v>
      </c>
      <c r="G1972" s="27">
        <v>58.290634184587802</v>
      </c>
      <c r="H1972" s="111">
        <v>120.8009375</v>
      </c>
      <c r="I1972" s="106">
        <v>117.87564583333332</v>
      </c>
      <c r="J1972" s="109">
        <v>173.86297916666666</v>
      </c>
      <c r="K1972" s="104">
        <v>97.878687499999998</v>
      </c>
      <c r="L1972" s="107">
        <v>21.96391666666667</v>
      </c>
      <c r="M1972" s="117">
        <v>386.58460416666668</v>
      </c>
      <c r="N1972" s="108">
        <v>150</v>
      </c>
      <c r="O1972" s="116">
        <v>69.220062499999997</v>
      </c>
      <c r="P1972" s="116"/>
      <c r="Q1972" s="116"/>
      <c r="R1972" s="39">
        <v>0</v>
      </c>
      <c r="S1972" s="180">
        <v>352.34864583333331</v>
      </c>
      <c r="T1972" s="180">
        <f t="shared" si="141"/>
        <v>-34.235958333333372</v>
      </c>
      <c r="V1972" s="24">
        <f t="shared" si="137"/>
        <v>1787.2651341845879</v>
      </c>
      <c r="X1972" s="5">
        <v>471.96715085235451</v>
      </c>
      <c r="Z1972" s="20">
        <f t="shared" si="138"/>
        <v>2259.2322850369424</v>
      </c>
      <c r="AA1972" s="59">
        <f t="shared" si="136"/>
        <v>41983</v>
      </c>
      <c r="AB1972" s="25">
        <v>130.58688000000001</v>
      </c>
      <c r="AC1972" s="52">
        <v>240.48713000000001</v>
      </c>
      <c r="AD1972" s="53">
        <v>0</v>
      </c>
      <c r="AE1972" s="54">
        <v>292.01499999999999</v>
      </c>
      <c r="AF1972" s="55">
        <v>224.25725</v>
      </c>
      <c r="AG1972" s="56">
        <v>22.901630000000001</v>
      </c>
      <c r="AH1972" s="100">
        <v>18.176208333333332</v>
      </c>
      <c r="AI1972" s="28">
        <v>0</v>
      </c>
      <c r="AJ1972" s="58">
        <v>8.0809800000000003</v>
      </c>
      <c r="AK1972" s="58"/>
      <c r="AL1972" s="35">
        <v>0</v>
      </c>
      <c r="AM1972" s="35"/>
      <c r="AN1972" s="35"/>
      <c r="AQ1972" s="24">
        <f t="shared" si="140"/>
        <v>936.50507833333324</v>
      </c>
      <c r="AS1972" s="33">
        <v>828.11249999999995</v>
      </c>
      <c r="AU1972" s="20">
        <f t="shared" si="139"/>
        <v>1764.6175783333333</v>
      </c>
      <c r="AW1972" s="20"/>
    </row>
    <row r="1973" spans="1:49" x14ac:dyDescent="0.25">
      <c r="A1973" t="str">
        <f>VLOOKUP($B1973,'Cushing Balance'!$C$2:$E$500,3,TRUE)</f>
        <v>492014</v>
      </c>
      <c r="B1973" s="1">
        <v>41984</v>
      </c>
      <c r="C1973" s="31"/>
      <c r="D1973" s="101">
        <v>348.99697916666668</v>
      </c>
      <c r="E1973" s="110">
        <v>150.12912499999999</v>
      </c>
      <c r="F1973" s="105">
        <v>316.5325416666667</v>
      </c>
      <c r="G1973" s="27">
        <v>58.290634184587802</v>
      </c>
      <c r="H1973" s="111">
        <v>119.65125</v>
      </c>
      <c r="I1973" s="106">
        <v>90.569729166666676</v>
      </c>
      <c r="J1973" s="109">
        <v>90.389104166666669</v>
      </c>
      <c r="K1973" s="104">
        <v>93.702854166666668</v>
      </c>
      <c r="L1973" s="107">
        <v>21.986895833333332</v>
      </c>
      <c r="M1973" s="117">
        <v>298.47464583333334</v>
      </c>
      <c r="N1973" s="108">
        <v>120.5524375</v>
      </c>
      <c r="O1973" s="116">
        <v>59.288291666666666</v>
      </c>
      <c r="P1973" s="116"/>
      <c r="Q1973" s="116"/>
      <c r="R1973" s="39">
        <v>0</v>
      </c>
      <c r="S1973" s="180">
        <v>293.09295833333329</v>
      </c>
      <c r="T1973" s="180">
        <f t="shared" si="141"/>
        <v>-5.381687500000055</v>
      </c>
      <c r="V1973" s="24">
        <f t="shared" si="137"/>
        <v>1768.5644883512546</v>
      </c>
      <c r="X1973" s="5">
        <v>471.96715085235451</v>
      </c>
      <c r="Z1973" s="20">
        <f t="shared" si="138"/>
        <v>2240.5316392036093</v>
      </c>
      <c r="AA1973" s="59">
        <f t="shared" si="136"/>
        <v>41984</v>
      </c>
      <c r="AB1973" s="25">
        <v>130.9254</v>
      </c>
      <c r="AC1973" s="52">
        <v>243.11987999999999</v>
      </c>
      <c r="AD1973" s="53">
        <v>0</v>
      </c>
      <c r="AE1973" s="54">
        <v>365.82542000000001</v>
      </c>
      <c r="AF1973" s="55">
        <v>225.82773</v>
      </c>
      <c r="AG1973" s="56">
        <v>23.0306</v>
      </c>
      <c r="AH1973" s="100">
        <v>16.08445833333333</v>
      </c>
      <c r="AI1973" s="28">
        <v>0</v>
      </c>
      <c r="AJ1973" s="58">
        <v>13.088229999999999</v>
      </c>
      <c r="AK1973" s="58"/>
      <c r="AL1973" s="35">
        <v>0</v>
      </c>
      <c r="AM1973" s="35"/>
      <c r="AN1973" s="35"/>
      <c r="AQ1973" s="24">
        <f t="shared" si="140"/>
        <v>1017.9017183333333</v>
      </c>
      <c r="AS1973" s="33">
        <v>828.11249999999995</v>
      </c>
      <c r="AU1973" s="20">
        <f t="shared" si="139"/>
        <v>1846.0142183333332</v>
      </c>
      <c r="AW1973" s="20"/>
    </row>
    <row r="1974" spans="1:49" x14ac:dyDescent="0.25">
      <c r="A1974" t="str">
        <f>VLOOKUP($B1974,'Cushing Balance'!$C$2:$E$500,3,TRUE)</f>
        <v>492014</v>
      </c>
      <c r="B1974" s="1">
        <v>41985</v>
      </c>
      <c r="C1974" s="31"/>
      <c r="D1974" s="101">
        <v>180.80052083333334</v>
      </c>
      <c r="E1974" s="110">
        <v>182.676625</v>
      </c>
      <c r="F1974" s="105">
        <v>322.69785416666667</v>
      </c>
      <c r="G1974" s="27">
        <v>58.290634184587802</v>
      </c>
      <c r="H1974" s="111">
        <v>105.30610416666667</v>
      </c>
      <c r="I1974" s="106">
        <v>98.578708333333324</v>
      </c>
      <c r="J1974" s="109">
        <v>95.767916666666665</v>
      </c>
      <c r="K1974" s="104">
        <v>77.791250000000005</v>
      </c>
      <c r="L1974" s="107">
        <v>22.036583333333333</v>
      </c>
      <c r="M1974" s="117">
        <v>251.69900000000001</v>
      </c>
      <c r="N1974" s="108">
        <v>124.76508333333332</v>
      </c>
      <c r="O1974" s="116">
        <v>65.619458333333327</v>
      </c>
      <c r="P1974" s="116"/>
      <c r="Q1974" s="116"/>
      <c r="R1974" s="39">
        <v>0</v>
      </c>
      <c r="S1974" s="180">
        <v>251.59704166666666</v>
      </c>
      <c r="T1974" s="180">
        <f t="shared" si="141"/>
        <v>-0.10195833333335713</v>
      </c>
      <c r="V1974" s="24">
        <f t="shared" si="137"/>
        <v>1586.0297383512543</v>
      </c>
      <c r="X1974" s="5">
        <v>471.96715085235451</v>
      </c>
      <c r="Z1974" s="20">
        <f t="shared" si="138"/>
        <v>2057.9968892036086</v>
      </c>
      <c r="AA1974" s="59">
        <f t="shared" si="136"/>
        <v>41985</v>
      </c>
      <c r="AB1974" s="25">
        <v>149.40994000000001</v>
      </c>
      <c r="AC1974" s="52">
        <v>249.23313000000002</v>
      </c>
      <c r="AD1974" s="53">
        <v>0</v>
      </c>
      <c r="AE1974" s="54">
        <v>407.92083000000002</v>
      </c>
      <c r="AF1974" s="55">
        <v>225.05892</v>
      </c>
      <c r="AG1974" s="56">
        <v>23.504330000000003</v>
      </c>
      <c r="AH1974" s="100">
        <v>12.013645833333332</v>
      </c>
      <c r="AI1974" s="28">
        <v>0</v>
      </c>
      <c r="AJ1974" s="58">
        <v>15.220690000000001</v>
      </c>
      <c r="AK1974" s="58"/>
      <c r="AL1974" s="35">
        <v>0</v>
      </c>
      <c r="AM1974" s="35"/>
      <c r="AN1974" s="35"/>
      <c r="AQ1974" s="24">
        <f t="shared" si="140"/>
        <v>1082.3614858333335</v>
      </c>
      <c r="AS1974" s="33">
        <v>828.11249999999995</v>
      </c>
      <c r="AU1974" s="20">
        <f t="shared" si="139"/>
        <v>1910.4739858333335</v>
      </c>
      <c r="AW1974" s="20"/>
    </row>
    <row r="1975" spans="1:49" x14ac:dyDescent="0.25">
      <c r="A1975" t="str">
        <f>VLOOKUP($B1975,'Cushing Balance'!$C$2:$E$500,3,TRUE)</f>
        <v>502014</v>
      </c>
      <c r="B1975" s="1">
        <v>41986</v>
      </c>
      <c r="C1975" s="31"/>
      <c r="D1975" s="101">
        <v>158.29181249999999</v>
      </c>
      <c r="E1975" s="110">
        <v>173.94483333333335</v>
      </c>
      <c r="F1975" s="105">
        <v>284.88783333333333</v>
      </c>
      <c r="G1975" s="27">
        <v>58.290634184587802</v>
      </c>
      <c r="H1975" s="111">
        <v>134.85239583333333</v>
      </c>
      <c r="I1975" s="106">
        <v>73.810833333333335</v>
      </c>
      <c r="J1975" s="109">
        <v>133.89766666666665</v>
      </c>
      <c r="K1975" s="104">
        <v>78.907187500000006</v>
      </c>
      <c r="L1975" s="107">
        <v>22.160916666666669</v>
      </c>
      <c r="M1975" s="117">
        <v>317.25195833333333</v>
      </c>
      <c r="N1975" s="108">
        <v>147.74758333333335</v>
      </c>
      <c r="O1975" s="116">
        <v>68.671666666666667</v>
      </c>
      <c r="P1975" s="116"/>
      <c r="Q1975" s="116"/>
      <c r="R1975" s="39">
        <v>0</v>
      </c>
      <c r="S1975" s="180">
        <v>312.0467083333333</v>
      </c>
      <c r="T1975" s="180">
        <f t="shared" si="141"/>
        <v>-5.205250000000035</v>
      </c>
      <c r="V1975" s="24">
        <f t="shared" si="137"/>
        <v>1652.7153216845877</v>
      </c>
      <c r="X1975" s="5">
        <v>471.96715085235451</v>
      </c>
      <c r="Z1975" s="20">
        <f t="shared" si="138"/>
        <v>2124.6824725369424</v>
      </c>
      <c r="AA1975" s="59">
        <f t="shared" si="136"/>
        <v>41986</v>
      </c>
      <c r="AB1975" s="25">
        <v>147.51518999999999</v>
      </c>
      <c r="AC1975" s="52">
        <v>247.82992000000002</v>
      </c>
      <c r="AD1975" s="53">
        <v>0</v>
      </c>
      <c r="AE1975" s="54">
        <v>405.52146000000005</v>
      </c>
      <c r="AF1975" s="55">
        <v>229.09110000000001</v>
      </c>
      <c r="AG1975" s="56">
        <v>23.6571</v>
      </c>
      <c r="AH1975" s="100">
        <v>19.104020833333333</v>
      </c>
      <c r="AI1975" s="28">
        <v>0</v>
      </c>
      <c r="AJ1975" s="58">
        <v>15.34277</v>
      </c>
      <c r="AK1975" s="58"/>
      <c r="AL1975" s="35">
        <v>0</v>
      </c>
      <c r="AM1975" s="35"/>
      <c r="AN1975" s="35"/>
      <c r="AQ1975" s="24">
        <f t="shared" si="140"/>
        <v>1088.0615608333333</v>
      </c>
      <c r="AS1975" s="33">
        <v>828.11249999999995</v>
      </c>
      <c r="AU1975" s="20">
        <f t="shared" si="139"/>
        <v>1916.1740608333332</v>
      </c>
      <c r="AW1975" s="20"/>
    </row>
    <row r="1976" spans="1:49" x14ac:dyDescent="0.25">
      <c r="A1976" t="str">
        <f>VLOOKUP($B1976,'Cushing Balance'!$C$2:$E$500,3,TRUE)</f>
        <v>502014</v>
      </c>
      <c r="B1976" s="1">
        <v>41987</v>
      </c>
      <c r="C1976" s="31"/>
      <c r="D1976" s="101">
        <v>223.35210416666666</v>
      </c>
      <c r="E1976" s="110">
        <v>180.15977083333334</v>
      </c>
      <c r="F1976" s="105">
        <v>312.10758333333331</v>
      </c>
      <c r="G1976" s="27">
        <v>58.290634184587802</v>
      </c>
      <c r="H1976" s="111">
        <v>135.73625000000001</v>
      </c>
      <c r="I1976" s="106">
        <v>72.676791666666674</v>
      </c>
      <c r="J1976" s="109">
        <v>151.16920833333333</v>
      </c>
      <c r="K1976" s="104">
        <v>86.46660416666667</v>
      </c>
      <c r="L1976" s="107">
        <v>22.294083333333333</v>
      </c>
      <c r="M1976" s="117">
        <v>339.89641666666671</v>
      </c>
      <c r="N1976" s="108">
        <v>95.805791666666678</v>
      </c>
      <c r="O1976" s="116">
        <v>66.670520833333327</v>
      </c>
      <c r="P1976" s="116"/>
      <c r="Q1976" s="116"/>
      <c r="R1976" s="39">
        <v>0</v>
      </c>
      <c r="S1976" s="180">
        <v>305.5645833333333</v>
      </c>
      <c r="T1976" s="180">
        <f t="shared" si="141"/>
        <v>-34.331833333333407</v>
      </c>
      <c r="V1976" s="24">
        <f t="shared" si="137"/>
        <v>1744.6257591845877</v>
      </c>
      <c r="X1976" s="5">
        <v>471.96715085235451</v>
      </c>
      <c r="Z1976" s="20">
        <f t="shared" si="138"/>
        <v>2216.5929100369422</v>
      </c>
      <c r="AA1976" s="59">
        <f t="shared" si="136"/>
        <v>41987</v>
      </c>
      <c r="AB1976" s="25">
        <v>143.82692</v>
      </c>
      <c r="AC1976" s="52">
        <v>248.41589999999999</v>
      </c>
      <c r="AD1976" s="53">
        <v>0</v>
      </c>
      <c r="AE1976" s="54">
        <v>262.74646000000001</v>
      </c>
      <c r="AF1976" s="55">
        <v>230.35657999999998</v>
      </c>
      <c r="AG1976" s="56">
        <v>23.816790000000001</v>
      </c>
      <c r="AH1976" s="100">
        <v>22.270499999999998</v>
      </c>
      <c r="AI1976" s="28">
        <v>0</v>
      </c>
      <c r="AJ1976" s="58">
        <v>14.463419999999999</v>
      </c>
      <c r="AK1976" s="58"/>
      <c r="AL1976" s="35">
        <v>0</v>
      </c>
      <c r="AM1976" s="35"/>
      <c r="AN1976" s="35"/>
      <c r="AQ1976" s="24">
        <f t="shared" si="140"/>
        <v>945.89657</v>
      </c>
      <c r="AS1976" s="33">
        <v>828.11249999999995</v>
      </c>
      <c r="AU1976" s="20">
        <f t="shared" si="139"/>
        <v>1774.0090700000001</v>
      </c>
      <c r="AW1976" s="20"/>
    </row>
    <row r="1977" spans="1:49" x14ac:dyDescent="0.25">
      <c r="A1977" t="str">
        <f>VLOOKUP($B1977,'Cushing Balance'!$C$2:$E$500,3,TRUE)</f>
        <v>502014</v>
      </c>
      <c r="B1977" s="1">
        <v>41988</v>
      </c>
      <c r="C1977" s="31"/>
      <c r="D1977" s="101">
        <v>72.448562499999994</v>
      </c>
      <c r="E1977" s="110">
        <v>183.75141666666667</v>
      </c>
      <c r="F1977" s="105">
        <v>263.32170833333333</v>
      </c>
      <c r="G1977" s="27">
        <v>58.290634184587802</v>
      </c>
      <c r="H1977" s="111">
        <v>146.94702083333334</v>
      </c>
      <c r="I1977" s="106">
        <v>69.554958333333332</v>
      </c>
      <c r="J1977" s="109">
        <v>140.58991666666665</v>
      </c>
      <c r="K1977" s="104">
        <v>95.697020833333326</v>
      </c>
      <c r="L1977" s="107">
        <v>22.000104166666667</v>
      </c>
      <c r="M1977" s="117">
        <v>284.12985416666669</v>
      </c>
      <c r="N1977" s="108">
        <v>131.26599999999999</v>
      </c>
      <c r="O1977" s="116">
        <v>70.613666666666674</v>
      </c>
      <c r="P1977" s="116"/>
      <c r="Q1977" s="116"/>
      <c r="R1977" s="39">
        <v>0</v>
      </c>
      <c r="S1977" s="180">
        <v>280.2961458333333</v>
      </c>
      <c r="T1977" s="180">
        <f t="shared" si="141"/>
        <v>-3.8337083333333908</v>
      </c>
      <c r="V1977" s="24">
        <f t="shared" si="137"/>
        <v>1538.6108633512547</v>
      </c>
      <c r="X1977" s="5">
        <v>471.96715085235451</v>
      </c>
      <c r="Z1977" s="20">
        <f t="shared" si="138"/>
        <v>2010.5780142036092</v>
      </c>
      <c r="AA1977" s="59">
        <f t="shared" si="136"/>
        <v>41988</v>
      </c>
      <c r="AB1977" s="25">
        <v>144.06485000000001</v>
      </c>
      <c r="AC1977" s="52">
        <v>248.76998</v>
      </c>
      <c r="AD1977" s="53">
        <v>0</v>
      </c>
      <c r="AE1977" s="54">
        <v>183.31858</v>
      </c>
      <c r="AF1977" s="55">
        <v>230.91867000000002</v>
      </c>
      <c r="AG1977" s="56">
        <v>23.70552</v>
      </c>
      <c r="AH1977" s="100">
        <v>18.314687500000002</v>
      </c>
      <c r="AI1977" s="28">
        <v>0</v>
      </c>
      <c r="AJ1977" s="58">
        <v>15.08183</v>
      </c>
      <c r="AK1977" s="58"/>
      <c r="AL1977" s="35">
        <v>0</v>
      </c>
      <c r="AM1977" s="35"/>
      <c r="AN1977" s="35"/>
      <c r="AQ1977" s="24">
        <f t="shared" si="140"/>
        <v>864.17411749999997</v>
      </c>
      <c r="AS1977" s="33">
        <v>828.11249999999995</v>
      </c>
      <c r="AU1977" s="20">
        <f t="shared" si="139"/>
        <v>1692.2866174999999</v>
      </c>
      <c r="AW1977" s="20"/>
    </row>
    <row r="1978" spans="1:49" x14ac:dyDescent="0.25">
      <c r="A1978" t="str">
        <f>VLOOKUP($B1978,'Cushing Balance'!$C$2:$E$500,3,TRUE)</f>
        <v>502014</v>
      </c>
      <c r="B1978" s="1">
        <v>41989</v>
      </c>
      <c r="C1978" s="31"/>
      <c r="D1978" s="101">
        <v>216.03404166666667</v>
      </c>
      <c r="E1978" s="110">
        <v>192.67820833333334</v>
      </c>
      <c r="F1978" s="105">
        <v>309.63225</v>
      </c>
      <c r="G1978" s="27">
        <v>58.290634184587802</v>
      </c>
      <c r="H1978" s="111">
        <v>123.5493125</v>
      </c>
      <c r="I1978" s="106">
        <v>92.130312500000002</v>
      </c>
      <c r="J1978" s="109">
        <v>137.37483333333336</v>
      </c>
      <c r="K1978" s="104">
        <v>100.7973125</v>
      </c>
      <c r="L1978" s="107">
        <v>21.871500000000001</v>
      </c>
      <c r="M1978" s="117">
        <v>342.92379166666666</v>
      </c>
      <c r="N1978" s="108">
        <v>124.8621875</v>
      </c>
      <c r="O1978" s="116">
        <v>72.5505</v>
      </c>
      <c r="P1978" s="116"/>
      <c r="Q1978" s="116"/>
      <c r="R1978" s="39">
        <v>0</v>
      </c>
      <c r="S1978" s="180">
        <v>343.92047916666667</v>
      </c>
      <c r="T1978" s="180">
        <f t="shared" si="141"/>
        <v>0.99668750000000728</v>
      </c>
      <c r="V1978" s="24">
        <f t="shared" si="137"/>
        <v>1792.6948841845881</v>
      </c>
      <c r="X1978" s="5">
        <v>471.96715085235451</v>
      </c>
      <c r="Z1978" s="20">
        <f t="shared" si="138"/>
        <v>2264.6620350369426</v>
      </c>
      <c r="AA1978" s="59">
        <f t="shared" si="136"/>
        <v>41989</v>
      </c>
      <c r="AB1978" s="25">
        <v>144.60124999999999</v>
      </c>
      <c r="AC1978" s="52">
        <v>243.19495999999998</v>
      </c>
      <c r="AD1978" s="53">
        <v>0</v>
      </c>
      <c r="AE1978" s="54">
        <v>398.33724999999998</v>
      </c>
      <c r="AF1978" s="55">
        <v>230.84476999999998</v>
      </c>
      <c r="AG1978" s="56">
        <v>23.291919999999998</v>
      </c>
      <c r="AH1978" s="100">
        <v>35.098875</v>
      </c>
      <c r="AI1978" s="28">
        <v>0</v>
      </c>
      <c r="AJ1978" s="58">
        <v>8.7514199999999995</v>
      </c>
      <c r="AK1978" s="58"/>
      <c r="AL1978" s="35">
        <v>0</v>
      </c>
      <c r="AM1978" s="35"/>
      <c r="AN1978" s="35"/>
      <c r="AQ1978" s="24">
        <f t="shared" si="140"/>
        <v>1084.1204449999998</v>
      </c>
      <c r="AS1978" s="33">
        <v>828.11249999999995</v>
      </c>
      <c r="AU1978" s="20">
        <f t="shared" si="139"/>
        <v>1912.2329449999997</v>
      </c>
      <c r="AW1978" s="20"/>
    </row>
    <row r="1979" spans="1:49" x14ac:dyDescent="0.25">
      <c r="A1979" t="str">
        <f>VLOOKUP($B1979,'Cushing Balance'!$C$2:$E$500,3,TRUE)</f>
        <v>502014</v>
      </c>
      <c r="B1979" s="1">
        <v>41990</v>
      </c>
      <c r="C1979" s="31"/>
      <c r="D1979" s="101">
        <v>184.70333333333335</v>
      </c>
      <c r="E1979" s="110">
        <v>74.491249999999994</v>
      </c>
      <c r="F1979" s="105">
        <v>311.38479166666667</v>
      </c>
      <c r="G1979" s="27">
        <v>58.290634184587802</v>
      </c>
      <c r="H1979" s="111">
        <v>126.88889583333332</v>
      </c>
      <c r="I1979" s="106">
        <v>83.997874999999993</v>
      </c>
      <c r="J1979" s="109">
        <v>135.48983333333334</v>
      </c>
      <c r="K1979" s="104">
        <v>100.31939583333333</v>
      </c>
      <c r="L1979" s="107">
        <v>21.940687499999999</v>
      </c>
      <c r="M1979" s="117">
        <v>379.7412291666667</v>
      </c>
      <c r="N1979" s="108">
        <v>111.27095833333333</v>
      </c>
      <c r="O1979" s="116">
        <v>69.708958333333328</v>
      </c>
      <c r="P1979" s="116"/>
      <c r="Q1979" s="116"/>
      <c r="R1979" s="39">
        <v>0</v>
      </c>
      <c r="S1979" s="180">
        <v>322.43268749999999</v>
      </c>
      <c r="T1979" s="180">
        <f t="shared" si="141"/>
        <v>-57.308541666666713</v>
      </c>
      <c r="V1979" s="24">
        <f t="shared" si="137"/>
        <v>1658.2278425179211</v>
      </c>
      <c r="X1979" s="5">
        <v>471.96715085235451</v>
      </c>
      <c r="Z1979" s="20">
        <f t="shared" si="138"/>
        <v>2130.1949933702754</v>
      </c>
      <c r="AA1979" s="59">
        <f t="shared" si="136"/>
        <v>41990</v>
      </c>
      <c r="AB1979" s="25">
        <v>144.67731000000001</v>
      </c>
      <c r="AC1979" s="52">
        <v>289.63988000000001</v>
      </c>
      <c r="AD1979" s="53">
        <v>0</v>
      </c>
      <c r="AE1979" s="54">
        <v>368.11697999999996</v>
      </c>
      <c r="AF1979" s="55">
        <v>232.34264999999999</v>
      </c>
      <c r="AG1979" s="56">
        <v>22.985189999999999</v>
      </c>
      <c r="AH1979" s="100">
        <v>71.469520833333334</v>
      </c>
      <c r="AI1979" s="28">
        <v>0</v>
      </c>
      <c r="AJ1979" s="58">
        <v>4.74071</v>
      </c>
      <c r="AK1979" s="58"/>
      <c r="AL1979" s="35">
        <v>0</v>
      </c>
      <c r="AM1979" s="35"/>
      <c r="AN1979" s="35"/>
      <c r="AQ1979" s="24">
        <f t="shared" si="140"/>
        <v>1133.9722408333334</v>
      </c>
      <c r="AS1979" s="33">
        <v>828.11249999999995</v>
      </c>
      <c r="AU1979" s="20">
        <f t="shared" si="139"/>
        <v>1962.0847408333334</v>
      </c>
      <c r="AW1979" s="20"/>
    </row>
    <row r="1980" spans="1:49" x14ac:dyDescent="0.25">
      <c r="A1980" t="str">
        <f>VLOOKUP($B1980,'Cushing Balance'!$C$2:$E$500,3,TRUE)</f>
        <v>502014</v>
      </c>
      <c r="B1980" s="1">
        <v>41991</v>
      </c>
      <c r="C1980" s="31"/>
      <c r="D1980" s="101">
        <v>0</v>
      </c>
      <c r="E1980" s="110">
        <v>53.137875000000001</v>
      </c>
      <c r="F1980" s="105">
        <v>307.7595833333333</v>
      </c>
      <c r="G1980" s="27">
        <v>58.290634184587802</v>
      </c>
      <c r="H1980" s="111">
        <v>111.82077083333333</v>
      </c>
      <c r="I1980" s="106">
        <v>86.690812500000007</v>
      </c>
      <c r="J1980" s="109">
        <v>101.36222916666667</v>
      </c>
      <c r="K1980" s="104">
        <v>93.950916666666672</v>
      </c>
      <c r="L1980" s="107">
        <v>21.979770833333333</v>
      </c>
      <c r="M1980" s="117">
        <v>350.81620833333329</v>
      </c>
      <c r="N1980" s="108">
        <v>146.48468750000001</v>
      </c>
      <c r="O1980" s="116">
        <v>61.575499999999998</v>
      </c>
      <c r="P1980" s="116"/>
      <c r="Q1980" s="116"/>
      <c r="R1980" s="39">
        <v>0</v>
      </c>
      <c r="S1980" s="180">
        <v>299.50191666666666</v>
      </c>
      <c r="T1980" s="180">
        <f t="shared" si="141"/>
        <v>-51.314291666666634</v>
      </c>
      <c r="V1980" s="24">
        <f t="shared" si="137"/>
        <v>1393.8689883512545</v>
      </c>
      <c r="X1980" s="5">
        <v>471.96715085235451</v>
      </c>
      <c r="Z1980" s="20">
        <f t="shared" si="138"/>
        <v>1865.836139203609</v>
      </c>
      <c r="AA1980" s="59">
        <f t="shared" si="136"/>
        <v>41991</v>
      </c>
      <c r="AB1980" s="25">
        <v>146.98083</v>
      </c>
      <c r="AC1980" s="52">
        <v>341.12865000000005</v>
      </c>
      <c r="AD1980" s="53">
        <v>0</v>
      </c>
      <c r="AE1980" s="54">
        <v>301.57746000000003</v>
      </c>
      <c r="AF1980" s="55">
        <v>230.93527</v>
      </c>
      <c r="AG1980" s="56">
        <v>22.867290000000001</v>
      </c>
      <c r="AH1980" s="100">
        <v>23.733687499999998</v>
      </c>
      <c r="AI1980" s="28">
        <v>0</v>
      </c>
      <c r="AJ1980" s="58">
        <v>11.0349</v>
      </c>
      <c r="AK1980" s="58"/>
      <c r="AL1980" s="35">
        <v>0</v>
      </c>
      <c r="AM1980" s="35"/>
      <c r="AN1980" s="35"/>
      <c r="AQ1980" s="24">
        <f t="shared" si="140"/>
        <v>1078.2580875000001</v>
      </c>
      <c r="AS1980" s="33">
        <v>828.11249999999995</v>
      </c>
      <c r="AU1980" s="20">
        <f t="shared" si="139"/>
        <v>1906.3705875000001</v>
      </c>
      <c r="AW1980" s="20"/>
    </row>
    <row r="1981" spans="1:49" x14ac:dyDescent="0.25">
      <c r="A1981" t="str">
        <f>VLOOKUP($B1981,'Cushing Balance'!$C$2:$E$500,3,TRUE)</f>
        <v>502014</v>
      </c>
      <c r="B1981" s="1">
        <v>41992</v>
      </c>
      <c r="C1981" s="31"/>
      <c r="D1981" s="101">
        <v>177.12708333333333</v>
      </c>
      <c r="E1981" s="110">
        <v>104.04783333333333</v>
      </c>
      <c r="F1981" s="105">
        <v>418.25714583333331</v>
      </c>
      <c r="G1981" s="27">
        <v>58.290634184587802</v>
      </c>
      <c r="H1981" s="111">
        <v>102.54174999999999</v>
      </c>
      <c r="I1981" s="106">
        <v>77.747729166666673</v>
      </c>
      <c r="J1981" s="109">
        <v>123.16912499999999</v>
      </c>
      <c r="K1981" s="104">
        <v>86.195416666666674</v>
      </c>
      <c r="L1981" s="107">
        <v>21.922145833333332</v>
      </c>
      <c r="M1981" s="117">
        <v>382.81327083333332</v>
      </c>
      <c r="N1981" s="108">
        <v>129.99345833333334</v>
      </c>
      <c r="O1981" s="116">
        <v>71.020854166666666</v>
      </c>
      <c r="P1981" s="116"/>
      <c r="Q1981" s="116"/>
      <c r="R1981" s="39">
        <v>0</v>
      </c>
      <c r="S1981" s="180">
        <v>360.25410416666671</v>
      </c>
      <c r="T1981" s="180">
        <f t="shared" si="141"/>
        <v>-22.559166666666613</v>
      </c>
      <c r="V1981" s="24">
        <f t="shared" si="137"/>
        <v>1753.1264466845878</v>
      </c>
      <c r="X1981" s="5">
        <v>471.96715085235451</v>
      </c>
      <c r="Z1981" s="20">
        <f t="shared" si="138"/>
        <v>2225.0935975369421</v>
      </c>
      <c r="AA1981" s="59">
        <f t="shared" si="136"/>
        <v>41992</v>
      </c>
      <c r="AB1981" s="25">
        <v>145.36135000000002</v>
      </c>
      <c r="AC1981" s="52">
        <v>345.41202000000004</v>
      </c>
      <c r="AD1981" s="53">
        <v>180.90158</v>
      </c>
      <c r="AE1981" s="54">
        <v>291.50703999999996</v>
      </c>
      <c r="AF1981" s="55">
        <v>230.70762999999999</v>
      </c>
      <c r="AG1981" s="56">
        <v>22.90794</v>
      </c>
      <c r="AH1981" s="100">
        <v>17.900583333333334</v>
      </c>
      <c r="AI1981" s="28">
        <v>0</v>
      </c>
      <c r="AJ1981" s="58">
        <v>14.22231</v>
      </c>
      <c r="AK1981" s="58"/>
      <c r="AL1981" s="35">
        <v>0</v>
      </c>
      <c r="AM1981" s="35"/>
      <c r="AN1981" s="35"/>
      <c r="AQ1981" s="24">
        <f t="shared" si="140"/>
        <v>1248.9204533333334</v>
      </c>
      <c r="AS1981" s="33">
        <v>828.11249999999995</v>
      </c>
      <c r="AU1981" s="20">
        <f t="shared" si="139"/>
        <v>2077.0329533333334</v>
      </c>
      <c r="AW1981" s="20"/>
    </row>
    <row r="1982" spans="1:49" x14ac:dyDescent="0.25">
      <c r="A1982" t="str">
        <f>VLOOKUP($B1982,'Cushing Balance'!$C$2:$E$500,3,TRUE)</f>
        <v>512014</v>
      </c>
      <c r="B1982" s="1">
        <v>41993</v>
      </c>
      <c r="C1982" s="31"/>
      <c r="D1982" s="101">
        <v>202.98231250000001</v>
      </c>
      <c r="E1982" s="110">
        <v>187.00941666666665</v>
      </c>
      <c r="F1982" s="105">
        <v>338.45422916666666</v>
      </c>
      <c r="G1982" s="27">
        <v>58.290634184587802</v>
      </c>
      <c r="H1982" s="111">
        <v>123.18554166666667</v>
      </c>
      <c r="I1982" s="106">
        <v>79.335166666666666</v>
      </c>
      <c r="J1982" s="109">
        <v>121.5809375</v>
      </c>
      <c r="K1982" s="104">
        <v>83.755624999999995</v>
      </c>
      <c r="L1982" s="107">
        <v>22.053687499999999</v>
      </c>
      <c r="M1982" s="117">
        <v>368.60885416666667</v>
      </c>
      <c r="N1982" s="108">
        <v>116.956125</v>
      </c>
      <c r="O1982" s="116">
        <v>67.2109375</v>
      </c>
      <c r="P1982" s="116"/>
      <c r="Q1982" s="116"/>
      <c r="R1982" s="39">
        <v>0</v>
      </c>
      <c r="S1982" s="180">
        <v>318.85541666666671</v>
      </c>
      <c r="T1982" s="180">
        <f t="shared" si="141"/>
        <v>-49.753437499999961</v>
      </c>
      <c r="V1982" s="24">
        <f t="shared" si="137"/>
        <v>1769.4234675179212</v>
      </c>
      <c r="X1982" s="5">
        <v>471.96715085235451</v>
      </c>
      <c r="Z1982" s="20">
        <f t="shared" si="138"/>
        <v>2241.3906183702757</v>
      </c>
      <c r="AA1982" s="59">
        <f t="shared" si="136"/>
        <v>41993</v>
      </c>
      <c r="AB1982" s="25">
        <v>146.58504000000002</v>
      </c>
      <c r="AC1982" s="52">
        <v>368.60028999999997</v>
      </c>
      <c r="AD1982" s="53">
        <v>261.01605999999998</v>
      </c>
      <c r="AE1982" s="54">
        <v>345.2226</v>
      </c>
      <c r="AF1982" s="55">
        <v>226.32744</v>
      </c>
      <c r="AG1982" s="56">
        <v>23.277729999999998</v>
      </c>
      <c r="AH1982" s="100">
        <v>15.741645833333331</v>
      </c>
      <c r="AI1982" s="28">
        <v>0</v>
      </c>
      <c r="AJ1982" s="58">
        <v>14.18225</v>
      </c>
      <c r="AK1982" s="58"/>
      <c r="AL1982" s="35">
        <v>0</v>
      </c>
      <c r="AM1982" s="35"/>
      <c r="AN1982" s="35"/>
      <c r="AQ1982" s="24">
        <f t="shared" si="140"/>
        <v>1400.9530558333333</v>
      </c>
      <c r="AS1982" s="33">
        <v>828.11249999999995</v>
      </c>
      <c r="AU1982" s="20">
        <f t="shared" si="139"/>
        <v>2229.0655558333333</v>
      </c>
      <c r="AW1982" s="20"/>
    </row>
    <row r="1983" spans="1:49" x14ac:dyDescent="0.25">
      <c r="A1983" t="str">
        <f>VLOOKUP($B1983,'Cushing Balance'!$C$2:$E$500,3,TRUE)</f>
        <v>512014</v>
      </c>
      <c r="B1983" s="1">
        <v>41994</v>
      </c>
      <c r="C1983" s="31"/>
      <c r="D1983" s="101">
        <v>86.334479166666668</v>
      </c>
      <c r="E1983" s="110">
        <v>174.78412499999999</v>
      </c>
      <c r="F1983" s="105">
        <v>332.51991666666669</v>
      </c>
      <c r="G1983" s="27">
        <v>58.290634184587802</v>
      </c>
      <c r="H1983" s="111">
        <v>137.01750000000001</v>
      </c>
      <c r="I1983" s="106">
        <v>78.674937499999999</v>
      </c>
      <c r="J1983" s="109">
        <v>126.76760416666667</v>
      </c>
      <c r="K1983" s="104">
        <v>84.276791666666668</v>
      </c>
      <c r="L1983" s="107">
        <v>21.993833333333331</v>
      </c>
      <c r="M1983" s="117">
        <v>330.33100000000002</v>
      </c>
      <c r="N1983" s="108">
        <v>124.816</v>
      </c>
      <c r="O1983" s="116">
        <v>68.101083333333335</v>
      </c>
      <c r="P1983" s="116"/>
      <c r="Q1983" s="116"/>
      <c r="R1983" s="39">
        <v>0</v>
      </c>
      <c r="S1983" s="180">
        <v>303.85093749999999</v>
      </c>
      <c r="T1983" s="180">
        <f t="shared" si="141"/>
        <v>-26.480062500000031</v>
      </c>
      <c r="V1983" s="24">
        <f t="shared" si="137"/>
        <v>1623.9079050179212</v>
      </c>
      <c r="X1983" s="5">
        <v>471.96715085235451</v>
      </c>
      <c r="Z1983" s="20">
        <f t="shared" si="138"/>
        <v>2095.8750558702759</v>
      </c>
      <c r="AA1983" s="59">
        <f t="shared" si="136"/>
        <v>41994</v>
      </c>
      <c r="AB1983" s="25">
        <v>148.98669000000001</v>
      </c>
      <c r="AC1983" s="52">
        <v>358.02098000000001</v>
      </c>
      <c r="AD1983" s="53">
        <v>293.60866999999996</v>
      </c>
      <c r="AE1983" s="54">
        <v>420.49927000000002</v>
      </c>
      <c r="AF1983" s="55">
        <v>225.41833</v>
      </c>
      <c r="AG1983" s="56">
        <v>23.736270000000001</v>
      </c>
      <c r="AH1983" s="100">
        <v>13.074958333333331</v>
      </c>
      <c r="AI1983" s="28">
        <v>0</v>
      </c>
      <c r="AJ1983" s="58">
        <v>14.16775</v>
      </c>
      <c r="AK1983" s="58"/>
      <c r="AL1983" s="35">
        <v>0</v>
      </c>
      <c r="AM1983" s="35"/>
      <c r="AN1983" s="35"/>
      <c r="AQ1983" s="24">
        <f t="shared" si="140"/>
        <v>1497.5129183333336</v>
      </c>
      <c r="AS1983" s="33">
        <v>828.11249999999995</v>
      </c>
      <c r="AU1983" s="20">
        <f t="shared" si="139"/>
        <v>2325.6254183333335</v>
      </c>
      <c r="AW1983" s="20"/>
    </row>
    <row r="1984" spans="1:49" x14ac:dyDescent="0.25">
      <c r="A1984" t="str">
        <f>VLOOKUP($B1984,'Cushing Balance'!$C$2:$E$500,3,TRUE)</f>
        <v>512014</v>
      </c>
      <c r="B1984" s="1">
        <v>41995</v>
      </c>
      <c r="C1984" s="31"/>
      <c r="D1984" s="101">
        <v>239.91841666666664</v>
      </c>
      <c r="E1984" s="110">
        <v>177.58022916666667</v>
      </c>
      <c r="F1984" s="105">
        <v>326.04337500000003</v>
      </c>
      <c r="G1984" s="27">
        <v>58.290634184587802</v>
      </c>
      <c r="H1984" s="111">
        <v>133.47072916666664</v>
      </c>
      <c r="I1984" s="106">
        <v>89.720395833333328</v>
      </c>
      <c r="J1984" s="109">
        <v>166.98139583333335</v>
      </c>
      <c r="K1984" s="104">
        <v>94.866145833333334</v>
      </c>
      <c r="L1984" s="107">
        <v>21.166</v>
      </c>
      <c r="M1984" s="117">
        <v>384.97183333333334</v>
      </c>
      <c r="N1984" s="108">
        <v>132.77560416666665</v>
      </c>
      <c r="O1984" s="116">
        <v>73.135062500000004</v>
      </c>
      <c r="P1984" s="116"/>
      <c r="Q1984" s="116"/>
      <c r="R1984" s="39">
        <v>0</v>
      </c>
      <c r="S1984" s="180">
        <v>376.56447916666667</v>
      </c>
      <c r="T1984" s="180">
        <f t="shared" si="141"/>
        <v>-8.4073541666666642</v>
      </c>
      <c r="V1984" s="24">
        <f t="shared" si="137"/>
        <v>1898.9198216845878</v>
      </c>
      <c r="X1984" s="5">
        <v>471.96715085235451</v>
      </c>
      <c r="Z1984" s="20">
        <f t="shared" si="138"/>
        <v>2370.8869725369423</v>
      </c>
      <c r="AA1984" s="59">
        <f t="shared" si="136"/>
        <v>41995</v>
      </c>
      <c r="AB1984" s="25">
        <v>146.91176999999999</v>
      </c>
      <c r="AC1984" s="52">
        <v>291.48253999999997</v>
      </c>
      <c r="AD1984" s="53">
        <v>146.76323000000002</v>
      </c>
      <c r="AE1984" s="54">
        <v>410.52638000000002</v>
      </c>
      <c r="AF1984" s="55">
        <v>225.09587999999999</v>
      </c>
      <c r="AG1984" s="56">
        <v>15.585899999999999</v>
      </c>
      <c r="AH1984" s="100">
        <v>19.673666666666669</v>
      </c>
      <c r="AI1984" s="28">
        <v>0</v>
      </c>
      <c r="AJ1984" s="58">
        <v>14.89629</v>
      </c>
      <c r="AK1984" s="58"/>
      <c r="AL1984" s="35">
        <v>0</v>
      </c>
      <c r="AM1984" s="35"/>
      <c r="AN1984" s="35"/>
      <c r="AQ1984" s="24">
        <f t="shared" si="140"/>
        <v>1270.9356566666665</v>
      </c>
      <c r="AS1984" s="33">
        <v>828.11249999999995</v>
      </c>
      <c r="AU1984" s="20">
        <f t="shared" si="139"/>
        <v>2099.0481566666667</v>
      </c>
      <c r="AW1984" s="20"/>
    </row>
    <row r="1985" spans="1:49" x14ac:dyDescent="0.25">
      <c r="A1985" t="str">
        <f>VLOOKUP($B1985,'Cushing Balance'!$C$2:$E$500,3,TRUE)</f>
        <v>512014</v>
      </c>
      <c r="B1985" s="1">
        <v>41996</v>
      </c>
      <c r="C1985" s="31"/>
      <c r="D1985" s="101">
        <v>338.2757708333333</v>
      </c>
      <c r="E1985" s="110">
        <v>184.17722916666665</v>
      </c>
      <c r="F1985" s="105">
        <v>301.8430208333333</v>
      </c>
      <c r="G1985" s="27">
        <v>58.290634184587802</v>
      </c>
      <c r="H1985" s="111">
        <v>138.93447916666665</v>
      </c>
      <c r="I1985" s="106">
        <v>86.150437499999995</v>
      </c>
      <c r="J1985" s="109">
        <v>154.96639583333334</v>
      </c>
      <c r="K1985" s="104">
        <v>93.746833333333328</v>
      </c>
      <c r="L1985" s="107">
        <v>21.241250000000001</v>
      </c>
      <c r="M1985" s="117">
        <v>378.6385208333333</v>
      </c>
      <c r="N1985" s="108">
        <v>123.0271875</v>
      </c>
      <c r="O1985" s="116">
        <v>71.537687500000004</v>
      </c>
      <c r="P1985" s="116"/>
      <c r="Q1985" s="116"/>
      <c r="R1985" s="39">
        <v>0</v>
      </c>
      <c r="S1985" s="180">
        <v>343.86618750000002</v>
      </c>
      <c r="T1985" s="180">
        <f t="shared" si="141"/>
        <v>-34.772333333333279</v>
      </c>
      <c r="V1985" s="24">
        <f t="shared" si="137"/>
        <v>1950.8294466845878</v>
      </c>
      <c r="X1985" s="5">
        <v>471.96715085235451</v>
      </c>
      <c r="Z1985" s="20">
        <f t="shared" si="138"/>
        <v>2422.7965975369425</v>
      </c>
      <c r="AA1985" s="59">
        <f t="shared" si="136"/>
        <v>41996</v>
      </c>
      <c r="AB1985" s="25">
        <v>147.5205</v>
      </c>
      <c r="AC1985" s="52">
        <v>346.81128999999999</v>
      </c>
      <c r="AD1985" s="53">
        <v>91.065479999999994</v>
      </c>
      <c r="AE1985" s="54">
        <v>412.84102000000001</v>
      </c>
      <c r="AF1985" s="55">
        <v>230.43888000000001</v>
      </c>
      <c r="AG1985" s="56">
        <v>23.307500000000001</v>
      </c>
      <c r="AH1985" s="100">
        <v>24.360499999999998</v>
      </c>
      <c r="AI1985" s="28">
        <v>0</v>
      </c>
      <c r="AJ1985" s="58">
        <v>14.440290000000001</v>
      </c>
      <c r="AK1985" s="58"/>
      <c r="AL1985" s="35">
        <v>0</v>
      </c>
      <c r="AM1985" s="35"/>
      <c r="AN1985" s="35"/>
      <c r="AQ1985" s="24">
        <f t="shared" si="140"/>
        <v>1290.7854599999998</v>
      </c>
      <c r="AS1985" s="33">
        <v>828.11249999999995</v>
      </c>
      <c r="AU1985" s="20">
        <f t="shared" si="139"/>
        <v>2118.8979599999998</v>
      </c>
      <c r="AW1985" s="20"/>
    </row>
    <row r="1986" spans="1:49" x14ac:dyDescent="0.25">
      <c r="A1986" t="str">
        <f>VLOOKUP($B1986,'Cushing Balance'!$C$2:$E$500,3,TRUE)</f>
        <v>512014</v>
      </c>
      <c r="B1986" s="1">
        <v>41997</v>
      </c>
      <c r="C1986" s="31"/>
      <c r="D1986" s="101">
        <v>441.7057708333333</v>
      </c>
      <c r="E1986" s="110">
        <v>191.02881249999999</v>
      </c>
      <c r="F1986" s="105">
        <v>308.59477083333331</v>
      </c>
      <c r="G1986" s="27">
        <v>58.290634184587802</v>
      </c>
      <c r="H1986" s="111">
        <v>139.6556875</v>
      </c>
      <c r="I1986" s="106">
        <v>90.845395833333328</v>
      </c>
      <c r="J1986" s="109">
        <v>134.34920833333334</v>
      </c>
      <c r="K1986" s="104">
        <v>104.11595833333332</v>
      </c>
      <c r="L1986" s="107">
        <v>21.151770833333334</v>
      </c>
      <c r="M1986" s="117">
        <v>381.7730416666667</v>
      </c>
      <c r="N1986" s="108">
        <v>150</v>
      </c>
      <c r="O1986" s="116">
        <v>67.550916666666666</v>
      </c>
      <c r="P1986" s="116"/>
      <c r="Q1986" s="116"/>
      <c r="R1986" s="39">
        <v>0</v>
      </c>
      <c r="S1986" s="180">
        <v>327.11743749999999</v>
      </c>
      <c r="T1986" s="180">
        <f t="shared" si="141"/>
        <v>-54.655604166666706</v>
      </c>
      <c r="V1986" s="24">
        <f t="shared" si="137"/>
        <v>2089.0619675179209</v>
      </c>
      <c r="X1986" s="5">
        <v>471.96715085235451</v>
      </c>
      <c r="Z1986" s="20">
        <f t="shared" si="138"/>
        <v>2561.0291183702757</v>
      </c>
      <c r="AA1986" s="59">
        <f t="shared" si="136"/>
        <v>41997</v>
      </c>
      <c r="AB1986" s="25">
        <v>146.0086</v>
      </c>
      <c r="AC1986" s="52">
        <v>349.55652000000003</v>
      </c>
      <c r="AD1986" s="53">
        <v>295.90522999999996</v>
      </c>
      <c r="AE1986" s="54">
        <v>384.60442</v>
      </c>
      <c r="AF1986" s="55">
        <v>229.22264999999999</v>
      </c>
      <c r="AG1986" s="56">
        <v>25.58306</v>
      </c>
      <c r="AH1986" s="100">
        <v>13.707104166666667</v>
      </c>
      <c r="AI1986" s="28">
        <v>0</v>
      </c>
      <c r="AJ1986" s="58">
        <v>11.327399999999999</v>
      </c>
      <c r="AK1986" s="58"/>
      <c r="AL1986" s="35">
        <v>0</v>
      </c>
      <c r="AM1986" s="35"/>
      <c r="AN1986" s="35"/>
      <c r="AQ1986" s="24">
        <f t="shared" si="140"/>
        <v>1455.9149841666665</v>
      </c>
      <c r="AS1986" s="33">
        <v>828.11249999999995</v>
      </c>
      <c r="AU1986" s="20">
        <f t="shared" si="139"/>
        <v>2284.0274841666665</v>
      </c>
      <c r="AW1986" s="20"/>
    </row>
    <row r="1987" spans="1:49" x14ac:dyDescent="0.25">
      <c r="A1987" t="str">
        <f>VLOOKUP($B1987,'Cushing Balance'!$C$2:$E$500,3,TRUE)</f>
        <v>512014</v>
      </c>
      <c r="B1987" s="1">
        <v>41998</v>
      </c>
      <c r="C1987" s="31"/>
      <c r="D1987" s="101">
        <v>240.42297916666666</v>
      </c>
      <c r="E1987" s="110">
        <v>183.12014583333334</v>
      </c>
      <c r="F1987" s="105">
        <v>60.036270833333333</v>
      </c>
      <c r="G1987" s="27">
        <v>58.290634184587802</v>
      </c>
      <c r="H1987" s="111">
        <v>140.49875</v>
      </c>
      <c r="I1987" s="106">
        <v>71.325645833333326</v>
      </c>
      <c r="J1987" s="109">
        <v>133.16912500000001</v>
      </c>
      <c r="K1987" s="104">
        <v>105.17218750000001</v>
      </c>
      <c r="L1987" s="107">
        <v>21.579479166666669</v>
      </c>
      <c r="M1987" s="117">
        <v>303.9115625</v>
      </c>
      <c r="N1987" s="108">
        <v>138.0873125</v>
      </c>
      <c r="O1987" s="116">
        <v>67.927770833333327</v>
      </c>
      <c r="P1987" s="116"/>
      <c r="Q1987" s="116"/>
      <c r="R1987" s="39">
        <v>0</v>
      </c>
      <c r="S1987" s="180">
        <v>300.57102083333331</v>
      </c>
      <c r="T1987" s="180">
        <f t="shared" si="141"/>
        <v>-3.3405416666666952</v>
      </c>
      <c r="V1987" s="24">
        <f t="shared" si="137"/>
        <v>1523.5418633512545</v>
      </c>
      <c r="X1987" s="5">
        <v>471.96715085235451</v>
      </c>
      <c r="Z1987" s="20">
        <f t="shared" si="138"/>
        <v>1995.509014203609</v>
      </c>
      <c r="AA1987" s="59">
        <f t="shared" si="136"/>
        <v>41998</v>
      </c>
      <c r="AB1987" s="25">
        <v>147.60454000000001</v>
      </c>
      <c r="AC1987" s="52">
        <v>347.43083000000001</v>
      </c>
      <c r="AD1987" s="53">
        <v>305.77701999999999</v>
      </c>
      <c r="AE1987" s="54">
        <v>415.21027000000004</v>
      </c>
      <c r="AF1987" s="55">
        <v>232.62085000000002</v>
      </c>
      <c r="AG1987" s="56">
        <v>26.44923</v>
      </c>
      <c r="AH1987" s="100">
        <v>17.055666666666667</v>
      </c>
      <c r="AI1987" s="28">
        <v>0</v>
      </c>
      <c r="AJ1987" s="58">
        <v>8.4431499999999993</v>
      </c>
      <c r="AK1987" s="58"/>
      <c r="AL1987" s="35">
        <v>0</v>
      </c>
      <c r="AM1987" s="35"/>
      <c r="AN1987" s="35"/>
      <c r="AQ1987" s="24">
        <f t="shared" si="140"/>
        <v>1500.5915566666667</v>
      </c>
      <c r="AS1987" s="33">
        <v>828.11249999999995</v>
      </c>
      <c r="AU1987" s="20">
        <f t="shared" si="139"/>
        <v>2328.7040566666665</v>
      </c>
      <c r="AW1987" s="20"/>
    </row>
    <row r="1988" spans="1:49" x14ac:dyDescent="0.25">
      <c r="A1988" t="str">
        <f>VLOOKUP($B1988,'Cushing Balance'!$C$2:$E$500,3,TRUE)</f>
        <v>512014</v>
      </c>
      <c r="B1988" s="1">
        <v>41999</v>
      </c>
      <c r="C1988" s="31"/>
      <c r="D1988" s="101">
        <v>156.80827083333335</v>
      </c>
      <c r="E1988" s="110">
        <v>177.92479166666666</v>
      </c>
      <c r="F1988" s="105">
        <v>143.47652083333335</v>
      </c>
      <c r="G1988" s="27">
        <v>58.290634184587802</v>
      </c>
      <c r="H1988" s="111">
        <v>150</v>
      </c>
      <c r="I1988" s="106">
        <v>65.148875000000004</v>
      </c>
      <c r="J1988" s="109">
        <v>158.34589583333334</v>
      </c>
      <c r="K1988" s="104">
        <v>99.443312500000005</v>
      </c>
      <c r="L1988" s="107">
        <v>21.1596875</v>
      </c>
      <c r="M1988" s="117">
        <v>371.0533958333333</v>
      </c>
      <c r="N1988" s="108">
        <v>149.97952083333334</v>
      </c>
      <c r="O1988" s="116">
        <v>67.539541666666665</v>
      </c>
      <c r="P1988" s="116"/>
      <c r="Q1988" s="116"/>
      <c r="R1988" s="39">
        <v>0</v>
      </c>
      <c r="S1988" s="180">
        <v>325.93014583333331</v>
      </c>
      <c r="T1988" s="180">
        <f t="shared" si="141"/>
        <v>-45.123249999999985</v>
      </c>
      <c r="V1988" s="24">
        <f t="shared" si="137"/>
        <v>1619.1704466845879</v>
      </c>
      <c r="X1988" s="5">
        <v>471.96715085235451</v>
      </c>
      <c r="Z1988" s="20">
        <f t="shared" si="138"/>
        <v>2091.1375975369424</v>
      </c>
      <c r="AA1988" s="59">
        <f t="shared" si="136"/>
        <v>41999</v>
      </c>
      <c r="AB1988" s="25">
        <v>149.51795999999999</v>
      </c>
      <c r="AC1988" s="52">
        <v>336.34421000000003</v>
      </c>
      <c r="AD1988" s="53">
        <v>306.94592</v>
      </c>
      <c r="AE1988" s="54">
        <v>263.37200000000001</v>
      </c>
      <c r="AF1988" s="55">
        <v>231.32977</v>
      </c>
      <c r="AG1988" s="56">
        <v>26.142669999999999</v>
      </c>
      <c r="AH1988" s="100">
        <v>16.922812499999999</v>
      </c>
      <c r="AI1988" s="28">
        <v>0</v>
      </c>
      <c r="AJ1988" s="58">
        <v>15.258649999999999</v>
      </c>
      <c r="AK1988" s="58"/>
      <c r="AL1988" s="35">
        <v>0</v>
      </c>
      <c r="AM1988" s="35"/>
      <c r="AN1988" s="35"/>
      <c r="AQ1988" s="24">
        <f t="shared" si="140"/>
        <v>1345.8339925</v>
      </c>
      <c r="AS1988" s="33">
        <v>828.11249999999995</v>
      </c>
      <c r="AU1988" s="20">
        <f t="shared" si="139"/>
        <v>2173.9464925000002</v>
      </c>
      <c r="AW1988" s="20"/>
    </row>
    <row r="1989" spans="1:49" x14ac:dyDescent="0.25">
      <c r="A1989" t="str">
        <f>VLOOKUP($B1989,'Cushing Balance'!$C$2:$E$500,3,TRUE)</f>
        <v>522014</v>
      </c>
      <c r="B1989" s="1">
        <v>42000</v>
      </c>
      <c r="C1989" s="31"/>
      <c r="D1989" s="101">
        <v>72.412625000000006</v>
      </c>
      <c r="E1989" s="110">
        <v>182.8785</v>
      </c>
      <c r="F1989" s="105">
        <v>379.68431249999998</v>
      </c>
      <c r="G1989" s="27">
        <v>58.290634184587802</v>
      </c>
      <c r="H1989" s="111">
        <v>150</v>
      </c>
      <c r="I1989" s="106">
        <v>73.290708333333328</v>
      </c>
      <c r="J1989" s="109">
        <v>144.90283333333335</v>
      </c>
      <c r="K1989" s="104">
        <v>101.91539583333333</v>
      </c>
      <c r="L1989" s="107">
        <v>21.074395833333334</v>
      </c>
      <c r="M1989" s="117">
        <v>371.05822916666671</v>
      </c>
      <c r="N1989" s="108">
        <v>106.4529375</v>
      </c>
      <c r="O1989" s="116">
        <v>65.739625000000004</v>
      </c>
      <c r="P1989" s="116"/>
      <c r="Q1989" s="116"/>
      <c r="R1989" s="39">
        <v>0</v>
      </c>
      <c r="S1989" s="180">
        <v>317.2444375</v>
      </c>
      <c r="T1989" s="180">
        <f t="shared" si="141"/>
        <v>-53.813791666666702</v>
      </c>
      <c r="V1989" s="24">
        <f t="shared" si="137"/>
        <v>1727.7001966845878</v>
      </c>
      <c r="X1989" s="5">
        <v>471.96715085235451</v>
      </c>
      <c r="Z1989" s="20">
        <f t="shared" si="138"/>
        <v>2199.6673475369425</v>
      </c>
      <c r="AA1989" s="59">
        <f t="shared" si="136"/>
        <v>42000</v>
      </c>
      <c r="AB1989" s="25">
        <v>146.34289999999999</v>
      </c>
      <c r="AC1989" s="52">
        <v>320.27671000000004</v>
      </c>
      <c r="AD1989" s="53">
        <v>306.9119</v>
      </c>
      <c r="AE1989" s="54">
        <v>347.91415000000001</v>
      </c>
      <c r="AF1989" s="55">
        <v>229.3896</v>
      </c>
      <c r="AG1989" s="56">
        <v>24.130099999999999</v>
      </c>
      <c r="AH1989" s="100">
        <v>13.4095</v>
      </c>
      <c r="AI1989" s="28">
        <v>0</v>
      </c>
      <c r="AJ1989" s="58">
        <v>14.051020000000001</v>
      </c>
      <c r="AK1989" s="58"/>
      <c r="AL1989" s="35">
        <v>0</v>
      </c>
      <c r="AM1989" s="35"/>
      <c r="AN1989" s="35"/>
      <c r="AQ1989" s="24">
        <f t="shared" si="140"/>
        <v>1402.4258800000002</v>
      </c>
      <c r="AS1989" s="33">
        <v>828.11249999999995</v>
      </c>
      <c r="AU1989" s="20">
        <f t="shared" si="139"/>
        <v>2230.53838</v>
      </c>
      <c r="AW1989" s="20"/>
    </row>
    <row r="1990" spans="1:49" x14ac:dyDescent="0.25">
      <c r="A1990" t="str">
        <f>VLOOKUP($B1990,'Cushing Balance'!$C$2:$E$500,3,TRUE)</f>
        <v>522014</v>
      </c>
      <c r="B1990" s="1">
        <v>42001</v>
      </c>
      <c r="C1990" s="31"/>
      <c r="D1990" s="101">
        <v>0</v>
      </c>
      <c r="E1990" s="110">
        <v>176.97352083333334</v>
      </c>
      <c r="F1990" s="105">
        <v>295.15510416666666</v>
      </c>
      <c r="G1990" s="27">
        <v>58.290634184587802</v>
      </c>
      <c r="H1990" s="111">
        <v>150</v>
      </c>
      <c r="I1990" s="106">
        <v>63.180270833333338</v>
      </c>
      <c r="J1990" s="109">
        <v>140.47372916666666</v>
      </c>
      <c r="K1990" s="104">
        <v>104.74275</v>
      </c>
      <c r="L1990" s="107">
        <v>21.14060416666667</v>
      </c>
      <c r="M1990" s="117">
        <v>373.6742083333333</v>
      </c>
      <c r="N1990" s="108">
        <v>132.50960416666666</v>
      </c>
      <c r="O1990" s="116">
        <v>66.964187499999994</v>
      </c>
      <c r="P1990" s="116"/>
      <c r="Q1990" s="116"/>
      <c r="R1990" s="39">
        <v>0</v>
      </c>
      <c r="S1990" s="180">
        <v>343.79302083333329</v>
      </c>
      <c r="T1990" s="180">
        <f t="shared" si="141"/>
        <v>-29.88118750000001</v>
      </c>
      <c r="V1990" s="24">
        <f t="shared" si="137"/>
        <v>1583.1046133512543</v>
      </c>
      <c r="X1990" s="5">
        <v>471.96715085235451</v>
      </c>
      <c r="Z1990" s="20">
        <f t="shared" si="138"/>
        <v>2055.0717642036088</v>
      </c>
      <c r="AA1990" s="59">
        <f t="shared" si="136"/>
        <v>42001</v>
      </c>
      <c r="AB1990" s="25">
        <v>147.18456</v>
      </c>
      <c r="AC1990" s="52">
        <v>348.22474999999997</v>
      </c>
      <c r="AD1990" s="53">
        <v>316.94034999999997</v>
      </c>
      <c r="AE1990" s="54">
        <v>291.73748000000001</v>
      </c>
      <c r="AF1990" s="55">
        <v>232.00738000000001</v>
      </c>
      <c r="AG1990" s="56">
        <v>23.113810000000001</v>
      </c>
      <c r="AH1990" s="100">
        <v>15.44975</v>
      </c>
      <c r="AI1990" s="28">
        <v>0</v>
      </c>
      <c r="AJ1990" s="58">
        <v>14.04565</v>
      </c>
      <c r="AK1990" s="58"/>
      <c r="AL1990" s="35">
        <v>0</v>
      </c>
      <c r="AM1990" s="35"/>
      <c r="AN1990" s="35"/>
      <c r="AQ1990" s="24">
        <f t="shared" si="140"/>
        <v>1388.7037300000002</v>
      </c>
      <c r="AS1990" s="33">
        <v>828.11249999999995</v>
      </c>
      <c r="AU1990" s="20">
        <f t="shared" si="139"/>
        <v>2216.8162300000004</v>
      </c>
      <c r="AW1990" s="20"/>
    </row>
    <row r="1991" spans="1:49" x14ac:dyDescent="0.25">
      <c r="A1991" t="str">
        <f>VLOOKUP($B1991,'Cushing Balance'!$C$2:$E$500,3,TRUE)</f>
        <v>522014</v>
      </c>
      <c r="B1991" s="1">
        <v>42002</v>
      </c>
      <c r="C1991" s="31"/>
      <c r="D1991" s="101">
        <v>265.24252083333329</v>
      </c>
      <c r="E1991" s="110">
        <v>130.04010416666668</v>
      </c>
      <c r="F1991" s="105">
        <v>312.87739583333331</v>
      </c>
      <c r="G1991" s="27">
        <v>58.290634184587802</v>
      </c>
      <c r="H1991" s="111">
        <v>116.30810416666667</v>
      </c>
      <c r="I1991" s="106">
        <v>72.188062500000001</v>
      </c>
      <c r="J1991" s="109">
        <v>144.37691666666666</v>
      </c>
      <c r="K1991" s="104">
        <v>102.46922916666666</v>
      </c>
      <c r="L1991" s="107">
        <v>21.892291666666669</v>
      </c>
      <c r="M1991" s="117">
        <v>388.549125</v>
      </c>
      <c r="N1991" s="108">
        <v>148.83914583333333</v>
      </c>
      <c r="O1991" s="116">
        <v>69.327124999999995</v>
      </c>
      <c r="P1991" s="116"/>
      <c r="Q1991" s="116"/>
      <c r="R1991" s="39">
        <v>0</v>
      </c>
      <c r="S1991" s="180">
        <v>351.97339583333331</v>
      </c>
      <c r="T1991" s="180">
        <f t="shared" si="141"/>
        <v>-36.57572916666669</v>
      </c>
      <c r="V1991" s="24">
        <f t="shared" si="137"/>
        <v>1830.4006550179213</v>
      </c>
      <c r="X1991" s="5">
        <v>471.96715085235451</v>
      </c>
      <c r="Z1991" s="20">
        <f t="shared" si="138"/>
        <v>2302.3678058702758</v>
      </c>
      <c r="AA1991" s="59">
        <f t="shared" si="136"/>
        <v>42002</v>
      </c>
      <c r="AB1991" s="25">
        <v>147.53742000000003</v>
      </c>
      <c r="AC1991" s="52">
        <v>344.26691999999997</v>
      </c>
      <c r="AD1991" s="53">
        <v>308.07474999999999</v>
      </c>
      <c r="AE1991" s="54">
        <v>248.13014999999999</v>
      </c>
      <c r="AF1991" s="55">
        <v>232.25024999999999</v>
      </c>
      <c r="AG1991" s="56">
        <v>23.064169999999997</v>
      </c>
      <c r="AH1991" s="100">
        <v>14.978729166666668</v>
      </c>
      <c r="AI1991" s="28">
        <v>0</v>
      </c>
      <c r="AJ1991" s="58">
        <v>10.389329999999999</v>
      </c>
      <c r="AK1991" s="58"/>
      <c r="AL1991" s="35">
        <v>0</v>
      </c>
      <c r="AM1991" s="35"/>
      <c r="AN1991" s="35"/>
      <c r="AQ1991" s="24">
        <f t="shared" si="140"/>
        <v>1328.6917191666669</v>
      </c>
      <c r="AS1991" s="33">
        <v>828.11249999999995</v>
      </c>
      <c r="AU1991" s="20">
        <f t="shared" si="139"/>
        <v>2156.8042191666668</v>
      </c>
      <c r="AW1991" s="20"/>
    </row>
    <row r="1992" spans="1:49" x14ac:dyDescent="0.25">
      <c r="A1992" t="str">
        <f>VLOOKUP($B1992,'Cushing Balance'!$C$2:$E$500,3,TRUE)</f>
        <v>522014</v>
      </c>
      <c r="B1992" s="1">
        <v>42003</v>
      </c>
      <c r="C1992" s="31"/>
      <c r="D1992" s="101">
        <v>387.97302083333329</v>
      </c>
      <c r="E1992" s="110">
        <v>57.125562500000001</v>
      </c>
      <c r="F1992" s="105">
        <v>133.17554166666665</v>
      </c>
      <c r="G1992" s="27">
        <v>58.290634184587802</v>
      </c>
      <c r="H1992" s="111">
        <v>122.92989583333333</v>
      </c>
      <c r="I1992" s="106">
        <v>93.986249999999998</v>
      </c>
      <c r="J1992" s="109">
        <v>158.64331250000001</v>
      </c>
      <c r="K1992" s="104">
        <v>106.81874999999999</v>
      </c>
      <c r="L1992" s="107">
        <v>22.523687500000001</v>
      </c>
      <c r="M1992" s="117">
        <v>368.52543750000001</v>
      </c>
      <c r="N1992" s="108">
        <v>142.36406249999999</v>
      </c>
      <c r="O1992" s="116">
        <v>66.699437500000002</v>
      </c>
      <c r="P1992" s="116"/>
      <c r="Q1992" s="116"/>
      <c r="R1992" s="39">
        <v>0</v>
      </c>
      <c r="S1992" s="180">
        <v>353.61849999999998</v>
      </c>
      <c r="T1992" s="180">
        <f t="shared" si="141"/>
        <v>-14.906937500000026</v>
      </c>
      <c r="V1992" s="24">
        <f t="shared" si="137"/>
        <v>1719.055592517921</v>
      </c>
      <c r="X1992" s="5">
        <v>471.96715085235451</v>
      </c>
      <c r="Z1992" s="20">
        <f t="shared" si="138"/>
        <v>2191.0227433702757</v>
      </c>
      <c r="AA1992" s="59">
        <f t="shared" ref="AA1992:AA2055" si="142">B1992</f>
        <v>42003</v>
      </c>
      <c r="AB1992" s="25">
        <v>143.84220999999999</v>
      </c>
      <c r="AC1992" s="52">
        <v>345.62808000000001</v>
      </c>
      <c r="AD1992" s="53">
        <v>309.10442</v>
      </c>
      <c r="AE1992" s="54">
        <v>332.91401999999999</v>
      </c>
      <c r="AF1992" s="55">
        <v>232.09960000000001</v>
      </c>
      <c r="AG1992" s="56">
        <v>20.863330000000001</v>
      </c>
      <c r="AH1992" s="100">
        <v>21.114791666666669</v>
      </c>
      <c r="AI1992" s="28">
        <v>0</v>
      </c>
      <c r="AJ1992" s="58">
        <v>5.3940600000000005</v>
      </c>
      <c r="AK1992" s="58"/>
      <c r="AL1992" s="35">
        <v>0</v>
      </c>
      <c r="AM1992" s="35"/>
      <c r="AN1992" s="35"/>
      <c r="AQ1992" s="24">
        <f t="shared" si="140"/>
        <v>1410.9605116666667</v>
      </c>
      <c r="AS1992" s="33">
        <v>828.11249999999995</v>
      </c>
      <c r="AU1992" s="20">
        <f t="shared" si="139"/>
        <v>2239.0730116666664</v>
      </c>
      <c r="AW1992" s="20"/>
    </row>
    <row r="1993" spans="1:49" x14ac:dyDescent="0.25">
      <c r="A1993" t="str">
        <f>VLOOKUP($B1993,'Cushing Balance'!$C$2:$E$500,3,TRUE)</f>
        <v>522014</v>
      </c>
      <c r="B1993" s="1">
        <v>42004</v>
      </c>
      <c r="C1993" s="31"/>
      <c r="D1993" s="101">
        <v>72.450395833333332</v>
      </c>
      <c r="E1993" s="110">
        <v>86.878916666666669</v>
      </c>
      <c r="F1993" s="105">
        <v>338.65570833333334</v>
      </c>
      <c r="G1993" s="27">
        <v>58.290634184587802</v>
      </c>
      <c r="H1993" s="111">
        <v>109.87056250000001</v>
      </c>
      <c r="I1993" s="106">
        <v>71.095770833333333</v>
      </c>
      <c r="J1993" s="109">
        <v>147.27602083333335</v>
      </c>
      <c r="K1993" s="104">
        <v>112.199375</v>
      </c>
      <c r="L1993" s="107">
        <v>21.156812500000001</v>
      </c>
      <c r="M1993" s="117">
        <v>383.65489583333334</v>
      </c>
      <c r="N1993" s="108">
        <v>126.55220833333333</v>
      </c>
      <c r="O1993" s="116">
        <v>71.305520833333333</v>
      </c>
      <c r="P1993" s="116"/>
      <c r="Q1993" s="116"/>
      <c r="R1993" s="39">
        <v>0</v>
      </c>
      <c r="S1993" s="180">
        <v>362.89943749999998</v>
      </c>
      <c r="T1993" s="180">
        <f t="shared" si="141"/>
        <v>-20.755458333333365</v>
      </c>
      <c r="V1993" s="24">
        <f t="shared" si="137"/>
        <v>1599.3868216845876</v>
      </c>
      <c r="X1993" s="5">
        <v>471.96715085235451</v>
      </c>
      <c r="Z1993" s="20">
        <f t="shared" si="138"/>
        <v>2071.3539725369419</v>
      </c>
      <c r="AA1993" s="59">
        <f t="shared" si="142"/>
        <v>42004</v>
      </c>
      <c r="AB1993" s="25">
        <v>146.33104</v>
      </c>
      <c r="AC1993" s="52">
        <v>349.23621000000003</v>
      </c>
      <c r="AD1993" s="53">
        <v>326.9255</v>
      </c>
      <c r="AE1993" s="54">
        <v>318.8134</v>
      </c>
      <c r="AF1993" s="55">
        <v>219.26567</v>
      </c>
      <c r="AG1993" s="56">
        <v>7.0039399999999992</v>
      </c>
      <c r="AH1993" s="100">
        <v>48.247833333333332</v>
      </c>
      <c r="AI1993" s="28">
        <v>0</v>
      </c>
      <c r="AJ1993" s="58">
        <v>2.0975999999999999</v>
      </c>
      <c r="AK1993" s="58"/>
      <c r="AL1993" s="35">
        <v>0</v>
      </c>
      <c r="AM1993" s="35"/>
      <c r="AN1993" s="35"/>
      <c r="AQ1993" s="24">
        <f t="shared" si="140"/>
        <v>1417.9211933333336</v>
      </c>
      <c r="AS1993" s="33">
        <v>828.11249999999995</v>
      </c>
      <c r="AU1993" s="20">
        <f t="shared" si="139"/>
        <v>2246.0336933333338</v>
      </c>
      <c r="AW1993" s="20"/>
    </row>
    <row r="1994" spans="1:49" x14ac:dyDescent="0.25">
      <c r="A1994" t="str">
        <f>VLOOKUP($B1994,'Cushing Balance'!$C$2:$E$500,3,TRUE)</f>
        <v>522014</v>
      </c>
      <c r="B1994" s="1">
        <v>42005</v>
      </c>
      <c r="C1994" s="31"/>
      <c r="D1994" s="101">
        <v>192.94994</v>
      </c>
      <c r="E1994" s="110">
        <v>104.0649375</v>
      </c>
      <c r="F1994" s="105">
        <v>321.95195833333332</v>
      </c>
      <c r="G1994" s="27">
        <v>0</v>
      </c>
      <c r="H1994" s="111">
        <v>82.689812500000002</v>
      </c>
      <c r="I1994" s="106">
        <v>76.209625000000003</v>
      </c>
      <c r="J1994" s="109">
        <v>148.00274999999999</v>
      </c>
      <c r="K1994" s="104">
        <v>102.96356249999999</v>
      </c>
      <c r="L1994" s="107">
        <v>21.565229166666668</v>
      </c>
      <c r="M1994" s="117">
        <v>394.81002083333334</v>
      </c>
      <c r="N1994" s="108">
        <v>108.8994375</v>
      </c>
      <c r="O1994" s="116">
        <v>55.467145833333333</v>
      </c>
      <c r="P1994" s="116"/>
      <c r="Q1994" s="116"/>
      <c r="R1994" s="39">
        <v>0</v>
      </c>
      <c r="S1994" s="180">
        <v>349.65477083333332</v>
      </c>
      <c r="T1994" s="180">
        <f t="shared" si="141"/>
        <v>-45.155250000000024</v>
      </c>
      <c r="V1994" s="24">
        <f t="shared" ref="V1994:V2057" si="143">SUM(D1994:R1994)</f>
        <v>1609.5744191666665</v>
      </c>
      <c r="X1994" s="5">
        <v>82</v>
      </c>
      <c r="Z1994" s="20">
        <f t="shared" ref="Z1994:Z2057" si="144">X1994+V1994</f>
        <v>1691.5744191666665</v>
      </c>
      <c r="AA1994" s="59">
        <f t="shared" si="142"/>
        <v>42005</v>
      </c>
      <c r="AB1994" s="25">
        <v>144.47739999999999</v>
      </c>
      <c r="AC1994" s="52">
        <v>344.93799999999999</v>
      </c>
      <c r="AD1994" s="53">
        <v>252.05942000000002</v>
      </c>
      <c r="AE1994" s="54">
        <v>333.09834999999998</v>
      </c>
      <c r="AF1994" s="55">
        <v>209.94139999999999</v>
      </c>
      <c r="AG1994" s="56">
        <v>22.914750000000002</v>
      </c>
      <c r="AH1994" s="100">
        <v>25.163562500000001</v>
      </c>
      <c r="AI1994" s="28">
        <v>0</v>
      </c>
      <c r="AJ1994" s="58">
        <v>9.6627700000000001</v>
      </c>
      <c r="AK1994" s="58"/>
      <c r="AL1994" s="35">
        <v>0</v>
      </c>
      <c r="AM1994" s="35"/>
      <c r="AN1994" s="35"/>
      <c r="AQ1994" s="24">
        <f t="shared" si="140"/>
        <v>1342.2556524999998</v>
      </c>
      <c r="AS1994" s="33">
        <v>315</v>
      </c>
      <c r="AU1994" s="20">
        <f t="shared" ref="AU1994:AU2057" si="145">AS1994+AQ1994</f>
        <v>1657.2556524999998</v>
      </c>
      <c r="AW1994" s="20"/>
    </row>
    <row r="1995" spans="1:49" x14ac:dyDescent="0.25">
      <c r="A1995" t="str">
        <f>VLOOKUP($B1995,'Cushing Balance'!$C$2:$E$500,3,TRUE)</f>
        <v>522014</v>
      </c>
      <c r="B1995" s="1">
        <v>42006</v>
      </c>
      <c r="C1995" s="31"/>
      <c r="D1995" s="101">
        <v>80.539400000000001</v>
      </c>
      <c r="E1995" s="110">
        <v>83.255166666666668</v>
      </c>
      <c r="F1995" s="105">
        <v>297.08887499999997</v>
      </c>
      <c r="G1995" s="27"/>
      <c r="H1995" s="111">
        <v>106.5064375</v>
      </c>
      <c r="I1995" s="106">
        <v>78.552750000000003</v>
      </c>
      <c r="J1995" s="109">
        <v>176.22477083333334</v>
      </c>
      <c r="K1995" s="104">
        <v>95.188249999999996</v>
      </c>
      <c r="L1995" s="107">
        <v>21.938479166666667</v>
      </c>
      <c r="M1995" s="117">
        <v>382.23135416666668</v>
      </c>
      <c r="N1995" s="108">
        <v>112.72383333333333</v>
      </c>
      <c r="O1995" s="116">
        <v>70.881729166666673</v>
      </c>
      <c r="P1995" s="116"/>
      <c r="Q1995" s="116"/>
      <c r="R1995" s="39">
        <v>0</v>
      </c>
      <c r="S1995" s="180">
        <v>362.26529166666671</v>
      </c>
      <c r="T1995" s="180">
        <f t="shared" si="141"/>
        <v>-19.966062499999964</v>
      </c>
      <c r="V1995" s="24">
        <f t="shared" si="143"/>
        <v>1505.1310458333332</v>
      </c>
      <c r="X1995" s="5">
        <v>82</v>
      </c>
      <c r="Z1995" s="20">
        <f t="shared" si="144"/>
        <v>1587.1310458333332</v>
      </c>
      <c r="AA1995" s="59">
        <f t="shared" si="142"/>
        <v>42006</v>
      </c>
      <c r="AB1995" s="25">
        <v>148.73151999999999</v>
      </c>
      <c r="AC1995" s="52">
        <v>159.81975</v>
      </c>
      <c r="AD1995" s="53">
        <v>301.53366999999997</v>
      </c>
      <c r="AE1995" s="54">
        <v>248.38108</v>
      </c>
      <c r="AF1995" s="55">
        <v>228.61895999999999</v>
      </c>
      <c r="AG1995" s="56">
        <v>11.389749999999999</v>
      </c>
      <c r="AH1995" s="100">
        <v>14.089854166666667</v>
      </c>
      <c r="AI1995" s="28">
        <v>0</v>
      </c>
      <c r="AJ1995" s="58">
        <v>13.531499999999999</v>
      </c>
      <c r="AK1995" s="58"/>
      <c r="AL1995" s="35">
        <v>0</v>
      </c>
      <c r="AM1995" s="35"/>
      <c r="AN1995" s="35"/>
      <c r="AQ1995" s="24">
        <f t="shared" ref="AQ1995:AQ2058" si="146">SUM(AB1995:AO1995)</f>
        <v>1126.0960841666665</v>
      </c>
      <c r="AS1995" s="47">
        <v>315</v>
      </c>
      <c r="AU1995" s="20">
        <f t="shared" si="145"/>
        <v>1441.0960841666665</v>
      </c>
      <c r="AW1995" s="20"/>
    </row>
    <row r="1996" spans="1:49" x14ac:dyDescent="0.25">
      <c r="A1996" t="str">
        <f>VLOOKUP($B1996,'Cushing Balance'!$C$2:$E$500,3,TRUE)</f>
        <v>12015</v>
      </c>
      <c r="B1996" s="1">
        <v>42007</v>
      </c>
      <c r="C1996" s="31"/>
      <c r="D1996" s="101">
        <v>521.56466999999998</v>
      </c>
      <c r="E1996" s="110">
        <v>70.22560416666667</v>
      </c>
      <c r="F1996" s="105">
        <v>295.64637499999998</v>
      </c>
      <c r="G1996" s="27"/>
      <c r="H1996" s="111">
        <v>131.65733333333336</v>
      </c>
      <c r="I1996" s="106">
        <v>59.166874999999997</v>
      </c>
      <c r="J1996" s="109">
        <v>132.25720833333335</v>
      </c>
      <c r="K1996" s="104">
        <v>95.704895833333325</v>
      </c>
      <c r="L1996" s="107">
        <v>21.971041666666668</v>
      </c>
      <c r="M1996" s="117">
        <v>385.22020833333329</v>
      </c>
      <c r="N1996" s="108">
        <v>119.17370833333332</v>
      </c>
      <c r="O1996" s="116">
        <v>64.370145833333339</v>
      </c>
      <c r="P1996" s="116"/>
      <c r="Q1996" s="116"/>
      <c r="R1996" s="39">
        <v>0</v>
      </c>
      <c r="S1996" s="180">
        <v>351.4668125</v>
      </c>
      <c r="T1996" s="180">
        <f t="shared" si="141"/>
        <v>-33.753395833333286</v>
      </c>
      <c r="V1996" s="24">
        <f t="shared" si="143"/>
        <v>1896.9580658333332</v>
      </c>
      <c r="X1996" s="5">
        <v>82</v>
      </c>
      <c r="Z1996" s="20">
        <f t="shared" si="144"/>
        <v>1978.9580658333332</v>
      </c>
      <c r="AA1996" s="59">
        <f t="shared" si="142"/>
        <v>42007</v>
      </c>
      <c r="AB1996" s="25">
        <v>146.83688000000001</v>
      </c>
      <c r="AC1996" s="52">
        <v>249.51820999999998</v>
      </c>
      <c r="AD1996" s="53">
        <v>287.50121000000001</v>
      </c>
      <c r="AE1996" s="54">
        <v>338.66802000000001</v>
      </c>
      <c r="AF1996" s="55">
        <v>233.124</v>
      </c>
      <c r="AG1996" s="56">
        <v>3.76546</v>
      </c>
      <c r="AH1996" s="100">
        <v>12.556083333333332</v>
      </c>
      <c r="AI1996" s="28">
        <v>0</v>
      </c>
      <c r="AJ1996" s="58">
        <v>13.020899999999999</v>
      </c>
      <c r="AK1996" s="58"/>
      <c r="AL1996" s="35">
        <v>0</v>
      </c>
      <c r="AM1996" s="35"/>
      <c r="AN1996" s="35"/>
      <c r="AQ1996" s="24">
        <f t="shared" si="146"/>
        <v>1284.9907633333335</v>
      </c>
      <c r="AS1996" s="47">
        <v>315</v>
      </c>
      <c r="AU1996" s="20">
        <f t="shared" si="145"/>
        <v>1599.9907633333335</v>
      </c>
      <c r="AW1996" s="20"/>
    </row>
    <row r="1997" spans="1:49" x14ac:dyDescent="0.25">
      <c r="A1997" t="str">
        <f>VLOOKUP($B1997,'Cushing Balance'!$C$2:$E$500,3,TRUE)</f>
        <v>12015</v>
      </c>
      <c r="B1997" s="1">
        <v>42008</v>
      </c>
      <c r="C1997" s="31"/>
      <c r="D1997" s="101">
        <v>224.14856</v>
      </c>
      <c r="E1997" s="110">
        <v>124.3460625</v>
      </c>
      <c r="F1997" s="105">
        <v>326.28193750000003</v>
      </c>
      <c r="G1997" s="27"/>
      <c r="H1997" s="111">
        <v>142.10858333333334</v>
      </c>
      <c r="I1997" s="106">
        <v>66.751416666666671</v>
      </c>
      <c r="J1997" s="109">
        <v>150.89489583333335</v>
      </c>
      <c r="K1997" s="104">
        <v>111.40354166666667</v>
      </c>
      <c r="L1997" s="107">
        <v>21.609520833333331</v>
      </c>
      <c r="M1997" s="117">
        <v>380.63427083333329</v>
      </c>
      <c r="N1997" s="108">
        <v>94.574979166666665</v>
      </c>
      <c r="O1997" s="116">
        <v>66.594562499999995</v>
      </c>
      <c r="P1997" s="116"/>
      <c r="Q1997" s="116"/>
      <c r="R1997" s="39">
        <v>0</v>
      </c>
      <c r="S1997" s="180">
        <v>353.27047916666669</v>
      </c>
      <c r="T1997" s="180">
        <f t="shared" si="141"/>
        <v>-27.3637916666666</v>
      </c>
      <c r="V1997" s="24">
        <f t="shared" si="143"/>
        <v>1709.3483308333334</v>
      </c>
      <c r="X1997" s="5">
        <v>82</v>
      </c>
      <c r="Z1997" s="20">
        <f t="shared" si="144"/>
        <v>1791.3483308333334</v>
      </c>
      <c r="AA1997" s="59">
        <f t="shared" si="142"/>
        <v>42008</v>
      </c>
      <c r="AB1997" s="25">
        <v>147.00892000000002</v>
      </c>
      <c r="AC1997" s="52">
        <v>333.87988000000001</v>
      </c>
      <c r="AD1997" s="53">
        <v>246.57701999999998</v>
      </c>
      <c r="AE1997" s="54">
        <v>463.58177000000001</v>
      </c>
      <c r="AF1997" s="55">
        <v>234.82773</v>
      </c>
      <c r="AG1997" s="56">
        <v>27.884880000000003</v>
      </c>
      <c r="AH1997" s="100">
        <v>20.881666666666668</v>
      </c>
      <c r="AI1997" s="28">
        <v>0</v>
      </c>
      <c r="AJ1997" s="58">
        <v>12.720559999999999</v>
      </c>
      <c r="AK1997" s="58"/>
      <c r="AL1997" s="35">
        <v>0</v>
      </c>
      <c r="AM1997" s="35"/>
      <c r="AN1997" s="35"/>
      <c r="AQ1997" s="24">
        <f t="shared" si="146"/>
        <v>1487.3624266666668</v>
      </c>
      <c r="AS1997" s="47">
        <v>315</v>
      </c>
      <c r="AU1997" s="20">
        <f t="shared" si="145"/>
        <v>1802.3624266666668</v>
      </c>
      <c r="AW1997" s="20"/>
    </row>
    <row r="1998" spans="1:49" x14ac:dyDescent="0.25">
      <c r="A1998" t="str">
        <f>VLOOKUP($B1998,'Cushing Balance'!$C$2:$E$500,3,TRUE)</f>
        <v>12015</v>
      </c>
      <c r="B1998" s="1">
        <v>42009</v>
      </c>
      <c r="C1998" s="31"/>
      <c r="D1998" s="101">
        <v>388.03709999999995</v>
      </c>
      <c r="E1998" s="110">
        <v>139.03916666666666</v>
      </c>
      <c r="F1998" s="105">
        <v>264.12502083333334</v>
      </c>
      <c r="G1998" s="27"/>
      <c r="H1998" s="111">
        <v>144.88683333333336</v>
      </c>
      <c r="I1998" s="106">
        <v>88.129562500000006</v>
      </c>
      <c r="J1998" s="109">
        <v>153.44225</v>
      </c>
      <c r="K1998" s="104">
        <v>108.81354166666667</v>
      </c>
      <c r="L1998" s="107">
        <v>21.255854166666669</v>
      </c>
      <c r="M1998" s="117">
        <v>389.61308333333329</v>
      </c>
      <c r="N1998" s="108">
        <v>138.96493749999999</v>
      </c>
      <c r="O1998" s="116">
        <v>68.1238125</v>
      </c>
      <c r="P1998" s="116"/>
      <c r="Q1998" s="116"/>
      <c r="R1998" s="39">
        <v>27.15315</v>
      </c>
      <c r="S1998" s="180">
        <v>355.88452083333334</v>
      </c>
      <c r="T1998" s="180">
        <f t="shared" si="141"/>
        <v>-33.728562499999953</v>
      </c>
      <c r="V1998" s="24">
        <f t="shared" si="143"/>
        <v>1931.5843125000001</v>
      </c>
      <c r="X1998" s="5">
        <v>82</v>
      </c>
      <c r="Z1998" s="20">
        <f t="shared" si="144"/>
        <v>2013.5843125000001</v>
      </c>
      <c r="AA1998" s="59">
        <f t="shared" si="142"/>
        <v>42009</v>
      </c>
      <c r="AB1998" s="25">
        <v>148.29555999999999</v>
      </c>
      <c r="AC1998" s="52">
        <v>352.46115000000003</v>
      </c>
      <c r="AD1998" s="53">
        <v>243.83319</v>
      </c>
      <c r="AE1998" s="54">
        <v>450.57927000000001</v>
      </c>
      <c r="AF1998" s="55">
        <v>221.66614999999999</v>
      </c>
      <c r="AG1998" s="56">
        <v>25.6509</v>
      </c>
      <c r="AH1998" s="100">
        <v>21.131687500000002</v>
      </c>
      <c r="AI1998" s="28">
        <v>0</v>
      </c>
      <c r="AJ1998" s="58">
        <v>13.82592</v>
      </c>
      <c r="AK1998" s="58"/>
      <c r="AL1998" s="35">
        <v>0</v>
      </c>
      <c r="AM1998" s="35"/>
      <c r="AN1998" s="35"/>
      <c r="AQ1998" s="24">
        <f t="shared" si="146"/>
        <v>1477.4438275</v>
      </c>
      <c r="AS1998" s="47">
        <v>315</v>
      </c>
      <c r="AU1998" s="20">
        <f t="shared" si="145"/>
        <v>1792.4438275</v>
      </c>
      <c r="AW1998" s="20"/>
    </row>
    <row r="1999" spans="1:49" x14ac:dyDescent="0.25">
      <c r="A1999" t="str">
        <f>VLOOKUP($B1999,'Cushing Balance'!$C$2:$E$500,3,TRUE)</f>
        <v>12015</v>
      </c>
      <c r="B1999" s="1">
        <v>42010</v>
      </c>
      <c r="C1999" s="31"/>
      <c r="D1999" s="101">
        <v>369.61930999999998</v>
      </c>
      <c r="E1999" s="110">
        <v>163.16045833333334</v>
      </c>
      <c r="F1999" s="105">
        <v>256.05816666666664</v>
      </c>
      <c r="G1999" s="27"/>
      <c r="H1999" s="111">
        <v>140.60749999999999</v>
      </c>
      <c r="I1999" s="106">
        <v>81.295874999999995</v>
      </c>
      <c r="J1999" s="109">
        <v>147.93741666666665</v>
      </c>
      <c r="K1999" s="104">
        <v>99.444583333333327</v>
      </c>
      <c r="L1999" s="107">
        <v>21.089354166666666</v>
      </c>
      <c r="M1999" s="117">
        <v>279.78131250000001</v>
      </c>
      <c r="N1999" s="108">
        <v>144.8605</v>
      </c>
      <c r="O1999" s="116">
        <v>61.943354166666666</v>
      </c>
      <c r="P1999" s="116"/>
      <c r="Q1999" s="116"/>
      <c r="R1999" s="39">
        <v>29.764919999999996</v>
      </c>
      <c r="S1999" s="180">
        <v>278.39162499999998</v>
      </c>
      <c r="T1999" s="180">
        <f t="shared" si="141"/>
        <v>-1.3896875000000364</v>
      </c>
      <c r="V1999" s="24">
        <f t="shared" si="143"/>
        <v>1795.5627508333334</v>
      </c>
      <c r="X1999" s="5">
        <v>82</v>
      </c>
      <c r="Z1999" s="20">
        <f t="shared" si="144"/>
        <v>1877.5627508333334</v>
      </c>
      <c r="AA1999" s="59">
        <f t="shared" si="142"/>
        <v>42010</v>
      </c>
      <c r="AB1999" s="25">
        <v>146.53906000000001</v>
      </c>
      <c r="AC1999" s="52">
        <v>312.90083000000004</v>
      </c>
      <c r="AD1999" s="53">
        <v>124.54758</v>
      </c>
      <c r="AE1999" s="54">
        <v>418.49943999999999</v>
      </c>
      <c r="AF1999" s="55">
        <v>230.76792</v>
      </c>
      <c r="AG1999" s="56">
        <v>27.182269999999999</v>
      </c>
      <c r="AH1999" s="100">
        <v>46.334270833333335</v>
      </c>
      <c r="AI1999" s="28">
        <v>0</v>
      </c>
      <c r="AJ1999" s="58">
        <v>11.248059999999999</v>
      </c>
      <c r="AK1999" s="58"/>
      <c r="AL1999" s="35">
        <v>0</v>
      </c>
      <c r="AM1999" s="35"/>
      <c r="AN1999" s="35"/>
      <c r="AQ1999" s="24">
        <f t="shared" si="146"/>
        <v>1318.0194308333334</v>
      </c>
      <c r="AS1999" s="47">
        <v>315</v>
      </c>
      <c r="AU1999" s="20">
        <f t="shared" si="145"/>
        <v>1633.0194308333334</v>
      </c>
      <c r="AW1999" s="20">
        <f t="shared" ref="AW1999:AW2062" si="147">Z1999-AU1999</f>
        <v>244.54331999999999</v>
      </c>
    </row>
    <row r="2000" spans="1:49" x14ac:dyDescent="0.25">
      <c r="A2000" t="str">
        <f>VLOOKUP($B2000,'Cushing Balance'!$C$2:$E$500,3,TRUE)</f>
        <v>12015</v>
      </c>
      <c r="B2000" s="1">
        <v>42011</v>
      </c>
      <c r="C2000" s="31"/>
      <c r="D2000" s="101">
        <v>258.81006000000002</v>
      </c>
      <c r="E2000" s="110">
        <v>160.20366666666666</v>
      </c>
      <c r="F2000" s="105">
        <v>287.04802083333334</v>
      </c>
      <c r="G2000" s="27"/>
      <c r="H2000" s="111">
        <v>91.545145833333322</v>
      </c>
      <c r="I2000" s="106">
        <v>84.397812500000001</v>
      </c>
      <c r="J2000" s="109">
        <v>158.21072916666665</v>
      </c>
      <c r="K2000" s="104">
        <v>109.3168125</v>
      </c>
      <c r="L2000" s="107">
        <v>21.308125</v>
      </c>
      <c r="M2000" s="117">
        <v>279.71631250000002</v>
      </c>
      <c r="N2000" s="108">
        <v>96.835458333333335</v>
      </c>
      <c r="O2000" s="116">
        <v>67.932916666666671</v>
      </c>
      <c r="P2000" s="116"/>
      <c r="Q2000" s="116"/>
      <c r="R2000" s="39">
        <v>38.264000000000003</v>
      </c>
      <c r="S2000" s="180">
        <v>293.5746666666667</v>
      </c>
      <c r="T2000" s="180">
        <f t="shared" si="141"/>
        <v>13.858354166666686</v>
      </c>
      <c r="V2000" s="24">
        <f t="shared" si="143"/>
        <v>1653.5890599999998</v>
      </c>
      <c r="X2000" s="5">
        <v>82</v>
      </c>
      <c r="Z2000" s="20">
        <f t="shared" si="144"/>
        <v>1735.5890599999998</v>
      </c>
      <c r="AA2000" s="59">
        <f t="shared" si="142"/>
        <v>42011</v>
      </c>
      <c r="AB2000" s="25">
        <v>142.37826999999999</v>
      </c>
      <c r="AC2000" s="52">
        <v>348.47438</v>
      </c>
      <c r="AD2000" s="53">
        <v>219.84098</v>
      </c>
      <c r="AE2000" s="54">
        <v>479.97879</v>
      </c>
      <c r="AF2000" s="55">
        <v>233.62251999999998</v>
      </c>
      <c r="AG2000" s="56">
        <v>22.810500000000001</v>
      </c>
      <c r="AH2000" s="100">
        <v>77.580916666666667</v>
      </c>
      <c r="AI2000" s="28">
        <v>0</v>
      </c>
      <c r="AJ2000" s="58">
        <v>2.2052100000000001</v>
      </c>
      <c r="AK2000" s="58"/>
      <c r="AL2000" s="35">
        <v>0</v>
      </c>
      <c r="AM2000" s="35"/>
      <c r="AN2000" s="35"/>
      <c r="AQ2000" s="24">
        <f t="shared" si="146"/>
        <v>1526.8915666666667</v>
      </c>
      <c r="AS2000" s="47">
        <v>315</v>
      </c>
      <c r="AU2000" s="20">
        <f t="shared" si="145"/>
        <v>1841.8915666666667</v>
      </c>
      <c r="AW2000" s="20">
        <f t="shared" si="147"/>
        <v>-106.30250666666689</v>
      </c>
    </row>
    <row r="2001" spans="1:49" x14ac:dyDescent="0.25">
      <c r="A2001" t="str">
        <f>VLOOKUP($B2001,'Cushing Balance'!$C$2:$E$500,3,TRUE)</f>
        <v>12015</v>
      </c>
      <c r="B2001" s="1">
        <v>42012</v>
      </c>
      <c r="C2001" s="31"/>
      <c r="D2001" s="101">
        <v>301.86604</v>
      </c>
      <c r="E2001" s="110">
        <v>160.41860416666665</v>
      </c>
      <c r="F2001" s="105">
        <v>330.35135416666668</v>
      </c>
      <c r="G2001" s="27"/>
      <c r="H2001" s="111">
        <v>102.30985416666667</v>
      </c>
      <c r="I2001" s="106">
        <v>80.284000000000006</v>
      </c>
      <c r="J2001" s="109">
        <v>168.32820833333335</v>
      </c>
      <c r="K2001" s="104">
        <v>113.51783333333333</v>
      </c>
      <c r="L2001" s="107">
        <v>21.08775</v>
      </c>
      <c r="M2001" s="117">
        <v>280.9161666666667</v>
      </c>
      <c r="N2001" s="108">
        <v>99.772874999999999</v>
      </c>
      <c r="O2001" s="116">
        <v>66.918333333333322</v>
      </c>
      <c r="P2001" s="116"/>
      <c r="Q2001" s="116"/>
      <c r="R2001" s="39">
        <v>35.361460000000001</v>
      </c>
      <c r="S2001" s="180">
        <v>286.63931250000002</v>
      </c>
      <c r="T2001" s="180">
        <f t="shared" ref="T2001:T2064" si="148">S2001-M2001</f>
        <v>5.7231458333333194</v>
      </c>
      <c r="V2001" s="24">
        <f t="shared" si="143"/>
        <v>1761.1324791666668</v>
      </c>
      <c r="X2001" s="5">
        <v>82</v>
      </c>
      <c r="Z2001" s="20">
        <f t="shared" si="144"/>
        <v>1843.1324791666668</v>
      </c>
      <c r="AA2001" s="59">
        <f t="shared" si="142"/>
        <v>42012</v>
      </c>
      <c r="AB2001" s="25">
        <v>144.54734999999999</v>
      </c>
      <c r="AC2001" s="52">
        <v>196.49934999999999</v>
      </c>
      <c r="AD2001" s="53">
        <v>308.36212999999998</v>
      </c>
      <c r="AE2001" s="54">
        <v>499.65093999999999</v>
      </c>
      <c r="AF2001" s="55">
        <v>229.02285000000001</v>
      </c>
      <c r="AG2001" s="56">
        <v>32.433520000000001</v>
      </c>
      <c r="AH2001" s="100">
        <v>25.473666666666666</v>
      </c>
      <c r="AI2001" s="28">
        <v>0</v>
      </c>
      <c r="AJ2001" s="58">
        <v>5.4497900000000001</v>
      </c>
      <c r="AK2001" s="58"/>
      <c r="AL2001" s="35">
        <v>0</v>
      </c>
      <c r="AM2001" s="35"/>
      <c r="AN2001" s="35"/>
      <c r="AQ2001" s="24">
        <f t="shared" si="146"/>
        <v>1441.4395966666666</v>
      </c>
      <c r="AS2001" s="47">
        <v>315</v>
      </c>
      <c r="AU2001" s="20">
        <f t="shared" si="145"/>
        <v>1756.4395966666666</v>
      </c>
      <c r="AW2001" s="20">
        <f t="shared" si="147"/>
        <v>86.692882500000223</v>
      </c>
    </row>
    <row r="2002" spans="1:49" x14ac:dyDescent="0.25">
      <c r="A2002" t="str">
        <f>VLOOKUP($B2002,'Cushing Balance'!$C$2:$E$500,3,TRUE)</f>
        <v>12015</v>
      </c>
      <c r="B2002" s="1">
        <v>42013</v>
      </c>
      <c r="C2002" s="31"/>
      <c r="D2002" s="101">
        <v>76.185850000000002</v>
      </c>
      <c r="E2002" s="110">
        <v>147.92427083333334</v>
      </c>
      <c r="F2002" s="105">
        <v>318.33331249999998</v>
      </c>
      <c r="G2002" s="27"/>
      <c r="H2002" s="111">
        <v>119.2510625</v>
      </c>
      <c r="I2002" s="106">
        <v>84.007166666666677</v>
      </c>
      <c r="J2002" s="109">
        <v>165.69960416666666</v>
      </c>
      <c r="K2002" s="104">
        <v>109.220375</v>
      </c>
      <c r="L2002" s="107">
        <v>21.112833333333331</v>
      </c>
      <c r="M2002" s="117">
        <v>366.79460416666666</v>
      </c>
      <c r="N2002" s="108">
        <v>65.719666666666669</v>
      </c>
      <c r="O2002" s="116">
        <v>68.04902083333333</v>
      </c>
      <c r="P2002" s="116"/>
      <c r="Q2002" s="116"/>
      <c r="R2002" s="39">
        <v>7.6428500000000001</v>
      </c>
      <c r="S2002" s="180">
        <v>341.89274999999998</v>
      </c>
      <c r="T2002" s="180">
        <f t="shared" si="148"/>
        <v>-24.901854166666681</v>
      </c>
      <c r="V2002" s="24">
        <f t="shared" si="143"/>
        <v>1549.9406166666665</v>
      </c>
      <c r="X2002" s="5">
        <v>82</v>
      </c>
      <c r="Z2002" s="20">
        <f t="shared" si="144"/>
        <v>1631.9406166666665</v>
      </c>
      <c r="AA2002" s="59">
        <f t="shared" si="142"/>
        <v>42013</v>
      </c>
      <c r="AB2002" s="25">
        <v>143.16239999999999</v>
      </c>
      <c r="AC2002" s="52">
        <v>0</v>
      </c>
      <c r="AD2002" s="53">
        <v>375.89719000000002</v>
      </c>
      <c r="AE2002" s="54">
        <v>394.92435</v>
      </c>
      <c r="AF2002" s="55">
        <v>228.2235</v>
      </c>
      <c r="AG2002" s="56">
        <v>20.818650000000002</v>
      </c>
      <c r="AH2002" s="100">
        <v>24.065604166666667</v>
      </c>
      <c r="AI2002" s="28">
        <v>0</v>
      </c>
      <c r="AJ2002" s="58">
        <v>10.97085</v>
      </c>
      <c r="AK2002" s="58"/>
      <c r="AL2002" s="35">
        <v>0</v>
      </c>
      <c r="AM2002" s="35"/>
      <c r="AN2002" s="35"/>
      <c r="AQ2002" s="24">
        <f t="shared" si="146"/>
        <v>1198.0625441666666</v>
      </c>
      <c r="AS2002" s="47">
        <v>315</v>
      </c>
      <c r="AU2002" s="20">
        <f t="shared" si="145"/>
        <v>1513.0625441666666</v>
      </c>
      <c r="AW2002" s="20">
        <f t="shared" si="147"/>
        <v>118.87807249999992</v>
      </c>
    </row>
    <row r="2003" spans="1:49" x14ac:dyDescent="0.25">
      <c r="A2003" t="str">
        <f>VLOOKUP($B2003,'Cushing Balance'!$C$2:$E$500,3,TRUE)</f>
        <v>22015</v>
      </c>
      <c r="B2003" s="1">
        <v>42014</v>
      </c>
      <c r="C2003" s="31"/>
      <c r="D2003" s="101">
        <v>195.59392000000003</v>
      </c>
      <c r="E2003" s="110">
        <v>110.16012499999999</v>
      </c>
      <c r="F2003" s="105">
        <v>213.97760416666665</v>
      </c>
      <c r="G2003" s="27"/>
      <c r="H2003" s="111">
        <v>145.85191666666665</v>
      </c>
      <c r="I2003" s="106">
        <v>93.776416666666677</v>
      </c>
      <c r="J2003" s="109">
        <v>189.48466666666667</v>
      </c>
      <c r="K2003" s="104">
        <v>110.38058333333333</v>
      </c>
      <c r="L2003" s="107">
        <v>21.238125</v>
      </c>
      <c r="M2003" s="117">
        <v>427.17958333333331</v>
      </c>
      <c r="N2003" s="108">
        <v>101.30143750000001</v>
      </c>
      <c r="O2003" s="116">
        <v>70.238895833333331</v>
      </c>
      <c r="P2003" s="116"/>
      <c r="Q2003" s="116"/>
      <c r="R2003" s="39">
        <v>2.6934200000000001</v>
      </c>
      <c r="S2003" s="180">
        <v>359.8564791666667</v>
      </c>
      <c r="T2003" s="180">
        <f t="shared" si="148"/>
        <v>-67.32310416666661</v>
      </c>
      <c r="V2003" s="24">
        <f t="shared" si="143"/>
        <v>1681.8766941666668</v>
      </c>
      <c r="X2003" s="5">
        <v>82</v>
      </c>
      <c r="Z2003" s="20">
        <f t="shared" si="144"/>
        <v>1763.8766941666668</v>
      </c>
      <c r="AA2003" s="59">
        <f t="shared" si="142"/>
        <v>42014</v>
      </c>
      <c r="AB2003" s="25">
        <v>148.74873000000002</v>
      </c>
      <c r="AC2003" s="52">
        <v>0</v>
      </c>
      <c r="AD2003" s="53">
        <v>375.20976999999999</v>
      </c>
      <c r="AE2003" s="54">
        <v>485.29327000000001</v>
      </c>
      <c r="AF2003" s="55">
        <v>225.83917000000002</v>
      </c>
      <c r="AG2003" s="56">
        <v>31.003959999999999</v>
      </c>
      <c r="AH2003" s="100">
        <v>21.660958333333333</v>
      </c>
      <c r="AI2003" s="28">
        <v>0</v>
      </c>
      <c r="AJ2003" s="58">
        <v>13.276290000000001</v>
      </c>
      <c r="AK2003" s="58"/>
      <c r="AL2003" s="35">
        <v>0</v>
      </c>
      <c r="AM2003" s="35"/>
      <c r="AN2003" s="35"/>
      <c r="AQ2003" s="24">
        <f t="shared" si="146"/>
        <v>1301.0321483333335</v>
      </c>
      <c r="AS2003" s="47">
        <v>315</v>
      </c>
      <c r="AU2003" s="20">
        <f t="shared" si="145"/>
        <v>1616.0321483333335</v>
      </c>
      <c r="AW2003" s="20">
        <f t="shared" si="147"/>
        <v>147.84454583333331</v>
      </c>
    </row>
    <row r="2004" spans="1:49" x14ac:dyDescent="0.25">
      <c r="A2004" t="str">
        <f>VLOOKUP($B2004,'Cushing Balance'!$C$2:$E$500,3,TRUE)</f>
        <v>22015</v>
      </c>
      <c r="B2004" s="1">
        <v>42015</v>
      </c>
      <c r="C2004" s="31"/>
      <c r="D2004" s="101">
        <v>168.97257999999999</v>
      </c>
      <c r="E2004" s="110">
        <v>123.60277083333332</v>
      </c>
      <c r="F2004" s="105">
        <v>356.91889583333329</v>
      </c>
      <c r="G2004" s="27"/>
      <c r="H2004" s="111">
        <v>125.00341666666667</v>
      </c>
      <c r="I2004" s="106">
        <v>72.38485416666667</v>
      </c>
      <c r="J2004" s="109">
        <v>180.41645833333334</v>
      </c>
      <c r="K2004" s="104">
        <v>103.48964583333333</v>
      </c>
      <c r="L2004" s="107">
        <v>21.269166666666667</v>
      </c>
      <c r="M2004" s="117">
        <v>431.55802083333333</v>
      </c>
      <c r="N2004" s="108">
        <v>150</v>
      </c>
      <c r="O2004" s="116">
        <v>67.3155</v>
      </c>
      <c r="P2004" s="116"/>
      <c r="Q2004" s="116"/>
      <c r="R2004" s="39">
        <v>33.82179</v>
      </c>
      <c r="S2004" s="180">
        <v>383.44387499999999</v>
      </c>
      <c r="T2004" s="180">
        <f t="shared" si="148"/>
        <v>-48.114145833333339</v>
      </c>
      <c r="V2004" s="24">
        <f t="shared" si="143"/>
        <v>1834.7530991666665</v>
      </c>
      <c r="X2004" s="5">
        <v>82</v>
      </c>
      <c r="Z2004" s="20">
        <f t="shared" si="144"/>
        <v>1916.7530991666665</v>
      </c>
      <c r="AA2004" s="59">
        <f t="shared" si="142"/>
        <v>42015</v>
      </c>
      <c r="AB2004" s="25">
        <v>149.45463000000001</v>
      </c>
      <c r="AC2004" s="52">
        <v>0</v>
      </c>
      <c r="AD2004" s="53">
        <v>95.801249999999996</v>
      </c>
      <c r="AE2004" s="54">
        <v>458.56215000000003</v>
      </c>
      <c r="AF2004" s="55">
        <v>231.83324999999999</v>
      </c>
      <c r="AG2004" s="56">
        <v>30.973040000000001</v>
      </c>
      <c r="AH2004" s="100">
        <v>18.822458333333334</v>
      </c>
      <c r="AI2004" s="28">
        <v>0</v>
      </c>
      <c r="AJ2004" s="58">
        <v>13.630040000000001</v>
      </c>
      <c r="AK2004" s="58"/>
      <c r="AL2004" s="35">
        <v>0</v>
      </c>
      <c r="AM2004" s="35"/>
      <c r="AN2004" s="35"/>
      <c r="AQ2004" s="24">
        <f t="shared" si="146"/>
        <v>999.07681833333334</v>
      </c>
      <c r="AS2004" s="47">
        <v>315</v>
      </c>
      <c r="AU2004" s="20">
        <f t="shared" si="145"/>
        <v>1314.0768183333334</v>
      </c>
      <c r="AW2004" s="20">
        <f t="shared" si="147"/>
        <v>602.67628083333307</v>
      </c>
    </row>
    <row r="2005" spans="1:49" x14ac:dyDescent="0.25">
      <c r="A2005" t="str">
        <f>VLOOKUP($B2005,'Cushing Balance'!$C$2:$E$500,3,TRUE)</f>
        <v>22015</v>
      </c>
      <c r="B2005" s="1">
        <v>42016</v>
      </c>
      <c r="C2005" s="31"/>
      <c r="D2005" s="101">
        <v>355.98748000000001</v>
      </c>
      <c r="E2005" s="110">
        <v>120.89010416666667</v>
      </c>
      <c r="F2005" s="105">
        <v>324.04656249999999</v>
      </c>
      <c r="G2005" s="27"/>
      <c r="H2005" s="111">
        <v>114.19572916666667</v>
      </c>
      <c r="I2005" s="106">
        <v>78.240770833333329</v>
      </c>
      <c r="J2005" s="109">
        <v>179.09125</v>
      </c>
      <c r="K2005" s="104">
        <v>101.82152083333332</v>
      </c>
      <c r="L2005" s="107">
        <v>21.210791666666669</v>
      </c>
      <c r="M2005" s="117">
        <v>431.87608333333333</v>
      </c>
      <c r="N2005" s="108">
        <v>119.4765625</v>
      </c>
      <c r="O2005" s="116">
        <v>66.001625000000004</v>
      </c>
      <c r="P2005" s="116"/>
      <c r="Q2005" s="116"/>
      <c r="R2005" s="39">
        <v>60.234769999999997</v>
      </c>
      <c r="S2005" s="180">
        <v>363.41106250000001</v>
      </c>
      <c r="T2005" s="180">
        <f t="shared" si="148"/>
        <v>-68.465020833333313</v>
      </c>
      <c r="V2005" s="24">
        <f t="shared" si="143"/>
        <v>1973.0732500000001</v>
      </c>
      <c r="X2005" s="5">
        <v>82</v>
      </c>
      <c r="Z2005" s="20">
        <f t="shared" si="144"/>
        <v>2055.0732500000004</v>
      </c>
      <c r="AA2005" s="59">
        <f t="shared" si="142"/>
        <v>42016</v>
      </c>
      <c r="AB2005" s="25">
        <v>147.58965000000001</v>
      </c>
      <c r="AC2005" s="52">
        <v>281.31731000000002</v>
      </c>
      <c r="AD2005" s="53">
        <v>138.52895999999998</v>
      </c>
      <c r="AE2005" s="54">
        <v>461.15309999999999</v>
      </c>
      <c r="AF2005" s="55">
        <v>231.29619</v>
      </c>
      <c r="AG2005" s="56">
        <v>32.905790000000003</v>
      </c>
      <c r="AH2005" s="100">
        <v>32.057229166666666</v>
      </c>
      <c r="AI2005" s="28">
        <v>0</v>
      </c>
      <c r="AJ2005" s="58">
        <v>13.98831</v>
      </c>
      <c r="AK2005" s="58"/>
      <c r="AL2005" s="35">
        <v>0</v>
      </c>
      <c r="AM2005" s="35"/>
      <c r="AN2005" s="35"/>
      <c r="AQ2005" s="24">
        <f t="shared" si="146"/>
        <v>1338.8365391666666</v>
      </c>
      <c r="AS2005" s="47">
        <v>315</v>
      </c>
      <c r="AU2005" s="20">
        <f t="shared" si="145"/>
        <v>1653.8365391666666</v>
      </c>
      <c r="AW2005" s="20">
        <f t="shared" si="147"/>
        <v>401.23671083333375</v>
      </c>
    </row>
    <row r="2006" spans="1:49" x14ac:dyDescent="0.25">
      <c r="A2006" t="str">
        <f>VLOOKUP($B2006,'Cushing Balance'!$C$2:$E$500,3,TRUE)</f>
        <v>22015</v>
      </c>
      <c r="B2006" s="1">
        <v>42017</v>
      </c>
      <c r="C2006" s="31"/>
      <c r="D2006" s="101">
        <v>72.469460000000012</v>
      </c>
      <c r="E2006" s="110">
        <v>165.33320833333335</v>
      </c>
      <c r="F2006" s="105">
        <v>318.03668750000003</v>
      </c>
      <c r="G2006" s="27"/>
      <c r="H2006" s="111">
        <v>136.65562499999999</v>
      </c>
      <c r="I2006" s="106">
        <v>63.007750000000001</v>
      </c>
      <c r="J2006" s="109">
        <v>185.27699999999999</v>
      </c>
      <c r="K2006" s="104">
        <v>107.58277083333333</v>
      </c>
      <c r="L2006" s="107">
        <v>21.020916666666668</v>
      </c>
      <c r="M2006" s="117">
        <v>374.9822916666667</v>
      </c>
      <c r="N2006" s="108">
        <v>145.55258333333333</v>
      </c>
      <c r="O2006" s="116">
        <v>68.766916666666674</v>
      </c>
      <c r="P2006" s="116"/>
      <c r="Q2006" s="116"/>
      <c r="R2006" s="39">
        <v>53.861830000000005</v>
      </c>
      <c r="S2006" s="180">
        <v>344.6810625</v>
      </c>
      <c r="T2006" s="180">
        <f t="shared" si="148"/>
        <v>-30.301229166666701</v>
      </c>
      <c r="V2006" s="24">
        <f t="shared" si="143"/>
        <v>1712.5470400000002</v>
      </c>
      <c r="X2006" s="5">
        <v>82</v>
      </c>
      <c r="Z2006" s="20">
        <f t="shared" si="144"/>
        <v>1794.5470400000002</v>
      </c>
      <c r="AA2006" s="59">
        <f t="shared" si="142"/>
        <v>42017</v>
      </c>
      <c r="AB2006" s="25">
        <v>149.30539999999999</v>
      </c>
      <c r="AC2006" s="52">
        <v>361.55534999999998</v>
      </c>
      <c r="AD2006" s="53">
        <v>324.97732999999999</v>
      </c>
      <c r="AE2006" s="54">
        <v>409.67241999999999</v>
      </c>
      <c r="AF2006" s="55">
        <v>226.63485</v>
      </c>
      <c r="AG2006" s="56">
        <v>32.680959999999999</v>
      </c>
      <c r="AH2006" s="100">
        <v>80.885562500000006</v>
      </c>
      <c r="AI2006" s="28">
        <v>0</v>
      </c>
      <c r="AJ2006" s="58">
        <v>6.5454999999999997</v>
      </c>
      <c r="AK2006" s="58"/>
      <c r="AL2006" s="35">
        <v>0</v>
      </c>
      <c r="AM2006" s="35"/>
      <c r="AN2006" s="35"/>
      <c r="AQ2006" s="24">
        <f t="shared" si="146"/>
        <v>1592.2573724999997</v>
      </c>
      <c r="AS2006" s="47">
        <v>315</v>
      </c>
      <c r="AU2006" s="20">
        <f t="shared" si="145"/>
        <v>1907.2573724999997</v>
      </c>
      <c r="AW2006" s="20">
        <f t="shared" si="147"/>
        <v>-112.71033249999959</v>
      </c>
    </row>
    <row r="2007" spans="1:49" x14ac:dyDescent="0.25">
      <c r="A2007" t="str">
        <f>VLOOKUP($B2007,'Cushing Balance'!$C$2:$E$500,3,TRUE)</f>
        <v>22015</v>
      </c>
      <c r="B2007" s="1">
        <v>42018</v>
      </c>
      <c r="C2007" s="31"/>
      <c r="D2007" s="101">
        <v>274.00569000000002</v>
      </c>
      <c r="E2007" s="110">
        <v>158.41606250000001</v>
      </c>
      <c r="F2007" s="105">
        <v>234.69614583333333</v>
      </c>
      <c r="G2007" s="27"/>
      <c r="H2007" s="111">
        <v>126.49329166666668</v>
      </c>
      <c r="I2007" s="106">
        <v>114.04183333333333</v>
      </c>
      <c r="J2007" s="109">
        <v>159.82943750000001</v>
      </c>
      <c r="K2007" s="104">
        <v>100.39687499999999</v>
      </c>
      <c r="L2007" s="107">
        <v>21.115291666666668</v>
      </c>
      <c r="M2007" s="117">
        <v>425.3860416666667</v>
      </c>
      <c r="N2007" s="108">
        <v>149.86435416666666</v>
      </c>
      <c r="O2007" s="116">
        <v>65.041437500000001</v>
      </c>
      <c r="P2007" s="116"/>
      <c r="Q2007" s="116"/>
      <c r="R2007" s="39">
        <v>21.430499999999999</v>
      </c>
      <c r="S2007" s="180">
        <v>363.41287499999999</v>
      </c>
      <c r="T2007" s="180">
        <f t="shared" si="148"/>
        <v>-61.973166666666714</v>
      </c>
      <c r="V2007" s="24">
        <f t="shared" si="143"/>
        <v>1850.7169608333334</v>
      </c>
      <c r="X2007" s="5">
        <v>82</v>
      </c>
      <c r="Z2007" s="20">
        <f t="shared" si="144"/>
        <v>1932.7169608333334</v>
      </c>
      <c r="AA2007" s="59">
        <f t="shared" si="142"/>
        <v>42018</v>
      </c>
      <c r="AB2007" s="25">
        <v>147.36305999999999</v>
      </c>
      <c r="AC2007" s="52">
        <v>370.28244000000001</v>
      </c>
      <c r="AD2007" s="53">
        <v>323.99743999999998</v>
      </c>
      <c r="AE2007" s="54">
        <v>342.75294000000002</v>
      </c>
      <c r="AF2007" s="55">
        <v>227.09723000000002</v>
      </c>
      <c r="AG2007" s="56">
        <v>32.11656</v>
      </c>
      <c r="AH2007" s="100">
        <v>52.001395833333333</v>
      </c>
      <c r="AI2007" s="28">
        <v>0</v>
      </c>
      <c r="AJ2007" s="58">
        <v>7.2872299999999992</v>
      </c>
      <c r="AK2007" s="58"/>
      <c r="AL2007" s="35">
        <v>0</v>
      </c>
      <c r="AM2007" s="35"/>
      <c r="AN2007" s="35"/>
      <c r="AQ2007" s="24">
        <f t="shared" si="146"/>
        <v>1502.8982958333333</v>
      </c>
      <c r="AS2007" s="47">
        <v>315</v>
      </c>
      <c r="AU2007" s="20">
        <f t="shared" si="145"/>
        <v>1817.8982958333333</v>
      </c>
      <c r="AW2007" s="20">
        <f t="shared" si="147"/>
        <v>114.81866500000001</v>
      </c>
    </row>
    <row r="2008" spans="1:49" x14ac:dyDescent="0.25">
      <c r="A2008" t="str">
        <f>VLOOKUP($B2008,'Cushing Balance'!$C$2:$E$500,3,TRUE)</f>
        <v>22015</v>
      </c>
      <c r="B2008" s="1">
        <v>42019</v>
      </c>
      <c r="C2008" s="31"/>
      <c r="D2008" s="101">
        <v>263.51585</v>
      </c>
      <c r="E2008" s="110">
        <v>139.82033333333334</v>
      </c>
      <c r="F2008" s="105">
        <v>137.46939583333335</v>
      </c>
      <c r="G2008" s="27"/>
      <c r="H2008" s="111">
        <v>97.956208333333322</v>
      </c>
      <c r="I2008" s="106">
        <v>75.558250000000001</v>
      </c>
      <c r="J2008" s="109">
        <v>128.99060416666669</v>
      </c>
      <c r="K2008" s="104">
        <v>96.143333333333331</v>
      </c>
      <c r="L2008" s="107">
        <v>21.124895833333333</v>
      </c>
      <c r="M2008" s="117">
        <v>377.4923541666667</v>
      </c>
      <c r="N2008" s="108">
        <v>150</v>
      </c>
      <c r="O2008" s="116">
        <v>68.077208333333331</v>
      </c>
      <c r="P2008" s="116"/>
      <c r="Q2008" s="116"/>
      <c r="R2008" s="39">
        <v>19.560919999999999</v>
      </c>
      <c r="S2008" s="180">
        <v>315.06329166666671</v>
      </c>
      <c r="T2008" s="180">
        <f t="shared" si="148"/>
        <v>-62.429062499999986</v>
      </c>
      <c r="V2008" s="24">
        <f t="shared" si="143"/>
        <v>1575.7093533333334</v>
      </c>
      <c r="X2008" s="5">
        <v>82</v>
      </c>
      <c r="Z2008" s="20">
        <f t="shared" si="144"/>
        <v>1657.7093533333334</v>
      </c>
      <c r="AA2008" s="59">
        <f t="shared" si="142"/>
        <v>42019</v>
      </c>
      <c r="AB2008" s="25">
        <v>146.71331000000001</v>
      </c>
      <c r="AC2008" s="52">
        <v>353.20591999999999</v>
      </c>
      <c r="AD2008" s="53">
        <v>327.03621000000004</v>
      </c>
      <c r="AE2008" s="54">
        <v>330.12288000000001</v>
      </c>
      <c r="AF2008" s="55">
        <v>227.17294000000001</v>
      </c>
      <c r="AG2008" s="56">
        <v>28.016310000000001</v>
      </c>
      <c r="AH2008" s="100">
        <v>18.146979166666668</v>
      </c>
      <c r="AI2008" s="28">
        <v>0</v>
      </c>
      <c r="AJ2008" s="58">
        <v>12.398100000000001</v>
      </c>
      <c r="AK2008" s="58"/>
      <c r="AL2008" s="35">
        <v>0</v>
      </c>
      <c r="AM2008" s="35"/>
      <c r="AN2008" s="35"/>
      <c r="AQ2008" s="24">
        <f t="shared" si="146"/>
        <v>1442.8126491666667</v>
      </c>
      <c r="AS2008" s="47">
        <v>315</v>
      </c>
      <c r="AU2008" s="20">
        <f t="shared" si="145"/>
        <v>1757.8126491666667</v>
      </c>
      <c r="AW2008" s="20">
        <f t="shared" si="147"/>
        <v>-100.10329583333328</v>
      </c>
    </row>
    <row r="2009" spans="1:49" x14ac:dyDescent="0.25">
      <c r="A2009" t="str">
        <f>VLOOKUP($B2009,'Cushing Balance'!$C$2:$E$500,3,TRUE)</f>
        <v>22015</v>
      </c>
      <c r="B2009" s="1">
        <v>42020</v>
      </c>
      <c r="C2009" s="31"/>
      <c r="D2009" s="101">
        <v>265.51893999999999</v>
      </c>
      <c r="E2009" s="110">
        <v>143.2614375</v>
      </c>
      <c r="F2009" s="105">
        <v>250.16270833333334</v>
      </c>
      <c r="G2009" s="27"/>
      <c r="H2009" s="111">
        <v>115.1744375</v>
      </c>
      <c r="I2009" s="106">
        <v>80.347520833333334</v>
      </c>
      <c r="J2009" s="109">
        <v>119.28614583333332</v>
      </c>
      <c r="K2009" s="104">
        <v>99.66554166666667</v>
      </c>
      <c r="L2009" s="107">
        <v>21.155166666666666</v>
      </c>
      <c r="M2009" s="117">
        <v>427.48518749999999</v>
      </c>
      <c r="N2009" s="108">
        <v>149.87895833333334</v>
      </c>
      <c r="O2009" s="116">
        <v>68.463374999999999</v>
      </c>
      <c r="P2009" s="116"/>
      <c r="Q2009" s="116"/>
      <c r="R2009" s="39">
        <v>27.1465</v>
      </c>
      <c r="S2009" s="180">
        <v>375.06245833333332</v>
      </c>
      <c r="T2009" s="180">
        <f t="shared" si="148"/>
        <v>-52.42272916666667</v>
      </c>
      <c r="V2009" s="24">
        <f t="shared" si="143"/>
        <v>1767.5459191666664</v>
      </c>
      <c r="X2009" s="5">
        <v>82</v>
      </c>
      <c r="Z2009" s="20">
        <f t="shared" si="144"/>
        <v>1849.5459191666664</v>
      </c>
      <c r="AA2009" s="59">
        <f t="shared" si="142"/>
        <v>42020</v>
      </c>
      <c r="AB2009" s="25">
        <v>149.66284999999999</v>
      </c>
      <c r="AC2009" s="52">
        <v>337.48844000000003</v>
      </c>
      <c r="AD2009" s="53">
        <v>201.06095999999999</v>
      </c>
      <c r="AE2009" s="54">
        <v>408.68806000000001</v>
      </c>
      <c r="AF2009" s="55">
        <v>201.08417</v>
      </c>
      <c r="AG2009" s="56">
        <v>29.549919999999997</v>
      </c>
      <c r="AH2009" s="100">
        <v>14.623250000000001</v>
      </c>
      <c r="AI2009" s="28">
        <v>0</v>
      </c>
      <c r="AJ2009" s="58">
        <v>12.641350000000001</v>
      </c>
      <c r="AK2009" s="58"/>
      <c r="AL2009" s="35">
        <v>0</v>
      </c>
      <c r="AM2009" s="35"/>
      <c r="AN2009" s="35"/>
      <c r="AQ2009" s="24">
        <f t="shared" si="146"/>
        <v>1354.7990000000002</v>
      </c>
      <c r="AS2009" s="47">
        <v>315</v>
      </c>
      <c r="AU2009" s="20">
        <f t="shared" si="145"/>
        <v>1669.7990000000002</v>
      </c>
      <c r="AW2009" s="20">
        <f t="shared" si="147"/>
        <v>179.7469191666662</v>
      </c>
    </row>
    <row r="2010" spans="1:49" x14ac:dyDescent="0.25">
      <c r="A2010" t="str">
        <f>VLOOKUP($B2010,'Cushing Balance'!$C$2:$E$500,3,TRUE)</f>
        <v>32015</v>
      </c>
      <c r="B2010" s="1">
        <v>42021</v>
      </c>
      <c r="C2010" s="31"/>
      <c r="D2010" s="101">
        <v>274.81515000000002</v>
      </c>
      <c r="E2010" s="110">
        <v>157.33168749999999</v>
      </c>
      <c r="F2010" s="105">
        <v>396.16702083333331</v>
      </c>
      <c r="G2010" s="27"/>
      <c r="H2010" s="111">
        <v>106.49370833333333</v>
      </c>
      <c r="I2010" s="106">
        <v>78.562958333333327</v>
      </c>
      <c r="J2010" s="109">
        <v>108.67820833333333</v>
      </c>
      <c r="K2010" s="104">
        <v>96.691666666666677</v>
      </c>
      <c r="L2010" s="107">
        <v>21.196604166666667</v>
      </c>
      <c r="M2010" s="117">
        <v>426.62912499999999</v>
      </c>
      <c r="N2010" s="108">
        <v>148.2781875</v>
      </c>
      <c r="O2010" s="116">
        <v>68.068749999999994</v>
      </c>
      <c r="P2010" s="116"/>
      <c r="Q2010" s="116"/>
      <c r="R2010" s="39">
        <v>27.33023</v>
      </c>
      <c r="S2010" s="180">
        <v>354.04564583333331</v>
      </c>
      <c r="T2010" s="180">
        <f t="shared" si="148"/>
        <v>-72.583479166666677</v>
      </c>
      <c r="V2010" s="24">
        <f t="shared" si="143"/>
        <v>1910.2432966666665</v>
      </c>
      <c r="X2010" s="5">
        <v>82</v>
      </c>
      <c r="Z2010" s="20">
        <f t="shared" si="144"/>
        <v>1992.2432966666665</v>
      </c>
      <c r="AA2010" s="59">
        <f t="shared" si="142"/>
        <v>42021</v>
      </c>
      <c r="AB2010" s="25">
        <v>148.39544000000001</v>
      </c>
      <c r="AC2010" s="52">
        <v>344.25077000000005</v>
      </c>
      <c r="AD2010" s="53">
        <v>58.03631</v>
      </c>
      <c r="AE2010" s="54">
        <v>463.45350000000002</v>
      </c>
      <c r="AF2010" s="55">
        <v>38.693829999999998</v>
      </c>
      <c r="AG2010" s="56">
        <v>32.705040000000004</v>
      </c>
      <c r="AH2010" s="100">
        <v>12.358270833333332</v>
      </c>
      <c r="AI2010" s="28">
        <v>0</v>
      </c>
      <c r="AJ2010" s="58">
        <v>15.040850000000001</v>
      </c>
      <c r="AK2010" s="58"/>
      <c r="AL2010" s="35">
        <v>0</v>
      </c>
      <c r="AM2010" s="35"/>
      <c r="AN2010" s="35"/>
      <c r="AQ2010" s="24">
        <f t="shared" si="146"/>
        <v>1112.9340108333336</v>
      </c>
      <c r="AS2010" s="47">
        <v>315</v>
      </c>
      <c r="AU2010" s="20">
        <f t="shared" si="145"/>
        <v>1427.9340108333336</v>
      </c>
      <c r="AW2010" s="20">
        <f t="shared" si="147"/>
        <v>564.30928583333298</v>
      </c>
    </row>
    <row r="2011" spans="1:49" x14ac:dyDescent="0.25">
      <c r="A2011" t="str">
        <f>VLOOKUP($B2011,'Cushing Balance'!$C$2:$E$500,3,TRUE)</f>
        <v>32015</v>
      </c>
      <c r="B2011" s="1">
        <v>42022</v>
      </c>
      <c r="C2011" s="31"/>
      <c r="D2011" s="101">
        <v>249.6739</v>
      </c>
      <c r="E2011" s="110">
        <v>153.09922916666665</v>
      </c>
      <c r="F2011" s="105">
        <v>238.20710416666665</v>
      </c>
      <c r="G2011" s="27"/>
      <c r="H2011" s="111">
        <v>131.089</v>
      </c>
      <c r="I2011" s="106">
        <v>83.2950625</v>
      </c>
      <c r="J2011" s="109">
        <v>118.09427083333333</v>
      </c>
      <c r="K2011" s="104">
        <v>96.811958333333322</v>
      </c>
      <c r="L2011" s="107">
        <v>21.390437500000001</v>
      </c>
      <c r="M2011" s="117">
        <v>420.58443749999998</v>
      </c>
      <c r="N2011" s="108">
        <v>126.03460416666667</v>
      </c>
      <c r="O2011" s="116">
        <v>67.901583333333335</v>
      </c>
      <c r="P2011" s="116"/>
      <c r="Q2011" s="116"/>
      <c r="R2011" s="39">
        <v>23.938669999999998</v>
      </c>
      <c r="S2011" s="180">
        <v>376.35131250000001</v>
      </c>
      <c r="T2011" s="180">
        <f t="shared" si="148"/>
        <v>-44.233124999999973</v>
      </c>
      <c r="V2011" s="24">
        <f t="shared" si="143"/>
        <v>1730.1202574999998</v>
      </c>
      <c r="X2011" s="5">
        <v>82</v>
      </c>
      <c r="Z2011" s="20">
        <f t="shared" si="144"/>
        <v>1812.1202574999998</v>
      </c>
      <c r="AA2011" s="59">
        <f t="shared" si="142"/>
        <v>42022</v>
      </c>
      <c r="AB2011" s="25">
        <v>149.34404000000001</v>
      </c>
      <c r="AC2011" s="52">
        <v>340.79149999999998</v>
      </c>
      <c r="AD2011" s="53">
        <v>103.17831</v>
      </c>
      <c r="AE2011" s="54">
        <v>444.89009999999996</v>
      </c>
      <c r="AF2011" s="55">
        <v>33.186519999999994</v>
      </c>
      <c r="AG2011" s="56">
        <v>32.863980000000005</v>
      </c>
      <c r="AH2011" s="100">
        <v>14.947979166666668</v>
      </c>
      <c r="AI2011" s="28">
        <v>0</v>
      </c>
      <c r="AJ2011" s="58">
        <v>15.07888</v>
      </c>
      <c r="AK2011" s="58"/>
      <c r="AL2011" s="35">
        <v>0</v>
      </c>
      <c r="AM2011" s="35"/>
      <c r="AN2011" s="35"/>
      <c r="AQ2011" s="24">
        <f t="shared" si="146"/>
        <v>1134.2813091666669</v>
      </c>
      <c r="AS2011" s="47">
        <v>315</v>
      </c>
      <c r="AU2011" s="20">
        <f t="shared" si="145"/>
        <v>1449.2813091666669</v>
      </c>
      <c r="AW2011" s="20">
        <f t="shared" si="147"/>
        <v>362.83894833333284</v>
      </c>
    </row>
    <row r="2012" spans="1:49" x14ac:dyDescent="0.25">
      <c r="A2012" t="str">
        <f>VLOOKUP($B2012,'Cushing Balance'!$C$2:$E$500,3,TRUE)</f>
        <v>32015</v>
      </c>
      <c r="B2012" s="1">
        <v>42023</v>
      </c>
      <c r="C2012" s="31"/>
      <c r="D2012" s="101">
        <v>124.76294</v>
      </c>
      <c r="E2012" s="110">
        <v>139.03718749999999</v>
      </c>
      <c r="F2012" s="105">
        <v>296.73293749999999</v>
      </c>
      <c r="G2012" s="27"/>
      <c r="H2012" s="111">
        <v>133.74610416666667</v>
      </c>
      <c r="I2012" s="106">
        <v>79.541312500000004</v>
      </c>
      <c r="J2012" s="109">
        <v>119.36302083333332</v>
      </c>
      <c r="K2012" s="104">
        <v>100.56133333333332</v>
      </c>
      <c r="L2012" s="107">
        <v>21.408249999999999</v>
      </c>
      <c r="M2012" s="117">
        <v>358.0455</v>
      </c>
      <c r="N2012" s="108">
        <v>130.41420833333333</v>
      </c>
      <c r="O2012" s="116">
        <v>66.978812500000004</v>
      </c>
      <c r="P2012" s="116"/>
      <c r="Q2012" s="116"/>
      <c r="R2012" s="39">
        <v>38.740019999999994</v>
      </c>
      <c r="S2012" s="180">
        <v>347.04710416666671</v>
      </c>
      <c r="T2012" s="180">
        <f t="shared" si="148"/>
        <v>-10.998395833333291</v>
      </c>
      <c r="V2012" s="24">
        <f t="shared" si="143"/>
        <v>1609.3316266666666</v>
      </c>
      <c r="X2012" s="5">
        <v>82</v>
      </c>
      <c r="Z2012" s="20">
        <f t="shared" si="144"/>
        <v>1691.3316266666666</v>
      </c>
      <c r="AA2012" s="59">
        <f t="shared" si="142"/>
        <v>42023</v>
      </c>
      <c r="AB2012" s="25">
        <v>149.19607999999999</v>
      </c>
      <c r="AC2012" s="52">
        <v>328.65830999999997</v>
      </c>
      <c r="AD2012" s="53">
        <v>79.059600000000003</v>
      </c>
      <c r="AE2012" s="54">
        <v>393.36465000000004</v>
      </c>
      <c r="AF2012" s="55">
        <v>166.19945999999999</v>
      </c>
      <c r="AG2012" s="56">
        <v>27.532130000000002</v>
      </c>
      <c r="AH2012" s="100">
        <v>26.307437499999999</v>
      </c>
      <c r="AI2012" s="28">
        <v>0</v>
      </c>
      <c r="AJ2012" s="58">
        <v>10.09069</v>
      </c>
      <c r="AK2012" s="58"/>
      <c r="AL2012" s="35">
        <v>0</v>
      </c>
      <c r="AM2012" s="35"/>
      <c r="AN2012" s="35"/>
      <c r="AQ2012" s="24">
        <f t="shared" si="146"/>
        <v>1180.4083575000002</v>
      </c>
      <c r="AS2012" s="47">
        <v>315</v>
      </c>
      <c r="AU2012" s="20">
        <f t="shared" si="145"/>
        <v>1495.4083575000002</v>
      </c>
      <c r="AW2012" s="20">
        <f t="shared" si="147"/>
        <v>195.92326916666639</v>
      </c>
    </row>
    <row r="2013" spans="1:49" x14ac:dyDescent="0.25">
      <c r="A2013" t="str">
        <f>VLOOKUP($B2013,'Cushing Balance'!$C$2:$E$500,3,TRUE)</f>
        <v>32015</v>
      </c>
      <c r="B2013" s="1">
        <v>42024</v>
      </c>
      <c r="C2013" s="31"/>
      <c r="D2013" s="101">
        <v>250.15263000000002</v>
      </c>
      <c r="E2013" s="110">
        <v>154.05835416666665</v>
      </c>
      <c r="F2013" s="105">
        <v>249.99295833333335</v>
      </c>
      <c r="G2013" s="27"/>
      <c r="H2013" s="111">
        <v>120.31045833333333</v>
      </c>
      <c r="I2013" s="106">
        <v>91.051104166666676</v>
      </c>
      <c r="J2013" s="109">
        <v>134.25379166666664</v>
      </c>
      <c r="K2013" s="104">
        <v>101.079125</v>
      </c>
      <c r="L2013" s="107">
        <v>21.219041666666669</v>
      </c>
      <c r="M2013" s="117">
        <v>428.55518749999999</v>
      </c>
      <c r="N2013" s="108">
        <v>149.595125</v>
      </c>
      <c r="O2013" s="116">
        <v>69.467729166666672</v>
      </c>
      <c r="P2013" s="116"/>
      <c r="Q2013" s="116"/>
      <c r="R2013" s="39">
        <v>39.88402</v>
      </c>
      <c r="S2013" s="180">
        <v>335.64962500000001</v>
      </c>
      <c r="T2013" s="180">
        <f t="shared" si="148"/>
        <v>-92.905562499999974</v>
      </c>
      <c r="V2013" s="24">
        <f t="shared" si="143"/>
        <v>1809.6195250000003</v>
      </c>
      <c r="X2013" s="5">
        <v>82</v>
      </c>
      <c r="Z2013" s="20">
        <f t="shared" si="144"/>
        <v>1891.6195250000003</v>
      </c>
      <c r="AA2013" s="59">
        <f t="shared" si="142"/>
        <v>42024</v>
      </c>
      <c r="AB2013" s="25">
        <v>148.9316</v>
      </c>
      <c r="AC2013" s="52">
        <v>358.72383000000002</v>
      </c>
      <c r="AD2013" s="53">
        <v>97.367080000000001</v>
      </c>
      <c r="AE2013" s="54">
        <v>426.47348</v>
      </c>
      <c r="AF2013" s="55">
        <v>228.78576999999999</v>
      </c>
      <c r="AG2013" s="56">
        <v>27.763999999999999</v>
      </c>
      <c r="AH2013" s="100">
        <v>23.614374999999999</v>
      </c>
      <c r="AI2013" s="28">
        <v>0</v>
      </c>
      <c r="AJ2013" s="58">
        <v>8.6165800000000008</v>
      </c>
      <c r="AK2013" s="58"/>
      <c r="AL2013" s="35">
        <v>0</v>
      </c>
      <c r="AM2013" s="35"/>
      <c r="AN2013" s="35"/>
      <c r="AQ2013" s="24">
        <f t="shared" si="146"/>
        <v>1320.276715</v>
      </c>
      <c r="AS2013" s="47">
        <v>315</v>
      </c>
      <c r="AU2013" s="20">
        <f t="shared" si="145"/>
        <v>1635.276715</v>
      </c>
      <c r="AW2013" s="20">
        <f t="shared" si="147"/>
        <v>256.34281000000033</v>
      </c>
    </row>
    <row r="2014" spans="1:49" x14ac:dyDescent="0.25">
      <c r="A2014" t="str">
        <f>VLOOKUP($B2014,'Cushing Balance'!$C$2:$E$500,3,TRUE)</f>
        <v>32015</v>
      </c>
      <c r="B2014" s="1">
        <v>42025</v>
      </c>
      <c r="C2014" s="31"/>
      <c r="D2014" s="101">
        <v>144.6455</v>
      </c>
      <c r="E2014" s="110">
        <v>148.92797916666666</v>
      </c>
      <c r="F2014" s="105">
        <v>404.22006249999998</v>
      </c>
      <c r="G2014" s="27"/>
      <c r="H2014" s="111">
        <v>145.76535416666667</v>
      </c>
      <c r="I2014" s="106">
        <v>85.638666666666666</v>
      </c>
      <c r="J2014" s="109">
        <v>173.53533333333334</v>
      </c>
      <c r="K2014" s="104">
        <v>97.632374999999996</v>
      </c>
      <c r="L2014" s="107">
        <v>21.238916666666668</v>
      </c>
      <c r="M2014" s="117">
        <v>295.5123958333333</v>
      </c>
      <c r="N2014" s="108">
        <v>149.85737499999999</v>
      </c>
      <c r="O2014" s="116">
        <v>66.242416666666671</v>
      </c>
      <c r="P2014" s="116"/>
      <c r="Q2014" s="116"/>
      <c r="R2014" s="39">
        <v>27.689130000000002</v>
      </c>
      <c r="S2014" s="180">
        <v>281.50377083333331</v>
      </c>
      <c r="T2014" s="180">
        <f t="shared" si="148"/>
        <v>-14.008624999999995</v>
      </c>
      <c r="V2014" s="24">
        <f t="shared" si="143"/>
        <v>1760.9055049999999</v>
      </c>
      <c r="X2014" s="5">
        <v>82</v>
      </c>
      <c r="Z2014" s="20">
        <f t="shared" si="144"/>
        <v>1842.9055049999999</v>
      </c>
      <c r="AA2014" s="59">
        <f t="shared" si="142"/>
        <v>42025</v>
      </c>
      <c r="AB2014" s="25">
        <v>148.77350000000001</v>
      </c>
      <c r="AC2014" s="52">
        <v>344.60262999999998</v>
      </c>
      <c r="AD2014" s="53">
        <v>68.373149999999995</v>
      </c>
      <c r="AE2014" s="54">
        <v>449.91705999999999</v>
      </c>
      <c r="AF2014" s="55">
        <v>228.67445999999998</v>
      </c>
      <c r="AG2014" s="56">
        <v>24.838169999999998</v>
      </c>
      <c r="AH2014" s="100">
        <v>18.220749999999999</v>
      </c>
      <c r="AI2014" s="28">
        <v>0</v>
      </c>
      <c r="AJ2014" s="58">
        <v>7.8185600000000006</v>
      </c>
      <c r="AK2014" s="58"/>
      <c r="AL2014" s="35">
        <v>0</v>
      </c>
      <c r="AM2014" s="35"/>
      <c r="AN2014" s="35"/>
      <c r="AQ2014" s="24">
        <f t="shared" si="146"/>
        <v>1291.2182799999998</v>
      </c>
      <c r="AS2014" s="47">
        <v>315</v>
      </c>
      <c r="AU2014" s="20">
        <f t="shared" si="145"/>
        <v>1606.2182799999998</v>
      </c>
      <c r="AW2014" s="20">
        <f t="shared" si="147"/>
        <v>236.68722500000013</v>
      </c>
    </row>
    <row r="2015" spans="1:49" x14ac:dyDescent="0.25">
      <c r="A2015" t="str">
        <f>VLOOKUP($B2015,'Cushing Balance'!$C$2:$E$500,3,TRUE)</f>
        <v>32015</v>
      </c>
      <c r="B2015" s="1">
        <v>42026</v>
      </c>
      <c r="C2015" s="31"/>
      <c r="D2015" s="101">
        <v>169.24501999999998</v>
      </c>
      <c r="E2015" s="110">
        <v>139.38487499999999</v>
      </c>
      <c r="F2015" s="105">
        <v>394.847375</v>
      </c>
      <c r="G2015" s="27"/>
      <c r="H2015" s="111">
        <v>131.28575000000001</v>
      </c>
      <c r="I2015" s="106">
        <v>74.193937500000004</v>
      </c>
      <c r="J2015" s="109">
        <v>172.75054166666666</v>
      </c>
      <c r="K2015" s="104">
        <v>92.831729166666676</v>
      </c>
      <c r="L2015" s="107">
        <v>21.968125000000001</v>
      </c>
      <c r="M2015" s="117">
        <v>268.22179166666666</v>
      </c>
      <c r="N2015" s="108">
        <v>123.49747916666666</v>
      </c>
      <c r="O2015" s="116">
        <v>55.051749999999998</v>
      </c>
      <c r="P2015" s="116"/>
      <c r="Q2015" s="116"/>
      <c r="R2015" s="39">
        <v>33.226519999999994</v>
      </c>
      <c r="S2015" s="180">
        <v>261.19991666666664</v>
      </c>
      <c r="T2015" s="180">
        <f t="shared" si="148"/>
        <v>-7.0218750000000227</v>
      </c>
      <c r="V2015" s="24">
        <f t="shared" si="143"/>
        <v>1676.5048941666669</v>
      </c>
      <c r="X2015" s="5">
        <v>82</v>
      </c>
      <c r="Z2015" s="20">
        <f t="shared" si="144"/>
        <v>1758.5048941666669</v>
      </c>
      <c r="AA2015" s="59">
        <f t="shared" si="142"/>
        <v>42026</v>
      </c>
      <c r="AB2015" s="25">
        <v>148.55879000000002</v>
      </c>
      <c r="AC2015" s="52">
        <v>236.47396000000001</v>
      </c>
      <c r="AD2015" s="53">
        <v>78.600130000000007</v>
      </c>
      <c r="AE2015" s="54">
        <v>440.61478999999997</v>
      </c>
      <c r="AF2015" s="55">
        <v>178.79339999999999</v>
      </c>
      <c r="AG2015" s="56">
        <v>24.027669999999997</v>
      </c>
      <c r="AH2015" s="100">
        <v>23.953458333333334</v>
      </c>
      <c r="AI2015" s="28">
        <v>0</v>
      </c>
      <c r="AJ2015" s="58">
        <v>11.151899999999999</v>
      </c>
      <c r="AK2015" s="58"/>
      <c r="AL2015" s="35">
        <v>0</v>
      </c>
      <c r="AM2015" s="35"/>
      <c r="AN2015" s="35"/>
      <c r="AQ2015" s="24">
        <f t="shared" si="146"/>
        <v>1142.1740983333334</v>
      </c>
      <c r="AS2015" s="47">
        <v>315</v>
      </c>
      <c r="AU2015" s="20">
        <f t="shared" si="145"/>
        <v>1457.1740983333334</v>
      </c>
      <c r="AW2015" s="20">
        <f t="shared" si="147"/>
        <v>301.33079583333347</v>
      </c>
    </row>
    <row r="2016" spans="1:49" x14ac:dyDescent="0.25">
      <c r="A2016" t="str">
        <f>VLOOKUP($B2016,'Cushing Balance'!$C$2:$E$500,3,TRUE)</f>
        <v>32015</v>
      </c>
      <c r="B2016" s="1">
        <v>42027</v>
      </c>
      <c r="C2016" s="31"/>
      <c r="D2016" s="101">
        <v>120.25367</v>
      </c>
      <c r="E2016" s="110">
        <v>152.05735416666667</v>
      </c>
      <c r="F2016" s="105">
        <v>370.34812499999998</v>
      </c>
      <c r="G2016" s="27"/>
      <c r="H2016" s="111">
        <v>141.66360416666666</v>
      </c>
      <c r="I2016" s="106">
        <v>84.600729166666667</v>
      </c>
      <c r="J2016" s="109">
        <v>163.9615</v>
      </c>
      <c r="K2016" s="104">
        <v>97.666187500000007</v>
      </c>
      <c r="L2016" s="107">
        <v>21.889937499999998</v>
      </c>
      <c r="M2016" s="117">
        <v>247.64845833333334</v>
      </c>
      <c r="N2016" s="108">
        <v>128.15216666666666</v>
      </c>
      <c r="O2016" s="116">
        <v>70.750229166666671</v>
      </c>
      <c r="P2016" s="116"/>
      <c r="Q2016" s="116"/>
      <c r="R2016" s="39">
        <v>31.060400000000001</v>
      </c>
      <c r="S2016" s="180">
        <v>257.04852083333333</v>
      </c>
      <c r="T2016" s="180">
        <f t="shared" si="148"/>
        <v>9.40006249999999</v>
      </c>
      <c r="V2016" s="24">
        <f t="shared" si="143"/>
        <v>1630.0523616666671</v>
      </c>
      <c r="X2016" s="5">
        <v>82</v>
      </c>
      <c r="Z2016" s="20">
        <f t="shared" si="144"/>
        <v>1712.0523616666671</v>
      </c>
      <c r="AA2016" s="59">
        <f t="shared" si="142"/>
        <v>42027</v>
      </c>
      <c r="AB2016" s="25">
        <v>148.58167</v>
      </c>
      <c r="AC2016" s="52">
        <v>347.06991999999997</v>
      </c>
      <c r="AD2016" s="53">
        <v>142.38782999999998</v>
      </c>
      <c r="AE2016" s="54">
        <v>432.44847999999996</v>
      </c>
      <c r="AF2016" s="55">
        <v>191.34032999999999</v>
      </c>
      <c r="AG2016" s="56">
        <v>24.631919999999997</v>
      </c>
      <c r="AH2016" s="100">
        <v>28.187958333333331</v>
      </c>
      <c r="AI2016" s="28">
        <v>0</v>
      </c>
      <c r="AJ2016" s="58">
        <v>14.886479999999999</v>
      </c>
      <c r="AK2016" s="58"/>
      <c r="AL2016" s="35">
        <v>0</v>
      </c>
      <c r="AM2016" s="35"/>
      <c r="AN2016" s="35"/>
      <c r="AQ2016" s="24">
        <f t="shared" si="146"/>
        <v>1329.5345883333332</v>
      </c>
      <c r="AS2016" s="47">
        <v>315</v>
      </c>
      <c r="AU2016" s="20">
        <f t="shared" si="145"/>
        <v>1644.5345883333332</v>
      </c>
      <c r="AW2016" s="20">
        <f t="shared" si="147"/>
        <v>67.517773333333935</v>
      </c>
    </row>
    <row r="2017" spans="1:49" x14ac:dyDescent="0.25">
      <c r="A2017" t="str">
        <f>VLOOKUP($B2017,'Cushing Balance'!$C$2:$E$500,3,TRUE)</f>
        <v>42015</v>
      </c>
      <c r="B2017" s="1">
        <v>42028</v>
      </c>
      <c r="C2017" s="31"/>
      <c r="D2017" s="101">
        <v>374.08643999999998</v>
      </c>
      <c r="E2017" s="110">
        <v>147.92097916666665</v>
      </c>
      <c r="F2017" s="105">
        <v>347.48543749999999</v>
      </c>
      <c r="G2017" s="27"/>
      <c r="H2017" s="111">
        <v>145.63710416666666</v>
      </c>
      <c r="I2017" s="106">
        <v>70.409812500000001</v>
      </c>
      <c r="J2017" s="109">
        <v>181.030125</v>
      </c>
      <c r="K2017" s="104">
        <v>100.11089583333333</v>
      </c>
      <c r="L2017" s="107">
        <v>21.313145833333333</v>
      </c>
      <c r="M2017" s="117">
        <v>249.35583333333335</v>
      </c>
      <c r="N2017" s="108">
        <v>150</v>
      </c>
      <c r="O2017" s="116">
        <v>72.839124999999996</v>
      </c>
      <c r="P2017" s="116"/>
      <c r="Q2017" s="116"/>
      <c r="R2017" s="39">
        <v>5.0388999999999999</v>
      </c>
      <c r="S2017" s="180">
        <v>237.61799999999999</v>
      </c>
      <c r="T2017" s="180">
        <f t="shared" si="148"/>
        <v>-11.737833333333356</v>
      </c>
      <c r="V2017" s="24">
        <f t="shared" si="143"/>
        <v>1865.2277983333331</v>
      </c>
      <c r="X2017" s="5">
        <v>82</v>
      </c>
      <c r="Z2017" s="20">
        <f t="shared" si="144"/>
        <v>1947.2277983333331</v>
      </c>
      <c r="AA2017" s="59">
        <f t="shared" si="142"/>
        <v>42028</v>
      </c>
      <c r="AB2017" s="25">
        <v>149.06973000000002</v>
      </c>
      <c r="AC2017" s="52">
        <v>345.93309999999997</v>
      </c>
      <c r="AD2017" s="53">
        <v>191.53019</v>
      </c>
      <c r="AE2017" s="54">
        <v>358.88408000000004</v>
      </c>
      <c r="AF2017" s="55">
        <v>187.09076999999999</v>
      </c>
      <c r="AG2017" s="56">
        <v>23.339290000000002</v>
      </c>
      <c r="AH2017" s="100">
        <v>31.682270833333334</v>
      </c>
      <c r="AI2017" s="28">
        <v>0</v>
      </c>
      <c r="AJ2017" s="58">
        <v>15.2684</v>
      </c>
      <c r="AK2017" s="58"/>
      <c r="AL2017" s="35">
        <v>0</v>
      </c>
      <c r="AM2017" s="35"/>
      <c r="AN2017" s="35"/>
      <c r="AQ2017" s="24">
        <f t="shared" si="146"/>
        <v>1302.7978308333334</v>
      </c>
      <c r="AS2017" s="47">
        <v>315</v>
      </c>
      <c r="AU2017" s="20">
        <f t="shared" si="145"/>
        <v>1617.7978308333334</v>
      </c>
      <c r="AW2017" s="20">
        <f t="shared" si="147"/>
        <v>329.42996749999975</v>
      </c>
    </row>
    <row r="2018" spans="1:49" x14ac:dyDescent="0.25">
      <c r="A2018" t="str">
        <f>VLOOKUP($B2018,'Cushing Balance'!$C$2:$E$500,3,TRUE)</f>
        <v>42015</v>
      </c>
      <c r="B2018" s="1">
        <v>42029</v>
      </c>
      <c r="C2018" s="31"/>
      <c r="D2018" s="101">
        <v>180.97708</v>
      </c>
      <c r="E2018" s="110">
        <v>136.35391666666666</v>
      </c>
      <c r="F2018" s="105">
        <v>357.9292916666667</v>
      </c>
      <c r="G2018" s="27"/>
      <c r="H2018" s="111">
        <v>131.07397916666665</v>
      </c>
      <c r="I2018" s="106">
        <v>68.968520833333329</v>
      </c>
      <c r="J2018" s="109">
        <v>155.36002083333335</v>
      </c>
      <c r="K2018" s="104">
        <v>98.95697916666667</v>
      </c>
      <c r="L2018" s="107">
        <v>21.312083333333334</v>
      </c>
      <c r="M2018" s="117">
        <v>341.56875000000002</v>
      </c>
      <c r="N2018" s="108">
        <v>138.24572916666665</v>
      </c>
      <c r="O2018" s="116">
        <v>69.199979166666665</v>
      </c>
      <c r="P2018" s="116"/>
      <c r="Q2018" s="116"/>
      <c r="R2018" s="39">
        <v>5.015E-2</v>
      </c>
      <c r="S2018" s="180">
        <v>321.40087499999998</v>
      </c>
      <c r="T2018" s="180">
        <f t="shared" si="148"/>
        <v>-20.167875000000038</v>
      </c>
      <c r="V2018" s="24">
        <f t="shared" si="143"/>
        <v>1699.99648</v>
      </c>
      <c r="X2018" s="5">
        <v>82</v>
      </c>
      <c r="Z2018" s="20">
        <f t="shared" si="144"/>
        <v>1781.99648</v>
      </c>
      <c r="AA2018" s="59">
        <f t="shared" si="142"/>
        <v>42029</v>
      </c>
      <c r="AB2018" s="25">
        <v>148.02626999999998</v>
      </c>
      <c r="AC2018" s="52">
        <v>389.44400000000002</v>
      </c>
      <c r="AD2018" s="53">
        <v>325.41253999999998</v>
      </c>
      <c r="AE2018" s="54">
        <v>491.54149999999998</v>
      </c>
      <c r="AF2018" s="55">
        <v>198.9855</v>
      </c>
      <c r="AG2018" s="56">
        <v>25.36825</v>
      </c>
      <c r="AH2018" s="100">
        <v>33.924166666666665</v>
      </c>
      <c r="AI2018" s="28">
        <v>0</v>
      </c>
      <c r="AJ2018" s="58">
        <v>15.519270000000001</v>
      </c>
      <c r="AK2018" s="58"/>
      <c r="AL2018" s="35">
        <v>0</v>
      </c>
      <c r="AM2018" s="35"/>
      <c r="AN2018" s="35"/>
      <c r="AQ2018" s="24">
        <f t="shared" si="146"/>
        <v>1628.2214966666668</v>
      </c>
      <c r="AS2018" s="47">
        <v>315</v>
      </c>
      <c r="AU2018" s="20">
        <f t="shared" si="145"/>
        <v>1943.2214966666668</v>
      </c>
      <c r="AW2018" s="20">
        <f t="shared" si="147"/>
        <v>-161.22501666666676</v>
      </c>
    </row>
    <row r="2019" spans="1:49" x14ac:dyDescent="0.25">
      <c r="A2019" t="str">
        <f>VLOOKUP($B2019,'Cushing Balance'!$C$2:$E$500,3,TRUE)</f>
        <v>42015</v>
      </c>
      <c r="B2019" s="1">
        <v>42030</v>
      </c>
      <c r="C2019" s="31"/>
      <c r="D2019" s="101">
        <v>151.90573000000001</v>
      </c>
      <c r="E2019" s="110">
        <v>148.80904166666664</v>
      </c>
      <c r="F2019" s="105">
        <v>387.16637500000002</v>
      </c>
      <c r="G2019" s="27"/>
      <c r="H2019" s="111">
        <v>135.09106249999999</v>
      </c>
      <c r="I2019" s="106">
        <v>67.917666666666676</v>
      </c>
      <c r="J2019" s="109">
        <v>184.0785625</v>
      </c>
      <c r="K2019" s="104">
        <v>94.244</v>
      </c>
      <c r="L2019" s="107">
        <v>21.037062500000001</v>
      </c>
      <c r="M2019" s="117">
        <v>425.1635</v>
      </c>
      <c r="N2019" s="108">
        <v>137.21295833333335</v>
      </c>
      <c r="O2019" s="116">
        <v>68.769354166666673</v>
      </c>
      <c r="P2019" s="116"/>
      <c r="Q2019" s="116"/>
      <c r="R2019" s="39">
        <v>11.07133</v>
      </c>
      <c r="S2019" s="180">
        <v>349.98122916666671</v>
      </c>
      <c r="T2019" s="180">
        <f t="shared" si="148"/>
        <v>-75.182270833333291</v>
      </c>
      <c r="V2019" s="24">
        <f t="shared" si="143"/>
        <v>1832.4666433333332</v>
      </c>
      <c r="X2019" s="5">
        <v>82</v>
      </c>
      <c r="Z2019" s="20">
        <f t="shared" si="144"/>
        <v>1914.4666433333332</v>
      </c>
      <c r="AA2019" s="59">
        <f t="shared" si="142"/>
        <v>42030</v>
      </c>
      <c r="AB2019" s="25">
        <v>148.98075</v>
      </c>
      <c r="AC2019" s="52">
        <v>361.88565</v>
      </c>
      <c r="AD2019" s="53">
        <v>115.14835000000001</v>
      </c>
      <c r="AE2019" s="54">
        <v>515.44344000000001</v>
      </c>
      <c r="AF2019" s="55">
        <v>181.44277</v>
      </c>
      <c r="AG2019" s="56">
        <v>28.139710000000001</v>
      </c>
      <c r="AH2019" s="100">
        <v>20.219750000000001</v>
      </c>
      <c r="AI2019" s="28">
        <v>0</v>
      </c>
      <c r="AJ2019" s="58">
        <v>14.87163</v>
      </c>
      <c r="AK2019" s="58"/>
      <c r="AL2019" s="35">
        <v>0</v>
      </c>
      <c r="AM2019" s="35"/>
      <c r="AN2019" s="35"/>
      <c r="AQ2019" s="24">
        <f t="shared" si="146"/>
        <v>1386.1320499999999</v>
      </c>
      <c r="AS2019" s="47">
        <v>315</v>
      </c>
      <c r="AU2019" s="20">
        <f t="shared" si="145"/>
        <v>1701.1320499999999</v>
      </c>
      <c r="AW2019" s="20">
        <f t="shared" si="147"/>
        <v>213.33459333333326</v>
      </c>
    </row>
    <row r="2020" spans="1:49" x14ac:dyDescent="0.25">
      <c r="A2020" t="str">
        <f>VLOOKUP($B2020,'Cushing Balance'!$C$2:$E$500,3,TRUE)</f>
        <v>42015</v>
      </c>
      <c r="B2020" s="1">
        <v>42031</v>
      </c>
      <c r="C2020" s="31"/>
      <c r="D2020" s="101">
        <v>183.22820999999999</v>
      </c>
      <c r="E2020" s="110">
        <v>148.91895833333334</v>
      </c>
      <c r="F2020" s="105">
        <v>398.73304166666668</v>
      </c>
      <c r="G2020" s="27"/>
      <c r="H2020" s="111">
        <v>111.84225000000001</v>
      </c>
      <c r="I2020" s="106">
        <v>112.53147916666667</v>
      </c>
      <c r="J2020" s="109">
        <v>154.5725625</v>
      </c>
      <c r="K2020" s="104">
        <v>91.196250000000006</v>
      </c>
      <c r="L2020" s="107">
        <v>21.134562500000001</v>
      </c>
      <c r="M2020" s="117">
        <v>398.07777083333332</v>
      </c>
      <c r="N2020" s="108">
        <v>107.3984375</v>
      </c>
      <c r="O2020" s="116">
        <v>65.128208333333333</v>
      </c>
      <c r="P2020" s="116"/>
      <c r="Q2020" s="116"/>
      <c r="R2020" s="39">
        <v>0</v>
      </c>
      <c r="S2020" s="180">
        <v>349.2526458333333</v>
      </c>
      <c r="T2020" s="180">
        <f t="shared" si="148"/>
        <v>-48.825125000000014</v>
      </c>
      <c r="V2020" s="24">
        <f t="shared" si="143"/>
        <v>1792.7617308333333</v>
      </c>
      <c r="X2020" s="5">
        <v>82</v>
      </c>
      <c r="Z2020" s="20">
        <f t="shared" si="144"/>
        <v>1874.7617308333333</v>
      </c>
      <c r="AA2020" s="59">
        <f t="shared" si="142"/>
        <v>42031</v>
      </c>
      <c r="AB2020" s="25">
        <v>149.26139999999998</v>
      </c>
      <c r="AC2020" s="52">
        <v>384.64625000000001</v>
      </c>
      <c r="AD2020" s="53">
        <v>103.01283000000001</v>
      </c>
      <c r="AE2020" s="54">
        <v>484.72003999999998</v>
      </c>
      <c r="AF2020" s="55">
        <v>187.19759999999999</v>
      </c>
      <c r="AG2020" s="56">
        <v>25.950230000000001</v>
      </c>
      <c r="AH2020" s="100">
        <v>17.661645833333331</v>
      </c>
      <c r="AI2020" s="28">
        <v>0</v>
      </c>
      <c r="AJ2020" s="58">
        <v>8.2146000000000008</v>
      </c>
      <c r="AK2020" s="58"/>
      <c r="AL2020" s="35">
        <v>0</v>
      </c>
      <c r="AM2020" s="35"/>
      <c r="AN2020" s="35"/>
      <c r="AQ2020" s="24">
        <f t="shared" si="146"/>
        <v>1360.6645958333331</v>
      </c>
      <c r="AS2020" s="47">
        <v>315</v>
      </c>
      <c r="AU2020" s="20">
        <f t="shared" si="145"/>
        <v>1675.6645958333331</v>
      </c>
      <c r="AW2020" s="20">
        <f t="shared" si="147"/>
        <v>199.09713500000021</v>
      </c>
    </row>
    <row r="2021" spans="1:49" x14ac:dyDescent="0.25">
      <c r="A2021" t="str">
        <f>VLOOKUP($B2021,'Cushing Balance'!$C$2:$E$500,3,TRUE)</f>
        <v>42015</v>
      </c>
      <c r="B2021" s="1">
        <v>42032</v>
      </c>
      <c r="C2021" s="31"/>
      <c r="D2021" s="101">
        <v>219.59820999999999</v>
      </c>
      <c r="E2021" s="110">
        <v>179.94843750000001</v>
      </c>
      <c r="F2021" s="105">
        <v>416.32422916666667</v>
      </c>
      <c r="G2021" s="27"/>
      <c r="H2021" s="111">
        <v>119.14904166666668</v>
      </c>
      <c r="I2021" s="106">
        <v>74.155541666666664</v>
      </c>
      <c r="J2021" s="109">
        <v>169.30875</v>
      </c>
      <c r="K2021" s="104">
        <v>88.854145833333334</v>
      </c>
      <c r="L2021" s="107">
        <v>21.051354166666666</v>
      </c>
      <c r="M2021" s="117">
        <v>377.13791666666668</v>
      </c>
      <c r="N2021" s="108">
        <v>128.28322916666667</v>
      </c>
      <c r="O2021" s="116">
        <v>69.857083333333335</v>
      </c>
      <c r="P2021" s="116"/>
      <c r="Q2021" s="116"/>
      <c r="R2021" s="39">
        <v>25.213979999999999</v>
      </c>
      <c r="S2021" s="180">
        <v>349.1173541666667</v>
      </c>
      <c r="T2021" s="180">
        <f t="shared" si="148"/>
        <v>-28.020562499999983</v>
      </c>
      <c r="V2021" s="24">
        <f t="shared" si="143"/>
        <v>1888.8819191666664</v>
      </c>
      <c r="X2021" s="5">
        <v>82</v>
      </c>
      <c r="Z2021" s="20">
        <f t="shared" si="144"/>
        <v>1970.8819191666664</v>
      </c>
      <c r="AA2021" s="59">
        <f t="shared" si="142"/>
        <v>42032</v>
      </c>
      <c r="AB2021" s="25">
        <v>150.40439999999998</v>
      </c>
      <c r="AC2021" s="52">
        <v>384.75769000000003</v>
      </c>
      <c r="AD2021" s="53">
        <v>272.14031</v>
      </c>
      <c r="AE2021" s="54">
        <v>467.87033000000002</v>
      </c>
      <c r="AF2021" s="55">
        <v>186.81164999999999</v>
      </c>
      <c r="AG2021" s="56">
        <v>32.474689999999995</v>
      </c>
      <c r="AH2021" s="100">
        <v>16.923375</v>
      </c>
      <c r="AI2021" s="28">
        <v>0</v>
      </c>
      <c r="AJ2021" s="58">
        <v>9.3747299999999996</v>
      </c>
      <c r="AK2021" s="58"/>
      <c r="AL2021" s="35">
        <v>0</v>
      </c>
      <c r="AM2021" s="35"/>
      <c r="AN2021" s="35"/>
      <c r="AQ2021" s="24">
        <f t="shared" si="146"/>
        <v>1520.757175</v>
      </c>
      <c r="AS2021" s="47">
        <v>315</v>
      </c>
      <c r="AU2021" s="20">
        <f t="shared" si="145"/>
        <v>1835.757175</v>
      </c>
      <c r="AW2021" s="20">
        <f t="shared" si="147"/>
        <v>135.12474416666646</v>
      </c>
    </row>
    <row r="2022" spans="1:49" x14ac:dyDescent="0.25">
      <c r="A2022" t="str">
        <f>VLOOKUP($B2022,'Cushing Balance'!$C$2:$E$500,3,TRUE)</f>
        <v>42015</v>
      </c>
      <c r="B2022" s="1">
        <v>42033</v>
      </c>
      <c r="C2022" s="31"/>
      <c r="D2022" s="101">
        <v>95.895750000000007</v>
      </c>
      <c r="E2022" s="110">
        <v>183.97160416666665</v>
      </c>
      <c r="F2022" s="105">
        <v>381.14122916666668</v>
      </c>
      <c r="G2022" s="27"/>
      <c r="H2022" s="111">
        <v>136.273</v>
      </c>
      <c r="I2022" s="106">
        <v>75.225875000000002</v>
      </c>
      <c r="J2022" s="109">
        <v>174.14156249999999</v>
      </c>
      <c r="K2022" s="104">
        <v>95.262333333333331</v>
      </c>
      <c r="L2022" s="107">
        <v>21.1290625</v>
      </c>
      <c r="M2022" s="117">
        <v>409.09981249999998</v>
      </c>
      <c r="N2022" s="108">
        <v>150</v>
      </c>
      <c r="O2022" s="116">
        <v>72.108500000000006</v>
      </c>
      <c r="P2022" s="116"/>
      <c r="Q2022" s="116"/>
      <c r="R2022" s="39">
        <v>30.37529</v>
      </c>
      <c r="S2022" s="180">
        <v>363.25372916666669</v>
      </c>
      <c r="T2022" s="180">
        <f t="shared" si="148"/>
        <v>-45.846083333333297</v>
      </c>
      <c r="V2022" s="24">
        <f t="shared" si="143"/>
        <v>1824.6240191666664</v>
      </c>
      <c r="X2022" s="5">
        <v>82</v>
      </c>
      <c r="Z2022" s="20">
        <f t="shared" si="144"/>
        <v>1906.6240191666664</v>
      </c>
      <c r="AA2022" s="59">
        <f t="shared" si="142"/>
        <v>42033</v>
      </c>
      <c r="AB2022" s="25">
        <v>149.56423000000001</v>
      </c>
      <c r="AC2022" s="52">
        <v>356.54203999999999</v>
      </c>
      <c r="AD2022" s="53">
        <v>321.2004</v>
      </c>
      <c r="AE2022" s="54">
        <v>516.98746000000006</v>
      </c>
      <c r="AF2022" s="55">
        <v>124.91108</v>
      </c>
      <c r="AG2022" s="56">
        <v>34.72692</v>
      </c>
      <c r="AH2022" s="100">
        <v>21.985375000000001</v>
      </c>
      <c r="AI2022" s="28">
        <v>0</v>
      </c>
      <c r="AJ2022" s="58">
        <v>9.0464400000000005</v>
      </c>
      <c r="AK2022" s="58"/>
      <c r="AL2022" s="35">
        <v>0</v>
      </c>
      <c r="AM2022" s="35"/>
      <c r="AN2022" s="35"/>
      <c r="AQ2022" s="24">
        <f t="shared" si="146"/>
        <v>1534.9639450000002</v>
      </c>
      <c r="AS2022" s="47">
        <v>315</v>
      </c>
      <c r="AU2022" s="20">
        <f t="shared" si="145"/>
        <v>1849.9639450000002</v>
      </c>
      <c r="AW2022" s="20">
        <f t="shared" si="147"/>
        <v>56.660074166666163</v>
      </c>
    </row>
    <row r="2023" spans="1:49" x14ac:dyDescent="0.25">
      <c r="A2023" t="str">
        <f>VLOOKUP($B2023,'Cushing Balance'!$C$2:$E$500,3,TRUE)</f>
        <v>42015</v>
      </c>
      <c r="B2023" s="1">
        <v>42034</v>
      </c>
      <c r="C2023" s="31"/>
      <c r="D2023" s="101">
        <v>170.64176999999998</v>
      </c>
      <c r="E2023" s="110">
        <v>170.80704166666666</v>
      </c>
      <c r="F2023" s="105">
        <v>323.98995833333333</v>
      </c>
      <c r="G2023" s="27"/>
      <c r="H2023" s="111">
        <v>111.07029166666668</v>
      </c>
      <c r="I2023" s="106">
        <v>89.849000000000004</v>
      </c>
      <c r="J2023" s="109">
        <v>162.1365625</v>
      </c>
      <c r="K2023" s="104">
        <v>101.52641666666668</v>
      </c>
      <c r="L2023" s="107">
        <v>21.035916666666669</v>
      </c>
      <c r="M2023" s="117">
        <v>349.33447916666671</v>
      </c>
      <c r="N2023" s="108">
        <v>99.314374999999998</v>
      </c>
      <c r="O2023" s="116">
        <v>67.216208333333327</v>
      </c>
      <c r="P2023" s="116"/>
      <c r="Q2023" s="116"/>
      <c r="R2023" s="39">
        <v>16.60979</v>
      </c>
      <c r="S2023" s="180">
        <v>348.68216666666666</v>
      </c>
      <c r="T2023" s="180">
        <f t="shared" si="148"/>
        <v>-0.65231250000005048</v>
      </c>
      <c r="V2023" s="24">
        <f t="shared" si="143"/>
        <v>1683.53181</v>
      </c>
      <c r="X2023" s="5">
        <v>82</v>
      </c>
      <c r="Z2023" s="20">
        <f t="shared" si="144"/>
        <v>1765.53181</v>
      </c>
      <c r="AA2023" s="59">
        <f t="shared" si="142"/>
        <v>42034</v>
      </c>
      <c r="AB2023" s="25">
        <v>145.67610000000002</v>
      </c>
      <c r="AC2023" s="52">
        <v>359.15708000000001</v>
      </c>
      <c r="AD2023" s="53">
        <v>207.01785000000001</v>
      </c>
      <c r="AE2023" s="54">
        <v>537.23559999999998</v>
      </c>
      <c r="AF2023" s="55">
        <v>178.66290000000001</v>
      </c>
      <c r="AG2023" s="56">
        <v>26.73931</v>
      </c>
      <c r="AH2023" s="100">
        <v>36.764145833333338</v>
      </c>
      <c r="AI2023" s="28">
        <v>0</v>
      </c>
      <c r="AJ2023" s="58">
        <v>8.1357299999999988</v>
      </c>
      <c r="AK2023" s="58"/>
      <c r="AL2023" s="35">
        <v>0</v>
      </c>
      <c r="AM2023" s="35"/>
      <c r="AN2023" s="35"/>
      <c r="AQ2023" s="24">
        <f t="shared" si="146"/>
        <v>1499.3887158333332</v>
      </c>
      <c r="AS2023" s="47">
        <v>315</v>
      </c>
      <c r="AU2023" s="20">
        <f t="shared" si="145"/>
        <v>1814.3887158333332</v>
      </c>
      <c r="AW2023" s="20">
        <f t="shared" si="147"/>
        <v>-48.856905833333258</v>
      </c>
    </row>
    <row r="2024" spans="1:49" x14ac:dyDescent="0.25">
      <c r="A2024" t="str">
        <f>VLOOKUP($B2024,'Cushing Balance'!$C$2:$E$500,3,TRUE)</f>
        <v>52015</v>
      </c>
      <c r="B2024" s="1">
        <v>42035</v>
      </c>
      <c r="C2024" s="31"/>
      <c r="D2024" s="101">
        <v>204.36368999999999</v>
      </c>
      <c r="E2024" s="110">
        <v>164.59785416666665</v>
      </c>
      <c r="F2024" s="105">
        <v>397.09670833333331</v>
      </c>
      <c r="G2024" s="27"/>
      <c r="H2024" s="111">
        <v>102.53520833333333</v>
      </c>
      <c r="I2024" s="106">
        <v>63.854520833333339</v>
      </c>
      <c r="J2024" s="109">
        <v>155.20849999999999</v>
      </c>
      <c r="K2024" s="104">
        <v>85.574875000000006</v>
      </c>
      <c r="L2024" s="107">
        <v>21.211395833333331</v>
      </c>
      <c r="M2024" s="117">
        <v>323.95668749999999</v>
      </c>
      <c r="N2024" s="108">
        <v>107.24183333333333</v>
      </c>
      <c r="O2024" s="116">
        <v>73.044333333333327</v>
      </c>
      <c r="P2024" s="116"/>
      <c r="Q2024" s="116"/>
      <c r="R2024" s="39">
        <v>20.85398</v>
      </c>
      <c r="S2024" s="180">
        <v>329.08685416666668</v>
      </c>
      <c r="T2024" s="180">
        <f t="shared" si="148"/>
        <v>5.1301666666666961</v>
      </c>
      <c r="V2024" s="24">
        <f t="shared" si="143"/>
        <v>1719.5395866666668</v>
      </c>
      <c r="X2024" s="5">
        <v>82</v>
      </c>
      <c r="Z2024" s="20">
        <f t="shared" si="144"/>
        <v>1801.5395866666668</v>
      </c>
      <c r="AA2024" s="59">
        <f t="shared" si="142"/>
        <v>42035</v>
      </c>
      <c r="AB2024" s="25">
        <v>149.00279</v>
      </c>
      <c r="AC2024" s="52">
        <v>371.57272999999998</v>
      </c>
      <c r="AD2024" s="53">
        <v>139.50239999999999</v>
      </c>
      <c r="AE2024" s="54">
        <v>522.93046000000004</v>
      </c>
      <c r="AF2024" s="55">
        <v>182.64625000000001</v>
      </c>
      <c r="AG2024" s="56">
        <v>34.517129999999995</v>
      </c>
      <c r="AH2024" s="100">
        <v>26.855583333333332</v>
      </c>
      <c r="AI2024" s="28">
        <v>0</v>
      </c>
      <c r="AJ2024" s="58">
        <v>6.5078300000000002</v>
      </c>
      <c r="AK2024" s="58"/>
      <c r="AL2024" s="35">
        <v>0</v>
      </c>
      <c r="AM2024" s="35"/>
      <c r="AN2024" s="35"/>
      <c r="AQ2024" s="24">
        <f t="shared" si="146"/>
        <v>1433.5351733333332</v>
      </c>
      <c r="AS2024" s="47">
        <v>315</v>
      </c>
      <c r="AU2024" s="20">
        <f t="shared" si="145"/>
        <v>1748.5351733333332</v>
      </c>
      <c r="AW2024" s="20">
        <f t="shared" si="147"/>
        <v>53.004413333333559</v>
      </c>
    </row>
    <row r="2025" spans="1:49" x14ac:dyDescent="0.25">
      <c r="A2025" t="str">
        <f>VLOOKUP($B2025,'Cushing Balance'!$C$2:$E$500,3,TRUE)</f>
        <v>52015</v>
      </c>
      <c r="B2025" s="1">
        <v>42036</v>
      </c>
      <c r="C2025" s="31"/>
      <c r="D2025" s="101">
        <v>78.581310000000002</v>
      </c>
      <c r="E2025" s="110">
        <v>122.6368125</v>
      </c>
      <c r="F2025" s="105">
        <v>378.05956250000003</v>
      </c>
      <c r="G2025" s="27"/>
      <c r="H2025" s="111">
        <v>101.95427083333333</v>
      </c>
      <c r="I2025" s="106">
        <v>47.724874999999997</v>
      </c>
      <c r="J2025" s="109">
        <v>177.20870833333333</v>
      </c>
      <c r="K2025" s="104">
        <v>92.288770833333331</v>
      </c>
      <c r="L2025" s="107">
        <v>21.341083333333334</v>
      </c>
      <c r="M2025" s="117">
        <v>281.1001875</v>
      </c>
      <c r="N2025" s="108">
        <v>115.04802083333333</v>
      </c>
      <c r="O2025" s="116">
        <v>58.686833333333333</v>
      </c>
      <c r="P2025" s="116"/>
      <c r="Q2025" s="116"/>
      <c r="R2025" s="39">
        <v>63.043849999999999</v>
      </c>
      <c r="S2025" s="180">
        <v>278.56943749999999</v>
      </c>
      <c r="T2025" s="180">
        <f t="shared" si="148"/>
        <v>-2.5307500000000118</v>
      </c>
      <c r="V2025" s="24">
        <f t="shared" si="143"/>
        <v>1537.6742850000003</v>
      </c>
      <c r="X2025" s="5">
        <v>82</v>
      </c>
      <c r="Z2025" s="20">
        <f t="shared" si="144"/>
        <v>1619.6742850000003</v>
      </c>
      <c r="AA2025" s="59">
        <f t="shared" si="142"/>
        <v>42036</v>
      </c>
      <c r="AB2025" s="25">
        <v>148.10893999999999</v>
      </c>
      <c r="AC2025" s="52">
        <v>386.90591999999998</v>
      </c>
      <c r="AD2025" s="53">
        <v>150.11320999999998</v>
      </c>
      <c r="AE2025" s="54">
        <v>468.37765000000002</v>
      </c>
      <c r="AF2025" s="55">
        <v>207.91060000000002</v>
      </c>
      <c r="AG2025" s="56">
        <v>34.714599999999997</v>
      </c>
      <c r="AH2025" s="100">
        <v>49.377895833333334</v>
      </c>
      <c r="AI2025" s="28">
        <v>0</v>
      </c>
      <c r="AJ2025" s="58">
        <v>6.6541300000000003</v>
      </c>
      <c r="AK2025" s="58"/>
      <c r="AL2025" s="35">
        <v>0</v>
      </c>
      <c r="AM2025" s="35"/>
      <c r="AN2025" s="35"/>
      <c r="AQ2025" s="24">
        <f t="shared" si="146"/>
        <v>1452.1629458333332</v>
      </c>
      <c r="AS2025" s="47">
        <v>315</v>
      </c>
      <c r="AU2025" s="20">
        <f t="shared" si="145"/>
        <v>1767.1629458333332</v>
      </c>
      <c r="AW2025" s="20">
        <f t="shared" si="147"/>
        <v>-147.48866083333291</v>
      </c>
    </row>
    <row r="2026" spans="1:49" x14ac:dyDescent="0.25">
      <c r="A2026" t="str">
        <f>VLOOKUP($B2026,'Cushing Balance'!$C$2:$E$500,3,TRUE)</f>
        <v>52015</v>
      </c>
      <c r="B2026" s="1">
        <v>42037</v>
      </c>
      <c r="C2026" s="31"/>
      <c r="D2026" s="101">
        <v>372.15267</v>
      </c>
      <c r="E2026" s="110">
        <v>144.68618749999999</v>
      </c>
      <c r="F2026" s="105">
        <v>344.18752083333334</v>
      </c>
      <c r="G2026" s="27"/>
      <c r="H2026" s="111">
        <v>110.25091666666667</v>
      </c>
      <c r="I2026" s="106">
        <v>73.520270833333328</v>
      </c>
      <c r="J2026" s="109">
        <v>191.0915</v>
      </c>
      <c r="K2026" s="104">
        <v>106.25302083333332</v>
      </c>
      <c r="L2026" s="107">
        <v>21.311895833333331</v>
      </c>
      <c r="M2026" s="117">
        <v>381.66912500000001</v>
      </c>
      <c r="N2026" s="108">
        <v>129.65564583333332</v>
      </c>
      <c r="O2026" s="116">
        <v>41.260145833333333</v>
      </c>
      <c r="P2026" s="116"/>
      <c r="Q2026" s="116"/>
      <c r="R2026" s="39">
        <v>51.471940000000004</v>
      </c>
      <c r="S2026" s="180">
        <v>364.80124999999998</v>
      </c>
      <c r="T2026" s="180">
        <f t="shared" si="148"/>
        <v>-16.867875000000026</v>
      </c>
      <c r="V2026" s="24">
        <f t="shared" si="143"/>
        <v>1967.5108391666668</v>
      </c>
      <c r="X2026" s="5">
        <v>82</v>
      </c>
      <c r="Z2026" s="20">
        <f t="shared" si="144"/>
        <v>2049.5108391666668</v>
      </c>
      <c r="AA2026" s="59">
        <f t="shared" si="142"/>
        <v>42037</v>
      </c>
      <c r="AB2026" s="25">
        <v>147.76738</v>
      </c>
      <c r="AC2026" s="52">
        <v>347.87734999999998</v>
      </c>
      <c r="AD2026" s="53">
        <v>34.375349999999997</v>
      </c>
      <c r="AE2026" s="54">
        <v>355.47363000000001</v>
      </c>
      <c r="AF2026" s="55">
        <v>225.46973</v>
      </c>
      <c r="AG2026" s="56">
        <v>34.964059999999996</v>
      </c>
      <c r="AH2026" s="100">
        <v>46.692020833333338</v>
      </c>
      <c r="AI2026" s="28">
        <v>0</v>
      </c>
      <c r="AJ2026" s="58">
        <v>10.83544</v>
      </c>
      <c r="AK2026" s="58"/>
      <c r="AL2026" s="35">
        <v>0</v>
      </c>
      <c r="AM2026" s="35"/>
      <c r="AN2026" s="35"/>
      <c r="AQ2026" s="24">
        <f t="shared" si="146"/>
        <v>1203.4549608333334</v>
      </c>
      <c r="AS2026" s="47">
        <v>315</v>
      </c>
      <c r="AU2026" s="20">
        <f t="shared" si="145"/>
        <v>1518.4549608333334</v>
      </c>
      <c r="AW2026" s="20">
        <f t="shared" si="147"/>
        <v>531.05587833333334</v>
      </c>
    </row>
    <row r="2027" spans="1:49" x14ac:dyDescent="0.25">
      <c r="A2027" t="str">
        <f>VLOOKUP($B2027,'Cushing Balance'!$C$2:$E$500,3,TRUE)</f>
        <v>52015</v>
      </c>
      <c r="B2027" s="1">
        <v>42038</v>
      </c>
      <c r="C2027" s="31"/>
      <c r="D2027" s="101">
        <v>32.894709999999996</v>
      </c>
      <c r="E2027" s="110">
        <v>145.29964583333333</v>
      </c>
      <c r="F2027" s="105">
        <v>318.7175416666667</v>
      </c>
      <c r="G2027" s="27"/>
      <c r="H2027" s="111">
        <v>112.05120833333334</v>
      </c>
      <c r="I2027" s="106">
        <v>85.039958333333331</v>
      </c>
      <c r="J2027" s="109">
        <v>195.99295833333335</v>
      </c>
      <c r="K2027" s="104">
        <v>94.270979166666677</v>
      </c>
      <c r="L2027" s="107">
        <v>21.519020833333332</v>
      </c>
      <c r="M2027" s="117">
        <v>376.15502083333331</v>
      </c>
      <c r="N2027" s="108">
        <v>143.61770833333335</v>
      </c>
      <c r="O2027" s="116">
        <v>22.953687500000001</v>
      </c>
      <c r="P2027" s="116"/>
      <c r="Q2027" s="116"/>
      <c r="R2027" s="39">
        <v>54.869210000000002</v>
      </c>
      <c r="S2027" s="180">
        <v>375.80672916666668</v>
      </c>
      <c r="T2027" s="180">
        <f t="shared" si="148"/>
        <v>-0.34829166666662559</v>
      </c>
      <c r="V2027" s="24">
        <f t="shared" si="143"/>
        <v>1603.3816491666669</v>
      </c>
      <c r="X2027" s="5">
        <v>82</v>
      </c>
      <c r="Z2027" s="20">
        <f t="shared" si="144"/>
        <v>1685.3816491666669</v>
      </c>
      <c r="AA2027" s="59">
        <f t="shared" si="142"/>
        <v>42038</v>
      </c>
      <c r="AB2027" s="25">
        <v>148.88442000000001</v>
      </c>
      <c r="AC2027" s="52">
        <v>345.88209999999998</v>
      </c>
      <c r="AD2027" s="53">
        <v>142.32738000000001</v>
      </c>
      <c r="AE2027" s="54">
        <v>403.47588000000002</v>
      </c>
      <c r="AF2027" s="55">
        <v>227.8569</v>
      </c>
      <c r="AG2027" s="56">
        <v>26.16704</v>
      </c>
      <c r="AH2027" s="100">
        <v>25.000458333333331</v>
      </c>
      <c r="AI2027" s="28">
        <v>0</v>
      </c>
      <c r="AJ2027" s="58">
        <v>14.674190000000001</v>
      </c>
      <c r="AK2027" s="58"/>
      <c r="AL2027" s="35">
        <v>0</v>
      </c>
      <c r="AM2027" s="35"/>
      <c r="AN2027" s="35"/>
      <c r="AQ2027" s="24">
        <f t="shared" si="146"/>
        <v>1334.2683683333335</v>
      </c>
      <c r="AS2027" s="47">
        <v>315</v>
      </c>
      <c r="AU2027" s="20">
        <f t="shared" si="145"/>
        <v>1649.2683683333335</v>
      </c>
      <c r="AW2027" s="20">
        <f t="shared" si="147"/>
        <v>36.11328083333342</v>
      </c>
    </row>
    <row r="2028" spans="1:49" x14ac:dyDescent="0.25">
      <c r="A2028" t="str">
        <f>VLOOKUP($B2028,'Cushing Balance'!$C$2:$E$500,3,TRUE)</f>
        <v>52015</v>
      </c>
      <c r="B2028" s="1">
        <v>42039</v>
      </c>
      <c r="C2028" s="31"/>
      <c r="D2028" s="101">
        <v>156.98376999999999</v>
      </c>
      <c r="E2028" s="110">
        <v>117.38370833333333</v>
      </c>
      <c r="F2028" s="105">
        <v>362.98118749999998</v>
      </c>
      <c r="G2028" s="27"/>
      <c r="H2028" s="111">
        <v>135.28097916666667</v>
      </c>
      <c r="I2028" s="106">
        <v>78.866770833333334</v>
      </c>
      <c r="J2028" s="109">
        <v>145.42191666666665</v>
      </c>
      <c r="K2028" s="104">
        <v>91.610124999999996</v>
      </c>
      <c r="L2028" s="107">
        <v>21.317354166666668</v>
      </c>
      <c r="M2028" s="117">
        <v>295.34224999999998</v>
      </c>
      <c r="N2028" s="108">
        <v>145.9915</v>
      </c>
      <c r="O2028" s="116">
        <v>41.579645833333338</v>
      </c>
      <c r="P2028" s="116"/>
      <c r="Q2028" s="116"/>
      <c r="R2028" s="39">
        <v>78.233380000000011</v>
      </c>
      <c r="S2028" s="180">
        <v>300.77154166666668</v>
      </c>
      <c r="T2028" s="180">
        <f t="shared" si="148"/>
        <v>5.4292916666666997</v>
      </c>
      <c r="V2028" s="24">
        <f t="shared" si="143"/>
        <v>1670.9925875000004</v>
      </c>
      <c r="X2028" s="5">
        <v>82</v>
      </c>
      <c r="Z2028" s="20">
        <f t="shared" si="144"/>
        <v>1752.9925875000004</v>
      </c>
      <c r="AA2028" s="59">
        <f t="shared" si="142"/>
        <v>42039</v>
      </c>
      <c r="AB2028" s="25">
        <v>149.05170999999999</v>
      </c>
      <c r="AC2028" s="52">
        <v>349.38146</v>
      </c>
      <c r="AD2028" s="53">
        <v>192.46198000000001</v>
      </c>
      <c r="AE2028" s="54">
        <v>434.60788000000002</v>
      </c>
      <c r="AF2028" s="55">
        <v>227.78451999999999</v>
      </c>
      <c r="AG2028" s="56">
        <v>33.890269999999994</v>
      </c>
      <c r="AH2028" s="100">
        <v>37.513479166666663</v>
      </c>
      <c r="AI2028" s="28">
        <v>0</v>
      </c>
      <c r="AJ2028" s="58">
        <v>13.35108</v>
      </c>
      <c r="AK2028" s="58"/>
      <c r="AL2028" s="35">
        <v>0</v>
      </c>
      <c r="AM2028" s="35"/>
      <c r="AN2028" s="35"/>
      <c r="AQ2028" s="24">
        <f t="shared" si="146"/>
        <v>1438.0423791666667</v>
      </c>
      <c r="AS2028" s="47">
        <v>315</v>
      </c>
      <c r="AU2028" s="20">
        <f t="shared" si="145"/>
        <v>1753.0423791666667</v>
      </c>
      <c r="AW2028" s="20">
        <f t="shared" si="147"/>
        <v>-4.9791666666351375E-2</v>
      </c>
    </row>
    <row r="2029" spans="1:49" x14ac:dyDescent="0.25">
      <c r="A2029" t="str">
        <f>VLOOKUP($B2029,'Cushing Balance'!$C$2:$E$500,3,TRUE)</f>
        <v>52015</v>
      </c>
      <c r="B2029" s="1">
        <v>42040</v>
      </c>
      <c r="C2029" s="31"/>
      <c r="D2029" s="101">
        <v>96.618690000000001</v>
      </c>
      <c r="E2029" s="110">
        <v>129.05958333333334</v>
      </c>
      <c r="F2029" s="105">
        <v>326.39587499999999</v>
      </c>
      <c r="G2029" s="27"/>
      <c r="H2029" s="111">
        <v>135.90522916666666</v>
      </c>
      <c r="I2029" s="106">
        <v>77.598666666666674</v>
      </c>
      <c r="J2029" s="109">
        <v>129.54206249999999</v>
      </c>
      <c r="K2029" s="104">
        <v>104.05904166666667</v>
      </c>
      <c r="L2029" s="107">
        <v>21.049083333333332</v>
      </c>
      <c r="M2029" s="117">
        <v>265.08204166666667</v>
      </c>
      <c r="N2029" s="108">
        <v>139.31464583333334</v>
      </c>
      <c r="O2029" s="116">
        <v>73.262437500000004</v>
      </c>
      <c r="P2029" s="116"/>
      <c r="Q2029" s="116"/>
      <c r="R2029" s="39">
        <v>60.561169999999997</v>
      </c>
      <c r="S2029" s="180">
        <v>274.33166666666671</v>
      </c>
      <c r="T2029" s="180">
        <f t="shared" si="148"/>
        <v>9.2496250000000373</v>
      </c>
      <c r="V2029" s="24">
        <f t="shared" si="143"/>
        <v>1558.4485266666668</v>
      </c>
      <c r="X2029" s="5">
        <v>82</v>
      </c>
      <c r="Z2029" s="20">
        <f t="shared" si="144"/>
        <v>1640.4485266666668</v>
      </c>
      <c r="AA2029" s="59">
        <f t="shared" si="142"/>
        <v>42040</v>
      </c>
      <c r="AB2029" s="25">
        <v>147.38639999999998</v>
      </c>
      <c r="AC2029" s="52">
        <v>352.63196000000005</v>
      </c>
      <c r="AD2029" s="53">
        <v>271.80333000000002</v>
      </c>
      <c r="AE2029" s="54">
        <v>245.98881</v>
      </c>
      <c r="AF2029" s="55">
        <v>225.95564999999999</v>
      </c>
      <c r="AG2029" s="56">
        <v>37.42313</v>
      </c>
      <c r="AH2029" s="100">
        <v>42.139770833333337</v>
      </c>
      <c r="AI2029" s="28">
        <v>0</v>
      </c>
      <c r="AJ2029" s="58">
        <v>6.6287500000000001</v>
      </c>
      <c r="AK2029" s="58"/>
      <c r="AL2029" s="35">
        <v>0</v>
      </c>
      <c r="AM2029" s="35"/>
      <c r="AN2029" s="35"/>
      <c r="AQ2029" s="24">
        <f t="shared" si="146"/>
        <v>1329.9578008333333</v>
      </c>
      <c r="AS2029" s="47">
        <v>315</v>
      </c>
      <c r="AU2029" s="20">
        <f t="shared" si="145"/>
        <v>1644.9578008333333</v>
      </c>
      <c r="AW2029" s="20">
        <f t="shared" si="147"/>
        <v>-4.5092741666665006</v>
      </c>
    </row>
    <row r="2030" spans="1:49" x14ac:dyDescent="0.25">
      <c r="A2030" t="str">
        <f>VLOOKUP($B2030,'Cushing Balance'!$C$2:$E$500,3,TRUE)</f>
        <v>52015</v>
      </c>
      <c r="B2030" s="1">
        <v>42041</v>
      </c>
      <c r="C2030" s="31"/>
      <c r="D2030" s="101">
        <v>193.24007999999998</v>
      </c>
      <c r="E2030" s="110">
        <v>141.6629375</v>
      </c>
      <c r="F2030" s="105">
        <v>330.48633333333333</v>
      </c>
      <c r="G2030" s="27"/>
      <c r="H2030" s="111">
        <v>119.16264583333333</v>
      </c>
      <c r="I2030" s="106">
        <v>105.60191666666667</v>
      </c>
      <c r="J2030" s="109">
        <v>116.36983333333333</v>
      </c>
      <c r="K2030" s="104">
        <v>101.93760416666667</v>
      </c>
      <c r="L2030" s="107">
        <v>21.154291666666669</v>
      </c>
      <c r="M2030" s="117">
        <v>331.22874999999999</v>
      </c>
      <c r="N2030" s="108">
        <v>135.86375000000001</v>
      </c>
      <c r="O2030" s="116">
        <v>74.587374999999994</v>
      </c>
      <c r="P2030" s="116"/>
      <c r="Q2030" s="116"/>
      <c r="R2030" s="39">
        <v>30.105880000000003</v>
      </c>
      <c r="S2030" s="180">
        <v>307.44343750000002</v>
      </c>
      <c r="T2030" s="180">
        <f t="shared" si="148"/>
        <v>-23.785312499999975</v>
      </c>
      <c r="V2030" s="24">
        <f t="shared" si="143"/>
        <v>1701.4013975</v>
      </c>
      <c r="X2030" s="5">
        <v>82</v>
      </c>
      <c r="Z2030" s="20">
        <f t="shared" si="144"/>
        <v>1783.4013975</v>
      </c>
      <c r="AA2030" s="59">
        <f t="shared" si="142"/>
        <v>42041</v>
      </c>
      <c r="AB2030" s="25">
        <v>149.39156</v>
      </c>
      <c r="AC2030" s="52">
        <v>349.46415000000002</v>
      </c>
      <c r="AD2030" s="53">
        <v>285.30563000000001</v>
      </c>
      <c r="AE2030" s="54">
        <v>451.81038000000001</v>
      </c>
      <c r="AF2030" s="55">
        <v>227.02615</v>
      </c>
      <c r="AG2030" s="56">
        <v>38.5794</v>
      </c>
      <c r="AH2030" s="100">
        <v>29.764770833333333</v>
      </c>
      <c r="AI2030" s="28">
        <v>0</v>
      </c>
      <c r="AJ2030" s="58">
        <v>8.2668999999999997</v>
      </c>
      <c r="AK2030" s="58"/>
      <c r="AL2030" s="35">
        <v>0</v>
      </c>
      <c r="AM2030" s="35"/>
      <c r="AN2030" s="35"/>
      <c r="AQ2030" s="24">
        <f t="shared" si="146"/>
        <v>1539.6089408333335</v>
      </c>
      <c r="AS2030" s="47">
        <v>315</v>
      </c>
      <c r="AU2030" s="20">
        <f t="shared" si="145"/>
        <v>1854.6089408333335</v>
      </c>
      <c r="AW2030" s="20">
        <f t="shared" si="147"/>
        <v>-71.207543333333433</v>
      </c>
    </row>
    <row r="2031" spans="1:49" x14ac:dyDescent="0.25">
      <c r="A2031" t="str">
        <f>VLOOKUP($B2031,'Cushing Balance'!$C$2:$E$500,3,TRUE)</f>
        <v>62015</v>
      </c>
      <c r="B2031" s="1">
        <v>42042</v>
      </c>
      <c r="C2031" s="31"/>
      <c r="D2031" s="101">
        <v>338.02355999999997</v>
      </c>
      <c r="E2031" s="110">
        <v>142.26122916666665</v>
      </c>
      <c r="F2031" s="105">
        <v>309.84768750000001</v>
      </c>
      <c r="G2031" s="27"/>
      <c r="H2031" s="111">
        <v>130.03495833333332</v>
      </c>
      <c r="I2031" s="106">
        <v>93.987895833333326</v>
      </c>
      <c r="J2031" s="109">
        <v>120.06383333333333</v>
      </c>
      <c r="K2031" s="104">
        <v>99.588875000000002</v>
      </c>
      <c r="L2031" s="107">
        <v>21.200687500000001</v>
      </c>
      <c r="M2031" s="117">
        <v>362.18950000000001</v>
      </c>
      <c r="N2031" s="108">
        <v>144.85791666666665</v>
      </c>
      <c r="O2031" s="116">
        <v>72.557666666666677</v>
      </c>
      <c r="P2031" s="116"/>
      <c r="Q2031" s="116"/>
      <c r="R2031" s="39">
        <v>12.60108</v>
      </c>
      <c r="S2031" s="180">
        <v>306.3084791666667</v>
      </c>
      <c r="T2031" s="180">
        <f t="shared" si="148"/>
        <v>-55.881020833333309</v>
      </c>
      <c r="V2031" s="24">
        <f t="shared" si="143"/>
        <v>1847.2148899999995</v>
      </c>
      <c r="X2031" s="5">
        <v>82</v>
      </c>
      <c r="Z2031" s="20">
        <f t="shared" si="144"/>
        <v>1929.2148899999995</v>
      </c>
      <c r="AA2031" s="59">
        <f t="shared" si="142"/>
        <v>42042</v>
      </c>
      <c r="AB2031" s="25">
        <v>149.61240000000001</v>
      </c>
      <c r="AC2031" s="52">
        <v>347.41334999999998</v>
      </c>
      <c r="AD2031" s="53">
        <v>348.87205999999998</v>
      </c>
      <c r="AE2031" s="54">
        <v>463.60159999999996</v>
      </c>
      <c r="AF2031" s="55">
        <v>227.11535000000001</v>
      </c>
      <c r="AG2031" s="56">
        <v>37.694749999999999</v>
      </c>
      <c r="AH2031" s="100">
        <v>64.673000000000002</v>
      </c>
      <c r="AI2031" s="28">
        <v>0</v>
      </c>
      <c r="AJ2031" s="58">
        <v>12.52033</v>
      </c>
      <c r="AK2031" s="58"/>
      <c r="AL2031" s="35">
        <v>0</v>
      </c>
      <c r="AM2031" s="35"/>
      <c r="AN2031" s="35"/>
      <c r="AQ2031" s="24">
        <f t="shared" si="146"/>
        <v>1651.5028400000001</v>
      </c>
      <c r="AS2031" s="47">
        <v>315</v>
      </c>
      <c r="AU2031" s="20">
        <f t="shared" si="145"/>
        <v>1966.5028400000001</v>
      </c>
      <c r="AW2031" s="20">
        <f t="shared" si="147"/>
        <v>-37.287950000000592</v>
      </c>
    </row>
    <row r="2032" spans="1:49" x14ac:dyDescent="0.25">
      <c r="A2032" t="str">
        <f>VLOOKUP($B2032,'Cushing Balance'!$C$2:$E$500,3,TRUE)</f>
        <v>62015</v>
      </c>
      <c r="B2032" s="1">
        <v>42043</v>
      </c>
      <c r="C2032" s="31"/>
      <c r="D2032" s="101">
        <v>373.12483000000003</v>
      </c>
      <c r="E2032" s="110">
        <v>164.45849999999999</v>
      </c>
      <c r="F2032" s="105">
        <v>307.9607708333333</v>
      </c>
      <c r="G2032" s="27"/>
      <c r="H2032" s="111">
        <v>147.93916666666667</v>
      </c>
      <c r="I2032" s="106">
        <v>86.034062500000005</v>
      </c>
      <c r="J2032" s="109">
        <v>116.59835416666667</v>
      </c>
      <c r="K2032" s="104">
        <v>95.407791666666668</v>
      </c>
      <c r="L2032" s="107">
        <v>21.173187500000001</v>
      </c>
      <c r="M2032" s="117">
        <v>370.41064583333332</v>
      </c>
      <c r="N2032" s="108">
        <v>150</v>
      </c>
      <c r="O2032" s="116">
        <v>67.377770833333329</v>
      </c>
      <c r="P2032" s="116"/>
      <c r="Q2032" s="116"/>
      <c r="R2032" s="39">
        <v>0.22877</v>
      </c>
      <c r="S2032" s="180">
        <v>336.61562500000002</v>
      </c>
      <c r="T2032" s="180">
        <f t="shared" si="148"/>
        <v>-33.795020833333297</v>
      </c>
      <c r="V2032" s="24">
        <f t="shared" si="143"/>
        <v>1900.7138500000003</v>
      </c>
      <c r="X2032" s="5">
        <v>82</v>
      </c>
      <c r="Z2032" s="20">
        <f t="shared" si="144"/>
        <v>1982.7138500000003</v>
      </c>
      <c r="AA2032" s="59">
        <f t="shared" si="142"/>
        <v>42043</v>
      </c>
      <c r="AB2032" s="25">
        <v>149.72394</v>
      </c>
      <c r="AC2032" s="52">
        <v>347.53296</v>
      </c>
      <c r="AD2032" s="53">
        <v>359.27484999999996</v>
      </c>
      <c r="AE2032" s="54">
        <v>394.68134999999995</v>
      </c>
      <c r="AF2032" s="55">
        <v>204.99773000000002</v>
      </c>
      <c r="AG2032" s="56">
        <v>37.979900000000001</v>
      </c>
      <c r="AH2032" s="100">
        <v>51.2980625</v>
      </c>
      <c r="AI2032" s="28">
        <v>0</v>
      </c>
      <c r="AJ2032" s="58">
        <v>15.94267</v>
      </c>
      <c r="AK2032" s="58"/>
      <c r="AL2032" s="35">
        <v>0</v>
      </c>
      <c r="AM2032" s="35"/>
      <c r="AN2032" s="35"/>
      <c r="AQ2032" s="24">
        <f t="shared" si="146"/>
        <v>1561.4314625</v>
      </c>
      <c r="AS2032" s="47">
        <v>315</v>
      </c>
      <c r="AU2032" s="20">
        <f t="shared" si="145"/>
        <v>1876.4314625</v>
      </c>
      <c r="AW2032" s="20">
        <f t="shared" si="147"/>
        <v>106.28238750000037</v>
      </c>
    </row>
    <row r="2033" spans="1:49" x14ac:dyDescent="0.25">
      <c r="A2033" t="str">
        <f>VLOOKUP($B2033,'Cushing Balance'!$C$2:$E$500,3,TRUE)</f>
        <v>62015</v>
      </c>
      <c r="B2033" s="1">
        <v>42044</v>
      </c>
      <c r="C2033" s="31"/>
      <c r="D2033" s="101">
        <v>325.36553999999995</v>
      </c>
      <c r="E2033" s="110">
        <v>138.43102083333335</v>
      </c>
      <c r="F2033" s="105">
        <v>326.14766666666668</v>
      </c>
      <c r="G2033" s="27"/>
      <c r="H2033" s="111">
        <v>149.44872916666665</v>
      </c>
      <c r="I2033" s="106">
        <v>94.936729166666666</v>
      </c>
      <c r="J2033" s="109">
        <v>111.63397916666668</v>
      </c>
      <c r="K2033" s="104">
        <v>97.669291666666666</v>
      </c>
      <c r="L2033" s="107">
        <v>21.193479166666666</v>
      </c>
      <c r="M2033" s="117">
        <v>320.67779166666668</v>
      </c>
      <c r="N2033" s="108">
        <v>148.07322916666666</v>
      </c>
      <c r="O2033" s="116">
        <v>68.128041666666675</v>
      </c>
      <c r="P2033" s="116"/>
      <c r="Q2033" s="116"/>
      <c r="R2033" s="39">
        <v>50.72</v>
      </c>
      <c r="S2033" s="180">
        <v>329.56264583333331</v>
      </c>
      <c r="T2033" s="180">
        <f t="shared" si="148"/>
        <v>8.8848541666666279</v>
      </c>
      <c r="V2033" s="24">
        <f t="shared" si="143"/>
        <v>1852.4254983333333</v>
      </c>
      <c r="X2033" s="5">
        <v>82</v>
      </c>
      <c r="Z2033" s="20">
        <f t="shared" si="144"/>
        <v>1934.4254983333333</v>
      </c>
      <c r="AA2033" s="59">
        <f t="shared" si="142"/>
        <v>42044</v>
      </c>
      <c r="AB2033" s="25">
        <v>149.46454</v>
      </c>
      <c r="AC2033" s="52">
        <v>301.56918999999999</v>
      </c>
      <c r="AD2033" s="53">
        <v>135.09254000000001</v>
      </c>
      <c r="AE2033" s="54">
        <v>301.43619000000001</v>
      </c>
      <c r="AF2033" s="55">
        <v>197.31431000000001</v>
      </c>
      <c r="AG2033" s="56">
        <v>34.681249999999999</v>
      </c>
      <c r="AH2033" s="100">
        <v>26.809395833333333</v>
      </c>
      <c r="AI2033" s="28">
        <v>0</v>
      </c>
      <c r="AJ2033" s="58">
        <v>13.104209999999998</v>
      </c>
      <c r="AK2033" s="58"/>
      <c r="AL2033" s="35">
        <v>0</v>
      </c>
      <c r="AM2033" s="35"/>
      <c r="AN2033" s="35"/>
      <c r="AQ2033" s="24">
        <f t="shared" si="146"/>
        <v>1159.4716258333335</v>
      </c>
      <c r="AS2033" s="47">
        <v>315</v>
      </c>
      <c r="AU2033" s="20">
        <f t="shared" si="145"/>
        <v>1474.4716258333335</v>
      </c>
      <c r="AW2033" s="20">
        <f t="shared" si="147"/>
        <v>459.95387249999976</v>
      </c>
    </row>
    <row r="2034" spans="1:49" x14ac:dyDescent="0.25">
      <c r="A2034" t="str">
        <f>VLOOKUP($B2034,'Cushing Balance'!$C$2:$E$500,3,TRUE)</f>
        <v>62015</v>
      </c>
      <c r="B2034" s="1">
        <v>42045</v>
      </c>
      <c r="C2034" s="31"/>
      <c r="D2034" s="101">
        <v>470.77138000000002</v>
      </c>
      <c r="E2034" s="110">
        <v>88.909666666666666</v>
      </c>
      <c r="F2034" s="105">
        <v>314.58866666666671</v>
      </c>
      <c r="G2034" s="27"/>
      <c r="H2034" s="111">
        <v>142.02362500000001</v>
      </c>
      <c r="I2034" s="106">
        <v>79.088020833333331</v>
      </c>
      <c r="J2034" s="109">
        <v>113.83827083333333</v>
      </c>
      <c r="K2034" s="104">
        <v>96.914562500000002</v>
      </c>
      <c r="L2034" s="107">
        <v>21.188520833333332</v>
      </c>
      <c r="M2034" s="117">
        <v>258.32883333333336</v>
      </c>
      <c r="N2034" s="108">
        <v>125.43893749999999</v>
      </c>
      <c r="O2034" s="116">
        <v>71.801812499999997</v>
      </c>
      <c r="P2034" s="116"/>
      <c r="Q2034" s="116"/>
      <c r="R2034" s="39">
        <v>14.86225</v>
      </c>
      <c r="S2034" s="180">
        <v>279.46129166666668</v>
      </c>
      <c r="T2034" s="180">
        <f t="shared" si="148"/>
        <v>21.132458333333318</v>
      </c>
      <c r="V2034" s="24">
        <f t="shared" si="143"/>
        <v>1797.754546666667</v>
      </c>
      <c r="X2034" s="5">
        <v>82</v>
      </c>
      <c r="Z2034" s="20">
        <f t="shared" si="144"/>
        <v>1879.754546666667</v>
      </c>
      <c r="AA2034" s="59">
        <f t="shared" si="142"/>
        <v>42045</v>
      </c>
      <c r="AB2034" s="25">
        <v>148.30613</v>
      </c>
      <c r="AC2034" s="52">
        <v>376.10096000000004</v>
      </c>
      <c r="AD2034" s="53">
        <v>1.6890399999999999</v>
      </c>
      <c r="AE2034" s="54">
        <v>453.21541999999999</v>
      </c>
      <c r="AF2034" s="55">
        <v>195.11654000000001</v>
      </c>
      <c r="AG2034" s="56">
        <v>33.079230000000003</v>
      </c>
      <c r="AH2034" s="100">
        <v>27.515770833333331</v>
      </c>
      <c r="AI2034" s="28">
        <v>0</v>
      </c>
      <c r="AJ2034" s="58">
        <v>8.0974599999999999</v>
      </c>
      <c r="AK2034" s="58"/>
      <c r="AL2034" s="35">
        <v>0</v>
      </c>
      <c r="AM2034" s="35"/>
      <c r="AN2034" s="35"/>
      <c r="AQ2034" s="24">
        <f t="shared" si="146"/>
        <v>1243.1205508333335</v>
      </c>
      <c r="AS2034" s="47">
        <v>315</v>
      </c>
      <c r="AU2034" s="20">
        <f t="shared" si="145"/>
        <v>1558.1205508333335</v>
      </c>
      <c r="AW2034" s="20">
        <f t="shared" si="147"/>
        <v>321.63399583333353</v>
      </c>
    </row>
    <row r="2035" spans="1:49" x14ac:dyDescent="0.25">
      <c r="A2035" t="str">
        <f>VLOOKUP($B2035,'Cushing Balance'!$C$2:$E$500,3,TRUE)</f>
        <v>62015</v>
      </c>
      <c r="B2035" s="1">
        <v>42046</v>
      </c>
      <c r="C2035" s="31"/>
      <c r="D2035" s="101">
        <v>205.39423000000002</v>
      </c>
      <c r="E2035" s="110">
        <v>160.81935416666667</v>
      </c>
      <c r="F2035" s="105">
        <v>311.37527083333333</v>
      </c>
      <c r="G2035" s="27"/>
      <c r="H2035" s="111">
        <v>150</v>
      </c>
      <c r="I2035" s="106">
        <v>82.244604166666676</v>
      </c>
      <c r="J2035" s="109">
        <v>110.58766666666668</v>
      </c>
      <c r="K2035" s="104">
        <v>101.96183333333333</v>
      </c>
      <c r="L2035" s="107">
        <v>21.632104166666668</v>
      </c>
      <c r="M2035" s="117">
        <v>256.90204166666666</v>
      </c>
      <c r="N2035" s="108">
        <v>149.87174999999999</v>
      </c>
      <c r="O2035" s="116">
        <v>68.828500000000005</v>
      </c>
      <c r="P2035" s="116"/>
      <c r="Q2035" s="116"/>
      <c r="R2035" s="39">
        <v>59.968919999999997</v>
      </c>
      <c r="S2035" s="180">
        <v>271.00397916666668</v>
      </c>
      <c r="T2035" s="180">
        <f t="shared" si="148"/>
        <v>14.10193750000002</v>
      </c>
      <c r="V2035" s="24">
        <f t="shared" si="143"/>
        <v>1679.5862750000003</v>
      </c>
      <c r="X2035" s="5">
        <v>82</v>
      </c>
      <c r="Z2035" s="20">
        <f t="shared" si="144"/>
        <v>1761.5862750000003</v>
      </c>
      <c r="AA2035" s="59">
        <f t="shared" si="142"/>
        <v>42046</v>
      </c>
      <c r="AB2035" s="25">
        <v>149.35448000000002</v>
      </c>
      <c r="AC2035" s="52">
        <v>348.98140000000001</v>
      </c>
      <c r="AD2035" s="53">
        <v>199.25694000000001</v>
      </c>
      <c r="AE2035" s="54">
        <v>283.20031</v>
      </c>
      <c r="AF2035" s="55">
        <v>198.93763000000001</v>
      </c>
      <c r="AG2035" s="56">
        <v>39.017980000000001</v>
      </c>
      <c r="AH2035" s="100">
        <v>27.439791666666668</v>
      </c>
      <c r="AI2035" s="28">
        <v>0</v>
      </c>
      <c r="AJ2035" s="58">
        <v>7.9203299999999999</v>
      </c>
      <c r="AK2035" s="58"/>
      <c r="AL2035" s="35">
        <v>0</v>
      </c>
      <c r="AM2035" s="35"/>
      <c r="AN2035" s="35"/>
      <c r="AQ2035" s="24">
        <f t="shared" si="146"/>
        <v>1254.1088616666666</v>
      </c>
      <c r="AS2035" s="47">
        <v>315</v>
      </c>
      <c r="AU2035" s="20">
        <f t="shared" si="145"/>
        <v>1569.1088616666666</v>
      </c>
      <c r="AW2035" s="20">
        <f t="shared" si="147"/>
        <v>192.47741333333374</v>
      </c>
    </row>
    <row r="2036" spans="1:49" x14ac:dyDescent="0.25">
      <c r="A2036" t="str">
        <f>VLOOKUP($B2036,'Cushing Balance'!$C$2:$E$500,3,TRUE)</f>
        <v>62015</v>
      </c>
      <c r="B2036" s="1">
        <v>42047</v>
      </c>
      <c r="C2036" s="31"/>
      <c r="D2036" s="101">
        <v>182.26848000000001</v>
      </c>
      <c r="E2036" s="110">
        <v>186.32681249999999</v>
      </c>
      <c r="F2036" s="105">
        <v>322.68833333333333</v>
      </c>
      <c r="G2036" s="27"/>
      <c r="H2036" s="111">
        <v>146.499875</v>
      </c>
      <c r="I2036" s="106">
        <v>108.23679166666668</v>
      </c>
      <c r="J2036" s="109">
        <v>122.36045833333333</v>
      </c>
      <c r="K2036" s="104">
        <v>102.45691666666667</v>
      </c>
      <c r="L2036" s="107">
        <v>21.829791666666669</v>
      </c>
      <c r="M2036" s="117">
        <v>320.9058541666667</v>
      </c>
      <c r="N2036" s="108">
        <v>125.5829375</v>
      </c>
      <c r="O2036" s="116">
        <v>65.780770833333335</v>
      </c>
      <c r="P2036" s="116"/>
      <c r="Q2036" s="116"/>
      <c r="R2036" s="39">
        <v>47.312480000000001</v>
      </c>
      <c r="S2036" s="180">
        <v>317.58879166666668</v>
      </c>
      <c r="T2036" s="180">
        <f t="shared" si="148"/>
        <v>-3.31706250000002</v>
      </c>
      <c r="V2036" s="24">
        <f t="shared" si="143"/>
        <v>1752.2495016666671</v>
      </c>
      <c r="X2036" s="5">
        <v>82</v>
      </c>
      <c r="Z2036" s="20">
        <f t="shared" si="144"/>
        <v>1834.2495016666671</v>
      </c>
      <c r="AA2036" s="59">
        <f t="shared" si="142"/>
        <v>42047</v>
      </c>
      <c r="AB2036" s="25">
        <v>148.12154000000001</v>
      </c>
      <c r="AC2036" s="52">
        <v>372.01069000000001</v>
      </c>
      <c r="AD2036" s="53">
        <v>323.25971000000004</v>
      </c>
      <c r="AE2036" s="54">
        <v>264.24277000000001</v>
      </c>
      <c r="AF2036" s="55">
        <v>197.09182999999999</v>
      </c>
      <c r="AG2036" s="56">
        <v>38.274730000000005</v>
      </c>
      <c r="AH2036" s="100">
        <v>29.403874999999999</v>
      </c>
      <c r="AI2036" s="28">
        <v>0</v>
      </c>
      <c r="AJ2036" s="58">
        <v>7.5105200000000005</v>
      </c>
      <c r="AK2036" s="58"/>
      <c r="AL2036" s="35">
        <v>0</v>
      </c>
      <c r="AM2036" s="35"/>
      <c r="AN2036" s="35"/>
      <c r="AQ2036" s="24">
        <f t="shared" si="146"/>
        <v>1379.9156650000002</v>
      </c>
      <c r="AS2036" s="47">
        <v>315</v>
      </c>
      <c r="AU2036" s="20">
        <f t="shared" si="145"/>
        <v>1694.9156650000002</v>
      </c>
      <c r="AW2036" s="20">
        <f t="shared" si="147"/>
        <v>139.33383666666691</v>
      </c>
    </row>
    <row r="2037" spans="1:49" x14ac:dyDescent="0.25">
      <c r="A2037" t="str">
        <f>VLOOKUP($B2037,'Cushing Balance'!$C$2:$E$500,3,TRUE)</f>
        <v>62015</v>
      </c>
      <c r="B2037" s="1">
        <v>42048</v>
      </c>
      <c r="C2037" s="31"/>
      <c r="D2037" s="101">
        <v>424.90108000000004</v>
      </c>
      <c r="E2037" s="110">
        <v>191.44747916666665</v>
      </c>
      <c r="F2037" s="105">
        <v>327.89645833333333</v>
      </c>
      <c r="G2037" s="27"/>
      <c r="H2037" s="111">
        <v>149.97991666666667</v>
      </c>
      <c r="I2037" s="106">
        <v>86.454708333333329</v>
      </c>
      <c r="J2037" s="109">
        <v>112.40664583333333</v>
      </c>
      <c r="K2037" s="104">
        <v>98.754937499999997</v>
      </c>
      <c r="L2037" s="107">
        <v>21.171104166666669</v>
      </c>
      <c r="M2037" s="117">
        <v>379.46449999999999</v>
      </c>
      <c r="N2037" s="108">
        <v>112.79327083333332</v>
      </c>
      <c r="O2037" s="116">
        <v>67.165312499999999</v>
      </c>
      <c r="P2037" s="116"/>
      <c r="Q2037" s="116"/>
      <c r="R2037" s="39">
        <v>11.53613</v>
      </c>
      <c r="S2037" s="180">
        <v>353.52125000000001</v>
      </c>
      <c r="T2037" s="180">
        <f t="shared" si="148"/>
        <v>-25.943249999999978</v>
      </c>
      <c r="V2037" s="24">
        <f t="shared" si="143"/>
        <v>1983.9715433333338</v>
      </c>
      <c r="X2037" s="5">
        <v>82</v>
      </c>
      <c r="Z2037" s="20">
        <f t="shared" si="144"/>
        <v>2065.971543333334</v>
      </c>
      <c r="AA2037" s="59">
        <f t="shared" si="142"/>
        <v>42048</v>
      </c>
      <c r="AB2037" s="25">
        <v>149.43865</v>
      </c>
      <c r="AC2037" s="52">
        <v>355.35048</v>
      </c>
      <c r="AD2037" s="53">
        <v>313.68299999999999</v>
      </c>
      <c r="AE2037" s="54">
        <v>435.75997999999998</v>
      </c>
      <c r="AF2037" s="55">
        <v>197.95481000000001</v>
      </c>
      <c r="AG2037" s="56">
        <v>38.652830000000002</v>
      </c>
      <c r="AH2037" s="100">
        <v>34.465625000000003</v>
      </c>
      <c r="AI2037" s="28">
        <v>0</v>
      </c>
      <c r="AJ2037" s="58">
        <v>7.8662099999999997</v>
      </c>
      <c r="AK2037" s="58"/>
      <c r="AL2037" s="35">
        <v>0</v>
      </c>
      <c r="AM2037" s="35"/>
      <c r="AN2037" s="35"/>
      <c r="AQ2037" s="24">
        <f t="shared" si="146"/>
        <v>1533.1715849999998</v>
      </c>
      <c r="AS2037" s="47">
        <v>315</v>
      </c>
      <c r="AU2037" s="20">
        <f t="shared" si="145"/>
        <v>1848.1715849999998</v>
      </c>
      <c r="AW2037" s="20">
        <f t="shared" si="147"/>
        <v>217.79995833333419</v>
      </c>
    </row>
    <row r="2038" spans="1:49" x14ac:dyDescent="0.25">
      <c r="A2038" t="str">
        <f>VLOOKUP($B2038,'Cushing Balance'!$C$2:$E$500,3,TRUE)</f>
        <v>72015</v>
      </c>
      <c r="B2038" s="1">
        <v>42049</v>
      </c>
      <c r="C2038" s="31"/>
      <c r="D2038" s="101">
        <v>168.99732999999998</v>
      </c>
      <c r="E2038" s="110">
        <v>189.43174999999999</v>
      </c>
      <c r="F2038" s="105">
        <v>277.08172916666666</v>
      </c>
      <c r="G2038" s="27"/>
      <c r="H2038" s="111">
        <v>149.6929375</v>
      </c>
      <c r="I2038" s="106">
        <v>83.484270833333326</v>
      </c>
      <c r="J2038" s="109">
        <v>114.0535625</v>
      </c>
      <c r="K2038" s="104">
        <v>95.919875000000005</v>
      </c>
      <c r="L2038" s="107">
        <v>21.219312500000001</v>
      </c>
      <c r="M2038" s="117">
        <v>330.1703541666667</v>
      </c>
      <c r="N2038" s="108">
        <v>124.45347916666667</v>
      </c>
      <c r="O2038" s="116">
        <v>62.508083333333339</v>
      </c>
      <c r="P2038" s="116"/>
      <c r="Q2038" s="116"/>
      <c r="R2038" s="39">
        <v>12.80381</v>
      </c>
      <c r="S2038" s="180">
        <v>320.81870833333329</v>
      </c>
      <c r="T2038" s="180">
        <f t="shared" si="148"/>
        <v>-9.3516458333334072</v>
      </c>
      <c r="V2038" s="24">
        <f t="shared" si="143"/>
        <v>1629.8164941666666</v>
      </c>
      <c r="X2038" s="5">
        <v>82</v>
      </c>
      <c r="Z2038" s="20">
        <f t="shared" si="144"/>
        <v>1711.8164941666666</v>
      </c>
      <c r="AA2038" s="59">
        <f t="shared" si="142"/>
        <v>42049</v>
      </c>
      <c r="AB2038" s="25">
        <v>148.97725</v>
      </c>
      <c r="AC2038" s="52">
        <v>347.75054</v>
      </c>
      <c r="AD2038" s="53">
        <v>321.12216999999998</v>
      </c>
      <c r="AE2038" s="54">
        <v>480.84252000000004</v>
      </c>
      <c r="AF2038" s="55">
        <v>200.74221</v>
      </c>
      <c r="AG2038" s="56">
        <v>37.681400000000004</v>
      </c>
      <c r="AH2038" s="100">
        <v>33.176812499999997</v>
      </c>
      <c r="AI2038" s="28">
        <v>0</v>
      </c>
      <c r="AJ2038" s="58">
        <v>12.97588</v>
      </c>
      <c r="AK2038" s="58"/>
      <c r="AL2038" s="35">
        <v>0</v>
      </c>
      <c r="AM2038" s="35"/>
      <c r="AN2038" s="35"/>
      <c r="AQ2038" s="24">
        <f t="shared" si="146"/>
        <v>1583.2687825</v>
      </c>
      <c r="AS2038" s="47">
        <v>315</v>
      </c>
      <c r="AU2038" s="20">
        <f t="shared" si="145"/>
        <v>1898.2687825</v>
      </c>
      <c r="AW2038" s="20">
        <f t="shared" si="147"/>
        <v>-186.4522883333334</v>
      </c>
    </row>
    <row r="2039" spans="1:49" x14ac:dyDescent="0.25">
      <c r="A2039" t="str">
        <f>VLOOKUP($B2039,'Cushing Balance'!$C$2:$E$500,3,TRUE)</f>
        <v>72015</v>
      </c>
      <c r="B2039" s="1">
        <v>42050</v>
      </c>
      <c r="C2039" s="31"/>
      <c r="D2039" s="101">
        <v>314.64476999999999</v>
      </c>
      <c r="E2039" s="110">
        <v>184.41664583333335</v>
      </c>
      <c r="F2039" s="105">
        <v>287.93760416666669</v>
      </c>
      <c r="G2039" s="27"/>
      <c r="H2039" s="111">
        <v>145.84527083333333</v>
      </c>
      <c r="I2039" s="106">
        <v>72.861000000000004</v>
      </c>
      <c r="J2039" s="109">
        <v>122.3696875</v>
      </c>
      <c r="K2039" s="104">
        <v>99.498416666666671</v>
      </c>
      <c r="L2039" s="107">
        <v>21.174333333333333</v>
      </c>
      <c r="M2039" s="117">
        <v>369.46550000000002</v>
      </c>
      <c r="N2039" s="108">
        <v>123.26020833333332</v>
      </c>
      <c r="O2039" s="116">
        <v>58.341604166666663</v>
      </c>
      <c r="P2039" s="116"/>
      <c r="Q2039" s="116"/>
      <c r="R2039" s="39">
        <v>82.159880000000001</v>
      </c>
      <c r="S2039" s="180">
        <v>327.72939583333334</v>
      </c>
      <c r="T2039" s="180">
        <f t="shared" si="148"/>
        <v>-41.736104166666678</v>
      </c>
      <c r="V2039" s="24">
        <f t="shared" si="143"/>
        <v>1881.9749208333333</v>
      </c>
      <c r="X2039" s="5">
        <v>82</v>
      </c>
      <c r="Z2039" s="20">
        <f t="shared" si="144"/>
        <v>1963.9749208333333</v>
      </c>
      <c r="AA2039" s="59">
        <f t="shared" si="142"/>
        <v>42050</v>
      </c>
      <c r="AB2039" s="25">
        <v>148.49544</v>
      </c>
      <c r="AC2039" s="52">
        <v>350.09140000000002</v>
      </c>
      <c r="AD2039" s="53">
        <v>103.25110000000001</v>
      </c>
      <c r="AE2039" s="54">
        <v>444.56202000000002</v>
      </c>
      <c r="AF2039" s="55">
        <v>206.73333</v>
      </c>
      <c r="AG2039" s="56">
        <v>38.367809999999999</v>
      </c>
      <c r="AH2039" s="100">
        <v>44.050520833333337</v>
      </c>
      <c r="AI2039" s="28">
        <v>0</v>
      </c>
      <c r="AJ2039" s="58">
        <v>15.03927</v>
      </c>
      <c r="AK2039" s="58"/>
      <c r="AL2039" s="35">
        <v>0</v>
      </c>
      <c r="AM2039" s="35"/>
      <c r="AN2039" s="35"/>
      <c r="AQ2039" s="24">
        <f t="shared" si="146"/>
        <v>1350.5908908333336</v>
      </c>
      <c r="AS2039" s="47">
        <v>315</v>
      </c>
      <c r="AU2039" s="20">
        <f t="shared" si="145"/>
        <v>1665.5908908333336</v>
      </c>
      <c r="AW2039" s="20">
        <f t="shared" si="147"/>
        <v>298.38402999999971</v>
      </c>
    </row>
    <row r="2040" spans="1:49" x14ac:dyDescent="0.25">
      <c r="A2040" t="str">
        <f>VLOOKUP($B2040,'Cushing Balance'!$C$2:$E$500,3,TRUE)</f>
        <v>72015</v>
      </c>
      <c r="B2040" s="1">
        <v>42051</v>
      </c>
      <c r="C2040" s="31"/>
      <c r="D2040" s="101">
        <v>142.92165</v>
      </c>
      <c r="E2040" s="110">
        <v>197.30172916666666</v>
      </c>
      <c r="F2040" s="105">
        <v>311.77316666666667</v>
      </c>
      <c r="G2040" s="27"/>
      <c r="H2040" s="111">
        <v>144.67239583333335</v>
      </c>
      <c r="I2040" s="106">
        <v>81.224833333333322</v>
      </c>
      <c r="J2040" s="109">
        <v>141.31581249999999</v>
      </c>
      <c r="K2040" s="104">
        <v>109.83027083333333</v>
      </c>
      <c r="L2040" s="107">
        <v>21.106333333333332</v>
      </c>
      <c r="M2040" s="117">
        <v>339.05481250000003</v>
      </c>
      <c r="N2040" s="108">
        <v>131.14793750000001</v>
      </c>
      <c r="O2040" s="116">
        <v>51.258604166666665</v>
      </c>
      <c r="P2040" s="116"/>
      <c r="Q2040" s="116"/>
      <c r="R2040" s="39">
        <v>12.773999999999999</v>
      </c>
      <c r="S2040" s="180">
        <v>317.05835416666667</v>
      </c>
      <c r="T2040" s="180">
        <f t="shared" si="148"/>
        <v>-21.996458333333351</v>
      </c>
      <c r="V2040" s="24">
        <f t="shared" si="143"/>
        <v>1684.3815458333331</v>
      </c>
      <c r="X2040" s="5">
        <v>82</v>
      </c>
      <c r="Z2040" s="20">
        <f t="shared" si="144"/>
        <v>1766.3815458333331</v>
      </c>
      <c r="AA2040" s="59">
        <f t="shared" si="142"/>
        <v>42051</v>
      </c>
      <c r="AB2040" s="25">
        <v>147.92067</v>
      </c>
      <c r="AC2040" s="52">
        <v>185.25354000000002</v>
      </c>
      <c r="AD2040" s="53">
        <v>24.919900000000002</v>
      </c>
      <c r="AE2040" s="54">
        <v>333.33165000000002</v>
      </c>
      <c r="AF2040" s="55">
        <v>201.42320999999998</v>
      </c>
      <c r="AG2040" s="56">
        <v>32.783809999999995</v>
      </c>
      <c r="AH2040" s="100">
        <v>42.942041666666661</v>
      </c>
      <c r="AI2040" s="28">
        <v>0</v>
      </c>
      <c r="AJ2040" s="58">
        <v>9.2428999999999988</v>
      </c>
      <c r="AK2040" s="58"/>
      <c r="AL2040" s="35">
        <v>0</v>
      </c>
      <c r="AM2040" s="35"/>
      <c r="AN2040" s="35"/>
      <c r="AQ2040" s="24">
        <f t="shared" si="146"/>
        <v>977.81772166666667</v>
      </c>
      <c r="AS2040" s="47">
        <v>315</v>
      </c>
      <c r="AU2040" s="20">
        <f t="shared" si="145"/>
        <v>1292.8177216666668</v>
      </c>
      <c r="AW2040" s="20">
        <f t="shared" si="147"/>
        <v>473.56382416666634</v>
      </c>
    </row>
    <row r="2041" spans="1:49" x14ac:dyDescent="0.25">
      <c r="A2041" t="str">
        <f>VLOOKUP($B2041,'Cushing Balance'!$C$2:$E$500,3,TRUE)</f>
        <v>72015</v>
      </c>
      <c r="B2041" s="1">
        <v>42052</v>
      </c>
      <c r="C2041" s="31"/>
      <c r="D2041" s="101">
        <v>185.08956000000001</v>
      </c>
      <c r="E2041" s="110">
        <v>189.56589583333334</v>
      </c>
      <c r="F2041" s="105">
        <v>314.07516666666669</v>
      </c>
      <c r="G2041" s="27"/>
      <c r="H2041" s="111">
        <v>146.49735416666667</v>
      </c>
      <c r="I2041" s="106">
        <v>98.138083333333327</v>
      </c>
      <c r="J2041" s="109">
        <v>191.08841666666666</v>
      </c>
      <c r="K2041" s="104">
        <v>100.22564583333333</v>
      </c>
      <c r="L2041" s="107">
        <v>21.146312500000001</v>
      </c>
      <c r="M2041" s="117">
        <v>300.88747916666671</v>
      </c>
      <c r="N2041" s="108">
        <v>150</v>
      </c>
      <c r="O2041" s="116">
        <v>69.293520833333332</v>
      </c>
      <c r="P2041" s="116"/>
      <c r="Q2041" s="116"/>
      <c r="R2041" s="39">
        <v>38.205349999999996</v>
      </c>
      <c r="S2041" s="180">
        <v>282.05795833333332</v>
      </c>
      <c r="T2041" s="180">
        <f t="shared" si="148"/>
        <v>-18.82952083333339</v>
      </c>
      <c r="V2041" s="24">
        <f t="shared" si="143"/>
        <v>1804.2127850000002</v>
      </c>
      <c r="X2041" s="5">
        <v>82</v>
      </c>
      <c r="Z2041" s="20">
        <f t="shared" si="144"/>
        <v>1886.2127850000002</v>
      </c>
      <c r="AA2041" s="59">
        <f t="shared" si="142"/>
        <v>42052</v>
      </c>
      <c r="AB2041" s="25">
        <v>148.62744000000001</v>
      </c>
      <c r="AC2041" s="52">
        <v>168.49057999999999</v>
      </c>
      <c r="AD2041" s="53">
        <v>24.984330000000003</v>
      </c>
      <c r="AE2041" s="54">
        <v>404.26279</v>
      </c>
      <c r="AF2041" s="55">
        <v>202.70500000000001</v>
      </c>
      <c r="AG2041" s="56">
        <v>39.046190000000003</v>
      </c>
      <c r="AH2041" s="100">
        <v>26.230208333333334</v>
      </c>
      <c r="AI2041" s="28">
        <v>0</v>
      </c>
      <c r="AJ2041" s="58">
        <v>8.8153299999999994</v>
      </c>
      <c r="AK2041" s="58"/>
      <c r="AL2041" s="35">
        <v>0</v>
      </c>
      <c r="AM2041" s="35"/>
      <c r="AN2041" s="35"/>
      <c r="AQ2041" s="24">
        <f t="shared" si="146"/>
        <v>1023.1618683333334</v>
      </c>
      <c r="AS2041" s="47">
        <v>315</v>
      </c>
      <c r="AU2041" s="20">
        <f t="shared" si="145"/>
        <v>1338.1618683333334</v>
      </c>
      <c r="AW2041" s="20">
        <f t="shared" si="147"/>
        <v>548.05091666666681</v>
      </c>
    </row>
    <row r="2042" spans="1:49" x14ac:dyDescent="0.25">
      <c r="A2042" t="str">
        <f>VLOOKUP($B2042,'Cushing Balance'!$C$2:$E$500,3,TRUE)</f>
        <v>72015</v>
      </c>
      <c r="B2042" s="1">
        <v>42053</v>
      </c>
      <c r="C2042" s="31"/>
      <c r="D2042" s="101">
        <v>229.45971</v>
      </c>
      <c r="E2042" s="110">
        <v>189.84833333333333</v>
      </c>
      <c r="F2042" s="105">
        <v>315.04143749999997</v>
      </c>
      <c r="G2042" s="27"/>
      <c r="H2042" s="111">
        <v>150</v>
      </c>
      <c r="I2042" s="106">
        <v>98.400333333333322</v>
      </c>
      <c r="J2042" s="109">
        <v>168.02789583333333</v>
      </c>
      <c r="K2042" s="104">
        <v>98.024270833333333</v>
      </c>
      <c r="L2042" s="107">
        <v>21.197270833333331</v>
      </c>
      <c r="M2042" s="117">
        <v>283.2841458333333</v>
      </c>
      <c r="N2042" s="108">
        <v>149.69235416666666</v>
      </c>
      <c r="O2042" s="116">
        <v>60.162541666666662</v>
      </c>
      <c r="P2042" s="116"/>
      <c r="Q2042" s="116"/>
      <c r="R2042" s="39">
        <v>40.684249999999999</v>
      </c>
      <c r="S2042" s="180">
        <v>288.1543958333333</v>
      </c>
      <c r="T2042" s="180">
        <f t="shared" si="148"/>
        <v>4.8702499999999986</v>
      </c>
      <c r="V2042" s="24">
        <f t="shared" si="143"/>
        <v>1803.822543333333</v>
      </c>
      <c r="X2042" s="5">
        <v>82</v>
      </c>
      <c r="Z2042" s="20">
        <f t="shared" si="144"/>
        <v>1885.822543333333</v>
      </c>
      <c r="AA2042" s="59">
        <f t="shared" si="142"/>
        <v>42053</v>
      </c>
      <c r="AB2042" s="25">
        <v>145.08626999999998</v>
      </c>
      <c r="AC2042" s="52">
        <v>172.22857999999999</v>
      </c>
      <c r="AD2042" s="53">
        <v>59.732150000000004</v>
      </c>
      <c r="AE2042" s="54">
        <v>434.96825000000001</v>
      </c>
      <c r="AF2042" s="55">
        <v>204.2046</v>
      </c>
      <c r="AG2042" s="56">
        <v>39.053599999999996</v>
      </c>
      <c r="AH2042" s="100">
        <v>47.340729166666662</v>
      </c>
      <c r="AI2042" s="28">
        <v>0</v>
      </c>
      <c r="AJ2042" s="58">
        <v>7.4999799999999999</v>
      </c>
      <c r="AK2042" s="58"/>
      <c r="AL2042" s="35">
        <v>0</v>
      </c>
      <c r="AM2042" s="35"/>
      <c r="AN2042" s="35"/>
      <c r="AQ2042" s="24">
        <f t="shared" si="146"/>
        <v>1110.1141591666667</v>
      </c>
      <c r="AS2042" s="47">
        <v>315</v>
      </c>
      <c r="AU2042" s="20">
        <f t="shared" si="145"/>
        <v>1425.1141591666667</v>
      </c>
      <c r="AW2042" s="20">
        <f t="shared" si="147"/>
        <v>460.70838416666629</v>
      </c>
    </row>
    <row r="2043" spans="1:49" x14ac:dyDescent="0.25">
      <c r="A2043" t="str">
        <f>VLOOKUP($B2043,'Cushing Balance'!$C$2:$E$500,3,TRUE)</f>
        <v>72015</v>
      </c>
      <c r="B2043" s="1">
        <v>42054</v>
      </c>
      <c r="C2043" s="31"/>
      <c r="D2043" s="101">
        <v>396.85384999999997</v>
      </c>
      <c r="E2043" s="110">
        <v>191.62604166666665</v>
      </c>
      <c r="F2043" s="105">
        <v>306.5143333333333</v>
      </c>
      <c r="G2043" s="27"/>
      <c r="H2043" s="111">
        <v>143.05975000000001</v>
      </c>
      <c r="I2043" s="106">
        <v>106.24433333333333</v>
      </c>
      <c r="J2043" s="109">
        <v>145.6579375</v>
      </c>
      <c r="K2043" s="104">
        <v>104.40341666666667</v>
      </c>
      <c r="L2043" s="107">
        <v>21.314833333333333</v>
      </c>
      <c r="M2043" s="117">
        <v>251.29083333333335</v>
      </c>
      <c r="N2043" s="108">
        <v>119.2854375</v>
      </c>
      <c r="O2043" s="116">
        <v>68.294812500000006</v>
      </c>
      <c r="P2043" s="116"/>
      <c r="Q2043" s="116"/>
      <c r="R2043" s="39">
        <v>54.553879999999999</v>
      </c>
      <c r="S2043" s="180">
        <v>277.00574999999998</v>
      </c>
      <c r="T2043" s="180">
        <f t="shared" si="148"/>
        <v>25.714916666666625</v>
      </c>
      <c r="V2043" s="24">
        <f t="shared" si="143"/>
        <v>1909.0994591666663</v>
      </c>
      <c r="X2043" s="5">
        <v>82</v>
      </c>
      <c r="Z2043" s="20">
        <f t="shared" si="144"/>
        <v>1991.0994591666663</v>
      </c>
      <c r="AA2043" s="59">
        <f t="shared" si="142"/>
        <v>42054</v>
      </c>
      <c r="AB2043" s="25">
        <v>148.12869000000001</v>
      </c>
      <c r="AC2043" s="52">
        <v>157.89224999999999</v>
      </c>
      <c r="AD2043" s="53">
        <v>8.2261299999999995</v>
      </c>
      <c r="AE2043" s="54">
        <v>429.33415000000002</v>
      </c>
      <c r="AF2043" s="55">
        <v>223.18279000000001</v>
      </c>
      <c r="AG2043" s="56">
        <v>39.078940000000003</v>
      </c>
      <c r="AH2043" s="100">
        <v>31.027708333333333</v>
      </c>
      <c r="AI2043" s="28">
        <v>0</v>
      </c>
      <c r="AJ2043" s="58">
        <v>7.7249799999999995</v>
      </c>
      <c r="AK2043" s="58"/>
      <c r="AL2043" s="35">
        <v>0</v>
      </c>
      <c r="AM2043" s="35"/>
      <c r="AN2043" s="35"/>
      <c r="AQ2043" s="24">
        <f t="shared" si="146"/>
        <v>1044.5956383333335</v>
      </c>
      <c r="AS2043" s="47">
        <v>315</v>
      </c>
      <c r="AU2043" s="20">
        <f t="shared" si="145"/>
        <v>1359.5956383333335</v>
      </c>
      <c r="AW2043" s="20">
        <f t="shared" si="147"/>
        <v>631.50382083333284</v>
      </c>
    </row>
    <row r="2044" spans="1:49" x14ac:dyDescent="0.25">
      <c r="A2044" t="str">
        <f>VLOOKUP($B2044,'Cushing Balance'!$C$2:$E$500,3,TRUE)</f>
        <v>72015</v>
      </c>
      <c r="B2044" s="1">
        <v>42055</v>
      </c>
      <c r="C2044" s="31"/>
      <c r="D2044" s="101">
        <v>171.75335000000001</v>
      </c>
      <c r="E2044" s="110">
        <v>196.13252083333333</v>
      </c>
      <c r="F2044" s="105">
        <v>284.02097916666668</v>
      </c>
      <c r="G2044" s="27"/>
      <c r="H2044" s="111">
        <v>143.38566666666665</v>
      </c>
      <c r="I2044" s="106">
        <v>97.694104166666676</v>
      </c>
      <c r="J2044" s="109">
        <v>188.35895833333333</v>
      </c>
      <c r="K2044" s="104">
        <v>96.724854166666674</v>
      </c>
      <c r="L2044" s="107">
        <v>21.718250000000001</v>
      </c>
      <c r="M2044" s="117">
        <v>294.69156249999997</v>
      </c>
      <c r="N2044" s="108">
        <v>137.09695833333333</v>
      </c>
      <c r="O2044" s="116">
        <v>67.44316666666667</v>
      </c>
      <c r="P2044" s="116"/>
      <c r="Q2044" s="116"/>
      <c r="R2044" s="39">
        <v>79.131630000000001</v>
      </c>
      <c r="S2044" s="180">
        <v>292.70502083333332</v>
      </c>
      <c r="T2044" s="180">
        <f t="shared" si="148"/>
        <v>-1.9865416666666533</v>
      </c>
      <c r="V2044" s="24">
        <f t="shared" si="143"/>
        <v>1778.1520008333334</v>
      </c>
      <c r="X2044" s="5">
        <v>82</v>
      </c>
      <c r="Z2044" s="20">
        <f t="shared" si="144"/>
        <v>1860.1520008333334</v>
      </c>
      <c r="AA2044" s="59">
        <f t="shared" si="142"/>
        <v>42055</v>
      </c>
      <c r="AB2044" s="25">
        <v>149.30617000000001</v>
      </c>
      <c r="AC2044" s="52">
        <v>181.89770999999999</v>
      </c>
      <c r="AD2044" s="53">
        <v>121.34932999999999</v>
      </c>
      <c r="AE2044" s="54">
        <v>400.81996000000004</v>
      </c>
      <c r="AF2044" s="55">
        <v>224.58496</v>
      </c>
      <c r="AG2044" s="56">
        <v>36.456919999999997</v>
      </c>
      <c r="AH2044" s="100">
        <v>18.153770833333333</v>
      </c>
      <c r="AI2044" s="28">
        <v>0</v>
      </c>
      <c r="AJ2044" s="58">
        <v>8.2281299999999984</v>
      </c>
      <c r="AK2044" s="58"/>
      <c r="AL2044" s="35">
        <v>0</v>
      </c>
      <c r="AM2044" s="35"/>
      <c r="AN2044" s="35"/>
      <c r="AQ2044" s="24">
        <f t="shared" si="146"/>
        <v>1140.7969508333333</v>
      </c>
      <c r="AS2044" s="47">
        <v>315</v>
      </c>
      <c r="AU2044" s="20">
        <f t="shared" si="145"/>
        <v>1455.7969508333333</v>
      </c>
      <c r="AW2044" s="20">
        <f t="shared" si="147"/>
        <v>404.35505000000012</v>
      </c>
    </row>
    <row r="2045" spans="1:49" x14ac:dyDescent="0.25">
      <c r="A2045" t="str">
        <f>VLOOKUP($B2045,'Cushing Balance'!$C$2:$E$500,3,TRUE)</f>
        <v>82015</v>
      </c>
      <c r="B2045" s="1">
        <v>42056</v>
      </c>
      <c r="C2045" s="31"/>
      <c r="D2045" s="101">
        <v>233.32257999999999</v>
      </c>
      <c r="E2045" s="110">
        <v>191.02327083333336</v>
      </c>
      <c r="F2045" s="105">
        <v>284.11970833333334</v>
      </c>
      <c r="G2045" s="27"/>
      <c r="H2045" s="111">
        <v>146.52360416666664</v>
      </c>
      <c r="I2045" s="106">
        <v>78.864083333333326</v>
      </c>
      <c r="J2045" s="109">
        <v>197.53777083333335</v>
      </c>
      <c r="K2045" s="104">
        <v>98.648395833333325</v>
      </c>
      <c r="L2045" s="107">
        <v>22.311666666666667</v>
      </c>
      <c r="M2045" s="117">
        <v>289.27297916666669</v>
      </c>
      <c r="N2045" s="108">
        <v>132.91468750000001</v>
      </c>
      <c r="O2045" s="116">
        <v>71.353895833333326</v>
      </c>
      <c r="P2045" s="116"/>
      <c r="Q2045" s="116"/>
      <c r="R2045" s="39">
        <v>41.878349999999998</v>
      </c>
      <c r="S2045" s="180">
        <v>287.09372916666666</v>
      </c>
      <c r="T2045" s="180">
        <f t="shared" si="148"/>
        <v>-2.1792500000000246</v>
      </c>
      <c r="V2045" s="24">
        <f t="shared" si="143"/>
        <v>1787.7709925000004</v>
      </c>
      <c r="X2045" s="5">
        <v>82</v>
      </c>
      <c r="Z2045" s="20">
        <f t="shared" si="144"/>
        <v>1869.7709925000004</v>
      </c>
      <c r="AA2045" s="59">
        <f t="shared" si="142"/>
        <v>42056</v>
      </c>
      <c r="AB2045" s="25">
        <v>146.51151999999999</v>
      </c>
      <c r="AC2045" s="52">
        <v>307.32479000000001</v>
      </c>
      <c r="AD2045" s="53">
        <v>258.37198000000001</v>
      </c>
      <c r="AE2045" s="54">
        <v>430.01188000000002</v>
      </c>
      <c r="AF2045" s="55">
        <v>186.02610000000001</v>
      </c>
      <c r="AG2045" s="56">
        <v>23.802580000000003</v>
      </c>
      <c r="AH2045" s="100">
        <v>13.375791666666668</v>
      </c>
      <c r="AI2045" s="28">
        <v>0</v>
      </c>
      <c r="AJ2045" s="58">
        <v>8.1033799999999996</v>
      </c>
      <c r="AK2045" s="58"/>
      <c r="AL2045" s="35">
        <v>0</v>
      </c>
      <c r="AM2045" s="35"/>
      <c r="AN2045" s="35"/>
      <c r="AQ2045" s="24">
        <f t="shared" si="146"/>
        <v>1373.5280216666667</v>
      </c>
      <c r="AS2045" s="47">
        <v>315</v>
      </c>
      <c r="AU2045" s="20">
        <f t="shared" si="145"/>
        <v>1688.5280216666667</v>
      </c>
      <c r="AW2045" s="20">
        <f t="shared" si="147"/>
        <v>181.24297083333363</v>
      </c>
    </row>
    <row r="2046" spans="1:49" x14ac:dyDescent="0.25">
      <c r="A2046" t="str">
        <f>VLOOKUP($B2046,'Cushing Balance'!$C$2:$E$500,3,TRUE)</f>
        <v>82015</v>
      </c>
      <c r="B2046" s="1">
        <v>42057</v>
      </c>
      <c r="C2046" s="31"/>
      <c r="D2046" s="101">
        <v>245.70117000000002</v>
      </c>
      <c r="E2046" s="110">
        <v>174.47195833333333</v>
      </c>
      <c r="F2046" s="105">
        <v>293.90008333333333</v>
      </c>
      <c r="G2046" s="27"/>
      <c r="H2046" s="111">
        <v>150</v>
      </c>
      <c r="I2046" s="106">
        <v>57.656458333333333</v>
      </c>
      <c r="J2046" s="109">
        <v>189.90916666666666</v>
      </c>
      <c r="K2046" s="104">
        <v>105.51770833333333</v>
      </c>
      <c r="L2046" s="107">
        <v>22.621208333333332</v>
      </c>
      <c r="M2046" s="117">
        <v>367.78924999999998</v>
      </c>
      <c r="N2046" s="108">
        <v>150</v>
      </c>
      <c r="O2046" s="116">
        <v>50.766395833333334</v>
      </c>
      <c r="P2046" s="116"/>
      <c r="Q2046" s="116"/>
      <c r="R2046" s="39">
        <v>5.43154</v>
      </c>
      <c r="S2046" s="180">
        <v>338.3753958333333</v>
      </c>
      <c r="T2046" s="180">
        <f t="shared" si="148"/>
        <v>-29.413854166666681</v>
      </c>
      <c r="V2046" s="24">
        <f t="shared" si="143"/>
        <v>1813.7649391666666</v>
      </c>
      <c r="X2046" s="5">
        <v>82</v>
      </c>
      <c r="Z2046" s="20">
        <f t="shared" si="144"/>
        <v>1895.7649391666666</v>
      </c>
      <c r="AA2046" s="59">
        <f t="shared" si="142"/>
        <v>42057</v>
      </c>
      <c r="AB2046" s="25">
        <v>149.20769000000001</v>
      </c>
      <c r="AC2046" s="52">
        <v>355.76152000000002</v>
      </c>
      <c r="AD2046" s="53">
        <v>192.66675000000001</v>
      </c>
      <c r="AE2046" s="54">
        <v>456.96546000000001</v>
      </c>
      <c r="AF2046" s="55">
        <v>227.31288000000001</v>
      </c>
      <c r="AG2046" s="56">
        <v>32.797080000000001</v>
      </c>
      <c r="AH2046" s="100">
        <v>22.558666666666667</v>
      </c>
      <c r="AI2046" s="28">
        <v>0</v>
      </c>
      <c r="AJ2046" s="58">
        <v>11.60008</v>
      </c>
      <c r="AK2046" s="58"/>
      <c r="AL2046" s="35">
        <v>0</v>
      </c>
      <c r="AM2046" s="35"/>
      <c r="AN2046" s="35"/>
      <c r="AQ2046" s="24">
        <f t="shared" si="146"/>
        <v>1448.8701266666665</v>
      </c>
      <c r="AS2046" s="47">
        <v>315</v>
      </c>
      <c r="AU2046" s="20">
        <f t="shared" si="145"/>
        <v>1763.8701266666665</v>
      </c>
      <c r="AW2046" s="20">
        <f t="shared" si="147"/>
        <v>131.89481250000017</v>
      </c>
    </row>
    <row r="2047" spans="1:49" x14ac:dyDescent="0.25">
      <c r="A2047" t="str">
        <f>VLOOKUP($B2047,'Cushing Balance'!$C$2:$E$500,3,TRUE)</f>
        <v>82015</v>
      </c>
      <c r="B2047" s="1">
        <v>42058</v>
      </c>
      <c r="C2047" s="31"/>
      <c r="D2047" s="101">
        <v>134.79635000000002</v>
      </c>
      <c r="E2047" s="110">
        <v>187.20572916666666</v>
      </c>
      <c r="F2047" s="105">
        <v>312.51677083333334</v>
      </c>
      <c r="G2047" s="27"/>
      <c r="H2047" s="111">
        <v>150</v>
      </c>
      <c r="I2047" s="106">
        <v>42.116270833333338</v>
      </c>
      <c r="J2047" s="109">
        <v>187.69308333333333</v>
      </c>
      <c r="K2047" s="104">
        <v>115.32060416666667</v>
      </c>
      <c r="L2047" s="107">
        <v>21.163020833333331</v>
      </c>
      <c r="M2047" s="117">
        <v>397.14454166666667</v>
      </c>
      <c r="N2047" s="108">
        <v>143.02422916666666</v>
      </c>
      <c r="O2047" s="116">
        <v>38.077375000000004</v>
      </c>
      <c r="P2047" s="116"/>
      <c r="Q2047" s="116"/>
      <c r="R2047" s="39">
        <v>7.45906</v>
      </c>
      <c r="S2047" s="180">
        <v>357.84825000000001</v>
      </c>
      <c r="T2047" s="180">
        <f t="shared" si="148"/>
        <v>-39.296291666666662</v>
      </c>
      <c r="V2047" s="24">
        <f t="shared" si="143"/>
        <v>1736.5170350000001</v>
      </c>
      <c r="X2047" s="5">
        <v>82</v>
      </c>
      <c r="Z2047" s="20">
        <f t="shared" si="144"/>
        <v>1818.5170350000001</v>
      </c>
      <c r="AA2047" s="59">
        <f t="shared" si="142"/>
        <v>42058</v>
      </c>
      <c r="AB2047" s="25">
        <v>147.56448</v>
      </c>
      <c r="AC2047" s="52">
        <v>389.26633000000004</v>
      </c>
      <c r="AD2047" s="53">
        <v>39.353499999999997</v>
      </c>
      <c r="AE2047" s="54">
        <v>467.66841999999997</v>
      </c>
      <c r="AF2047" s="55">
        <v>203.15924999999999</v>
      </c>
      <c r="AG2047" s="56">
        <v>32.075150000000001</v>
      </c>
      <c r="AH2047" s="100">
        <v>23.123354166666669</v>
      </c>
      <c r="AI2047" s="28">
        <v>0</v>
      </c>
      <c r="AJ2047" s="58">
        <v>12.926920000000001</v>
      </c>
      <c r="AK2047" s="58"/>
      <c r="AL2047" s="35">
        <v>0</v>
      </c>
      <c r="AM2047" s="35"/>
      <c r="AN2047" s="35"/>
      <c r="AQ2047" s="24">
        <f t="shared" si="146"/>
        <v>1315.1374041666666</v>
      </c>
      <c r="AS2047" s="47">
        <v>315</v>
      </c>
      <c r="AU2047" s="20">
        <f t="shared" si="145"/>
        <v>1630.1374041666666</v>
      </c>
      <c r="AW2047" s="20">
        <f t="shared" si="147"/>
        <v>188.37963083333352</v>
      </c>
    </row>
    <row r="2048" spans="1:49" x14ac:dyDescent="0.25">
      <c r="A2048" t="str">
        <f>VLOOKUP($B2048,'Cushing Balance'!$C$2:$E$500,3,TRUE)</f>
        <v>82015</v>
      </c>
      <c r="B2048" s="1">
        <v>42059</v>
      </c>
      <c r="C2048" s="31"/>
      <c r="D2048" s="101">
        <v>115.53521000000001</v>
      </c>
      <c r="E2048" s="110">
        <v>155.9379375</v>
      </c>
      <c r="F2048" s="105">
        <v>312.16550000000001</v>
      </c>
      <c r="G2048" s="27"/>
      <c r="H2048" s="111">
        <v>150</v>
      </c>
      <c r="I2048" s="106">
        <v>82.10670833333333</v>
      </c>
      <c r="J2048" s="109">
        <v>136.23710416666665</v>
      </c>
      <c r="K2048" s="104">
        <v>112.8949375</v>
      </c>
      <c r="L2048" s="107">
        <v>21.109604166666667</v>
      </c>
      <c r="M2048" s="117">
        <v>365.61608333333334</v>
      </c>
      <c r="N2048" s="108">
        <v>125.350375</v>
      </c>
      <c r="O2048" s="116">
        <v>52.351583333333338</v>
      </c>
      <c r="P2048" s="116"/>
      <c r="Q2048" s="116"/>
      <c r="R2048" s="39">
        <v>1.1938800000000001</v>
      </c>
      <c r="S2048" s="180">
        <v>361.00450000000001</v>
      </c>
      <c r="T2048" s="180">
        <f t="shared" si="148"/>
        <v>-4.6115833333333285</v>
      </c>
      <c r="V2048" s="24">
        <f t="shared" si="143"/>
        <v>1630.4989233333333</v>
      </c>
      <c r="X2048" s="5">
        <v>82</v>
      </c>
      <c r="Z2048" s="20">
        <f t="shared" si="144"/>
        <v>1712.4989233333333</v>
      </c>
      <c r="AA2048" s="59">
        <f t="shared" si="142"/>
        <v>42059</v>
      </c>
      <c r="AB2048" s="25">
        <v>148.96348</v>
      </c>
      <c r="AC2048" s="52">
        <v>335.88533000000001</v>
      </c>
      <c r="AD2048" s="53">
        <v>95.828999999999994</v>
      </c>
      <c r="AE2048" s="54">
        <v>461.21845999999999</v>
      </c>
      <c r="AF2048" s="55">
        <v>226.02826999999999</v>
      </c>
      <c r="AG2048" s="56">
        <v>26.90146</v>
      </c>
      <c r="AH2048" s="100">
        <v>24.530750000000001</v>
      </c>
      <c r="AI2048" s="28">
        <v>0</v>
      </c>
      <c r="AJ2048" s="58">
        <v>12.43235</v>
      </c>
      <c r="AK2048" s="58"/>
      <c r="AL2048" s="35">
        <v>0</v>
      </c>
      <c r="AM2048" s="35"/>
      <c r="AN2048" s="35"/>
      <c r="AQ2048" s="24">
        <f t="shared" si="146"/>
        <v>1331.7891</v>
      </c>
      <c r="AS2048" s="47">
        <v>315</v>
      </c>
      <c r="AU2048" s="20">
        <f t="shared" si="145"/>
        <v>1646.7891</v>
      </c>
      <c r="AW2048" s="20">
        <f t="shared" si="147"/>
        <v>65.709823333333361</v>
      </c>
    </row>
    <row r="2049" spans="1:49" x14ac:dyDescent="0.25">
      <c r="A2049" t="str">
        <f>VLOOKUP($B2049,'Cushing Balance'!$C$2:$E$500,3,TRUE)</f>
        <v>82015</v>
      </c>
      <c r="B2049" s="1">
        <v>42060</v>
      </c>
      <c r="C2049" s="31"/>
      <c r="D2049" s="101">
        <v>364.43203999999997</v>
      </c>
      <c r="E2049" s="110">
        <v>177.89766666666665</v>
      </c>
      <c r="F2049" s="105">
        <v>301.0258541666667</v>
      </c>
      <c r="G2049" s="27"/>
      <c r="H2049" s="111">
        <v>147.06083333333333</v>
      </c>
      <c r="I2049" s="106">
        <v>96.904541666666674</v>
      </c>
      <c r="J2049" s="109">
        <v>140.13485416666666</v>
      </c>
      <c r="K2049" s="104">
        <v>104.37785416666667</v>
      </c>
      <c r="L2049" s="107">
        <v>21.225791666666669</v>
      </c>
      <c r="M2049" s="117">
        <v>302.13720833333332</v>
      </c>
      <c r="N2049" s="108">
        <v>134.35447916666666</v>
      </c>
      <c r="O2049" s="116">
        <v>65.491104166666659</v>
      </c>
      <c r="P2049" s="116"/>
      <c r="Q2049" s="116"/>
      <c r="R2049" s="39">
        <v>15.441559999999999</v>
      </c>
      <c r="S2049" s="180">
        <v>313.63904166666669</v>
      </c>
      <c r="T2049" s="180">
        <f t="shared" si="148"/>
        <v>11.501833333333366</v>
      </c>
      <c r="V2049" s="24">
        <f t="shared" si="143"/>
        <v>1870.4837874999998</v>
      </c>
      <c r="X2049" s="5">
        <v>82</v>
      </c>
      <c r="Z2049" s="20">
        <f t="shared" si="144"/>
        <v>1952.4837874999998</v>
      </c>
      <c r="AA2049" s="59">
        <f t="shared" si="142"/>
        <v>42060</v>
      </c>
      <c r="AB2049" s="25">
        <v>148.30851999999999</v>
      </c>
      <c r="AC2049" s="52">
        <v>368.60746</v>
      </c>
      <c r="AD2049" s="53">
        <v>73.789229999999989</v>
      </c>
      <c r="AE2049" s="54">
        <v>449.02108000000004</v>
      </c>
      <c r="AF2049" s="55">
        <v>233.34715</v>
      </c>
      <c r="AG2049" s="56">
        <v>33.818040000000003</v>
      </c>
      <c r="AH2049" s="100">
        <v>40.876354166666665</v>
      </c>
      <c r="AI2049" s="28">
        <v>0</v>
      </c>
      <c r="AJ2049" s="58">
        <v>11.5939</v>
      </c>
      <c r="AK2049" s="58"/>
      <c r="AL2049" s="35">
        <v>0</v>
      </c>
      <c r="AM2049" s="35"/>
      <c r="AN2049" s="35"/>
      <c r="AQ2049" s="24">
        <f t="shared" si="146"/>
        <v>1359.361734166667</v>
      </c>
      <c r="AS2049" s="47">
        <v>315</v>
      </c>
      <c r="AU2049" s="20">
        <f t="shared" si="145"/>
        <v>1674.361734166667</v>
      </c>
      <c r="AW2049" s="20">
        <f t="shared" si="147"/>
        <v>278.12205333333281</v>
      </c>
    </row>
    <row r="2050" spans="1:49" x14ac:dyDescent="0.25">
      <c r="A2050" t="str">
        <f>VLOOKUP($B2050,'Cushing Balance'!$C$2:$E$500,3,TRUE)</f>
        <v>82015</v>
      </c>
      <c r="B2050" s="1">
        <v>42061</v>
      </c>
      <c r="C2050" s="31"/>
      <c r="D2050" s="101">
        <v>429.15237999999999</v>
      </c>
      <c r="E2050" s="110">
        <v>151.578125</v>
      </c>
      <c r="F2050" s="105">
        <v>313.25031250000001</v>
      </c>
      <c r="G2050" s="27"/>
      <c r="H2050" s="111">
        <v>137.11472916666665</v>
      </c>
      <c r="I2050" s="106">
        <v>108.82260416666666</v>
      </c>
      <c r="J2050" s="109">
        <v>165.33058333333335</v>
      </c>
      <c r="K2050" s="104">
        <v>113.95110416666667</v>
      </c>
      <c r="L2050" s="107">
        <v>21.373333333333331</v>
      </c>
      <c r="M2050" s="117">
        <v>286.19943749999999</v>
      </c>
      <c r="N2050" s="108">
        <v>149.97049999999999</v>
      </c>
      <c r="O2050" s="116">
        <v>58.533583333333333</v>
      </c>
      <c r="P2050" s="116"/>
      <c r="Q2050" s="116"/>
      <c r="R2050" s="39">
        <v>7.4448299999999996</v>
      </c>
      <c r="S2050" s="180">
        <v>330.70166666666671</v>
      </c>
      <c r="T2050" s="180">
        <f t="shared" si="148"/>
        <v>44.502229166666723</v>
      </c>
      <c r="V2050" s="24">
        <f t="shared" si="143"/>
        <v>1942.7215224999998</v>
      </c>
      <c r="X2050" s="5">
        <v>82</v>
      </c>
      <c r="Z2050" s="20">
        <f t="shared" si="144"/>
        <v>2024.7215224999998</v>
      </c>
      <c r="AA2050" s="59">
        <f t="shared" si="142"/>
        <v>42061</v>
      </c>
      <c r="AB2050" s="25">
        <v>146.93635</v>
      </c>
      <c r="AC2050" s="52">
        <v>356.24662999999998</v>
      </c>
      <c r="AD2050" s="53">
        <v>169.66538</v>
      </c>
      <c r="AE2050" s="54">
        <v>459.21118999999999</v>
      </c>
      <c r="AF2050" s="55">
        <v>233.28267000000002</v>
      </c>
      <c r="AG2050" s="56">
        <v>35.060559999999995</v>
      </c>
      <c r="AH2050" s="100">
        <v>26.816020833333333</v>
      </c>
      <c r="AI2050" s="28">
        <v>0</v>
      </c>
      <c r="AJ2050" s="58">
        <v>6.15463</v>
      </c>
      <c r="AK2050" s="58"/>
      <c r="AL2050" s="35">
        <v>0</v>
      </c>
      <c r="AM2050" s="35"/>
      <c r="AN2050" s="35"/>
      <c r="AQ2050" s="24">
        <f t="shared" si="146"/>
        <v>1433.3734308333333</v>
      </c>
      <c r="AS2050" s="47">
        <v>315</v>
      </c>
      <c r="AU2050" s="20">
        <f t="shared" si="145"/>
        <v>1748.3734308333333</v>
      </c>
      <c r="AW2050" s="20">
        <f t="shared" si="147"/>
        <v>276.34809166666651</v>
      </c>
    </row>
    <row r="2051" spans="1:49" x14ac:dyDescent="0.25">
      <c r="A2051" t="str">
        <f>VLOOKUP($B2051,'Cushing Balance'!$C$2:$E$500,3,TRUE)</f>
        <v>82015</v>
      </c>
      <c r="B2051" s="1">
        <v>42062</v>
      </c>
      <c r="C2051" s="31"/>
      <c r="D2051" s="101">
        <v>123.31833</v>
      </c>
      <c r="E2051" s="110">
        <v>67.391229166666676</v>
      </c>
      <c r="F2051" s="105">
        <v>316.09095833333333</v>
      </c>
      <c r="G2051" s="27"/>
      <c r="H2051" s="111">
        <v>150</v>
      </c>
      <c r="I2051" s="106">
        <v>96.427916666666675</v>
      </c>
      <c r="J2051" s="109">
        <v>224.62483333333336</v>
      </c>
      <c r="K2051" s="104">
        <v>117.54070833333333</v>
      </c>
      <c r="L2051" s="107">
        <v>21.1559375</v>
      </c>
      <c r="M2051" s="117">
        <v>344.89877083333329</v>
      </c>
      <c r="N2051" s="108">
        <v>71.127770833333329</v>
      </c>
      <c r="O2051" s="116">
        <v>60.4371875</v>
      </c>
      <c r="P2051" s="116"/>
      <c r="Q2051" s="116"/>
      <c r="R2051" s="39">
        <v>8.1482299999999999</v>
      </c>
      <c r="S2051" s="180">
        <v>366.67177083333331</v>
      </c>
      <c r="T2051" s="180">
        <f t="shared" si="148"/>
        <v>21.773000000000025</v>
      </c>
      <c r="V2051" s="24">
        <f t="shared" si="143"/>
        <v>1601.1618724999998</v>
      </c>
      <c r="X2051" s="5">
        <v>82</v>
      </c>
      <c r="Z2051" s="20">
        <f t="shared" si="144"/>
        <v>1683.1618724999998</v>
      </c>
      <c r="AA2051" s="59">
        <f t="shared" si="142"/>
        <v>42062</v>
      </c>
      <c r="AB2051" s="25">
        <v>146.65932999999998</v>
      </c>
      <c r="AC2051" s="52">
        <v>353.65571</v>
      </c>
      <c r="AD2051" s="53">
        <v>306.13653999999997</v>
      </c>
      <c r="AE2051" s="54">
        <v>428.07625000000002</v>
      </c>
      <c r="AF2051" s="55">
        <v>233.75418999999999</v>
      </c>
      <c r="AG2051" s="56">
        <v>34.961669999999998</v>
      </c>
      <c r="AH2051" s="100">
        <v>24.188874999999999</v>
      </c>
      <c r="AI2051" s="28">
        <v>0</v>
      </c>
      <c r="AJ2051" s="58">
        <v>4.38131</v>
      </c>
      <c r="AK2051" s="58"/>
      <c r="AL2051" s="35">
        <v>0</v>
      </c>
      <c r="AM2051" s="35"/>
      <c r="AN2051" s="35"/>
      <c r="AQ2051" s="24">
        <f t="shared" si="146"/>
        <v>1531.8138750000001</v>
      </c>
      <c r="AS2051" s="47">
        <v>315</v>
      </c>
      <c r="AU2051" s="20">
        <f t="shared" si="145"/>
        <v>1846.8138750000001</v>
      </c>
      <c r="AW2051" s="20">
        <f t="shared" si="147"/>
        <v>-163.65200250000021</v>
      </c>
    </row>
    <row r="2052" spans="1:49" x14ac:dyDescent="0.25">
      <c r="A2052" t="str">
        <f>VLOOKUP($B2052,'Cushing Balance'!$C$2:$E$500,3,TRUE)</f>
        <v>92015</v>
      </c>
      <c r="B2052" s="1">
        <v>42063</v>
      </c>
      <c r="C2052" s="31"/>
      <c r="D2052" s="101">
        <v>391.43988000000002</v>
      </c>
      <c r="E2052" s="110">
        <v>170.41364583333333</v>
      </c>
      <c r="F2052" s="105">
        <v>309.27687234042554</v>
      </c>
      <c r="G2052" s="27"/>
      <c r="H2052" s="111">
        <v>150</v>
      </c>
      <c r="I2052" s="106">
        <v>45.0621875</v>
      </c>
      <c r="J2052" s="109">
        <v>227.45764583333334</v>
      </c>
      <c r="K2052" s="104">
        <v>116.12210416666667</v>
      </c>
      <c r="L2052" s="107">
        <v>21.160229166666667</v>
      </c>
      <c r="M2052" s="117">
        <v>323.70472916666671</v>
      </c>
      <c r="N2052" s="108">
        <v>102.34664583333333</v>
      </c>
      <c r="O2052" s="116">
        <v>29.915916666666668</v>
      </c>
      <c r="P2052" s="116"/>
      <c r="Q2052" s="116"/>
      <c r="R2052" s="39">
        <v>64.056600000000003</v>
      </c>
      <c r="S2052" s="180">
        <v>336.06568750000002</v>
      </c>
      <c r="T2052" s="180">
        <f t="shared" si="148"/>
        <v>12.360958333333315</v>
      </c>
      <c r="V2052" s="24">
        <f t="shared" si="143"/>
        <v>1950.9564565070923</v>
      </c>
      <c r="X2052" s="5">
        <v>82</v>
      </c>
      <c r="Z2052" s="20">
        <f t="shared" si="144"/>
        <v>2032.9564565070923</v>
      </c>
      <c r="AA2052" s="59">
        <f t="shared" si="142"/>
        <v>42063</v>
      </c>
      <c r="AB2052" s="25">
        <v>148.86042</v>
      </c>
      <c r="AC2052" s="52">
        <v>331.86065000000002</v>
      </c>
      <c r="AD2052" s="53">
        <v>160.90748000000002</v>
      </c>
      <c r="AE2052" s="54">
        <v>433.4074</v>
      </c>
      <c r="AF2052" s="55">
        <v>235.08037999999999</v>
      </c>
      <c r="AG2052" s="56">
        <v>23.42173</v>
      </c>
      <c r="AH2052" s="100">
        <v>22.981750000000002</v>
      </c>
      <c r="AI2052" s="28">
        <v>0</v>
      </c>
      <c r="AJ2052" s="58">
        <v>5.2926299999999999</v>
      </c>
      <c r="AK2052" s="58"/>
      <c r="AL2052" s="35">
        <v>0</v>
      </c>
      <c r="AM2052" s="35"/>
      <c r="AN2052" s="35"/>
      <c r="AQ2052" s="24">
        <f t="shared" si="146"/>
        <v>1361.8124400000002</v>
      </c>
      <c r="AS2052" s="47">
        <v>315</v>
      </c>
      <c r="AU2052" s="20">
        <f t="shared" si="145"/>
        <v>1676.8124400000002</v>
      </c>
      <c r="AW2052" s="20">
        <f t="shared" si="147"/>
        <v>356.14401650709215</v>
      </c>
    </row>
    <row r="2053" spans="1:49" x14ac:dyDescent="0.25">
      <c r="A2053" t="str">
        <f>VLOOKUP($B2053,'Cushing Balance'!$C$2:$E$500,3,TRUE)</f>
        <v>92015</v>
      </c>
      <c r="B2053" s="1">
        <v>42064</v>
      </c>
      <c r="C2053" s="31"/>
      <c r="D2053" s="101">
        <v>284.23131000000001</v>
      </c>
      <c r="E2053" s="110">
        <v>134.86810416666665</v>
      </c>
      <c r="F2053" s="105">
        <v>289.00637499999999</v>
      </c>
      <c r="G2053" s="27"/>
      <c r="H2053" s="111">
        <v>136.79939583333334</v>
      </c>
      <c r="I2053" s="106">
        <v>50.324395833333334</v>
      </c>
      <c r="J2053" s="109">
        <v>215.84954166666665</v>
      </c>
      <c r="K2053" s="104">
        <v>112.70997916666667</v>
      </c>
      <c r="L2053" s="107">
        <v>21.201125000000001</v>
      </c>
      <c r="M2053" s="117">
        <v>368.68954166666668</v>
      </c>
      <c r="N2053" s="108">
        <v>123.13229166666667</v>
      </c>
      <c r="O2053" s="116">
        <v>35.430416666666666</v>
      </c>
      <c r="P2053" s="116"/>
      <c r="Q2053" s="116"/>
      <c r="R2053" s="39">
        <v>66.148420000000002</v>
      </c>
      <c r="S2053" s="180">
        <v>346.424375</v>
      </c>
      <c r="T2053" s="180">
        <f t="shared" si="148"/>
        <v>-22.265166666666687</v>
      </c>
      <c r="V2053" s="24">
        <f t="shared" si="143"/>
        <v>1838.3908966666668</v>
      </c>
      <c r="X2053" s="5">
        <v>82</v>
      </c>
      <c r="Z2053" s="20">
        <f t="shared" si="144"/>
        <v>1920.3908966666668</v>
      </c>
      <c r="AA2053" s="59">
        <f t="shared" si="142"/>
        <v>42064</v>
      </c>
      <c r="AB2053" s="25">
        <v>148.50115</v>
      </c>
      <c r="AC2053" s="52">
        <v>300.23530999999997</v>
      </c>
      <c r="AD2053" s="53">
        <v>89.483249999999998</v>
      </c>
      <c r="AE2053" s="54">
        <v>426.20127000000002</v>
      </c>
      <c r="AF2053" s="55">
        <v>237.11096000000001</v>
      </c>
      <c r="AG2053" s="56">
        <v>23.636939999999999</v>
      </c>
      <c r="AH2053" s="100">
        <v>19.943895833333332</v>
      </c>
      <c r="AI2053" s="28">
        <v>0</v>
      </c>
      <c r="AJ2053" s="58">
        <v>6.1916899999999995</v>
      </c>
      <c r="AK2053" s="58"/>
      <c r="AL2053" s="35">
        <v>0</v>
      </c>
      <c r="AM2053" s="35"/>
      <c r="AN2053" s="35"/>
      <c r="AQ2053" s="24">
        <f t="shared" si="146"/>
        <v>1251.3044658333336</v>
      </c>
      <c r="AS2053" s="47">
        <v>315</v>
      </c>
      <c r="AU2053" s="20">
        <f t="shared" si="145"/>
        <v>1566.3044658333336</v>
      </c>
      <c r="AW2053" s="20">
        <f t="shared" si="147"/>
        <v>354.08643083333322</v>
      </c>
    </row>
    <row r="2054" spans="1:49" x14ac:dyDescent="0.25">
      <c r="A2054" t="str">
        <f>VLOOKUP($B2054,'Cushing Balance'!$C$2:$E$500,3,TRUE)</f>
        <v>92015</v>
      </c>
      <c r="B2054" s="1">
        <v>42065</v>
      </c>
      <c r="C2054" s="31"/>
      <c r="D2054" s="101">
        <v>196.21604000000002</v>
      </c>
      <c r="E2054" s="110">
        <v>190.420875</v>
      </c>
      <c r="F2054" s="105">
        <v>351.44200000000001</v>
      </c>
      <c r="G2054" s="27"/>
      <c r="H2054" s="111">
        <v>149.99991666666665</v>
      </c>
      <c r="I2054" s="106">
        <v>73.4386875</v>
      </c>
      <c r="J2054" s="109">
        <v>228.49458333333334</v>
      </c>
      <c r="K2054" s="104">
        <v>103.03295833333333</v>
      </c>
      <c r="L2054" s="107">
        <v>21.370270833333333</v>
      </c>
      <c r="M2054" s="117">
        <v>375.31212499999998</v>
      </c>
      <c r="N2054" s="108">
        <v>141.31989583333333</v>
      </c>
      <c r="O2054" s="116">
        <v>58.227208333333337</v>
      </c>
      <c r="P2054" s="116"/>
      <c r="Q2054" s="116"/>
      <c r="R2054" s="39">
        <v>50.859349999999999</v>
      </c>
      <c r="S2054" s="180">
        <v>360.35243750000001</v>
      </c>
      <c r="T2054" s="180">
        <f t="shared" si="148"/>
        <v>-14.959687499999973</v>
      </c>
      <c r="V2054" s="24">
        <f t="shared" si="143"/>
        <v>1940.1339108333329</v>
      </c>
      <c r="X2054" s="5">
        <v>82</v>
      </c>
      <c r="Z2054" s="20">
        <f t="shared" si="144"/>
        <v>2022.1339108333329</v>
      </c>
      <c r="AA2054" s="59">
        <f t="shared" si="142"/>
        <v>42065</v>
      </c>
      <c r="AB2054" s="25">
        <v>145.51804000000001</v>
      </c>
      <c r="AC2054" s="52">
        <v>193.13317000000001</v>
      </c>
      <c r="AD2054" s="53">
        <v>215.41389999999998</v>
      </c>
      <c r="AE2054" s="54">
        <v>451.04108000000002</v>
      </c>
      <c r="AF2054" s="55">
        <v>237.0994</v>
      </c>
      <c r="AG2054" s="56">
        <v>23.793900000000001</v>
      </c>
      <c r="AH2054" s="100">
        <v>19.538020833333331</v>
      </c>
      <c r="AI2054" s="28">
        <v>0</v>
      </c>
      <c r="AJ2054" s="58">
        <v>7.4952299999999994</v>
      </c>
      <c r="AK2054" s="58"/>
      <c r="AL2054" s="35">
        <v>0</v>
      </c>
      <c r="AM2054" s="35"/>
      <c r="AN2054" s="35"/>
      <c r="AQ2054" s="24">
        <f t="shared" si="146"/>
        <v>1293.0327408333333</v>
      </c>
      <c r="AS2054" s="47">
        <v>315</v>
      </c>
      <c r="AU2054" s="20">
        <f t="shared" si="145"/>
        <v>1608.0327408333333</v>
      </c>
      <c r="AW2054" s="20">
        <f t="shared" si="147"/>
        <v>414.10116999999968</v>
      </c>
    </row>
    <row r="2055" spans="1:49" x14ac:dyDescent="0.25">
      <c r="A2055" t="str">
        <f>VLOOKUP($B2055,'Cushing Balance'!$C$2:$E$500,3,TRUE)</f>
        <v>92015</v>
      </c>
      <c r="B2055" s="1">
        <v>42066</v>
      </c>
      <c r="C2055" s="31"/>
      <c r="D2055" s="101">
        <v>466.95296000000002</v>
      </c>
      <c r="E2055" s="110">
        <v>179.38229166666665</v>
      </c>
      <c r="F2055" s="105">
        <v>290.76220833333332</v>
      </c>
      <c r="G2055" s="27"/>
      <c r="H2055" s="111">
        <v>101.45075</v>
      </c>
      <c r="I2055" s="106">
        <v>99.756187499999996</v>
      </c>
      <c r="J2055" s="109">
        <v>218.51300000000001</v>
      </c>
      <c r="K2055" s="104">
        <v>117.64591666666666</v>
      </c>
      <c r="L2055" s="107">
        <v>21.436708333333332</v>
      </c>
      <c r="M2055" s="117">
        <v>380.72187500000001</v>
      </c>
      <c r="N2055" s="108">
        <v>150</v>
      </c>
      <c r="O2055" s="116">
        <v>71.860020833333323</v>
      </c>
      <c r="P2055" s="116"/>
      <c r="Q2055" s="116"/>
      <c r="R2055" s="39">
        <v>52.140730000000005</v>
      </c>
      <c r="S2055" s="180">
        <v>343.24741666666671</v>
      </c>
      <c r="T2055" s="180">
        <f t="shared" si="148"/>
        <v>-37.474458333333303</v>
      </c>
      <c r="V2055" s="24">
        <f t="shared" si="143"/>
        <v>2150.622648333333</v>
      </c>
      <c r="X2055" s="5">
        <v>82</v>
      </c>
      <c r="Z2055" s="20">
        <f t="shared" si="144"/>
        <v>2232.622648333333</v>
      </c>
      <c r="AA2055" s="59">
        <f t="shared" si="142"/>
        <v>42066</v>
      </c>
      <c r="AB2055" s="25">
        <v>147.55917000000002</v>
      </c>
      <c r="AC2055" s="52">
        <v>331.91022999999996</v>
      </c>
      <c r="AD2055" s="53">
        <v>236.33577</v>
      </c>
      <c r="AE2055" s="54">
        <v>435.52224999999999</v>
      </c>
      <c r="AF2055" s="55">
        <v>233.93354000000002</v>
      </c>
      <c r="AG2055" s="56">
        <v>17.56915</v>
      </c>
      <c r="AH2055" s="100">
        <v>27.65175</v>
      </c>
      <c r="AI2055" s="28">
        <v>0</v>
      </c>
      <c r="AJ2055" s="58">
        <v>11.84094</v>
      </c>
      <c r="AK2055" s="58"/>
      <c r="AL2055" s="35">
        <v>0</v>
      </c>
      <c r="AM2055" s="35"/>
      <c r="AN2055" s="35"/>
      <c r="AQ2055" s="24">
        <f t="shared" si="146"/>
        <v>1442.3228000000001</v>
      </c>
      <c r="AS2055" s="47">
        <v>315</v>
      </c>
      <c r="AU2055" s="20">
        <f t="shared" si="145"/>
        <v>1757.3228000000001</v>
      </c>
      <c r="AW2055" s="20">
        <f t="shared" si="147"/>
        <v>475.29984833333287</v>
      </c>
    </row>
    <row r="2056" spans="1:49" x14ac:dyDescent="0.25">
      <c r="A2056" t="str">
        <f>VLOOKUP($B2056,'Cushing Balance'!$C$2:$E$500,3,TRUE)</f>
        <v>92015</v>
      </c>
      <c r="B2056" s="1">
        <v>42067</v>
      </c>
      <c r="C2056" s="31"/>
      <c r="D2056" s="101">
        <v>196.66667000000001</v>
      </c>
      <c r="E2056" s="110">
        <v>189.35149999999999</v>
      </c>
      <c r="F2056" s="105">
        <v>225.82614583333336</v>
      </c>
      <c r="G2056" s="27"/>
      <c r="H2056" s="111">
        <v>122.72</v>
      </c>
      <c r="I2056" s="106">
        <v>96.091729166666667</v>
      </c>
      <c r="J2056" s="109">
        <v>220.87529166666667</v>
      </c>
      <c r="K2056" s="104">
        <v>112.80872916666667</v>
      </c>
      <c r="L2056" s="107">
        <v>21.388604166666667</v>
      </c>
      <c r="M2056" s="117">
        <v>342.54983333333331</v>
      </c>
      <c r="N2056" s="108">
        <v>139.79147916666665</v>
      </c>
      <c r="O2056" s="116">
        <v>62.059624999999997</v>
      </c>
      <c r="P2056" s="116"/>
      <c r="Q2056" s="116"/>
      <c r="R2056" s="39">
        <v>39.203189999999999</v>
      </c>
      <c r="S2056" s="180">
        <v>338.69625000000002</v>
      </c>
      <c r="T2056" s="180">
        <f t="shared" si="148"/>
        <v>-3.8535833333332903</v>
      </c>
      <c r="V2056" s="24">
        <f t="shared" si="143"/>
        <v>1769.3327975</v>
      </c>
      <c r="X2056" s="5">
        <v>82</v>
      </c>
      <c r="Z2056" s="20">
        <f t="shared" si="144"/>
        <v>1851.3327975</v>
      </c>
      <c r="AA2056" s="59">
        <f t="shared" ref="AA2056:AA2119" si="149">B2056</f>
        <v>42067</v>
      </c>
      <c r="AB2056" s="25">
        <v>148.82650000000001</v>
      </c>
      <c r="AC2056" s="52">
        <v>337.01702</v>
      </c>
      <c r="AD2056" s="53">
        <v>156.80413000000001</v>
      </c>
      <c r="AE2056" s="54">
        <v>440.30446000000001</v>
      </c>
      <c r="AF2056" s="55">
        <v>236.75869</v>
      </c>
      <c r="AG2056" s="56">
        <v>1.8042899999999999</v>
      </c>
      <c r="AH2056" s="100">
        <v>43.670749999999998</v>
      </c>
      <c r="AI2056" s="28">
        <v>0</v>
      </c>
      <c r="AJ2056" s="58">
        <v>13.3329</v>
      </c>
      <c r="AK2056" s="58"/>
      <c r="AL2056" s="35">
        <v>0</v>
      </c>
      <c r="AM2056" s="35"/>
      <c r="AN2056" s="35"/>
      <c r="AQ2056" s="24">
        <f t="shared" si="146"/>
        <v>1378.51874</v>
      </c>
      <c r="AS2056" s="47">
        <v>315</v>
      </c>
      <c r="AU2056" s="20">
        <f t="shared" si="145"/>
        <v>1693.51874</v>
      </c>
      <c r="AW2056" s="20">
        <f t="shared" si="147"/>
        <v>157.81405749999999</v>
      </c>
    </row>
    <row r="2057" spans="1:49" x14ac:dyDescent="0.25">
      <c r="A2057" t="str">
        <f>VLOOKUP($B2057,'Cushing Balance'!$C$2:$E$500,3,TRUE)</f>
        <v>92015</v>
      </c>
      <c r="B2057" s="1">
        <v>42068</v>
      </c>
      <c r="C2057" s="31"/>
      <c r="D2057" s="101">
        <v>147.5</v>
      </c>
      <c r="E2057" s="110">
        <v>191.46518750000001</v>
      </c>
      <c r="F2057" s="105">
        <v>279.72787499999998</v>
      </c>
      <c r="G2057" s="27"/>
      <c r="H2057" s="111">
        <v>150</v>
      </c>
      <c r="I2057" s="106">
        <v>88.407124999999994</v>
      </c>
      <c r="J2057" s="109">
        <v>191.92522916666667</v>
      </c>
      <c r="K2057" s="104">
        <v>98.065083333333334</v>
      </c>
      <c r="L2057" s="107">
        <v>21.471125000000001</v>
      </c>
      <c r="M2057" s="117">
        <v>372.74164583333334</v>
      </c>
      <c r="N2057" s="108">
        <v>150</v>
      </c>
      <c r="O2057" s="116">
        <v>44.330479166666663</v>
      </c>
      <c r="P2057" s="116"/>
      <c r="Q2057" s="116"/>
      <c r="R2057" s="39">
        <v>53.389749999999999</v>
      </c>
      <c r="S2057" s="180">
        <v>385.97352083333334</v>
      </c>
      <c r="T2057" s="180">
        <f t="shared" si="148"/>
        <v>13.231875000000002</v>
      </c>
      <c r="V2057" s="24">
        <f t="shared" si="143"/>
        <v>1789.0235000000002</v>
      </c>
      <c r="X2057" s="5">
        <v>82</v>
      </c>
      <c r="Z2057" s="20">
        <f t="shared" si="144"/>
        <v>1871.0235000000002</v>
      </c>
      <c r="AA2057" s="59">
        <f t="shared" si="149"/>
        <v>42068</v>
      </c>
      <c r="AB2057" s="25">
        <v>148.29657999999998</v>
      </c>
      <c r="AC2057" s="52">
        <v>332.05646000000002</v>
      </c>
      <c r="AD2057" s="53">
        <v>79.879019999999997</v>
      </c>
      <c r="AE2057" s="54">
        <v>433.66783000000004</v>
      </c>
      <c r="AF2057" s="55">
        <v>233.50181000000001</v>
      </c>
      <c r="AG2057" s="56">
        <v>27.564229999999998</v>
      </c>
      <c r="AH2057" s="100">
        <v>20.327895833333333</v>
      </c>
      <c r="AI2057" s="28">
        <v>0</v>
      </c>
      <c r="AJ2057" s="58">
        <v>8.9760200000000001</v>
      </c>
      <c r="AK2057" s="58"/>
      <c r="AL2057" s="35">
        <v>0</v>
      </c>
      <c r="AM2057" s="35"/>
      <c r="AN2057" s="35"/>
      <c r="AQ2057" s="24">
        <f t="shared" si="146"/>
        <v>1284.2698458333332</v>
      </c>
      <c r="AS2057" s="47">
        <v>315</v>
      </c>
      <c r="AU2057" s="20">
        <f t="shared" si="145"/>
        <v>1599.2698458333332</v>
      </c>
      <c r="AW2057" s="20">
        <f t="shared" si="147"/>
        <v>271.75365416666705</v>
      </c>
    </row>
    <row r="2058" spans="1:49" x14ac:dyDescent="0.25">
      <c r="A2058" t="str">
        <f>VLOOKUP($B2058,'Cushing Balance'!$C$2:$E$500,3,TRUE)</f>
        <v>92015</v>
      </c>
      <c r="B2058" s="1">
        <v>42069</v>
      </c>
      <c r="C2058" s="31"/>
      <c r="D2058" s="101">
        <v>221.14189999999999</v>
      </c>
      <c r="E2058" s="110">
        <v>195.94610416666666</v>
      </c>
      <c r="F2058" s="105">
        <v>216.424375</v>
      </c>
      <c r="G2058" s="27"/>
      <c r="H2058" s="111">
        <v>150</v>
      </c>
      <c r="I2058" s="106">
        <v>94.703999999999994</v>
      </c>
      <c r="J2058" s="109">
        <v>183.75743750000001</v>
      </c>
      <c r="K2058" s="104">
        <v>95.119812499999995</v>
      </c>
      <c r="L2058" s="107">
        <v>21.814937499999999</v>
      </c>
      <c r="M2058" s="117">
        <v>365.11937499999999</v>
      </c>
      <c r="N2058" s="108">
        <v>148.07991666666666</v>
      </c>
      <c r="O2058" s="116">
        <v>65.875874999999994</v>
      </c>
      <c r="P2058" s="116"/>
      <c r="Q2058" s="116"/>
      <c r="R2058" s="39">
        <v>49.735309999999998</v>
      </c>
      <c r="S2058" s="180">
        <v>352.59566666666666</v>
      </c>
      <c r="T2058" s="180">
        <f t="shared" si="148"/>
        <v>-12.523708333333332</v>
      </c>
      <c r="V2058" s="24">
        <f t="shared" ref="V2058:V2121" si="150">SUM(D2058:R2058)</f>
        <v>1807.7190433333333</v>
      </c>
      <c r="X2058" s="5">
        <v>82</v>
      </c>
      <c r="Z2058" s="20">
        <f t="shared" ref="Z2058:Z2121" si="151">X2058+V2058</f>
        <v>1889.7190433333333</v>
      </c>
      <c r="AA2058" s="59">
        <f t="shared" si="149"/>
        <v>42069</v>
      </c>
      <c r="AB2058" s="25">
        <v>149.89254</v>
      </c>
      <c r="AC2058" s="52">
        <v>340.02413000000001</v>
      </c>
      <c r="AD2058" s="53">
        <v>5.8239999999999998</v>
      </c>
      <c r="AE2058" s="54">
        <v>368.57733000000002</v>
      </c>
      <c r="AF2058" s="55">
        <v>231.66881000000001</v>
      </c>
      <c r="AG2058" s="56">
        <v>36.915169999999996</v>
      </c>
      <c r="AH2058" s="100">
        <v>21.048666666666669</v>
      </c>
      <c r="AI2058" s="28">
        <v>0</v>
      </c>
      <c r="AJ2058" s="58">
        <v>14.561170000000001</v>
      </c>
      <c r="AK2058" s="58"/>
      <c r="AL2058" s="35">
        <v>0</v>
      </c>
      <c r="AM2058" s="35"/>
      <c r="AN2058" s="35"/>
      <c r="AQ2058" s="24">
        <f t="shared" si="146"/>
        <v>1168.5118166666664</v>
      </c>
      <c r="AS2058" s="47">
        <v>315</v>
      </c>
      <c r="AU2058" s="20">
        <f t="shared" ref="AU2058:AU2121" si="152">AS2058+AQ2058</f>
        <v>1483.5118166666664</v>
      </c>
      <c r="AW2058" s="20">
        <f t="shared" si="147"/>
        <v>406.20722666666688</v>
      </c>
    </row>
    <row r="2059" spans="1:49" x14ac:dyDescent="0.25">
      <c r="A2059" t="str">
        <f>VLOOKUP($B2059,'Cushing Balance'!$C$2:$E$500,3,TRUE)</f>
        <v>102015</v>
      </c>
      <c r="B2059" s="1">
        <v>42070</v>
      </c>
      <c r="C2059" s="31"/>
      <c r="D2059" s="101">
        <v>184.375</v>
      </c>
      <c r="E2059" s="110">
        <v>191.46856249999999</v>
      </c>
      <c r="F2059" s="105">
        <v>0</v>
      </c>
      <c r="G2059" s="27"/>
      <c r="H2059" s="111">
        <v>129.00624999999999</v>
      </c>
      <c r="I2059" s="106">
        <v>107.06908333333332</v>
      </c>
      <c r="J2059" s="109">
        <v>183.17487499999999</v>
      </c>
      <c r="K2059" s="104">
        <v>90.725416666666675</v>
      </c>
      <c r="L2059" s="107">
        <v>21.855770833333331</v>
      </c>
      <c r="M2059" s="117">
        <v>386.84614583333331</v>
      </c>
      <c r="N2059" s="108">
        <v>112.76964583333333</v>
      </c>
      <c r="O2059" s="116">
        <v>68.18416666666667</v>
      </c>
      <c r="P2059" s="116"/>
      <c r="Q2059" s="116"/>
      <c r="R2059" s="39">
        <v>51.048099999999998</v>
      </c>
      <c r="S2059" s="180">
        <v>339.12739583333331</v>
      </c>
      <c r="T2059" s="180">
        <f t="shared" si="148"/>
        <v>-47.71875</v>
      </c>
      <c r="V2059" s="24">
        <f t="shared" si="150"/>
        <v>1526.5230166666665</v>
      </c>
      <c r="X2059" s="5">
        <v>82</v>
      </c>
      <c r="Z2059" s="20">
        <f t="shared" si="151"/>
        <v>1608.5230166666665</v>
      </c>
      <c r="AA2059" s="59">
        <f t="shared" si="149"/>
        <v>42070</v>
      </c>
      <c r="AB2059" s="25">
        <v>150.55835000000002</v>
      </c>
      <c r="AC2059" s="52">
        <v>335.44752</v>
      </c>
      <c r="AD2059" s="53">
        <v>25.343919999999997</v>
      </c>
      <c r="AE2059" s="54">
        <v>387.13215000000002</v>
      </c>
      <c r="AF2059" s="55">
        <v>229.88604000000001</v>
      </c>
      <c r="AG2059" s="56">
        <v>38.648099999999999</v>
      </c>
      <c r="AH2059" s="100">
        <v>17.671500000000002</v>
      </c>
      <c r="AI2059" s="28">
        <v>0</v>
      </c>
      <c r="AJ2059" s="58">
        <v>15.616580000000001</v>
      </c>
      <c r="AK2059" s="58"/>
      <c r="AL2059" s="35">
        <v>0</v>
      </c>
      <c r="AM2059" s="35"/>
      <c r="AN2059" s="35"/>
      <c r="AQ2059" s="24">
        <f t="shared" ref="AQ2059:AQ2122" si="153">SUM(AB2059:AO2059)</f>
        <v>1200.3041599999999</v>
      </c>
      <c r="AS2059" s="47">
        <v>315</v>
      </c>
      <c r="AU2059" s="20">
        <f t="shared" si="152"/>
        <v>1515.3041599999999</v>
      </c>
      <c r="AW2059" s="20">
        <f t="shared" si="147"/>
        <v>93.218856666666625</v>
      </c>
    </row>
    <row r="2060" spans="1:49" x14ac:dyDescent="0.25">
      <c r="A2060" t="str">
        <f>VLOOKUP($B2060,'Cushing Balance'!$C$2:$E$500,3,TRUE)</f>
        <v>102015</v>
      </c>
      <c r="B2060" s="1">
        <v>42071</v>
      </c>
      <c r="C2060" s="31"/>
      <c r="D2060" s="101">
        <v>268.40737999999999</v>
      </c>
      <c r="E2060" s="110">
        <v>166.4006875</v>
      </c>
      <c r="F2060" s="105">
        <v>0</v>
      </c>
      <c r="G2060" s="27"/>
      <c r="H2060" s="111">
        <v>150</v>
      </c>
      <c r="I2060" s="106">
        <v>82.120937499999997</v>
      </c>
      <c r="J2060" s="109">
        <v>181.76045833333333</v>
      </c>
      <c r="K2060" s="104">
        <v>96.815354166666665</v>
      </c>
      <c r="L2060" s="107">
        <v>21.902104166666668</v>
      </c>
      <c r="M2060" s="117">
        <v>390.26089583333334</v>
      </c>
      <c r="N2060" s="108">
        <v>145.06239583333334</v>
      </c>
      <c r="O2060" s="116">
        <v>66.12466666666667</v>
      </c>
      <c r="P2060" s="116"/>
      <c r="Q2060" s="116"/>
      <c r="R2060" s="39">
        <v>83.107309999999998</v>
      </c>
      <c r="S2060" s="180">
        <v>380.11787500000003</v>
      </c>
      <c r="T2060" s="180">
        <f t="shared" si="148"/>
        <v>-10.14302083333331</v>
      </c>
      <c r="V2060" s="24">
        <f t="shared" si="150"/>
        <v>1651.96219</v>
      </c>
      <c r="X2060" s="5">
        <v>82</v>
      </c>
      <c r="Z2060" s="20">
        <f t="shared" si="151"/>
        <v>1733.96219</v>
      </c>
      <c r="AA2060" s="59">
        <f t="shared" si="149"/>
        <v>42071</v>
      </c>
      <c r="AB2060" s="25">
        <v>149.91504</v>
      </c>
      <c r="AC2060" s="52">
        <v>338.67399999999998</v>
      </c>
      <c r="AD2060" s="53">
        <v>80.267479999999992</v>
      </c>
      <c r="AE2060" s="54">
        <v>363.56612999999999</v>
      </c>
      <c r="AF2060" s="55">
        <v>229.27694</v>
      </c>
      <c r="AG2060" s="56">
        <v>38.301769999999998</v>
      </c>
      <c r="AH2060" s="100">
        <v>12.112895833333333</v>
      </c>
      <c r="AI2060" s="28">
        <v>0</v>
      </c>
      <c r="AJ2060" s="58">
        <v>13.897440000000001</v>
      </c>
      <c r="AK2060" s="58"/>
      <c r="AL2060" s="35">
        <v>0</v>
      </c>
      <c r="AM2060" s="35"/>
      <c r="AN2060" s="35"/>
      <c r="AQ2060" s="24">
        <f t="shared" si="153"/>
        <v>1226.0116958333333</v>
      </c>
      <c r="AS2060" s="47">
        <v>315</v>
      </c>
      <c r="AU2060" s="20">
        <f t="shared" si="152"/>
        <v>1541.0116958333333</v>
      </c>
      <c r="AW2060" s="20">
        <f t="shared" si="147"/>
        <v>192.95049416666666</v>
      </c>
    </row>
    <row r="2061" spans="1:49" x14ac:dyDescent="0.25">
      <c r="A2061" t="str">
        <f>VLOOKUP($B2061,'Cushing Balance'!$C$2:$E$500,3,TRUE)</f>
        <v>102015</v>
      </c>
      <c r="B2061" s="1">
        <v>42072</v>
      </c>
      <c r="C2061" s="31"/>
      <c r="D2061" s="101">
        <v>269.42096000000004</v>
      </c>
      <c r="E2061" s="110">
        <v>110.897875</v>
      </c>
      <c r="F2061" s="105">
        <v>142.65662499999999</v>
      </c>
      <c r="G2061" s="27"/>
      <c r="H2061" s="111">
        <v>140.08716666666666</v>
      </c>
      <c r="I2061" s="106">
        <v>104.20708333333333</v>
      </c>
      <c r="J2061" s="109">
        <v>195.28345833333336</v>
      </c>
      <c r="K2061" s="104">
        <v>88.876104166666678</v>
      </c>
      <c r="L2061" s="107">
        <v>21.894729166666668</v>
      </c>
      <c r="M2061" s="117">
        <v>319.05058333333329</v>
      </c>
      <c r="N2061" s="108">
        <v>72.609583333333333</v>
      </c>
      <c r="O2061" s="116">
        <v>58.805645833333337</v>
      </c>
      <c r="P2061" s="116"/>
      <c r="Q2061" s="116"/>
      <c r="R2061" s="39">
        <v>77.719329999999999</v>
      </c>
      <c r="S2061" s="180">
        <v>333.32110416666671</v>
      </c>
      <c r="T2061" s="180">
        <f t="shared" si="148"/>
        <v>14.270520833333421</v>
      </c>
      <c r="V2061" s="24">
        <f t="shared" si="150"/>
        <v>1601.5091441666666</v>
      </c>
      <c r="X2061" s="5">
        <v>82</v>
      </c>
      <c r="Z2061" s="20">
        <f t="shared" si="151"/>
        <v>1683.5091441666666</v>
      </c>
      <c r="AA2061" s="59">
        <f t="shared" si="149"/>
        <v>42072</v>
      </c>
      <c r="AB2061" s="25">
        <v>146.92704000000001</v>
      </c>
      <c r="AC2061" s="52">
        <v>351.06506000000002</v>
      </c>
      <c r="AD2061" s="53">
        <v>105.22346</v>
      </c>
      <c r="AE2061" s="54">
        <v>307.25198</v>
      </c>
      <c r="AF2061" s="55">
        <v>229.57187999999999</v>
      </c>
      <c r="AG2061" s="56">
        <v>13.87088</v>
      </c>
      <c r="AH2061" s="100">
        <v>13.174250000000001</v>
      </c>
      <c r="AI2061" s="28">
        <v>0</v>
      </c>
      <c r="AJ2061" s="58">
        <v>8.5119599999999984</v>
      </c>
      <c r="AK2061" s="58"/>
      <c r="AL2061" s="35">
        <v>0</v>
      </c>
      <c r="AM2061" s="35"/>
      <c r="AN2061" s="35"/>
      <c r="AQ2061" s="24">
        <f t="shared" si="153"/>
        <v>1175.5965100000001</v>
      </c>
      <c r="AS2061" s="47">
        <v>315</v>
      </c>
      <c r="AU2061" s="20">
        <f t="shared" si="152"/>
        <v>1490.5965100000001</v>
      </c>
      <c r="AW2061" s="20">
        <f t="shared" si="147"/>
        <v>192.91263416666652</v>
      </c>
    </row>
    <row r="2062" spans="1:49" x14ac:dyDescent="0.25">
      <c r="A2062" t="str">
        <f>VLOOKUP($B2062,'Cushing Balance'!$C$2:$E$500,3,TRUE)</f>
        <v>102015</v>
      </c>
      <c r="B2062" s="1">
        <v>42073</v>
      </c>
      <c r="C2062" s="31"/>
      <c r="D2062" s="101">
        <v>255.06483</v>
      </c>
      <c r="E2062" s="110">
        <v>131.47220833333336</v>
      </c>
      <c r="F2062" s="105">
        <v>300.42529166666668</v>
      </c>
      <c r="G2062" s="27"/>
      <c r="H2062" s="111">
        <v>145.14712499999999</v>
      </c>
      <c r="I2062" s="106">
        <v>110.06514583333333</v>
      </c>
      <c r="J2062" s="109">
        <v>199.29162500000001</v>
      </c>
      <c r="K2062" s="104">
        <v>90.941500000000005</v>
      </c>
      <c r="L2062" s="107">
        <v>21.770791666666668</v>
      </c>
      <c r="M2062" s="117">
        <v>380.54610416666668</v>
      </c>
      <c r="N2062" s="108">
        <v>150</v>
      </c>
      <c r="O2062" s="116">
        <v>71.835562499999995</v>
      </c>
      <c r="P2062" s="116"/>
      <c r="Q2062" s="116"/>
      <c r="R2062" s="39">
        <v>39.534939999999999</v>
      </c>
      <c r="S2062" s="180">
        <v>354.54424999999998</v>
      </c>
      <c r="T2062" s="180">
        <f t="shared" si="148"/>
        <v>-26.001854166666703</v>
      </c>
      <c r="V2062" s="24">
        <f t="shared" si="150"/>
        <v>1896.0951241666664</v>
      </c>
      <c r="X2062" s="5">
        <v>82</v>
      </c>
      <c r="Z2062" s="20">
        <f t="shared" si="151"/>
        <v>1978.0951241666664</v>
      </c>
      <c r="AA2062" s="59">
        <f t="shared" si="149"/>
        <v>42073</v>
      </c>
      <c r="AB2062" s="25">
        <v>150.05574999999999</v>
      </c>
      <c r="AC2062" s="52">
        <v>385.31984999999997</v>
      </c>
      <c r="AD2062" s="53">
        <v>107.55304</v>
      </c>
      <c r="AE2062" s="54">
        <v>430.53154000000001</v>
      </c>
      <c r="AF2062" s="55">
        <v>195.59126999999998</v>
      </c>
      <c r="AG2062" s="56">
        <v>38.419519999999999</v>
      </c>
      <c r="AH2062" s="100">
        <v>12.867687500000001</v>
      </c>
      <c r="AI2062" s="28">
        <v>0</v>
      </c>
      <c r="AJ2062" s="58">
        <v>8.7122900000000012</v>
      </c>
      <c r="AK2062" s="58"/>
      <c r="AL2062" s="35">
        <v>0</v>
      </c>
      <c r="AM2062" s="35"/>
      <c r="AN2062" s="35"/>
      <c r="AQ2062" s="24">
        <f t="shared" si="153"/>
        <v>1329.0509474999999</v>
      </c>
      <c r="AS2062" s="47">
        <v>315</v>
      </c>
      <c r="AU2062" s="20">
        <f t="shared" si="152"/>
        <v>1644.0509474999999</v>
      </c>
      <c r="AW2062" s="20">
        <f t="shared" si="147"/>
        <v>334.04417666666654</v>
      </c>
    </row>
    <row r="2063" spans="1:49" x14ac:dyDescent="0.25">
      <c r="A2063" t="str">
        <f>VLOOKUP($B2063,'Cushing Balance'!$C$2:$E$500,3,TRUE)</f>
        <v>102015</v>
      </c>
      <c r="B2063" s="1">
        <v>42074</v>
      </c>
      <c r="C2063" s="31"/>
      <c r="D2063" s="101">
        <v>181.53542000000002</v>
      </c>
      <c r="E2063" s="110">
        <v>144.46329166666666</v>
      </c>
      <c r="F2063" s="105">
        <v>303.85718750000001</v>
      </c>
      <c r="G2063" s="27"/>
      <c r="H2063" s="111">
        <v>149.9009375</v>
      </c>
      <c r="I2063" s="106">
        <v>89.602166666666676</v>
      </c>
      <c r="J2063" s="109">
        <v>210.85629166666666</v>
      </c>
      <c r="K2063" s="104">
        <v>94.984520833333335</v>
      </c>
      <c r="L2063" s="107">
        <v>21.762854166666667</v>
      </c>
      <c r="M2063" s="117">
        <v>389.45516666666668</v>
      </c>
      <c r="N2063" s="108">
        <v>150</v>
      </c>
      <c r="O2063" s="116">
        <v>67.768479166666665</v>
      </c>
      <c r="P2063" s="116"/>
      <c r="Q2063" s="116"/>
      <c r="R2063" s="39">
        <v>56.169350000000001</v>
      </c>
      <c r="S2063" s="180">
        <v>337.39800000000002</v>
      </c>
      <c r="T2063" s="180">
        <f t="shared" si="148"/>
        <v>-52.05716666666666</v>
      </c>
      <c r="V2063" s="24">
        <f t="shared" si="150"/>
        <v>1860.355665833333</v>
      </c>
      <c r="X2063" s="5">
        <v>82</v>
      </c>
      <c r="Z2063" s="20">
        <f t="shared" si="151"/>
        <v>1942.355665833333</v>
      </c>
      <c r="AA2063" s="59">
        <f t="shared" si="149"/>
        <v>42074</v>
      </c>
      <c r="AB2063" s="25">
        <v>149.85335000000001</v>
      </c>
      <c r="AC2063" s="52">
        <v>355.79496</v>
      </c>
      <c r="AD2063" s="53">
        <v>115.86819</v>
      </c>
      <c r="AE2063" s="54">
        <v>444.23488000000003</v>
      </c>
      <c r="AF2063" s="55">
        <v>222.59742</v>
      </c>
      <c r="AG2063" s="56">
        <v>22.225630000000002</v>
      </c>
      <c r="AH2063" s="100">
        <v>10.664333333333332</v>
      </c>
      <c r="AI2063" s="28">
        <v>0</v>
      </c>
      <c r="AJ2063" s="58">
        <v>8.4305799999999991</v>
      </c>
      <c r="AK2063" s="58"/>
      <c r="AL2063" s="35">
        <v>0</v>
      </c>
      <c r="AM2063" s="35"/>
      <c r="AN2063" s="35"/>
      <c r="AQ2063" s="24">
        <f t="shared" si="153"/>
        <v>1329.6693433333335</v>
      </c>
      <c r="AS2063" s="47">
        <v>315</v>
      </c>
      <c r="AU2063" s="20">
        <f t="shared" si="152"/>
        <v>1644.6693433333335</v>
      </c>
      <c r="AW2063" s="20">
        <f t="shared" ref="AW2063:AW2126" si="154">Z2063-AU2063</f>
        <v>297.68632249999951</v>
      </c>
    </row>
    <row r="2064" spans="1:49" x14ac:dyDescent="0.25">
      <c r="A2064" t="str">
        <f>VLOOKUP($B2064,'Cushing Balance'!$C$2:$E$500,3,TRUE)</f>
        <v>102015</v>
      </c>
      <c r="B2064" s="1">
        <v>42075</v>
      </c>
      <c r="C2064" s="31"/>
      <c r="D2064" s="101">
        <v>417.91667000000001</v>
      </c>
      <c r="E2064" s="110">
        <v>130.93731249999999</v>
      </c>
      <c r="F2064" s="105">
        <v>324.88608333333332</v>
      </c>
      <c r="G2064" s="27"/>
      <c r="H2064" s="111">
        <v>150</v>
      </c>
      <c r="I2064" s="106">
        <v>108.91752083333333</v>
      </c>
      <c r="J2064" s="109">
        <v>145.14235416666665</v>
      </c>
      <c r="K2064" s="104">
        <v>99.107770833333333</v>
      </c>
      <c r="L2064" s="107">
        <v>21.786625000000001</v>
      </c>
      <c r="M2064" s="117">
        <v>401.86941666666667</v>
      </c>
      <c r="N2064" s="108">
        <v>125.68614583333333</v>
      </c>
      <c r="O2064" s="116">
        <v>63.097895833333332</v>
      </c>
      <c r="P2064" s="116"/>
      <c r="Q2064" s="116"/>
      <c r="R2064" s="39">
        <v>32.66527</v>
      </c>
      <c r="S2064" s="180">
        <v>336.78506249999998</v>
      </c>
      <c r="T2064" s="180">
        <f t="shared" si="148"/>
        <v>-65.084354166666685</v>
      </c>
      <c r="V2064" s="24">
        <f t="shared" si="150"/>
        <v>2022.0130649999996</v>
      </c>
      <c r="X2064" s="5">
        <v>82</v>
      </c>
      <c r="Z2064" s="20">
        <f t="shared" si="151"/>
        <v>2104.0130649999996</v>
      </c>
      <c r="AA2064" s="59">
        <f t="shared" si="149"/>
        <v>42075</v>
      </c>
      <c r="AB2064" s="25">
        <v>150.28698</v>
      </c>
      <c r="AC2064" s="52">
        <v>342.28102000000001</v>
      </c>
      <c r="AD2064" s="53">
        <v>237.85168999999999</v>
      </c>
      <c r="AE2064" s="54">
        <v>448.84316999999999</v>
      </c>
      <c r="AF2064" s="55">
        <v>226.67346000000001</v>
      </c>
      <c r="AG2064" s="56">
        <v>0</v>
      </c>
      <c r="AH2064" s="100">
        <v>17.863854166666666</v>
      </c>
      <c r="AI2064" s="28">
        <v>0</v>
      </c>
      <c r="AJ2064" s="58">
        <v>12.943899999999999</v>
      </c>
      <c r="AK2064" s="58"/>
      <c r="AL2064" s="35">
        <v>0</v>
      </c>
      <c r="AM2064" s="35"/>
      <c r="AN2064" s="35"/>
      <c r="AQ2064" s="24">
        <f t="shared" si="153"/>
        <v>1436.7440741666665</v>
      </c>
      <c r="AS2064" s="47">
        <v>315</v>
      </c>
      <c r="AU2064" s="20">
        <f t="shared" si="152"/>
        <v>1751.7440741666665</v>
      </c>
      <c r="AW2064" s="20">
        <f t="shared" si="154"/>
        <v>352.26899083333319</v>
      </c>
    </row>
    <row r="2065" spans="1:49" x14ac:dyDescent="0.25">
      <c r="A2065" t="str">
        <f>VLOOKUP($B2065,'Cushing Balance'!$C$2:$E$500,3,TRUE)</f>
        <v>102015</v>
      </c>
      <c r="B2065" s="1">
        <v>42076</v>
      </c>
      <c r="C2065" s="31"/>
      <c r="D2065" s="101">
        <v>319.58332999999999</v>
      </c>
      <c r="E2065" s="110">
        <v>129.38062500000001</v>
      </c>
      <c r="F2065" s="105">
        <v>291.97893749999997</v>
      </c>
      <c r="G2065" s="27"/>
      <c r="H2065" s="111">
        <v>150</v>
      </c>
      <c r="I2065" s="106">
        <v>96.036812499999996</v>
      </c>
      <c r="J2065" s="109">
        <v>169.49754166666665</v>
      </c>
      <c r="K2065" s="104">
        <v>96.290875</v>
      </c>
      <c r="L2065" s="107">
        <v>21.863958333333333</v>
      </c>
      <c r="M2065" s="117">
        <v>383.67954166666669</v>
      </c>
      <c r="N2065" s="108">
        <v>76.597062500000007</v>
      </c>
      <c r="O2065" s="116">
        <v>69.166083333333333</v>
      </c>
      <c r="P2065" s="116"/>
      <c r="Q2065" s="116"/>
      <c r="R2065" s="39">
        <v>41.26052</v>
      </c>
      <c r="S2065" s="180">
        <v>355.7686875</v>
      </c>
      <c r="T2065" s="180">
        <f t="shared" ref="T2065:T2128" si="155">S2065-M2065</f>
        <v>-27.910854166666695</v>
      </c>
      <c r="V2065" s="24">
        <f t="shared" si="150"/>
        <v>1845.3352874999998</v>
      </c>
      <c r="X2065" s="5">
        <v>82</v>
      </c>
      <c r="Z2065" s="20">
        <f t="shared" si="151"/>
        <v>1927.3352874999998</v>
      </c>
      <c r="AA2065" s="59">
        <f t="shared" si="149"/>
        <v>42076</v>
      </c>
      <c r="AB2065" s="25">
        <v>146.03456</v>
      </c>
      <c r="AC2065" s="52">
        <v>317.02017000000001</v>
      </c>
      <c r="AD2065" s="53">
        <v>231.18731</v>
      </c>
      <c r="AE2065" s="54">
        <v>451.35654</v>
      </c>
      <c r="AF2065" s="55">
        <v>227.09907999999999</v>
      </c>
      <c r="AG2065" s="56">
        <v>30.851849999999999</v>
      </c>
      <c r="AH2065" s="100">
        <v>27.587395833333332</v>
      </c>
      <c r="AI2065" s="28">
        <v>0</v>
      </c>
      <c r="AJ2065" s="58">
        <v>15.231129999999999</v>
      </c>
      <c r="AK2065" s="58"/>
      <c r="AL2065" s="35">
        <v>0</v>
      </c>
      <c r="AM2065" s="35"/>
      <c r="AN2065" s="35"/>
      <c r="AQ2065" s="24">
        <f t="shared" si="153"/>
        <v>1446.3680358333331</v>
      </c>
      <c r="AS2065" s="47">
        <v>315</v>
      </c>
      <c r="AU2065" s="20">
        <f t="shared" si="152"/>
        <v>1761.3680358333331</v>
      </c>
      <c r="AW2065" s="20">
        <f t="shared" si="154"/>
        <v>165.9672516666667</v>
      </c>
    </row>
    <row r="2066" spans="1:49" x14ac:dyDescent="0.25">
      <c r="A2066" t="str">
        <f>VLOOKUP($B2066,'Cushing Balance'!$C$2:$E$500,3,TRUE)</f>
        <v>112015</v>
      </c>
      <c r="B2066" s="1">
        <v>42077</v>
      </c>
      <c r="C2066" s="31"/>
      <c r="D2066" s="101">
        <v>303.51703999999995</v>
      </c>
      <c r="E2066" s="110">
        <v>115.4676875</v>
      </c>
      <c r="F2066" s="105">
        <v>285.15758333333332</v>
      </c>
      <c r="G2066" s="27"/>
      <c r="H2066" s="111">
        <v>102.68474999999999</v>
      </c>
      <c r="I2066" s="106">
        <v>96.855687500000002</v>
      </c>
      <c r="J2066" s="109">
        <v>179.49125000000001</v>
      </c>
      <c r="K2066" s="104">
        <v>97.577645833333335</v>
      </c>
      <c r="L2066" s="107">
        <v>21.965687500000001</v>
      </c>
      <c r="M2066" s="117">
        <v>422.62700000000001</v>
      </c>
      <c r="N2066" s="108">
        <v>150</v>
      </c>
      <c r="O2066" s="116">
        <v>68.1231875</v>
      </c>
      <c r="P2066" s="116"/>
      <c r="Q2066" s="116"/>
      <c r="R2066" s="39">
        <v>86.508420000000001</v>
      </c>
      <c r="S2066" s="180">
        <v>339.01614583333333</v>
      </c>
      <c r="T2066" s="180">
        <f t="shared" si="155"/>
        <v>-83.610854166666684</v>
      </c>
      <c r="V2066" s="24">
        <f t="shared" si="150"/>
        <v>1929.9759391666666</v>
      </c>
      <c r="X2066" s="5">
        <v>82</v>
      </c>
      <c r="Z2066" s="20">
        <f t="shared" si="151"/>
        <v>2011.9759391666666</v>
      </c>
      <c r="AA2066" s="59">
        <f t="shared" si="149"/>
        <v>42077</v>
      </c>
      <c r="AB2066" s="25">
        <v>150.61219</v>
      </c>
      <c r="AC2066" s="52">
        <v>343.99741999999998</v>
      </c>
      <c r="AD2066" s="53">
        <v>260.52305999999999</v>
      </c>
      <c r="AE2066" s="54">
        <v>452.47841999999997</v>
      </c>
      <c r="AF2066" s="55">
        <v>223.21004000000002</v>
      </c>
      <c r="AG2066" s="56">
        <v>38.767749999999999</v>
      </c>
      <c r="AH2066" s="100">
        <v>16.326416666666667</v>
      </c>
      <c r="AI2066" s="28">
        <v>0</v>
      </c>
      <c r="AJ2066" s="58">
        <v>15.309419999999999</v>
      </c>
      <c r="AK2066" s="58"/>
      <c r="AL2066" s="35">
        <v>0</v>
      </c>
      <c r="AM2066" s="35"/>
      <c r="AN2066" s="35"/>
      <c r="AQ2066" s="24">
        <f t="shared" si="153"/>
        <v>1501.2247166666666</v>
      </c>
      <c r="AS2066" s="47">
        <v>315</v>
      </c>
      <c r="AU2066" s="20">
        <f t="shared" si="152"/>
        <v>1816.2247166666666</v>
      </c>
      <c r="AW2066" s="20">
        <f t="shared" si="154"/>
        <v>195.75122250000004</v>
      </c>
    </row>
    <row r="2067" spans="1:49" x14ac:dyDescent="0.25">
      <c r="A2067" t="str">
        <f>VLOOKUP($B2067,'Cushing Balance'!$C$2:$E$500,3,TRUE)</f>
        <v>112015</v>
      </c>
      <c r="B2067" s="1">
        <v>42078</v>
      </c>
      <c r="C2067" s="31"/>
      <c r="D2067" s="101">
        <v>159.79167000000001</v>
      </c>
      <c r="E2067" s="110">
        <v>170.0031875</v>
      </c>
      <c r="F2067" s="105">
        <v>252.67845833333334</v>
      </c>
      <c r="G2067" s="27"/>
      <c r="H2067" s="111">
        <v>118.35922916666667</v>
      </c>
      <c r="I2067" s="106">
        <v>99.236500000000007</v>
      </c>
      <c r="J2067" s="109">
        <v>179.98525000000001</v>
      </c>
      <c r="K2067" s="104">
        <v>97.640833333333333</v>
      </c>
      <c r="L2067" s="107">
        <v>21.620895833333332</v>
      </c>
      <c r="M2067" s="117">
        <v>417.47606250000001</v>
      </c>
      <c r="N2067" s="108">
        <v>148.33125000000001</v>
      </c>
      <c r="O2067" s="116">
        <v>56.730416666666663</v>
      </c>
      <c r="P2067" s="116"/>
      <c r="Q2067" s="116"/>
      <c r="R2067" s="39">
        <v>43.299399999999999</v>
      </c>
      <c r="S2067" s="180">
        <v>367.41047916666668</v>
      </c>
      <c r="T2067" s="180">
        <f t="shared" si="155"/>
        <v>-50.065583333333336</v>
      </c>
      <c r="V2067" s="24">
        <f t="shared" si="150"/>
        <v>1765.1531533333336</v>
      </c>
      <c r="X2067" s="5">
        <v>82</v>
      </c>
      <c r="Z2067" s="20">
        <f t="shared" si="151"/>
        <v>1847.1531533333336</v>
      </c>
      <c r="AA2067" s="59">
        <f t="shared" si="149"/>
        <v>42078</v>
      </c>
      <c r="AB2067" s="25">
        <v>149.05574999999999</v>
      </c>
      <c r="AC2067" s="52">
        <v>345.44640000000004</v>
      </c>
      <c r="AD2067" s="53">
        <v>253.76585</v>
      </c>
      <c r="AE2067" s="54">
        <v>336.91904</v>
      </c>
      <c r="AF2067" s="55">
        <v>223.42007999999998</v>
      </c>
      <c r="AG2067" s="56">
        <v>38.770980000000002</v>
      </c>
      <c r="AH2067" s="100">
        <v>9.1565208333333334</v>
      </c>
      <c r="AI2067" s="28">
        <v>0</v>
      </c>
      <c r="AJ2067" s="58">
        <v>15.2471</v>
      </c>
      <c r="AK2067" s="58"/>
      <c r="AL2067" s="35">
        <v>0</v>
      </c>
      <c r="AM2067" s="35"/>
      <c r="AN2067" s="35"/>
      <c r="AQ2067" s="24">
        <f t="shared" si="153"/>
        <v>1371.7817208333336</v>
      </c>
      <c r="AS2067" s="47">
        <v>315</v>
      </c>
      <c r="AU2067" s="20">
        <f t="shared" si="152"/>
        <v>1686.7817208333336</v>
      </c>
      <c r="AW2067" s="20">
        <f t="shared" si="154"/>
        <v>160.37143250000008</v>
      </c>
    </row>
    <row r="2068" spans="1:49" x14ac:dyDescent="0.25">
      <c r="A2068" t="str">
        <f>VLOOKUP($B2068,'Cushing Balance'!$C$2:$E$500,3,TRUE)</f>
        <v>112015</v>
      </c>
      <c r="B2068" s="1">
        <v>42079</v>
      </c>
      <c r="C2068" s="31"/>
      <c r="D2068" s="101">
        <v>282.59859999999998</v>
      </c>
      <c r="E2068" s="110">
        <v>182.90747916666666</v>
      </c>
      <c r="F2068" s="105">
        <v>98.21789583333333</v>
      </c>
      <c r="G2068" s="27"/>
      <c r="H2068" s="111">
        <v>145.95827083333333</v>
      </c>
      <c r="I2068" s="106">
        <v>91.581583333333327</v>
      </c>
      <c r="J2068" s="109">
        <v>202.4764375</v>
      </c>
      <c r="K2068" s="104">
        <v>91.901083333333332</v>
      </c>
      <c r="L2068" s="107">
        <v>21.957854166666667</v>
      </c>
      <c r="M2068" s="117">
        <v>292.74877083333331</v>
      </c>
      <c r="N2068" s="108">
        <v>147.97808333333333</v>
      </c>
      <c r="O2068" s="116">
        <v>52.853812499999997</v>
      </c>
      <c r="P2068" s="116"/>
      <c r="Q2068" s="116"/>
      <c r="R2068" s="39">
        <v>77.319419999999994</v>
      </c>
      <c r="S2068" s="180">
        <v>296.92312500000003</v>
      </c>
      <c r="T2068" s="180">
        <f t="shared" si="155"/>
        <v>4.174354166666717</v>
      </c>
      <c r="V2068" s="24">
        <f t="shared" si="150"/>
        <v>1688.4992908333334</v>
      </c>
      <c r="X2068" s="5">
        <v>82</v>
      </c>
      <c r="Z2068" s="20">
        <f t="shared" si="151"/>
        <v>1770.4992908333334</v>
      </c>
      <c r="AA2068" s="59">
        <f t="shared" si="149"/>
        <v>42079</v>
      </c>
      <c r="AB2068" s="25">
        <v>150.24492000000001</v>
      </c>
      <c r="AC2068" s="52">
        <v>288.1961</v>
      </c>
      <c r="AD2068" s="53">
        <v>200.16754</v>
      </c>
      <c r="AE2068" s="54">
        <v>432.84598</v>
      </c>
      <c r="AF2068" s="55">
        <v>224.39632999999998</v>
      </c>
      <c r="AG2068" s="56">
        <v>38.907710000000002</v>
      </c>
      <c r="AH2068" s="100">
        <v>11.132666666666667</v>
      </c>
      <c r="AI2068" s="28">
        <v>0</v>
      </c>
      <c r="AJ2068" s="58">
        <v>15.89367</v>
      </c>
      <c r="AK2068" s="58"/>
      <c r="AL2068" s="35">
        <v>0</v>
      </c>
      <c r="AM2068" s="35"/>
      <c r="AN2068" s="35"/>
      <c r="AQ2068" s="24">
        <f t="shared" si="153"/>
        <v>1361.7849166666665</v>
      </c>
      <c r="AS2068" s="47">
        <v>315</v>
      </c>
      <c r="AU2068" s="20">
        <f t="shared" si="152"/>
        <v>1676.7849166666665</v>
      </c>
      <c r="AW2068" s="20">
        <f t="shared" si="154"/>
        <v>93.714374166666857</v>
      </c>
    </row>
    <row r="2069" spans="1:49" x14ac:dyDescent="0.25">
      <c r="A2069" t="str">
        <f>VLOOKUP($B2069,'Cushing Balance'!$C$2:$E$500,3,TRUE)</f>
        <v>112015</v>
      </c>
      <c r="B2069" s="1">
        <v>42080</v>
      </c>
      <c r="C2069" s="31"/>
      <c r="D2069" s="101">
        <v>269.77199999999999</v>
      </c>
      <c r="E2069" s="110">
        <v>98.808937499999999</v>
      </c>
      <c r="F2069" s="105">
        <v>307.6466666666667</v>
      </c>
      <c r="G2069" s="27"/>
      <c r="H2069" s="111">
        <v>148.20233333333334</v>
      </c>
      <c r="I2069" s="106">
        <v>110.58460416666667</v>
      </c>
      <c r="J2069" s="109">
        <v>219.87202083333335</v>
      </c>
      <c r="K2069" s="104">
        <v>89.718000000000004</v>
      </c>
      <c r="L2069" s="107">
        <v>20.876895833333332</v>
      </c>
      <c r="M2069" s="117">
        <v>374.23354166666667</v>
      </c>
      <c r="N2069" s="108">
        <v>136.81327083333335</v>
      </c>
      <c r="O2069" s="116">
        <v>63.544499999999999</v>
      </c>
      <c r="P2069" s="116"/>
      <c r="Q2069" s="116"/>
      <c r="R2069" s="39">
        <v>21.898099999999999</v>
      </c>
      <c r="S2069" s="180">
        <v>314.26616666666666</v>
      </c>
      <c r="T2069" s="180">
        <f t="shared" si="155"/>
        <v>-59.967375000000004</v>
      </c>
      <c r="V2069" s="24">
        <f t="shared" si="150"/>
        <v>1861.9708708333333</v>
      </c>
      <c r="X2069" s="5">
        <v>82</v>
      </c>
      <c r="Z2069" s="20">
        <f t="shared" si="151"/>
        <v>1943.9708708333333</v>
      </c>
      <c r="AA2069" s="59">
        <f t="shared" si="149"/>
        <v>42080</v>
      </c>
      <c r="AB2069" s="25">
        <v>142.79839999999999</v>
      </c>
      <c r="AC2069" s="52">
        <v>346.96459999999996</v>
      </c>
      <c r="AD2069" s="53">
        <v>169.20305999999999</v>
      </c>
      <c r="AE2069" s="54">
        <v>402.56220999999999</v>
      </c>
      <c r="AF2069" s="55">
        <v>225.32194000000001</v>
      </c>
      <c r="AG2069" s="56">
        <v>36.987099999999998</v>
      </c>
      <c r="AH2069" s="100">
        <v>10.087937500000001</v>
      </c>
      <c r="AI2069" s="28">
        <v>0</v>
      </c>
      <c r="AJ2069" s="58">
        <v>15.933809999999999</v>
      </c>
      <c r="AK2069" s="58"/>
      <c r="AL2069" s="35">
        <v>0</v>
      </c>
      <c r="AM2069" s="35"/>
      <c r="AN2069" s="35"/>
      <c r="AQ2069" s="24">
        <f t="shared" si="153"/>
        <v>1349.8590575000001</v>
      </c>
      <c r="AS2069" s="47">
        <v>315</v>
      </c>
      <c r="AU2069" s="20">
        <f t="shared" si="152"/>
        <v>1664.8590575000001</v>
      </c>
      <c r="AW2069" s="20">
        <f t="shared" si="154"/>
        <v>279.1118133333332</v>
      </c>
    </row>
    <row r="2070" spans="1:49" x14ac:dyDescent="0.25">
      <c r="A2070" t="str">
        <f>VLOOKUP($B2070,'Cushing Balance'!$C$2:$E$500,3,TRUE)</f>
        <v>112015</v>
      </c>
      <c r="B2070" s="1">
        <v>42081</v>
      </c>
      <c r="C2070" s="31"/>
      <c r="D2070" s="101">
        <v>188.12033</v>
      </c>
      <c r="E2070" s="110">
        <v>145.06960416666666</v>
      </c>
      <c r="F2070" s="105">
        <v>187.8949375</v>
      </c>
      <c r="G2070" s="27"/>
      <c r="H2070" s="111">
        <v>145.63185416666667</v>
      </c>
      <c r="I2070" s="106">
        <v>83.678187500000007</v>
      </c>
      <c r="J2070" s="109">
        <v>212.27358333333333</v>
      </c>
      <c r="K2070" s="104">
        <v>85.930770833333327</v>
      </c>
      <c r="L2070" s="107">
        <v>22.229041666666667</v>
      </c>
      <c r="M2070" s="117">
        <v>419.89524999999998</v>
      </c>
      <c r="N2070" s="108">
        <v>88.054979166666669</v>
      </c>
      <c r="O2070" s="116">
        <v>60.605812499999999</v>
      </c>
      <c r="P2070" s="116"/>
      <c r="Q2070" s="116"/>
      <c r="R2070" s="39">
        <v>47.741</v>
      </c>
      <c r="S2070" s="180">
        <v>328.86881249999999</v>
      </c>
      <c r="T2070" s="180">
        <f t="shared" si="155"/>
        <v>-91.026437499999986</v>
      </c>
      <c r="V2070" s="24">
        <f t="shared" si="150"/>
        <v>1687.1253508333336</v>
      </c>
      <c r="X2070" s="5">
        <v>82</v>
      </c>
      <c r="Z2070" s="20">
        <f t="shared" si="151"/>
        <v>1769.1253508333336</v>
      </c>
      <c r="AA2070" s="59">
        <f t="shared" si="149"/>
        <v>42081</v>
      </c>
      <c r="AB2070" s="25">
        <v>148.86387999999999</v>
      </c>
      <c r="AC2070" s="52">
        <v>330.85127</v>
      </c>
      <c r="AD2070" s="53">
        <v>63.816650000000003</v>
      </c>
      <c r="AE2070" s="54">
        <v>352.00565</v>
      </c>
      <c r="AF2070" s="55">
        <v>224.68369000000001</v>
      </c>
      <c r="AG2070" s="56">
        <v>28.62358</v>
      </c>
      <c r="AH2070" s="100">
        <v>10.609770833333332</v>
      </c>
      <c r="AI2070" s="28">
        <v>0</v>
      </c>
      <c r="AJ2070" s="58">
        <v>15.174629999999999</v>
      </c>
      <c r="AK2070" s="58"/>
      <c r="AL2070" s="35">
        <v>0</v>
      </c>
      <c r="AM2070" s="35"/>
      <c r="AN2070" s="35"/>
      <c r="AQ2070" s="24">
        <f t="shared" si="153"/>
        <v>1174.6291208333334</v>
      </c>
      <c r="AS2070" s="47">
        <v>315</v>
      </c>
      <c r="AU2070" s="20">
        <f t="shared" si="152"/>
        <v>1489.6291208333334</v>
      </c>
      <c r="AW2070" s="20">
        <f t="shared" si="154"/>
        <v>279.4962300000002</v>
      </c>
    </row>
    <row r="2071" spans="1:49" x14ac:dyDescent="0.25">
      <c r="A2071" t="str">
        <f>VLOOKUP($B2071,'Cushing Balance'!$C$2:$E$500,3,TRUE)</f>
        <v>112015</v>
      </c>
      <c r="B2071" s="1">
        <v>42082</v>
      </c>
      <c r="C2071" s="31"/>
      <c r="D2071" s="101">
        <v>346.48721</v>
      </c>
      <c r="E2071" s="110">
        <v>114.94866666666667</v>
      </c>
      <c r="F2071" s="105">
        <v>0</v>
      </c>
      <c r="G2071" s="27"/>
      <c r="H2071" s="111">
        <v>145.88468750000001</v>
      </c>
      <c r="I2071" s="106">
        <v>98.873166666666677</v>
      </c>
      <c r="J2071" s="109">
        <v>228.32245833333334</v>
      </c>
      <c r="K2071" s="104">
        <v>86.909708333333327</v>
      </c>
      <c r="L2071" s="107">
        <v>22.268041666666669</v>
      </c>
      <c r="M2071" s="117">
        <v>400.9527291666667</v>
      </c>
      <c r="N2071" s="108">
        <v>150</v>
      </c>
      <c r="O2071" s="116">
        <v>68.50866666666667</v>
      </c>
      <c r="P2071" s="116"/>
      <c r="Q2071" s="116"/>
      <c r="R2071" s="39">
        <v>30.758830000000003</v>
      </c>
      <c r="S2071" s="180">
        <v>313.13081249999999</v>
      </c>
      <c r="T2071" s="180">
        <f t="shared" si="155"/>
        <v>-87.821916666666709</v>
      </c>
      <c r="V2071" s="24">
        <f t="shared" si="150"/>
        <v>1693.9141649999999</v>
      </c>
      <c r="X2071" s="5">
        <v>82</v>
      </c>
      <c r="Z2071" s="20">
        <f t="shared" si="151"/>
        <v>1775.9141649999999</v>
      </c>
      <c r="AA2071" s="59">
        <f t="shared" si="149"/>
        <v>42082</v>
      </c>
      <c r="AB2071" s="25">
        <v>138.28985</v>
      </c>
      <c r="AC2071" s="52">
        <v>347.21883000000003</v>
      </c>
      <c r="AD2071" s="53">
        <v>26.718769999999999</v>
      </c>
      <c r="AE2071" s="54">
        <v>399.21098000000001</v>
      </c>
      <c r="AF2071" s="55">
        <v>223.91104000000001</v>
      </c>
      <c r="AG2071" s="56">
        <v>35.568330000000003</v>
      </c>
      <c r="AH2071" s="100">
        <v>15.301479166666669</v>
      </c>
      <c r="AI2071" s="28">
        <v>0</v>
      </c>
      <c r="AJ2071" s="58">
        <v>13.18802</v>
      </c>
      <c r="AK2071" s="58"/>
      <c r="AL2071" s="35">
        <v>0</v>
      </c>
      <c r="AM2071" s="35"/>
      <c r="AN2071" s="35"/>
      <c r="AQ2071" s="24">
        <f t="shared" si="153"/>
        <v>1199.4072991666667</v>
      </c>
      <c r="AS2071" s="47">
        <v>315</v>
      </c>
      <c r="AU2071" s="20">
        <f t="shared" si="152"/>
        <v>1514.4072991666667</v>
      </c>
      <c r="AW2071" s="20">
        <f t="shared" si="154"/>
        <v>261.50686583333322</v>
      </c>
    </row>
    <row r="2072" spans="1:49" x14ac:dyDescent="0.25">
      <c r="A2072" t="str">
        <f>VLOOKUP($B2072,'Cushing Balance'!$C$2:$E$500,3,TRUE)</f>
        <v>112015</v>
      </c>
      <c r="B2072" s="1">
        <v>42083</v>
      </c>
      <c r="C2072" s="31"/>
      <c r="D2072" s="101">
        <v>355.45822999999996</v>
      </c>
      <c r="E2072" s="110">
        <v>134.7831875</v>
      </c>
      <c r="F2072" s="105">
        <v>0</v>
      </c>
      <c r="G2072" s="27"/>
      <c r="H2072" s="111">
        <v>142.46902083333333</v>
      </c>
      <c r="I2072" s="106">
        <v>108.01670833333333</v>
      </c>
      <c r="J2072" s="109">
        <v>230</v>
      </c>
      <c r="K2072" s="104">
        <v>88.413041666666672</v>
      </c>
      <c r="L2072" s="107">
        <v>21.962666666666667</v>
      </c>
      <c r="M2072" s="117">
        <v>416.85945833333329</v>
      </c>
      <c r="N2072" s="108">
        <v>150</v>
      </c>
      <c r="O2072" s="116">
        <v>60.992812499999999</v>
      </c>
      <c r="P2072" s="116"/>
      <c r="Q2072" s="116"/>
      <c r="R2072" s="39">
        <v>48.944849999999995</v>
      </c>
      <c r="S2072" s="180">
        <v>316.49785416666668</v>
      </c>
      <c r="T2072" s="180">
        <f t="shared" si="155"/>
        <v>-100.36160416666661</v>
      </c>
      <c r="V2072" s="24">
        <f t="shared" si="150"/>
        <v>1757.8999758333332</v>
      </c>
      <c r="X2072" s="5">
        <v>82</v>
      </c>
      <c r="Z2072" s="20">
        <f t="shared" si="151"/>
        <v>1839.8999758333332</v>
      </c>
      <c r="AA2072" s="59">
        <f t="shared" si="149"/>
        <v>42083</v>
      </c>
      <c r="AB2072" s="25">
        <v>130.35988</v>
      </c>
      <c r="AC2072" s="52">
        <v>347.13509999999997</v>
      </c>
      <c r="AD2072" s="53">
        <v>142.61885000000001</v>
      </c>
      <c r="AE2072" s="54">
        <v>331.82559999999995</v>
      </c>
      <c r="AF2072" s="55">
        <v>225.31052</v>
      </c>
      <c r="AG2072" s="56">
        <v>29.023209999999999</v>
      </c>
      <c r="AH2072" s="100">
        <v>9.2389583333333345</v>
      </c>
      <c r="AI2072" s="28">
        <v>0</v>
      </c>
      <c r="AJ2072" s="58">
        <v>13.50813</v>
      </c>
      <c r="AK2072" s="58"/>
      <c r="AL2072" s="35">
        <v>0</v>
      </c>
      <c r="AM2072" s="35"/>
      <c r="AN2072" s="35"/>
      <c r="AQ2072" s="24">
        <f t="shared" si="153"/>
        <v>1229.0202483333333</v>
      </c>
      <c r="AS2072" s="47">
        <v>315</v>
      </c>
      <c r="AU2072" s="20">
        <f t="shared" si="152"/>
        <v>1544.0202483333333</v>
      </c>
      <c r="AW2072" s="20">
        <f t="shared" si="154"/>
        <v>295.87972749999994</v>
      </c>
    </row>
    <row r="2073" spans="1:49" x14ac:dyDescent="0.25">
      <c r="A2073" t="str">
        <f>VLOOKUP($B2073,'Cushing Balance'!$C$2:$E$500,3,TRUE)</f>
        <v>122015</v>
      </c>
      <c r="B2073" s="1">
        <v>42084</v>
      </c>
      <c r="C2073" s="31"/>
      <c r="D2073" s="101">
        <v>331.875</v>
      </c>
      <c r="E2073" s="110">
        <v>176.98056249999999</v>
      </c>
      <c r="F2073" s="105">
        <v>320.73720833333334</v>
      </c>
      <c r="G2073" s="27"/>
      <c r="H2073" s="111">
        <v>149.66575</v>
      </c>
      <c r="I2073" s="106">
        <v>105.80789583333333</v>
      </c>
      <c r="J2073" s="109">
        <v>217.00227083333334</v>
      </c>
      <c r="K2073" s="104">
        <v>90.453874999999996</v>
      </c>
      <c r="L2073" s="107">
        <v>21.838270833333333</v>
      </c>
      <c r="M2073" s="117">
        <v>416.1628541666667</v>
      </c>
      <c r="N2073" s="108">
        <v>128.632375</v>
      </c>
      <c r="O2073" s="116">
        <v>64.826791666666665</v>
      </c>
      <c r="P2073" s="116"/>
      <c r="Q2073" s="116"/>
      <c r="R2073" s="39">
        <v>61.093379999999996</v>
      </c>
      <c r="S2073" s="180">
        <v>292.5280416666667</v>
      </c>
      <c r="T2073" s="180">
        <f t="shared" si="155"/>
        <v>-123.63481250000001</v>
      </c>
      <c r="V2073" s="24">
        <f t="shared" si="150"/>
        <v>2085.0762341666664</v>
      </c>
      <c r="X2073" s="5">
        <v>82</v>
      </c>
      <c r="Z2073" s="20">
        <f t="shared" si="151"/>
        <v>2167.0762341666664</v>
      </c>
      <c r="AA2073" s="59">
        <f t="shared" si="149"/>
        <v>42084</v>
      </c>
      <c r="AB2073" s="25">
        <v>130.54006000000001</v>
      </c>
      <c r="AC2073" s="52">
        <v>346.72208000000001</v>
      </c>
      <c r="AD2073" s="53">
        <v>265.64515</v>
      </c>
      <c r="AE2073" s="54">
        <v>319.55741999999998</v>
      </c>
      <c r="AF2073" s="55">
        <v>227.62899999999999</v>
      </c>
      <c r="AG2073" s="56">
        <v>25.95017</v>
      </c>
      <c r="AH2073" s="100">
        <v>7.8336666666666668</v>
      </c>
      <c r="AI2073" s="28">
        <v>0</v>
      </c>
      <c r="AJ2073" s="58">
        <v>13.115170000000001</v>
      </c>
      <c r="AK2073" s="58"/>
      <c r="AL2073" s="35">
        <v>0</v>
      </c>
      <c r="AM2073" s="35"/>
      <c r="AN2073" s="35"/>
      <c r="AQ2073" s="24">
        <f t="shared" si="153"/>
        <v>1336.9927166666669</v>
      </c>
      <c r="AS2073" s="47">
        <v>315</v>
      </c>
      <c r="AU2073" s="20">
        <f t="shared" si="152"/>
        <v>1651.9927166666669</v>
      </c>
      <c r="AW2073" s="20">
        <f t="shared" si="154"/>
        <v>515.08351749999952</v>
      </c>
    </row>
    <row r="2074" spans="1:49" x14ac:dyDescent="0.25">
      <c r="A2074" t="str">
        <f>VLOOKUP($B2074,'Cushing Balance'!$C$2:$E$500,3,TRUE)</f>
        <v>122015</v>
      </c>
      <c r="B2074" s="1">
        <v>42085</v>
      </c>
      <c r="C2074" s="31"/>
      <c r="D2074" s="101">
        <v>85.600100000000012</v>
      </c>
      <c r="E2074" s="110">
        <v>177.44300000000001</v>
      </c>
      <c r="F2074" s="105">
        <v>284.15364583333331</v>
      </c>
      <c r="G2074" s="27"/>
      <c r="H2074" s="111">
        <v>140.79435416666666</v>
      </c>
      <c r="I2074" s="106">
        <v>79.99785416666667</v>
      </c>
      <c r="J2074" s="109">
        <v>225.49087499999999</v>
      </c>
      <c r="K2074" s="104">
        <v>82.625895833333331</v>
      </c>
      <c r="L2074" s="107">
        <v>21.797645833333331</v>
      </c>
      <c r="M2074" s="117">
        <v>398.25631249999998</v>
      </c>
      <c r="N2074" s="108">
        <v>130.71299999999999</v>
      </c>
      <c r="O2074" s="116">
        <v>54.348437500000003</v>
      </c>
      <c r="P2074" s="116"/>
      <c r="Q2074" s="116"/>
      <c r="R2074" s="39">
        <v>24.08719</v>
      </c>
      <c r="S2074" s="180">
        <v>287.69</v>
      </c>
      <c r="T2074" s="180">
        <f t="shared" si="155"/>
        <v>-110.56631249999998</v>
      </c>
      <c r="V2074" s="24">
        <f t="shared" si="150"/>
        <v>1705.3083108333331</v>
      </c>
      <c r="X2074" s="5">
        <v>82</v>
      </c>
      <c r="Z2074" s="20">
        <f t="shared" si="151"/>
        <v>1787.3083108333331</v>
      </c>
      <c r="AA2074" s="59">
        <f t="shared" si="149"/>
        <v>42085</v>
      </c>
      <c r="AB2074" s="25">
        <v>148.04404</v>
      </c>
      <c r="AC2074" s="52">
        <v>349.11266999999998</v>
      </c>
      <c r="AD2074" s="53">
        <v>326.02108000000004</v>
      </c>
      <c r="AE2074" s="54">
        <v>436.47266999999999</v>
      </c>
      <c r="AF2074" s="55">
        <v>227.99932999999999</v>
      </c>
      <c r="AG2074" s="56">
        <v>30.302209999999999</v>
      </c>
      <c r="AH2074" s="100">
        <v>9.0575833333333335</v>
      </c>
      <c r="AI2074" s="28">
        <v>0</v>
      </c>
      <c r="AJ2074" s="58">
        <v>10.879290000000001</v>
      </c>
      <c r="AK2074" s="58"/>
      <c r="AL2074" s="35">
        <v>0</v>
      </c>
      <c r="AM2074" s="35"/>
      <c r="AN2074" s="35"/>
      <c r="AQ2074" s="24">
        <f t="shared" si="153"/>
        <v>1537.8888733333333</v>
      </c>
      <c r="AS2074" s="47">
        <v>315</v>
      </c>
      <c r="AU2074" s="20">
        <f t="shared" si="152"/>
        <v>1852.8888733333333</v>
      </c>
      <c r="AW2074" s="20">
        <f t="shared" si="154"/>
        <v>-65.580562500000269</v>
      </c>
    </row>
    <row r="2075" spans="1:49" x14ac:dyDescent="0.25">
      <c r="A2075" t="str">
        <f>VLOOKUP($B2075,'Cushing Balance'!$C$2:$E$500,3,TRUE)</f>
        <v>122015</v>
      </c>
      <c r="B2075" s="1">
        <v>42086</v>
      </c>
      <c r="C2075" s="31"/>
      <c r="D2075" s="101">
        <v>368.73917</v>
      </c>
      <c r="E2075" s="110">
        <v>127.377875</v>
      </c>
      <c r="F2075" s="105">
        <v>309.54960416666671</v>
      </c>
      <c r="G2075" s="27"/>
      <c r="H2075" s="111">
        <v>150</v>
      </c>
      <c r="I2075" s="106">
        <v>105.71416666666667</v>
      </c>
      <c r="J2075" s="109">
        <v>229.35716666666664</v>
      </c>
      <c r="K2075" s="104">
        <v>85.250916666666669</v>
      </c>
      <c r="L2075" s="107">
        <v>22.200479166666668</v>
      </c>
      <c r="M2075" s="117">
        <v>327.84775000000002</v>
      </c>
      <c r="N2075" s="108">
        <v>115.21133333333333</v>
      </c>
      <c r="O2075" s="116">
        <v>56.506104166666667</v>
      </c>
      <c r="P2075" s="116"/>
      <c r="Q2075" s="116"/>
      <c r="R2075" s="39">
        <v>57.050830000000005</v>
      </c>
      <c r="S2075" s="180">
        <v>239.87887499999999</v>
      </c>
      <c r="T2075" s="180">
        <f t="shared" si="155"/>
        <v>-87.968875000000025</v>
      </c>
      <c r="V2075" s="24">
        <f t="shared" si="150"/>
        <v>1954.8053958333335</v>
      </c>
      <c r="X2075" s="5">
        <v>82</v>
      </c>
      <c r="Z2075" s="20">
        <f t="shared" si="151"/>
        <v>2036.8053958333335</v>
      </c>
      <c r="AA2075" s="59">
        <f t="shared" si="149"/>
        <v>42086</v>
      </c>
      <c r="AB2075" s="25">
        <v>137.20308</v>
      </c>
      <c r="AC2075" s="52">
        <v>342.42306000000002</v>
      </c>
      <c r="AD2075" s="53">
        <v>243.68976999999998</v>
      </c>
      <c r="AE2075" s="54">
        <v>453.38925</v>
      </c>
      <c r="AF2075" s="55">
        <v>227.88650000000001</v>
      </c>
      <c r="AG2075" s="56">
        <v>38.421559999999999</v>
      </c>
      <c r="AH2075" s="100">
        <v>16.621479166666667</v>
      </c>
      <c r="AI2075" s="28">
        <v>0</v>
      </c>
      <c r="AJ2075" s="58">
        <v>11.83408</v>
      </c>
      <c r="AK2075" s="58"/>
      <c r="AL2075" s="35">
        <v>0</v>
      </c>
      <c r="AM2075" s="35"/>
      <c r="AN2075" s="35"/>
      <c r="AQ2075" s="24">
        <f t="shared" si="153"/>
        <v>1471.4687791666668</v>
      </c>
      <c r="AS2075" s="47">
        <v>315</v>
      </c>
      <c r="AU2075" s="20">
        <f t="shared" si="152"/>
        <v>1786.4687791666668</v>
      </c>
      <c r="AW2075" s="20">
        <f t="shared" si="154"/>
        <v>250.33661666666671</v>
      </c>
    </row>
    <row r="2076" spans="1:49" x14ac:dyDescent="0.25">
      <c r="A2076" t="str">
        <f>VLOOKUP($B2076,'Cushing Balance'!$C$2:$E$500,3,TRUE)</f>
        <v>122015</v>
      </c>
      <c r="B2076" s="1">
        <v>42087</v>
      </c>
      <c r="C2076" s="31"/>
      <c r="D2076" s="101">
        <v>49.166669999999996</v>
      </c>
      <c r="E2076" s="110">
        <v>73.038291666666666</v>
      </c>
      <c r="F2076" s="105">
        <v>313.68816666666669</v>
      </c>
      <c r="G2076" s="27"/>
      <c r="H2076" s="111">
        <v>140.67758333333333</v>
      </c>
      <c r="I2076" s="106">
        <v>97.188041666666678</v>
      </c>
      <c r="J2076" s="109">
        <v>201.11324999999999</v>
      </c>
      <c r="K2076" s="104">
        <v>91.865499999999997</v>
      </c>
      <c r="L2076" s="107">
        <v>22.2205625</v>
      </c>
      <c r="M2076" s="117">
        <v>284.892</v>
      </c>
      <c r="N2076" s="108">
        <v>119.32366666666667</v>
      </c>
      <c r="O2076" s="116">
        <v>61.115333333333339</v>
      </c>
      <c r="P2076" s="116"/>
      <c r="Q2076" s="116"/>
      <c r="R2076" s="39">
        <v>60.099519999999998</v>
      </c>
      <c r="S2076" s="180">
        <v>268.26366666666667</v>
      </c>
      <c r="T2076" s="180">
        <f t="shared" si="155"/>
        <v>-16.62833333333333</v>
      </c>
      <c r="V2076" s="24">
        <f t="shared" si="150"/>
        <v>1514.3885858333335</v>
      </c>
      <c r="X2076" s="5">
        <v>82</v>
      </c>
      <c r="Z2076" s="20">
        <f t="shared" si="151"/>
        <v>1596.3885858333335</v>
      </c>
      <c r="AA2076" s="59">
        <f t="shared" si="149"/>
        <v>42087</v>
      </c>
      <c r="AB2076" s="25">
        <v>130.91703999999999</v>
      </c>
      <c r="AC2076" s="52">
        <v>346.90012999999999</v>
      </c>
      <c r="AD2076" s="53">
        <v>286.92803999999995</v>
      </c>
      <c r="AE2076" s="54">
        <v>222.53446</v>
      </c>
      <c r="AF2076" s="55">
        <v>109.9455</v>
      </c>
      <c r="AG2076" s="56">
        <v>31.608599999999999</v>
      </c>
      <c r="AH2076" s="100">
        <v>13.536312499999999</v>
      </c>
      <c r="AI2076" s="28">
        <v>0</v>
      </c>
      <c r="AJ2076" s="58">
        <v>16.088480000000001</v>
      </c>
      <c r="AK2076" s="58"/>
      <c r="AL2076" s="35">
        <v>0</v>
      </c>
      <c r="AM2076" s="35"/>
      <c r="AN2076" s="35"/>
      <c r="AQ2076" s="24">
        <f t="shared" si="153"/>
        <v>1158.4585624999997</v>
      </c>
      <c r="AS2076" s="47">
        <v>315</v>
      </c>
      <c r="AU2076" s="20">
        <f t="shared" si="152"/>
        <v>1473.4585624999997</v>
      </c>
      <c r="AW2076" s="20">
        <f t="shared" si="154"/>
        <v>122.93002333333379</v>
      </c>
    </row>
    <row r="2077" spans="1:49" x14ac:dyDescent="0.25">
      <c r="A2077" t="str">
        <f>VLOOKUP($B2077,'Cushing Balance'!$C$2:$E$500,3,TRUE)</f>
        <v>122015</v>
      </c>
      <c r="B2077" s="1">
        <v>42088</v>
      </c>
      <c r="C2077" s="31"/>
      <c r="D2077" s="101">
        <v>217.71435</v>
      </c>
      <c r="E2077" s="110">
        <v>163.66070833333333</v>
      </c>
      <c r="F2077" s="105">
        <v>270.47960416666666</v>
      </c>
      <c r="G2077" s="27"/>
      <c r="H2077" s="111">
        <v>148.12310416666665</v>
      </c>
      <c r="I2077" s="106">
        <v>107.16289583333332</v>
      </c>
      <c r="J2077" s="109">
        <v>218.45775</v>
      </c>
      <c r="K2077" s="104">
        <v>92.892979166666677</v>
      </c>
      <c r="L2077" s="107">
        <v>22.290833333333332</v>
      </c>
      <c r="M2077" s="117">
        <v>229.42122916666665</v>
      </c>
      <c r="N2077" s="108">
        <v>150</v>
      </c>
      <c r="O2077" s="116">
        <v>70.868083333333331</v>
      </c>
      <c r="P2077" s="116"/>
      <c r="Q2077" s="116"/>
      <c r="R2077" s="39">
        <v>81.928020000000004</v>
      </c>
      <c r="S2077" s="180">
        <v>253.63902083333335</v>
      </c>
      <c r="T2077" s="180">
        <f t="shared" si="155"/>
        <v>24.217791666666699</v>
      </c>
      <c r="V2077" s="24">
        <f t="shared" si="150"/>
        <v>1772.9995574999996</v>
      </c>
      <c r="X2077" s="5">
        <v>82</v>
      </c>
      <c r="Z2077" s="20">
        <f t="shared" si="151"/>
        <v>1854.9995574999996</v>
      </c>
      <c r="AA2077" s="59">
        <f t="shared" si="149"/>
        <v>42088</v>
      </c>
      <c r="AB2077" s="25">
        <v>138.43619000000001</v>
      </c>
      <c r="AC2077" s="52">
        <v>336.17606000000001</v>
      </c>
      <c r="AD2077" s="53">
        <v>255.16855999999999</v>
      </c>
      <c r="AE2077" s="54">
        <v>329.12321000000003</v>
      </c>
      <c r="AF2077" s="55">
        <v>49.819459999999999</v>
      </c>
      <c r="AG2077" s="56">
        <v>11.323790000000001</v>
      </c>
      <c r="AH2077" s="100">
        <v>16.775958333333332</v>
      </c>
      <c r="AI2077" s="28">
        <v>0</v>
      </c>
      <c r="AJ2077" s="58">
        <v>15.86271</v>
      </c>
      <c r="AK2077" s="58"/>
      <c r="AL2077" s="35">
        <v>0</v>
      </c>
      <c r="AM2077" s="35"/>
      <c r="AN2077" s="35"/>
      <c r="AQ2077" s="24">
        <f t="shared" si="153"/>
        <v>1152.6859383333333</v>
      </c>
      <c r="AS2077" s="47">
        <v>315</v>
      </c>
      <c r="AU2077" s="20">
        <f t="shared" si="152"/>
        <v>1467.6859383333333</v>
      </c>
      <c r="AW2077" s="20">
        <f t="shared" si="154"/>
        <v>387.31361916666629</v>
      </c>
    </row>
    <row r="2078" spans="1:49" x14ac:dyDescent="0.25">
      <c r="A2078" t="str">
        <f>VLOOKUP($B2078,'Cushing Balance'!$C$2:$E$500,3,TRUE)</f>
        <v>122015</v>
      </c>
      <c r="B2078" s="1">
        <v>42089</v>
      </c>
      <c r="C2078" s="31"/>
      <c r="D2078" s="101">
        <v>168.17138</v>
      </c>
      <c r="E2078" s="110">
        <v>177.87214583333335</v>
      </c>
      <c r="F2078" s="105">
        <v>327.41377083333333</v>
      </c>
      <c r="G2078" s="27"/>
      <c r="H2078" s="111">
        <v>141.98377083333335</v>
      </c>
      <c r="I2078" s="106">
        <v>88.266333333333336</v>
      </c>
      <c r="J2078" s="109">
        <v>206.87475000000001</v>
      </c>
      <c r="K2078" s="104">
        <v>104.29054166666667</v>
      </c>
      <c r="L2078" s="107">
        <v>21.918958333333332</v>
      </c>
      <c r="M2078" s="117">
        <v>233.27977083333334</v>
      </c>
      <c r="N2078" s="108">
        <v>146.541</v>
      </c>
      <c r="O2078" s="116">
        <v>55.173770833333336</v>
      </c>
      <c r="P2078" s="116"/>
      <c r="Q2078" s="116"/>
      <c r="R2078" s="39">
        <v>35.830309999999997</v>
      </c>
      <c r="S2078" s="180">
        <v>250.82802083333334</v>
      </c>
      <c r="T2078" s="180">
        <f t="shared" si="155"/>
        <v>17.548249999999996</v>
      </c>
      <c r="V2078" s="24">
        <f t="shared" si="150"/>
        <v>1707.6165025</v>
      </c>
      <c r="X2078" s="5">
        <v>82</v>
      </c>
      <c r="Z2078" s="20">
        <f t="shared" si="151"/>
        <v>1789.6165025</v>
      </c>
      <c r="AA2078" s="59">
        <f t="shared" si="149"/>
        <v>42089</v>
      </c>
      <c r="AB2078" s="25">
        <v>147.405</v>
      </c>
      <c r="AC2078" s="52">
        <v>220.33044000000001</v>
      </c>
      <c r="AD2078" s="53">
        <v>308.10396000000003</v>
      </c>
      <c r="AE2078" s="54">
        <v>492.48930999999999</v>
      </c>
      <c r="AF2078" s="55">
        <v>116.60081</v>
      </c>
      <c r="AG2078" s="56">
        <v>38.507629999999999</v>
      </c>
      <c r="AH2078" s="100">
        <v>12.387666666666668</v>
      </c>
      <c r="AI2078" s="28">
        <v>0</v>
      </c>
      <c r="AJ2078" s="58">
        <v>13.33944</v>
      </c>
      <c r="AK2078" s="58"/>
      <c r="AL2078" s="35">
        <v>0</v>
      </c>
      <c r="AM2078" s="35"/>
      <c r="AN2078" s="35"/>
      <c r="AQ2078" s="24">
        <f t="shared" si="153"/>
        <v>1349.1642566666667</v>
      </c>
      <c r="AS2078" s="47">
        <v>315</v>
      </c>
      <c r="AU2078" s="20">
        <f t="shared" si="152"/>
        <v>1664.1642566666667</v>
      </c>
      <c r="AW2078" s="20">
        <f t="shared" si="154"/>
        <v>125.45224583333334</v>
      </c>
    </row>
    <row r="2079" spans="1:49" x14ac:dyDescent="0.25">
      <c r="A2079" t="str">
        <f>VLOOKUP($B2079,'Cushing Balance'!$C$2:$E$500,3,TRUE)</f>
        <v>122015</v>
      </c>
      <c r="B2079" s="1">
        <v>42090</v>
      </c>
      <c r="C2079" s="31"/>
      <c r="D2079" s="101">
        <v>174.5069</v>
      </c>
      <c r="E2079" s="110">
        <v>168.11897916666666</v>
      </c>
      <c r="F2079" s="105">
        <v>312.7806875</v>
      </c>
      <c r="G2079" s="27"/>
      <c r="H2079" s="111">
        <v>130.6711875</v>
      </c>
      <c r="I2079" s="106">
        <v>103.81029166666667</v>
      </c>
      <c r="J2079" s="109">
        <v>210.54635416666665</v>
      </c>
      <c r="K2079" s="104">
        <v>100.42560416666667</v>
      </c>
      <c r="L2079" s="107">
        <v>21.821249999999999</v>
      </c>
      <c r="M2079" s="117">
        <v>243.70737500000001</v>
      </c>
      <c r="N2079" s="108">
        <v>125.94610416666667</v>
      </c>
      <c r="O2079" s="116">
        <v>68.123020833333328</v>
      </c>
      <c r="P2079" s="116"/>
      <c r="Q2079" s="116"/>
      <c r="R2079" s="39">
        <v>53.354599999999998</v>
      </c>
      <c r="S2079" s="180">
        <v>247.91589583333334</v>
      </c>
      <c r="T2079" s="180">
        <f t="shared" si="155"/>
        <v>4.2085208333333242</v>
      </c>
      <c r="V2079" s="24">
        <f t="shared" si="150"/>
        <v>1713.8123541666664</v>
      </c>
      <c r="X2079" s="5">
        <v>82</v>
      </c>
      <c r="Z2079" s="20">
        <f t="shared" si="151"/>
        <v>1795.8123541666664</v>
      </c>
      <c r="AA2079" s="59">
        <f t="shared" si="149"/>
        <v>42090</v>
      </c>
      <c r="AB2079" s="25">
        <v>147.52307999999999</v>
      </c>
      <c r="AC2079" s="52">
        <v>345.15166999999997</v>
      </c>
      <c r="AD2079" s="53">
        <v>244.99832999999998</v>
      </c>
      <c r="AE2079" s="54">
        <v>547.72023000000002</v>
      </c>
      <c r="AF2079" s="55">
        <v>230.03863000000001</v>
      </c>
      <c r="AG2079" s="56">
        <v>29.006330000000002</v>
      </c>
      <c r="AH2079" s="100">
        <v>16.193750000000001</v>
      </c>
      <c r="AI2079" s="28">
        <v>0</v>
      </c>
      <c r="AJ2079" s="58">
        <v>8.7204599999999992</v>
      </c>
      <c r="AK2079" s="58"/>
      <c r="AL2079" s="35">
        <v>0</v>
      </c>
      <c r="AM2079" s="35"/>
      <c r="AN2079" s="35"/>
      <c r="AQ2079" s="24">
        <f t="shared" si="153"/>
        <v>1569.3524799999998</v>
      </c>
      <c r="AS2079" s="47">
        <v>315</v>
      </c>
      <c r="AU2079" s="20">
        <f t="shared" si="152"/>
        <v>1884.3524799999998</v>
      </c>
      <c r="AW2079" s="20">
        <f t="shared" si="154"/>
        <v>-88.540125833333377</v>
      </c>
    </row>
    <row r="2080" spans="1:49" x14ac:dyDescent="0.25">
      <c r="A2080" t="str">
        <f>VLOOKUP($B2080,'Cushing Balance'!$C$2:$E$500,3,TRUE)</f>
        <v>132015</v>
      </c>
      <c r="B2080" s="1">
        <v>42091</v>
      </c>
      <c r="C2080" s="31"/>
      <c r="D2080" s="101">
        <v>451.03841999999997</v>
      </c>
      <c r="E2080" s="110">
        <v>180.45354166666667</v>
      </c>
      <c r="F2080" s="105">
        <v>301.22610416666669</v>
      </c>
      <c r="G2080" s="27"/>
      <c r="H2080" s="111">
        <v>91.268479166666665</v>
      </c>
      <c r="I2080" s="106">
        <v>85.308999999999997</v>
      </c>
      <c r="J2080" s="109">
        <v>208.57722916666665</v>
      </c>
      <c r="K2080" s="104">
        <v>101.02620833333333</v>
      </c>
      <c r="L2080" s="107">
        <v>21.785937499999999</v>
      </c>
      <c r="M2080" s="117">
        <v>262.37333333333333</v>
      </c>
      <c r="N2080" s="108">
        <v>149.61352083333335</v>
      </c>
      <c r="O2080" s="116">
        <v>71.803416666666678</v>
      </c>
      <c r="P2080" s="116"/>
      <c r="Q2080" s="116"/>
      <c r="R2080" s="39">
        <v>54.987749999999998</v>
      </c>
      <c r="S2080" s="180">
        <v>254.27664583333333</v>
      </c>
      <c r="T2080" s="180">
        <f t="shared" si="155"/>
        <v>-8.0966875000000016</v>
      </c>
      <c r="V2080" s="24">
        <f t="shared" si="150"/>
        <v>1979.4629408333331</v>
      </c>
      <c r="X2080" s="5">
        <v>82</v>
      </c>
      <c r="Z2080" s="20">
        <f t="shared" si="151"/>
        <v>2061.4629408333331</v>
      </c>
      <c r="AA2080" s="59">
        <f t="shared" si="149"/>
        <v>42091</v>
      </c>
      <c r="AB2080" s="25">
        <v>149.00020999999998</v>
      </c>
      <c r="AC2080" s="52">
        <v>348.61216999999999</v>
      </c>
      <c r="AD2080" s="53">
        <v>286.39408000000003</v>
      </c>
      <c r="AE2080" s="54">
        <v>492.99119000000002</v>
      </c>
      <c r="AF2080" s="55">
        <v>231.45525000000001</v>
      </c>
      <c r="AG2080" s="56">
        <v>22.854209999999998</v>
      </c>
      <c r="AH2080" s="100">
        <v>15.627166666666668</v>
      </c>
      <c r="AI2080" s="28">
        <v>0</v>
      </c>
      <c r="AJ2080" s="58">
        <v>8.6347699999999996</v>
      </c>
      <c r="AK2080" s="58"/>
      <c r="AL2080" s="35">
        <v>0</v>
      </c>
      <c r="AM2080" s="35"/>
      <c r="AN2080" s="35"/>
      <c r="AQ2080" s="24">
        <f t="shared" si="153"/>
        <v>1555.5690466666665</v>
      </c>
      <c r="AS2080" s="47">
        <v>315</v>
      </c>
      <c r="AU2080" s="20">
        <f t="shared" si="152"/>
        <v>1870.5690466666665</v>
      </c>
      <c r="AW2080" s="20">
        <f t="shared" si="154"/>
        <v>190.89389416666654</v>
      </c>
    </row>
    <row r="2081" spans="1:49" x14ac:dyDescent="0.25">
      <c r="A2081" t="str">
        <f>VLOOKUP($B2081,'Cushing Balance'!$C$2:$E$500,3,TRUE)</f>
        <v>132015</v>
      </c>
      <c r="B2081" s="1">
        <v>42092</v>
      </c>
      <c r="C2081" s="31"/>
      <c r="D2081" s="101">
        <v>295</v>
      </c>
      <c r="E2081" s="110">
        <v>178.46397916666666</v>
      </c>
      <c r="F2081" s="105">
        <v>265.7172083333333</v>
      </c>
      <c r="G2081" s="27"/>
      <c r="H2081" s="111">
        <v>106.63154166666668</v>
      </c>
      <c r="I2081" s="106">
        <v>104.78277083333333</v>
      </c>
      <c r="J2081" s="109">
        <v>153.09570833333333</v>
      </c>
      <c r="K2081" s="104">
        <v>100.21375</v>
      </c>
      <c r="L2081" s="107">
        <v>21.927895833333331</v>
      </c>
      <c r="M2081" s="117">
        <v>246.59245833333335</v>
      </c>
      <c r="N2081" s="108">
        <v>149.41610416666666</v>
      </c>
      <c r="O2081" s="116">
        <v>71.923166666666674</v>
      </c>
      <c r="P2081" s="116"/>
      <c r="Q2081" s="116"/>
      <c r="R2081" s="39">
        <v>46.702629999999999</v>
      </c>
      <c r="S2081" s="180">
        <v>260.68416666666667</v>
      </c>
      <c r="T2081" s="180">
        <f t="shared" si="155"/>
        <v>14.091708333333315</v>
      </c>
      <c r="V2081" s="24">
        <f t="shared" si="150"/>
        <v>1740.4672133333331</v>
      </c>
      <c r="X2081" s="5">
        <v>82</v>
      </c>
      <c r="Z2081" s="20">
        <f t="shared" si="151"/>
        <v>1822.4672133333331</v>
      </c>
      <c r="AA2081" s="59">
        <f t="shared" si="149"/>
        <v>42092</v>
      </c>
      <c r="AB2081" s="25">
        <v>147.14467000000002</v>
      </c>
      <c r="AC2081" s="52">
        <v>348.62821000000002</v>
      </c>
      <c r="AD2081" s="53">
        <v>276.47654</v>
      </c>
      <c r="AE2081" s="54">
        <v>613.79888000000005</v>
      </c>
      <c r="AF2081" s="55">
        <v>230.11154000000002</v>
      </c>
      <c r="AG2081" s="56">
        <v>22.746500000000001</v>
      </c>
      <c r="AH2081" s="100">
        <v>14.848812499999999</v>
      </c>
      <c r="AI2081" s="28">
        <v>0</v>
      </c>
      <c r="AJ2081" s="58">
        <v>9.1056900000000009</v>
      </c>
      <c r="AK2081" s="58"/>
      <c r="AL2081" s="35">
        <v>0</v>
      </c>
      <c r="AM2081" s="35"/>
      <c r="AN2081" s="35"/>
      <c r="AQ2081" s="24">
        <f t="shared" si="153"/>
        <v>1662.8608425000002</v>
      </c>
      <c r="AS2081" s="47">
        <v>315</v>
      </c>
      <c r="AU2081" s="20">
        <f t="shared" si="152"/>
        <v>1977.8608425000002</v>
      </c>
      <c r="AW2081" s="20">
        <f t="shared" si="154"/>
        <v>-155.3936291666671</v>
      </c>
    </row>
    <row r="2082" spans="1:49" x14ac:dyDescent="0.25">
      <c r="A2082" t="str">
        <f>VLOOKUP($B2082,'Cushing Balance'!$C$2:$E$500,3,TRUE)</f>
        <v>132015</v>
      </c>
      <c r="B2082" s="1">
        <v>42093</v>
      </c>
      <c r="C2082" s="31"/>
      <c r="D2082" s="101">
        <v>564.78763000000004</v>
      </c>
      <c r="E2082" s="110">
        <v>172.26387500000001</v>
      </c>
      <c r="F2082" s="105">
        <v>133.04583333333335</v>
      </c>
      <c r="G2082" s="27"/>
      <c r="H2082" s="111">
        <v>145.717625</v>
      </c>
      <c r="I2082" s="106">
        <v>99.685833333333335</v>
      </c>
      <c r="J2082" s="109">
        <v>65.86922916666667</v>
      </c>
      <c r="K2082" s="104">
        <v>102.30529166666668</v>
      </c>
      <c r="L2082" s="107">
        <v>22.087875</v>
      </c>
      <c r="M2082" s="117">
        <v>247.96414583333333</v>
      </c>
      <c r="N2082" s="108">
        <v>149.92814583333333</v>
      </c>
      <c r="O2082" s="116">
        <v>66.431624999999997</v>
      </c>
      <c r="P2082" s="116"/>
      <c r="Q2082" s="116"/>
      <c r="R2082" s="39">
        <v>45.093669999999996</v>
      </c>
      <c r="S2082" s="180">
        <v>263.145375</v>
      </c>
      <c r="T2082" s="180">
        <f t="shared" si="155"/>
        <v>15.181229166666668</v>
      </c>
      <c r="V2082" s="24">
        <f t="shared" si="150"/>
        <v>1815.1807791666663</v>
      </c>
      <c r="X2082" s="5">
        <v>82</v>
      </c>
      <c r="Z2082" s="20">
        <f t="shared" si="151"/>
        <v>1897.1807791666663</v>
      </c>
      <c r="AA2082" s="59">
        <f t="shared" si="149"/>
        <v>42093</v>
      </c>
      <c r="AB2082" s="25">
        <v>130.99731</v>
      </c>
      <c r="AC2082" s="52">
        <v>362.91179</v>
      </c>
      <c r="AD2082" s="53">
        <v>314.96072999999996</v>
      </c>
      <c r="AE2082" s="54">
        <v>545.12099999999998</v>
      </c>
      <c r="AF2082" s="55">
        <v>227.25063</v>
      </c>
      <c r="AG2082" s="56">
        <v>22.547849999999997</v>
      </c>
      <c r="AH2082" s="100">
        <v>18.648770833333334</v>
      </c>
      <c r="AI2082" s="28">
        <v>0</v>
      </c>
      <c r="AJ2082" s="58">
        <v>8.8095800000000004</v>
      </c>
      <c r="AK2082" s="58"/>
      <c r="AL2082" s="35">
        <v>0</v>
      </c>
      <c r="AM2082" s="35"/>
      <c r="AN2082" s="35"/>
      <c r="AQ2082" s="24">
        <f t="shared" si="153"/>
        <v>1631.2476608333332</v>
      </c>
      <c r="AS2082" s="47">
        <v>315</v>
      </c>
      <c r="AU2082" s="20">
        <f t="shared" si="152"/>
        <v>1946.2476608333332</v>
      </c>
      <c r="AW2082" s="20">
        <f t="shared" si="154"/>
        <v>-49.066881666666859</v>
      </c>
    </row>
    <row r="2083" spans="1:49" x14ac:dyDescent="0.25">
      <c r="A2083" t="str">
        <f>VLOOKUP($B2083,'Cushing Balance'!$C$2:$E$500,3,TRUE)</f>
        <v>132015</v>
      </c>
      <c r="B2083" s="1">
        <v>42094</v>
      </c>
      <c r="C2083" s="31"/>
      <c r="D2083" s="101">
        <v>238.36621</v>
      </c>
      <c r="E2083" s="110">
        <v>179.34581249999999</v>
      </c>
      <c r="F2083" s="105">
        <v>268.8338541666667</v>
      </c>
      <c r="G2083" s="27"/>
      <c r="H2083" s="111">
        <v>150</v>
      </c>
      <c r="I2083" s="106">
        <v>103.74312500000001</v>
      </c>
      <c r="J2083" s="109">
        <v>214.88347916666666</v>
      </c>
      <c r="K2083" s="104">
        <v>80.65047916666667</v>
      </c>
      <c r="L2083" s="107">
        <v>22.189583333333331</v>
      </c>
      <c r="M2083" s="117">
        <v>236.00456249999999</v>
      </c>
      <c r="N2083" s="108">
        <v>147.22554166666666</v>
      </c>
      <c r="O2083" s="116">
        <v>62.687750000000001</v>
      </c>
      <c r="P2083" s="116"/>
      <c r="Q2083" s="116"/>
      <c r="R2083" s="39">
        <v>14.86725</v>
      </c>
      <c r="S2083" s="180">
        <v>241.654875</v>
      </c>
      <c r="T2083" s="180">
        <f t="shared" si="155"/>
        <v>5.6503125000000125</v>
      </c>
      <c r="V2083" s="24">
        <f t="shared" si="150"/>
        <v>1718.7976475</v>
      </c>
      <c r="X2083" s="5">
        <v>82</v>
      </c>
      <c r="Z2083" s="20">
        <f t="shared" si="151"/>
        <v>1800.7976475</v>
      </c>
      <c r="AA2083" s="59">
        <f t="shared" si="149"/>
        <v>42094</v>
      </c>
      <c r="AB2083" s="25">
        <v>130.9879</v>
      </c>
      <c r="AC2083" s="52">
        <v>349.06819000000002</v>
      </c>
      <c r="AD2083" s="53">
        <v>317.20233000000002</v>
      </c>
      <c r="AE2083" s="54">
        <v>550.51846</v>
      </c>
      <c r="AF2083" s="55">
        <v>230.10874999999999</v>
      </c>
      <c r="AG2083" s="56">
        <v>24.637169999999998</v>
      </c>
      <c r="AH2083" s="100">
        <v>11.009104166666669</v>
      </c>
      <c r="AI2083" s="28">
        <v>0</v>
      </c>
      <c r="AJ2083" s="58">
        <v>8.6228300000000004</v>
      </c>
      <c r="AK2083" s="58"/>
      <c r="AL2083" s="35">
        <v>0</v>
      </c>
      <c r="AM2083" s="35"/>
      <c r="AN2083" s="35"/>
      <c r="AQ2083" s="24">
        <f t="shared" si="153"/>
        <v>1622.1547341666669</v>
      </c>
      <c r="AS2083" s="47">
        <v>315</v>
      </c>
      <c r="AU2083" s="20">
        <f t="shared" si="152"/>
        <v>1937.1547341666669</v>
      </c>
      <c r="AW2083" s="20">
        <f t="shared" si="154"/>
        <v>-136.35708666666687</v>
      </c>
    </row>
    <row r="2084" spans="1:49" x14ac:dyDescent="0.25">
      <c r="A2084" t="str">
        <f>VLOOKUP($B2084,'Cushing Balance'!$C$2:$E$500,3,TRUE)</f>
        <v>132015</v>
      </c>
      <c r="B2084" s="1">
        <v>42095</v>
      </c>
      <c r="C2084" s="31"/>
      <c r="D2084" s="101">
        <v>0</v>
      </c>
      <c r="E2084" s="110">
        <v>174.07802083333334</v>
      </c>
      <c r="F2084" s="105">
        <v>313.650375</v>
      </c>
      <c r="G2084" s="27"/>
      <c r="H2084" s="111">
        <v>97.788604166666673</v>
      </c>
      <c r="I2084" s="106">
        <v>93.208145833333333</v>
      </c>
      <c r="J2084" s="109">
        <v>168.86095833333334</v>
      </c>
      <c r="K2084" s="104">
        <v>91.26358333333333</v>
      </c>
      <c r="L2084" s="107">
        <v>22.346645833333334</v>
      </c>
      <c r="M2084" s="117">
        <v>303.84474999999998</v>
      </c>
      <c r="N2084" s="108">
        <v>115.17693749999999</v>
      </c>
      <c r="O2084" s="116">
        <v>47.030333333333338</v>
      </c>
      <c r="P2084" s="116"/>
      <c r="Q2084" s="116"/>
      <c r="R2084" s="39">
        <v>13.808920000000001</v>
      </c>
      <c r="S2084" s="180">
        <v>316.80627083333331</v>
      </c>
      <c r="T2084" s="180">
        <f t="shared" si="155"/>
        <v>12.961520833333338</v>
      </c>
      <c r="V2084" s="24">
        <f t="shared" si="150"/>
        <v>1441.0572741666667</v>
      </c>
      <c r="X2084" s="5">
        <v>82</v>
      </c>
      <c r="Z2084" s="20">
        <f t="shared" si="151"/>
        <v>1523.0572741666667</v>
      </c>
      <c r="AA2084" s="59">
        <f t="shared" si="149"/>
        <v>42095</v>
      </c>
      <c r="AB2084" s="25">
        <v>130.99831</v>
      </c>
      <c r="AC2084" s="52">
        <v>282.15590000000003</v>
      </c>
      <c r="AD2084" s="53">
        <v>283.55356</v>
      </c>
      <c r="AE2084" s="54">
        <v>541.58418999999992</v>
      </c>
      <c r="AF2084" s="55">
        <v>223.9374</v>
      </c>
      <c r="AG2084" s="56">
        <v>33.430230000000002</v>
      </c>
      <c r="AH2084" s="100">
        <v>28.3018125</v>
      </c>
      <c r="AI2084" s="28">
        <v>0</v>
      </c>
      <c r="AJ2084" s="58">
        <v>9.0267499999999998</v>
      </c>
      <c r="AK2084" s="58"/>
      <c r="AL2084" s="35">
        <v>0</v>
      </c>
      <c r="AM2084" s="35"/>
      <c r="AN2084" s="35"/>
      <c r="AQ2084" s="24">
        <f t="shared" si="153"/>
        <v>1532.9881525000001</v>
      </c>
      <c r="AS2084" s="47">
        <v>315</v>
      </c>
      <c r="AU2084" s="20">
        <f t="shared" si="152"/>
        <v>1847.9881525000001</v>
      </c>
      <c r="AW2084" s="20">
        <f t="shared" si="154"/>
        <v>-324.93087833333334</v>
      </c>
    </row>
    <row r="2085" spans="1:49" x14ac:dyDescent="0.25">
      <c r="A2085" t="str">
        <f>VLOOKUP($B2085,'Cushing Balance'!$C$2:$E$500,3,TRUE)</f>
        <v>132015</v>
      </c>
      <c r="B2085" s="1">
        <v>42096</v>
      </c>
      <c r="C2085" s="31"/>
      <c r="D2085" s="101">
        <v>36.875</v>
      </c>
      <c r="E2085" s="110">
        <v>172.415875</v>
      </c>
      <c r="F2085" s="105">
        <v>309.0556666666667</v>
      </c>
      <c r="G2085" s="27"/>
      <c r="H2085" s="111">
        <v>118.92239583333333</v>
      </c>
      <c r="I2085" s="106">
        <v>96.061083333333329</v>
      </c>
      <c r="J2085" s="109">
        <v>215.64029166666666</v>
      </c>
      <c r="K2085" s="104">
        <v>108.743375</v>
      </c>
      <c r="L2085" s="107">
        <v>22.013999999999999</v>
      </c>
      <c r="M2085" s="117">
        <v>363.74512499999997</v>
      </c>
      <c r="N2085" s="108">
        <v>123.84233333333333</v>
      </c>
      <c r="O2085" s="116">
        <v>70.128208333333333</v>
      </c>
      <c r="P2085" s="116"/>
      <c r="Q2085" s="116"/>
      <c r="R2085" s="39">
        <v>59.932079999999999</v>
      </c>
      <c r="S2085" s="180">
        <v>374.48458333333332</v>
      </c>
      <c r="T2085" s="180">
        <f t="shared" si="155"/>
        <v>10.739458333333346</v>
      </c>
      <c r="V2085" s="24">
        <f t="shared" si="150"/>
        <v>1697.3754341666663</v>
      </c>
      <c r="X2085" s="5">
        <v>82</v>
      </c>
      <c r="Z2085" s="20">
        <f t="shared" si="151"/>
        <v>1779.3754341666663</v>
      </c>
      <c r="AA2085" s="59">
        <f t="shared" si="149"/>
        <v>42096</v>
      </c>
      <c r="AB2085" s="25">
        <v>137.87357999999998</v>
      </c>
      <c r="AC2085" s="52">
        <v>206.7276</v>
      </c>
      <c r="AD2085" s="53">
        <v>274.21848</v>
      </c>
      <c r="AE2085" s="54">
        <v>463.93896000000001</v>
      </c>
      <c r="AF2085" s="55">
        <v>227.97179</v>
      </c>
      <c r="AG2085" s="56">
        <v>33.6616</v>
      </c>
      <c r="AH2085" s="100">
        <v>64.608104166666664</v>
      </c>
      <c r="AI2085" s="28">
        <v>0</v>
      </c>
      <c r="AJ2085" s="58">
        <v>9.3488799999999994</v>
      </c>
      <c r="AK2085" s="58"/>
      <c r="AL2085" s="35">
        <v>0</v>
      </c>
      <c r="AM2085" s="35"/>
      <c r="AN2085" s="35"/>
      <c r="AQ2085" s="24">
        <f t="shared" si="153"/>
        <v>1418.3489941666667</v>
      </c>
      <c r="AS2085" s="47">
        <v>315</v>
      </c>
      <c r="AU2085" s="20">
        <f t="shared" si="152"/>
        <v>1733.3489941666667</v>
      </c>
      <c r="AW2085" s="20">
        <f t="shared" si="154"/>
        <v>46.026439999999639</v>
      </c>
    </row>
    <row r="2086" spans="1:49" x14ac:dyDescent="0.25">
      <c r="A2086" t="str">
        <f>VLOOKUP($B2086,'Cushing Balance'!$C$2:$E$500,3,TRUE)</f>
        <v>132015</v>
      </c>
      <c r="B2086" s="1">
        <v>42097</v>
      </c>
      <c r="C2086" s="31"/>
      <c r="D2086" s="101">
        <v>590</v>
      </c>
      <c r="E2086" s="110">
        <v>174.43935416666665</v>
      </c>
      <c r="F2086" s="105">
        <v>306.01710416666668</v>
      </c>
      <c r="G2086" s="27"/>
      <c r="H2086" s="111">
        <v>92.521104166666674</v>
      </c>
      <c r="I2086" s="106">
        <v>113.11814583333333</v>
      </c>
      <c r="J2086" s="109">
        <v>205.83097916666665</v>
      </c>
      <c r="K2086" s="104">
        <v>93.034437499999996</v>
      </c>
      <c r="L2086" s="107">
        <v>22.017270833333331</v>
      </c>
      <c r="M2086" s="117">
        <v>248.15729166666665</v>
      </c>
      <c r="N2086" s="108">
        <v>148.95643749999999</v>
      </c>
      <c r="O2086" s="116">
        <v>65.725854166666664</v>
      </c>
      <c r="P2086" s="116"/>
      <c r="Q2086" s="116"/>
      <c r="R2086" s="39">
        <v>62.304519999999997</v>
      </c>
      <c r="S2086" s="180">
        <v>274.99816666666669</v>
      </c>
      <c r="T2086" s="180">
        <f t="shared" si="155"/>
        <v>26.84087500000004</v>
      </c>
      <c r="V2086" s="24">
        <f t="shared" si="150"/>
        <v>2122.1224991666668</v>
      </c>
      <c r="X2086" s="5">
        <v>82</v>
      </c>
      <c r="Z2086" s="20">
        <f t="shared" si="151"/>
        <v>2204.1224991666668</v>
      </c>
      <c r="AA2086" s="59">
        <f t="shared" si="149"/>
        <v>42097</v>
      </c>
      <c r="AB2086" s="25">
        <v>131.65120999999999</v>
      </c>
      <c r="AC2086" s="52">
        <v>124.41785</v>
      </c>
      <c r="AD2086" s="53">
        <v>239.57057999999998</v>
      </c>
      <c r="AE2086" s="54">
        <v>467.93657999999999</v>
      </c>
      <c r="AF2086" s="55">
        <v>221.13303999999999</v>
      </c>
      <c r="AG2086" s="56">
        <v>23.656269999999999</v>
      </c>
      <c r="AH2086" s="100">
        <v>47.555479166666665</v>
      </c>
      <c r="AI2086" s="28">
        <v>0</v>
      </c>
      <c r="AJ2086" s="58">
        <v>13.86279</v>
      </c>
      <c r="AK2086" s="58"/>
      <c r="AL2086" s="35">
        <v>0</v>
      </c>
      <c r="AM2086" s="35"/>
      <c r="AN2086" s="35"/>
      <c r="AQ2086" s="24">
        <f t="shared" si="153"/>
        <v>1269.7837991666663</v>
      </c>
      <c r="AS2086" s="47">
        <v>315</v>
      </c>
      <c r="AU2086" s="20">
        <f t="shared" si="152"/>
        <v>1584.7837991666663</v>
      </c>
      <c r="AW2086" s="20">
        <f t="shared" si="154"/>
        <v>619.33870000000047</v>
      </c>
    </row>
    <row r="2087" spans="1:49" x14ac:dyDescent="0.25">
      <c r="A2087" t="str">
        <f>VLOOKUP($B2087,'Cushing Balance'!$C$2:$E$500,3,TRUE)</f>
        <v>142015</v>
      </c>
      <c r="B2087" s="1">
        <v>42098</v>
      </c>
      <c r="C2087" s="31"/>
      <c r="D2087" s="101">
        <v>162.89420999999999</v>
      </c>
      <c r="E2087" s="110">
        <v>162.38466666666665</v>
      </c>
      <c r="F2087" s="105">
        <v>137.16120833333335</v>
      </c>
      <c r="G2087" s="27"/>
      <c r="H2087" s="111">
        <v>118.2654375</v>
      </c>
      <c r="I2087" s="106">
        <v>88.262</v>
      </c>
      <c r="J2087" s="109">
        <v>195.88954166666664</v>
      </c>
      <c r="K2087" s="104">
        <v>92.553687499999995</v>
      </c>
      <c r="L2087" s="107">
        <v>21.867979166666668</v>
      </c>
      <c r="M2087" s="117">
        <v>260.54399999999998</v>
      </c>
      <c r="N2087" s="108">
        <v>150</v>
      </c>
      <c r="O2087" s="116">
        <v>66.856770833333329</v>
      </c>
      <c r="P2087" s="116"/>
      <c r="Q2087" s="116"/>
      <c r="R2087" s="39">
        <v>9.4007900000000006</v>
      </c>
      <c r="S2087" s="180">
        <v>281.67387500000001</v>
      </c>
      <c r="T2087" s="180">
        <f t="shared" si="155"/>
        <v>21.129875000000027</v>
      </c>
      <c r="V2087" s="24">
        <f t="shared" si="150"/>
        <v>1466.0802916666664</v>
      </c>
      <c r="X2087" s="5">
        <v>82</v>
      </c>
      <c r="Z2087" s="20">
        <f t="shared" si="151"/>
        <v>1548.0802916666664</v>
      </c>
      <c r="AA2087" s="59">
        <f t="shared" si="149"/>
        <v>42098</v>
      </c>
      <c r="AB2087" s="25">
        <v>131.42579000000001</v>
      </c>
      <c r="AC2087" s="52">
        <v>357.25430999999998</v>
      </c>
      <c r="AD2087" s="53">
        <v>139.8809</v>
      </c>
      <c r="AE2087" s="54">
        <v>426.19102000000004</v>
      </c>
      <c r="AF2087" s="55">
        <v>225.73513</v>
      </c>
      <c r="AG2087" s="56">
        <v>13.01019</v>
      </c>
      <c r="AH2087" s="100">
        <v>46.689395833333336</v>
      </c>
      <c r="AI2087" s="28">
        <v>0</v>
      </c>
      <c r="AJ2087" s="58">
        <v>15.6951</v>
      </c>
      <c r="AK2087" s="58"/>
      <c r="AL2087" s="35">
        <v>0</v>
      </c>
      <c r="AM2087" s="35"/>
      <c r="AN2087" s="35"/>
      <c r="AQ2087" s="24">
        <f t="shared" si="153"/>
        <v>1355.8818358333331</v>
      </c>
      <c r="AS2087" s="47">
        <v>315</v>
      </c>
      <c r="AU2087" s="20">
        <f t="shared" si="152"/>
        <v>1670.8818358333331</v>
      </c>
      <c r="AW2087" s="20">
        <f t="shared" si="154"/>
        <v>-122.80154416666664</v>
      </c>
    </row>
    <row r="2088" spans="1:49" x14ac:dyDescent="0.25">
      <c r="A2088" t="str">
        <f>VLOOKUP($B2088,'Cushing Balance'!$C$2:$E$500,3,TRUE)</f>
        <v>142015</v>
      </c>
      <c r="B2088" s="1">
        <v>42099</v>
      </c>
      <c r="C2088" s="31"/>
      <c r="D2088" s="101">
        <v>577.70832999999993</v>
      </c>
      <c r="E2088" s="110">
        <v>186.03581249999999</v>
      </c>
      <c r="F2088" s="105">
        <v>290.69181250000003</v>
      </c>
      <c r="G2088" s="27"/>
      <c r="H2088" s="111">
        <v>150</v>
      </c>
      <c r="I2088" s="106">
        <v>90.103999999999999</v>
      </c>
      <c r="J2088" s="109">
        <v>224.372625</v>
      </c>
      <c r="K2088" s="104">
        <v>88.945666666666668</v>
      </c>
      <c r="L2088" s="107">
        <v>21.829208333333334</v>
      </c>
      <c r="M2088" s="117">
        <v>236.54887500000001</v>
      </c>
      <c r="N2088" s="108">
        <v>149.85114583333333</v>
      </c>
      <c r="O2088" s="116">
        <v>63.438333333333333</v>
      </c>
      <c r="P2088" s="116"/>
      <c r="Q2088" s="116"/>
      <c r="R2088" s="39">
        <v>62.633420000000001</v>
      </c>
      <c r="S2088" s="180">
        <v>246.63927083333334</v>
      </c>
      <c r="T2088" s="180">
        <f t="shared" si="155"/>
        <v>10.090395833333332</v>
      </c>
      <c r="V2088" s="24">
        <f t="shared" si="150"/>
        <v>2142.1592291666666</v>
      </c>
      <c r="X2088" s="5">
        <v>82</v>
      </c>
      <c r="Z2088" s="20">
        <f t="shared" si="151"/>
        <v>2224.1592291666666</v>
      </c>
      <c r="AA2088" s="59">
        <f t="shared" si="149"/>
        <v>42099</v>
      </c>
      <c r="AB2088" s="25">
        <v>131.50788</v>
      </c>
      <c r="AC2088" s="52">
        <v>359.55258000000003</v>
      </c>
      <c r="AD2088" s="53">
        <v>79.55722999999999</v>
      </c>
      <c r="AE2088" s="54">
        <v>484.63249999999999</v>
      </c>
      <c r="AF2088" s="55">
        <v>227.79463000000001</v>
      </c>
      <c r="AG2088" s="56">
        <v>23.55763</v>
      </c>
      <c r="AH2088" s="100">
        <v>40.649770833333335</v>
      </c>
      <c r="AI2088" s="28">
        <v>0</v>
      </c>
      <c r="AJ2088" s="58">
        <v>14.171329999999999</v>
      </c>
      <c r="AK2088" s="58"/>
      <c r="AL2088" s="35">
        <v>0</v>
      </c>
      <c r="AM2088" s="35"/>
      <c r="AN2088" s="35"/>
      <c r="AQ2088" s="24">
        <f t="shared" si="153"/>
        <v>1361.4235508333334</v>
      </c>
      <c r="AS2088" s="47">
        <v>315</v>
      </c>
      <c r="AU2088" s="20">
        <f t="shared" si="152"/>
        <v>1676.4235508333334</v>
      </c>
      <c r="AW2088" s="20">
        <f t="shared" si="154"/>
        <v>547.73567833333323</v>
      </c>
    </row>
    <row r="2089" spans="1:49" x14ac:dyDescent="0.25">
      <c r="A2089" t="str">
        <f>VLOOKUP($B2089,'Cushing Balance'!$C$2:$E$500,3,TRUE)</f>
        <v>142015</v>
      </c>
      <c r="B2089" s="1">
        <v>42100</v>
      </c>
      <c r="C2089" s="31"/>
      <c r="D2089" s="101">
        <v>368.75</v>
      </c>
      <c r="E2089" s="110">
        <v>178.10239583333333</v>
      </c>
      <c r="F2089" s="105">
        <v>298.02562499999999</v>
      </c>
      <c r="G2089" s="27"/>
      <c r="H2089" s="111">
        <v>125.15041666666667</v>
      </c>
      <c r="I2089" s="106">
        <v>98.525541666666669</v>
      </c>
      <c r="J2089" s="109">
        <v>188.50260416666666</v>
      </c>
      <c r="K2089" s="104">
        <v>85.966104166666668</v>
      </c>
      <c r="L2089" s="107">
        <v>21.77525</v>
      </c>
      <c r="M2089" s="117">
        <v>248.0941875</v>
      </c>
      <c r="N2089" s="108">
        <v>150</v>
      </c>
      <c r="O2089" s="116">
        <v>57.800708333333333</v>
      </c>
      <c r="P2089" s="116"/>
      <c r="Q2089" s="116"/>
      <c r="R2089" s="39">
        <v>66.132289999999998</v>
      </c>
      <c r="S2089" s="180">
        <v>260.24389583333334</v>
      </c>
      <c r="T2089" s="180">
        <f t="shared" si="155"/>
        <v>12.149708333333336</v>
      </c>
      <c r="V2089" s="24">
        <f t="shared" si="150"/>
        <v>1886.8251233333333</v>
      </c>
      <c r="X2089" s="5">
        <v>82</v>
      </c>
      <c r="Z2089" s="20">
        <f t="shared" si="151"/>
        <v>1968.8251233333333</v>
      </c>
      <c r="AA2089" s="59">
        <f t="shared" si="149"/>
        <v>42100</v>
      </c>
      <c r="AB2089" s="25">
        <v>148.48602</v>
      </c>
      <c r="AC2089" s="52">
        <v>307.30771000000004</v>
      </c>
      <c r="AD2089" s="53">
        <v>173.61044000000001</v>
      </c>
      <c r="AE2089" s="54">
        <v>444.21366999999998</v>
      </c>
      <c r="AF2089" s="55">
        <v>228.08507999999998</v>
      </c>
      <c r="AG2089" s="56">
        <v>23.460900000000002</v>
      </c>
      <c r="AH2089" s="100">
        <v>73.610104166666673</v>
      </c>
      <c r="AI2089" s="28">
        <v>0</v>
      </c>
      <c r="AJ2089" s="58">
        <v>8.4216700000000007</v>
      </c>
      <c r="AK2089" s="58"/>
      <c r="AL2089" s="35">
        <v>0</v>
      </c>
      <c r="AM2089" s="35"/>
      <c r="AN2089" s="35"/>
      <c r="AQ2089" s="24">
        <f t="shared" si="153"/>
        <v>1407.1955941666665</v>
      </c>
      <c r="AS2089" s="47">
        <v>315</v>
      </c>
      <c r="AU2089" s="20">
        <f t="shared" si="152"/>
        <v>1722.1955941666665</v>
      </c>
      <c r="AW2089" s="20">
        <f t="shared" si="154"/>
        <v>246.62952916666677</v>
      </c>
    </row>
    <row r="2090" spans="1:49" x14ac:dyDescent="0.25">
      <c r="A2090" t="str">
        <f>VLOOKUP($B2090,'Cushing Balance'!$C$2:$E$500,3,TRUE)</f>
        <v>142015</v>
      </c>
      <c r="B2090" s="1">
        <v>42101</v>
      </c>
      <c r="C2090" s="31"/>
      <c r="D2090" s="101">
        <v>430.20832999999999</v>
      </c>
      <c r="E2090" s="110">
        <v>143.61675</v>
      </c>
      <c r="F2090" s="105">
        <v>292.98037499999998</v>
      </c>
      <c r="G2090" s="27"/>
      <c r="H2090" s="111">
        <v>97.679416666666668</v>
      </c>
      <c r="I2090" s="106">
        <v>103.06512499999999</v>
      </c>
      <c r="J2090" s="109">
        <v>198.67987500000001</v>
      </c>
      <c r="K2090" s="104">
        <v>83.043604166666668</v>
      </c>
      <c r="L2090" s="107">
        <v>21.640125000000001</v>
      </c>
      <c r="M2090" s="117">
        <v>126.2836875</v>
      </c>
      <c r="N2090" s="108">
        <v>124.03881250000001</v>
      </c>
      <c r="O2090" s="116">
        <v>61.434770833333339</v>
      </c>
      <c r="P2090" s="116"/>
      <c r="Q2090" s="116"/>
      <c r="R2090" s="39">
        <v>49.828290000000003</v>
      </c>
      <c r="S2090" s="180">
        <v>229.41397916666665</v>
      </c>
      <c r="T2090" s="180">
        <f t="shared" si="155"/>
        <v>103.13029166666665</v>
      </c>
      <c r="V2090" s="24">
        <f t="shared" si="150"/>
        <v>1732.4991616666664</v>
      </c>
      <c r="X2090" s="5">
        <v>82</v>
      </c>
      <c r="Z2090" s="20">
        <f t="shared" si="151"/>
        <v>1814.4991616666664</v>
      </c>
      <c r="AA2090" s="59">
        <f t="shared" si="149"/>
        <v>42101</v>
      </c>
      <c r="AB2090" s="25">
        <v>134.7071</v>
      </c>
      <c r="AC2090" s="52">
        <v>357.74194</v>
      </c>
      <c r="AD2090" s="53">
        <v>320.97118999999998</v>
      </c>
      <c r="AE2090" s="54">
        <v>496.51466999999997</v>
      </c>
      <c r="AF2090" s="55">
        <v>231.03842</v>
      </c>
      <c r="AG2090" s="56">
        <v>23.25196</v>
      </c>
      <c r="AH2090" s="100">
        <v>73.880624999999995</v>
      </c>
      <c r="AI2090" s="28">
        <v>0</v>
      </c>
      <c r="AJ2090" s="58">
        <v>8.8759599999999992</v>
      </c>
      <c r="AK2090" s="58"/>
      <c r="AL2090" s="35">
        <v>0</v>
      </c>
      <c r="AM2090" s="35"/>
      <c r="AN2090" s="35"/>
      <c r="AQ2090" s="24">
        <f t="shared" si="153"/>
        <v>1646.9818650000002</v>
      </c>
      <c r="AS2090" s="47">
        <v>315</v>
      </c>
      <c r="AU2090" s="20">
        <f t="shared" si="152"/>
        <v>1961.9818650000002</v>
      </c>
      <c r="AW2090" s="20">
        <f t="shared" si="154"/>
        <v>-147.4827033333338</v>
      </c>
    </row>
    <row r="2091" spans="1:49" x14ac:dyDescent="0.25">
      <c r="A2091" t="str">
        <f>VLOOKUP($B2091,'Cushing Balance'!$C$2:$E$500,3,TRUE)</f>
        <v>142015</v>
      </c>
      <c r="B2091" s="1">
        <v>42102</v>
      </c>
      <c r="C2091" s="31"/>
      <c r="D2091" s="101">
        <v>577.64304000000004</v>
      </c>
      <c r="E2091" s="110">
        <v>133.58835416666665</v>
      </c>
      <c r="F2091" s="105">
        <v>252.58464583333335</v>
      </c>
      <c r="G2091" s="27"/>
      <c r="H2091" s="111">
        <v>87.922166666666669</v>
      </c>
      <c r="I2091" s="106">
        <v>108.29716666666667</v>
      </c>
      <c r="J2091" s="109">
        <v>148.08072916666666</v>
      </c>
      <c r="K2091" s="104">
        <v>90.397625000000005</v>
      </c>
      <c r="L2091" s="107">
        <v>22.9445625</v>
      </c>
      <c r="M2091" s="117">
        <v>127.68525</v>
      </c>
      <c r="N2091" s="108">
        <v>149.212875</v>
      </c>
      <c r="O2091" s="116">
        <v>53.529145833333338</v>
      </c>
      <c r="P2091" s="116"/>
      <c r="Q2091" s="116"/>
      <c r="R2091" s="39">
        <v>4.2127299999999996</v>
      </c>
      <c r="S2091" s="180">
        <v>243.81625</v>
      </c>
      <c r="T2091" s="180">
        <f t="shared" si="155"/>
        <v>116.131</v>
      </c>
      <c r="V2091" s="24">
        <f t="shared" si="150"/>
        <v>1756.0982908333335</v>
      </c>
      <c r="X2091" s="5">
        <v>82</v>
      </c>
      <c r="Z2091" s="20">
        <f t="shared" si="151"/>
        <v>1838.0982908333335</v>
      </c>
      <c r="AA2091" s="59">
        <f t="shared" si="149"/>
        <v>42102</v>
      </c>
      <c r="AB2091" s="25">
        <v>130.63391999999999</v>
      </c>
      <c r="AC2091" s="52">
        <v>360.27852000000001</v>
      </c>
      <c r="AD2091" s="53">
        <v>293.72755999999998</v>
      </c>
      <c r="AE2091" s="54">
        <v>487.49887999999999</v>
      </c>
      <c r="AF2091" s="55">
        <v>233.91757999999999</v>
      </c>
      <c r="AG2091" s="56">
        <v>21.666520000000002</v>
      </c>
      <c r="AH2091" s="100">
        <v>40.245520833333337</v>
      </c>
      <c r="AI2091" s="28">
        <v>0</v>
      </c>
      <c r="AJ2091" s="58">
        <v>9.1040599999999987</v>
      </c>
      <c r="AK2091" s="58"/>
      <c r="AL2091" s="35">
        <v>0</v>
      </c>
      <c r="AM2091" s="35"/>
      <c r="AN2091" s="35"/>
      <c r="AQ2091" s="24">
        <f t="shared" si="153"/>
        <v>1577.0725608333332</v>
      </c>
      <c r="AS2091" s="47">
        <v>315</v>
      </c>
      <c r="AU2091" s="20">
        <f t="shared" si="152"/>
        <v>1892.0725608333332</v>
      </c>
      <c r="AW2091" s="20">
        <f t="shared" si="154"/>
        <v>-53.974269999999706</v>
      </c>
    </row>
    <row r="2092" spans="1:49" x14ac:dyDescent="0.25">
      <c r="A2092" t="str">
        <f>VLOOKUP($B2092,'Cushing Balance'!$C$2:$E$500,3,TRUE)</f>
        <v>142015</v>
      </c>
      <c r="B2092" s="1">
        <v>42103</v>
      </c>
      <c r="C2092" s="31"/>
      <c r="D2092" s="101">
        <v>116.90319000000001</v>
      </c>
      <c r="E2092" s="110">
        <v>114.41316666666667</v>
      </c>
      <c r="F2092" s="105">
        <v>250.82225</v>
      </c>
      <c r="G2092" s="27"/>
      <c r="H2092" s="111">
        <v>93.836624999999998</v>
      </c>
      <c r="I2092" s="106">
        <v>103.04164583333333</v>
      </c>
      <c r="J2092" s="109">
        <v>163.36970833333334</v>
      </c>
      <c r="K2092" s="104">
        <v>89.587187499999999</v>
      </c>
      <c r="L2092" s="107">
        <v>23.070395833333333</v>
      </c>
      <c r="M2092" s="117">
        <v>324.22035416666671</v>
      </c>
      <c r="N2092" s="108">
        <v>147.80810416666665</v>
      </c>
      <c r="O2092" s="116">
        <v>53.726479166666664</v>
      </c>
      <c r="P2092" s="116"/>
      <c r="Q2092" s="116"/>
      <c r="R2092" s="39">
        <v>16.509900000000002</v>
      </c>
      <c r="S2092" s="180">
        <v>326.54972916666668</v>
      </c>
      <c r="T2092" s="180">
        <f t="shared" si="155"/>
        <v>2.3293749999999704</v>
      </c>
      <c r="V2092" s="24">
        <f t="shared" si="150"/>
        <v>1497.3090066666668</v>
      </c>
      <c r="X2092" s="5">
        <v>82</v>
      </c>
      <c r="Z2092" s="20">
        <f t="shared" si="151"/>
        <v>1579.3090066666668</v>
      </c>
      <c r="AA2092" s="59">
        <f t="shared" si="149"/>
        <v>42103</v>
      </c>
      <c r="AB2092" s="25">
        <v>139.47404</v>
      </c>
      <c r="AC2092" s="52">
        <v>376.18378999999999</v>
      </c>
      <c r="AD2092" s="53">
        <v>328.22897999999998</v>
      </c>
      <c r="AE2092" s="54">
        <v>506.60158000000001</v>
      </c>
      <c r="AF2092" s="55">
        <v>227.99307999999999</v>
      </c>
      <c r="AG2092" s="56">
        <v>23.230560000000001</v>
      </c>
      <c r="AH2092" s="100">
        <v>35.128770833333334</v>
      </c>
      <c r="AI2092" s="28">
        <v>0</v>
      </c>
      <c r="AJ2092" s="58">
        <v>8.8935400000000016</v>
      </c>
      <c r="AK2092" s="58"/>
      <c r="AL2092" s="35">
        <v>0</v>
      </c>
      <c r="AM2092" s="35"/>
      <c r="AN2092" s="35"/>
      <c r="AQ2092" s="24">
        <f t="shared" si="153"/>
        <v>1645.7343408333334</v>
      </c>
      <c r="AS2092" s="47">
        <v>315</v>
      </c>
      <c r="AU2092" s="20">
        <f t="shared" si="152"/>
        <v>1960.7343408333334</v>
      </c>
      <c r="AW2092" s="20">
        <f t="shared" si="154"/>
        <v>-381.42533416666652</v>
      </c>
    </row>
    <row r="2093" spans="1:49" x14ac:dyDescent="0.25">
      <c r="A2093" t="str">
        <f>VLOOKUP($B2093,'Cushing Balance'!$C$2:$E$500,3,TRUE)</f>
        <v>142015</v>
      </c>
      <c r="B2093" s="1">
        <v>42104</v>
      </c>
      <c r="C2093" s="31"/>
      <c r="D2093" s="101">
        <v>429.88940000000002</v>
      </c>
      <c r="E2093" s="110">
        <v>112.03983333333333</v>
      </c>
      <c r="F2093" s="105">
        <v>269.19085416666667</v>
      </c>
      <c r="G2093" s="27"/>
      <c r="H2093" s="111">
        <v>146.03333333333333</v>
      </c>
      <c r="I2093" s="106">
        <v>105.56039583333333</v>
      </c>
      <c r="J2093" s="109">
        <v>139.013125</v>
      </c>
      <c r="K2093" s="104">
        <v>90.08741666666667</v>
      </c>
      <c r="L2093" s="107">
        <v>22.756020833333331</v>
      </c>
      <c r="M2093" s="117">
        <v>351.57408333333331</v>
      </c>
      <c r="N2093" s="108">
        <v>150</v>
      </c>
      <c r="O2093" s="116">
        <v>63.887041666666661</v>
      </c>
      <c r="P2093" s="116"/>
      <c r="Q2093" s="116"/>
      <c r="R2093" s="39">
        <v>13.90513</v>
      </c>
      <c r="S2093" s="180">
        <v>343.1354583333333</v>
      </c>
      <c r="T2093" s="180">
        <f t="shared" si="155"/>
        <v>-8.4386250000000018</v>
      </c>
      <c r="V2093" s="24">
        <f t="shared" si="150"/>
        <v>1893.9366341666666</v>
      </c>
      <c r="X2093" s="5">
        <v>82</v>
      </c>
      <c r="Z2093" s="20">
        <f t="shared" si="151"/>
        <v>1975.9366341666666</v>
      </c>
      <c r="AA2093" s="59">
        <f t="shared" si="149"/>
        <v>42104</v>
      </c>
      <c r="AB2093" s="25">
        <v>141.13354000000001</v>
      </c>
      <c r="AC2093" s="52">
        <v>391.11354</v>
      </c>
      <c r="AD2093" s="53">
        <v>332.36846000000003</v>
      </c>
      <c r="AE2093" s="54">
        <v>504.61212999999998</v>
      </c>
      <c r="AF2093" s="55">
        <v>235.29979</v>
      </c>
      <c r="AG2093" s="56">
        <v>23.44265</v>
      </c>
      <c r="AH2093" s="100">
        <v>49.249395833333338</v>
      </c>
      <c r="AI2093" s="28">
        <v>0</v>
      </c>
      <c r="AJ2093" s="58">
        <v>8.5223500000000012</v>
      </c>
      <c r="AK2093" s="58"/>
      <c r="AL2093" s="35">
        <v>0</v>
      </c>
      <c r="AM2093" s="35"/>
      <c r="AN2093" s="35"/>
      <c r="AQ2093" s="24">
        <f t="shared" si="153"/>
        <v>1685.7418558333334</v>
      </c>
      <c r="AS2093" s="47">
        <v>315</v>
      </c>
      <c r="AU2093" s="20">
        <f t="shared" si="152"/>
        <v>2000.7418558333334</v>
      </c>
      <c r="AW2093" s="20">
        <f t="shared" si="154"/>
        <v>-24.805221666666739</v>
      </c>
    </row>
    <row r="2094" spans="1:49" x14ac:dyDescent="0.25">
      <c r="A2094" t="str">
        <f>VLOOKUP($B2094,'Cushing Balance'!$C$2:$E$500,3,TRUE)</f>
        <v>152015</v>
      </c>
      <c r="B2094" s="1">
        <v>42105</v>
      </c>
      <c r="C2094" s="31"/>
      <c r="D2094" s="101">
        <v>590</v>
      </c>
      <c r="E2094" s="110">
        <v>181.50593749999999</v>
      </c>
      <c r="F2094" s="105">
        <v>278.75125000000003</v>
      </c>
      <c r="G2094" s="27"/>
      <c r="H2094" s="111">
        <v>100.69122916666667</v>
      </c>
      <c r="I2094" s="106">
        <v>116.05604166666667</v>
      </c>
      <c r="J2094" s="109">
        <v>157.35718750000001</v>
      </c>
      <c r="K2094" s="104">
        <v>98.610208333333333</v>
      </c>
      <c r="L2094" s="107">
        <v>23.048395833333331</v>
      </c>
      <c r="M2094" s="117">
        <v>370.51445833333332</v>
      </c>
      <c r="N2094" s="108">
        <v>150</v>
      </c>
      <c r="O2094" s="116">
        <v>65.895958333333326</v>
      </c>
      <c r="P2094" s="116"/>
      <c r="Q2094" s="116"/>
      <c r="R2094" s="39">
        <v>0.18702000000000002</v>
      </c>
      <c r="S2094" s="180">
        <v>369.66456249999999</v>
      </c>
      <c r="T2094" s="180">
        <f t="shared" si="155"/>
        <v>-0.84989583333333485</v>
      </c>
      <c r="V2094" s="24">
        <f t="shared" si="150"/>
        <v>2132.6176866666669</v>
      </c>
      <c r="X2094" s="5">
        <v>82</v>
      </c>
      <c r="Z2094" s="20">
        <f t="shared" si="151"/>
        <v>2214.6176866666669</v>
      </c>
      <c r="AA2094" s="59">
        <f t="shared" si="149"/>
        <v>42105</v>
      </c>
      <c r="AB2094" s="25">
        <v>131.33055999999999</v>
      </c>
      <c r="AC2094" s="52">
        <v>364.10777000000002</v>
      </c>
      <c r="AD2094" s="53">
        <v>337.22972999999996</v>
      </c>
      <c r="AE2094" s="54">
        <v>443.81918999999999</v>
      </c>
      <c r="AF2094" s="55">
        <v>235.22977</v>
      </c>
      <c r="AG2094" s="56">
        <v>23.790580000000002</v>
      </c>
      <c r="AH2094" s="100">
        <v>31.920833333333331</v>
      </c>
      <c r="AI2094" s="28">
        <v>0</v>
      </c>
      <c r="AJ2094" s="58">
        <v>8.7964000000000002</v>
      </c>
      <c r="AK2094" s="58"/>
      <c r="AL2094" s="35">
        <v>0</v>
      </c>
      <c r="AM2094" s="35"/>
      <c r="AN2094" s="35"/>
      <c r="AQ2094" s="24">
        <f t="shared" si="153"/>
        <v>1576.2248333333332</v>
      </c>
      <c r="AS2094" s="47">
        <v>315</v>
      </c>
      <c r="AU2094" s="20">
        <f t="shared" si="152"/>
        <v>1891.2248333333332</v>
      </c>
      <c r="AW2094" s="20">
        <f t="shared" si="154"/>
        <v>323.39285333333373</v>
      </c>
    </row>
    <row r="2095" spans="1:49" x14ac:dyDescent="0.25">
      <c r="A2095" t="str">
        <f>VLOOKUP($B2095,'Cushing Balance'!$C$2:$E$500,3,TRUE)</f>
        <v>152015</v>
      </c>
      <c r="B2095" s="1">
        <v>42106</v>
      </c>
      <c r="C2095" s="31"/>
      <c r="D2095" s="101">
        <v>355.95534999999995</v>
      </c>
      <c r="E2095" s="110">
        <v>175.16422916666664</v>
      </c>
      <c r="F2095" s="105">
        <v>238.15141666666665</v>
      </c>
      <c r="G2095" s="27"/>
      <c r="H2095" s="111">
        <v>94.972729166666667</v>
      </c>
      <c r="I2095" s="106">
        <v>93.183374999999998</v>
      </c>
      <c r="J2095" s="109">
        <v>158.11545833333335</v>
      </c>
      <c r="K2095" s="104">
        <v>96.744500000000002</v>
      </c>
      <c r="L2095" s="107">
        <v>22.691312499999999</v>
      </c>
      <c r="M2095" s="117">
        <v>313.07135416666671</v>
      </c>
      <c r="N2095" s="108">
        <v>120.23295833333333</v>
      </c>
      <c r="O2095" s="116">
        <v>61.558750000000003</v>
      </c>
      <c r="P2095" s="116"/>
      <c r="Q2095" s="116"/>
      <c r="R2095" s="39">
        <v>45.580249999999999</v>
      </c>
      <c r="S2095" s="180">
        <v>338.99374999999998</v>
      </c>
      <c r="T2095" s="180">
        <f t="shared" si="155"/>
        <v>25.922395833333269</v>
      </c>
      <c r="V2095" s="24">
        <f t="shared" si="150"/>
        <v>1775.4216833333332</v>
      </c>
      <c r="X2095" s="5">
        <v>82</v>
      </c>
      <c r="Z2095" s="20">
        <f t="shared" si="151"/>
        <v>1857.4216833333332</v>
      </c>
      <c r="AA2095" s="59">
        <f t="shared" si="149"/>
        <v>42106</v>
      </c>
      <c r="AB2095" s="25">
        <v>132.90276999999998</v>
      </c>
      <c r="AC2095" s="52">
        <v>372.17572999999999</v>
      </c>
      <c r="AD2095" s="53">
        <v>336.52575000000002</v>
      </c>
      <c r="AE2095" s="54">
        <v>465.31540000000001</v>
      </c>
      <c r="AF2095" s="55">
        <v>234.55584999999999</v>
      </c>
      <c r="AG2095" s="56">
        <v>20.423689999999997</v>
      </c>
      <c r="AH2095" s="100">
        <v>41.975458333333336</v>
      </c>
      <c r="AI2095" s="28">
        <v>0</v>
      </c>
      <c r="AJ2095" s="58">
        <v>8.4458099999999998</v>
      </c>
      <c r="AK2095" s="58"/>
      <c r="AL2095" s="35">
        <v>0</v>
      </c>
      <c r="AM2095" s="35"/>
      <c r="AN2095" s="35"/>
      <c r="AQ2095" s="24">
        <f t="shared" si="153"/>
        <v>1612.3204583333334</v>
      </c>
      <c r="AS2095" s="47">
        <v>315</v>
      </c>
      <c r="AU2095" s="20">
        <f t="shared" si="152"/>
        <v>1927.3204583333334</v>
      </c>
      <c r="AW2095" s="20">
        <f t="shared" si="154"/>
        <v>-69.898775000000114</v>
      </c>
    </row>
    <row r="2096" spans="1:49" x14ac:dyDescent="0.25">
      <c r="A2096" t="str">
        <f>VLOOKUP($B2096,'Cushing Balance'!$C$2:$E$500,3,TRUE)</f>
        <v>152015</v>
      </c>
      <c r="B2096" s="1">
        <v>42107</v>
      </c>
      <c r="C2096" s="31"/>
      <c r="D2096" s="101">
        <v>221.03023000000002</v>
      </c>
      <c r="E2096" s="110">
        <v>171.81866666666664</v>
      </c>
      <c r="F2096" s="105">
        <v>240.31406250000001</v>
      </c>
      <c r="G2096" s="27"/>
      <c r="H2096" s="111">
        <v>91.918520833333332</v>
      </c>
      <c r="I2096" s="106">
        <v>100.26775000000001</v>
      </c>
      <c r="J2096" s="109">
        <v>152.35360416666666</v>
      </c>
      <c r="K2096" s="104">
        <v>103.80089583333333</v>
      </c>
      <c r="L2096" s="107">
        <v>21.647500000000001</v>
      </c>
      <c r="M2096" s="117">
        <v>376.68470833333333</v>
      </c>
      <c r="N2096" s="108">
        <v>141.95474999999999</v>
      </c>
      <c r="O2096" s="116">
        <v>57.924208333333333</v>
      </c>
      <c r="P2096" s="116"/>
      <c r="Q2096" s="116"/>
      <c r="R2096" s="39">
        <v>33.889919999999996</v>
      </c>
      <c r="S2096" s="180">
        <v>325.25941666666671</v>
      </c>
      <c r="T2096" s="180">
        <f t="shared" si="155"/>
        <v>-51.425291666666624</v>
      </c>
      <c r="V2096" s="24">
        <f t="shared" si="150"/>
        <v>1713.6048166666665</v>
      </c>
      <c r="X2096" s="5">
        <v>82</v>
      </c>
      <c r="Z2096" s="20">
        <f t="shared" si="151"/>
        <v>1795.6048166666665</v>
      </c>
      <c r="AA2096" s="59">
        <f t="shared" si="149"/>
        <v>42107</v>
      </c>
      <c r="AB2096" s="25">
        <v>150.83365000000001</v>
      </c>
      <c r="AC2096" s="52">
        <v>394.29591999999997</v>
      </c>
      <c r="AD2096" s="53">
        <v>301.19175000000001</v>
      </c>
      <c r="AE2096" s="54">
        <v>462.24544000000003</v>
      </c>
      <c r="AF2096" s="55">
        <v>226.67313000000001</v>
      </c>
      <c r="AG2096" s="56">
        <v>9.216149999999999</v>
      </c>
      <c r="AH2096" s="100">
        <v>24.474645833333334</v>
      </c>
      <c r="AI2096" s="28">
        <v>0</v>
      </c>
      <c r="AJ2096" s="58">
        <v>13.38871</v>
      </c>
      <c r="AK2096" s="58"/>
      <c r="AL2096" s="35">
        <v>0</v>
      </c>
      <c r="AM2096" s="35"/>
      <c r="AN2096" s="35"/>
      <c r="AQ2096" s="24">
        <f t="shared" si="153"/>
        <v>1582.3193958333336</v>
      </c>
      <c r="AS2096" s="47">
        <v>315</v>
      </c>
      <c r="AU2096" s="20">
        <f t="shared" si="152"/>
        <v>1897.3193958333336</v>
      </c>
      <c r="AW2096" s="20">
        <f t="shared" si="154"/>
        <v>-101.71457916666714</v>
      </c>
    </row>
    <row r="2097" spans="1:49" x14ac:dyDescent="0.25">
      <c r="A2097" t="str">
        <f>VLOOKUP($B2097,'Cushing Balance'!$C$2:$E$500,3,TRUE)</f>
        <v>152015</v>
      </c>
      <c r="B2097" s="1">
        <v>42108</v>
      </c>
      <c r="C2097" s="31"/>
      <c r="D2097" s="101">
        <v>172.03832999999997</v>
      </c>
      <c r="E2097" s="110">
        <v>74.406666666666666</v>
      </c>
      <c r="F2097" s="105">
        <v>305.96229166666666</v>
      </c>
      <c r="G2097" s="27"/>
      <c r="H2097" s="111">
        <v>104.02033333333333</v>
      </c>
      <c r="I2097" s="106">
        <v>99.893145833333335</v>
      </c>
      <c r="J2097" s="109">
        <v>170.27660416666666</v>
      </c>
      <c r="K2097" s="104">
        <v>110.45804166666667</v>
      </c>
      <c r="L2097" s="107">
        <v>21.579458333333331</v>
      </c>
      <c r="M2097" s="117">
        <v>374.80262499999998</v>
      </c>
      <c r="N2097" s="108">
        <v>150</v>
      </c>
      <c r="O2097" s="116">
        <v>57.148895833333334</v>
      </c>
      <c r="P2097" s="116"/>
      <c r="Q2097" s="116"/>
      <c r="R2097" s="39">
        <v>59.605669999999996</v>
      </c>
      <c r="S2097" s="180">
        <v>317.02256249999999</v>
      </c>
      <c r="T2097" s="180">
        <f t="shared" si="155"/>
        <v>-57.780062499999985</v>
      </c>
      <c r="V2097" s="24">
        <f t="shared" si="150"/>
        <v>1700.1920625000002</v>
      </c>
      <c r="X2097" s="5">
        <v>82</v>
      </c>
      <c r="Z2097" s="20">
        <f t="shared" si="151"/>
        <v>1782.1920625000002</v>
      </c>
      <c r="AA2097" s="59">
        <f t="shared" si="149"/>
        <v>42108</v>
      </c>
      <c r="AB2097" s="25">
        <v>133.55463</v>
      </c>
      <c r="AC2097" s="52">
        <v>391.94740000000002</v>
      </c>
      <c r="AD2097" s="53">
        <v>361.23293999999999</v>
      </c>
      <c r="AE2097" s="54">
        <v>437.04253999999997</v>
      </c>
      <c r="AF2097" s="55">
        <v>222.29204000000001</v>
      </c>
      <c r="AG2097" s="56">
        <v>23.493599999999997</v>
      </c>
      <c r="AH2097" s="100">
        <v>51.717166666666664</v>
      </c>
      <c r="AI2097" s="28">
        <v>0</v>
      </c>
      <c r="AJ2097" s="58">
        <v>16.033100000000001</v>
      </c>
      <c r="AK2097" s="58"/>
      <c r="AL2097" s="35">
        <v>0</v>
      </c>
      <c r="AM2097" s="35"/>
      <c r="AN2097" s="35"/>
      <c r="AQ2097" s="24">
        <f t="shared" si="153"/>
        <v>1637.3134166666666</v>
      </c>
      <c r="AS2097" s="47">
        <v>315</v>
      </c>
      <c r="AU2097" s="20">
        <f t="shared" si="152"/>
        <v>1952.3134166666666</v>
      </c>
      <c r="AW2097" s="20">
        <f t="shared" si="154"/>
        <v>-170.12135416666638</v>
      </c>
    </row>
    <row r="2098" spans="1:49" x14ac:dyDescent="0.25">
      <c r="A2098" t="str">
        <f>VLOOKUP($B2098,'Cushing Balance'!$C$2:$E$500,3,TRUE)</f>
        <v>152015</v>
      </c>
      <c r="B2098" s="1">
        <v>42109</v>
      </c>
      <c r="C2098" s="31"/>
      <c r="D2098" s="101">
        <v>97.060500000000005</v>
      </c>
      <c r="E2098" s="110">
        <v>136.54354166666667</v>
      </c>
      <c r="F2098" s="105">
        <v>310.73885416666667</v>
      </c>
      <c r="G2098" s="27"/>
      <c r="H2098" s="111">
        <v>148.84489583333334</v>
      </c>
      <c r="I2098" s="106">
        <v>108.0810625</v>
      </c>
      <c r="J2098" s="109">
        <v>212.45135416666665</v>
      </c>
      <c r="K2098" s="104">
        <v>106.27477083333333</v>
      </c>
      <c r="L2098" s="107">
        <v>21.695812499999999</v>
      </c>
      <c r="M2098" s="117">
        <v>336.72610416666669</v>
      </c>
      <c r="N2098" s="108">
        <v>149.94827083333334</v>
      </c>
      <c r="O2098" s="116">
        <v>67.225479166666673</v>
      </c>
      <c r="P2098" s="116"/>
      <c r="Q2098" s="116"/>
      <c r="R2098" s="39">
        <v>50.096919999999997</v>
      </c>
      <c r="S2098" s="180">
        <v>327.27418749999998</v>
      </c>
      <c r="T2098" s="180">
        <f t="shared" si="155"/>
        <v>-9.4519166666667047</v>
      </c>
      <c r="V2098" s="24">
        <f t="shared" si="150"/>
        <v>1745.6875658333333</v>
      </c>
      <c r="X2098" s="5">
        <v>82</v>
      </c>
      <c r="Z2098" s="20">
        <f t="shared" si="151"/>
        <v>1827.6875658333333</v>
      </c>
      <c r="AA2098" s="59">
        <f t="shared" si="149"/>
        <v>42109</v>
      </c>
      <c r="AB2098" s="25">
        <v>132.54051999999999</v>
      </c>
      <c r="AC2098" s="52">
        <v>392.63372999999996</v>
      </c>
      <c r="AD2098" s="53">
        <v>263.21808000000004</v>
      </c>
      <c r="AE2098" s="54">
        <v>462.13302000000004</v>
      </c>
      <c r="AF2098" s="55">
        <v>121.77364999999999</v>
      </c>
      <c r="AG2098" s="56">
        <v>23.5625</v>
      </c>
      <c r="AH2098" s="100">
        <v>79.317729166666666</v>
      </c>
      <c r="AI2098" s="28">
        <v>0</v>
      </c>
      <c r="AJ2098" s="58">
        <v>8.8615200000000005</v>
      </c>
      <c r="AK2098" s="58"/>
      <c r="AL2098" s="35">
        <v>0</v>
      </c>
      <c r="AM2098" s="35"/>
      <c r="AN2098" s="35"/>
      <c r="AQ2098" s="24">
        <f t="shared" si="153"/>
        <v>1484.0407491666665</v>
      </c>
      <c r="AS2098" s="47">
        <v>315</v>
      </c>
      <c r="AU2098" s="20">
        <f t="shared" si="152"/>
        <v>1799.0407491666665</v>
      </c>
      <c r="AW2098" s="20">
        <f t="shared" si="154"/>
        <v>28.646816666666837</v>
      </c>
    </row>
    <row r="2099" spans="1:49" x14ac:dyDescent="0.25">
      <c r="A2099" t="str">
        <f>VLOOKUP($B2099,'Cushing Balance'!$C$2:$E$500,3,TRUE)</f>
        <v>152015</v>
      </c>
      <c r="B2099" s="1">
        <v>42110</v>
      </c>
      <c r="C2099" s="31"/>
      <c r="D2099" s="101">
        <v>270.41596000000004</v>
      </c>
      <c r="E2099" s="110">
        <v>123.70885416666667</v>
      </c>
      <c r="F2099" s="105">
        <v>304.7978333333333</v>
      </c>
      <c r="G2099" s="27"/>
      <c r="H2099" s="111">
        <v>145.16118750000001</v>
      </c>
      <c r="I2099" s="106">
        <v>88.302229166666677</v>
      </c>
      <c r="J2099" s="109">
        <v>170.76745833333334</v>
      </c>
      <c r="K2099" s="104">
        <v>107.95960416666667</v>
      </c>
      <c r="L2099" s="107">
        <v>21.9765625</v>
      </c>
      <c r="M2099" s="117">
        <v>371.60827083333334</v>
      </c>
      <c r="N2099" s="108">
        <v>150</v>
      </c>
      <c r="O2099" s="116">
        <v>60.991437500000004</v>
      </c>
      <c r="P2099" s="116"/>
      <c r="Q2099" s="116"/>
      <c r="R2099" s="39">
        <v>57.181789999999999</v>
      </c>
      <c r="S2099" s="180">
        <v>327.21047916666669</v>
      </c>
      <c r="T2099" s="180">
        <f t="shared" si="155"/>
        <v>-44.397791666666649</v>
      </c>
      <c r="V2099" s="24">
        <f t="shared" si="150"/>
        <v>1872.8711875000001</v>
      </c>
      <c r="X2099" s="5">
        <v>82</v>
      </c>
      <c r="Z2099" s="20">
        <f t="shared" si="151"/>
        <v>1954.8711875000001</v>
      </c>
      <c r="AA2099" s="59">
        <f t="shared" si="149"/>
        <v>42110</v>
      </c>
      <c r="AB2099" s="25">
        <v>147.68856</v>
      </c>
      <c r="AC2099" s="52">
        <v>389.53100000000001</v>
      </c>
      <c r="AD2099" s="53">
        <v>340.50438000000003</v>
      </c>
      <c r="AE2099" s="54">
        <v>551.60095999999999</v>
      </c>
      <c r="AF2099" s="55">
        <v>227.68429</v>
      </c>
      <c r="AG2099" s="56">
        <v>22.398099999999999</v>
      </c>
      <c r="AH2099" s="100">
        <v>68.736437499999994</v>
      </c>
      <c r="AI2099" s="28">
        <v>0</v>
      </c>
      <c r="AJ2099" s="58">
        <v>8.6791</v>
      </c>
      <c r="AK2099" s="58"/>
      <c r="AL2099" s="35">
        <v>0</v>
      </c>
      <c r="AM2099" s="35"/>
      <c r="AN2099" s="35"/>
      <c r="AQ2099" s="24">
        <f t="shared" si="153"/>
        <v>1756.8228275000001</v>
      </c>
      <c r="AS2099" s="47">
        <v>315</v>
      </c>
      <c r="AU2099" s="20">
        <f t="shared" si="152"/>
        <v>2071.8228275000001</v>
      </c>
      <c r="AW2099" s="20">
        <f t="shared" si="154"/>
        <v>-116.95164</v>
      </c>
    </row>
    <row r="2100" spans="1:49" x14ac:dyDescent="0.25">
      <c r="A2100" t="str">
        <f>VLOOKUP($B2100,'Cushing Balance'!$C$2:$E$500,3,TRUE)</f>
        <v>152015</v>
      </c>
      <c r="B2100" s="1">
        <v>42111</v>
      </c>
      <c r="C2100" s="31"/>
      <c r="D2100" s="101">
        <v>368.6336</v>
      </c>
      <c r="E2100" s="110">
        <v>172.6604375</v>
      </c>
      <c r="F2100" s="105">
        <v>177.71229166666666</v>
      </c>
      <c r="G2100" s="27"/>
      <c r="H2100" s="111">
        <v>117.61329166666667</v>
      </c>
      <c r="I2100" s="106">
        <v>87.466041666666669</v>
      </c>
      <c r="J2100" s="109">
        <v>129.83379166666668</v>
      </c>
      <c r="K2100" s="104">
        <v>104.66054166666667</v>
      </c>
      <c r="L2100" s="107">
        <v>22.720187500000002</v>
      </c>
      <c r="M2100" s="117">
        <v>384.90062499999999</v>
      </c>
      <c r="N2100" s="108">
        <v>120.616</v>
      </c>
      <c r="O2100" s="116">
        <v>64.433374999999998</v>
      </c>
      <c r="P2100" s="116"/>
      <c r="Q2100" s="116"/>
      <c r="R2100" s="39">
        <v>0.3231</v>
      </c>
      <c r="S2100" s="180">
        <v>370.34306249999997</v>
      </c>
      <c r="T2100" s="180">
        <f t="shared" si="155"/>
        <v>-14.557562500000017</v>
      </c>
      <c r="V2100" s="24">
        <f t="shared" si="150"/>
        <v>1751.5732833333336</v>
      </c>
      <c r="X2100" s="5">
        <v>82</v>
      </c>
      <c r="Z2100" s="20">
        <f t="shared" si="151"/>
        <v>1833.5732833333336</v>
      </c>
      <c r="AA2100" s="59">
        <f t="shared" si="149"/>
        <v>42111</v>
      </c>
      <c r="AB2100" s="25">
        <v>149.88276999999999</v>
      </c>
      <c r="AC2100" s="52">
        <v>366.27019000000001</v>
      </c>
      <c r="AD2100" s="53">
        <v>306.58413000000002</v>
      </c>
      <c r="AE2100" s="54">
        <v>557.83550000000002</v>
      </c>
      <c r="AF2100" s="55">
        <v>236.44392000000002</v>
      </c>
      <c r="AG2100" s="56">
        <v>15.758790000000001</v>
      </c>
      <c r="AH2100" s="100">
        <v>71.643458333333328</v>
      </c>
      <c r="AI2100" s="28">
        <v>0</v>
      </c>
      <c r="AJ2100" s="58">
        <v>8.7637099999999997</v>
      </c>
      <c r="AK2100" s="58"/>
      <c r="AL2100" s="35">
        <v>0</v>
      </c>
      <c r="AM2100" s="35"/>
      <c r="AN2100" s="35"/>
      <c r="AQ2100" s="24">
        <f t="shared" si="153"/>
        <v>1713.1824683333334</v>
      </c>
      <c r="AS2100" s="47">
        <v>315</v>
      </c>
      <c r="AU2100" s="20">
        <f t="shared" si="152"/>
        <v>2028.1824683333334</v>
      </c>
      <c r="AW2100" s="20">
        <f t="shared" si="154"/>
        <v>-194.6091849999998</v>
      </c>
    </row>
    <row r="2101" spans="1:49" x14ac:dyDescent="0.25">
      <c r="A2101" t="str">
        <f>VLOOKUP($B2101,'Cushing Balance'!$C$2:$E$500,3,TRUE)</f>
        <v>162015</v>
      </c>
      <c r="B2101" s="1">
        <v>42112</v>
      </c>
      <c r="C2101" s="31"/>
      <c r="D2101" s="101">
        <v>451.7251</v>
      </c>
      <c r="E2101" s="110">
        <v>181.016875</v>
      </c>
      <c r="F2101" s="105">
        <v>288.26706250000001</v>
      </c>
      <c r="G2101" s="27"/>
      <c r="H2101" s="111">
        <v>135.07360416666666</v>
      </c>
      <c r="I2101" s="106">
        <v>83.174083333333328</v>
      </c>
      <c r="J2101" s="109">
        <v>154.57483333333334</v>
      </c>
      <c r="K2101" s="104">
        <v>111.21666666666667</v>
      </c>
      <c r="L2101" s="107">
        <v>22.923604166666667</v>
      </c>
      <c r="M2101" s="117">
        <v>331.9778541666667</v>
      </c>
      <c r="N2101" s="108">
        <v>149.87314583333335</v>
      </c>
      <c r="O2101" s="116">
        <v>58.168958333333336</v>
      </c>
      <c r="P2101" s="116"/>
      <c r="Q2101" s="116"/>
      <c r="R2101" s="39">
        <v>3.0022500000000001</v>
      </c>
      <c r="S2101" s="180">
        <v>354.84668749999997</v>
      </c>
      <c r="T2101" s="180">
        <f t="shared" si="155"/>
        <v>22.868833333333271</v>
      </c>
      <c r="V2101" s="24">
        <f t="shared" si="150"/>
        <v>1970.9940375000001</v>
      </c>
      <c r="X2101" s="5">
        <v>82</v>
      </c>
      <c r="Z2101" s="20">
        <f t="shared" si="151"/>
        <v>2052.9940375000001</v>
      </c>
      <c r="AA2101" s="59">
        <f t="shared" si="149"/>
        <v>42112</v>
      </c>
      <c r="AB2101" s="25">
        <v>150.18451999999999</v>
      </c>
      <c r="AC2101" s="52">
        <v>359.37099999999998</v>
      </c>
      <c r="AD2101" s="53">
        <v>251.01167000000001</v>
      </c>
      <c r="AE2101" s="54">
        <v>548.05499999999995</v>
      </c>
      <c r="AF2101" s="55">
        <v>234.21689999999998</v>
      </c>
      <c r="AG2101" s="56">
        <v>21.634250000000002</v>
      </c>
      <c r="AH2101" s="100">
        <v>42.422916666666666</v>
      </c>
      <c r="AI2101" s="28">
        <v>0</v>
      </c>
      <c r="AJ2101" s="58">
        <v>11.741580000000001</v>
      </c>
      <c r="AK2101" s="58"/>
      <c r="AL2101" s="35">
        <v>0</v>
      </c>
      <c r="AM2101" s="35"/>
      <c r="AN2101" s="35"/>
      <c r="AQ2101" s="24">
        <f t="shared" si="153"/>
        <v>1618.6378366666668</v>
      </c>
      <c r="AS2101" s="47">
        <v>315</v>
      </c>
      <c r="AU2101" s="20">
        <f t="shared" si="152"/>
        <v>1933.6378366666668</v>
      </c>
      <c r="AW2101" s="20">
        <f t="shared" si="154"/>
        <v>119.35620083333333</v>
      </c>
    </row>
    <row r="2102" spans="1:49" x14ac:dyDescent="0.25">
      <c r="A2102" t="str">
        <f>VLOOKUP($B2102,'Cushing Balance'!$C$2:$E$500,3,TRUE)</f>
        <v>162015</v>
      </c>
      <c r="B2102" s="1">
        <v>42113</v>
      </c>
      <c r="C2102" s="31"/>
      <c r="D2102" s="101">
        <v>311.47025000000002</v>
      </c>
      <c r="E2102" s="110">
        <v>177.02891666666665</v>
      </c>
      <c r="F2102" s="105">
        <v>300.84122916666666</v>
      </c>
      <c r="G2102" s="27"/>
      <c r="H2102" s="111">
        <v>120.76322916666668</v>
      </c>
      <c r="I2102" s="106">
        <v>82.535229166666667</v>
      </c>
      <c r="J2102" s="109">
        <v>164.683875</v>
      </c>
      <c r="K2102" s="104">
        <v>118.76870833333332</v>
      </c>
      <c r="L2102" s="107">
        <v>22.904708333333332</v>
      </c>
      <c r="M2102" s="117">
        <v>407.00614583333333</v>
      </c>
      <c r="N2102" s="108">
        <v>150</v>
      </c>
      <c r="O2102" s="116">
        <v>57.755083333333339</v>
      </c>
      <c r="P2102" s="116"/>
      <c r="Q2102" s="116"/>
      <c r="R2102" s="39">
        <v>3.0714800000000002</v>
      </c>
      <c r="S2102" s="180">
        <v>389.80618750000002</v>
      </c>
      <c r="T2102" s="180">
        <f t="shared" si="155"/>
        <v>-17.199958333333313</v>
      </c>
      <c r="V2102" s="24">
        <f t="shared" si="150"/>
        <v>1916.828855</v>
      </c>
      <c r="X2102" s="5">
        <v>82</v>
      </c>
      <c r="Z2102" s="20">
        <f t="shared" si="151"/>
        <v>1998.828855</v>
      </c>
      <c r="AA2102" s="59">
        <f t="shared" si="149"/>
        <v>42113</v>
      </c>
      <c r="AB2102" s="25">
        <v>137.05126999999999</v>
      </c>
      <c r="AC2102" s="52">
        <v>357.47651999999999</v>
      </c>
      <c r="AD2102" s="53">
        <v>189.10325</v>
      </c>
      <c r="AE2102" s="54">
        <v>549.74093999999991</v>
      </c>
      <c r="AF2102" s="55">
        <v>231.31184999999999</v>
      </c>
      <c r="AG2102" s="56">
        <v>22.49344</v>
      </c>
      <c r="AH2102" s="100">
        <v>36.086479166666663</v>
      </c>
      <c r="AI2102" s="28">
        <v>0</v>
      </c>
      <c r="AJ2102" s="58">
        <v>13.38242</v>
      </c>
      <c r="AK2102" s="58"/>
      <c r="AL2102" s="35">
        <v>0</v>
      </c>
      <c r="AM2102" s="35"/>
      <c r="AN2102" s="35"/>
      <c r="AQ2102" s="24">
        <f t="shared" si="153"/>
        <v>1536.6461691666664</v>
      </c>
      <c r="AS2102" s="47">
        <v>315</v>
      </c>
      <c r="AU2102" s="20">
        <f t="shared" si="152"/>
        <v>1851.6461691666664</v>
      </c>
      <c r="AW2102" s="20">
        <f t="shared" si="154"/>
        <v>147.18268583333361</v>
      </c>
    </row>
    <row r="2103" spans="1:49" x14ac:dyDescent="0.25">
      <c r="A2103" t="str">
        <f>VLOOKUP($B2103,'Cushing Balance'!$C$2:$E$500,3,TRUE)</f>
        <v>162015</v>
      </c>
      <c r="B2103" s="1">
        <v>42114</v>
      </c>
      <c r="C2103" s="31"/>
      <c r="D2103" s="101">
        <v>86.041669999999996</v>
      </c>
      <c r="E2103" s="110">
        <v>192.71777083333333</v>
      </c>
      <c r="F2103" s="105">
        <v>44.627583333333334</v>
      </c>
      <c r="G2103" s="27"/>
      <c r="H2103" s="111">
        <v>132.97131250000001</v>
      </c>
      <c r="I2103" s="106">
        <v>83.638270833333323</v>
      </c>
      <c r="J2103" s="109">
        <v>160.65947916666667</v>
      </c>
      <c r="K2103" s="104">
        <v>116.30679166666667</v>
      </c>
      <c r="L2103" s="107">
        <v>18.107416666666669</v>
      </c>
      <c r="M2103" s="117">
        <v>352.52945833333331</v>
      </c>
      <c r="N2103" s="108">
        <v>150</v>
      </c>
      <c r="O2103" s="116">
        <v>61.619354166666668</v>
      </c>
      <c r="P2103" s="116"/>
      <c r="Q2103" s="116"/>
      <c r="R2103" s="39">
        <v>45.211129999999997</v>
      </c>
      <c r="S2103" s="180">
        <v>365.78762499999999</v>
      </c>
      <c r="T2103" s="180">
        <f t="shared" si="155"/>
        <v>13.258166666666682</v>
      </c>
      <c r="V2103" s="24">
        <f t="shared" si="150"/>
        <v>1444.4302375</v>
      </c>
      <c r="X2103" s="5">
        <v>82</v>
      </c>
      <c r="Z2103" s="20">
        <f t="shared" si="151"/>
        <v>1526.4302375</v>
      </c>
      <c r="AA2103" s="59">
        <f t="shared" si="149"/>
        <v>42114</v>
      </c>
      <c r="AB2103" s="25">
        <v>130.751</v>
      </c>
      <c r="AC2103" s="52">
        <v>245.55549999999999</v>
      </c>
      <c r="AD2103" s="53">
        <v>83.479190000000003</v>
      </c>
      <c r="AE2103" s="54">
        <v>575.42577000000006</v>
      </c>
      <c r="AF2103" s="55">
        <v>220.51526999999999</v>
      </c>
      <c r="AG2103" s="56">
        <v>23.517099999999999</v>
      </c>
      <c r="AH2103" s="100">
        <v>57.521895833333339</v>
      </c>
      <c r="AI2103" s="28">
        <v>0</v>
      </c>
      <c r="AJ2103" s="58">
        <v>15.666459999999999</v>
      </c>
      <c r="AK2103" s="58"/>
      <c r="AL2103" s="35">
        <v>0</v>
      </c>
      <c r="AM2103" s="35"/>
      <c r="AN2103" s="35"/>
      <c r="AQ2103" s="24">
        <f t="shared" si="153"/>
        <v>1352.4321858333331</v>
      </c>
      <c r="AS2103" s="47">
        <v>315</v>
      </c>
      <c r="AU2103" s="20">
        <f t="shared" si="152"/>
        <v>1667.4321858333331</v>
      </c>
      <c r="AW2103" s="20">
        <f t="shared" si="154"/>
        <v>-141.00194833333308</v>
      </c>
    </row>
    <row r="2104" spans="1:49" x14ac:dyDescent="0.25">
      <c r="A2104" t="str">
        <f>VLOOKUP($B2104,'Cushing Balance'!$C$2:$E$500,3,TRUE)</f>
        <v>162015</v>
      </c>
      <c r="B2104" s="1">
        <v>42115</v>
      </c>
      <c r="C2104" s="31"/>
      <c r="D2104" s="101">
        <v>116.58739999999999</v>
      </c>
      <c r="E2104" s="110">
        <v>191.02324999999999</v>
      </c>
      <c r="F2104" s="105">
        <v>273.04354166666667</v>
      </c>
      <c r="G2104" s="27"/>
      <c r="H2104" s="111">
        <v>124.3978125</v>
      </c>
      <c r="I2104" s="106">
        <v>100.7944375</v>
      </c>
      <c r="J2104" s="109">
        <v>107.8996875</v>
      </c>
      <c r="K2104" s="104">
        <v>104.264875</v>
      </c>
      <c r="L2104" s="107">
        <v>21.856645833333332</v>
      </c>
      <c r="M2104" s="117">
        <v>346.94331249999999</v>
      </c>
      <c r="N2104" s="108">
        <v>115.8095</v>
      </c>
      <c r="O2104" s="116">
        <v>61.743562500000003</v>
      </c>
      <c r="P2104" s="116"/>
      <c r="Q2104" s="116"/>
      <c r="R2104" s="39">
        <v>45.959060000000001</v>
      </c>
      <c r="S2104" s="180">
        <v>369.30216666666666</v>
      </c>
      <c r="T2104" s="180">
        <f t="shared" si="155"/>
        <v>22.358854166666674</v>
      </c>
      <c r="V2104" s="24">
        <f t="shared" si="150"/>
        <v>1610.323085</v>
      </c>
      <c r="X2104" s="5">
        <v>82</v>
      </c>
      <c r="Z2104" s="20">
        <f t="shared" si="151"/>
        <v>1692.323085</v>
      </c>
      <c r="AA2104" s="59">
        <f t="shared" si="149"/>
        <v>42115</v>
      </c>
      <c r="AB2104" s="25">
        <v>131.16067000000001</v>
      </c>
      <c r="AC2104" s="52">
        <v>312.67646000000002</v>
      </c>
      <c r="AD2104" s="53">
        <v>158.21142</v>
      </c>
      <c r="AE2104" s="54">
        <v>458.41906</v>
      </c>
      <c r="AF2104" s="55">
        <v>231.97829000000002</v>
      </c>
      <c r="AG2104" s="56">
        <v>20.356630000000003</v>
      </c>
      <c r="AH2104" s="100">
        <v>27.597562499999999</v>
      </c>
      <c r="AI2104" s="28">
        <v>0</v>
      </c>
      <c r="AJ2104" s="58">
        <v>14.99015</v>
      </c>
      <c r="AK2104" s="58"/>
      <c r="AL2104" s="35">
        <v>0</v>
      </c>
      <c r="AM2104" s="35"/>
      <c r="AN2104" s="35"/>
      <c r="AQ2104" s="24">
        <f t="shared" si="153"/>
        <v>1355.3902425000001</v>
      </c>
      <c r="AS2104" s="47">
        <v>315</v>
      </c>
      <c r="AU2104" s="20">
        <f t="shared" si="152"/>
        <v>1670.3902425000001</v>
      </c>
      <c r="AW2104" s="20">
        <f t="shared" si="154"/>
        <v>21.932842499999879</v>
      </c>
    </row>
    <row r="2105" spans="1:49" x14ac:dyDescent="0.25">
      <c r="A2105" t="str">
        <f>VLOOKUP($B2105,'Cushing Balance'!$C$2:$E$500,3,TRUE)</f>
        <v>162015</v>
      </c>
      <c r="B2105" s="1">
        <v>42116</v>
      </c>
      <c r="C2105" s="31"/>
      <c r="D2105" s="101">
        <v>221.61946</v>
      </c>
      <c r="E2105" s="110">
        <v>196.46775</v>
      </c>
      <c r="F2105" s="105">
        <v>281.38158333333331</v>
      </c>
      <c r="G2105" s="27"/>
      <c r="H2105" s="111">
        <v>114.48727083333333</v>
      </c>
      <c r="I2105" s="106">
        <v>82.704416666666674</v>
      </c>
      <c r="J2105" s="109">
        <v>213.6544375</v>
      </c>
      <c r="K2105" s="104">
        <v>94.655500000000004</v>
      </c>
      <c r="L2105" s="107">
        <v>21.841166666666666</v>
      </c>
      <c r="M2105" s="117">
        <v>382.88277083333332</v>
      </c>
      <c r="N2105" s="108">
        <v>97.561979166666674</v>
      </c>
      <c r="O2105" s="116">
        <v>60.319270833333334</v>
      </c>
      <c r="P2105" s="116"/>
      <c r="Q2105" s="116"/>
      <c r="R2105" s="39">
        <v>15.939249999999999</v>
      </c>
      <c r="S2105" s="180">
        <v>356.37537500000002</v>
      </c>
      <c r="T2105" s="180">
        <f t="shared" si="155"/>
        <v>-26.507395833333305</v>
      </c>
      <c r="V2105" s="24">
        <f t="shared" si="150"/>
        <v>1783.5148558333333</v>
      </c>
      <c r="X2105" s="5">
        <v>82</v>
      </c>
      <c r="Z2105" s="20">
        <f t="shared" si="151"/>
        <v>1865.5148558333333</v>
      </c>
      <c r="AA2105" s="59">
        <f t="shared" si="149"/>
        <v>42116</v>
      </c>
      <c r="AB2105" s="25">
        <v>131.55819</v>
      </c>
      <c r="AC2105" s="52">
        <v>359.60288000000003</v>
      </c>
      <c r="AD2105" s="53">
        <v>292.64952</v>
      </c>
      <c r="AE2105" s="54">
        <v>447.39353999999997</v>
      </c>
      <c r="AF2105" s="55">
        <v>229.88782999999998</v>
      </c>
      <c r="AG2105" s="56">
        <v>19.6494</v>
      </c>
      <c r="AH2105" s="100">
        <v>63.588354166666662</v>
      </c>
      <c r="AI2105" s="28">
        <v>0</v>
      </c>
      <c r="AJ2105" s="58">
        <v>14.091559999999999</v>
      </c>
      <c r="AK2105" s="58"/>
      <c r="AL2105" s="35">
        <v>0</v>
      </c>
      <c r="AM2105" s="35"/>
      <c r="AN2105" s="35"/>
      <c r="AQ2105" s="24">
        <f t="shared" si="153"/>
        <v>1558.4212741666668</v>
      </c>
      <c r="AS2105" s="47">
        <v>315</v>
      </c>
      <c r="AU2105" s="20">
        <f t="shared" si="152"/>
        <v>1873.4212741666668</v>
      </c>
      <c r="AW2105" s="20">
        <f t="shared" si="154"/>
        <v>-7.9064183333334768</v>
      </c>
    </row>
    <row r="2106" spans="1:49" x14ac:dyDescent="0.25">
      <c r="A2106" t="str">
        <f>VLOOKUP($B2106,'Cushing Balance'!$C$2:$E$500,3,TRUE)</f>
        <v>162015</v>
      </c>
      <c r="B2106" s="1">
        <v>42117</v>
      </c>
      <c r="C2106" s="31"/>
      <c r="D2106" s="101">
        <v>266.15546000000001</v>
      </c>
      <c r="E2106" s="110">
        <v>196.43879166666665</v>
      </c>
      <c r="F2106" s="105">
        <v>308.69068750000002</v>
      </c>
      <c r="G2106" s="27"/>
      <c r="H2106" s="111">
        <v>87.010874999999999</v>
      </c>
      <c r="I2106" s="106">
        <v>90.538270833333328</v>
      </c>
      <c r="J2106" s="109">
        <v>284.05152083333331</v>
      </c>
      <c r="K2106" s="104">
        <v>93.595604166666675</v>
      </c>
      <c r="L2106" s="107">
        <v>21.740583333333333</v>
      </c>
      <c r="M2106" s="117">
        <v>384.9935625</v>
      </c>
      <c r="N2106" s="108">
        <v>129.86791666666667</v>
      </c>
      <c r="O2106" s="116">
        <v>60.617624999999997</v>
      </c>
      <c r="P2106" s="116"/>
      <c r="Q2106" s="116"/>
      <c r="R2106" s="39">
        <v>7.32592</v>
      </c>
      <c r="S2106" s="180">
        <v>318.95993750000002</v>
      </c>
      <c r="T2106" s="180">
        <f t="shared" si="155"/>
        <v>-66.033624999999972</v>
      </c>
      <c r="V2106" s="24">
        <f t="shared" si="150"/>
        <v>1931.0268174999997</v>
      </c>
      <c r="X2106" s="5">
        <v>82</v>
      </c>
      <c r="Z2106" s="20">
        <f t="shared" si="151"/>
        <v>2013.0268174999997</v>
      </c>
      <c r="AA2106" s="59">
        <f t="shared" si="149"/>
        <v>42117</v>
      </c>
      <c r="AB2106" s="25">
        <v>131.53071</v>
      </c>
      <c r="AC2106" s="52">
        <v>379.86574999999999</v>
      </c>
      <c r="AD2106" s="53">
        <v>72.812690000000003</v>
      </c>
      <c r="AE2106" s="54">
        <v>488.56615000000005</v>
      </c>
      <c r="AF2106" s="55">
        <v>232.55663000000001</v>
      </c>
      <c r="AG2106" s="56">
        <v>23.478000000000002</v>
      </c>
      <c r="AH2106" s="100">
        <v>64.785875000000004</v>
      </c>
      <c r="AI2106" s="28">
        <v>0</v>
      </c>
      <c r="AJ2106" s="58">
        <v>16.067129999999999</v>
      </c>
      <c r="AK2106" s="58"/>
      <c r="AL2106" s="35">
        <v>0</v>
      </c>
      <c r="AM2106" s="35"/>
      <c r="AN2106" s="35"/>
      <c r="AQ2106" s="24">
        <f t="shared" si="153"/>
        <v>1409.6629350000001</v>
      </c>
      <c r="AS2106" s="47">
        <v>315</v>
      </c>
      <c r="AU2106" s="20">
        <f t="shared" si="152"/>
        <v>1724.6629350000001</v>
      </c>
      <c r="AW2106" s="20">
        <f t="shared" si="154"/>
        <v>288.36388249999959</v>
      </c>
    </row>
    <row r="2107" spans="1:49" x14ac:dyDescent="0.25">
      <c r="A2107" t="str">
        <f>VLOOKUP($B2107,'Cushing Balance'!$C$2:$E$500,3,TRUE)</f>
        <v>162015</v>
      </c>
      <c r="B2107" s="1">
        <v>42118</v>
      </c>
      <c r="C2107" s="31"/>
      <c r="D2107" s="101">
        <v>307.18477000000001</v>
      </c>
      <c r="E2107" s="110">
        <v>192.34587500000001</v>
      </c>
      <c r="F2107" s="105">
        <v>312.22047916666668</v>
      </c>
      <c r="G2107" s="27"/>
      <c r="H2107" s="111">
        <v>98.035312500000003</v>
      </c>
      <c r="I2107" s="106">
        <v>102.20170833333333</v>
      </c>
      <c r="J2107" s="109">
        <v>286.83477083333332</v>
      </c>
      <c r="K2107" s="104">
        <v>89.852854166666674</v>
      </c>
      <c r="L2107" s="107">
        <v>22.111000000000001</v>
      </c>
      <c r="M2107" s="117">
        <v>391.09204166666666</v>
      </c>
      <c r="N2107" s="108">
        <v>150</v>
      </c>
      <c r="O2107" s="116">
        <v>68.235395833333328</v>
      </c>
      <c r="P2107" s="116"/>
      <c r="Q2107" s="116"/>
      <c r="R2107" s="39">
        <v>19.765599999999999</v>
      </c>
      <c r="S2107" s="180">
        <v>324.70035416666667</v>
      </c>
      <c r="T2107" s="180">
        <f t="shared" si="155"/>
        <v>-66.391687499999989</v>
      </c>
      <c r="V2107" s="24">
        <f t="shared" si="150"/>
        <v>2039.8798075000002</v>
      </c>
      <c r="X2107" s="5">
        <v>82</v>
      </c>
      <c r="Z2107" s="20">
        <f t="shared" si="151"/>
        <v>2121.8798075000004</v>
      </c>
      <c r="AA2107" s="59">
        <f t="shared" si="149"/>
        <v>42118</v>
      </c>
      <c r="AB2107" s="25">
        <v>137.28348</v>
      </c>
      <c r="AC2107" s="52">
        <v>365.57590000000005</v>
      </c>
      <c r="AD2107" s="53">
        <v>46.6524</v>
      </c>
      <c r="AE2107" s="54">
        <v>536.10648000000003</v>
      </c>
      <c r="AF2107" s="55">
        <v>232.53798</v>
      </c>
      <c r="AG2107" s="56">
        <v>23.664650000000002</v>
      </c>
      <c r="AH2107" s="100">
        <v>34.602687500000002</v>
      </c>
      <c r="AI2107" s="28">
        <v>0</v>
      </c>
      <c r="AJ2107" s="58">
        <v>15.931979999999999</v>
      </c>
      <c r="AK2107" s="58"/>
      <c r="AL2107" s="35">
        <v>0</v>
      </c>
      <c r="AM2107" s="35"/>
      <c r="AN2107" s="35"/>
      <c r="AQ2107" s="24">
        <f t="shared" si="153"/>
        <v>1392.3555575000003</v>
      </c>
      <c r="AS2107" s="47">
        <v>315</v>
      </c>
      <c r="AU2107" s="20">
        <f t="shared" si="152"/>
        <v>1707.3555575000003</v>
      </c>
      <c r="AW2107" s="20">
        <f t="shared" si="154"/>
        <v>414.52425000000017</v>
      </c>
    </row>
    <row r="2108" spans="1:49" x14ac:dyDescent="0.25">
      <c r="A2108" t="str">
        <f>VLOOKUP($B2108,'Cushing Balance'!$C$2:$E$500,3,TRUE)</f>
        <v>172015</v>
      </c>
      <c r="B2108" s="1">
        <v>42119</v>
      </c>
      <c r="C2108" s="31"/>
      <c r="D2108" s="101">
        <v>98.333330000000004</v>
      </c>
      <c r="E2108" s="110">
        <v>190.32991666666666</v>
      </c>
      <c r="F2108" s="105">
        <v>306.015625</v>
      </c>
      <c r="G2108" s="27"/>
      <c r="H2108" s="111">
        <v>105.73645833333333</v>
      </c>
      <c r="I2108" s="106">
        <v>79.971854166666674</v>
      </c>
      <c r="J2108" s="109">
        <v>173.77216666666666</v>
      </c>
      <c r="K2108" s="104">
        <v>90.169354166666665</v>
      </c>
      <c r="L2108" s="107">
        <v>22.929083333333331</v>
      </c>
      <c r="M2108" s="117">
        <v>310.24472916666667</v>
      </c>
      <c r="N2108" s="108">
        <v>142.21912499999999</v>
      </c>
      <c r="O2108" s="116">
        <v>62.097583333333333</v>
      </c>
      <c r="P2108" s="116"/>
      <c r="Q2108" s="116"/>
      <c r="R2108" s="39">
        <v>18.542630000000003</v>
      </c>
      <c r="S2108" s="180">
        <v>317.84939583333329</v>
      </c>
      <c r="T2108" s="180">
        <f t="shared" si="155"/>
        <v>7.6046666666666169</v>
      </c>
      <c r="V2108" s="24">
        <f t="shared" si="150"/>
        <v>1600.3618558333335</v>
      </c>
      <c r="X2108" s="5">
        <v>82</v>
      </c>
      <c r="Z2108" s="20">
        <f t="shared" si="151"/>
        <v>1682.3618558333335</v>
      </c>
      <c r="AA2108" s="59">
        <f t="shared" si="149"/>
        <v>42119</v>
      </c>
      <c r="AB2108" s="25">
        <v>149.79767000000001</v>
      </c>
      <c r="AC2108" s="52">
        <v>361.88290000000001</v>
      </c>
      <c r="AD2108" s="53">
        <v>307.89509999999996</v>
      </c>
      <c r="AE2108" s="54">
        <v>369.35422999999997</v>
      </c>
      <c r="AF2108" s="55">
        <v>229.72030999999998</v>
      </c>
      <c r="AG2108" s="56">
        <v>23.68346</v>
      </c>
      <c r="AH2108" s="100">
        <v>40.118187499999998</v>
      </c>
      <c r="AI2108" s="28">
        <v>0</v>
      </c>
      <c r="AJ2108" s="58">
        <v>16.199770000000001</v>
      </c>
      <c r="AK2108" s="58"/>
      <c r="AL2108" s="35">
        <v>0</v>
      </c>
      <c r="AM2108" s="35"/>
      <c r="AN2108" s="35"/>
      <c r="AQ2108" s="24">
        <f t="shared" si="153"/>
        <v>1498.6516274999997</v>
      </c>
      <c r="AS2108" s="47">
        <v>315</v>
      </c>
      <c r="AU2108" s="20">
        <f t="shared" si="152"/>
        <v>1813.6516274999997</v>
      </c>
      <c r="AW2108" s="20">
        <f t="shared" si="154"/>
        <v>-131.28977166666618</v>
      </c>
    </row>
    <row r="2109" spans="1:49" x14ac:dyDescent="0.25">
      <c r="A2109" t="str">
        <f>VLOOKUP($B2109,'Cushing Balance'!$C$2:$E$500,3,TRUE)</f>
        <v>172015</v>
      </c>
      <c r="B2109" s="1">
        <v>42120</v>
      </c>
      <c r="C2109" s="31"/>
      <c r="D2109" s="101">
        <v>86.041669999999996</v>
      </c>
      <c r="E2109" s="110">
        <v>195.30193750000001</v>
      </c>
      <c r="F2109" s="105">
        <v>260.03420833333337</v>
      </c>
      <c r="G2109" s="27"/>
      <c r="H2109" s="111">
        <v>126.10072916666667</v>
      </c>
      <c r="I2109" s="106">
        <v>94.793145833333327</v>
      </c>
      <c r="J2109" s="109">
        <v>292.80900000000003</v>
      </c>
      <c r="K2109" s="104">
        <v>93.991791666666671</v>
      </c>
      <c r="L2109" s="107">
        <v>22.856187500000001</v>
      </c>
      <c r="M2109" s="117">
        <v>372.16633333333334</v>
      </c>
      <c r="N2109" s="108">
        <v>107.2283125</v>
      </c>
      <c r="O2109" s="116">
        <v>62.611854166666667</v>
      </c>
      <c r="P2109" s="116"/>
      <c r="Q2109" s="116"/>
      <c r="R2109" s="39">
        <v>8.8422900000000002</v>
      </c>
      <c r="S2109" s="180">
        <v>383.10122916666671</v>
      </c>
      <c r="T2109" s="180">
        <f t="shared" si="155"/>
        <v>10.934895833333371</v>
      </c>
      <c r="V2109" s="24">
        <f t="shared" si="150"/>
        <v>1722.7774600000002</v>
      </c>
      <c r="X2109" s="5">
        <v>82</v>
      </c>
      <c r="Z2109" s="20">
        <f t="shared" si="151"/>
        <v>1804.7774600000002</v>
      </c>
      <c r="AA2109" s="59">
        <f t="shared" si="149"/>
        <v>42120</v>
      </c>
      <c r="AB2109" s="25">
        <v>149.93980999999999</v>
      </c>
      <c r="AC2109" s="52">
        <v>330.18915000000004</v>
      </c>
      <c r="AD2109" s="53">
        <v>323.46838000000002</v>
      </c>
      <c r="AE2109" s="54">
        <v>480.32352000000003</v>
      </c>
      <c r="AF2109" s="55">
        <v>231.40544</v>
      </c>
      <c r="AG2109" s="56">
        <v>23.696630000000003</v>
      </c>
      <c r="AH2109" s="100">
        <v>34.099562499999998</v>
      </c>
      <c r="AI2109" s="28">
        <v>0</v>
      </c>
      <c r="AJ2109" s="58">
        <v>16.07329</v>
      </c>
      <c r="AK2109" s="58"/>
      <c r="AL2109" s="35">
        <v>0</v>
      </c>
      <c r="AM2109" s="35"/>
      <c r="AN2109" s="35"/>
      <c r="AQ2109" s="24">
        <f t="shared" si="153"/>
        <v>1589.1957825000002</v>
      </c>
      <c r="AS2109" s="47">
        <v>315</v>
      </c>
      <c r="AU2109" s="20">
        <f t="shared" si="152"/>
        <v>1904.1957825000002</v>
      </c>
      <c r="AW2109" s="20">
        <f t="shared" si="154"/>
        <v>-99.418322499999931</v>
      </c>
    </row>
    <row r="2110" spans="1:49" x14ac:dyDescent="0.25">
      <c r="A2110" t="str">
        <f>VLOOKUP($B2110,'Cushing Balance'!$C$2:$E$500,3,TRUE)</f>
        <v>172015</v>
      </c>
      <c r="B2110" s="1">
        <v>42121</v>
      </c>
      <c r="C2110" s="31"/>
      <c r="D2110" s="101">
        <v>191.68071</v>
      </c>
      <c r="E2110" s="110">
        <v>200.91447916666667</v>
      </c>
      <c r="F2110" s="105">
        <v>196.88356250000001</v>
      </c>
      <c r="G2110" s="27"/>
      <c r="H2110" s="111">
        <v>96.028312499999998</v>
      </c>
      <c r="I2110" s="106">
        <v>101.03568749999999</v>
      </c>
      <c r="J2110" s="109">
        <v>265.88887499999998</v>
      </c>
      <c r="K2110" s="104">
        <v>89.116479166666664</v>
      </c>
      <c r="L2110" s="107">
        <v>22.334812500000002</v>
      </c>
      <c r="M2110" s="117">
        <v>234.56185416666665</v>
      </c>
      <c r="N2110" s="108">
        <v>150</v>
      </c>
      <c r="O2110" s="116">
        <v>53.900083333333335</v>
      </c>
      <c r="P2110" s="116"/>
      <c r="Q2110" s="116"/>
      <c r="R2110" s="39">
        <v>25.775539999999999</v>
      </c>
      <c r="S2110" s="180">
        <v>253.21702083333335</v>
      </c>
      <c r="T2110" s="180">
        <f t="shared" si="155"/>
        <v>18.655166666666702</v>
      </c>
      <c r="V2110" s="24">
        <f t="shared" si="150"/>
        <v>1628.1203958333335</v>
      </c>
      <c r="X2110" s="5">
        <v>82</v>
      </c>
      <c r="Z2110" s="20">
        <f t="shared" si="151"/>
        <v>1710.1203958333335</v>
      </c>
      <c r="AA2110" s="59">
        <f t="shared" si="149"/>
        <v>42121</v>
      </c>
      <c r="AB2110" s="25">
        <v>136.90980999999999</v>
      </c>
      <c r="AC2110" s="52">
        <v>384.03055999999998</v>
      </c>
      <c r="AD2110" s="53">
        <v>331.24297999999999</v>
      </c>
      <c r="AE2110" s="54">
        <v>493.86115000000001</v>
      </c>
      <c r="AF2110" s="55">
        <v>232.31994</v>
      </c>
      <c r="AG2110" s="56">
        <v>23.611000000000001</v>
      </c>
      <c r="AH2110" s="100">
        <v>38.668166666666664</v>
      </c>
      <c r="AI2110" s="28">
        <v>0</v>
      </c>
      <c r="AJ2110" s="58">
        <v>14.16808</v>
      </c>
      <c r="AK2110" s="58"/>
      <c r="AL2110" s="35">
        <v>0</v>
      </c>
      <c r="AM2110" s="35"/>
      <c r="AN2110" s="35"/>
      <c r="AQ2110" s="24">
        <f t="shared" si="153"/>
        <v>1654.8116866666667</v>
      </c>
      <c r="AS2110" s="47">
        <v>315</v>
      </c>
      <c r="AU2110" s="20">
        <f t="shared" si="152"/>
        <v>1969.8116866666667</v>
      </c>
      <c r="AW2110" s="20">
        <f t="shared" si="154"/>
        <v>-259.69129083333314</v>
      </c>
    </row>
    <row r="2111" spans="1:49" x14ac:dyDescent="0.25">
      <c r="A2111" t="str">
        <f>VLOOKUP($B2111,'Cushing Balance'!$C$2:$E$500,3,TRUE)</f>
        <v>172015</v>
      </c>
      <c r="B2111" s="1">
        <v>42122</v>
      </c>
      <c r="C2111" s="31"/>
      <c r="D2111" s="101">
        <v>233.54167000000001</v>
      </c>
      <c r="E2111" s="110">
        <v>192.5726875</v>
      </c>
      <c r="F2111" s="105">
        <v>304.2936458333333</v>
      </c>
      <c r="G2111" s="27"/>
      <c r="H2111" s="111">
        <v>127.20260416666667</v>
      </c>
      <c r="I2111" s="106">
        <v>96.326541666666671</v>
      </c>
      <c r="J2111" s="109">
        <v>165.49258333333336</v>
      </c>
      <c r="K2111" s="104">
        <v>101.1064375</v>
      </c>
      <c r="L2111" s="107">
        <v>22.837624999999999</v>
      </c>
      <c r="M2111" s="117">
        <v>222.15922916666665</v>
      </c>
      <c r="N2111" s="108">
        <v>150</v>
      </c>
      <c r="O2111" s="116">
        <v>61.111812499999999</v>
      </c>
      <c r="P2111" s="116"/>
      <c r="Q2111" s="116"/>
      <c r="R2111" s="39">
        <v>14.17375</v>
      </c>
      <c r="S2111" s="180">
        <v>263.45320833333329</v>
      </c>
      <c r="T2111" s="180">
        <f t="shared" si="155"/>
        <v>41.293979166666645</v>
      </c>
      <c r="V2111" s="24">
        <f t="shared" si="150"/>
        <v>1690.8185866666665</v>
      </c>
      <c r="X2111" s="5">
        <v>82</v>
      </c>
      <c r="Z2111" s="20">
        <f t="shared" si="151"/>
        <v>1772.8185866666665</v>
      </c>
      <c r="AA2111" s="59">
        <f t="shared" si="149"/>
        <v>42122</v>
      </c>
      <c r="AB2111" s="25">
        <v>140.70607999999999</v>
      </c>
      <c r="AC2111" s="52">
        <v>393.85102000000001</v>
      </c>
      <c r="AD2111" s="53">
        <v>296.48040000000003</v>
      </c>
      <c r="AE2111" s="54">
        <v>472.36457999999999</v>
      </c>
      <c r="AF2111" s="55">
        <v>228.99981</v>
      </c>
      <c r="AG2111" s="56">
        <v>23.526599999999998</v>
      </c>
      <c r="AH2111" s="100">
        <v>48.376916666666666</v>
      </c>
      <c r="AI2111" s="28">
        <v>0</v>
      </c>
      <c r="AJ2111" s="58">
        <v>15.52952</v>
      </c>
      <c r="AK2111" s="58"/>
      <c r="AL2111" s="35">
        <v>0</v>
      </c>
      <c r="AM2111" s="35"/>
      <c r="AN2111" s="35"/>
      <c r="AQ2111" s="24">
        <f t="shared" si="153"/>
        <v>1619.8349266666667</v>
      </c>
      <c r="AS2111" s="47">
        <v>315</v>
      </c>
      <c r="AU2111" s="20">
        <f t="shared" si="152"/>
        <v>1934.8349266666667</v>
      </c>
      <c r="AW2111" s="20">
        <f t="shared" si="154"/>
        <v>-162.01634000000013</v>
      </c>
    </row>
    <row r="2112" spans="1:49" x14ac:dyDescent="0.25">
      <c r="A2112" t="str">
        <f>VLOOKUP($B2112,'Cushing Balance'!$C$2:$E$500,3,TRUE)</f>
        <v>172015</v>
      </c>
      <c r="B2112" s="1">
        <v>42123</v>
      </c>
      <c r="C2112" s="31"/>
      <c r="D2112" s="101">
        <v>430.20832999999999</v>
      </c>
      <c r="E2112" s="110">
        <v>193.16922916666667</v>
      </c>
      <c r="F2112" s="105">
        <v>177.88283333333334</v>
      </c>
      <c r="G2112" s="27"/>
      <c r="H2112" s="111">
        <v>143.52137500000001</v>
      </c>
      <c r="I2112" s="106">
        <v>90.027687499999999</v>
      </c>
      <c r="J2112" s="109">
        <v>175.85533333333333</v>
      </c>
      <c r="K2112" s="104">
        <v>101.898625</v>
      </c>
      <c r="L2112" s="107">
        <v>20.261749999999999</v>
      </c>
      <c r="M2112" s="117">
        <v>257.23043749999999</v>
      </c>
      <c r="N2112" s="108">
        <v>144.44445833333333</v>
      </c>
      <c r="O2112" s="116">
        <v>35.602333333333334</v>
      </c>
      <c r="P2112" s="116"/>
      <c r="Q2112" s="116"/>
      <c r="R2112" s="39">
        <v>15.61252</v>
      </c>
      <c r="S2112" s="180">
        <v>293.45443749999998</v>
      </c>
      <c r="T2112" s="180">
        <f t="shared" si="155"/>
        <v>36.22399999999999</v>
      </c>
      <c r="V2112" s="24">
        <f t="shared" si="150"/>
        <v>1785.7149124999999</v>
      </c>
      <c r="X2112" s="5">
        <v>82</v>
      </c>
      <c r="Z2112" s="20">
        <f t="shared" si="151"/>
        <v>1867.7149124999999</v>
      </c>
      <c r="AA2112" s="59">
        <f t="shared" si="149"/>
        <v>42123</v>
      </c>
      <c r="AB2112" s="25">
        <v>148.22385</v>
      </c>
      <c r="AC2112" s="52">
        <v>383.42840000000001</v>
      </c>
      <c r="AD2112" s="53">
        <v>280.03208000000001</v>
      </c>
      <c r="AE2112" s="54">
        <v>491.37808000000001</v>
      </c>
      <c r="AF2112" s="55">
        <v>232.44401999999999</v>
      </c>
      <c r="AG2112" s="56">
        <v>23.66619</v>
      </c>
      <c r="AH2112" s="100">
        <v>82.224000000000004</v>
      </c>
      <c r="AI2112" s="28">
        <v>0</v>
      </c>
      <c r="AJ2112" s="58">
        <v>10.29608</v>
      </c>
      <c r="AK2112" s="58"/>
      <c r="AL2112" s="35">
        <v>0</v>
      </c>
      <c r="AM2112" s="35"/>
      <c r="AN2112" s="35"/>
      <c r="AQ2112" s="24">
        <f t="shared" si="153"/>
        <v>1651.6926999999998</v>
      </c>
      <c r="AS2112" s="47">
        <v>315</v>
      </c>
      <c r="AU2112" s="20">
        <f t="shared" si="152"/>
        <v>1966.6926999999998</v>
      </c>
      <c r="AW2112" s="20">
        <f t="shared" si="154"/>
        <v>-98.977787499999977</v>
      </c>
    </row>
    <row r="2113" spans="1:49" x14ac:dyDescent="0.25">
      <c r="A2113" t="str">
        <f>VLOOKUP($B2113,'Cushing Balance'!$C$2:$E$500,3,TRUE)</f>
        <v>172015</v>
      </c>
      <c r="B2113" s="1">
        <v>42124</v>
      </c>
      <c r="C2113" s="31"/>
      <c r="D2113" s="101">
        <v>590</v>
      </c>
      <c r="E2113" s="110">
        <v>198.50041666666667</v>
      </c>
      <c r="F2113" s="105">
        <v>305.1903958333333</v>
      </c>
      <c r="G2113" s="27"/>
      <c r="H2113" s="111">
        <v>145.34712500000001</v>
      </c>
      <c r="I2113" s="106">
        <v>101.18735416666667</v>
      </c>
      <c r="J2113" s="109">
        <v>195.42387500000001</v>
      </c>
      <c r="K2113" s="104">
        <v>88.046145833333327</v>
      </c>
      <c r="L2113" s="107">
        <v>21.667625000000001</v>
      </c>
      <c r="M2113" s="117">
        <v>258.17218750000001</v>
      </c>
      <c r="N2113" s="108">
        <v>150</v>
      </c>
      <c r="O2113" s="116">
        <v>58.891833333333338</v>
      </c>
      <c r="P2113" s="116"/>
      <c r="Q2113" s="116"/>
      <c r="R2113" s="39">
        <v>17.86375</v>
      </c>
      <c r="S2113" s="180">
        <v>283.11164583333334</v>
      </c>
      <c r="T2113" s="180">
        <f t="shared" si="155"/>
        <v>24.939458333333334</v>
      </c>
      <c r="V2113" s="24">
        <f t="shared" si="150"/>
        <v>2130.2907083333334</v>
      </c>
      <c r="X2113" s="5">
        <v>82</v>
      </c>
      <c r="Z2113" s="20">
        <f t="shared" si="151"/>
        <v>2212.2907083333334</v>
      </c>
      <c r="AA2113" s="59">
        <f t="shared" si="149"/>
        <v>42124</v>
      </c>
      <c r="AB2113" s="25">
        <v>149.93520999999998</v>
      </c>
      <c r="AC2113" s="52">
        <v>361.12124999999997</v>
      </c>
      <c r="AD2113" s="53">
        <v>325.74777</v>
      </c>
      <c r="AE2113" s="54">
        <v>570.25059999999996</v>
      </c>
      <c r="AF2113" s="55">
        <v>233.61976999999999</v>
      </c>
      <c r="AG2113" s="56">
        <v>23.563749999999999</v>
      </c>
      <c r="AH2113" s="100">
        <v>67.457416666666674</v>
      </c>
      <c r="AI2113" s="28">
        <v>0</v>
      </c>
      <c r="AJ2113" s="58">
        <v>9.1008500000000012</v>
      </c>
      <c r="AK2113" s="58"/>
      <c r="AL2113" s="35">
        <v>0</v>
      </c>
      <c r="AM2113" s="35"/>
      <c r="AN2113" s="35"/>
      <c r="AQ2113" s="24">
        <f t="shared" si="153"/>
        <v>1740.7966166666668</v>
      </c>
      <c r="AS2113" s="47">
        <v>315</v>
      </c>
      <c r="AU2113" s="20">
        <f t="shared" si="152"/>
        <v>2055.7966166666665</v>
      </c>
      <c r="AW2113" s="20">
        <f t="shared" si="154"/>
        <v>156.49409166666692</v>
      </c>
    </row>
    <row r="2114" spans="1:49" x14ac:dyDescent="0.25">
      <c r="A2114" t="str">
        <f>VLOOKUP($B2114,'Cushing Balance'!$C$2:$E$500,3,TRUE)</f>
        <v>172015</v>
      </c>
      <c r="B2114" s="1">
        <v>42125</v>
      </c>
      <c r="C2114" s="31"/>
      <c r="D2114" s="101">
        <v>221.21848</v>
      </c>
      <c r="E2114" s="110">
        <v>178.86491666666666</v>
      </c>
      <c r="F2114" s="105">
        <v>282.25485416666669</v>
      </c>
      <c r="G2114" s="27"/>
      <c r="H2114" s="111">
        <v>121.52510416666667</v>
      </c>
      <c r="I2114" s="106">
        <v>93.833375000000004</v>
      </c>
      <c r="J2114" s="109">
        <v>205.17270833333333</v>
      </c>
      <c r="K2114" s="104">
        <v>87.855374999999995</v>
      </c>
      <c r="L2114" s="107">
        <v>21.508666666666667</v>
      </c>
      <c r="M2114" s="117">
        <v>267.91283333333331</v>
      </c>
      <c r="N2114" s="108">
        <v>92.950270833333335</v>
      </c>
      <c r="O2114" s="116">
        <v>67.631270833333332</v>
      </c>
      <c r="P2114" s="116"/>
      <c r="Q2114" s="116"/>
      <c r="R2114" s="39">
        <v>13.350250000000001</v>
      </c>
      <c r="S2114" s="180">
        <v>267.07722916666671</v>
      </c>
      <c r="T2114" s="180">
        <f t="shared" si="155"/>
        <v>-0.83560416666659876</v>
      </c>
      <c r="V2114" s="24">
        <f t="shared" si="150"/>
        <v>1654.0781050000001</v>
      </c>
      <c r="X2114" s="5">
        <v>82</v>
      </c>
      <c r="Z2114" s="20">
        <f t="shared" si="151"/>
        <v>1736.0781050000001</v>
      </c>
      <c r="AA2114" s="59">
        <f t="shared" si="149"/>
        <v>42125</v>
      </c>
      <c r="AB2114" s="25">
        <v>149.84244000000001</v>
      </c>
      <c r="AC2114" s="52">
        <v>311.47543999999999</v>
      </c>
      <c r="AD2114" s="53">
        <v>307.90691999999996</v>
      </c>
      <c r="AE2114" s="54">
        <v>521.05012999999997</v>
      </c>
      <c r="AF2114" s="55">
        <v>233.49825000000001</v>
      </c>
      <c r="AG2114" s="56">
        <v>23.353020000000001</v>
      </c>
      <c r="AH2114" s="100">
        <v>30.568312500000001</v>
      </c>
      <c r="AI2114" s="28">
        <v>0</v>
      </c>
      <c r="AJ2114" s="58">
        <v>9.1807499999999997</v>
      </c>
      <c r="AK2114" s="58"/>
      <c r="AL2114" s="35">
        <v>0</v>
      </c>
      <c r="AM2114" s="35"/>
      <c r="AN2114" s="35"/>
      <c r="AQ2114" s="24">
        <f t="shared" si="153"/>
        <v>1586.8752625000002</v>
      </c>
      <c r="AS2114" s="47">
        <v>315</v>
      </c>
      <c r="AU2114" s="20">
        <f t="shared" si="152"/>
        <v>1901.8752625000002</v>
      </c>
      <c r="AW2114" s="20">
        <f t="shared" si="154"/>
        <v>-165.79715750000014</v>
      </c>
    </row>
    <row r="2115" spans="1:49" x14ac:dyDescent="0.25">
      <c r="A2115" t="str">
        <f>VLOOKUP($B2115,'Cushing Balance'!$C$2:$E$500,3,TRUE)</f>
        <v>182015</v>
      </c>
      <c r="B2115" s="1">
        <v>42126</v>
      </c>
      <c r="C2115" s="31"/>
      <c r="D2115" s="101">
        <v>331.68041999999997</v>
      </c>
      <c r="E2115" s="110">
        <v>153.5575</v>
      </c>
      <c r="F2115" s="105">
        <v>190.86760416666667</v>
      </c>
      <c r="G2115" s="27"/>
      <c r="H2115" s="111">
        <v>98.147854166666676</v>
      </c>
      <c r="I2115" s="106">
        <v>87.962604166666665</v>
      </c>
      <c r="J2115" s="109">
        <v>284.80056250000001</v>
      </c>
      <c r="K2115" s="104">
        <v>87.104958333333329</v>
      </c>
      <c r="L2115" s="107">
        <v>21.526541666666667</v>
      </c>
      <c r="M2115" s="117">
        <v>287.49977083333329</v>
      </c>
      <c r="N2115" s="108">
        <v>140.12458333333333</v>
      </c>
      <c r="O2115" s="116">
        <v>69.096999999999994</v>
      </c>
      <c r="P2115" s="116"/>
      <c r="Q2115" s="116"/>
      <c r="R2115" s="39">
        <v>0</v>
      </c>
      <c r="S2115" s="180">
        <v>303.92935416666671</v>
      </c>
      <c r="T2115" s="180">
        <f t="shared" si="155"/>
        <v>16.429583333333426</v>
      </c>
      <c r="V2115" s="24">
        <f t="shared" si="150"/>
        <v>1752.3693991666664</v>
      </c>
      <c r="X2115" s="5">
        <v>82</v>
      </c>
      <c r="Z2115" s="20">
        <f t="shared" si="151"/>
        <v>1834.3693991666664</v>
      </c>
      <c r="AA2115" s="59">
        <f t="shared" si="149"/>
        <v>42126</v>
      </c>
      <c r="AB2115" s="25">
        <v>148.67767000000001</v>
      </c>
      <c r="AC2115" s="52">
        <v>358.33794</v>
      </c>
      <c r="AD2115" s="53">
        <v>257.45582999999999</v>
      </c>
      <c r="AE2115" s="54">
        <v>493.93569000000002</v>
      </c>
      <c r="AF2115" s="55">
        <v>235.67382999999998</v>
      </c>
      <c r="AG2115" s="56">
        <v>7.7645</v>
      </c>
      <c r="AH2115" s="100">
        <v>45.922291666666666</v>
      </c>
      <c r="AI2115" s="28">
        <v>0</v>
      </c>
      <c r="AJ2115" s="58">
        <v>8.901959999999999</v>
      </c>
      <c r="AK2115" s="58"/>
      <c r="AL2115" s="35">
        <v>0</v>
      </c>
      <c r="AM2115" s="35"/>
      <c r="AN2115" s="35"/>
      <c r="AQ2115" s="24">
        <f t="shared" si="153"/>
        <v>1556.6697116666667</v>
      </c>
      <c r="AS2115" s="47">
        <v>315</v>
      </c>
      <c r="AU2115" s="20">
        <f t="shared" si="152"/>
        <v>1871.6697116666667</v>
      </c>
      <c r="AW2115" s="20">
        <f t="shared" si="154"/>
        <v>-37.300312500000246</v>
      </c>
    </row>
    <row r="2116" spans="1:49" x14ac:dyDescent="0.25">
      <c r="A2116" t="str">
        <f>VLOOKUP($B2116,'Cushing Balance'!$C$2:$E$500,3,TRUE)</f>
        <v>182015</v>
      </c>
      <c r="B2116" s="1">
        <v>42127</v>
      </c>
      <c r="C2116" s="31"/>
      <c r="D2116" s="101">
        <v>172.08332999999999</v>
      </c>
      <c r="E2116" s="110">
        <v>160.02064583333333</v>
      </c>
      <c r="F2116" s="105">
        <v>316.5847291666667</v>
      </c>
      <c r="G2116" s="27"/>
      <c r="H2116" s="111">
        <v>87.984416666666675</v>
      </c>
      <c r="I2116" s="106">
        <v>93.158187499999997</v>
      </c>
      <c r="J2116" s="109">
        <v>286.46683333333334</v>
      </c>
      <c r="K2116" s="104">
        <v>92.038499999999999</v>
      </c>
      <c r="L2116" s="107">
        <v>21.6200625</v>
      </c>
      <c r="M2116" s="117">
        <v>322.71983333333333</v>
      </c>
      <c r="N2116" s="108">
        <v>150</v>
      </c>
      <c r="O2116" s="116">
        <v>60.503374999999998</v>
      </c>
      <c r="P2116" s="116"/>
      <c r="Q2116" s="116"/>
      <c r="R2116" s="39">
        <v>0</v>
      </c>
      <c r="S2116" s="180">
        <v>343.99137500000001</v>
      </c>
      <c r="T2116" s="180">
        <f t="shared" si="155"/>
        <v>21.271541666666678</v>
      </c>
      <c r="V2116" s="24">
        <f t="shared" si="150"/>
        <v>1763.1799133333332</v>
      </c>
      <c r="X2116" s="5">
        <v>82</v>
      </c>
      <c r="Z2116" s="20">
        <f t="shared" si="151"/>
        <v>1845.1799133333332</v>
      </c>
      <c r="AA2116" s="59">
        <f t="shared" si="149"/>
        <v>42127</v>
      </c>
      <c r="AB2116" s="25">
        <v>146.02292</v>
      </c>
      <c r="AC2116" s="52">
        <v>355.36617000000001</v>
      </c>
      <c r="AD2116" s="53">
        <v>292.56515000000002</v>
      </c>
      <c r="AE2116" s="54">
        <v>495.41502000000003</v>
      </c>
      <c r="AF2116" s="55">
        <v>233.91389999999998</v>
      </c>
      <c r="AG2116" s="56">
        <v>0</v>
      </c>
      <c r="AH2116" s="100">
        <v>80.233562500000005</v>
      </c>
      <c r="AI2116" s="28">
        <v>0</v>
      </c>
      <c r="AJ2116" s="58">
        <v>8.986559999999999</v>
      </c>
      <c r="AK2116" s="58"/>
      <c r="AL2116" s="35">
        <v>0</v>
      </c>
      <c r="AM2116" s="35"/>
      <c r="AN2116" s="35"/>
      <c r="AQ2116" s="24">
        <f t="shared" si="153"/>
        <v>1612.5032825000001</v>
      </c>
      <c r="AS2116" s="47">
        <v>315</v>
      </c>
      <c r="AU2116" s="20">
        <f t="shared" si="152"/>
        <v>1927.5032825000001</v>
      </c>
      <c r="AW2116" s="20">
        <f t="shared" si="154"/>
        <v>-82.323369166666907</v>
      </c>
    </row>
    <row r="2117" spans="1:49" x14ac:dyDescent="0.25">
      <c r="A2117" t="str">
        <f>VLOOKUP($B2117,'Cushing Balance'!$C$2:$E$500,3,TRUE)</f>
        <v>182015</v>
      </c>
      <c r="B2117" s="1">
        <v>42128</v>
      </c>
      <c r="C2117" s="31"/>
      <c r="D2117" s="101">
        <v>236.37306000000001</v>
      </c>
      <c r="E2117" s="110">
        <v>141.94789583333335</v>
      </c>
      <c r="F2117" s="105">
        <v>324.72818749999999</v>
      </c>
      <c r="G2117" s="27"/>
      <c r="H2117" s="111">
        <v>88.255020833333333</v>
      </c>
      <c r="I2117" s="106">
        <v>81.550458333333324</v>
      </c>
      <c r="J2117" s="109">
        <v>283.98824999999999</v>
      </c>
      <c r="K2117" s="104">
        <v>92.982083333333335</v>
      </c>
      <c r="L2117" s="107">
        <v>21.524625</v>
      </c>
      <c r="M2117" s="117">
        <v>292.06175000000002</v>
      </c>
      <c r="N2117" s="108">
        <v>130.50179166666666</v>
      </c>
      <c r="O2117" s="116">
        <v>64.431937500000004</v>
      </c>
      <c r="P2117" s="116"/>
      <c r="Q2117" s="116"/>
      <c r="R2117" s="39">
        <v>14.080770000000001</v>
      </c>
      <c r="S2117" s="180">
        <v>288.47199999999998</v>
      </c>
      <c r="T2117" s="180">
        <f t="shared" si="155"/>
        <v>-3.5897500000000377</v>
      </c>
      <c r="V2117" s="24">
        <f t="shared" si="150"/>
        <v>1772.4258299999999</v>
      </c>
      <c r="X2117" s="5">
        <v>82</v>
      </c>
      <c r="Z2117" s="20">
        <f t="shared" si="151"/>
        <v>1854.4258299999999</v>
      </c>
      <c r="AA2117" s="59">
        <f t="shared" si="149"/>
        <v>42128</v>
      </c>
      <c r="AB2117" s="25">
        <v>136.20788000000002</v>
      </c>
      <c r="AC2117" s="52">
        <v>357.57516999999996</v>
      </c>
      <c r="AD2117" s="53">
        <v>337.54649999999998</v>
      </c>
      <c r="AE2117" s="54">
        <v>492.71373</v>
      </c>
      <c r="AF2117" s="55">
        <v>235.67448000000002</v>
      </c>
      <c r="AG2117" s="56">
        <v>0</v>
      </c>
      <c r="AH2117" s="100">
        <v>136.411125</v>
      </c>
      <c r="AI2117" s="28">
        <v>0</v>
      </c>
      <c r="AJ2117" s="58">
        <v>8.9522300000000001</v>
      </c>
      <c r="AK2117" s="58"/>
      <c r="AL2117" s="35">
        <v>0</v>
      </c>
      <c r="AM2117" s="35"/>
      <c r="AN2117" s="35"/>
      <c r="AQ2117" s="24">
        <f t="shared" si="153"/>
        <v>1705.0811150000002</v>
      </c>
      <c r="AS2117" s="47">
        <v>315</v>
      </c>
      <c r="AU2117" s="20">
        <f t="shared" si="152"/>
        <v>2020.0811150000002</v>
      </c>
      <c r="AW2117" s="20">
        <f t="shared" si="154"/>
        <v>-165.65528500000028</v>
      </c>
    </row>
    <row r="2118" spans="1:49" x14ac:dyDescent="0.25">
      <c r="A2118" t="str">
        <f>VLOOKUP($B2118,'Cushing Balance'!$C$2:$E$500,3,TRUE)</f>
        <v>182015</v>
      </c>
      <c r="B2118" s="1">
        <v>42129</v>
      </c>
      <c r="C2118" s="31"/>
      <c r="D2118" s="101">
        <v>188.11319</v>
      </c>
      <c r="E2118" s="110">
        <v>113.52847916666667</v>
      </c>
      <c r="F2118" s="105">
        <v>317.31814583333329</v>
      </c>
      <c r="G2118" s="27"/>
      <c r="H2118" s="111">
        <v>91.355604166666666</v>
      </c>
      <c r="I2118" s="106">
        <v>94.869145833333334</v>
      </c>
      <c r="J2118" s="109">
        <v>289.8468125</v>
      </c>
      <c r="K2118" s="104">
        <v>87.1700625</v>
      </c>
      <c r="L2118" s="107">
        <v>21.574020833333332</v>
      </c>
      <c r="M2118" s="117">
        <v>320.40364583333331</v>
      </c>
      <c r="N2118" s="108">
        <v>146.27018749999999</v>
      </c>
      <c r="O2118" s="116">
        <v>61.164104166666661</v>
      </c>
      <c r="P2118" s="116"/>
      <c r="Q2118" s="116"/>
      <c r="R2118" s="39">
        <v>14.77327</v>
      </c>
      <c r="S2118" s="180">
        <v>283.7955</v>
      </c>
      <c r="T2118" s="180">
        <f t="shared" si="155"/>
        <v>-36.60814583333331</v>
      </c>
      <c r="V2118" s="24">
        <f t="shared" si="150"/>
        <v>1746.3866683333333</v>
      </c>
      <c r="X2118" s="5">
        <v>82</v>
      </c>
      <c r="Z2118" s="20">
        <f t="shared" si="151"/>
        <v>1828.3866683333333</v>
      </c>
      <c r="AA2118" s="59">
        <f t="shared" si="149"/>
        <v>42129</v>
      </c>
      <c r="AB2118" s="25">
        <v>150.10046</v>
      </c>
      <c r="AC2118" s="52">
        <v>360.04331000000002</v>
      </c>
      <c r="AD2118" s="53">
        <v>337.30109999999996</v>
      </c>
      <c r="AE2118" s="54">
        <v>312.31705999999997</v>
      </c>
      <c r="AF2118" s="55">
        <v>235.15052</v>
      </c>
      <c r="AG2118" s="56">
        <v>0</v>
      </c>
      <c r="AH2118" s="100">
        <v>102.80664583333333</v>
      </c>
      <c r="AI2118" s="28">
        <v>0</v>
      </c>
      <c r="AJ2118" s="58">
        <v>8.8072900000000001</v>
      </c>
      <c r="AK2118" s="58"/>
      <c r="AL2118" s="35">
        <v>0</v>
      </c>
      <c r="AM2118" s="35"/>
      <c r="AN2118" s="35"/>
      <c r="AQ2118" s="24">
        <f t="shared" si="153"/>
        <v>1506.5263858333333</v>
      </c>
      <c r="AS2118" s="47">
        <v>315</v>
      </c>
      <c r="AU2118" s="20">
        <f t="shared" si="152"/>
        <v>1821.5263858333333</v>
      </c>
      <c r="AW2118" s="20">
        <f t="shared" si="154"/>
        <v>6.8602825000000394</v>
      </c>
    </row>
    <row r="2119" spans="1:49" x14ac:dyDescent="0.25">
      <c r="A2119" t="str">
        <f>VLOOKUP($B2119,'Cushing Balance'!$C$2:$E$500,3,TRUE)</f>
        <v>182015</v>
      </c>
      <c r="B2119" s="1">
        <v>42130</v>
      </c>
      <c r="C2119" s="31"/>
      <c r="D2119" s="101">
        <v>405.59366999999997</v>
      </c>
      <c r="E2119" s="110">
        <v>115.65635416666667</v>
      </c>
      <c r="F2119" s="105">
        <v>314.01291666666668</v>
      </c>
      <c r="G2119" s="27"/>
      <c r="H2119" s="111">
        <v>126.77856250000001</v>
      </c>
      <c r="I2119" s="106">
        <v>98.380833333333328</v>
      </c>
      <c r="J2119" s="109">
        <v>249.2038125</v>
      </c>
      <c r="K2119" s="104">
        <v>82.173395833333331</v>
      </c>
      <c r="L2119" s="107">
        <v>22.004395833333334</v>
      </c>
      <c r="M2119" s="117">
        <v>266.79754166666669</v>
      </c>
      <c r="N2119" s="108">
        <v>137.43970833333336</v>
      </c>
      <c r="O2119" s="116">
        <v>58.345791666666663</v>
      </c>
      <c r="P2119" s="116"/>
      <c r="Q2119" s="116"/>
      <c r="R2119" s="39">
        <v>14.666729999999999</v>
      </c>
      <c r="S2119" s="180">
        <v>290.39654166666668</v>
      </c>
      <c r="T2119" s="180">
        <f t="shared" si="155"/>
        <v>23.59899999999999</v>
      </c>
      <c r="V2119" s="24">
        <f t="shared" si="150"/>
        <v>1891.0537125000001</v>
      </c>
      <c r="X2119" s="5">
        <v>82</v>
      </c>
      <c r="Z2119" s="20">
        <f t="shared" si="151"/>
        <v>1973.0537125000001</v>
      </c>
      <c r="AA2119" s="59">
        <f t="shared" si="149"/>
        <v>42130</v>
      </c>
      <c r="AB2119" s="25">
        <v>141.75101999999998</v>
      </c>
      <c r="AC2119" s="52">
        <v>336.01630999999998</v>
      </c>
      <c r="AD2119" s="53">
        <v>352.53040000000004</v>
      </c>
      <c r="AE2119" s="54">
        <v>480.87677000000002</v>
      </c>
      <c r="AF2119" s="55">
        <v>229.23594</v>
      </c>
      <c r="AG2119" s="56">
        <v>0</v>
      </c>
      <c r="AH2119" s="100">
        <v>95.770666666666671</v>
      </c>
      <c r="AI2119" s="28">
        <v>0</v>
      </c>
      <c r="AJ2119" s="58">
        <v>9.0104400000000009</v>
      </c>
      <c r="AK2119" s="58"/>
      <c r="AL2119" s="35">
        <v>0</v>
      </c>
      <c r="AM2119" s="35"/>
      <c r="AN2119" s="35"/>
      <c r="AQ2119" s="24">
        <f t="shared" si="153"/>
        <v>1645.1915466666669</v>
      </c>
      <c r="AS2119" s="47">
        <v>315</v>
      </c>
      <c r="AU2119" s="20">
        <f t="shared" si="152"/>
        <v>1960.1915466666669</v>
      </c>
      <c r="AW2119" s="20">
        <f t="shared" si="154"/>
        <v>12.862165833333165</v>
      </c>
    </row>
    <row r="2120" spans="1:49" x14ac:dyDescent="0.25">
      <c r="A2120" t="str">
        <f>VLOOKUP($B2120,'Cushing Balance'!$C$2:$E$500,3,TRUE)</f>
        <v>182015</v>
      </c>
      <c r="B2120" s="1">
        <v>42131</v>
      </c>
      <c r="C2120" s="31"/>
      <c r="D2120" s="101">
        <v>78.792079999999999</v>
      </c>
      <c r="E2120" s="110">
        <v>87.086458333333326</v>
      </c>
      <c r="F2120" s="105">
        <v>306.59939583333329</v>
      </c>
      <c r="G2120" s="27"/>
      <c r="H2120" s="111">
        <v>150</v>
      </c>
      <c r="I2120" s="106">
        <v>101.37666666666667</v>
      </c>
      <c r="J2120" s="109">
        <v>184.48137500000001</v>
      </c>
      <c r="K2120" s="104">
        <v>91.260249999999999</v>
      </c>
      <c r="L2120" s="107">
        <v>21.823583333333332</v>
      </c>
      <c r="M2120" s="117">
        <v>360.44847916666669</v>
      </c>
      <c r="N2120" s="108">
        <v>120.27966666666667</v>
      </c>
      <c r="O2120" s="116">
        <v>62.407854166666667</v>
      </c>
      <c r="P2120" s="116"/>
      <c r="Q2120" s="116"/>
      <c r="R2120" s="39">
        <v>17.71602</v>
      </c>
      <c r="S2120" s="180">
        <v>342.830625</v>
      </c>
      <c r="T2120" s="180">
        <f t="shared" si="155"/>
        <v>-17.617854166666689</v>
      </c>
      <c r="V2120" s="24">
        <f t="shared" si="150"/>
        <v>1582.2718291666667</v>
      </c>
      <c r="X2120" s="5">
        <v>82</v>
      </c>
      <c r="Z2120" s="20">
        <f t="shared" si="151"/>
        <v>1664.2718291666667</v>
      </c>
      <c r="AA2120" s="59">
        <f t="shared" ref="AA2120:AA2183" si="156">B2120</f>
        <v>42131</v>
      </c>
      <c r="AB2120" s="25">
        <v>150.85242000000002</v>
      </c>
      <c r="AC2120" s="52">
        <v>356.72084999999998</v>
      </c>
      <c r="AD2120" s="53">
        <v>384.29321000000004</v>
      </c>
      <c r="AE2120" s="54">
        <v>500.55741999999998</v>
      </c>
      <c r="AF2120" s="55">
        <v>234.96851999999998</v>
      </c>
      <c r="AG2120" s="56">
        <v>0</v>
      </c>
      <c r="AH2120" s="100">
        <v>106.02908333333333</v>
      </c>
      <c r="AI2120" s="28">
        <v>0</v>
      </c>
      <c r="AJ2120" s="58">
        <v>8.9870000000000001</v>
      </c>
      <c r="AK2120" s="58"/>
      <c r="AL2120" s="35">
        <v>0</v>
      </c>
      <c r="AM2120" s="35"/>
      <c r="AN2120" s="35"/>
      <c r="AQ2120" s="24">
        <f t="shared" si="153"/>
        <v>1742.4085033333333</v>
      </c>
      <c r="AS2120" s="47">
        <v>315</v>
      </c>
      <c r="AU2120" s="20">
        <f t="shared" si="152"/>
        <v>2057.4085033333331</v>
      </c>
      <c r="AW2120" s="20">
        <f t="shared" si="154"/>
        <v>-393.13667416666635</v>
      </c>
    </row>
    <row r="2121" spans="1:49" x14ac:dyDescent="0.25">
      <c r="A2121" t="str">
        <f>VLOOKUP($B2121,'Cushing Balance'!$C$2:$E$500,3,TRUE)</f>
        <v>182015</v>
      </c>
      <c r="B2121" s="1">
        <v>42132</v>
      </c>
      <c r="C2121" s="31"/>
      <c r="D2121" s="101">
        <v>109.30475</v>
      </c>
      <c r="E2121" s="110">
        <v>168.0810625</v>
      </c>
      <c r="F2121" s="105">
        <v>283.76808333333332</v>
      </c>
      <c r="G2121" s="27"/>
      <c r="H2121" s="111">
        <v>126.05858333333333</v>
      </c>
      <c r="I2121" s="106">
        <v>75.203395833333332</v>
      </c>
      <c r="J2121" s="109">
        <v>165.43108333333333</v>
      </c>
      <c r="K2121" s="104">
        <v>88.422583333333336</v>
      </c>
      <c r="L2121" s="107">
        <v>21.729875</v>
      </c>
      <c r="M2121" s="117">
        <v>341.23214583333333</v>
      </c>
      <c r="N2121" s="108">
        <v>104.97120833333332</v>
      </c>
      <c r="O2121" s="116">
        <v>67.389375000000001</v>
      </c>
      <c r="P2121" s="116"/>
      <c r="Q2121" s="116"/>
      <c r="R2121" s="39">
        <v>46.92671</v>
      </c>
      <c r="S2121" s="180">
        <v>332.29789583333331</v>
      </c>
      <c r="T2121" s="180">
        <f t="shared" si="155"/>
        <v>-8.93425000000002</v>
      </c>
      <c r="V2121" s="24">
        <f t="shared" si="150"/>
        <v>1598.5188558333334</v>
      </c>
      <c r="X2121" s="5">
        <v>82</v>
      </c>
      <c r="Z2121" s="20">
        <f t="shared" si="151"/>
        <v>1680.5188558333334</v>
      </c>
      <c r="AA2121" s="59">
        <f t="shared" si="156"/>
        <v>42132</v>
      </c>
      <c r="AB2121" s="25">
        <v>143.52957999999998</v>
      </c>
      <c r="AC2121" s="52">
        <v>352.41280999999998</v>
      </c>
      <c r="AD2121" s="53">
        <v>389.26878999999997</v>
      </c>
      <c r="AE2121" s="54">
        <v>488.62741999999997</v>
      </c>
      <c r="AF2121" s="55">
        <v>234.29288</v>
      </c>
      <c r="AG2121" s="56">
        <v>0</v>
      </c>
      <c r="AH2121" s="100">
        <v>138.57237499999999</v>
      </c>
      <c r="AI2121" s="28">
        <v>0</v>
      </c>
      <c r="AJ2121" s="58">
        <v>9.0445400000000014</v>
      </c>
      <c r="AK2121" s="58"/>
      <c r="AL2121" s="35">
        <v>0</v>
      </c>
      <c r="AM2121" s="35"/>
      <c r="AN2121" s="35"/>
      <c r="AQ2121" s="24">
        <f t="shared" si="153"/>
        <v>1755.7483949999998</v>
      </c>
      <c r="AS2121" s="47">
        <v>315</v>
      </c>
      <c r="AU2121" s="20">
        <f t="shared" si="152"/>
        <v>2070.7483949999996</v>
      </c>
      <c r="AW2121" s="20">
        <f t="shared" si="154"/>
        <v>-390.2295391666662</v>
      </c>
    </row>
    <row r="2122" spans="1:49" x14ac:dyDescent="0.25">
      <c r="A2122" t="str">
        <f>VLOOKUP($B2122,'Cushing Balance'!$C$2:$E$500,3,TRUE)</f>
        <v>192015</v>
      </c>
      <c r="B2122" s="1">
        <v>42133</v>
      </c>
      <c r="C2122" s="31"/>
      <c r="D2122" s="101">
        <v>378.86691999999999</v>
      </c>
      <c r="E2122" s="110">
        <v>182.15054166666667</v>
      </c>
      <c r="F2122" s="105">
        <v>298.07835416666671</v>
      </c>
      <c r="G2122" s="27"/>
      <c r="H2122" s="111">
        <v>93.011687499999994</v>
      </c>
      <c r="I2122" s="106">
        <v>69.499375000000001</v>
      </c>
      <c r="J2122" s="109">
        <v>99.110979166666667</v>
      </c>
      <c r="K2122" s="104">
        <v>77.362666666666669</v>
      </c>
      <c r="L2122" s="107">
        <v>21.582854166666667</v>
      </c>
      <c r="M2122" s="117">
        <v>305.0180416666667</v>
      </c>
      <c r="N2122" s="108">
        <v>150</v>
      </c>
      <c r="O2122" s="116">
        <v>58.148499999999999</v>
      </c>
      <c r="P2122" s="116"/>
      <c r="Q2122" s="116"/>
      <c r="R2122" s="39">
        <v>39.40513</v>
      </c>
      <c r="S2122" s="180">
        <v>332.1700208333333</v>
      </c>
      <c r="T2122" s="180">
        <f t="shared" si="155"/>
        <v>27.151979166666592</v>
      </c>
      <c r="V2122" s="24">
        <f t="shared" ref="V2122:V2185" si="157">SUM(D2122:R2122)</f>
        <v>1772.2350500000002</v>
      </c>
      <c r="X2122" s="5">
        <v>82</v>
      </c>
      <c r="Z2122" s="20">
        <f t="shared" ref="Z2122:Z2185" si="158">X2122+V2122</f>
        <v>1854.2350500000002</v>
      </c>
      <c r="AA2122" s="59">
        <f t="shared" si="156"/>
        <v>42133</v>
      </c>
      <c r="AB2122" s="25">
        <v>140.02914999999999</v>
      </c>
      <c r="AC2122" s="52">
        <v>356.33380999999997</v>
      </c>
      <c r="AD2122" s="53">
        <v>380.24028999999996</v>
      </c>
      <c r="AE2122" s="54">
        <v>531.85154</v>
      </c>
      <c r="AF2122" s="55">
        <v>232.13807999999997</v>
      </c>
      <c r="AG2122" s="56">
        <v>0</v>
      </c>
      <c r="AH2122" s="100">
        <v>145.47624999999999</v>
      </c>
      <c r="AI2122" s="28">
        <v>0</v>
      </c>
      <c r="AJ2122" s="58">
        <v>8.6475000000000009</v>
      </c>
      <c r="AK2122" s="58"/>
      <c r="AL2122" s="35">
        <v>0</v>
      </c>
      <c r="AM2122" s="35"/>
      <c r="AN2122" s="35"/>
      <c r="AQ2122" s="24">
        <f t="shared" si="153"/>
        <v>1794.7166199999997</v>
      </c>
      <c r="AS2122" s="47">
        <v>315</v>
      </c>
      <c r="AU2122" s="20">
        <f t="shared" ref="AU2122:AU2185" si="159">AS2122+AQ2122</f>
        <v>2109.7166199999997</v>
      </c>
      <c r="AW2122" s="20">
        <f t="shared" si="154"/>
        <v>-255.48156999999946</v>
      </c>
    </row>
    <row r="2123" spans="1:49" x14ac:dyDescent="0.25">
      <c r="A2123" t="str">
        <f>VLOOKUP($B2123,'Cushing Balance'!$C$2:$E$500,3,TRUE)</f>
        <v>192015</v>
      </c>
      <c r="B2123" s="1">
        <v>42134</v>
      </c>
      <c r="C2123" s="31"/>
      <c r="D2123" s="101">
        <v>145.89729</v>
      </c>
      <c r="E2123" s="110">
        <v>187.93352083333335</v>
      </c>
      <c r="F2123" s="105">
        <v>295.74687499999999</v>
      </c>
      <c r="G2123" s="27"/>
      <c r="H2123" s="111">
        <v>92.278499999999994</v>
      </c>
      <c r="I2123" s="106">
        <v>90.030104166666675</v>
      </c>
      <c r="J2123" s="109">
        <v>163.34643750000001</v>
      </c>
      <c r="K2123" s="104">
        <v>86.356187500000004</v>
      </c>
      <c r="L2123" s="107">
        <v>21.519645833333332</v>
      </c>
      <c r="M2123" s="117">
        <v>343.92731250000003</v>
      </c>
      <c r="N2123" s="108">
        <v>148.90935416666665</v>
      </c>
      <c r="O2123" s="116">
        <v>56.547270833333336</v>
      </c>
      <c r="P2123" s="116"/>
      <c r="Q2123" s="116"/>
      <c r="R2123" s="39">
        <v>0.10488</v>
      </c>
      <c r="S2123" s="180">
        <v>342.48618750000003</v>
      </c>
      <c r="T2123" s="180">
        <f t="shared" si="155"/>
        <v>-1.4411249999999995</v>
      </c>
      <c r="V2123" s="24">
        <f t="shared" si="157"/>
        <v>1632.5973783333334</v>
      </c>
      <c r="X2123" s="5">
        <v>82</v>
      </c>
      <c r="Z2123" s="20">
        <f t="shared" si="158"/>
        <v>1714.5973783333334</v>
      </c>
      <c r="AA2123" s="59">
        <f t="shared" si="156"/>
        <v>42134</v>
      </c>
      <c r="AB2123" s="25">
        <v>148.61479</v>
      </c>
      <c r="AC2123" s="52">
        <v>355.34345999999999</v>
      </c>
      <c r="AD2123" s="53">
        <v>278.95443999999998</v>
      </c>
      <c r="AE2123" s="54">
        <v>466.78697999999997</v>
      </c>
      <c r="AF2123" s="55">
        <v>220.72867000000002</v>
      </c>
      <c r="AG2123" s="56">
        <v>0</v>
      </c>
      <c r="AH2123" s="100">
        <v>157.300375</v>
      </c>
      <c r="AI2123" s="28">
        <v>0</v>
      </c>
      <c r="AJ2123" s="58">
        <v>13.725670000000001</v>
      </c>
      <c r="AK2123" s="58"/>
      <c r="AL2123" s="35">
        <v>0</v>
      </c>
      <c r="AM2123" s="35"/>
      <c r="AN2123" s="35"/>
      <c r="AQ2123" s="24">
        <f t="shared" ref="AQ2123:AQ2186" si="160">SUM(AB2123:AO2123)</f>
        <v>1641.454385</v>
      </c>
      <c r="AS2123" s="47">
        <v>315</v>
      </c>
      <c r="AU2123" s="20">
        <f t="shared" si="159"/>
        <v>1956.454385</v>
      </c>
      <c r="AW2123" s="20">
        <f t="shared" si="154"/>
        <v>-241.85700666666662</v>
      </c>
    </row>
    <row r="2124" spans="1:49" x14ac:dyDescent="0.25">
      <c r="A2124" t="str">
        <f>VLOOKUP($B2124,'Cushing Balance'!$C$2:$E$500,3,TRUE)</f>
        <v>192015</v>
      </c>
      <c r="B2124" s="1">
        <v>42135</v>
      </c>
      <c r="C2124" s="31"/>
      <c r="D2124" s="101">
        <v>122.79569000000001</v>
      </c>
      <c r="E2124" s="110">
        <v>159.89358333333334</v>
      </c>
      <c r="F2124" s="105">
        <v>295.97097916666667</v>
      </c>
      <c r="G2124" s="27"/>
      <c r="H2124" s="111">
        <v>125.53308333333332</v>
      </c>
      <c r="I2124" s="106">
        <v>87.125645833333323</v>
      </c>
      <c r="J2124" s="109">
        <v>285.66581250000002</v>
      </c>
      <c r="K2124" s="104">
        <v>87.203041666666678</v>
      </c>
      <c r="L2124" s="107">
        <v>20.647354166666666</v>
      </c>
      <c r="M2124" s="117">
        <v>373.39445833333332</v>
      </c>
      <c r="N2124" s="108">
        <v>146.98908333333335</v>
      </c>
      <c r="O2124" s="116">
        <v>63.077687500000003</v>
      </c>
      <c r="P2124" s="116"/>
      <c r="Q2124" s="116"/>
      <c r="R2124" s="39">
        <v>12.67304</v>
      </c>
      <c r="S2124" s="180">
        <v>315.92162500000001</v>
      </c>
      <c r="T2124" s="180">
        <f t="shared" si="155"/>
        <v>-57.472833333333313</v>
      </c>
      <c r="V2124" s="24">
        <f t="shared" si="157"/>
        <v>1780.9694591666666</v>
      </c>
      <c r="X2124" s="5">
        <v>82</v>
      </c>
      <c r="Z2124" s="20">
        <f t="shared" si="158"/>
        <v>1862.9694591666666</v>
      </c>
      <c r="AA2124" s="59">
        <f t="shared" si="156"/>
        <v>42135</v>
      </c>
      <c r="AB2124" s="25">
        <v>145.64251999999999</v>
      </c>
      <c r="AC2124" s="52">
        <v>357.35184999999996</v>
      </c>
      <c r="AD2124" s="53">
        <v>359.85178999999999</v>
      </c>
      <c r="AE2124" s="54">
        <v>514.05552</v>
      </c>
      <c r="AF2124" s="55">
        <v>232.54192</v>
      </c>
      <c r="AG2124" s="56">
        <v>0</v>
      </c>
      <c r="AH2124" s="100">
        <v>154.25579166666665</v>
      </c>
      <c r="AI2124" s="28">
        <v>0</v>
      </c>
      <c r="AJ2124" s="58">
        <v>16.177900000000001</v>
      </c>
      <c r="AK2124" s="58"/>
      <c r="AL2124" s="35">
        <v>0</v>
      </c>
      <c r="AM2124" s="35"/>
      <c r="AN2124" s="35"/>
      <c r="AQ2124" s="24">
        <f t="shared" si="160"/>
        <v>1779.8772916666667</v>
      </c>
      <c r="AS2124" s="47">
        <v>315</v>
      </c>
      <c r="AU2124" s="20">
        <f t="shared" si="159"/>
        <v>2094.8772916666667</v>
      </c>
      <c r="AW2124" s="20">
        <f t="shared" si="154"/>
        <v>-231.90783250000004</v>
      </c>
    </row>
    <row r="2125" spans="1:49" x14ac:dyDescent="0.25">
      <c r="A2125" t="str">
        <f>VLOOKUP($B2125,'Cushing Balance'!$C$2:$E$500,3,TRUE)</f>
        <v>192015</v>
      </c>
      <c r="B2125" s="1">
        <v>42136</v>
      </c>
      <c r="C2125" s="31"/>
      <c r="D2125" s="101">
        <v>346.3349</v>
      </c>
      <c r="E2125" s="110">
        <v>152.68235416666667</v>
      </c>
      <c r="F2125" s="105">
        <v>296.62475000000001</v>
      </c>
      <c r="G2125" s="27"/>
      <c r="H2125" s="111">
        <v>136.23891666666665</v>
      </c>
      <c r="I2125" s="106">
        <v>113.3033125</v>
      </c>
      <c r="J2125" s="109">
        <v>249.2535</v>
      </c>
      <c r="K2125" s="104">
        <v>87.530354166666669</v>
      </c>
      <c r="L2125" s="107">
        <v>21.567583333333332</v>
      </c>
      <c r="M2125" s="117">
        <v>384.42318749999998</v>
      </c>
      <c r="N2125" s="108">
        <v>149.35695833333335</v>
      </c>
      <c r="O2125" s="116">
        <v>61.278687499999997</v>
      </c>
      <c r="P2125" s="116"/>
      <c r="Q2125" s="116"/>
      <c r="R2125" s="39">
        <v>11.977349999999999</v>
      </c>
      <c r="S2125" s="180">
        <v>373.32887499999998</v>
      </c>
      <c r="T2125" s="180">
        <f t="shared" si="155"/>
        <v>-11.094312500000001</v>
      </c>
      <c r="V2125" s="24">
        <f t="shared" si="157"/>
        <v>2010.5718541666665</v>
      </c>
      <c r="X2125" s="5">
        <v>82</v>
      </c>
      <c r="Z2125" s="20">
        <f t="shared" si="158"/>
        <v>2092.5718541666665</v>
      </c>
      <c r="AA2125" s="59">
        <f t="shared" si="156"/>
        <v>42136</v>
      </c>
      <c r="AB2125" s="25">
        <v>150.03901999999999</v>
      </c>
      <c r="AC2125" s="52">
        <v>357.44031000000001</v>
      </c>
      <c r="AD2125" s="53">
        <v>269.39031</v>
      </c>
      <c r="AE2125" s="54">
        <v>461.37349999999998</v>
      </c>
      <c r="AF2125" s="55">
        <v>109.2016</v>
      </c>
      <c r="AG2125" s="56">
        <v>0</v>
      </c>
      <c r="AH2125" s="100">
        <v>168.02941666666666</v>
      </c>
      <c r="AI2125" s="28">
        <v>0</v>
      </c>
      <c r="AJ2125" s="58">
        <v>11.45398</v>
      </c>
      <c r="AK2125" s="58"/>
      <c r="AL2125" s="35">
        <v>0</v>
      </c>
      <c r="AM2125" s="35"/>
      <c r="AN2125" s="35"/>
      <c r="AQ2125" s="24">
        <f t="shared" si="160"/>
        <v>1526.9281366666669</v>
      </c>
      <c r="AS2125" s="47">
        <v>315</v>
      </c>
      <c r="AU2125" s="20">
        <f t="shared" si="159"/>
        <v>1841.9281366666669</v>
      </c>
      <c r="AW2125" s="20">
        <f t="shared" si="154"/>
        <v>250.64371749999964</v>
      </c>
    </row>
    <row r="2126" spans="1:49" x14ac:dyDescent="0.25">
      <c r="A2126" t="str">
        <f>VLOOKUP($B2126,'Cushing Balance'!$C$2:$E$500,3,TRUE)</f>
        <v>192015</v>
      </c>
      <c r="B2126" s="1">
        <v>42137</v>
      </c>
      <c r="C2126" s="31"/>
      <c r="D2126" s="101">
        <v>392.65771000000001</v>
      </c>
      <c r="E2126" s="110">
        <v>67.625520833333326</v>
      </c>
      <c r="F2126" s="105">
        <v>274.85843749999998</v>
      </c>
      <c r="G2126" s="27"/>
      <c r="H2126" s="111">
        <v>129.22225</v>
      </c>
      <c r="I2126" s="106">
        <v>102.36164583333333</v>
      </c>
      <c r="J2126" s="109">
        <v>179.54333333333335</v>
      </c>
      <c r="K2126" s="104">
        <v>85.169375000000002</v>
      </c>
      <c r="L2126" s="107">
        <v>21.668854166666669</v>
      </c>
      <c r="M2126" s="117">
        <v>388.46208333333334</v>
      </c>
      <c r="N2126" s="108">
        <v>119.59352083333333</v>
      </c>
      <c r="O2126" s="116">
        <v>64.01510416666666</v>
      </c>
      <c r="P2126" s="116"/>
      <c r="Q2126" s="116"/>
      <c r="R2126" s="39">
        <v>3.6191</v>
      </c>
      <c r="S2126" s="180">
        <v>354.39570833333329</v>
      </c>
      <c r="T2126" s="180">
        <f t="shared" si="155"/>
        <v>-34.06637500000005</v>
      </c>
      <c r="V2126" s="24">
        <f t="shared" si="157"/>
        <v>1828.7969349999998</v>
      </c>
      <c r="X2126" s="5">
        <v>82</v>
      </c>
      <c r="Z2126" s="20">
        <f t="shared" si="158"/>
        <v>1910.7969349999998</v>
      </c>
      <c r="AA2126" s="59">
        <f t="shared" si="156"/>
        <v>42137</v>
      </c>
      <c r="AB2126" s="25">
        <v>142.52552</v>
      </c>
      <c r="AC2126" s="52">
        <v>356.03742</v>
      </c>
      <c r="AD2126" s="53">
        <v>289.21777000000003</v>
      </c>
      <c r="AE2126" s="54">
        <v>472.7681</v>
      </c>
      <c r="AF2126" s="55">
        <v>11.44373</v>
      </c>
      <c r="AG2126" s="56">
        <v>0</v>
      </c>
      <c r="AH2126" s="100">
        <v>153.26102083333333</v>
      </c>
      <c r="AI2126" s="28">
        <v>0</v>
      </c>
      <c r="AJ2126" s="58">
        <v>13.49973</v>
      </c>
      <c r="AK2126" s="58"/>
      <c r="AL2126" s="35">
        <v>0</v>
      </c>
      <c r="AM2126" s="35"/>
      <c r="AN2126" s="35"/>
      <c r="AQ2126" s="24">
        <f t="shared" si="160"/>
        <v>1438.7532908333333</v>
      </c>
      <c r="AS2126" s="47">
        <v>315</v>
      </c>
      <c r="AU2126" s="20">
        <f t="shared" si="159"/>
        <v>1753.7532908333333</v>
      </c>
      <c r="AW2126" s="20">
        <f t="shared" si="154"/>
        <v>157.04364416666658</v>
      </c>
    </row>
    <row r="2127" spans="1:49" x14ac:dyDescent="0.25">
      <c r="A2127" t="str">
        <f>VLOOKUP($B2127,'Cushing Balance'!$C$2:$E$500,3,TRUE)</f>
        <v>192015</v>
      </c>
      <c r="B2127" s="1">
        <v>42138</v>
      </c>
      <c r="C2127" s="31"/>
      <c r="D2127" s="101">
        <v>78.077399999999997</v>
      </c>
      <c r="E2127" s="110">
        <v>157.60629166666666</v>
      </c>
      <c r="F2127" s="105">
        <v>146.73068749999999</v>
      </c>
      <c r="G2127" s="27"/>
      <c r="H2127" s="111">
        <v>93.222020833333332</v>
      </c>
      <c r="I2127" s="106">
        <v>88.037604166666668</v>
      </c>
      <c r="J2127" s="109">
        <v>100.37870833333332</v>
      </c>
      <c r="K2127" s="104">
        <v>92.488666666666674</v>
      </c>
      <c r="L2127" s="107">
        <v>21.783437500000002</v>
      </c>
      <c r="M2127" s="117">
        <v>389.83581249999997</v>
      </c>
      <c r="N2127" s="108">
        <v>150</v>
      </c>
      <c r="O2127" s="116">
        <v>61.885854166666661</v>
      </c>
      <c r="P2127" s="116"/>
      <c r="Q2127" s="116"/>
      <c r="R2127" s="39">
        <v>0</v>
      </c>
      <c r="S2127" s="180">
        <v>340.71337499999998</v>
      </c>
      <c r="T2127" s="180">
        <f t="shared" si="155"/>
        <v>-49.12243749999999</v>
      </c>
      <c r="V2127" s="24">
        <f t="shared" si="157"/>
        <v>1380.0464833333333</v>
      </c>
      <c r="X2127" s="5">
        <v>82</v>
      </c>
      <c r="Z2127" s="20">
        <f t="shared" si="158"/>
        <v>1462.0464833333333</v>
      </c>
      <c r="AA2127" s="59">
        <f t="shared" si="156"/>
        <v>42138</v>
      </c>
      <c r="AB2127" s="25">
        <v>145.84451999999999</v>
      </c>
      <c r="AC2127" s="52">
        <v>355.774</v>
      </c>
      <c r="AD2127" s="53">
        <v>303.52640000000002</v>
      </c>
      <c r="AE2127" s="54">
        <v>434.28271000000001</v>
      </c>
      <c r="AF2127" s="55">
        <v>16.680150000000001</v>
      </c>
      <c r="AG2127" s="56">
        <v>0</v>
      </c>
      <c r="AH2127" s="100">
        <v>157.08172916666666</v>
      </c>
      <c r="AI2127" s="28">
        <v>0</v>
      </c>
      <c r="AJ2127" s="58">
        <v>16.379379999999998</v>
      </c>
      <c r="AK2127" s="58"/>
      <c r="AL2127" s="35">
        <v>0</v>
      </c>
      <c r="AM2127" s="35"/>
      <c r="AN2127" s="35"/>
      <c r="AQ2127" s="24">
        <f t="shared" si="160"/>
        <v>1429.5688891666666</v>
      </c>
      <c r="AS2127" s="47">
        <v>315</v>
      </c>
      <c r="AU2127" s="20">
        <f t="shared" si="159"/>
        <v>1744.5688891666666</v>
      </c>
      <c r="AW2127" s="20">
        <f t="shared" ref="AW2127:AW2190" si="161">Z2127-AU2127</f>
        <v>-282.52240583333332</v>
      </c>
    </row>
    <row r="2128" spans="1:49" x14ac:dyDescent="0.25">
      <c r="A2128" t="str">
        <f>VLOOKUP($B2128,'Cushing Balance'!$C$2:$E$500,3,TRUE)</f>
        <v>192015</v>
      </c>
      <c r="B2128" s="1">
        <v>42139</v>
      </c>
      <c r="C2128" s="31"/>
      <c r="D2128" s="101">
        <v>122.72566999999999</v>
      </c>
      <c r="E2128" s="110">
        <v>179.76158333333333</v>
      </c>
      <c r="F2128" s="105">
        <v>2.0276041666666669</v>
      </c>
      <c r="G2128" s="27"/>
      <c r="H2128" s="111">
        <v>102.45247916666668</v>
      </c>
      <c r="I2128" s="106">
        <v>102.27622916666667</v>
      </c>
      <c r="J2128" s="109">
        <v>140.15427083333336</v>
      </c>
      <c r="K2128" s="104">
        <v>81.508812500000005</v>
      </c>
      <c r="L2128" s="107">
        <v>22.151145833333331</v>
      </c>
      <c r="M2128" s="117">
        <v>348.7780416666667</v>
      </c>
      <c r="N2128" s="108">
        <v>138.86097916666665</v>
      </c>
      <c r="O2128" s="116">
        <v>65.602562500000005</v>
      </c>
      <c r="P2128" s="116"/>
      <c r="Q2128" s="116"/>
      <c r="R2128" s="39">
        <v>34.450600000000001</v>
      </c>
      <c r="S2128" s="180">
        <v>338.76362499999999</v>
      </c>
      <c r="T2128" s="180">
        <f t="shared" si="155"/>
        <v>-10.014416666666705</v>
      </c>
      <c r="V2128" s="24">
        <f t="shared" si="157"/>
        <v>1340.7499783333333</v>
      </c>
      <c r="X2128" s="5">
        <v>82</v>
      </c>
      <c r="Z2128" s="20">
        <f t="shared" si="158"/>
        <v>1422.7499783333333</v>
      </c>
      <c r="AA2128" s="59">
        <f t="shared" si="156"/>
        <v>42139</v>
      </c>
      <c r="AB2128" s="25">
        <v>130.26089999999999</v>
      </c>
      <c r="AC2128" s="52">
        <v>376.32084999999995</v>
      </c>
      <c r="AD2128" s="53">
        <v>288.92013000000003</v>
      </c>
      <c r="AE2128" s="54">
        <v>514.10532999999998</v>
      </c>
      <c r="AF2128" s="55">
        <v>174.65598</v>
      </c>
      <c r="AG2128" s="56">
        <v>0</v>
      </c>
      <c r="AH2128" s="100">
        <v>134.23420833333336</v>
      </c>
      <c r="AI2128" s="28">
        <v>0</v>
      </c>
      <c r="AJ2128" s="58">
        <v>12.27469</v>
      </c>
      <c r="AK2128" s="58"/>
      <c r="AL2128" s="35">
        <v>0</v>
      </c>
      <c r="AM2128" s="35"/>
      <c r="AN2128" s="35"/>
      <c r="AQ2128" s="24">
        <f t="shared" si="160"/>
        <v>1630.7720883333334</v>
      </c>
      <c r="AS2128" s="47">
        <v>315</v>
      </c>
      <c r="AU2128" s="20">
        <f t="shared" si="159"/>
        <v>1945.7720883333334</v>
      </c>
      <c r="AW2128" s="20">
        <f t="shared" si="161"/>
        <v>-523.02211000000011</v>
      </c>
    </row>
    <row r="2129" spans="1:49" x14ac:dyDescent="0.25">
      <c r="A2129" t="str">
        <f>VLOOKUP($B2129,'Cushing Balance'!$C$2:$E$500,3,TRUE)</f>
        <v>202015</v>
      </c>
      <c r="B2129" s="1">
        <v>42140</v>
      </c>
      <c r="C2129" s="31"/>
      <c r="D2129" s="101">
        <v>245.83332999999999</v>
      </c>
      <c r="E2129" s="110">
        <v>175.76560416666666</v>
      </c>
      <c r="F2129" s="105">
        <v>301.8535</v>
      </c>
      <c r="G2129" s="27"/>
      <c r="H2129" s="111">
        <v>132.59350000000001</v>
      </c>
      <c r="I2129" s="106">
        <v>47.395979166666663</v>
      </c>
      <c r="J2129" s="109">
        <v>167.06162499999999</v>
      </c>
      <c r="K2129" s="104">
        <v>88.937250000000006</v>
      </c>
      <c r="L2129" s="107">
        <v>21.883333333333333</v>
      </c>
      <c r="M2129" s="117">
        <v>347.94068750000002</v>
      </c>
      <c r="N2129" s="108">
        <v>125.70297916666667</v>
      </c>
      <c r="O2129" s="116">
        <v>48.804854166666665</v>
      </c>
      <c r="P2129" s="116"/>
      <c r="Q2129" s="116"/>
      <c r="R2129" s="39">
        <v>43.955100000000002</v>
      </c>
      <c r="S2129" s="180">
        <v>368.65462500000001</v>
      </c>
      <c r="T2129" s="180">
        <f t="shared" ref="T2129:T2192" si="162">S2129-M2129</f>
        <v>20.713937499999986</v>
      </c>
      <c r="V2129" s="24">
        <f t="shared" si="157"/>
        <v>1747.7277425</v>
      </c>
      <c r="X2129" s="5">
        <v>82</v>
      </c>
      <c r="Z2129" s="20">
        <f t="shared" si="158"/>
        <v>1829.7277425</v>
      </c>
      <c r="AA2129" s="59">
        <f t="shared" si="156"/>
        <v>42140</v>
      </c>
      <c r="AB2129" s="25">
        <v>131.91085000000001</v>
      </c>
      <c r="AC2129" s="52">
        <v>355.46363000000002</v>
      </c>
      <c r="AD2129" s="53">
        <v>297.36796000000004</v>
      </c>
      <c r="AE2129" s="54">
        <v>527.44127000000003</v>
      </c>
      <c r="AF2129" s="55">
        <v>233.18020999999999</v>
      </c>
      <c r="AG2129" s="56">
        <v>0</v>
      </c>
      <c r="AH2129" s="100">
        <v>138.20841666666666</v>
      </c>
      <c r="AI2129" s="28">
        <v>0</v>
      </c>
      <c r="AJ2129" s="58">
        <v>9.6562900000000003</v>
      </c>
      <c r="AK2129" s="58"/>
      <c r="AL2129" s="35">
        <v>0</v>
      </c>
      <c r="AM2129" s="35"/>
      <c r="AN2129" s="35"/>
      <c r="AQ2129" s="24">
        <f t="shared" si="160"/>
        <v>1693.2286266666667</v>
      </c>
      <c r="AS2129" s="47">
        <v>315</v>
      </c>
      <c r="AU2129" s="20">
        <f t="shared" si="159"/>
        <v>2008.2286266666667</v>
      </c>
      <c r="AW2129" s="20">
        <f t="shared" si="161"/>
        <v>-178.50088416666676</v>
      </c>
    </row>
    <row r="2130" spans="1:49" x14ac:dyDescent="0.25">
      <c r="A2130" t="str">
        <f>VLOOKUP($B2130,'Cushing Balance'!$C$2:$E$500,3,TRUE)</f>
        <v>202015</v>
      </c>
      <c r="B2130" s="1">
        <v>42141</v>
      </c>
      <c r="C2130" s="31"/>
      <c r="D2130" s="101">
        <v>184.375</v>
      </c>
      <c r="E2130" s="110">
        <v>128.58699999999999</v>
      </c>
      <c r="F2130" s="105">
        <v>269.95133333333331</v>
      </c>
      <c r="G2130" s="27"/>
      <c r="H2130" s="111">
        <v>131.21477083333335</v>
      </c>
      <c r="I2130" s="106">
        <v>95.192895833333324</v>
      </c>
      <c r="J2130" s="109">
        <v>150.93087499999999</v>
      </c>
      <c r="K2130" s="104">
        <v>88.268583333333325</v>
      </c>
      <c r="L2130" s="107">
        <v>22.085229166666668</v>
      </c>
      <c r="M2130" s="117">
        <v>392.20510416666667</v>
      </c>
      <c r="N2130" s="108">
        <v>120.089625</v>
      </c>
      <c r="O2130" s="116">
        <v>61.077604166666667</v>
      </c>
      <c r="P2130" s="116"/>
      <c r="Q2130" s="116"/>
      <c r="R2130" s="39">
        <v>2.74763</v>
      </c>
      <c r="S2130" s="180">
        <v>399.98254166666669</v>
      </c>
      <c r="T2130" s="180">
        <f t="shared" si="162"/>
        <v>7.7774375000000191</v>
      </c>
      <c r="V2130" s="24">
        <f t="shared" si="157"/>
        <v>1646.7256508333332</v>
      </c>
      <c r="X2130" s="5">
        <v>82</v>
      </c>
      <c r="Z2130" s="20">
        <f t="shared" si="158"/>
        <v>1728.7256508333332</v>
      </c>
      <c r="AA2130" s="59">
        <f t="shared" si="156"/>
        <v>42141</v>
      </c>
      <c r="AB2130" s="25">
        <v>150.99289999999999</v>
      </c>
      <c r="AC2130" s="52">
        <v>354.20181000000002</v>
      </c>
      <c r="AD2130" s="53">
        <v>321.64368999999999</v>
      </c>
      <c r="AE2130" s="54">
        <v>520.98016999999993</v>
      </c>
      <c r="AF2130" s="55">
        <v>233.10952</v>
      </c>
      <c r="AG2130" s="56">
        <v>0</v>
      </c>
      <c r="AH2130" s="100">
        <v>139.04020833333334</v>
      </c>
      <c r="AI2130" s="28">
        <v>0</v>
      </c>
      <c r="AJ2130" s="58">
        <v>9.3046000000000006</v>
      </c>
      <c r="AK2130" s="58"/>
      <c r="AL2130" s="35">
        <v>0</v>
      </c>
      <c r="AM2130" s="35"/>
      <c r="AN2130" s="35"/>
      <c r="AQ2130" s="24">
        <f t="shared" si="160"/>
        <v>1729.2728983333332</v>
      </c>
      <c r="AS2130" s="47">
        <v>315</v>
      </c>
      <c r="AU2130" s="20">
        <f t="shared" si="159"/>
        <v>2044.2728983333332</v>
      </c>
      <c r="AW2130" s="20">
        <f t="shared" si="161"/>
        <v>-315.54724749999991</v>
      </c>
    </row>
    <row r="2131" spans="1:49" x14ac:dyDescent="0.25">
      <c r="A2131" t="str">
        <f>VLOOKUP($B2131,'Cushing Balance'!$C$2:$E$500,3,TRUE)</f>
        <v>202015</v>
      </c>
      <c r="B2131" s="1">
        <v>42142</v>
      </c>
      <c r="C2131" s="31"/>
      <c r="D2131" s="101">
        <v>223.96429000000001</v>
      </c>
      <c r="E2131" s="110">
        <v>129.83847916666667</v>
      </c>
      <c r="F2131" s="105">
        <v>313.91075000000001</v>
      </c>
      <c r="G2131" s="27"/>
      <c r="H2131" s="111">
        <v>131.88499999999999</v>
      </c>
      <c r="I2131" s="106">
        <v>98.299625000000006</v>
      </c>
      <c r="J2131" s="109">
        <v>96.945625000000007</v>
      </c>
      <c r="K2131" s="104">
        <v>85.911020833333325</v>
      </c>
      <c r="L2131" s="107">
        <v>23.135958333333331</v>
      </c>
      <c r="M2131" s="117">
        <v>367.35720833333329</v>
      </c>
      <c r="N2131" s="108">
        <v>122.96197916666667</v>
      </c>
      <c r="O2131" s="116">
        <v>62.035916666666665</v>
      </c>
      <c r="P2131" s="116"/>
      <c r="Q2131" s="116"/>
      <c r="R2131" s="39">
        <v>13.914770000000001</v>
      </c>
      <c r="S2131" s="180">
        <v>362.06637499999999</v>
      </c>
      <c r="T2131" s="180">
        <f t="shared" si="162"/>
        <v>-5.2908333333332962</v>
      </c>
      <c r="V2131" s="24">
        <f t="shared" si="157"/>
        <v>1670.1606225</v>
      </c>
      <c r="X2131" s="5">
        <v>82</v>
      </c>
      <c r="Z2131" s="20">
        <f t="shared" si="158"/>
        <v>1752.1606225</v>
      </c>
      <c r="AA2131" s="59">
        <f t="shared" si="156"/>
        <v>42142</v>
      </c>
      <c r="AB2131" s="25">
        <v>148.63570999999999</v>
      </c>
      <c r="AC2131" s="52">
        <v>354.74106</v>
      </c>
      <c r="AD2131" s="53">
        <v>323.26398</v>
      </c>
      <c r="AE2131" s="54">
        <v>439.30277000000001</v>
      </c>
      <c r="AF2131" s="55">
        <v>228.85442</v>
      </c>
      <c r="AG2131" s="56">
        <v>0</v>
      </c>
      <c r="AH2131" s="100">
        <v>144.17110416666665</v>
      </c>
      <c r="AI2131" s="28">
        <v>0</v>
      </c>
      <c r="AJ2131" s="58">
        <v>8.8607900000000015</v>
      </c>
      <c r="AK2131" s="58"/>
      <c r="AL2131" s="35">
        <v>0</v>
      </c>
      <c r="AM2131" s="35"/>
      <c r="AN2131" s="35"/>
      <c r="AQ2131" s="24">
        <f t="shared" si="160"/>
        <v>1647.8298341666666</v>
      </c>
      <c r="AS2131" s="47">
        <v>315</v>
      </c>
      <c r="AU2131" s="20">
        <f t="shared" si="159"/>
        <v>1962.8298341666666</v>
      </c>
      <c r="AW2131" s="20">
        <f t="shared" si="161"/>
        <v>-210.66921166666657</v>
      </c>
    </row>
    <row r="2132" spans="1:49" x14ac:dyDescent="0.25">
      <c r="A2132" t="str">
        <f>VLOOKUP($B2132,'Cushing Balance'!$C$2:$E$500,3,TRUE)</f>
        <v>202015</v>
      </c>
      <c r="B2132" s="1">
        <v>42143</v>
      </c>
      <c r="C2132" s="31"/>
      <c r="D2132" s="101">
        <v>158.89004</v>
      </c>
      <c r="E2132" s="110">
        <v>188.85858333333334</v>
      </c>
      <c r="F2132" s="105">
        <v>313.75599999999997</v>
      </c>
      <c r="G2132" s="27"/>
      <c r="H2132" s="111">
        <v>94.388687500000003</v>
      </c>
      <c r="I2132" s="106">
        <v>96.192708333333329</v>
      </c>
      <c r="J2132" s="109">
        <v>126.11268750000001</v>
      </c>
      <c r="K2132" s="104">
        <v>90.856104166666668</v>
      </c>
      <c r="L2132" s="107">
        <v>23.191666666666666</v>
      </c>
      <c r="M2132" s="117">
        <v>364.45745833333331</v>
      </c>
      <c r="N2132" s="108">
        <v>142.47381250000001</v>
      </c>
      <c r="O2132" s="116">
        <v>57.941395833333338</v>
      </c>
      <c r="P2132" s="116"/>
      <c r="Q2132" s="116"/>
      <c r="R2132" s="39">
        <v>13.429729999999999</v>
      </c>
      <c r="S2132" s="180">
        <v>362.96291666666667</v>
      </c>
      <c r="T2132" s="180">
        <f t="shared" si="162"/>
        <v>-1.4945416666666347</v>
      </c>
      <c r="V2132" s="24">
        <f t="shared" si="157"/>
        <v>1670.5488741666666</v>
      </c>
      <c r="X2132" s="5">
        <v>82</v>
      </c>
      <c r="Z2132" s="20">
        <f t="shared" si="158"/>
        <v>1752.5488741666666</v>
      </c>
      <c r="AA2132" s="59">
        <f t="shared" si="156"/>
        <v>42143</v>
      </c>
      <c r="AB2132" s="25">
        <v>133.77369000000002</v>
      </c>
      <c r="AC2132" s="52">
        <v>354.38059999999996</v>
      </c>
      <c r="AD2132" s="53">
        <v>320.64721000000003</v>
      </c>
      <c r="AE2132" s="54">
        <v>492.22108000000003</v>
      </c>
      <c r="AF2132" s="55">
        <v>228.57268999999999</v>
      </c>
      <c r="AG2132" s="56">
        <v>7.67692</v>
      </c>
      <c r="AH2132" s="100">
        <v>151.50452083333334</v>
      </c>
      <c r="AI2132" s="28">
        <v>0</v>
      </c>
      <c r="AJ2132" s="58">
        <v>8.9892099999999999</v>
      </c>
      <c r="AK2132" s="58"/>
      <c r="AL2132" s="35">
        <v>0</v>
      </c>
      <c r="AM2132" s="35"/>
      <c r="AN2132" s="35"/>
      <c r="AQ2132" s="24">
        <f t="shared" si="160"/>
        <v>1697.7659208333334</v>
      </c>
      <c r="AS2132" s="47">
        <v>315</v>
      </c>
      <c r="AU2132" s="20">
        <f t="shared" si="159"/>
        <v>2012.7659208333334</v>
      </c>
      <c r="AW2132" s="20">
        <f t="shared" si="161"/>
        <v>-260.21704666666687</v>
      </c>
    </row>
    <row r="2133" spans="1:49" x14ac:dyDescent="0.25">
      <c r="A2133" t="str">
        <f>VLOOKUP($B2133,'Cushing Balance'!$C$2:$E$500,3,TRUE)</f>
        <v>202015</v>
      </c>
      <c r="B2133" s="1">
        <v>42144</v>
      </c>
      <c r="C2133" s="31"/>
      <c r="D2133" s="101">
        <v>212.02923000000001</v>
      </c>
      <c r="E2133" s="110">
        <v>119.96902083333333</v>
      </c>
      <c r="F2133" s="105">
        <v>314.0366458333333</v>
      </c>
      <c r="G2133" s="27"/>
      <c r="H2133" s="111">
        <v>105.53156250000001</v>
      </c>
      <c r="I2133" s="106">
        <v>74.94745833333333</v>
      </c>
      <c r="J2133" s="109">
        <v>187.78502083333333</v>
      </c>
      <c r="K2133" s="104">
        <v>80.273041666666671</v>
      </c>
      <c r="L2133" s="107">
        <v>22.938312499999999</v>
      </c>
      <c r="M2133" s="117">
        <v>306.6203958333333</v>
      </c>
      <c r="N2133" s="108">
        <v>146.15229166666666</v>
      </c>
      <c r="O2133" s="116">
        <v>56.929104166666662</v>
      </c>
      <c r="P2133" s="116"/>
      <c r="Q2133" s="116"/>
      <c r="R2133" s="39">
        <v>2.7808099999999998</v>
      </c>
      <c r="S2133" s="180">
        <v>295.30093749999997</v>
      </c>
      <c r="T2133" s="180">
        <f t="shared" si="162"/>
        <v>-11.31945833333333</v>
      </c>
      <c r="V2133" s="24">
        <f t="shared" si="157"/>
        <v>1629.9928941666665</v>
      </c>
      <c r="X2133" s="5">
        <v>82</v>
      </c>
      <c r="Z2133" s="20">
        <f t="shared" si="158"/>
        <v>1711.9928941666665</v>
      </c>
      <c r="AA2133" s="59">
        <f t="shared" si="156"/>
        <v>42144</v>
      </c>
      <c r="AB2133" s="25">
        <v>149.11490000000001</v>
      </c>
      <c r="AC2133" s="52">
        <v>351.64458000000002</v>
      </c>
      <c r="AD2133" s="53">
        <v>259.17092000000002</v>
      </c>
      <c r="AE2133" s="54">
        <v>496.50463000000002</v>
      </c>
      <c r="AF2133" s="55">
        <v>231.62858</v>
      </c>
      <c r="AG2133" s="56">
        <v>33.209040000000002</v>
      </c>
      <c r="AH2133" s="100">
        <v>145.01668749999999</v>
      </c>
      <c r="AI2133" s="28">
        <v>0</v>
      </c>
      <c r="AJ2133" s="58">
        <v>13.522879999999999</v>
      </c>
      <c r="AK2133" s="58"/>
      <c r="AL2133" s="35">
        <v>0</v>
      </c>
      <c r="AM2133" s="35"/>
      <c r="AN2133" s="35"/>
      <c r="AQ2133" s="24">
        <f t="shared" si="160"/>
        <v>1679.8122175000001</v>
      </c>
      <c r="AS2133" s="47">
        <v>315</v>
      </c>
      <c r="AU2133" s="20">
        <f t="shared" si="159"/>
        <v>1994.8122175000001</v>
      </c>
      <c r="AW2133" s="20">
        <f t="shared" si="161"/>
        <v>-282.81932333333361</v>
      </c>
    </row>
    <row r="2134" spans="1:49" x14ac:dyDescent="0.25">
      <c r="A2134" t="str">
        <f>VLOOKUP($B2134,'Cushing Balance'!$C$2:$E$500,3,TRUE)</f>
        <v>202015</v>
      </c>
      <c r="B2134" s="1">
        <v>42145</v>
      </c>
      <c r="C2134" s="31"/>
      <c r="D2134" s="101">
        <v>212.01223000000002</v>
      </c>
      <c r="E2134" s="110">
        <v>194.81902083333335</v>
      </c>
      <c r="F2134" s="105">
        <v>316.19237500000003</v>
      </c>
      <c r="G2134" s="27"/>
      <c r="H2134" s="111">
        <v>135.73704166666667</v>
      </c>
      <c r="I2134" s="106">
        <v>80.657624999999996</v>
      </c>
      <c r="J2134" s="109">
        <v>153.926875</v>
      </c>
      <c r="K2134" s="104">
        <v>82.865083333333331</v>
      </c>
      <c r="L2134" s="107">
        <v>22.932583333333334</v>
      </c>
      <c r="M2134" s="117">
        <v>244.41854166666667</v>
      </c>
      <c r="N2134" s="108">
        <v>103.78541666666668</v>
      </c>
      <c r="O2134" s="116">
        <v>61.125062499999999</v>
      </c>
      <c r="P2134" s="116"/>
      <c r="Q2134" s="116"/>
      <c r="R2134" s="39">
        <v>0</v>
      </c>
      <c r="S2134" s="180">
        <v>239.32979166666667</v>
      </c>
      <c r="T2134" s="180">
        <f t="shared" si="162"/>
        <v>-5.0887500000000045</v>
      </c>
      <c r="V2134" s="24">
        <f t="shared" si="157"/>
        <v>1608.471855</v>
      </c>
      <c r="X2134" s="5">
        <v>82</v>
      </c>
      <c r="Z2134" s="20">
        <f t="shared" si="158"/>
        <v>1690.471855</v>
      </c>
      <c r="AA2134" s="59">
        <f t="shared" si="156"/>
        <v>42145</v>
      </c>
      <c r="AB2134" s="25">
        <v>148.62069</v>
      </c>
      <c r="AC2134" s="52">
        <v>352.73121000000003</v>
      </c>
      <c r="AD2134" s="53">
        <v>253.38206</v>
      </c>
      <c r="AE2134" s="54">
        <v>453.53750000000002</v>
      </c>
      <c r="AF2134" s="55">
        <v>232.13054</v>
      </c>
      <c r="AG2134" s="56">
        <v>32.263330000000003</v>
      </c>
      <c r="AH2134" s="100">
        <v>146.54083333333335</v>
      </c>
      <c r="AI2134" s="28">
        <v>0</v>
      </c>
      <c r="AJ2134" s="58">
        <v>16.20767</v>
      </c>
      <c r="AK2134" s="58"/>
      <c r="AL2134" s="35">
        <v>0</v>
      </c>
      <c r="AM2134" s="35"/>
      <c r="AN2134" s="35"/>
      <c r="AQ2134" s="24">
        <f t="shared" si="160"/>
        <v>1635.4138333333333</v>
      </c>
      <c r="AS2134" s="47">
        <v>315</v>
      </c>
      <c r="AU2134" s="20">
        <f t="shared" si="159"/>
        <v>1950.4138333333333</v>
      </c>
      <c r="AW2134" s="20">
        <f t="shared" si="161"/>
        <v>-259.94197833333328</v>
      </c>
    </row>
    <row r="2135" spans="1:49" x14ac:dyDescent="0.25">
      <c r="A2135" t="str">
        <f>VLOOKUP($B2135,'Cushing Balance'!$C$2:$E$500,3,TRUE)</f>
        <v>202015</v>
      </c>
      <c r="B2135" s="1">
        <v>42146</v>
      </c>
      <c r="C2135" s="31"/>
      <c r="D2135" s="101">
        <v>312.46913000000001</v>
      </c>
      <c r="E2135" s="110">
        <v>192.80772916666666</v>
      </c>
      <c r="F2135" s="105">
        <v>140.13243750000001</v>
      </c>
      <c r="G2135" s="27"/>
      <c r="H2135" s="111">
        <v>143.40345833333333</v>
      </c>
      <c r="I2135" s="106">
        <v>83.018520833333326</v>
      </c>
      <c r="J2135" s="109">
        <v>242.18366666666665</v>
      </c>
      <c r="K2135" s="104">
        <v>80.588395833333323</v>
      </c>
      <c r="L2135" s="107">
        <v>22.709187499999999</v>
      </c>
      <c r="M2135" s="117">
        <v>264.86539583333331</v>
      </c>
      <c r="N2135" s="108">
        <v>146.27889583333334</v>
      </c>
      <c r="O2135" s="116">
        <v>70.611104166666678</v>
      </c>
      <c r="P2135" s="116"/>
      <c r="Q2135" s="116"/>
      <c r="R2135" s="39">
        <v>0</v>
      </c>
      <c r="S2135" s="180">
        <v>282.93022916666666</v>
      </c>
      <c r="T2135" s="180">
        <f t="shared" si="162"/>
        <v>18.064833333333354</v>
      </c>
      <c r="V2135" s="24">
        <f t="shared" si="157"/>
        <v>1699.0679216666667</v>
      </c>
      <c r="X2135" s="5">
        <v>82</v>
      </c>
      <c r="Z2135" s="20">
        <f t="shared" si="158"/>
        <v>1781.0679216666667</v>
      </c>
      <c r="AA2135" s="59">
        <f t="shared" si="156"/>
        <v>42146</v>
      </c>
      <c r="AB2135" s="25">
        <v>145.45648</v>
      </c>
      <c r="AC2135" s="52">
        <v>346.39742000000001</v>
      </c>
      <c r="AD2135" s="53">
        <v>7.63917</v>
      </c>
      <c r="AE2135" s="54">
        <v>427.72933</v>
      </c>
      <c r="AF2135" s="55">
        <v>232.29273000000001</v>
      </c>
      <c r="AG2135" s="56">
        <v>26.55021</v>
      </c>
      <c r="AH2135" s="100">
        <v>147.64835416666665</v>
      </c>
      <c r="AI2135" s="28">
        <v>0</v>
      </c>
      <c r="AJ2135" s="58">
        <v>11.782440000000001</v>
      </c>
      <c r="AK2135" s="58"/>
      <c r="AL2135" s="35">
        <v>0</v>
      </c>
      <c r="AM2135" s="35"/>
      <c r="AN2135" s="35"/>
      <c r="AQ2135" s="24">
        <f t="shared" si="160"/>
        <v>1345.4961341666667</v>
      </c>
      <c r="AS2135" s="47">
        <v>315</v>
      </c>
      <c r="AU2135" s="20">
        <f t="shared" si="159"/>
        <v>1660.4961341666667</v>
      </c>
      <c r="AW2135" s="20">
        <f t="shared" si="161"/>
        <v>120.57178750000003</v>
      </c>
    </row>
    <row r="2136" spans="1:49" x14ac:dyDescent="0.25">
      <c r="A2136" t="str">
        <f>VLOOKUP($B2136,'Cushing Balance'!$C$2:$E$500,3,TRUE)</f>
        <v>212015</v>
      </c>
      <c r="B2136" s="1">
        <v>42147</v>
      </c>
      <c r="C2136" s="31"/>
      <c r="D2136" s="101">
        <v>73.640460000000004</v>
      </c>
      <c r="E2136" s="110">
        <v>191.63256250000001</v>
      </c>
      <c r="F2136" s="105">
        <v>323.37152083333331</v>
      </c>
      <c r="G2136" s="27"/>
      <c r="H2136" s="111">
        <v>122.3768125</v>
      </c>
      <c r="I2136" s="106">
        <v>51.780458333333335</v>
      </c>
      <c r="J2136" s="109">
        <v>216.15347916666667</v>
      </c>
      <c r="K2136" s="104">
        <v>77.285250000000005</v>
      </c>
      <c r="L2136" s="107">
        <v>22.8254375</v>
      </c>
      <c r="M2136" s="117">
        <v>389.92920833333329</v>
      </c>
      <c r="N2136" s="108">
        <v>104.16731249999999</v>
      </c>
      <c r="O2136" s="116">
        <v>41.228250000000003</v>
      </c>
      <c r="P2136" s="116"/>
      <c r="Q2136" s="116"/>
      <c r="R2136" s="39">
        <v>0</v>
      </c>
      <c r="S2136" s="180">
        <v>395.01137499999999</v>
      </c>
      <c r="T2136" s="180">
        <f t="shared" si="162"/>
        <v>5.0821666666666943</v>
      </c>
      <c r="V2136" s="24">
        <f t="shared" si="157"/>
        <v>1614.3907516666663</v>
      </c>
      <c r="X2136" s="5">
        <v>82</v>
      </c>
      <c r="Z2136" s="20">
        <f t="shared" si="158"/>
        <v>1696.3907516666663</v>
      </c>
      <c r="AA2136" s="59">
        <f t="shared" si="156"/>
        <v>42147</v>
      </c>
      <c r="AB2136" s="25">
        <v>149.00451999999999</v>
      </c>
      <c r="AC2136" s="52">
        <v>351.12806</v>
      </c>
      <c r="AD2136" s="53">
        <v>97.104190000000003</v>
      </c>
      <c r="AE2136" s="54">
        <v>492.80297999999999</v>
      </c>
      <c r="AF2136" s="55">
        <v>228.69556</v>
      </c>
      <c r="AG2136" s="56">
        <v>23.609270000000002</v>
      </c>
      <c r="AH2136" s="100">
        <v>116.41689583333333</v>
      </c>
      <c r="AI2136" s="28">
        <v>0</v>
      </c>
      <c r="AJ2136" s="58">
        <v>8.6949199999999998</v>
      </c>
      <c r="AK2136" s="58"/>
      <c r="AL2136" s="35">
        <v>0</v>
      </c>
      <c r="AM2136" s="35"/>
      <c r="AN2136" s="35"/>
      <c r="AQ2136" s="24">
        <f t="shared" si="160"/>
        <v>1467.4563958333331</v>
      </c>
      <c r="AS2136" s="47">
        <v>315</v>
      </c>
      <c r="AU2136" s="20">
        <f t="shared" si="159"/>
        <v>1782.4563958333331</v>
      </c>
      <c r="AW2136" s="20">
        <f t="shared" si="161"/>
        <v>-86.065644166666743</v>
      </c>
    </row>
    <row r="2137" spans="1:49" x14ac:dyDescent="0.25">
      <c r="A2137" t="str">
        <f>VLOOKUP($B2137,'Cushing Balance'!$C$2:$E$500,3,TRUE)</f>
        <v>212015</v>
      </c>
      <c r="B2137" s="1">
        <v>42148</v>
      </c>
      <c r="C2137" s="31"/>
      <c r="D2137" s="101">
        <v>49.058080000000004</v>
      </c>
      <c r="E2137" s="110">
        <v>192.48122916666665</v>
      </c>
      <c r="F2137" s="105">
        <v>301.89929166666667</v>
      </c>
      <c r="G2137" s="27"/>
      <c r="H2137" s="111">
        <v>90.740750000000006</v>
      </c>
      <c r="I2137" s="106">
        <v>69.130354166666677</v>
      </c>
      <c r="J2137" s="109">
        <v>161.40956249999999</v>
      </c>
      <c r="K2137" s="104">
        <v>85.713354166666676</v>
      </c>
      <c r="L2137" s="107">
        <v>22.90066666666667</v>
      </c>
      <c r="M2137" s="117">
        <v>344.06341666666668</v>
      </c>
      <c r="N2137" s="108">
        <v>146.79081249999999</v>
      </c>
      <c r="O2137" s="116">
        <v>48.482708333333335</v>
      </c>
      <c r="P2137" s="116"/>
      <c r="Q2137" s="116"/>
      <c r="R2137" s="39">
        <v>0</v>
      </c>
      <c r="S2137" s="180">
        <v>343.61056250000001</v>
      </c>
      <c r="T2137" s="180">
        <f t="shared" si="162"/>
        <v>-0.45285416666666833</v>
      </c>
      <c r="V2137" s="24">
        <f t="shared" si="157"/>
        <v>1512.6702258333335</v>
      </c>
      <c r="X2137" s="5">
        <v>82</v>
      </c>
      <c r="Z2137" s="20">
        <f t="shared" si="158"/>
        <v>1594.6702258333335</v>
      </c>
      <c r="AA2137" s="59">
        <f t="shared" si="156"/>
        <v>42148</v>
      </c>
      <c r="AB2137" s="25">
        <v>148.84351999999998</v>
      </c>
      <c r="AC2137" s="52">
        <v>305.15171000000004</v>
      </c>
      <c r="AD2137" s="53">
        <v>19.685380000000002</v>
      </c>
      <c r="AE2137" s="54">
        <v>491.98808000000002</v>
      </c>
      <c r="AF2137" s="55">
        <v>224.75665000000001</v>
      </c>
      <c r="AG2137" s="56">
        <v>23.901439999999997</v>
      </c>
      <c r="AH2137" s="100">
        <v>111.92052083333333</v>
      </c>
      <c r="AI2137" s="28">
        <v>0</v>
      </c>
      <c r="AJ2137" s="58">
        <v>8.8618799999999993</v>
      </c>
      <c r="AK2137" s="58"/>
      <c r="AL2137" s="35">
        <v>0</v>
      </c>
      <c r="AM2137" s="35"/>
      <c r="AN2137" s="35"/>
      <c r="AQ2137" s="24">
        <f t="shared" si="160"/>
        <v>1335.1091808333333</v>
      </c>
      <c r="AS2137" s="47">
        <v>315</v>
      </c>
      <c r="AU2137" s="20">
        <f t="shared" si="159"/>
        <v>1650.1091808333333</v>
      </c>
      <c r="AW2137" s="20">
        <f t="shared" si="161"/>
        <v>-55.438954999999851</v>
      </c>
    </row>
    <row r="2138" spans="1:49" x14ac:dyDescent="0.25">
      <c r="A2138" t="str">
        <f>VLOOKUP($B2138,'Cushing Balance'!$C$2:$E$500,3,TRUE)</f>
        <v>212015</v>
      </c>
      <c r="B2138" s="1">
        <v>42149</v>
      </c>
      <c r="C2138" s="31"/>
      <c r="D2138" s="101">
        <v>584.93765000000008</v>
      </c>
      <c r="E2138" s="110">
        <v>194.35149999999999</v>
      </c>
      <c r="F2138" s="105">
        <v>317.7638541666667</v>
      </c>
      <c r="G2138" s="27"/>
      <c r="H2138" s="111">
        <v>91.771916666666669</v>
      </c>
      <c r="I2138" s="106">
        <v>91.148833333333329</v>
      </c>
      <c r="J2138" s="109">
        <v>154.43160416666666</v>
      </c>
      <c r="K2138" s="104">
        <v>82.386416666666676</v>
      </c>
      <c r="L2138" s="107">
        <v>21.821229166666669</v>
      </c>
      <c r="M2138" s="117">
        <v>344.84679166666666</v>
      </c>
      <c r="N2138" s="108">
        <v>112.05577083333333</v>
      </c>
      <c r="O2138" s="116">
        <v>49.634291666666662</v>
      </c>
      <c r="P2138" s="116"/>
      <c r="Q2138" s="116"/>
      <c r="R2138" s="39">
        <v>5.0880000000000002E-2</v>
      </c>
      <c r="S2138" s="180">
        <v>356.97787499999998</v>
      </c>
      <c r="T2138" s="180">
        <f t="shared" si="162"/>
        <v>12.131083333333322</v>
      </c>
      <c r="V2138" s="24">
        <f t="shared" si="157"/>
        <v>2045.2007383333334</v>
      </c>
      <c r="X2138" s="5">
        <v>82</v>
      </c>
      <c r="Z2138" s="20">
        <f t="shared" si="158"/>
        <v>2127.2007383333334</v>
      </c>
      <c r="AA2138" s="59">
        <f t="shared" si="156"/>
        <v>42149</v>
      </c>
      <c r="AB2138" s="25">
        <v>142.47881000000001</v>
      </c>
      <c r="AC2138" s="52">
        <v>358.60863000000001</v>
      </c>
      <c r="AD2138" s="53">
        <v>168.99845999999999</v>
      </c>
      <c r="AE2138" s="54">
        <v>511.50605999999999</v>
      </c>
      <c r="AF2138" s="55">
        <v>228.5615</v>
      </c>
      <c r="AG2138" s="56">
        <v>23.973790000000001</v>
      </c>
      <c r="AH2138" s="100">
        <v>100.57714583333333</v>
      </c>
      <c r="AI2138" s="28">
        <v>0</v>
      </c>
      <c r="AJ2138" s="58">
        <v>8.8324599999999993</v>
      </c>
      <c r="AK2138" s="58"/>
      <c r="AL2138" s="35">
        <v>0</v>
      </c>
      <c r="AM2138" s="35"/>
      <c r="AN2138" s="35"/>
      <c r="AQ2138" s="24">
        <f t="shared" si="160"/>
        <v>1543.5368558333334</v>
      </c>
      <c r="AS2138" s="47">
        <v>315</v>
      </c>
      <c r="AU2138" s="20">
        <f t="shared" si="159"/>
        <v>1858.5368558333334</v>
      </c>
      <c r="AW2138" s="20">
        <f t="shared" si="161"/>
        <v>268.6638825</v>
      </c>
    </row>
    <row r="2139" spans="1:49" x14ac:dyDescent="0.25">
      <c r="A2139" t="str">
        <f>VLOOKUP($B2139,'Cushing Balance'!$C$2:$E$500,3,TRUE)</f>
        <v>212015</v>
      </c>
      <c r="B2139" s="1">
        <v>42150</v>
      </c>
      <c r="C2139" s="31"/>
      <c r="D2139" s="101">
        <v>133.70067</v>
      </c>
      <c r="E2139" s="110">
        <v>193.44891666666666</v>
      </c>
      <c r="F2139" s="105">
        <v>302.34816666666671</v>
      </c>
      <c r="G2139" s="27"/>
      <c r="H2139" s="111">
        <v>114.20535416666667</v>
      </c>
      <c r="I2139" s="106">
        <v>91.739645833333327</v>
      </c>
      <c r="J2139" s="109">
        <v>120.55810416666667</v>
      </c>
      <c r="K2139" s="104">
        <v>90.944395833333331</v>
      </c>
      <c r="L2139" s="107">
        <v>21.471229166666667</v>
      </c>
      <c r="M2139" s="117">
        <v>289.10895833333331</v>
      </c>
      <c r="N2139" s="108">
        <v>114.80358333333332</v>
      </c>
      <c r="O2139" s="116">
        <v>54.655604166666663</v>
      </c>
      <c r="P2139" s="116"/>
      <c r="Q2139" s="116"/>
      <c r="R2139" s="39">
        <v>1.12852</v>
      </c>
      <c r="S2139" s="180">
        <v>290.58460416666668</v>
      </c>
      <c r="T2139" s="180">
        <f t="shared" si="162"/>
        <v>1.475645833333374</v>
      </c>
      <c r="V2139" s="24">
        <f t="shared" si="157"/>
        <v>1528.1131483333334</v>
      </c>
      <c r="X2139" s="5">
        <v>82</v>
      </c>
      <c r="Z2139" s="20">
        <f t="shared" si="158"/>
        <v>1610.1131483333334</v>
      </c>
      <c r="AA2139" s="59">
        <f t="shared" si="156"/>
        <v>42150</v>
      </c>
      <c r="AB2139" s="25">
        <v>139.31054</v>
      </c>
      <c r="AC2139" s="52">
        <v>353.95130999999998</v>
      </c>
      <c r="AD2139" s="53">
        <v>345.51090000000005</v>
      </c>
      <c r="AE2139" s="54">
        <v>513.68009999999992</v>
      </c>
      <c r="AF2139" s="55">
        <v>232.52132999999998</v>
      </c>
      <c r="AG2139" s="56">
        <v>24.070979999999999</v>
      </c>
      <c r="AH2139" s="100">
        <v>47.416791666666661</v>
      </c>
      <c r="AI2139" s="28">
        <v>0</v>
      </c>
      <c r="AJ2139" s="58">
        <v>10.237270000000001</v>
      </c>
      <c r="AK2139" s="58"/>
      <c r="AL2139" s="35">
        <v>0</v>
      </c>
      <c r="AM2139" s="35"/>
      <c r="AN2139" s="35"/>
      <c r="AQ2139" s="24">
        <f t="shared" si="160"/>
        <v>1666.699221666667</v>
      </c>
      <c r="AS2139" s="47">
        <v>315</v>
      </c>
      <c r="AU2139" s="20">
        <f t="shared" si="159"/>
        <v>1981.699221666667</v>
      </c>
      <c r="AW2139" s="20">
        <f t="shared" si="161"/>
        <v>-371.58607333333362</v>
      </c>
    </row>
    <row r="2140" spans="1:49" x14ac:dyDescent="0.25">
      <c r="A2140" t="str">
        <f>VLOOKUP($B2140,'Cushing Balance'!$C$2:$E$500,3,TRUE)</f>
        <v>212015</v>
      </c>
      <c r="B2140" s="1">
        <v>42151</v>
      </c>
      <c r="C2140" s="31"/>
      <c r="D2140" s="101">
        <v>300.43834999999996</v>
      </c>
      <c r="E2140" s="110">
        <v>181.08052083333334</v>
      </c>
      <c r="F2140" s="105">
        <v>311.27845833333333</v>
      </c>
      <c r="G2140" s="27"/>
      <c r="H2140" s="111">
        <v>114.86820833333333</v>
      </c>
      <c r="I2140" s="106">
        <v>88.993916666666678</v>
      </c>
      <c r="J2140" s="109">
        <v>218.27952083333335</v>
      </c>
      <c r="K2140" s="104">
        <v>90.739812499999999</v>
      </c>
      <c r="L2140" s="107">
        <v>21.55691666666667</v>
      </c>
      <c r="M2140" s="117">
        <v>254.45479166666667</v>
      </c>
      <c r="N2140" s="108">
        <v>110.74835416666667</v>
      </c>
      <c r="O2140" s="116">
        <v>59.251041666666666</v>
      </c>
      <c r="P2140" s="116"/>
      <c r="Q2140" s="116"/>
      <c r="R2140" s="39">
        <v>12.17427</v>
      </c>
      <c r="S2140" s="180">
        <v>238.82816666666665</v>
      </c>
      <c r="T2140" s="180">
        <f t="shared" si="162"/>
        <v>-15.626625000000018</v>
      </c>
      <c r="V2140" s="24">
        <f t="shared" si="157"/>
        <v>1763.8641616666666</v>
      </c>
      <c r="X2140" s="5">
        <v>82</v>
      </c>
      <c r="Z2140" s="20">
        <f t="shared" si="158"/>
        <v>1845.8641616666666</v>
      </c>
      <c r="AA2140" s="59">
        <f t="shared" si="156"/>
        <v>42151</v>
      </c>
      <c r="AB2140" s="25">
        <v>153.37854000000002</v>
      </c>
      <c r="AC2140" s="52">
        <v>356.17966999999999</v>
      </c>
      <c r="AD2140" s="53">
        <v>359.26763</v>
      </c>
      <c r="AE2140" s="54">
        <v>486.74008000000003</v>
      </c>
      <c r="AF2140" s="55">
        <v>231.9896</v>
      </c>
      <c r="AG2140" s="56">
        <v>18.326540000000001</v>
      </c>
      <c r="AH2140" s="100">
        <v>115.05495833333333</v>
      </c>
      <c r="AI2140" s="28">
        <v>0</v>
      </c>
      <c r="AJ2140" s="58">
        <v>11.315899999999999</v>
      </c>
      <c r="AK2140" s="58"/>
      <c r="AL2140" s="35">
        <v>0</v>
      </c>
      <c r="AM2140" s="35"/>
      <c r="AN2140" s="35"/>
      <c r="AQ2140" s="24">
        <f t="shared" si="160"/>
        <v>1732.2529183333334</v>
      </c>
      <c r="AS2140" s="47">
        <v>315</v>
      </c>
      <c r="AU2140" s="20">
        <f t="shared" si="159"/>
        <v>2047.2529183333334</v>
      </c>
      <c r="AW2140" s="20">
        <f t="shared" si="161"/>
        <v>-201.38875666666672</v>
      </c>
    </row>
    <row r="2141" spans="1:49" x14ac:dyDescent="0.25">
      <c r="A2141" t="str">
        <f>VLOOKUP($B2141,'Cushing Balance'!$C$2:$E$500,3,TRUE)</f>
        <v>212015</v>
      </c>
      <c r="B2141" s="1">
        <v>42152</v>
      </c>
      <c r="C2141" s="31"/>
      <c r="D2141" s="101">
        <v>172.37604000000002</v>
      </c>
      <c r="E2141" s="110">
        <v>185.46483333333333</v>
      </c>
      <c r="F2141" s="105">
        <v>322.11322916666671</v>
      </c>
      <c r="G2141" s="27"/>
      <c r="H2141" s="111">
        <v>115.47241666666667</v>
      </c>
      <c r="I2141" s="106">
        <v>88.960291666666677</v>
      </c>
      <c r="J2141" s="109">
        <v>190.42764583333334</v>
      </c>
      <c r="K2141" s="104">
        <v>80.579145833333328</v>
      </c>
      <c r="L2141" s="107">
        <v>21.62797916666667</v>
      </c>
      <c r="M2141" s="117">
        <v>249.04639583333335</v>
      </c>
      <c r="N2141" s="108">
        <v>115.31691666666667</v>
      </c>
      <c r="O2141" s="116">
        <v>59.577979166666665</v>
      </c>
      <c r="P2141" s="116"/>
      <c r="Q2141" s="116"/>
      <c r="R2141" s="39">
        <v>7.2144399999999997</v>
      </c>
      <c r="S2141" s="180">
        <v>253.62241666666665</v>
      </c>
      <c r="T2141" s="180">
        <f t="shared" si="162"/>
        <v>4.5760208333333026</v>
      </c>
      <c r="V2141" s="24">
        <f t="shared" si="157"/>
        <v>1608.1773133333331</v>
      </c>
      <c r="X2141" s="5">
        <v>82</v>
      </c>
      <c r="Z2141" s="20">
        <f t="shared" si="158"/>
        <v>1690.1773133333331</v>
      </c>
      <c r="AA2141" s="59">
        <f t="shared" si="156"/>
        <v>42152</v>
      </c>
      <c r="AB2141" s="25">
        <v>152.44819000000001</v>
      </c>
      <c r="AC2141" s="52">
        <v>315.12144000000001</v>
      </c>
      <c r="AD2141" s="53">
        <v>311.18552</v>
      </c>
      <c r="AE2141" s="54">
        <v>459.5301</v>
      </c>
      <c r="AF2141" s="55">
        <v>232.42742000000001</v>
      </c>
      <c r="AG2141" s="56">
        <v>21.787749999999999</v>
      </c>
      <c r="AH2141" s="100">
        <v>106.16272916666667</v>
      </c>
      <c r="AI2141" s="28">
        <v>0</v>
      </c>
      <c r="AJ2141" s="58">
        <v>11.12721</v>
      </c>
      <c r="AK2141" s="58"/>
      <c r="AL2141" s="35">
        <v>0</v>
      </c>
      <c r="AM2141" s="35"/>
      <c r="AN2141" s="35"/>
      <c r="AQ2141" s="24">
        <f t="shared" si="160"/>
        <v>1609.7903591666666</v>
      </c>
      <c r="AS2141" s="47">
        <v>315</v>
      </c>
      <c r="AU2141" s="20">
        <f t="shared" si="159"/>
        <v>1924.7903591666666</v>
      </c>
      <c r="AW2141" s="20">
        <f t="shared" si="161"/>
        <v>-234.61304583333344</v>
      </c>
    </row>
    <row r="2142" spans="1:49" x14ac:dyDescent="0.25">
      <c r="A2142" t="str">
        <f>VLOOKUP($B2142,'Cushing Balance'!$C$2:$E$500,3,TRUE)</f>
        <v>212015</v>
      </c>
      <c r="B2142" s="1">
        <v>42153</v>
      </c>
      <c r="C2142" s="31"/>
      <c r="D2142" s="101">
        <v>231.23463000000001</v>
      </c>
      <c r="E2142" s="110">
        <v>181.73570833333335</v>
      </c>
      <c r="F2142" s="105">
        <v>324.37752083333334</v>
      </c>
      <c r="G2142" s="27"/>
      <c r="H2142" s="111">
        <v>92.307249999999996</v>
      </c>
      <c r="I2142" s="106">
        <v>108.11031250000001</v>
      </c>
      <c r="J2142" s="109">
        <v>285.92191666666668</v>
      </c>
      <c r="K2142" s="104">
        <v>86.662499999999994</v>
      </c>
      <c r="L2142" s="107">
        <v>21.615437499999999</v>
      </c>
      <c r="M2142" s="117">
        <v>239.47787500000001</v>
      </c>
      <c r="N2142" s="108">
        <v>150</v>
      </c>
      <c r="O2142" s="116">
        <v>56.479437500000003</v>
      </c>
      <c r="P2142" s="116"/>
      <c r="Q2142" s="116"/>
      <c r="R2142" s="39">
        <v>0</v>
      </c>
      <c r="S2142" s="180">
        <v>234.04747916666665</v>
      </c>
      <c r="T2142" s="180">
        <f t="shared" si="162"/>
        <v>-5.430395833333364</v>
      </c>
      <c r="V2142" s="24">
        <f t="shared" si="157"/>
        <v>1777.9225883333331</v>
      </c>
      <c r="X2142" s="5">
        <v>82</v>
      </c>
      <c r="Z2142" s="20">
        <f t="shared" si="158"/>
        <v>1859.9225883333331</v>
      </c>
      <c r="AA2142" s="59">
        <f t="shared" si="156"/>
        <v>42153</v>
      </c>
      <c r="AB2142" s="25">
        <v>149.15579</v>
      </c>
      <c r="AC2142" s="52">
        <v>355.87923000000001</v>
      </c>
      <c r="AD2142" s="53">
        <v>306.54235</v>
      </c>
      <c r="AE2142" s="54">
        <v>470.35413</v>
      </c>
      <c r="AF2142" s="55">
        <v>227.73278999999999</v>
      </c>
      <c r="AG2142" s="56">
        <v>24.010750000000002</v>
      </c>
      <c r="AH2142" s="100">
        <v>110.83102083333333</v>
      </c>
      <c r="AI2142" s="28">
        <v>0</v>
      </c>
      <c r="AJ2142" s="58">
        <v>15.77919</v>
      </c>
      <c r="AK2142" s="58"/>
      <c r="AL2142" s="35">
        <v>0</v>
      </c>
      <c r="AM2142" s="35"/>
      <c r="AN2142" s="35"/>
      <c r="AQ2142" s="24">
        <f t="shared" si="160"/>
        <v>1660.2852508333331</v>
      </c>
      <c r="AS2142" s="47">
        <v>315</v>
      </c>
      <c r="AU2142" s="20">
        <f t="shared" si="159"/>
        <v>1975.2852508333331</v>
      </c>
      <c r="AW2142" s="20">
        <f t="shared" si="161"/>
        <v>-115.36266249999994</v>
      </c>
    </row>
    <row r="2143" spans="1:49" x14ac:dyDescent="0.25">
      <c r="A2143" t="str">
        <f>VLOOKUP($B2143,'Cushing Balance'!$C$2:$E$500,3,TRUE)</f>
        <v>222015</v>
      </c>
      <c r="B2143" s="1">
        <v>42154</v>
      </c>
      <c r="C2143" s="31"/>
      <c r="D2143" s="101">
        <v>0</v>
      </c>
      <c r="E2143" s="110">
        <v>151.44710416666666</v>
      </c>
      <c r="F2143" s="105">
        <v>323.76641666666671</v>
      </c>
      <c r="G2143" s="27"/>
      <c r="H2143" s="111">
        <v>89.943187499999993</v>
      </c>
      <c r="I2143" s="106">
        <v>102.28564583333333</v>
      </c>
      <c r="J2143" s="109">
        <v>330.43322916666671</v>
      </c>
      <c r="K2143" s="104">
        <v>92.122770833333334</v>
      </c>
      <c r="L2143" s="107">
        <v>21.570104166666667</v>
      </c>
      <c r="M2143" s="117">
        <v>240.89043749999999</v>
      </c>
      <c r="N2143" s="108">
        <v>147.8396875</v>
      </c>
      <c r="O2143" s="116">
        <v>68.611270833333322</v>
      </c>
      <c r="P2143" s="116"/>
      <c r="Q2143" s="116"/>
      <c r="R2143" s="39">
        <v>0</v>
      </c>
      <c r="S2143" s="180">
        <v>284.75666666666666</v>
      </c>
      <c r="T2143" s="180">
        <f t="shared" si="162"/>
        <v>43.86622916666667</v>
      </c>
      <c r="V2143" s="24">
        <f t="shared" si="157"/>
        <v>1568.9098541666667</v>
      </c>
      <c r="X2143" s="5">
        <v>82</v>
      </c>
      <c r="Z2143" s="20">
        <f t="shared" si="158"/>
        <v>1650.9098541666667</v>
      </c>
      <c r="AA2143" s="59">
        <f t="shared" si="156"/>
        <v>42154</v>
      </c>
      <c r="AB2143" s="25">
        <v>148.66179</v>
      </c>
      <c r="AC2143" s="52">
        <v>355.37419</v>
      </c>
      <c r="AD2143" s="53">
        <v>358.48482999999999</v>
      </c>
      <c r="AE2143" s="54">
        <v>475.95638000000002</v>
      </c>
      <c r="AF2143" s="55">
        <v>234.30813000000001</v>
      </c>
      <c r="AG2143" s="56">
        <v>24.048669999999998</v>
      </c>
      <c r="AH2143" s="100">
        <v>73.781000000000006</v>
      </c>
      <c r="AI2143" s="28">
        <v>0</v>
      </c>
      <c r="AJ2143" s="58">
        <v>13.567770000000001</v>
      </c>
      <c r="AK2143" s="58"/>
      <c r="AL2143" s="35">
        <v>0</v>
      </c>
      <c r="AM2143" s="35"/>
      <c r="AN2143" s="35"/>
      <c r="AQ2143" s="24">
        <f t="shared" si="160"/>
        <v>1684.1827599999999</v>
      </c>
      <c r="AS2143" s="47">
        <v>315</v>
      </c>
      <c r="AU2143" s="20">
        <f t="shared" si="159"/>
        <v>1999.1827599999999</v>
      </c>
      <c r="AW2143" s="20">
        <f t="shared" si="161"/>
        <v>-348.2729058333332</v>
      </c>
    </row>
    <row r="2144" spans="1:49" x14ac:dyDescent="0.25">
      <c r="A2144" t="str">
        <f>VLOOKUP($B2144,'Cushing Balance'!$C$2:$E$500,3,TRUE)</f>
        <v>222015</v>
      </c>
      <c r="B2144" s="1">
        <v>42155</v>
      </c>
      <c r="C2144" s="31"/>
      <c r="D2144" s="101">
        <v>183.72298000000001</v>
      </c>
      <c r="E2144" s="110">
        <v>119.2776875</v>
      </c>
      <c r="F2144" s="105">
        <v>310.3645416666667</v>
      </c>
      <c r="G2144" s="27"/>
      <c r="H2144" s="111">
        <v>98.845812499999994</v>
      </c>
      <c r="I2144" s="106">
        <v>74.232624999999999</v>
      </c>
      <c r="J2144" s="109">
        <v>315.4167083333333</v>
      </c>
      <c r="K2144" s="104">
        <v>92.123916666666673</v>
      </c>
      <c r="L2144" s="107">
        <v>21.3559375</v>
      </c>
      <c r="M2144" s="117">
        <v>233.64522916666667</v>
      </c>
      <c r="N2144" s="108">
        <v>132.51275000000001</v>
      </c>
      <c r="O2144" s="116">
        <v>59.924166666666665</v>
      </c>
      <c r="P2144" s="116"/>
      <c r="Q2144" s="116"/>
      <c r="R2144" s="39">
        <v>10.09252</v>
      </c>
      <c r="S2144" s="180">
        <v>279.2479166666667</v>
      </c>
      <c r="T2144" s="180">
        <f t="shared" si="162"/>
        <v>45.60268750000003</v>
      </c>
      <c r="V2144" s="24">
        <f t="shared" si="157"/>
        <v>1651.5148750000001</v>
      </c>
      <c r="X2144" s="5">
        <v>82</v>
      </c>
      <c r="Z2144" s="20">
        <f t="shared" si="158"/>
        <v>1733.5148750000001</v>
      </c>
      <c r="AA2144" s="59">
        <f t="shared" si="156"/>
        <v>42155</v>
      </c>
      <c r="AB2144" s="25">
        <v>149.75644</v>
      </c>
      <c r="AC2144" s="52">
        <v>114.93663000000001</v>
      </c>
      <c r="AD2144" s="53">
        <v>361.55571000000003</v>
      </c>
      <c r="AE2144" s="54">
        <v>376.28278999999998</v>
      </c>
      <c r="AF2144" s="55">
        <v>212.33555999999999</v>
      </c>
      <c r="AG2144" s="56">
        <v>24.16563</v>
      </c>
      <c r="AH2144" s="100">
        <v>32.109479166666667</v>
      </c>
      <c r="AI2144" s="28">
        <v>0</v>
      </c>
      <c r="AJ2144" s="58">
        <v>14.3406</v>
      </c>
      <c r="AK2144" s="58"/>
      <c r="AL2144" s="35">
        <v>0</v>
      </c>
      <c r="AM2144" s="35"/>
      <c r="AN2144" s="35"/>
      <c r="AQ2144" s="24">
        <f t="shared" si="160"/>
        <v>1285.4828391666667</v>
      </c>
      <c r="AS2144" s="47">
        <v>315</v>
      </c>
      <c r="AU2144" s="20">
        <f t="shared" si="159"/>
        <v>1600.4828391666667</v>
      </c>
      <c r="AW2144" s="20">
        <f t="shared" si="161"/>
        <v>133.03203583333334</v>
      </c>
    </row>
    <row r="2145" spans="1:49" x14ac:dyDescent="0.25">
      <c r="A2145" t="str">
        <f>VLOOKUP($B2145,'Cushing Balance'!$C$2:$E$500,3,TRUE)</f>
        <v>222015</v>
      </c>
      <c r="B2145" s="1">
        <v>42156</v>
      </c>
      <c r="C2145" s="31"/>
      <c r="D2145" s="101">
        <v>356.65363000000002</v>
      </c>
      <c r="E2145" s="110">
        <v>108.56937499999999</v>
      </c>
      <c r="F2145" s="105">
        <v>303.92124999999999</v>
      </c>
      <c r="G2145" s="27"/>
      <c r="H2145" s="111">
        <v>117.52068749999999</v>
      </c>
      <c r="I2145" s="106">
        <v>77.39458333333333</v>
      </c>
      <c r="J2145" s="109">
        <v>250.41977083333333</v>
      </c>
      <c r="K2145" s="104">
        <v>87.361541666666668</v>
      </c>
      <c r="L2145" s="107">
        <v>21.765750000000001</v>
      </c>
      <c r="M2145" s="117">
        <v>267.80962499999998</v>
      </c>
      <c r="N2145" s="108">
        <v>122.9079375</v>
      </c>
      <c r="O2145" s="116">
        <v>54.965375000000002</v>
      </c>
      <c r="P2145" s="116"/>
      <c r="Q2145" s="116"/>
      <c r="R2145" s="39">
        <v>12.098690000000001</v>
      </c>
      <c r="S2145" s="180">
        <v>280.03118749999999</v>
      </c>
      <c r="T2145" s="180">
        <f t="shared" si="162"/>
        <v>12.221562500000005</v>
      </c>
      <c r="V2145" s="24">
        <f t="shared" si="157"/>
        <v>1781.3882158333336</v>
      </c>
      <c r="X2145" s="5">
        <v>82</v>
      </c>
      <c r="Z2145" s="20">
        <f t="shared" si="158"/>
        <v>1863.3882158333336</v>
      </c>
      <c r="AA2145" s="59">
        <f t="shared" si="156"/>
        <v>42156</v>
      </c>
      <c r="AB2145" s="25">
        <v>149.24760000000001</v>
      </c>
      <c r="AC2145" s="52">
        <v>167.21321</v>
      </c>
      <c r="AD2145" s="53">
        <v>335.97530999999998</v>
      </c>
      <c r="AE2145" s="54">
        <v>400.94815</v>
      </c>
      <c r="AF2145" s="55">
        <v>228.09463</v>
      </c>
      <c r="AG2145" s="56">
        <v>23.266349999999999</v>
      </c>
      <c r="AH2145" s="100">
        <v>101.05425</v>
      </c>
      <c r="AI2145" s="28">
        <v>0</v>
      </c>
      <c r="AJ2145" s="58">
        <v>8.81921</v>
      </c>
      <c r="AK2145" s="58"/>
      <c r="AL2145" s="35">
        <v>0</v>
      </c>
      <c r="AM2145" s="35"/>
      <c r="AN2145" s="35"/>
      <c r="AQ2145" s="24">
        <f t="shared" si="160"/>
        <v>1414.6187100000002</v>
      </c>
      <c r="AS2145" s="47">
        <v>315</v>
      </c>
      <c r="AU2145" s="20">
        <f t="shared" si="159"/>
        <v>1729.6187100000002</v>
      </c>
      <c r="AW2145" s="20">
        <f t="shared" si="161"/>
        <v>133.76950583333337</v>
      </c>
    </row>
    <row r="2146" spans="1:49" x14ac:dyDescent="0.25">
      <c r="A2146" t="str">
        <f>VLOOKUP($B2146,'Cushing Balance'!$C$2:$E$500,3,TRUE)</f>
        <v>222015</v>
      </c>
      <c r="B2146" s="1">
        <v>42157</v>
      </c>
      <c r="C2146" s="31"/>
      <c r="D2146" s="101">
        <v>290.70819</v>
      </c>
      <c r="E2146" s="110">
        <v>131.40295833333334</v>
      </c>
      <c r="F2146" s="105">
        <v>379.24950000000001</v>
      </c>
      <c r="G2146" s="27"/>
      <c r="H2146" s="111">
        <v>134.14810416666666</v>
      </c>
      <c r="I2146" s="106">
        <v>94.160354166666679</v>
      </c>
      <c r="J2146" s="109">
        <v>286.03468750000002</v>
      </c>
      <c r="K2146" s="104">
        <v>90.90839583333333</v>
      </c>
      <c r="L2146" s="107">
        <v>21.760083333333331</v>
      </c>
      <c r="M2146" s="117">
        <v>342.45218749999998</v>
      </c>
      <c r="N2146" s="108">
        <v>128.17135416666667</v>
      </c>
      <c r="O2146" s="116">
        <v>65.536708333333323</v>
      </c>
      <c r="P2146" s="116"/>
      <c r="Q2146" s="116"/>
      <c r="R2146" s="39">
        <v>11.95856</v>
      </c>
      <c r="S2146" s="180">
        <v>340.06791666666669</v>
      </c>
      <c r="T2146" s="180">
        <f t="shared" si="162"/>
        <v>-2.3842708333332894</v>
      </c>
      <c r="V2146" s="24">
        <f t="shared" si="157"/>
        <v>1976.4910833333331</v>
      </c>
      <c r="X2146" s="5">
        <v>82</v>
      </c>
      <c r="Z2146" s="20">
        <f t="shared" si="158"/>
        <v>2058.4910833333333</v>
      </c>
      <c r="AA2146" s="59">
        <f t="shared" si="156"/>
        <v>42157</v>
      </c>
      <c r="AB2146" s="25">
        <v>150.17319000000001</v>
      </c>
      <c r="AC2146" s="52">
        <v>208.86538000000002</v>
      </c>
      <c r="AD2146" s="53">
        <v>353.51891999999998</v>
      </c>
      <c r="AE2146" s="54">
        <v>452.35990000000004</v>
      </c>
      <c r="AF2146" s="55">
        <v>229.66354000000001</v>
      </c>
      <c r="AG2146" s="56">
        <v>22.455729999999999</v>
      </c>
      <c r="AH2146" s="100">
        <v>138.45816666666667</v>
      </c>
      <c r="AI2146" s="28">
        <v>0</v>
      </c>
      <c r="AJ2146" s="58">
        <v>9.0127699999999997</v>
      </c>
      <c r="AK2146" s="58"/>
      <c r="AL2146" s="35">
        <v>0</v>
      </c>
      <c r="AM2146" s="35"/>
      <c r="AN2146" s="35"/>
      <c r="AQ2146" s="24">
        <f t="shared" si="160"/>
        <v>1564.5075966666666</v>
      </c>
      <c r="AS2146" s="47">
        <v>315</v>
      </c>
      <c r="AU2146" s="20">
        <f t="shared" si="159"/>
        <v>1879.5075966666666</v>
      </c>
      <c r="AW2146" s="20">
        <f t="shared" si="161"/>
        <v>178.98348666666675</v>
      </c>
    </row>
    <row r="2147" spans="1:49" x14ac:dyDescent="0.25">
      <c r="A2147" t="str">
        <f>VLOOKUP($B2147,'Cushing Balance'!$C$2:$E$500,3,TRUE)</f>
        <v>222015</v>
      </c>
      <c r="B2147" s="1">
        <v>42158</v>
      </c>
      <c r="C2147" s="31"/>
      <c r="D2147" s="101">
        <v>86.041669999999996</v>
      </c>
      <c r="E2147" s="110">
        <v>144.77225000000001</v>
      </c>
      <c r="F2147" s="105">
        <v>395.52618749999999</v>
      </c>
      <c r="G2147" s="27"/>
      <c r="H2147" s="111">
        <v>91.557520833333328</v>
      </c>
      <c r="I2147" s="106">
        <v>110.6855</v>
      </c>
      <c r="J2147" s="109">
        <v>310.07650000000001</v>
      </c>
      <c r="K2147" s="104">
        <v>92.853062499999993</v>
      </c>
      <c r="L2147" s="107">
        <v>21.645479166666668</v>
      </c>
      <c r="M2147" s="117">
        <v>325.7185833333333</v>
      </c>
      <c r="N2147" s="108">
        <v>82.960354166666676</v>
      </c>
      <c r="O2147" s="116">
        <v>51.593937500000003</v>
      </c>
      <c r="P2147" s="116"/>
      <c r="Q2147" s="116"/>
      <c r="R2147" s="39">
        <v>11.901479999999999</v>
      </c>
      <c r="S2147" s="180">
        <v>339.65593749999999</v>
      </c>
      <c r="T2147" s="180">
        <f t="shared" si="162"/>
        <v>13.937354166666694</v>
      </c>
      <c r="V2147" s="24">
        <f t="shared" si="157"/>
        <v>1725.3325250000003</v>
      </c>
      <c r="X2147" s="5">
        <v>82</v>
      </c>
      <c r="Z2147" s="20">
        <f t="shared" si="158"/>
        <v>1807.3325250000003</v>
      </c>
      <c r="AA2147" s="59">
        <f t="shared" si="156"/>
        <v>42158</v>
      </c>
      <c r="AB2147" s="25">
        <v>150.70542</v>
      </c>
      <c r="AC2147" s="52">
        <v>358.71641999999997</v>
      </c>
      <c r="AD2147" s="53">
        <v>361.17572999999999</v>
      </c>
      <c r="AE2147" s="54">
        <v>445.91615000000002</v>
      </c>
      <c r="AF2147" s="55">
        <v>230.01393999999999</v>
      </c>
      <c r="AG2147" s="56">
        <v>22.416229999999999</v>
      </c>
      <c r="AH2147" s="100">
        <v>130.26572916666666</v>
      </c>
      <c r="AI2147" s="28">
        <v>0</v>
      </c>
      <c r="AJ2147" s="58">
        <v>9.3120400000000014</v>
      </c>
      <c r="AK2147" s="58"/>
      <c r="AL2147" s="35">
        <v>0</v>
      </c>
      <c r="AM2147" s="35"/>
      <c r="AN2147" s="35"/>
      <c r="AQ2147" s="24">
        <f t="shared" si="160"/>
        <v>1708.5216591666667</v>
      </c>
      <c r="AS2147" s="47">
        <v>315</v>
      </c>
      <c r="AU2147" s="20">
        <f t="shared" si="159"/>
        <v>2023.5216591666667</v>
      </c>
      <c r="AW2147" s="20">
        <f t="shared" si="161"/>
        <v>-216.18913416666646</v>
      </c>
    </row>
    <row r="2148" spans="1:49" x14ac:dyDescent="0.25">
      <c r="A2148" t="str">
        <f>VLOOKUP($B2148,'Cushing Balance'!$C$2:$E$500,3,TRUE)</f>
        <v>222015</v>
      </c>
      <c r="B2148" s="1">
        <v>42159</v>
      </c>
      <c r="C2148" s="31"/>
      <c r="D2148" s="101">
        <v>353.50165000000004</v>
      </c>
      <c r="E2148" s="110">
        <v>109.20658333333333</v>
      </c>
      <c r="F2148" s="105">
        <v>318.62995833333332</v>
      </c>
      <c r="G2148" s="27"/>
      <c r="H2148" s="111">
        <v>111.10695833333332</v>
      </c>
      <c r="I2148" s="106">
        <v>109.83812500000001</v>
      </c>
      <c r="J2148" s="109">
        <v>303.81060416666668</v>
      </c>
      <c r="K2148" s="104">
        <v>99.131104166666674</v>
      </c>
      <c r="L2148" s="107">
        <v>21.630958333333332</v>
      </c>
      <c r="M2148" s="117">
        <v>266.17904166666671</v>
      </c>
      <c r="N2148" s="108">
        <v>62.753687499999998</v>
      </c>
      <c r="O2148" s="116">
        <v>62.926979166666662</v>
      </c>
      <c r="P2148" s="116"/>
      <c r="Q2148" s="116"/>
      <c r="R2148" s="39">
        <v>2.9519600000000001</v>
      </c>
      <c r="S2148" s="180">
        <v>311.81774999999999</v>
      </c>
      <c r="T2148" s="180">
        <f t="shared" si="162"/>
        <v>45.638708333333284</v>
      </c>
      <c r="V2148" s="24">
        <f t="shared" si="157"/>
        <v>1821.6676100000004</v>
      </c>
      <c r="X2148" s="5">
        <v>82</v>
      </c>
      <c r="Z2148" s="20">
        <f t="shared" si="158"/>
        <v>1903.6676100000004</v>
      </c>
      <c r="AA2148" s="59">
        <f t="shared" si="156"/>
        <v>42159</v>
      </c>
      <c r="AB2148" s="25">
        <v>145.15544</v>
      </c>
      <c r="AC2148" s="52">
        <v>378.93738000000002</v>
      </c>
      <c r="AD2148" s="53">
        <v>322.69607999999999</v>
      </c>
      <c r="AE2148" s="54">
        <v>420.10290000000003</v>
      </c>
      <c r="AF2148" s="55">
        <v>213.44942</v>
      </c>
      <c r="AG2148" s="56">
        <v>22.408560000000001</v>
      </c>
      <c r="AH2148" s="100">
        <v>128.22972916666666</v>
      </c>
      <c r="AI2148" s="28">
        <v>0</v>
      </c>
      <c r="AJ2148" s="58">
        <v>9.1189599999999995</v>
      </c>
      <c r="AK2148" s="58"/>
      <c r="AL2148" s="35">
        <v>0</v>
      </c>
      <c r="AM2148" s="35"/>
      <c r="AN2148" s="35"/>
      <c r="AQ2148" s="24">
        <f t="shared" si="160"/>
        <v>1640.0984691666667</v>
      </c>
      <c r="AS2148" s="47">
        <v>315</v>
      </c>
      <c r="AU2148" s="20">
        <f t="shared" si="159"/>
        <v>1955.0984691666667</v>
      </c>
      <c r="AW2148" s="20">
        <f t="shared" si="161"/>
        <v>-51.430859166666323</v>
      </c>
    </row>
    <row r="2149" spans="1:49" x14ac:dyDescent="0.25">
      <c r="A2149" t="str">
        <f>VLOOKUP($B2149,'Cushing Balance'!$C$2:$E$500,3,TRUE)</f>
        <v>222015</v>
      </c>
      <c r="B2149" s="1">
        <v>42160</v>
      </c>
      <c r="C2149" s="31"/>
      <c r="D2149" s="101">
        <v>159.28551999999999</v>
      </c>
      <c r="E2149" s="110">
        <v>166.02627083333334</v>
      </c>
      <c r="F2149" s="105">
        <v>266.51789583333334</v>
      </c>
      <c r="G2149" s="27"/>
      <c r="H2149" s="111">
        <v>130.36697916666668</v>
      </c>
      <c r="I2149" s="106">
        <v>96.780708333333322</v>
      </c>
      <c r="J2149" s="109">
        <v>262.48</v>
      </c>
      <c r="K2149" s="104">
        <v>88.419937500000003</v>
      </c>
      <c r="L2149" s="107">
        <v>21.574124999999999</v>
      </c>
      <c r="M2149" s="117">
        <v>304.0451875</v>
      </c>
      <c r="N2149" s="108">
        <v>64.567687500000005</v>
      </c>
      <c r="O2149" s="116">
        <v>61.303083333333333</v>
      </c>
      <c r="P2149" s="116"/>
      <c r="Q2149" s="116"/>
      <c r="R2149" s="39">
        <v>0</v>
      </c>
      <c r="S2149" s="180">
        <v>336.83814583333333</v>
      </c>
      <c r="T2149" s="180">
        <f t="shared" si="162"/>
        <v>32.792958333333331</v>
      </c>
      <c r="V2149" s="24">
        <f t="shared" si="157"/>
        <v>1621.3673950000002</v>
      </c>
      <c r="X2149" s="5">
        <v>82</v>
      </c>
      <c r="Z2149" s="20">
        <f t="shared" si="158"/>
        <v>1703.3673950000002</v>
      </c>
      <c r="AA2149" s="59">
        <f t="shared" si="156"/>
        <v>42160</v>
      </c>
      <c r="AB2149" s="25">
        <v>148.55688000000001</v>
      </c>
      <c r="AC2149" s="52">
        <v>349.70880999999997</v>
      </c>
      <c r="AD2149" s="53">
        <v>161.66614999999999</v>
      </c>
      <c r="AE2149" s="54">
        <v>466.77226999999999</v>
      </c>
      <c r="AF2149" s="55">
        <v>231.55180999999999</v>
      </c>
      <c r="AG2149" s="56">
        <v>22.329789999999999</v>
      </c>
      <c r="AH2149" s="100">
        <v>131.76183333333336</v>
      </c>
      <c r="AI2149" s="28">
        <v>0</v>
      </c>
      <c r="AJ2149" s="58">
        <v>9.3609599999999986</v>
      </c>
      <c r="AK2149" s="58"/>
      <c r="AL2149" s="35">
        <v>0</v>
      </c>
      <c r="AM2149" s="35"/>
      <c r="AN2149" s="35"/>
      <c r="AQ2149" s="24">
        <f t="shared" si="160"/>
        <v>1521.7085033333333</v>
      </c>
      <c r="AS2149" s="47">
        <v>315</v>
      </c>
      <c r="AU2149" s="20">
        <f t="shared" si="159"/>
        <v>1836.7085033333333</v>
      </c>
      <c r="AW2149" s="20">
        <f t="shared" si="161"/>
        <v>-133.34110833333307</v>
      </c>
    </row>
    <row r="2150" spans="1:49" x14ac:dyDescent="0.25">
      <c r="A2150" t="str">
        <f>VLOOKUP($B2150,'Cushing Balance'!$C$2:$E$500,3,TRUE)</f>
        <v>232015</v>
      </c>
      <c r="B2150" s="1">
        <v>42161</v>
      </c>
      <c r="C2150" s="31"/>
      <c r="D2150" s="101">
        <v>220.32679000000002</v>
      </c>
      <c r="E2150" s="110">
        <v>162.27729166666666</v>
      </c>
      <c r="F2150" s="105">
        <v>306.09087499999998</v>
      </c>
      <c r="G2150" s="27"/>
      <c r="H2150" s="111">
        <v>129.7194375</v>
      </c>
      <c r="I2150" s="106">
        <v>78.815770833333332</v>
      </c>
      <c r="J2150" s="109">
        <v>248.59245833333335</v>
      </c>
      <c r="K2150" s="104">
        <v>85.688374999999994</v>
      </c>
      <c r="L2150" s="107">
        <v>21.600645833333331</v>
      </c>
      <c r="M2150" s="117">
        <v>380.6736458333333</v>
      </c>
      <c r="N2150" s="108">
        <v>136.36995833333333</v>
      </c>
      <c r="O2150" s="116">
        <v>70.144916666666674</v>
      </c>
      <c r="P2150" s="116"/>
      <c r="Q2150" s="116"/>
      <c r="R2150" s="39">
        <v>0</v>
      </c>
      <c r="S2150" s="180">
        <v>374.79554166666668</v>
      </c>
      <c r="T2150" s="180">
        <f t="shared" si="162"/>
        <v>-5.8781041666666169</v>
      </c>
      <c r="V2150" s="24">
        <f t="shared" si="157"/>
        <v>1840.3001650000001</v>
      </c>
      <c r="X2150" s="5">
        <v>82</v>
      </c>
      <c r="Z2150" s="20">
        <f t="shared" si="158"/>
        <v>1922.3001650000001</v>
      </c>
      <c r="AA2150" s="59">
        <f t="shared" si="156"/>
        <v>42161</v>
      </c>
      <c r="AB2150" s="25">
        <v>151.22485</v>
      </c>
      <c r="AC2150" s="52">
        <v>264.59762999999998</v>
      </c>
      <c r="AD2150" s="53">
        <v>245.61224999999999</v>
      </c>
      <c r="AE2150" s="54">
        <v>452.65633000000003</v>
      </c>
      <c r="AF2150" s="55">
        <v>231.55721</v>
      </c>
      <c r="AG2150" s="56">
        <v>22.351099999999999</v>
      </c>
      <c r="AH2150" s="100">
        <v>139.65725</v>
      </c>
      <c r="AI2150" s="28">
        <v>0</v>
      </c>
      <c r="AJ2150" s="58">
        <v>9.0145800000000005</v>
      </c>
      <c r="AK2150" s="58"/>
      <c r="AL2150" s="35">
        <v>0</v>
      </c>
      <c r="AM2150" s="35"/>
      <c r="AN2150" s="35"/>
      <c r="AQ2150" s="24">
        <f t="shared" si="160"/>
        <v>1516.6712</v>
      </c>
      <c r="AS2150" s="47">
        <v>315</v>
      </c>
      <c r="AU2150" s="20">
        <f t="shared" si="159"/>
        <v>1831.6712</v>
      </c>
      <c r="AW2150" s="20">
        <f t="shared" si="161"/>
        <v>90.628965000000107</v>
      </c>
    </row>
    <row r="2151" spans="1:49" x14ac:dyDescent="0.25">
      <c r="A2151" t="str">
        <f>VLOOKUP($B2151,'Cushing Balance'!$C$2:$E$500,3,TRUE)</f>
        <v>232015</v>
      </c>
      <c r="B2151" s="1">
        <v>42162</v>
      </c>
      <c r="C2151" s="31"/>
      <c r="D2151" s="101">
        <v>85.59196</v>
      </c>
      <c r="E2151" s="110">
        <v>92.007437499999995</v>
      </c>
      <c r="F2151" s="105">
        <v>294.91135416666668</v>
      </c>
      <c r="G2151" s="27"/>
      <c r="H2151" s="111">
        <v>129.10347916666666</v>
      </c>
      <c r="I2151" s="106">
        <v>92.1394375</v>
      </c>
      <c r="J2151" s="109">
        <v>215.40614583333334</v>
      </c>
      <c r="K2151" s="104">
        <v>92.287875</v>
      </c>
      <c r="L2151" s="107">
        <v>21.647604166666667</v>
      </c>
      <c r="M2151" s="117">
        <v>365.3416458333333</v>
      </c>
      <c r="N2151" s="108">
        <v>148.80381249999999</v>
      </c>
      <c r="O2151" s="116">
        <v>55.903479166666664</v>
      </c>
      <c r="P2151" s="116"/>
      <c r="Q2151" s="116"/>
      <c r="R2151" s="39">
        <v>2.4217300000000002</v>
      </c>
      <c r="S2151" s="180">
        <v>377.22779166666669</v>
      </c>
      <c r="T2151" s="180">
        <f t="shared" si="162"/>
        <v>11.886145833333387</v>
      </c>
      <c r="V2151" s="24">
        <f t="shared" si="157"/>
        <v>1595.5659608333333</v>
      </c>
      <c r="X2151" s="5">
        <v>82</v>
      </c>
      <c r="Z2151" s="20">
        <f t="shared" si="158"/>
        <v>1677.5659608333333</v>
      </c>
      <c r="AA2151" s="59">
        <f t="shared" si="156"/>
        <v>42162</v>
      </c>
      <c r="AB2151" s="25">
        <v>150.96870999999999</v>
      </c>
      <c r="AC2151" s="52">
        <v>355.95794000000001</v>
      </c>
      <c r="AD2151" s="53">
        <v>269.01963000000001</v>
      </c>
      <c r="AE2151" s="54">
        <v>394.76425</v>
      </c>
      <c r="AF2151" s="55">
        <v>232.17569</v>
      </c>
      <c r="AG2151" s="56">
        <v>22.416880000000003</v>
      </c>
      <c r="AH2151" s="100">
        <v>150.20797916666666</v>
      </c>
      <c r="AI2151" s="28">
        <v>0</v>
      </c>
      <c r="AJ2151" s="58">
        <v>8.9573799999999988</v>
      </c>
      <c r="AK2151" s="58"/>
      <c r="AL2151" s="35">
        <v>0</v>
      </c>
      <c r="AM2151" s="35"/>
      <c r="AN2151" s="35"/>
      <c r="AQ2151" s="24">
        <f t="shared" si="160"/>
        <v>1584.4684591666669</v>
      </c>
      <c r="AS2151" s="47">
        <v>315</v>
      </c>
      <c r="AU2151" s="20">
        <f t="shared" si="159"/>
        <v>1899.4684591666669</v>
      </c>
      <c r="AW2151" s="20">
        <f t="shared" si="161"/>
        <v>-221.9024983333336</v>
      </c>
    </row>
    <row r="2152" spans="1:49" x14ac:dyDescent="0.25">
      <c r="A2152" t="str">
        <f>VLOOKUP($B2152,'Cushing Balance'!$C$2:$E$500,3,TRUE)</f>
        <v>232015</v>
      </c>
      <c r="B2152" s="1">
        <v>42163</v>
      </c>
      <c r="C2152" s="31"/>
      <c r="D2152" s="101">
        <v>208.95832999999999</v>
      </c>
      <c r="E2152" s="110">
        <v>134.22508333333334</v>
      </c>
      <c r="F2152" s="105">
        <v>325.54858333333334</v>
      </c>
      <c r="G2152" s="27"/>
      <c r="H2152" s="111">
        <v>118.21539583333333</v>
      </c>
      <c r="I2152" s="106">
        <v>77.711291666666668</v>
      </c>
      <c r="J2152" s="109">
        <v>205.80635416666667</v>
      </c>
      <c r="K2152" s="104">
        <v>89.713208333333327</v>
      </c>
      <c r="L2152" s="107">
        <v>21.662979166666666</v>
      </c>
      <c r="M2152" s="117">
        <v>369.3608958333333</v>
      </c>
      <c r="N2152" s="108">
        <v>150</v>
      </c>
      <c r="O2152" s="116">
        <v>53.992062500000003</v>
      </c>
      <c r="P2152" s="116"/>
      <c r="Q2152" s="116"/>
      <c r="R2152" s="39">
        <v>20.908290000000001</v>
      </c>
      <c r="S2152" s="180">
        <v>373.02631250000002</v>
      </c>
      <c r="T2152" s="180">
        <f t="shared" si="162"/>
        <v>3.6654166666667152</v>
      </c>
      <c r="V2152" s="24">
        <f t="shared" si="157"/>
        <v>1776.1024741666668</v>
      </c>
      <c r="X2152" s="5">
        <v>82</v>
      </c>
      <c r="Z2152" s="20">
        <f t="shared" si="158"/>
        <v>1858.1024741666668</v>
      </c>
      <c r="AA2152" s="59">
        <f t="shared" si="156"/>
        <v>42163</v>
      </c>
      <c r="AB2152" s="25">
        <v>147.39952</v>
      </c>
      <c r="AC2152" s="52">
        <v>341.15690000000001</v>
      </c>
      <c r="AD2152" s="53">
        <v>160.51819</v>
      </c>
      <c r="AE2152" s="54">
        <v>396.20866999999998</v>
      </c>
      <c r="AF2152" s="55">
        <v>229.38698000000002</v>
      </c>
      <c r="AG2152" s="56">
        <v>19.454560000000001</v>
      </c>
      <c r="AH2152" s="100">
        <v>124.96089583333332</v>
      </c>
      <c r="AI2152" s="28">
        <v>0</v>
      </c>
      <c r="AJ2152" s="58">
        <v>13.67394</v>
      </c>
      <c r="AK2152" s="58"/>
      <c r="AL2152" s="35">
        <v>0</v>
      </c>
      <c r="AM2152" s="35"/>
      <c r="AN2152" s="35"/>
      <c r="AQ2152" s="24">
        <f t="shared" si="160"/>
        <v>1432.7596558333332</v>
      </c>
      <c r="AS2152" s="47">
        <v>315</v>
      </c>
      <c r="AU2152" s="20">
        <f t="shared" si="159"/>
        <v>1747.7596558333332</v>
      </c>
      <c r="AW2152" s="20">
        <f t="shared" si="161"/>
        <v>110.34281833333353</v>
      </c>
    </row>
    <row r="2153" spans="1:49" x14ac:dyDescent="0.25">
      <c r="A2153" t="str">
        <f>VLOOKUP($B2153,'Cushing Balance'!$C$2:$E$500,3,TRUE)</f>
        <v>232015</v>
      </c>
      <c r="B2153" s="1">
        <v>42164</v>
      </c>
      <c r="C2153" s="31"/>
      <c r="D2153" s="101">
        <v>297.99437999999998</v>
      </c>
      <c r="E2153" s="110">
        <v>172.40468749999999</v>
      </c>
      <c r="F2153" s="105">
        <v>314.87666666666667</v>
      </c>
      <c r="G2153" s="27"/>
      <c r="H2153" s="111">
        <v>67.899937499999993</v>
      </c>
      <c r="I2153" s="106">
        <v>79.969499999999996</v>
      </c>
      <c r="J2153" s="109">
        <v>164.06785416666665</v>
      </c>
      <c r="K2153" s="104">
        <v>92.648708333333332</v>
      </c>
      <c r="L2153" s="107">
        <v>21.619812499999998</v>
      </c>
      <c r="M2153" s="117">
        <v>367.292125</v>
      </c>
      <c r="N2153" s="108">
        <v>150</v>
      </c>
      <c r="O2153" s="116">
        <v>60.362645833333339</v>
      </c>
      <c r="P2153" s="116"/>
      <c r="Q2153" s="116"/>
      <c r="R2153" s="39">
        <v>19.600849999999998</v>
      </c>
      <c r="S2153" s="180">
        <v>351.0219166666667</v>
      </c>
      <c r="T2153" s="180">
        <f t="shared" si="162"/>
        <v>-16.270208333333301</v>
      </c>
      <c r="V2153" s="24">
        <f t="shared" si="157"/>
        <v>1808.7371675000002</v>
      </c>
      <c r="X2153" s="5">
        <v>82</v>
      </c>
      <c r="Z2153" s="20">
        <f t="shared" si="158"/>
        <v>1890.7371675000002</v>
      </c>
      <c r="AA2153" s="59">
        <f t="shared" si="156"/>
        <v>42164</v>
      </c>
      <c r="AB2153" s="25">
        <v>149.16884999999999</v>
      </c>
      <c r="AC2153" s="52">
        <v>365.50875000000002</v>
      </c>
      <c r="AD2153" s="53">
        <v>123.72277</v>
      </c>
      <c r="AE2153" s="54">
        <v>463.68069000000003</v>
      </c>
      <c r="AF2153" s="55">
        <v>230.10594</v>
      </c>
      <c r="AG2153" s="56">
        <v>14.505420000000001</v>
      </c>
      <c r="AH2153" s="100">
        <v>79.279291666666666</v>
      </c>
      <c r="AI2153" s="28">
        <v>0</v>
      </c>
      <c r="AJ2153" s="58">
        <v>16.37021</v>
      </c>
      <c r="AK2153" s="58"/>
      <c r="AL2153" s="35">
        <v>0</v>
      </c>
      <c r="AM2153" s="35"/>
      <c r="AN2153" s="35"/>
      <c r="AQ2153" s="24">
        <f t="shared" si="160"/>
        <v>1442.3419216666666</v>
      </c>
      <c r="AS2153" s="47">
        <v>315</v>
      </c>
      <c r="AU2153" s="20">
        <f t="shared" si="159"/>
        <v>1757.3419216666666</v>
      </c>
      <c r="AW2153" s="20">
        <f t="shared" si="161"/>
        <v>133.39524583333355</v>
      </c>
    </row>
    <row r="2154" spans="1:49" x14ac:dyDescent="0.25">
      <c r="A2154" t="str">
        <f>VLOOKUP($B2154,'Cushing Balance'!$C$2:$E$500,3,TRUE)</f>
        <v>232015</v>
      </c>
      <c r="B2154" s="1">
        <v>42165</v>
      </c>
      <c r="C2154" s="31"/>
      <c r="D2154" s="101">
        <v>307.29167000000001</v>
      </c>
      <c r="E2154" s="110">
        <v>156.40312499999999</v>
      </c>
      <c r="F2154" s="105">
        <v>344.98158333333333</v>
      </c>
      <c r="G2154" s="27"/>
      <c r="H2154" s="111">
        <v>70.132833333333323</v>
      </c>
      <c r="I2154" s="106">
        <v>95.910041666666672</v>
      </c>
      <c r="J2154" s="109">
        <v>273.9369375</v>
      </c>
      <c r="K2154" s="104">
        <v>88.689729166666666</v>
      </c>
      <c r="L2154" s="107">
        <v>21.787624999999998</v>
      </c>
      <c r="M2154" s="117">
        <v>367.84435416666668</v>
      </c>
      <c r="N2154" s="108">
        <v>150</v>
      </c>
      <c r="O2154" s="116">
        <v>60.971270833333335</v>
      </c>
      <c r="P2154" s="116"/>
      <c r="Q2154" s="116"/>
      <c r="R2154" s="39">
        <v>22.133880000000001</v>
      </c>
      <c r="S2154" s="180">
        <v>353.9334791666667</v>
      </c>
      <c r="T2154" s="180">
        <f t="shared" si="162"/>
        <v>-13.910874999999976</v>
      </c>
      <c r="V2154" s="24">
        <f t="shared" si="157"/>
        <v>1960.0830500000002</v>
      </c>
      <c r="X2154" s="5">
        <v>82</v>
      </c>
      <c r="Z2154" s="20">
        <f t="shared" si="158"/>
        <v>2042.0830500000002</v>
      </c>
      <c r="AA2154" s="59">
        <f t="shared" si="156"/>
        <v>42165</v>
      </c>
      <c r="AB2154" s="25">
        <v>150.56495999999999</v>
      </c>
      <c r="AC2154" s="52">
        <v>336.36374999999998</v>
      </c>
      <c r="AD2154" s="53">
        <v>156.27154000000002</v>
      </c>
      <c r="AE2154" s="54">
        <v>457.00247999999999</v>
      </c>
      <c r="AF2154" s="55">
        <v>228.28980999999999</v>
      </c>
      <c r="AG2154" s="56">
        <v>23.488379999999999</v>
      </c>
      <c r="AH2154" s="100">
        <v>52.201395833333336</v>
      </c>
      <c r="AI2154" s="28">
        <v>0</v>
      </c>
      <c r="AJ2154" s="58">
        <v>16.399519999999999</v>
      </c>
      <c r="AK2154" s="58"/>
      <c r="AL2154" s="35">
        <v>0</v>
      </c>
      <c r="AM2154" s="35"/>
      <c r="AN2154" s="35"/>
      <c r="AQ2154" s="24">
        <f t="shared" si="160"/>
        <v>1420.5818358333333</v>
      </c>
      <c r="AS2154" s="47">
        <v>315</v>
      </c>
      <c r="AU2154" s="20">
        <f t="shared" si="159"/>
        <v>1735.5818358333333</v>
      </c>
      <c r="AW2154" s="20">
        <f t="shared" si="161"/>
        <v>306.50121416666684</v>
      </c>
    </row>
    <row r="2155" spans="1:49" x14ac:dyDescent="0.25">
      <c r="A2155" t="str">
        <f>VLOOKUP($B2155,'Cushing Balance'!$C$2:$E$500,3,TRUE)</f>
        <v>232015</v>
      </c>
      <c r="B2155" s="1">
        <v>42166</v>
      </c>
      <c r="C2155" s="31"/>
      <c r="D2155" s="101">
        <v>294.96066999999999</v>
      </c>
      <c r="E2155" s="110">
        <v>139.95052083333334</v>
      </c>
      <c r="F2155" s="105">
        <v>300.58029166666671</v>
      </c>
      <c r="G2155" s="27"/>
      <c r="H2155" s="111">
        <v>72.082437499999997</v>
      </c>
      <c r="I2155" s="106">
        <v>85.103979166666676</v>
      </c>
      <c r="J2155" s="109">
        <v>250.797</v>
      </c>
      <c r="K2155" s="104">
        <v>84.771041666666676</v>
      </c>
      <c r="L2155" s="107">
        <v>9.9417916666666653</v>
      </c>
      <c r="M2155" s="117">
        <v>320.38081249999999</v>
      </c>
      <c r="N2155" s="108">
        <v>150</v>
      </c>
      <c r="O2155" s="116">
        <v>63.440562499999999</v>
      </c>
      <c r="P2155" s="116"/>
      <c r="Q2155" s="116"/>
      <c r="R2155" s="39">
        <v>0.57725000000000004</v>
      </c>
      <c r="S2155" s="180">
        <v>328.82243749999998</v>
      </c>
      <c r="T2155" s="180">
        <f t="shared" si="162"/>
        <v>8.4416249999999877</v>
      </c>
      <c r="V2155" s="24">
        <f t="shared" si="157"/>
        <v>1772.5863575000001</v>
      </c>
      <c r="X2155" s="5">
        <v>82</v>
      </c>
      <c r="Z2155" s="20">
        <f t="shared" si="158"/>
        <v>1854.5863575000001</v>
      </c>
      <c r="AA2155" s="59">
        <f t="shared" si="156"/>
        <v>42166</v>
      </c>
      <c r="AB2155" s="25">
        <v>151.24052</v>
      </c>
      <c r="AC2155" s="52">
        <v>329.45572999999996</v>
      </c>
      <c r="AD2155" s="53">
        <v>199.32669000000001</v>
      </c>
      <c r="AE2155" s="54">
        <v>503.86609999999996</v>
      </c>
      <c r="AF2155" s="55">
        <v>230.66489999999999</v>
      </c>
      <c r="AG2155" s="56">
        <v>22.489879999999999</v>
      </c>
      <c r="AH2155" s="100">
        <v>70.503645833333323</v>
      </c>
      <c r="AI2155" s="28">
        <v>0</v>
      </c>
      <c r="AJ2155" s="58">
        <v>15.68979</v>
      </c>
      <c r="AK2155" s="58"/>
      <c r="AL2155" s="35">
        <v>0</v>
      </c>
      <c r="AM2155" s="35"/>
      <c r="AN2155" s="35"/>
      <c r="AQ2155" s="24">
        <f t="shared" si="160"/>
        <v>1523.2372558333334</v>
      </c>
      <c r="AS2155" s="47">
        <v>315</v>
      </c>
      <c r="AU2155" s="20">
        <f t="shared" si="159"/>
        <v>1838.2372558333334</v>
      </c>
      <c r="AW2155" s="20">
        <f t="shared" si="161"/>
        <v>16.349101666666684</v>
      </c>
    </row>
    <row r="2156" spans="1:49" x14ac:dyDescent="0.25">
      <c r="A2156" t="str">
        <f>VLOOKUP($B2156,'Cushing Balance'!$C$2:$E$500,3,TRUE)</f>
        <v>232015</v>
      </c>
      <c r="B2156" s="1">
        <v>42167</v>
      </c>
      <c r="C2156" s="31"/>
      <c r="D2156" s="101">
        <v>196.66667000000001</v>
      </c>
      <c r="E2156" s="110">
        <v>154.69197916666667</v>
      </c>
      <c r="F2156" s="105">
        <v>3.860125</v>
      </c>
      <c r="G2156" s="27"/>
      <c r="H2156" s="111">
        <v>106.79927083333332</v>
      </c>
      <c r="I2156" s="106">
        <v>72.869708333333335</v>
      </c>
      <c r="J2156" s="109">
        <v>270.19277083333333</v>
      </c>
      <c r="K2156" s="104">
        <v>90.496958333333325</v>
      </c>
      <c r="L2156" s="107">
        <v>0</v>
      </c>
      <c r="M2156" s="117">
        <v>364.0422708333333</v>
      </c>
      <c r="N2156" s="108">
        <v>130.16956250000001</v>
      </c>
      <c r="O2156" s="116">
        <v>64.655562500000002</v>
      </c>
      <c r="P2156" s="116"/>
      <c r="Q2156" s="116"/>
      <c r="R2156" s="39">
        <v>0</v>
      </c>
      <c r="S2156" s="180">
        <v>367.0110208333333</v>
      </c>
      <c r="T2156" s="180">
        <f t="shared" si="162"/>
        <v>2.96875</v>
      </c>
      <c r="V2156" s="24">
        <f t="shared" si="157"/>
        <v>1454.4448783333335</v>
      </c>
      <c r="X2156" s="5">
        <v>82</v>
      </c>
      <c r="Z2156" s="20">
        <f t="shared" si="158"/>
        <v>1536.4448783333335</v>
      </c>
      <c r="AA2156" s="59">
        <f t="shared" si="156"/>
        <v>42167</v>
      </c>
      <c r="AB2156" s="25">
        <v>148.46610000000001</v>
      </c>
      <c r="AC2156" s="52">
        <v>356.92327</v>
      </c>
      <c r="AD2156" s="53">
        <v>61.547899999999998</v>
      </c>
      <c r="AE2156" s="54">
        <v>427.29881</v>
      </c>
      <c r="AF2156" s="55">
        <v>230.34738000000002</v>
      </c>
      <c r="AG2156" s="56">
        <v>17.614849999999997</v>
      </c>
      <c r="AH2156" s="100">
        <v>80.662687500000004</v>
      </c>
      <c r="AI2156" s="28">
        <v>0</v>
      </c>
      <c r="AJ2156" s="58">
        <v>15.842499999999999</v>
      </c>
      <c r="AK2156" s="58"/>
      <c r="AL2156" s="35">
        <v>0</v>
      </c>
      <c r="AM2156" s="35"/>
      <c r="AN2156" s="35"/>
      <c r="AQ2156" s="24">
        <f t="shared" si="160"/>
        <v>1338.7034974999999</v>
      </c>
      <c r="AS2156" s="47">
        <v>315</v>
      </c>
      <c r="AU2156" s="20">
        <f t="shared" si="159"/>
        <v>1653.7034974999999</v>
      </c>
      <c r="AW2156" s="20">
        <f t="shared" si="161"/>
        <v>-117.25861916666645</v>
      </c>
    </row>
    <row r="2157" spans="1:49" x14ac:dyDescent="0.25">
      <c r="A2157" t="str">
        <f>VLOOKUP($B2157,'Cushing Balance'!$C$2:$E$500,3,TRUE)</f>
        <v>242015</v>
      </c>
      <c r="B2157" s="1">
        <v>42168</v>
      </c>
      <c r="C2157" s="31"/>
      <c r="D2157" s="101">
        <v>110.29942</v>
      </c>
      <c r="E2157" s="110">
        <v>117.42352083333333</v>
      </c>
      <c r="F2157" s="105">
        <v>302.72529166666669</v>
      </c>
      <c r="G2157" s="27"/>
      <c r="H2157" s="111">
        <v>137.60358333333335</v>
      </c>
      <c r="I2157" s="106">
        <v>92.271916666666669</v>
      </c>
      <c r="J2157" s="109">
        <v>271.95902083333334</v>
      </c>
      <c r="K2157" s="104">
        <v>76.229291666666668</v>
      </c>
      <c r="L2157" s="107">
        <v>0</v>
      </c>
      <c r="M2157" s="117">
        <v>378.48395833333331</v>
      </c>
      <c r="N2157" s="108">
        <v>115.156375</v>
      </c>
      <c r="O2157" s="116">
        <v>49.702395833333334</v>
      </c>
      <c r="P2157" s="116"/>
      <c r="Q2157" s="116"/>
      <c r="R2157" s="39">
        <v>0</v>
      </c>
      <c r="S2157" s="180">
        <v>368.74772916666666</v>
      </c>
      <c r="T2157" s="180">
        <f t="shared" si="162"/>
        <v>-9.7362291666666465</v>
      </c>
      <c r="V2157" s="24">
        <f t="shared" si="157"/>
        <v>1651.8547741666669</v>
      </c>
      <c r="X2157" s="5">
        <v>82</v>
      </c>
      <c r="Z2157" s="20">
        <f t="shared" si="158"/>
        <v>1733.8547741666669</v>
      </c>
      <c r="AA2157" s="59">
        <f t="shared" si="156"/>
        <v>42168</v>
      </c>
      <c r="AB2157" s="25">
        <v>148.78630999999999</v>
      </c>
      <c r="AC2157" s="52">
        <v>342.12308000000002</v>
      </c>
      <c r="AD2157" s="53">
        <v>88.543669999999992</v>
      </c>
      <c r="AE2157" s="54">
        <v>413.72622999999999</v>
      </c>
      <c r="AF2157" s="55">
        <v>228.68232999999998</v>
      </c>
      <c r="AG2157" s="56">
        <v>18.828790000000001</v>
      </c>
      <c r="AH2157" s="100">
        <v>66.115499999999997</v>
      </c>
      <c r="AI2157" s="28">
        <v>0</v>
      </c>
      <c r="AJ2157" s="58">
        <v>16.082540000000002</v>
      </c>
      <c r="AK2157" s="58"/>
      <c r="AL2157" s="35">
        <v>0</v>
      </c>
      <c r="AM2157" s="35"/>
      <c r="AN2157" s="35"/>
      <c r="AQ2157" s="24">
        <f t="shared" si="160"/>
        <v>1322.8884500000001</v>
      </c>
      <c r="AS2157" s="47">
        <v>315</v>
      </c>
      <c r="AU2157" s="20">
        <f t="shared" si="159"/>
        <v>1637.8884500000001</v>
      </c>
      <c r="AW2157" s="20">
        <f t="shared" si="161"/>
        <v>95.966324166666709</v>
      </c>
    </row>
    <row r="2158" spans="1:49" x14ac:dyDescent="0.25">
      <c r="A2158" t="str">
        <f>VLOOKUP($B2158,'Cushing Balance'!$C$2:$E$500,3,TRUE)</f>
        <v>242015</v>
      </c>
      <c r="B2158" s="1">
        <v>42169</v>
      </c>
      <c r="C2158" s="31"/>
      <c r="D2158" s="101">
        <v>86.041669999999996</v>
      </c>
      <c r="E2158" s="110">
        <v>62.151687500000001</v>
      </c>
      <c r="F2158" s="105">
        <v>287.10329166666668</v>
      </c>
      <c r="G2158" s="27"/>
      <c r="H2158" s="111">
        <v>135.02020833333333</v>
      </c>
      <c r="I2158" s="106">
        <v>77.479062499999998</v>
      </c>
      <c r="J2158" s="109">
        <v>276.4946875</v>
      </c>
      <c r="K2158" s="104">
        <v>82.787875</v>
      </c>
      <c r="L2158" s="107">
        <v>0</v>
      </c>
      <c r="M2158" s="117">
        <v>372.93858333333333</v>
      </c>
      <c r="N2158" s="108">
        <v>147.48893749999999</v>
      </c>
      <c r="O2158" s="116">
        <v>63.747041666666661</v>
      </c>
      <c r="P2158" s="116"/>
      <c r="Q2158" s="116"/>
      <c r="R2158" s="39">
        <v>0</v>
      </c>
      <c r="S2158" s="180">
        <v>366.15018750000002</v>
      </c>
      <c r="T2158" s="180">
        <f t="shared" si="162"/>
        <v>-6.7883958333333112</v>
      </c>
      <c r="V2158" s="24">
        <f t="shared" si="157"/>
        <v>1591.2530450000002</v>
      </c>
      <c r="X2158" s="5">
        <v>82</v>
      </c>
      <c r="Z2158" s="20">
        <f t="shared" si="158"/>
        <v>1673.2530450000002</v>
      </c>
      <c r="AA2158" s="59">
        <f t="shared" si="156"/>
        <v>42169</v>
      </c>
      <c r="AB2158" s="25">
        <v>148.98598000000001</v>
      </c>
      <c r="AC2158" s="52">
        <v>387.13915000000003</v>
      </c>
      <c r="AD2158" s="53">
        <v>21.616019999999999</v>
      </c>
      <c r="AE2158" s="54">
        <v>407.81198000000001</v>
      </c>
      <c r="AF2158" s="55">
        <v>229.76464999999999</v>
      </c>
      <c r="AG2158" s="56">
        <v>22.94313</v>
      </c>
      <c r="AH2158" s="100">
        <v>70.963666666666668</v>
      </c>
      <c r="AI2158" s="28">
        <v>0</v>
      </c>
      <c r="AJ2158" s="58">
        <v>15.72031</v>
      </c>
      <c r="AK2158" s="58"/>
      <c r="AL2158" s="35">
        <v>0</v>
      </c>
      <c r="AM2158" s="35"/>
      <c r="AN2158" s="35"/>
      <c r="AQ2158" s="24">
        <f t="shared" si="160"/>
        <v>1304.9448866666669</v>
      </c>
      <c r="AS2158" s="47">
        <v>315</v>
      </c>
      <c r="AU2158" s="20">
        <f t="shared" si="159"/>
        <v>1619.9448866666669</v>
      </c>
      <c r="AW2158" s="20">
        <f t="shared" si="161"/>
        <v>53.308158333333267</v>
      </c>
    </row>
    <row r="2159" spans="1:49" x14ac:dyDescent="0.25">
      <c r="A2159" t="str">
        <f>VLOOKUP($B2159,'Cushing Balance'!$C$2:$E$500,3,TRUE)</f>
        <v>242015</v>
      </c>
      <c r="B2159" s="1">
        <v>42170</v>
      </c>
      <c r="C2159" s="31"/>
      <c r="D2159" s="101">
        <v>179.75994</v>
      </c>
      <c r="E2159" s="110">
        <v>61.055645833333337</v>
      </c>
      <c r="F2159" s="105">
        <v>299.0556458333333</v>
      </c>
      <c r="G2159" s="27"/>
      <c r="H2159" s="111">
        <v>139.40460416666664</v>
      </c>
      <c r="I2159" s="106">
        <v>92.73522916666667</v>
      </c>
      <c r="J2159" s="109">
        <v>308.38831249999998</v>
      </c>
      <c r="K2159" s="104">
        <v>90.098166666666671</v>
      </c>
      <c r="L2159" s="107">
        <v>0</v>
      </c>
      <c r="M2159" s="117">
        <v>368.87275</v>
      </c>
      <c r="N2159" s="108">
        <v>133.91125</v>
      </c>
      <c r="O2159" s="116">
        <v>45.234229166666665</v>
      </c>
      <c r="P2159" s="116"/>
      <c r="Q2159" s="116"/>
      <c r="R2159" s="39">
        <v>21.654040000000002</v>
      </c>
      <c r="S2159" s="180">
        <v>362.46129166666668</v>
      </c>
      <c r="T2159" s="180">
        <f t="shared" si="162"/>
        <v>-6.4114583333333144</v>
      </c>
      <c r="V2159" s="24">
        <f t="shared" si="157"/>
        <v>1740.1698133333332</v>
      </c>
      <c r="X2159" s="5">
        <v>82</v>
      </c>
      <c r="Z2159" s="20">
        <f t="shared" si="158"/>
        <v>1822.1698133333332</v>
      </c>
      <c r="AA2159" s="59">
        <f t="shared" si="156"/>
        <v>42170</v>
      </c>
      <c r="AB2159" s="25">
        <v>150.96479000000002</v>
      </c>
      <c r="AC2159" s="52">
        <v>361.65708000000001</v>
      </c>
      <c r="AD2159" s="53">
        <v>37.486580000000004</v>
      </c>
      <c r="AE2159" s="54">
        <v>373.07302000000004</v>
      </c>
      <c r="AF2159" s="55">
        <v>230.28292000000002</v>
      </c>
      <c r="AG2159" s="56">
        <v>0</v>
      </c>
      <c r="AH2159" s="100">
        <v>71.585270833333325</v>
      </c>
      <c r="AI2159" s="28">
        <v>0</v>
      </c>
      <c r="AJ2159" s="58">
        <v>14.36281</v>
      </c>
      <c r="AK2159" s="58"/>
      <c r="AL2159" s="35">
        <v>0</v>
      </c>
      <c r="AM2159" s="35"/>
      <c r="AN2159" s="35"/>
      <c r="AQ2159" s="24">
        <f t="shared" si="160"/>
        <v>1239.4124708333336</v>
      </c>
      <c r="AS2159" s="47">
        <v>315</v>
      </c>
      <c r="AU2159" s="20">
        <f t="shared" si="159"/>
        <v>1554.4124708333336</v>
      </c>
      <c r="AW2159" s="20">
        <f t="shared" si="161"/>
        <v>267.7573424999996</v>
      </c>
    </row>
    <row r="2160" spans="1:49" x14ac:dyDescent="0.25">
      <c r="A2160" t="str">
        <f>VLOOKUP($B2160,'Cushing Balance'!$C$2:$E$500,3,TRUE)</f>
        <v>242015</v>
      </c>
      <c r="B2160" s="1">
        <v>42171</v>
      </c>
      <c r="C2160" s="31"/>
      <c r="D2160" s="101">
        <v>93.671130000000005</v>
      </c>
      <c r="E2160" s="110">
        <v>116.82652083333333</v>
      </c>
      <c r="F2160" s="105">
        <v>0</v>
      </c>
      <c r="G2160" s="27"/>
      <c r="H2160" s="111">
        <v>148.443375</v>
      </c>
      <c r="I2160" s="106">
        <v>93.988708333333335</v>
      </c>
      <c r="J2160" s="109">
        <v>198.09470833333333</v>
      </c>
      <c r="K2160" s="104">
        <v>87.312958333333327</v>
      </c>
      <c r="L2160" s="107">
        <v>0</v>
      </c>
      <c r="M2160" s="117">
        <v>313.73089583333331</v>
      </c>
      <c r="N2160" s="108">
        <v>112.1618125</v>
      </c>
      <c r="O2160" s="116">
        <v>66.142083333333332</v>
      </c>
      <c r="P2160" s="116"/>
      <c r="Q2160" s="116"/>
      <c r="R2160" s="39">
        <v>19.232479999999999</v>
      </c>
      <c r="S2160" s="180">
        <v>311.41158333333334</v>
      </c>
      <c r="T2160" s="180">
        <f t="shared" si="162"/>
        <v>-2.3193124999999668</v>
      </c>
      <c r="V2160" s="24">
        <f t="shared" si="157"/>
        <v>1249.6046724999999</v>
      </c>
      <c r="X2160" s="5">
        <v>82</v>
      </c>
      <c r="Z2160" s="20">
        <f t="shared" si="158"/>
        <v>1331.6046724999999</v>
      </c>
      <c r="AA2160" s="59">
        <f t="shared" si="156"/>
        <v>42171</v>
      </c>
      <c r="AB2160" s="25">
        <v>151.55494000000002</v>
      </c>
      <c r="AC2160" s="52">
        <v>365.58742000000001</v>
      </c>
      <c r="AD2160" s="53">
        <v>3.03973</v>
      </c>
      <c r="AE2160" s="54">
        <v>341.41919000000001</v>
      </c>
      <c r="AF2160" s="55">
        <v>234.96898000000002</v>
      </c>
      <c r="AG2160" s="56">
        <v>0</v>
      </c>
      <c r="AH2160" s="100">
        <v>53.654395833333339</v>
      </c>
      <c r="AI2160" s="28">
        <v>0</v>
      </c>
      <c r="AJ2160" s="58">
        <v>13.66817</v>
      </c>
      <c r="AK2160" s="58"/>
      <c r="AL2160" s="35">
        <v>0</v>
      </c>
      <c r="AM2160" s="35"/>
      <c r="AN2160" s="35"/>
      <c r="AQ2160" s="24">
        <f t="shared" si="160"/>
        <v>1163.8928258333335</v>
      </c>
      <c r="AS2160" s="47">
        <v>315</v>
      </c>
      <c r="AU2160" s="20">
        <f t="shared" si="159"/>
        <v>1478.8928258333335</v>
      </c>
      <c r="AW2160" s="20">
        <f t="shared" si="161"/>
        <v>-147.28815333333364</v>
      </c>
    </row>
    <row r="2161" spans="1:49" x14ac:dyDescent="0.25">
      <c r="A2161" t="str">
        <f>VLOOKUP($B2161,'Cushing Balance'!$C$2:$E$500,3,TRUE)</f>
        <v>242015</v>
      </c>
      <c r="B2161" s="1">
        <v>42172</v>
      </c>
      <c r="C2161" s="31"/>
      <c r="D2161" s="101">
        <v>118.95944</v>
      </c>
      <c r="E2161" s="110">
        <v>77.581562500000004</v>
      </c>
      <c r="F2161" s="105">
        <v>0</v>
      </c>
      <c r="G2161" s="27"/>
      <c r="H2161" s="111">
        <v>130.63722916666669</v>
      </c>
      <c r="I2161" s="106">
        <v>96.4110625</v>
      </c>
      <c r="J2161" s="109">
        <v>315.24462499999998</v>
      </c>
      <c r="K2161" s="104">
        <v>85.374395833333324</v>
      </c>
      <c r="L2161" s="107">
        <v>0</v>
      </c>
      <c r="M2161" s="117">
        <v>372.83872916666667</v>
      </c>
      <c r="N2161" s="108">
        <v>138.386</v>
      </c>
      <c r="O2161" s="116">
        <v>59.035125000000001</v>
      </c>
      <c r="P2161" s="116"/>
      <c r="Q2161" s="116"/>
      <c r="R2161" s="39">
        <v>18.869229999999998</v>
      </c>
      <c r="S2161" s="180">
        <v>365.07356249999998</v>
      </c>
      <c r="T2161" s="180">
        <f t="shared" si="162"/>
        <v>-7.765166666666687</v>
      </c>
      <c r="V2161" s="24">
        <f t="shared" si="157"/>
        <v>1413.3373991666667</v>
      </c>
      <c r="X2161" s="5">
        <v>82</v>
      </c>
      <c r="Z2161" s="20">
        <f t="shared" si="158"/>
        <v>1495.3373991666667</v>
      </c>
      <c r="AA2161" s="59">
        <f t="shared" si="156"/>
        <v>42172</v>
      </c>
      <c r="AB2161" s="25">
        <v>151.75094000000001</v>
      </c>
      <c r="AC2161" s="52">
        <v>363.98192</v>
      </c>
      <c r="AD2161" s="53">
        <v>1.9046500000000002</v>
      </c>
      <c r="AE2161" s="54">
        <v>458.07747999999998</v>
      </c>
      <c r="AF2161" s="55">
        <v>236.86713</v>
      </c>
      <c r="AG2161" s="56">
        <v>9.7717700000000001</v>
      </c>
      <c r="AH2161" s="100">
        <v>33.346249999999998</v>
      </c>
      <c r="AI2161" s="28">
        <v>0</v>
      </c>
      <c r="AJ2161" s="58">
        <v>15.980270000000001</v>
      </c>
      <c r="AK2161" s="58"/>
      <c r="AL2161" s="35">
        <v>0</v>
      </c>
      <c r="AM2161" s="35"/>
      <c r="AN2161" s="35"/>
      <c r="AQ2161" s="24">
        <f t="shared" si="160"/>
        <v>1271.6804100000002</v>
      </c>
      <c r="AS2161" s="47">
        <v>315</v>
      </c>
      <c r="AU2161" s="20">
        <f t="shared" si="159"/>
        <v>1586.6804100000002</v>
      </c>
      <c r="AW2161" s="20">
        <f t="shared" si="161"/>
        <v>-91.343010833333437</v>
      </c>
    </row>
    <row r="2162" spans="1:49" x14ac:dyDescent="0.25">
      <c r="A2162" t="str">
        <f>VLOOKUP($B2162,'Cushing Balance'!$C$2:$E$500,3,TRUE)</f>
        <v>242015</v>
      </c>
      <c r="B2162" s="1">
        <v>42173</v>
      </c>
      <c r="C2162" s="31"/>
      <c r="D2162" s="101">
        <v>79.61842</v>
      </c>
      <c r="E2162" s="110">
        <v>145.09399999999999</v>
      </c>
      <c r="F2162" s="105">
        <v>216.19739583333333</v>
      </c>
      <c r="G2162" s="27"/>
      <c r="H2162" s="111">
        <v>115.31891666666667</v>
      </c>
      <c r="I2162" s="106">
        <v>76.910812500000006</v>
      </c>
      <c r="J2162" s="109">
        <v>313.79581250000001</v>
      </c>
      <c r="K2162" s="104">
        <v>86.507625000000004</v>
      </c>
      <c r="L2162" s="107">
        <v>0</v>
      </c>
      <c r="M2162" s="117">
        <v>383.59312499999999</v>
      </c>
      <c r="N2162" s="108">
        <v>146.64129166666666</v>
      </c>
      <c r="O2162" s="116">
        <v>63.753416666666666</v>
      </c>
      <c r="P2162" s="116"/>
      <c r="Q2162" s="116"/>
      <c r="R2162" s="39">
        <v>16.844519999999999</v>
      </c>
      <c r="S2162" s="180">
        <v>385.67352083333333</v>
      </c>
      <c r="T2162" s="180">
        <f t="shared" si="162"/>
        <v>2.0803958333333412</v>
      </c>
      <c r="V2162" s="24">
        <f t="shared" si="157"/>
        <v>1644.2753358333334</v>
      </c>
      <c r="X2162" s="5">
        <v>82</v>
      </c>
      <c r="Z2162" s="20">
        <f t="shared" si="158"/>
        <v>1726.2753358333334</v>
      </c>
      <c r="AA2162" s="59">
        <f t="shared" si="156"/>
        <v>42173</v>
      </c>
      <c r="AB2162" s="25">
        <v>150.70635000000001</v>
      </c>
      <c r="AC2162" s="52">
        <v>355.79649999999998</v>
      </c>
      <c r="AD2162" s="53">
        <v>122.21898</v>
      </c>
      <c r="AE2162" s="54">
        <v>454.27383000000003</v>
      </c>
      <c r="AF2162" s="55">
        <v>235.0515</v>
      </c>
      <c r="AG2162" s="56">
        <v>20.595419999999997</v>
      </c>
      <c r="AH2162" s="100">
        <v>89.895958333333326</v>
      </c>
      <c r="AI2162" s="28">
        <v>0</v>
      </c>
      <c r="AJ2162" s="58">
        <v>15.87965</v>
      </c>
      <c r="AK2162" s="58"/>
      <c r="AL2162" s="35">
        <v>0</v>
      </c>
      <c r="AM2162" s="35"/>
      <c r="AN2162" s="35"/>
      <c r="AQ2162" s="24">
        <f t="shared" si="160"/>
        <v>1444.4181883333335</v>
      </c>
      <c r="AS2162" s="47">
        <v>315</v>
      </c>
      <c r="AU2162" s="20">
        <f t="shared" si="159"/>
        <v>1759.4181883333335</v>
      </c>
      <c r="AW2162" s="20">
        <f t="shared" si="161"/>
        <v>-33.142852500000117</v>
      </c>
    </row>
    <row r="2163" spans="1:49" x14ac:dyDescent="0.25">
      <c r="A2163" t="str">
        <f>VLOOKUP($B2163,'Cushing Balance'!$C$2:$E$500,3,TRUE)</f>
        <v>242015</v>
      </c>
      <c r="B2163" s="1">
        <v>42174</v>
      </c>
      <c r="C2163" s="31"/>
      <c r="D2163" s="101">
        <v>319.69925000000001</v>
      </c>
      <c r="E2163" s="110">
        <v>183.80275</v>
      </c>
      <c r="F2163" s="105">
        <v>320.4192083333333</v>
      </c>
      <c r="G2163" s="27"/>
      <c r="H2163" s="111">
        <v>131.37514583333333</v>
      </c>
      <c r="I2163" s="106">
        <v>90.023750000000007</v>
      </c>
      <c r="J2163" s="109">
        <v>316.46535416666671</v>
      </c>
      <c r="K2163" s="104">
        <v>88.431520833333323</v>
      </c>
      <c r="L2163" s="107">
        <v>0</v>
      </c>
      <c r="M2163" s="117">
        <v>308.48039583333332</v>
      </c>
      <c r="N2163" s="108">
        <v>150</v>
      </c>
      <c r="O2163" s="116">
        <v>60.856895833333333</v>
      </c>
      <c r="P2163" s="116"/>
      <c r="Q2163" s="116"/>
      <c r="R2163" s="39">
        <v>31.155669999999997</v>
      </c>
      <c r="S2163" s="180">
        <v>334.02237500000001</v>
      </c>
      <c r="T2163" s="180">
        <f t="shared" si="162"/>
        <v>25.541979166666692</v>
      </c>
      <c r="V2163" s="24">
        <f t="shared" si="157"/>
        <v>2000.7099408333331</v>
      </c>
      <c r="X2163" s="5">
        <v>82</v>
      </c>
      <c r="Z2163" s="20">
        <f t="shared" si="158"/>
        <v>2082.7099408333333</v>
      </c>
      <c r="AA2163" s="59">
        <f t="shared" si="156"/>
        <v>42174</v>
      </c>
      <c r="AB2163" s="25">
        <v>150.89481000000001</v>
      </c>
      <c r="AC2163" s="52">
        <v>358.04184999999995</v>
      </c>
      <c r="AD2163" s="53">
        <v>209.86425</v>
      </c>
      <c r="AE2163" s="54">
        <v>403.38683000000003</v>
      </c>
      <c r="AF2163" s="55">
        <v>202.39426999999998</v>
      </c>
      <c r="AG2163" s="56">
        <v>22.685400000000001</v>
      </c>
      <c r="AH2163" s="100">
        <v>134.89302083333334</v>
      </c>
      <c r="AI2163" s="28">
        <v>0</v>
      </c>
      <c r="AJ2163" s="58">
        <v>15.9726</v>
      </c>
      <c r="AK2163" s="58"/>
      <c r="AL2163" s="35">
        <v>0</v>
      </c>
      <c r="AM2163" s="35"/>
      <c r="AN2163" s="35"/>
      <c r="AQ2163" s="24">
        <f t="shared" si="160"/>
        <v>1498.1330308333334</v>
      </c>
      <c r="AS2163" s="47">
        <v>315</v>
      </c>
      <c r="AU2163" s="20">
        <f t="shared" si="159"/>
        <v>1813.1330308333334</v>
      </c>
      <c r="AW2163" s="20">
        <f t="shared" si="161"/>
        <v>269.57691</v>
      </c>
    </row>
    <row r="2164" spans="1:49" x14ac:dyDescent="0.25">
      <c r="A2164" t="str">
        <f>VLOOKUP($B2164,'Cushing Balance'!$C$2:$E$500,3,TRUE)</f>
        <v>252015</v>
      </c>
      <c r="B2164" s="1">
        <v>42175</v>
      </c>
      <c r="C2164" s="31"/>
      <c r="D2164" s="101">
        <v>337.68331000000001</v>
      </c>
      <c r="E2164" s="110">
        <v>180.27629166666665</v>
      </c>
      <c r="F2164" s="105">
        <v>249.18989583333334</v>
      </c>
      <c r="G2164" s="27"/>
      <c r="H2164" s="111">
        <v>130.23327083333334</v>
      </c>
      <c r="I2164" s="106">
        <v>103.65785416666667</v>
      </c>
      <c r="J2164" s="109">
        <v>284.93241666666671</v>
      </c>
      <c r="K2164" s="104">
        <v>95.600999999999999</v>
      </c>
      <c r="L2164" s="107">
        <v>0</v>
      </c>
      <c r="M2164" s="117">
        <v>376.56831249999999</v>
      </c>
      <c r="N2164" s="108">
        <v>149.06014583333334</v>
      </c>
      <c r="O2164" s="116">
        <v>58.485104166666666</v>
      </c>
      <c r="P2164" s="116"/>
      <c r="Q2164" s="116"/>
      <c r="R2164" s="39">
        <v>25.678900000000002</v>
      </c>
      <c r="S2164" s="180">
        <v>387.81147916666669</v>
      </c>
      <c r="T2164" s="180">
        <f t="shared" si="162"/>
        <v>11.243166666666696</v>
      </c>
      <c r="V2164" s="24">
        <f t="shared" si="157"/>
        <v>1991.3665016666669</v>
      </c>
      <c r="X2164" s="5">
        <v>82</v>
      </c>
      <c r="Z2164" s="20">
        <f t="shared" si="158"/>
        <v>2073.3665016666669</v>
      </c>
      <c r="AA2164" s="59">
        <f t="shared" si="156"/>
        <v>42175</v>
      </c>
      <c r="AB2164" s="25">
        <v>150.62448000000001</v>
      </c>
      <c r="AC2164" s="52">
        <v>353.10467</v>
      </c>
      <c r="AD2164" s="53">
        <v>235.6491</v>
      </c>
      <c r="AE2164" s="54">
        <v>464.72674999999998</v>
      </c>
      <c r="AF2164" s="55">
        <v>234.83745999999999</v>
      </c>
      <c r="AG2164" s="56">
        <v>4.1477500000000003</v>
      </c>
      <c r="AH2164" s="100">
        <v>143.029875</v>
      </c>
      <c r="AI2164" s="28">
        <v>0</v>
      </c>
      <c r="AJ2164" s="58">
        <v>16.110520000000001</v>
      </c>
      <c r="AK2164" s="58"/>
      <c r="AL2164" s="35">
        <v>0</v>
      </c>
      <c r="AM2164" s="35"/>
      <c r="AN2164" s="35"/>
      <c r="AQ2164" s="24">
        <f t="shared" si="160"/>
        <v>1602.230605</v>
      </c>
      <c r="AS2164" s="47">
        <v>315</v>
      </c>
      <c r="AU2164" s="20">
        <f t="shared" si="159"/>
        <v>1917.230605</v>
      </c>
      <c r="AW2164" s="20">
        <f t="shared" si="161"/>
        <v>156.13589666666689</v>
      </c>
    </row>
    <row r="2165" spans="1:49" x14ac:dyDescent="0.25">
      <c r="A2165" t="str">
        <f>VLOOKUP($B2165,'Cushing Balance'!$C$2:$E$500,3,TRUE)</f>
        <v>252015</v>
      </c>
      <c r="B2165" s="1">
        <v>42176</v>
      </c>
      <c r="C2165" s="31"/>
      <c r="D2165" s="101">
        <v>171.71207999999999</v>
      </c>
      <c r="E2165" s="110">
        <v>127.37204166666668</v>
      </c>
      <c r="F2165" s="105">
        <v>218.32727083333333</v>
      </c>
      <c r="G2165" s="27"/>
      <c r="H2165" s="111">
        <v>127.59831250000001</v>
      </c>
      <c r="I2165" s="106">
        <v>84.403999999999996</v>
      </c>
      <c r="J2165" s="109">
        <v>324.81904166666669</v>
      </c>
      <c r="K2165" s="104">
        <v>92.497395833333329</v>
      </c>
      <c r="L2165" s="107">
        <v>0</v>
      </c>
      <c r="M2165" s="117">
        <v>383.41283333333331</v>
      </c>
      <c r="N2165" s="108">
        <v>113.913875</v>
      </c>
      <c r="O2165" s="116">
        <v>60.857875</v>
      </c>
      <c r="P2165" s="116"/>
      <c r="Q2165" s="116"/>
      <c r="R2165" s="39">
        <v>16.59273</v>
      </c>
      <c r="S2165" s="180">
        <v>385.8199166666667</v>
      </c>
      <c r="T2165" s="180">
        <f t="shared" si="162"/>
        <v>2.4070833333333894</v>
      </c>
      <c r="V2165" s="24">
        <f t="shared" si="157"/>
        <v>1721.5074558333331</v>
      </c>
      <c r="X2165" s="5">
        <v>82</v>
      </c>
      <c r="Z2165" s="20">
        <f t="shared" si="158"/>
        <v>1803.5074558333331</v>
      </c>
      <c r="AA2165" s="59">
        <f t="shared" si="156"/>
        <v>42176</v>
      </c>
      <c r="AB2165" s="25">
        <v>149.59424999999999</v>
      </c>
      <c r="AC2165" s="52">
        <v>359.01085</v>
      </c>
      <c r="AD2165" s="53">
        <v>174.31707999999998</v>
      </c>
      <c r="AE2165" s="54">
        <v>481.01053999999999</v>
      </c>
      <c r="AF2165" s="55">
        <v>226.35108</v>
      </c>
      <c r="AG2165" s="56">
        <v>0</v>
      </c>
      <c r="AH2165" s="100">
        <v>160.92587499999999</v>
      </c>
      <c r="AI2165" s="28">
        <v>0</v>
      </c>
      <c r="AJ2165" s="58">
        <v>15.80381</v>
      </c>
      <c r="AK2165" s="58"/>
      <c r="AL2165" s="35">
        <v>0</v>
      </c>
      <c r="AM2165" s="35"/>
      <c r="AN2165" s="35"/>
      <c r="AQ2165" s="24">
        <f t="shared" si="160"/>
        <v>1567.0134849999999</v>
      </c>
      <c r="AS2165" s="47">
        <v>315</v>
      </c>
      <c r="AU2165" s="20">
        <f t="shared" si="159"/>
        <v>1882.0134849999999</v>
      </c>
      <c r="AW2165" s="20">
        <f t="shared" si="161"/>
        <v>-78.506029166666849</v>
      </c>
    </row>
    <row r="2166" spans="1:49" x14ac:dyDescent="0.25">
      <c r="A2166" t="str">
        <f>VLOOKUP($B2166,'Cushing Balance'!$C$2:$E$500,3,TRUE)</f>
        <v>252015</v>
      </c>
      <c r="B2166" s="1">
        <v>42177</v>
      </c>
      <c r="C2166" s="31"/>
      <c r="D2166" s="101">
        <v>184.375</v>
      </c>
      <c r="E2166" s="110">
        <v>164.42472916666665</v>
      </c>
      <c r="F2166" s="105">
        <v>211.01535416666667</v>
      </c>
      <c r="G2166" s="27"/>
      <c r="H2166" s="111">
        <v>129.01466666666667</v>
      </c>
      <c r="I2166" s="106">
        <v>78.052833333333325</v>
      </c>
      <c r="J2166" s="109">
        <v>318.54016666666666</v>
      </c>
      <c r="K2166" s="104">
        <v>90.599291666666673</v>
      </c>
      <c r="L2166" s="107">
        <v>0</v>
      </c>
      <c r="M2166" s="117">
        <v>299.41472916666669</v>
      </c>
      <c r="N2166" s="108">
        <v>149.82287500000001</v>
      </c>
      <c r="O2166" s="116">
        <v>54.573770833333334</v>
      </c>
      <c r="P2166" s="116"/>
      <c r="Q2166" s="116"/>
      <c r="R2166" s="39">
        <v>23.87246</v>
      </c>
      <c r="S2166" s="180">
        <v>316.35952083333331</v>
      </c>
      <c r="T2166" s="180">
        <f t="shared" si="162"/>
        <v>16.944791666666617</v>
      </c>
      <c r="V2166" s="24">
        <f t="shared" si="157"/>
        <v>1703.7058766666669</v>
      </c>
      <c r="X2166" s="5">
        <v>82</v>
      </c>
      <c r="Z2166" s="20">
        <f t="shared" si="158"/>
        <v>1785.7058766666669</v>
      </c>
      <c r="AA2166" s="59">
        <f t="shared" si="156"/>
        <v>42177</v>
      </c>
      <c r="AB2166" s="25">
        <v>150.44123000000002</v>
      </c>
      <c r="AC2166" s="52">
        <v>361.15595999999999</v>
      </c>
      <c r="AD2166" s="53">
        <v>115.54035</v>
      </c>
      <c r="AE2166" s="54">
        <v>497.69981000000001</v>
      </c>
      <c r="AF2166" s="55">
        <v>228.1686</v>
      </c>
      <c r="AG2166" s="56">
        <v>0</v>
      </c>
      <c r="AH2166" s="100">
        <v>152.24427083333333</v>
      </c>
      <c r="AI2166" s="28">
        <v>0</v>
      </c>
      <c r="AJ2166" s="58">
        <v>15.906750000000001</v>
      </c>
      <c r="AK2166" s="58"/>
      <c r="AL2166" s="35">
        <v>0</v>
      </c>
      <c r="AM2166" s="35"/>
      <c r="AN2166" s="35"/>
      <c r="AQ2166" s="24">
        <f t="shared" si="160"/>
        <v>1521.1569708333334</v>
      </c>
      <c r="AS2166" s="47">
        <v>315</v>
      </c>
      <c r="AU2166" s="20">
        <f t="shared" si="159"/>
        <v>1836.1569708333334</v>
      </c>
      <c r="AW2166" s="20">
        <f t="shared" si="161"/>
        <v>-50.451094166666508</v>
      </c>
    </row>
    <row r="2167" spans="1:49" x14ac:dyDescent="0.25">
      <c r="A2167" t="str">
        <f>VLOOKUP($B2167,'Cushing Balance'!$C$2:$E$500,3,TRUE)</f>
        <v>252015</v>
      </c>
      <c r="B2167" s="1">
        <v>42178</v>
      </c>
      <c r="C2167" s="31"/>
      <c r="D2167" s="101">
        <v>393.22834999999998</v>
      </c>
      <c r="E2167" s="110">
        <v>159.96279166666665</v>
      </c>
      <c r="F2167" s="105">
        <v>195.22045833333334</v>
      </c>
      <c r="G2167" s="27"/>
      <c r="H2167" s="111">
        <v>131.61839583333335</v>
      </c>
      <c r="I2167" s="106">
        <v>90.675645833333334</v>
      </c>
      <c r="J2167" s="109">
        <v>319.40306249999998</v>
      </c>
      <c r="K2167" s="104">
        <v>86.182770833333322</v>
      </c>
      <c r="L2167" s="107">
        <v>0</v>
      </c>
      <c r="M2167" s="117">
        <v>299.69902083333329</v>
      </c>
      <c r="N2167" s="108">
        <v>135.4958125</v>
      </c>
      <c r="O2167" s="116">
        <v>60.562541666666661</v>
      </c>
      <c r="P2167" s="116"/>
      <c r="Q2167" s="116"/>
      <c r="R2167" s="39">
        <v>15.81921</v>
      </c>
      <c r="S2167" s="180">
        <v>301.84412500000002</v>
      </c>
      <c r="T2167" s="180">
        <f t="shared" si="162"/>
        <v>2.1451041666667265</v>
      </c>
      <c r="V2167" s="24">
        <f t="shared" si="157"/>
        <v>1887.86806</v>
      </c>
      <c r="X2167" s="5">
        <v>82</v>
      </c>
      <c r="Z2167" s="20">
        <f t="shared" si="158"/>
        <v>1969.86806</v>
      </c>
      <c r="AA2167" s="59">
        <f t="shared" si="156"/>
        <v>42178</v>
      </c>
      <c r="AB2167" s="25">
        <v>152.52723</v>
      </c>
      <c r="AC2167" s="52">
        <v>359.64249999999998</v>
      </c>
      <c r="AD2167" s="53">
        <v>245.7055</v>
      </c>
      <c r="AE2167" s="54">
        <v>353.03777000000002</v>
      </c>
      <c r="AF2167" s="55">
        <v>232.48076999999998</v>
      </c>
      <c r="AG2167" s="56">
        <v>16.72513</v>
      </c>
      <c r="AH2167" s="100">
        <v>100.2289375</v>
      </c>
      <c r="AI2167" s="28">
        <v>0</v>
      </c>
      <c r="AJ2167" s="58">
        <v>16.34329</v>
      </c>
      <c r="AK2167" s="58"/>
      <c r="AL2167" s="35">
        <v>0</v>
      </c>
      <c r="AM2167" s="35"/>
      <c r="AN2167" s="35"/>
      <c r="AQ2167" s="24">
        <f t="shared" si="160"/>
        <v>1476.6911275</v>
      </c>
      <c r="AS2167" s="47">
        <v>315</v>
      </c>
      <c r="AU2167" s="20">
        <f t="shared" si="159"/>
        <v>1791.6911275</v>
      </c>
      <c r="AW2167" s="20">
        <f t="shared" si="161"/>
        <v>178.17693250000002</v>
      </c>
    </row>
    <row r="2168" spans="1:49" x14ac:dyDescent="0.25">
      <c r="A2168" t="str">
        <f>VLOOKUP($B2168,'Cushing Balance'!$C$2:$E$500,3,TRUE)</f>
        <v>252015</v>
      </c>
      <c r="B2168" s="1">
        <v>42179</v>
      </c>
      <c r="C2168" s="31"/>
      <c r="D2168" s="101">
        <v>291.78040000000004</v>
      </c>
      <c r="E2168" s="110">
        <v>142.90335416666665</v>
      </c>
      <c r="F2168" s="105">
        <v>0</v>
      </c>
      <c r="G2168" s="27"/>
      <c r="H2168" s="111">
        <v>126.91374999999999</v>
      </c>
      <c r="I2168" s="106">
        <v>98.821895833333329</v>
      </c>
      <c r="J2168" s="109">
        <v>311.18570833333331</v>
      </c>
      <c r="K2168" s="104">
        <v>83.533770833333335</v>
      </c>
      <c r="L2168" s="107">
        <v>0</v>
      </c>
      <c r="M2168" s="117">
        <v>255.20510416666664</v>
      </c>
      <c r="N2168" s="108">
        <v>106.11402083333333</v>
      </c>
      <c r="O2168" s="116">
        <v>52.716729166666667</v>
      </c>
      <c r="P2168" s="116"/>
      <c r="Q2168" s="116"/>
      <c r="R2168" s="39">
        <v>13.59281</v>
      </c>
      <c r="S2168" s="180">
        <v>276.43018749999999</v>
      </c>
      <c r="T2168" s="180">
        <f t="shared" si="162"/>
        <v>21.225083333333345</v>
      </c>
      <c r="V2168" s="24">
        <f t="shared" si="157"/>
        <v>1482.7675433333334</v>
      </c>
      <c r="X2168" s="5">
        <v>82</v>
      </c>
      <c r="Z2168" s="20">
        <f t="shared" si="158"/>
        <v>1564.7675433333334</v>
      </c>
      <c r="AA2168" s="59">
        <f t="shared" si="156"/>
        <v>42179</v>
      </c>
      <c r="AB2168" s="25">
        <v>148.85692</v>
      </c>
      <c r="AC2168" s="52">
        <v>359.84305999999998</v>
      </c>
      <c r="AD2168" s="53">
        <v>151.06931</v>
      </c>
      <c r="AE2168" s="54">
        <v>446.04427000000004</v>
      </c>
      <c r="AF2168" s="55">
        <v>231.47667000000001</v>
      </c>
      <c r="AG2168" s="56">
        <v>36.04815</v>
      </c>
      <c r="AH2168" s="100">
        <v>71.908937499999993</v>
      </c>
      <c r="AI2168" s="28">
        <v>0</v>
      </c>
      <c r="AJ2168" s="58">
        <v>16.057980000000001</v>
      </c>
      <c r="AK2168" s="58"/>
      <c r="AL2168" s="35">
        <v>0</v>
      </c>
      <c r="AM2168" s="35"/>
      <c r="AN2168" s="35"/>
      <c r="AQ2168" s="24">
        <f t="shared" si="160"/>
        <v>1461.3052975000003</v>
      </c>
      <c r="AS2168" s="47">
        <v>315</v>
      </c>
      <c r="AU2168" s="20">
        <f t="shared" si="159"/>
        <v>1776.3052975000003</v>
      </c>
      <c r="AW2168" s="20">
        <f t="shared" si="161"/>
        <v>-211.5377541666669</v>
      </c>
    </row>
    <row r="2169" spans="1:49" x14ac:dyDescent="0.25">
      <c r="A2169" t="str">
        <f>VLOOKUP($B2169,'Cushing Balance'!$C$2:$E$500,3,TRUE)</f>
        <v>252015</v>
      </c>
      <c r="B2169" s="1">
        <v>42180</v>
      </c>
      <c r="C2169" s="31"/>
      <c r="D2169" s="101">
        <v>192.26990000000001</v>
      </c>
      <c r="E2169" s="110">
        <v>122.76652083333333</v>
      </c>
      <c r="F2169" s="105">
        <v>0</v>
      </c>
      <c r="G2169" s="27"/>
      <c r="H2169" s="111">
        <v>137.16060416666664</v>
      </c>
      <c r="I2169" s="106">
        <v>84.915270833333324</v>
      </c>
      <c r="J2169" s="109">
        <v>332.42764583333332</v>
      </c>
      <c r="K2169" s="104">
        <v>82.405375000000006</v>
      </c>
      <c r="L2169" s="107">
        <v>0</v>
      </c>
      <c r="M2169" s="117">
        <v>225.373875</v>
      </c>
      <c r="N2169" s="108">
        <v>104.77041666666668</v>
      </c>
      <c r="O2169" s="116">
        <v>67.679520833333328</v>
      </c>
      <c r="P2169" s="116"/>
      <c r="Q2169" s="116"/>
      <c r="R2169" s="39">
        <v>1.19042</v>
      </c>
      <c r="S2169" s="180">
        <v>277.42874999999998</v>
      </c>
      <c r="T2169" s="180">
        <f t="shared" si="162"/>
        <v>52.054874999999981</v>
      </c>
      <c r="V2169" s="24">
        <f t="shared" si="157"/>
        <v>1350.9595491666666</v>
      </c>
      <c r="X2169" s="5">
        <v>82</v>
      </c>
      <c r="Z2169" s="20">
        <f t="shared" si="158"/>
        <v>1432.9595491666666</v>
      </c>
      <c r="AA2169" s="59">
        <f t="shared" si="156"/>
        <v>42180</v>
      </c>
      <c r="AB2169" s="25">
        <v>150.65855999999999</v>
      </c>
      <c r="AC2169" s="52">
        <v>358.56218999999999</v>
      </c>
      <c r="AD2169" s="53">
        <v>289.96080999999998</v>
      </c>
      <c r="AE2169" s="54">
        <v>423.20783</v>
      </c>
      <c r="AF2169" s="55">
        <v>232.31587999999999</v>
      </c>
      <c r="AG2169" s="56">
        <v>0</v>
      </c>
      <c r="AH2169" s="100">
        <v>123.79997916666667</v>
      </c>
      <c r="AI2169" s="28">
        <v>0</v>
      </c>
      <c r="AJ2169" s="58">
        <v>16.396380000000001</v>
      </c>
      <c r="AK2169" s="58"/>
      <c r="AL2169" s="35">
        <v>0</v>
      </c>
      <c r="AM2169" s="35"/>
      <c r="AN2169" s="35"/>
      <c r="AQ2169" s="24">
        <f t="shared" si="160"/>
        <v>1594.9016291666665</v>
      </c>
      <c r="AS2169" s="47">
        <v>315</v>
      </c>
      <c r="AU2169" s="20">
        <f t="shared" si="159"/>
        <v>1909.9016291666665</v>
      </c>
      <c r="AW2169" s="20">
        <f t="shared" si="161"/>
        <v>-476.94207999999981</v>
      </c>
    </row>
    <row r="2170" spans="1:49" x14ac:dyDescent="0.25">
      <c r="A2170" t="str">
        <f>VLOOKUP($B2170,'Cushing Balance'!$C$2:$E$500,3,TRUE)</f>
        <v>252015</v>
      </c>
      <c r="B2170" s="1">
        <v>42181</v>
      </c>
      <c r="C2170" s="31"/>
      <c r="D2170" s="101">
        <v>274.28047999999995</v>
      </c>
      <c r="E2170" s="110">
        <v>151.10081249999999</v>
      </c>
      <c r="F2170" s="105">
        <v>65.34127083333334</v>
      </c>
      <c r="G2170" s="27"/>
      <c r="H2170" s="111">
        <v>138.26520833333333</v>
      </c>
      <c r="I2170" s="106">
        <v>88.307520833333328</v>
      </c>
      <c r="J2170" s="109">
        <v>313.01858333333331</v>
      </c>
      <c r="K2170" s="104">
        <v>88.950833333333335</v>
      </c>
      <c r="L2170" s="107">
        <v>0</v>
      </c>
      <c r="M2170" s="117">
        <v>246.36079166666667</v>
      </c>
      <c r="N2170" s="108">
        <v>148.93110416666667</v>
      </c>
      <c r="O2170" s="116">
        <v>52.056958333333334</v>
      </c>
      <c r="P2170" s="116"/>
      <c r="Q2170" s="116"/>
      <c r="R2170" s="39">
        <v>21.584130000000002</v>
      </c>
      <c r="S2170" s="180">
        <v>278.80618750000002</v>
      </c>
      <c r="T2170" s="180">
        <f t="shared" si="162"/>
        <v>32.44539583333335</v>
      </c>
      <c r="V2170" s="24">
        <f t="shared" si="157"/>
        <v>1588.1976933333333</v>
      </c>
      <c r="X2170" s="5">
        <v>82</v>
      </c>
      <c r="Z2170" s="20">
        <f t="shared" si="158"/>
        <v>1670.1976933333333</v>
      </c>
      <c r="AA2170" s="59">
        <f t="shared" si="156"/>
        <v>42181</v>
      </c>
      <c r="AB2170" s="25">
        <v>150.47488000000001</v>
      </c>
      <c r="AC2170" s="52">
        <v>319.7405</v>
      </c>
      <c r="AD2170" s="53">
        <v>221.03432999999998</v>
      </c>
      <c r="AE2170" s="54">
        <v>428.29480999999998</v>
      </c>
      <c r="AF2170" s="55">
        <v>231.76621</v>
      </c>
      <c r="AG2170" s="56">
        <v>0</v>
      </c>
      <c r="AH2170" s="100">
        <v>120.82697916666667</v>
      </c>
      <c r="AI2170" s="28">
        <v>0</v>
      </c>
      <c r="AJ2170" s="58">
        <v>12.252600000000001</v>
      </c>
      <c r="AK2170" s="58"/>
      <c r="AL2170" s="35">
        <v>0</v>
      </c>
      <c r="AM2170" s="35"/>
      <c r="AN2170" s="35"/>
      <c r="AQ2170" s="24">
        <f t="shared" si="160"/>
        <v>1484.3903091666666</v>
      </c>
      <c r="AS2170" s="47">
        <v>315</v>
      </c>
      <c r="AU2170" s="20">
        <f t="shared" si="159"/>
        <v>1799.3903091666666</v>
      </c>
      <c r="AW2170" s="20">
        <f t="shared" si="161"/>
        <v>-129.19261583333332</v>
      </c>
    </row>
    <row r="2171" spans="1:49" x14ac:dyDescent="0.25">
      <c r="A2171" t="str">
        <f>VLOOKUP($B2171,'Cushing Balance'!$C$2:$E$500,3,TRUE)</f>
        <v>262015</v>
      </c>
      <c r="B2171" s="1">
        <v>42182</v>
      </c>
      <c r="C2171" s="31"/>
      <c r="D2171" s="101">
        <v>57.953559999999996</v>
      </c>
      <c r="E2171" s="110">
        <v>165.34950000000001</v>
      </c>
      <c r="F2171" s="105">
        <v>142.32875000000001</v>
      </c>
      <c r="G2171" s="27"/>
      <c r="H2171" s="111">
        <v>149.24652083333334</v>
      </c>
      <c r="I2171" s="106">
        <v>85.252458333333323</v>
      </c>
      <c r="J2171" s="109">
        <v>268.14179166666668</v>
      </c>
      <c r="K2171" s="104">
        <v>87.073666666666668</v>
      </c>
      <c r="L2171" s="107">
        <v>0</v>
      </c>
      <c r="M2171" s="117">
        <v>262.72916666666669</v>
      </c>
      <c r="N2171" s="108">
        <v>150</v>
      </c>
      <c r="O2171" s="116">
        <v>60.869666666666667</v>
      </c>
      <c r="P2171" s="116"/>
      <c r="Q2171" s="116"/>
      <c r="R2171" s="39">
        <v>12.152149999999999</v>
      </c>
      <c r="S2171" s="180">
        <v>291.03368749999998</v>
      </c>
      <c r="T2171" s="180">
        <f t="shared" si="162"/>
        <v>28.304520833333299</v>
      </c>
      <c r="V2171" s="24">
        <f t="shared" si="157"/>
        <v>1441.0972308333335</v>
      </c>
      <c r="X2171" s="5">
        <v>82</v>
      </c>
      <c r="Z2171" s="20">
        <f t="shared" si="158"/>
        <v>1523.0972308333335</v>
      </c>
      <c r="AA2171" s="59">
        <f t="shared" si="156"/>
        <v>42182</v>
      </c>
      <c r="AB2171" s="25">
        <v>152.92357999999999</v>
      </c>
      <c r="AC2171" s="52">
        <v>354.22919000000002</v>
      </c>
      <c r="AD2171" s="53">
        <v>195.10502</v>
      </c>
      <c r="AE2171" s="54">
        <v>340.26303999999999</v>
      </c>
      <c r="AF2171" s="55">
        <v>228.93883</v>
      </c>
      <c r="AG2171" s="56">
        <v>0</v>
      </c>
      <c r="AH2171" s="100">
        <v>121.54495833333333</v>
      </c>
      <c r="AI2171" s="28">
        <v>0</v>
      </c>
      <c r="AJ2171" s="58">
        <v>8.6764200000000002</v>
      </c>
      <c r="AK2171" s="58"/>
      <c r="AL2171" s="35">
        <v>0</v>
      </c>
      <c r="AM2171" s="35"/>
      <c r="AN2171" s="35"/>
      <c r="AQ2171" s="24">
        <f t="shared" si="160"/>
        <v>1401.6810383333334</v>
      </c>
      <c r="AS2171" s="47">
        <v>315</v>
      </c>
      <c r="AU2171" s="20">
        <f t="shared" si="159"/>
        <v>1716.6810383333334</v>
      </c>
      <c r="AW2171" s="20">
        <f t="shared" si="161"/>
        <v>-193.58380749999992</v>
      </c>
    </row>
    <row r="2172" spans="1:49" x14ac:dyDescent="0.25">
      <c r="A2172" t="str">
        <f>VLOOKUP($B2172,'Cushing Balance'!$C$2:$E$500,3,TRUE)</f>
        <v>262015</v>
      </c>
      <c r="B2172" s="1">
        <v>42183</v>
      </c>
      <c r="C2172" s="31"/>
      <c r="D2172" s="101">
        <v>251.98412999999999</v>
      </c>
      <c r="E2172" s="110">
        <v>193.26797916666666</v>
      </c>
      <c r="F2172" s="105">
        <v>303.87181249999998</v>
      </c>
      <c r="G2172" s="27"/>
      <c r="H2172" s="111">
        <v>148.93774999999999</v>
      </c>
      <c r="I2172" s="106">
        <v>71.888520833333331</v>
      </c>
      <c r="J2172" s="109">
        <v>296.98429166666671</v>
      </c>
      <c r="K2172" s="104">
        <v>84.810562500000003</v>
      </c>
      <c r="L2172" s="107">
        <v>0</v>
      </c>
      <c r="M2172" s="117">
        <v>243.16204166666665</v>
      </c>
      <c r="N2172" s="108">
        <v>131.464</v>
      </c>
      <c r="O2172" s="116">
        <v>45.670437499999998</v>
      </c>
      <c r="P2172" s="116"/>
      <c r="Q2172" s="116"/>
      <c r="R2172" s="39">
        <v>5.5393999999999997</v>
      </c>
      <c r="S2172" s="180">
        <v>272.01681250000001</v>
      </c>
      <c r="T2172" s="180">
        <f t="shared" si="162"/>
        <v>28.854770833333362</v>
      </c>
      <c r="V2172" s="24">
        <f t="shared" si="157"/>
        <v>1777.5809258333331</v>
      </c>
      <c r="X2172" s="5">
        <v>82</v>
      </c>
      <c r="Z2172" s="20">
        <f t="shared" si="158"/>
        <v>1859.5809258333331</v>
      </c>
      <c r="AA2172" s="59">
        <f t="shared" si="156"/>
        <v>42183</v>
      </c>
      <c r="AB2172" s="25">
        <v>151.45117000000002</v>
      </c>
      <c r="AC2172" s="52">
        <v>333.72356000000002</v>
      </c>
      <c r="AD2172" s="53">
        <v>200.98335</v>
      </c>
      <c r="AE2172" s="54">
        <v>411.48253999999997</v>
      </c>
      <c r="AF2172" s="55">
        <v>207.13849999999999</v>
      </c>
      <c r="AG2172" s="56">
        <v>0</v>
      </c>
      <c r="AH2172" s="100">
        <v>128.95510416666667</v>
      </c>
      <c r="AI2172" s="28">
        <v>0</v>
      </c>
      <c r="AJ2172" s="58">
        <v>8.4760600000000004</v>
      </c>
      <c r="AK2172" s="58"/>
      <c r="AL2172" s="35">
        <v>0</v>
      </c>
      <c r="AM2172" s="35"/>
      <c r="AN2172" s="35"/>
      <c r="AQ2172" s="24">
        <f t="shared" si="160"/>
        <v>1442.2102841666667</v>
      </c>
      <c r="AS2172" s="47">
        <v>315</v>
      </c>
      <c r="AU2172" s="20">
        <f t="shared" si="159"/>
        <v>1757.2102841666667</v>
      </c>
      <c r="AW2172" s="20">
        <f t="shared" si="161"/>
        <v>102.37064166666642</v>
      </c>
    </row>
    <row r="2173" spans="1:49" x14ac:dyDescent="0.25">
      <c r="A2173" t="str">
        <f>VLOOKUP($B2173,'Cushing Balance'!$C$2:$E$500,3,TRUE)</f>
        <v>262015</v>
      </c>
      <c r="B2173" s="1">
        <v>42184</v>
      </c>
      <c r="C2173" s="31"/>
      <c r="D2173" s="101">
        <v>184.375</v>
      </c>
      <c r="E2173" s="110">
        <v>185.36372916666664</v>
      </c>
      <c r="F2173" s="105">
        <v>11.179979166666667</v>
      </c>
      <c r="G2173" s="27"/>
      <c r="H2173" s="111">
        <v>129.16820833333333</v>
      </c>
      <c r="I2173" s="106">
        <v>93.225895833333325</v>
      </c>
      <c r="J2173" s="109">
        <v>334.7970416666667</v>
      </c>
      <c r="K2173" s="104">
        <v>87.942562499999994</v>
      </c>
      <c r="L2173" s="107">
        <v>0</v>
      </c>
      <c r="M2173" s="117">
        <v>242.17497916666665</v>
      </c>
      <c r="N2173" s="108">
        <v>121.71735416666667</v>
      </c>
      <c r="O2173" s="116">
        <v>60.905666666666662</v>
      </c>
      <c r="P2173" s="116"/>
      <c r="Q2173" s="116"/>
      <c r="R2173" s="39">
        <v>32.696829999999999</v>
      </c>
      <c r="S2173" s="180">
        <v>270.4518333333333</v>
      </c>
      <c r="T2173" s="180">
        <f t="shared" si="162"/>
        <v>28.276854166666652</v>
      </c>
      <c r="V2173" s="24">
        <f t="shared" si="157"/>
        <v>1483.5472466666668</v>
      </c>
      <c r="X2173" s="5">
        <v>82</v>
      </c>
      <c r="Z2173" s="20">
        <f t="shared" si="158"/>
        <v>1565.5472466666668</v>
      </c>
      <c r="AA2173" s="59">
        <f t="shared" si="156"/>
        <v>42184</v>
      </c>
      <c r="AB2173" s="25">
        <v>151.02017000000001</v>
      </c>
      <c r="AC2173" s="52">
        <v>341.21888000000001</v>
      </c>
      <c r="AD2173" s="53">
        <v>243.12983</v>
      </c>
      <c r="AE2173" s="54">
        <v>360.58359999999999</v>
      </c>
      <c r="AF2173" s="55">
        <v>14.03575</v>
      </c>
      <c r="AG2173" s="56">
        <v>0</v>
      </c>
      <c r="AH2173" s="100">
        <v>129.44041666666666</v>
      </c>
      <c r="AI2173" s="28">
        <v>0</v>
      </c>
      <c r="AJ2173" s="58">
        <v>9.1353299999999997</v>
      </c>
      <c r="AK2173" s="58"/>
      <c r="AL2173" s="35">
        <v>0</v>
      </c>
      <c r="AM2173" s="35"/>
      <c r="AN2173" s="35"/>
      <c r="AQ2173" s="24">
        <f t="shared" si="160"/>
        <v>1248.5639766666666</v>
      </c>
      <c r="AS2173" s="47">
        <v>315</v>
      </c>
      <c r="AU2173" s="20">
        <f t="shared" si="159"/>
        <v>1563.5639766666666</v>
      </c>
      <c r="AW2173" s="20">
        <f t="shared" si="161"/>
        <v>1.9832700000001751</v>
      </c>
    </row>
    <row r="2174" spans="1:49" x14ac:dyDescent="0.25">
      <c r="A2174" t="str">
        <f>VLOOKUP($B2174,'Cushing Balance'!$C$2:$E$500,3,TRUE)</f>
        <v>262015</v>
      </c>
      <c r="B2174" s="1">
        <v>42185</v>
      </c>
      <c r="C2174" s="31"/>
      <c r="D2174" s="101">
        <v>266.51830999999999</v>
      </c>
      <c r="E2174" s="110">
        <v>185.00831249999999</v>
      </c>
      <c r="F2174" s="105">
        <v>172.40202083333335</v>
      </c>
      <c r="G2174" s="27"/>
      <c r="H2174" s="111">
        <v>132.15491666666665</v>
      </c>
      <c r="I2174" s="106">
        <v>82.197541666666666</v>
      </c>
      <c r="J2174" s="109">
        <v>323.55739583333332</v>
      </c>
      <c r="K2174" s="104">
        <v>82.788895833333328</v>
      </c>
      <c r="L2174" s="107">
        <v>0</v>
      </c>
      <c r="M2174" s="117">
        <v>257.546875</v>
      </c>
      <c r="N2174" s="108">
        <v>147.98910416666666</v>
      </c>
      <c r="O2174" s="116">
        <v>63.684333333333335</v>
      </c>
      <c r="P2174" s="116"/>
      <c r="Q2174" s="116"/>
      <c r="R2174" s="39">
        <v>12.265169999999999</v>
      </c>
      <c r="S2174" s="180">
        <v>270.337625</v>
      </c>
      <c r="T2174" s="180">
        <f t="shared" si="162"/>
        <v>12.790750000000003</v>
      </c>
      <c r="V2174" s="24">
        <f t="shared" si="157"/>
        <v>1726.1128758333332</v>
      </c>
      <c r="X2174" s="5">
        <v>82</v>
      </c>
      <c r="Z2174" s="20">
        <f t="shared" si="158"/>
        <v>1808.1128758333332</v>
      </c>
      <c r="AA2174" s="59">
        <f t="shared" si="156"/>
        <v>42185</v>
      </c>
      <c r="AB2174" s="25">
        <v>150.46535</v>
      </c>
      <c r="AC2174" s="52">
        <v>241.69632999999999</v>
      </c>
      <c r="AD2174" s="53">
        <v>69.742770000000007</v>
      </c>
      <c r="AE2174" s="54">
        <v>382.23680999999999</v>
      </c>
      <c r="AF2174" s="55">
        <v>28.654250000000001</v>
      </c>
      <c r="AG2174" s="56">
        <v>0</v>
      </c>
      <c r="AH2174" s="100">
        <v>111.88822916666668</v>
      </c>
      <c r="AI2174" s="28">
        <v>0</v>
      </c>
      <c r="AJ2174" s="58">
        <v>8.5395799999999991</v>
      </c>
      <c r="AK2174" s="58"/>
      <c r="AL2174" s="35">
        <v>0</v>
      </c>
      <c r="AM2174" s="35"/>
      <c r="AN2174" s="35"/>
      <c r="AQ2174" s="24">
        <f t="shared" si="160"/>
        <v>993.22331916666667</v>
      </c>
      <c r="AS2174" s="47">
        <v>315</v>
      </c>
      <c r="AU2174" s="20">
        <f t="shared" si="159"/>
        <v>1308.2233191666667</v>
      </c>
      <c r="AW2174" s="20">
        <f t="shared" si="161"/>
        <v>499.88955666666652</v>
      </c>
    </row>
    <row r="2175" spans="1:49" x14ac:dyDescent="0.25">
      <c r="A2175" t="str">
        <f>VLOOKUP($B2175,'Cushing Balance'!$C$2:$E$500,3,TRUE)</f>
        <v>262015</v>
      </c>
      <c r="B2175" s="1">
        <v>42186</v>
      </c>
      <c r="C2175" s="31"/>
      <c r="D2175" s="101">
        <v>196.48227</v>
      </c>
      <c r="E2175" s="110">
        <v>189.32408333333333</v>
      </c>
      <c r="F2175" s="105">
        <v>300.30583333333334</v>
      </c>
      <c r="G2175" s="27"/>
      <c r="H2175" s="111">
        <v>113.60777083333333</v>
      </c>
      <c r="I2175" s="106">
        <v>65.903708333333327</v>
      </c>
      <c r="J2175" s="109">
        <v>207.66239583333333</v>
      </c>
      <c r="K2175" s="104">
        <v>81.470020833333322</v>
      </c>
      <c r="L2175" s="107">
        <v>0</v>
      </c>
      <c r="M2175" s="117">
        <v>314.15537499999999</v>
      </c>
      <c r="N2175" s="108">
        <v>126.60614583333333</v>
      </c>
      <c r="O2175" s="116">
        <v>47.368604166666664</v>
      </c>
      <c r="P2175" s="116"/>
      <c r="Q2175" s="116"/>
      <c r="R2175" s="39">
        <v>50.033709999999999</v>
      </c>
      <c r="S2175" s="180">
        <v>318.02408333333329</v>
      </c>
      <c r="T2175" s="180">
        <f t="shared" si="162"/>
        <v>3.8687083333333021</v>
      </c>
      <c r="V2175" s="24">
        <f t="shared" si="157"/>
        <v>1692.9199175000001</v>
      </c>
      <c r="X2175" s="5">
        <v>82</v>
      </c>
      <c r="Z2175" s="20">
        <f t="shared" si="158"/>
        <v>1774.9199175000001</v>
      </c>
      <c r="AA2175" s="59">
        <f t="shared" si="156"/>
        <v>42186</v>
      </c>
      <c r="AB2175" s="25">
        <v>151.09938</v>
      </c>
      <c r="AC2175" s="52">
        <v>290.36412999999999</v>
      </c>
      <c r="AD2175" s="53">
        <v>76.421399999999991</v>
      </c>
      <c r="AE2175" s="54">
        <v>447.69450000000001</v>
      </c>
      <c r="AF2175" s="55">
        <v>19.096400000000003</v>
      </c>
      <c r="AG2175" s="56">
        <v>0</v>
      </c>
      <c r="AH2175" s="100">
        <v>102.97133333333333</v>
      </c>
      <c r="AI2175" s="28">
        <v>0</v>
      </c>
      <c r="AJ2175" s="58">
        <v>12.98</v>
      </c>
      <c r="AK2175" s="58"/>
      <c r="AL2175" s="35">
        <v>0</v>
      </c>
      <c r="AM2175" s="35"/>
      <c r="AN2175" s="35"/>
      <c r="AQ2175" s="24">
        <f t="shared" si="160"/>
        <v>1100.6271433333334</v>
      </c>
      <c r="AS2175" s="47">
        <v>315</v>
      </c>
      <c r="AU2175" s="20">
        <f t="shared" si="159"/>
        <v>1415.6271433333334</v>
      </c>
      <c r="AW2175" s="20">
        <f t="shared" si="161"/>
        <v>359.29277416666673</v>
      </c>
    </row>
    <row r="2176" spans="1:49" x14ac:dyDescent="0.25">
      <c r="A2176" t="str">
        <f>VLOOKUP($B2176,'Cushing Balance'!$C$2:$E$500,3,TRUE)</f>
        <v>262015</v>
      </c>
      <c r="B2176" s="1">
        <v>42187</v>
      </c>
      <c r="C2176" s="31"/>
      <c r="D2176" s="101">
        <v>49.166669999999996</v>
      </c>
      <c r="E2176" s="110">
        <v>185.21327083333335</v>
      </c>
      <c r="F2176" s="105">
        <v>297.104375</v>
      </c>
      <c r="G2176" s="27"/>
      <c r="H2176" s="111">
        <v>112.07118749999999</v>
      </c>
      <c r="I2176" s="106">
        <v>75.050124999999994</v>
      </c>
      <c r="J2176" s="109">
        <v>287.61712499999999</v>
      </c>
      <c r="K2176" s="104">
        <v>94.635187500000001</v>
      </c>
      <c r="L2176" s="107">
        <v>2.0663125</v>
      </c>
      <c r="M2176" s="117">
        <v>338.36743749999999</v>
      </c>
      <c r="N2176" s="108">
        <v>131.68627083333334</v>
      </c>
      <c r="O2176" s="116">
        <v>61.853604166666663</v>
      </c>
      <c r="P2176" s="116"/>
      <c r="Q2176" s="116"/>
      <c r="R2176" s="39">
        <v>43.782290000000003</v>
      </c>
      <c r="S2176" s="180">
        <v>336.88</v>
      </c>
      <c r="T2176" s="180">
        <f t="shared" si="162"/>
        <v>-1.4874374999999986</v>
      </c>
      <c r="V2176" s="24">
        <f t="shared" si="157"/>
        <v>1678.6138558333334</v>
      </c>
      <c r="X2176" s="5">
        <v>82</v>
      </c>
      <c r="Z2176" s="20">
        <f t="shared" si="158"/>
        <v>1760.6138558333334</v>
      </c>
      <c r="AA2176" s="59">
        <f t="shared" si="156"/>
        <v>42187</v>
      </c>
      <c r="AB2176" s="25">
        <v>147.00635</v>
      </c>
      <c r="AC2176" s="52">
        <v>329.09798000000001</v>
      </c>
      <c r="AD2176" s="53">
        <v>128.75602000000001</v>
      </c>
      <c r="AE2176" s="54">
        <v>380.93684999999999</v>
      </c>
      <c r="AF2176" s="55">
        <v>13.34981</v>
      </c>
      <c r="AG2176" s="56">
        <v>0</v>
      </c>
      <c r="AH2176" s="100">
        <v>83.123104166666678</v>
      </c>
      <c r="AI2176" s="28">
        <v>0</v>
      </c>
      <c r="AJ2176" s="58">
        <v>16.17773</v>
      </c>
      <c r="AK2176" s="58"/>
      <c r="AL2176" s="35">
        <v>0</v>
      </c>
      <c r="AM2176" s="35"/>
      <c r="AN2176" s="35"/>
      <c r="AQ2176" s="24">
        <f t="shared" si="160"/>
        <v>1098.4478441666668</v>
      </c>
      <c r="AS2176" s="47">
        <v>315</v>
      </c>
      <c r="AU2176" s="20">
        <f t="shared" si="159"/>
        <v>1413.4478441666668</v>
      </c>
      <c r="AW2176" s="20">
        <f t="shared" si="161"/>
        <v>347.16601166666669</v>
      </c>
    </row>
    <row r="2177" spans="1:49" x14ac:dyDescent="0.25">
      <c r="A2177" t="str">
        <f>VLOOKUP($B2177,'Cushing Balance'!$C$2:$E$500,3,TRUE)</f>
        <v>262015</v>
      </c>
      <c r="B2177" s="1">
        <v>42188</v>
      </c>
      <c r="C2177" s="31"/>
      <c r="D2177" s="101">
        <v>270.05354</v>
      </c>
      <c r="E2177" s="110">
        <v>169.24258333333336</v>
      </c>
      <c r="F2177" s="105">
        <v>302.56858333333332</v>
      </c>
      <c r="G2177" s="27"/>
      <c r="H2177" s="111">
        <v>119.81439583333332</v>
      </c>
      <c r="I2177" s="106">
        <v>86.443437500000002</v>
      </c>
      <c r="J2177" s="109">
        <v>308.46541666666667</v>
      </c>
      <c r="K2177" s="104">
        <v>88.038062499999995</v>
      </c>
      <c r="L2177" s="107">
        <v>0</v>
      </c>
      <c r="M2177" s="117">
        <v>340.12558333333334</v>
      </c>
      <c r="N2177" s="108">
        <v>89.286562500000002</v>
      </c>
      <c r="O2177" s="116">
        <v>61.764812499999998</v>
      </c>
      <c r="P2177" s="116"/>
      <c r="Q2177" s="116"/>
      <c r="R2177" s="39">
        <v>0.26477000000000001</v>
      </c>
      <c r="S2177" s="180">
        <v>334.67572916666671</v>
      </c>
      <c r="T2177" s="180">
        <f t="shared" si="162"/>
        <v>-5.4498541666666256</v>
      </c>
      <c r="V2177" s="24">
        <f t="shared" si="157"/>
        <v>1836.0677475</v>
      </c>
      <c r="X2177" s="5">
        <v>82</v>
      </c>
      <c r="Z2177" s="20">
        <f t="shared" si="158"/>
        <v>1918.0677475</v>
      </c>
      <c r="AA2177" s="59">
        <f t="shared" si="156"/>
        <v>42188</v>
      </c>
      <c r="AB2177" s="25">
        <v>152.49538000000001</v>
      </c>
      <c r="AC2177" s="52">
        <v>358.43531000000002</v>
      </c>
      <c r="AD2177" s="53">
        <v>81.963170000000005</v>
      </c>
      <c r="AE2177" s="54">
        <v>326.85965000000004</v>
      </c>
      <c r="AF2177" s="55">
        <v>23.506270000000001</v>
      </c>
      <c r="AG2177" s="56">
        <v>0</v>
      </c>
      <c r="AH2177" s="100">
        <v>116.70852083333332</v>
      </c>
      <c r="AI2177" s="28">
        <v>0</v>
      </c>
      <c r="AJ2177" s="58">
        <v>16.090399999999999</v>
      </c>
      <c r="AK2177" s="58"/>
      <c r="AL2177" s="35">
        <v>0</v>
      </c>
      <c r="AM2177" s="35"/>
      <c r="AN2177" s="35"/>
      <c r="AQ2177" s="24">
        <f t="shared" si="160"/>
        <v>1076.0587008333334</v>
      </c>
      <c r="AS2177" s="47">
        <v>315</v>
      </c>
      <c r="AU2177" s="20">
        <f t="shared" si="159"/>
        <v>1391.0587008333334</v>
      </c>
      <c r="AW2177" s="20">
        <f t="shared" si="161"/>
        <v>527.00904666666656</v>
      </c>
    </row>
    <row r="2178" spans="1:49" x14ac:dyDescent="0.25">
      <c r="A2178" t="str">
        <f>VLOOKUP($B2178,'Cushing Balance'!$C$2:$E$500,3,TRUE)</f>
        <v>272015</v>
      </c>
      <c r="B2178" s="1">
        <v>42189</v>
      </c>
      <c r="C2178" s="31"/>
      <c r="D2178" s="101">
        <v>267.61659999999995</v>
      </c>
      <c r="E2178" s="110">
        <v>121.2579375</v>
      </c>
      <c r="F2178" s="105">
        <v>310.30775</v>
      </c>
      <c r="G2178" s="27"/>
      <c r="H2178" s="111">
        <v>126.69916666666667</v>
      </c>
      <c r="I2178" s="106">
        <v>97.094104166666668</v>
      </c>
      <c r="J2178" s="109">
        <v>311.98627083333332</v>
      </c>
      <c r="K2178" s="104">
        <v>86.160875000000004</v>
      </c>
      <c r="L2178" s="107">
        <v>0</v>
      </c>
      <c r="M2178" s="117">
        <v>372.40954166666671</v>
      </c>
      <c r="N2178" s="108">
        <v>150</v>
      </c>
      <c r="O2178" s="116">
        <v>58.545437499999998</v>
      </c>
      <c r="P2178" s="116"/>
      <c r="Q2178" s="116"/>
      <c r="R2178" s="39">
        <v>0.35635</v>
      </c>
      <c r="S2178" s="180">
        <v>355.90822916666667</v>
      </c>
      <c r="T2178" s="180">
        <f t="shared" si="162"/>
        <v>-16.50131250000004</v>
      </c>
      <c r="V2178" s="24">
        <f t="shared" si="157"/>
        <v>1902.4340333333332</v>
      </c>
      <c r="X2178" s="5">
        <v>82</v>
      </c>
      <c r="Z2178" s="20">
        <f t="shared" si="158"/>
        <v>1984.4340333333332</v>
      </c>
      <c r="AA2178" s="59">
        <f t="shared" si="156"/>
        <v>42189</v>
      </c>
      <c r="AB2178" s="25">
        <v>149.91031000000001</v>
      </c>
      <c r="AC2178" s="52">
        <v>359.94640000000004</v>
      </c>
      <c r="AD2178" s="53">
        <v>2.5962100000000001</v>
      </c>
      <c r="AE2178" s="54">
        <v>326.58913000000001</v>
      </c>
      <c r="AF2178" s="55">
        <v>37.718769999999999</v>
      </c>
      <c r="AG2178" s="56">
        <v>0</v>
      </c>
      <c r="AH2178" s="100">
        <v>127.15014583333333</v>
      </c>
      <c r="AI2178" s="28">
        <v>0</v>
      </c>
      <c r="AJ2178" s="58">
        <v>16.125540000000001</v>
      </c>
      <c r="AK2178" s="58"/>
      <c r="AL2178" s="35">
        <v>0</v>
      </c>
      <c r="AM2178" s="35"/>
      <c r="AN2178" s="35"/>
      <c r="AQ2178" s="24">
        <f t="shared" si="160"/>
        <v>1020.0365058333333</v>
      </c>
      <c r="AS2178" s="47">
        <v>315</v>
      </c>
      <c r="AU2178" s="20">
        <f t="shared" si="159"/>
        <v>1335.0365058333332</v>
      </c>
      <c r="AW2178" s="20">
        <f t="shared" si="161"/>
        <v>649.39752750000002</v>
      </c>
    </row>
    <row r="2179" spans="1:49" x14ac:dyDescent="0.25">
      <c r="A2179" t="str">
        <f>VLOOKUP($B2179,'Cushing Balance'!$C$2:$E$500,3,TRUE)</f>
        <v>272015</v>
      </c>
      <c r="B2179" s="1">
        <v>42190</v>
      </c>
      <c r="C2179" s="31"/>
      <c r="D2179" s="101">
        <v>96.54428999999999</v>
      </c>
      <c r="E2179" s="110">
        <v>139.629625</v>
      </c>
      <c r="F2179" s="105">
        <v>116.44316666666667</v>
      </c>
      <c r="G2179" s="27"/>
      <c r="H2179" s="111">
        <v>116.388375</v>
      </c>
      <c r="I2179" s="106">
        <v>65.278437499999995</v>
      </c>
      <c r="J2179" s="109">
        <v>297.57020833333331</v>
      </c>
      <c r="K2179" s="104">
        <v>93.247541666666677</v>
      </c>
      <c r="L2179" s="107">
        <v>0</v>
      </c>
      <c r="M2179" s="117">
        <v>380.91658333333334</v>
      </c>
      <c r="N2179" s="108">
        <v>109.6665625</v>
      </c>
      <c r="O2179" s="116">
        <v>56.304104166666662</v>
      </c>
      <c r="P2179" s="116"/>
      <c r="Q2179" s="116"/>
      <c r="R2179" s="39">
        <v>2.2645</v>
      </c>
      <c r="S2179" s="180">
        <v>373.89654166666668</v>
      </c>
      <c r="T2179" s="180">
        <f t="shared" si="162"/>
        <v>-7.020041666666657</v>
      </c>
      <c r="V2179" s="24">
        <f t="shared" si="157"/>
        <v>1474.2533941666668</v>
      </c>
      <c r="X2179" s="5">
        <v>82</v>
      </c>
      <c r="Z2179" s="20">
        <f t="shared" si="158"/>
        <v>1556.2533941666668</v>
      </c>
      <c r="AA2179" s="59">
        <f t="shared" si="156"/>
        <v>42190</v>
      </c>
      <c r="AB2179" s="25">
        <v>151.26739999999998</v>
      </c>
      <c r="AC2179" s="52">
        <v>356.26859999999999</v>
      </c>
      <c r="AD2179" s="53">
        <v>0</v>
      </c>
      <c r="AE2179" s="54">
        <v>393.27897999999999</v>
      </c>
      <c r="AF2179" s="55">
        <v>232.85795999999999</v>
      </c>
      <c r="AG2179" s="56">
        <v>0</v>
      </c>
      <c r="AH2179" s="100">
        <v>102.17670833333332</v>
      </c>
      <c r="AI2179" s="28">
        <v>0</v>
      </c>
      <c r="AJ2179" s="58">
        <v>12.162649999999999</v>
      </c>
      <c r="AK2179" s="58"/>
      <c r="AL2179" s="35">
        <v>0</v>
      </c>
      <c r="AM2179" s="35"/>
      <c r="AN2179" s="35"/>
      <c r="AQ2179" s="24">
        <f t="shared" si="160"/>
        <v>1248.0122983333333</v>
      </c>
      <c r="AS2179" s="47">
        <v>315</v>
      </c>
      <c r="AU2179" s="20">
        <f t="shared" si="159"/>
        <v>1563.0122983333333</v>
      </c>
      <c r="AW2179" s="20">
        <f t="shared" si="161"/>
        <v>-6.7589041666665253</v>
      </c>
    </row>
    <row r="2180" spans="1:49" x14ac:dyDescent="0.25">
      <c r="A2180" t="str">
        <f>VLOOKUP($B2180,'Cushing Balance'!$C$2:$E$500,3,TRUE)</f>
        <v>272015</v>
      </c>
      <c r="B2180" s="1">
        <v>42191</v>
      </c>
      <c r="C2180" s="31"/>
      <c r="D2180" s="101">
        <v>405.625</v>
      </c>
      <c r="E2180" s="110">
        <v>128.35116666666667</v>
      </c>
      <c r="F2180" s="105">
        <v>269.58772916666669</v>
      </c>
      <c r="G2180" s="27"/>
      <c r="H2180" s="111">
        <v>144.15072916666665</v>
      </c>
      <c r="I2180" s="106">
        <v>71.108562500000005</v>
      </c>
      <c r="J2180" s="109">
        <v>286.1072708333333</v>
      </c>
      <c r="K2180" s="104">
        <v>85.180416666666673</v>
      </c>
      <c r="L2180" s="107">
        <v>0</v>
      </c>
      <c r="M2180" s="117">
        <v>333.47870833333332</v>
      </c>
      <c r="N2180" s="108">
        <v>148.8515625</v>
      </c>
      <c r="O2180" s="116">
        <v>46.438270833333334</v>
      </c>
      <c r="P2180" s="116"/>
      <c r="Q2180" s="116"/>
      <c r="R2180" s="39">
        <v>23.688479999999998</v>
      </c>
      <c r="S2180" s="180">
        <v>342.00487500000003</v>
      </c>
      <c r="T2180" s="180">
        <f t="shared" si="162"/>
        <v>8.5261666666667111</v>
      </c>
      <c r="V2180" s="24">
        <f t="shared" si="157"/>
        <v>1942.5678966666667</v>
      </c>
      <c r="X2180" s="5">
        <v>82</v>
      </c>
      <c r="Z2180" s="20">
        <f t="shared" si="158"/>
        <v>2024.5678966666667</v>
      </c>
      <c r="AA2180" s="59">
        <f t="shared" si="156"/>
        <v>42191</v>
      </c>
      <c r="AB2180" s="25">
        <v>150.83032999999998</v>
      </c>
      <c r="AC2180" s="52">
        <v>339.89337999999998</v>
      </c>
      <c r="AD2180" s="53">
        <v>0</v>
      </c>
      <c r="AE2180" s="54">
        <v>423.75365000000005</v>
      </c>
      <c r="AF2180" s="55">
        <v>232.41562999999999</v>
      </c>
      <c r="AG2180" s="56">
        <v>0</v>
      </c>
      <c r="AH2180" s="100">
        <v>93.782041666666672</v>
      </c>
      <c r="AI2180" s="28">
        <v>0</v>
      </c>
      <c r="AJ2180" s="58">
        <v>9.3763299999999994</v>
      </c>
      <c r="AK2180" s="58"/>
      <c r="AL2180" s="35">
        <v>0</v>
      </c>
      <c r="AM2180" s="35"/>
      <c r="AN2180" s="35"/>
      <c r="AQ2180" s="24">
        <f t="shared" si="160"/>
        <v>1250.0513616666667</v>
      </c>
      <c r="AS2180" s="47">
        <v>315</v>
      </c>
      <c r="AU2180" s="20">
        <f t="shared" si="159"/>
        <v>1565.0513616666667</v>
      </c>
      <c r="AW2180" s="20">
        <f t="shared" si="161"/>
        <v>459.51653499999998</v>
      </c>
    </row>
    <row r="2181" spans="1:49" x14ac:dyDescent="0.25">
      <c r="A2181" t="str">
        <f>VLOOKUP($B2181,'Cushing Balance'!$C$2:$E$500,3,TRUE)</f>
        <v>272015</v>
      </c>
      <c r="B2181" s="1">
        <v>42192</v>
      </c>
      <c r="C2181" s="31"/>
      <c r="D2181" s="101">
        <v>230.31423000000001</v>
      </c>
      <c r="E2181" s="110">
        <v>135.30922916666665</v>
      </c>
      <c r="F2181" s="105">
        <v>287.44147916666668</v>
      </c>
      <c r="G2181" s="27"/>
      <c r="H2181" s="111">
        <v>145.22933333333333</v>
      </c>
      <c r="I2181" s="106">
        <v>92.866895833333331</v>
      </c>
      <c r="J2181" s="109">
        <v>282.11762499999998</v>
      </c>
      <c r="K2181" s="104">
        <v>79.818541666666675</v>
      </c>
      <c r="L2181" s="107">
        <v>0</v>
      </c>
      <c r="M2181" s="117">
        <v>383.29656249999999</v>
      </c>
      <c r="N2181" s="108">
        <v>84.536749999999998</v>
      </c>
      <c r="O2181" s="116">
        <v>49.640833333333333</v>
      </c>
      <c r="P2181" s="116"/>
      <c r="Q2181" s="116"/>
      <c r="R2181" s="39">
        <v>23.858849999999997</v>
      </c>
      <c r="S2181" s="180">
        <v>369.47214583333329</v>
      </c>
      <c r="T2181" s="180">
        <f t="shared" si="162"/>
        <v>-13.824416666666707</v>
      </c>
      <c r="V2181" s="24">
        <f t="shared" si="157"/>
        <v>1794.4303299999999</v>
      </c>
      <c r="X2181" s="5">
        <v>82</v>
      </c>
      <c r="Z2181" s="20">
        <f t="shared" si="158"/>
        <v>1876.4303299999999</v>
      </c>
      <c r="AA2181" s="59">
        <f t="shared" si="156"/>
        <v>42192</v>
      </c>
      <c r="AB2181" s="25">
        <v>150.81832999999997</v>
      </c>
      <c r="AC2181" s="52">
        <v>356.89315000000005</v>
      </c>
      <c r="AD2181" s="53">
        <v>0</v>
      </c>
      <c r="AE2181" s="54">
        <v>447.48491999999999</v>
      </c>
      <c r="AF2181" s="55">
        <v>229.76131000000001</v>
      </c>
      <c r="AG2181" s="56">
        <v>0</v>
      </c>
      <c r="AH2181" s="100">
        <v>59.772437500000002</v>
      </c>
      <c r="AI2181" s="28">
        <v>0</v>
      </c>
      <c r="AJ2181" s="58">
        <v>8.4004200000000004</v>
      </c>
      <c r="AK2181" s="58"/>
      <c r="AL2181" s="35">
        <v>0</v>
      </c>
      <c r="AM2181" s="35"/>
      <c r="AN2181" s="35"/>
      <c r="AQ2181" s="24">
        <f t="shared" si="160"/>
        <v>1253.1305675000001</v>
      </c>
      <c r="AS2181" s="47">
        <v>315</v>
      </c>
      <c r="AU2181" s="20">
        <f t="shared" si="159"/>
        <v>1568.1305675000001</v>
      </c>
      <c r="AW2181" s="20">
        <f t="shared" si="161"/>
        <v>308.29976249999982</v>
      </c>
    </row>
    <row r="2182" spans="1:49" x14ac:dyDescent="0.25">
      <c r="A2182" t="str">
        <f>VLOOKUP($B2182,'Cushing Balance'!$C$2:$E$500,3,TRUE)</f>
        <v>272015</v>
      </c>
      <c r="B2182" s="1">
        <v>42193</v>
      </c>
      <c r="C2182" s="31"/>
      <c r="D2182" s="101">
        <v>245.83332999999999</v>
      </c>
      <c r="E2182" s="110">
        <v>158.4284375</v>
      </c>
      <c r="F2182" s="105">
        <v>310.70504166666666</v>
      </c>
      <c r="G2182" s="27"/>
      <c r="H2182" s="111">
        <v>145.17197916666666</v>
      </c>
      <c r="I2182" s="106">
        <v>78.572020833333326</v>
      </c>
      <c r="J2182" s="109">
        <v>281.18722916666667</v>
      </c>
      <c r="K2182" s="104">
        <v>89.007020833333328</v>
      </c>
      <c r="L2182" s="107">
        <v>0</v>
      </c>
      <c r="M2182" s="117">
        <v>316.06331249999999</v>
      </c>
      <c r="N2182" s="108">
        <v>128.97929166666668</v>
      </c>
      <c r="O2182" s="116">
        <v>53.089062499999997</v>
      </c>
      <c r="P2182" s="116"/>
      <c r="Q2182" s="116"/>
      <c r="R2182" s="39">
        <v>22.59769</v>
      </c>
      <c r="S2182" s="180">
        <v>317.15962500000001</v>
      </c>
      <c r="T2182" s="180">
        <f t="shared" si="162"/>
        <v>1.0963125000000105</v>
      </c>
      <c r="V2182" s="24">
        <f t="shared" si="157"/>
        <v>1829.6344158333336</v>
      </c>
      <c r="X2182" s="5">
        <v>82</v>
      </c>
      <c r="Z2182" s="20">
        <f t="shared" si="158"/>
        <v>1911.6344158333336</v>
      </c>
      <c r="AA2182" s="59">
        <f t="shared" si="156"/>
        <v>42193</v>
      </c>
      <c r="AB2182" s="25">
        <v>150.18807999999999</v>
      </c>
      <c r="AC2182" s="52">
        <v>320.22028999999998</v>
      </c>
      <c r="AD2182" s="53">
        <v>0</v>
      </c>
      <c r="AE2182" s="54">
        <v>417.69281000000001</v>
      </c>
      <c r="AF2182" s="55">
        <v>228.65556000000001</v>
      </c>
      <c r="AG2182" s="56">
        <v>0</v>
      </c>
      <c r="AH2182" s="100">
        <v>31.045541666666669</v>
      </c>
      <c r="AI2182" s="28">
        <v>0</v>
      </c>
      <c r="AJ2182" s="58">
        <v>13.71317</v>
      </c>
      <c r="AK2182" s="58"/>
      <c r="AL2182" s="35">
        <v>0</v>
      </c>
      <c r="AM2182" s="35"/>
      <c r="AN2182" s="35"/>
      <c r="AQ2182" s="24">
        <f t="shared" si="160"/>
        <v>1161.5154516666666</v>
      </c>
      <c r="AS2182" s="47">
        <v>315</v>
      </c>
      <c r="AU2182" s="20">
        <f t="shared" si="159"/>
        <v>1476.5154516666666</v>
      </c>
      <c r="AW2182" s="20">
        <f t="shared" si="161"/>
        <v>435.11896416666696</v>
      </c>
    </row>
    <row r="2183" spans="1:49" x14ac:dyDescent="0.25">
      <c r="A2183" t="str">
        <f>VLOOKUP($B2183,'Cushing Balance'!$C$2:$E$500,3,TRUE)</f>
        <v>272015</v>
      </c>
      <c r="B2183" s="1">
        <v>42194</v>
      </c>
      <c r="C2183" s="31"/>
      <c r="D2183" s="101">
        <v>110.61256</v>
      </c>
      <c r="E2183" s="110">
        <v>179.06287499999999</v>
      </c>
      <c r="F2183" s="105">
        <v>241.59877083333333</v>
      </c>
      <c r="G2183" s="27"/>
      <c r="H2183" s="111">
        <v>141.22635416666665</v>
      </c>
      <c r="I2183" s="106">
        <v>82.005187500000005</v>
      </c>
      <c r="J2183" s="109">
        <v>260.75016666666664</v>
      </c>
      <c r="K2183" s="104">
        <v>83.783104166666675</v>
      </c>
      <c r="L2183" s="107">
        <v>0</v>
      </c>
      <c r="M2183" s="117">
        <v>320.64660416666669</v>
      </c>
      <c r="N2183" s="108">
        <v>137.57183333333333</v>
      </c>
      <c r="O2183" s="116">
        <v>56.255187499999998</v>
      </c>
      <c r="P2183" s="116"/>
      <c r="Q2183" s="116"/>
      <c r="R2183" s="39">
        <v>24.310770000000002</v>
      </c>
      <c r="S2183" s="180">
        <v>335.92185416666666</v>
      </c>
      <c r="T2183" s="180">
        <f t="shared" si="162"/>
        <v>15.275249999999971</v>
      </c>
      <c r="V2183" s="24">
        <f t="shared" si="157"/>
        <v>1637.8234133333333</v>
      </c>
      <c r="X2183" s="5">
        <v>82</v>
      </c>
      <c r="Z2183" s="20">
        <f t="shared" si="158"/>
        <v>1719.8234133333333</v>
      </c>
      <c r="AA2183" s="59">
        <f t="shared" si="156"/>
        <v>42194</v>
      </c>
      <c r="AB2183" s="25">
        <v>149.8536</v>
      </c>
      <c r="AC2183" s="52">
        <v>360.2636</v>
      </c>
      <c r="AD2183" s="53">
        <v>124.76883000000001</v>
      </c>
      <c r="AE2183" s="54">
        <v>335.19184999999999</v>
      </c>
      <c r="AF2183" s="55">
        <v>231.18755999999999</v>
      </c>
      <c r="AG2183" s="56">
        <v>0</v>
      </c>
      <c r="AH2183" s="100">
        <v>25.324479166666666</v>
      </c>
      <c r="AI2183" s="28">
        <v>0</v>
      </c>
      <c r="AJ2183" s="58">
        <v>16.021830000000001</v>
      </c>
      <c r="AK2183" s="58"/>
      <c r="AL2183" s="35">
        <v>0</v>
      </c>
      <c r="AM2183" s="35"/>
      <c r="AN2183" s="35"/>
      <c r="AQ2183" s="24">
        <f t="shared" si="160"/>
        <v>1242.6117491666666</v>
      </c>
      <c r="AS2183" s="47">
        <v>315</v>
      </c>
      <c r="AU2183" s="20">
        <f t="shared" si="159"/>
        <v>1557.6117491666666</v>
      </c>
      <c r="AW2183" s="20">
        <f t="shared" si="161"/>
        <v>162.21166416666665</v>
      </c>
    </row>
    <row r="2184" spans="1:49" x14ac:dyDescent="0.25">
      <c r="A2184" t="str">
        <f>VLOOKUP($B2184,'Cushing Balance'!$C$2:$E$500,3,TRUE)</f>
        <v>272015</v>
      </c>
      <c r="B2184" s="1">
        <v>42195</v>
      </c>
      <c r="C2184" s="31"/>
      <c r="D2184" s="101">
        <v>419.03197999999998</v>
      </c>
      <c r="E2184" s="110">
        <v>186.90341666666666</v>
      </c>
      <c r="F2184" s="105">
        <v>278.15864583333331</v>
      </c>
      <c r="G2184" s="27"/>
      <c r="H2184" s="111">
        <v>103.58395833333333</v>
      </c>
      <c r="I2184" s="106">
        <v>83.389624999999995</v>
      </c>
      <c r="J2184" s="109">
        <v>279.82799999999997</v>
      </c>
      <c r="K2184" s="104">
        <v>83.248062500000003</v>
      </c>
      <c r="L2184" s="107">
        <v>0</v>
      </c>
      <c r="M2184" s="117">
        <v>363.45641666666671</v>
      </c>
      <c r="N2184" s="108">
        <v>122.45572916666667</v>
      </c>
      <c r="O2184" s="116">
        <v>58.194708333333338</v>
      </c>
      <c r="P2184" s="116"/>
      <c r="Q2184" s="116"/>
      <c r="R2184" s="39">
        <v>19.823790000000002</v>
      </c>
      <c r="S2184" s="180">
        <v>360.43260416666669</v>
      </c>
      <c r="T2184" s="180">
        <f t="shared" si="162"/>
        <v>-3.0238125000000196</v>
      </c>
      <c r="V2184" s="24">
        <f t="shared" si="157"/>
        <v>1998.0743325000001</v>
      </c>
      <c r="X2184" s="5">
        <v>82</v>
      </c>
      <c r="Z2184" s="20">
        <f t="shared" si="158"/>
        <v>2080.0743325000003</v>
      </c>
      <c r="AA2184" s="59">
        <f t="shared" ref="AA2184:AA2247" si="163">B2184</f>
        <v>42195</v>
      </c>
      <c r="AB2184" s="25">
        <v>151.49104</v>
      </c>
      <c r="AC2184" s="52">
        <v>363.14363000000003</v>
      </c>
      <c r="AD2184" s="53">
        <v>255.71898000000002</v>
      </c>
      <c r="AE2184" s="54">
        <v>442.37304</v>
      </c>
      <c r="AF2184" s="55">
        <v>221.43894</v>
      </c>
      <c r="AG2184" s="56">
        <v>0</v>
      </c>
      <c r="AH2184" s="100">
        <v>31.198395833333333</v>
      </c>
      <c r="AI2184" s="28">
        <v>0</v>
      </c>
      <c r="AJ2184" s="58">
        <v>16.364560000000001</v>
      </c>
      <c r="AK2184" s="58"/>
      <c r="AL2184" s="35">
        <v>0</v>
      </c>
      <c r="AM2184" s="35"/>
      <c r="AN2184" s="35"/>
      <c r="AQ2184" s="24">
        <f t="shared" si="160"/>
        <v>1481.7285858333332</v>
      </c>
      <c r="AS2184" s="47">
        <v>315</v>
      </c>
      <c r="AU2184" s="20">
        <f t="shared" si="159"/>
        <v>1796.7285858333332</v>
      </c>
      <c r="AW2184" s="20">
        <f t="shared" si="161"/>
        <v>283.34574666666708</v>
      </c>
    </row>
    <row r="2185" spans="1:49" s="60" customFormat="1" x14ac:dyDescent="0.25">
      <c r="A2185" s="60" t="str">
        <f>VLOOKUP($B2185,'Cushing Balance'!$C$2:$E$500,3,TRUE)</f>
        <v>282015</v>
      </c>
      <c r="B2185" s="61">
        <v>42196</v>
      </c>
      <c r="C2185" s="61"/>
      <c r="D2185" s="101">
        <v>245.83332999999999</v>
      </c>
      <c r="E2185" s="110">
        <v>139.36637500000001</v>
      </c>
      <c r="F2185" s="105">
        <v>306.7311458333333</v>
      </c>
      <c r="G2185" s="63"/>
      <c r="H2185" s="111">
        <v>98.493541666666673</v>
      </c>
      <c r="I2185" s="106">
        <v>82.365666666666669</v>
      </c>
      <c r="J2185" s="109">
        <v>196.19320833333333</v>
      </c>
      <c r="K2185" s="104">
        <v>84.990854166666665</v>
      </c>
      <c r="L2185" s="107">
        <v>0</v>
      </c>
      <c r="M2185" s="117">
        <v>320.47270833333329</v>
      </c>
      <c r="N2185" s="108">
        <v>134.00541666666666</v>
      </c>
      <c r="O2185" s="116">
        <v>60.577624999999998</v>
      </c>
      <c r="P2185" s="116"/>
      <c r="Q2185" s="116"/>
      <c r="R2185" s="60">
        <v>0.27432999999999996</v>
      </c>
      <c r="S2185" s="180">
        <v>323.1125833333333</v>
      </c>
      <c r="T2185" s="180">
        <f t="shared" si="162"/>
        <v>2.6398750000000177</v>
      </c>
      <c r="U2185" s="64"/>
      <c r="V2185" s="65">
        <f t="shared" si="157"/>
        <v>1669.3042016666664</v>
      </c>
      <c r="X2185" s="66">
        <v>82</v>
      </c>
      <c r="Z2185" s="67">
        <f t="shared" si="158"/>
        <v>1751.3042016666664</v>
      </c>
      <c r="AA2185" s="68">
        <f t="shared" si="163"/>
        <v>42196</v>
      </c>
      <c r="AB2185" s="62">
        <v>150.94656000000001</v>
      </c>
      <c r="AC2185" s="60">
        <v>356.24096000000003</v>
      </c>
      <c r="AD2185" s="60">
        <v>316.81743999999998</v>
      </c>
      <c r="AE2185" s="60">
        <v>427.65808000000004</v>
      </c>
      <c r="AF2185" s="60">
        <v>235.95519000000002</v>
      </c>
      <c r="AG2185" s="60">
        <v>0</v>
      </c>
      <c r="AH2185" s="100">
        <v>43.285562499999997</v>
      </c>
      <c r="AI2185" s="13">
        <v>0</v>
      </c>
      <c r="AJ2185" s="60">
        <v>16.126480000000001</v>
      </c>
      <c r="AL2185" s="69">
        <v>0</v>
      </c>
      <c r="AM2185" s="69"/>
      <c r="AN2185" s="69"/>
      <c r="AO2185" s="64"/>
      <c r="AP2185" s="64"/>
      <c r="AQ2185" s="65">
        <f t="shared" si="160"/>
        <v>1547.0302724999999</v>
      </c>
      <c r="AS2185" s="47">
        <v>315</v>
      </c>
      <c r="AU2185" s="67">
        <f t="shared" si="159"/>
        <v>1862.0302724999999</v>
      </c>
      <c r="AW2185" s="67">
        <f t="shared" si="161"/>
        <v>-110.72607083333355</v>
      </c>
    </row>
    <row r="2186" spans="1:49" x14ac:dyDescent="0.25">
      <c r="A2186" t="str">
        <f>VLOOKUP($B2186,'Cushing Balance'!$C$2:$E$500,3,TRUE)</f>
        <v>282015</v>
      </c>
      <c r="B2186" s="1">
        <v>42197</v>
      </c>
      <c r="C2186" s="31"/>
      <c r="D2186" s="101">
        <v>210.54702</v>
      </c>
      <c r="E2186" s="110">
        <v>146.34895833333334</v>
      </c>
      <c r="F2186" s="105">
        <v>235.96445833333334</v>
      </c>
      <c r="G2186" s="27"/>
      <c r="H2186" s="111">
        <v>125.18966666666667</v>
      </c>
      <c r="I2186" s="106">
        <v>91.662416666666672</v>
      </c>
      <c r="J2186" s="109">
        <v>232.95945833333334</v>
      </c>
      <c r="K2186" s="104">
        <v>82.515708333333322</v>
      </c>
      <c r="L2186" s="107">
        <v>0</v>
      </c>
      <c r="M2186" s="117">
        <v>353.83968750000003</v>
      </c>
      <c r="N2186" s="108">
        <v>104.97535416666668</v>
      </c>
      <c r="O2186" s="116">
        <v>49.481749999999998</v>
      </c>
      <c r="P2186" s="116"/>
      <c r="Q2186" s="116"/>
      <c r="R2186" s="39">
        <v>0.19490000000000002</v>
      </c>
      <c r="S2186" s="180">
        <v>359.48981250000003</v>
      </c>
      <c r="T2186" s="180">
        <f t="shared" si="162"/>
        <v>5.6501250000000027</v>
      </c>
      <c r="V2186" s="24">
        <f t="shared" ref="V2186:V2249" si="164">SUM(D2186:R2186)</f>
        <v>1633.6793783333333</v>
      </c>
      <c r="X2186" s="5">
        <v>82</v>
      </c>
      <c r="Z2186" s="20">
        <f t="shared" ref="Z2186:Z2249" si="165">X2186+V2186</f>
        <v>1715.6793783333333</v>
      </c>
      <c r="AA2186" s="59">
        <f t="shared" si="163"/>
        <v>42197</v>
      </c>
      <c r="AB2186" s="25">
        <v>153.2955</v>
      </c>
      <c r="AC2186" s="52">
        <v>360.66521</v>
      </c>
      <c r="AD2186" s="53">
        <v>223.02073000000001</v>
      </c>
      <c r="AE2186" s="54">
        <v>470.70247999999998</v>
      </c>
      <c r="AF2186" s="55">
        <v>231.63315</v>
      </c>
      <c r="AG2186" s="56">
        <v>0</v>
      </c>
      <c r="AH2186" s="100">
        <v>55.204166666666666</v>
      </c>
      <c r="AI2186" s="28">
        <v>0</v>
      </c>
      <c r="AJ2186" s="58">
        <v>16.058479999999999</v>
      </c>
      <c r="AK2186" s="58"/>
      <c r="AL2186" s="35">
        <v>0</v>
      </c>
      <c r="AM2186" s="35"/>
      <c r="AN2186" s="35"/>
      <c r="AQ2186" s="24">
        <f t="shared" si="160"/>
        <v>1510.5797166666666</v>
      </c>
      <c r="AS2186" s="47">
        <v>315</v>
      </c>
      <c r="AU2186" s="20">
        <f t="shared" ref="AU2186:AU2249" si="166">AS2186+AQ2186</f>
        <v>1825.5797166666666</v>
      </c>
      <c r="AW2186" s="20">
        <f t="shared" si="161"/>
        <v>-109.90033833333337</v>
      </c>
    </row>
    <row r="2187" spans="1:49" x14ac:dyDescent="0.25">
      <c r="A2187" t="str">
        <f>VLOOKUP($B2187,'Cushing Balance'!$C$2:$E$500,3,TRUE)</f>
        <v>282015</v>
      </c>
      <c r="B2187" s="1">
        <v>42198</v>
      </c>
      <c r="C2187" s="31"/>
      <c r="D2187" s="101">
        <v>360.64503999999999</v>
      </c>
      <c r="E2187" s="110">
        <v>121.19283333333333</v>
      </c>
      <c r="F2187" s="105">
        <v>252.33091666666667</v>
      </c>
      <c r="G2187" s="27"/>
      <c r="H2187" s="111">
        <v>123.71220833333332</v>
      </c>
      <c r="I2187" s="106">
        <v>95.884479166666665</v>
      </c>
      <c r="J2187" s="109">
        <v>194.35843750000001</v>
      </c>
      <c r="K2187" s="104">
        <v>87.589395833333327</v>
      </c>
      <c r="L2187" s="107">
        <v>0</v>
      </c>
      <c r="M2187" s="117">
        <v>385.01085416666666</v>
      </c>
      <c r="N2187" s="108">
        <v>110.20477083333333</v>
      </c>
      <c r="O2187" s="116">
        <v>54.320583333333339</v>
      </c>
      <c r="P2187" s="116"/>
      <c r="Q2187" s="116"/>
      <c r="R2187" s="39">
        <v>1.4694</v>
      </c>
      <c r="S2187" s="180">
        <v>381.05795833333332</v>
      </c>
      <c r="T2187" s="180">
        <f t="shared" si="162"/>
        <v>-3.9528958333333435</v>
      </c>
      <c r="V2187" s="24">
        <f t="shared" si="164"/>
        <v>1786.7189191666664</v>
      </c>
      <c r="X2187" s="5">
        <v>82</v>
      </c>
      <c r="Z2187" s="20">
        <f t="shared" si="165"/>
        <v>1868.7189191666664</v>
      </c>
      <c r="AA2187" s="59">
        <f t="shared" si="163"/>
        <v>42198</v>
      </c>
      <c r="AB2187" s="25">
        <v>150.85730999999998</v>
      </c>
      <c r="AC2187" s="52">
        <v>360.85578999999996</v>
      </c>
      <c r="AD2187" s="53">
        <v>181.54798000000002</v>
      </c>
      <c r="AE2187" s="54">
        <v>465.53371000000004</v>
      </c>
      <c r="AF2187" s="55">
        <v>235.77381</v>
      </c>
      <c r="AG2187" s="56">
        <v>0</v>
      </c>
      <c r="AH2187" s="100">
        <v>60.332458333333335</v>
      </c>
      <c r="AI2187" s="28">
        <v>0</v>
      </c>
      <c r="AJ2187" s="58">
        <v>15.950419999999999</v>
      </c>
      <c r="AK2187" s="58"/>
      <c r="AL2187" s="35">
        <v>0</v>
      </c>
      <c r="AM2187" s="35"/>
      <c r="AN2187" s="35"/>
      <c r="AQ2187" s="24">
        <f t="shared" ref="AQ2187:AQ2250" si="167">SUM(AB2187:AO2187)</f>
        <v>1470.851478333333</v>
      </c>
      <c r="AS2187" s="47">
        <v>315</v>
      </c>
      <c r="AU2187" s="20">
        <f t="shared" si="166"/>
        <v>1785.851478333333</v>
      </c>
      <c r="AW2187" s="20">
        <f t="shared" si="161"/>
        <v>82.867440833333376</v>
      </c>
    </row>
    <row r="2188" spans="1:49" x14ac:dyDescent="0.25">
      <c r="A2188" t="str">
        <f>VLOOKUP($B2188,'Cushing Balance'!$C$2:$E$500,3,TRUE)</f>
        <v>282015</v>
      </c>
      <c r="B2188" s="1">
        <v>42199</v>
      </c>
      <c r="C2188" s="31"/>
      <c r="D2188" s="101">
        <v>574.01656000000003</v>
      </c>
      <c r="E2188" s="110">
        <v>71.864916666666673</v>
      </c>
      <c r="F2188" s="105">
        <v>4.2205000000000004</v>
      </c>
      <c r="G2188" s="27"/>
      <c r="H2188" s="111">
        <v>116.37529166666667</v>
      </c>
      <c r="I2188" s="106">
        <v>70.588270833333326</v>
      </c>
      <c r="J2188" s="109">
        <v>181.05604166666666</v>
      </c>
      <c r="K2188" s="104">
        <v>85.699354166666666</v>
      </c>
      <c r="L2188" s="107">
        <v>0</v>
      </c>
      <c r="M2188" s="117">
        <v>366.97093749999999</v>
      </c>
      <c r="N2188" s="108">
        <v>106.93054166666667</v>
      </c>
      <c r="O2188" s="116">
        <v>53.164458333333336</v>
      </c>
      <c r="P2188" s="116"/>
      <c r="Q2188" s="116"/>
      <c r="R2188" s="39">
        <v>0</v>
      </c>
      <c r="S2188" s="180">
        <v>368.8681458333333</v>
      </c>
      <c r="T2188" s="180">
        <f t="shared" si="162"/>
        <v>1.8972083333333103</v>
      </c>
      <c r="V2188" s="24">
        <f t="shared" si="164"/>
        <v>1630.8868725</v>
      </c>
      <c r="X2188" s="5">
        <v>82</v>
      </c>
      <c r="Z2188" s="20">
        <f t="shared" si="165"/>
        <v>1712.8868725</v>
      </c>
      <c r="AA2188" s="59">
        <f t="shared" si="163"/>
        <v>42199</v>
      </c>
      <c r="AB2188" s="25">
        <v>151.37835000000001</v>
      </c>
      <c r="AC2188" s="52">
        <v>357.82873000000001</v>
      </c>
      <c r="AD2188" s="53">
        <v>158.57223000000002</v>
      </c>
      <c r="AE2188" s="54">
        <v>482.92388</v>
      </c>
      <c r="AF2188" s="55">
        <v>233.28107999999997</v>
      </c>
      <c r="AG2188" s="56">
        <v>0</v>
      </c>
      <c r="AH2188" s="100">
        <v>51.244687499999998</v>
      </c>
      <c r="AI2188" s="28">
        <v>0</v>
      </c>
      <c r="AJ2188" s="58">
        <v>16.25873</v>
      </c>
      <c r="AK2188" s="58"/>
      <c r="AL2188" s="35">
        <v>0</v>
      </c>
      <c r="AM2188" s="35"/>
      <c r="AN2188" s="35"/>
      <c r="AQ2188" s="24">
        <f t="shared" si="167"/>
        <v>1451.4876875</v>
      </c>
      <c r="AS2188" s="47">
        <v>315</v>
      </c>
      <c r="AU2188" s="20">
        <f t="shared" si="166"/>
        <v>1766.4876875</v>
      </c>
      <c r="AW2188" s="20">
        <f t="shared" si="161"/>
        <v>-53.600815000000011</v>
      </c>
    </row>
    <row r="2189" spans="1:49" x14ac:dyDescent="0.25">
      <c r="A2189" t="str">
        <f>VLOOKUP($B2189,'Cushing Balance'!$C$2:$E$500,3,TRUE)</f>
        <v>282015</v>
      </c>
      <c r="B2189" s="1">
        <v>42200</v>
      </c>
      <c r="C2189" s="31"/>
      <c r="D2189" s="101">
        <v>559.43684999999994</v>
      </c>
      <c r="E2189" s="110">
        <v>103.19952083333332</v>
      </c>
      <c r="F2189" s="105">
        <v>121.1099375</v>
      </c>
      <c r="G2189" s="27"/>
      <c r="H2189" s="111">
        <v>105.12325</v>
      </c>
      <c r="I2189" s="106">
        <v>101.58264583333333</v>
      </c>
      <c r="J2189" s="109">
        <v>207.66289583333335</v>
      </c>
      <c r="K2189" s="104">
        <v>83.157937500000003</v>
      </c>
      <c r="L2189" s="107">
        <v>0</v>
      </c>
      <c r="M2189" s="117">
        <v>287.62033333333329</v>
      </c>
      <c r="N2189" s="108">
        <v>137.08039583333334</v>
      </c>
      <c r="O2189" s="116">
        <v>53.688416666666662</v>
      </c>
      <c r="P2189" s="116"/>
      <c r="Q2189" s="116"/>
      <c r="R2189" s="39">
        <v>0</v>
      </c>
      <c r="S2189" s="180">
        <v>281.3458541666667</v>
      </c>
      <c r="T2189" s="180">
        <f t="shared" si="162"/>
        <v>-6.2744791666665947</v>
      </c>
      <c r="V2189" s="24">
        <f t="shared" si="164"/>
        <v>1759.6621833333334</v>
      </c>
      <c r="X2189" s="5">
        <v>82</v>
      </c>
      <c r="Z2189" s="20">
        <f t="shared" si="165"/>
        <v>1841.6621833333334</v>
      </c>
      <c r="AA2189" s="59">
        <f t="shared" si="163"/>
        <v>42200</v>
      </c>
      <c r="AB2189" s="25">
        <v>143.80063000000001</v>
      </c>
      <c r="AC2189" s="52">
        <v>359.08317</v>
      </c>
      <c r="AD2189" s="53">
        <v>26.162479999999999</v>
      </c>
      <c r="AE2189" s="54">
        <v>482.39774999999997</v>
      </c>
      <c r="AF2189" s="55">
        <v>218.62663000000001</v>
      </c>
      <c r="AG2189" s="56">
        <v>0</v>
      </c>
      <c r="AH2189" s="100">
        <v>40.380812499999998</v>
      </c>
      <c r="AI2189" s="28">
        <v>0</v>
      </c>
      <c r="AJ2189" s="58">
        <v>14.641629999999999</v>
      </c>
      <c r="AK2189" s="58"/>
      <c r="AL2189" s="35">
        <v>0</v>
      </c>
      <c r="AM2189" s="35"/>
      <c r="AN2189" s="35"/>
      <c r="AQ2189" s="24">
        <f t="shared" si="167"/>
        <v>1285.0931025000002</v>
      </c>
      <c r="AS2189" s="47">
        <v>315</v>
      </c>
      <c r="AU2189" s="20">
        <f t="shared" si="166"/>
        <v>1600.0931025000002</v>
      </c>
      <c r="AW2189" s="20">
        <f t="shared" si="161"/>
        <v>241.56908083333315</v>
      </c>
    </row>
    <row r="2190" spans="1:49" x14ac:dyDescent="0.25">
      <c r="A2190" t="str">
        <f>VLOOKUP($B2190,'Cushing Balance'!$C$2:$E$500,3,TRUE)</f>
        <v>282015</v>
      </c>
      <c r="B2190" s="1">
        <v>42201</v>
      </c>
      <c r="C2190" s="31"/>
      <c r="D2190" s="101">
        <v>172.32868999999999</v>
      </c>
      <c r="E2190" s="110">
        <v>145.08764583333334</v>
      </c>
      <c r="F2190" s="105">
        <v>38.005791666666667</v>
      </c>
      <c r="G2190" s="27"/>
      <c r="H2190" s="111">
        <v>113.81108333333333</v>
      </c>
      <c r="I2190" s="106">
        <v>75.796645833333329</v>
      </c>
      <c r="J2190" s="109">
        <v>147.870375</v>
      </c>
      <c r="K2190" s="104">
        <v>81.591916666666677</v>
      </c>
      <c r="L2190" s="107">
        <v>0</v>
      </c>
      <c r="M2190" s="117">
        <v>274.61345833333331</v>
      </c>
      <c r="N2190" s="108">
        <v>143.91077083333334</v>
      </c>
      <c r="O2190" s="116">
        <v>58.109812499999997</v>
      </c>
      <c r="P2190" s="116"/>
      <c r="Q2190" s="116"/>
      <c r="R2190" s="39">
        <v>0</v>
      </c>
      <c r="S2190" s="180">
        <v>242.23952083333333</v>
      </c>
      <c r="T2190" s="180">
        <f t="shared" si="162"/>
        <v>-32.373937499999982</v>
      </c>
      <c r="V2190" s="24">
        <f t="shared" si="164"/>
        <v>1251.12619</v>
      </c>
      <c r="X2190" s="5">
        <v>82</v>
      </c>
      <c r="Z2190" s="20">
        <f t="shared" si="165"/>
        <v>1333.12619</v>
      </c>
      <c r="AA2190" s="59">
        <f t="shared" si="163"/>
        <v>42201</v>
      </c>
      <c r="AB2190" s="25">
        <v>152.89060000000001</v>
      </c>
      <c r="AC2190" s="52">
        <v>360.14105999999998</v>
      </c>
      <c r="AD2190" s="53">
        <v>12.54294</v>
      </c>
      <c r="AE2190" s="54">
        <v>420.04302000000001</v>
      </c>
      <c r="AF2190" s="55">
        <v>231.63807999999997</v>
      </c>
      <c r="AG2190" s="56">
        <v>0</v>
      </c>
      <c r="AH2190" s="100">
        <v>44.231208333333335</v>
      </c>
      <c r="AI2190" s="28">
        <v>0</v>
      </c>
      <c r="AJ2190" s="58">
        <v>16.15231</v>
      </c>
      <c r="AK2190" s="58"/>
      <c r="AL2190" s="35">
        <v>0</v>
      </c>
      <c r="AM2190" s="35"/>
      <c r="AN2190" s="35"/>
      <c r="AQ2190" s="24">
        <f t="shared" si="167"/>
        <v>1237.6392183333332</v>
      </c>
      <c r="AS2190" s="47">
        <v>315</v>
      </c>
      <c r="AU2190" s="20">
        <f t="shared" si="166"/>
        <v>1552.6392183333332</v>
      </c>
      <c r="AW2190" s="20">
        <f t="shared" si="161"/>
        <v>-219.5130283333333</v>
      </c>
    </row>
    <row r="2191" spans="1:49" x14ac:dyDescent="0.25">
      <c r="A2191" t="str">
        <f>VLOOKUP($B2191,'Cushing Balance'!$C$2:$E$500,3,TRUE)</f>
        <v>282015</v>
      </c>
      <c r="B2191" s="1">
        <v>42202</v>
      </c>
      <c r="C2191" s="31"/>
      <c r="D2191" s="101">
        <v>137.95585</v>
      </c>
      <c r="E2191" s="110">
        <v>152.98291666666665</v>
      </c>
      <c r="F2191" s="105">
        <v>229.45099999999999</v>
      </c>
      <c r="G2191" s="27"/>
      <c r="H2191" s="111">
        <v>132.19229166666665</v>
      </c>
      <c r="I2191" s="106">
        <v>103.83458333333333</v>
      </c>
      <c r="J2191" s="109">
        <v>228.61758333333336</v>
      </c>
      <c r="K2191" s="104">
        <v>71.995583333333329</v>
      </c>
      <c r="L2191" s="107">
        <v>0</v>
      </c>
      <c r="M2191" s="117">
        <v>256.77785416666666</v>
      </c>
      <c r="N2191" s="108">
        <v>146.09085416666665</v>
      </c>
      <c r="O2191" s="116">
        <v>54.591041666666662</v>
      </c>
      <c r="P2191" s="116"/>
      <c r="Q2191" s="116"/>
      <c r="R2191" s="39">
        <v>0</v>
      </c>
      <c r="S2191" s="180">
        <v>223.13147916666665</v>
      </c>
      <c r="T2191" s="180">
        <f t="shared" si="162"/>
        <v>-33.646375000000006</v>
      </c>
      <c r="V2191" s="24">
        <f t="shared" si="164"/>
        <v>1514.4895583333332</v>
      </c>
      <c r="X2191" s="5">
        <v>82</v>
      </c>
      <c r="Z2191" s="20">
        <f t="shared" si="165"/>
        <v>1596.4895583333332</v>
      </c>
      <c r="AA2191" s="59">
        <f t="shared" si="163"/>
        <v>42202</v>
      </c>
      <c r="AB2191" s="25">
        <v>151.49788000000001</v>
      </c>
      <c r="AC2191" s="52">
        <v>354.47750000000002</v>
      </c>
      <c r="AD2191" s="53">
        <v>6.9833100000000004</v>
      </c>
      <c r="AE2191" s="54">
        <v>383.03308000000004</v>
      </c>
      <c r="AF2191" s="55">
        <v>227.44583</v>
      </c>
      <c r="AG2191" s="56">
        <v>0</v>
      </c>
      <c r="AH2191" s="100">
        <v>41.195895833333338</v>
      </c>
      <c r="AI2191" s="28">
        <v>0</v>
      </c>
      <c r="AJ2191" s="58">
        <v>15.69542</v>
      </c>
      <c r="AK2191" s="58"/>
      <c r="AL2191" s="35">
        <v>0</v>
      </c>
      <c r="AM2191" s="35"/>
      <c r="AN2191" s="35"/>
      <c r="AQ2191" s="24">
        <f t="shared" si="167"/>
        <v>1180.3289158333337</v>
      </c>
      <c r="AS2191" s="47">
        <v>315</v>
      </c>
      <c r="AU2191" s="20">
        <f t="shared" si="166"/>
        <v>1495.3289158333337</v>
      </c>
      <c r="AW2191" s="20">
        <f t="shared" ref="AW2191:AW2254" si="168">Z2191-AU2191</f>
        <v>101.16064249999954</v>
      </c>
    </row>
    <row r="2192" spans="1:49" x14ac:dyDescent="0.25">
      <c r="A2192" t="str">
        <f>VLOOKUP($B2192,'Cushing Balance'!$C$2:$E$500,3,TRUE)</f>
        <v>292015</v>
      </c>
      <c r="B2192" s="1">
        <v>42203</v>
      </c>
      <c r="C2192" s="31"/>
      <c r="D2192" s="101">
        <v>368.47946000000002</v>
      </c>
      <c r="E2192" s="110">
        <v>101.94677083333333</v>
      </c>
      <c r="F2192" s="105">
        <v>287.77581249999997</v>
      </c>
      <c r="G2192" s="27"/>
      <c r="H2192" s="111">
        <v>132.11714583333335</v>
      </c>
      <c r="I2192" s="106">
        <v>56.928333333333335</v>
      </c>
      <c r="J2192" s="109">
        <v>326.6505208333333</v>
      </c>
      <c r="K2192" s="104">
        <v>71.598875000000007</v>
      </c>
      <c r="L2192" s="107">
        <v>0</v>
      </c>
      <c r="M2192" s="117">
        <v>260.01579166666664</v>
      </c>
      <c r="N2192" s="108">
        <v>83.725250000000003</v>
      </c>
      <c r="O2192" s="116">
        <v>50.907812499999999</v>
      </c>
      <c r="P2192" s="116"/>
      <c r="Q2192" s="116"/>
      <c r="R2192" s="39">
        <v>0</v>
      </c>
      <c r="S2192" s="180">
        <v>226.56222916666667</v>
      </c>
      <c r="T2192" s="180">
        <f t="shared" si="162"/>
        <v>-33.453562499999975</v>
      </c>
      <c r="V2192" s="24">
        <f t="shared" si="164"/>
        <v>1740.1457724999998</v>
      </c>
      <c r="X2192" s="5">
        <v>82</v>
      </c>
      <c r="Z2192" s="20">
        <f t="shared" si="165"/>
        <v>1822.1457724999998</v>
      </c>
      <c r="AA2192" s="59">
        <f t="shared" si="163"/>
        <v>42203</v>
      </c>
      <c r="AB2192" s="25">
        <v>151.98743999999999</v>
      </c>
      <c r="AC2192" s="52">
        <v>355.00900000000001</v>
      </c>
      <c r="AD2192" s="53">
        <v>0</v>
      </c>
      <c r="AE2192" s="54">
        <v>441.21782999999999</v>
      </c>
      <c r="AF2192" s="55">
        <v>232.13798</v>
      </c>
      <c r="AG2192" s="56">
        <v>0</v>
      </c>
      <c r="AH2192" s="100">
        <v>59.272312499999998</v>
      </c>
      <c r="AI2192" s="28">
        <v>0</v>
      </c>
      <c r="AJ2192" s="58">
        <v>11.026290000000001</v>
      </c>
      <c r="AK2192" s="58"/>
      <c r="AL2192" s="35">
        <v>0</v>
      </c>
      <c r="AM2192" s="35"/>
      <c r="AN2192" s="35"/>
      <c r="AQ2192" s="24">
        <f t="shared" si="167"/>
        <v>1250.6508524999999</v>
      </c>
      <c r="AS2192" s="47">
        <v>315</v>
      </c>
      <c r="AU2192" s="20">
        <f t="shared" si="166"/>
        <v>1565.6508524999999</v>
      </c>
      <c r="AW2192" s="20">
        <f t="shared" si="168"/>
        <v>256.49491999999987</v>
      </c>
    </row>
    <row r="2193" spans="1:49" x14ac:dyDescent="0.25">
      <c r="A2193" t="str">
        <f>VLOOKUP($B2193,'Cushing Balance'!$C$2:$E$500,3,TRUE)</f>
        <v>292015</v>
      </c>
      <c r="B2193" s="1">
        <v>42204</v>
      </c>
      <c r="C2193" s="31"/>
      <c r="D2193" s="101">
        <v>108.98703999999999</v>
      </c>
      <c r="E2193" s="110">
        <v>24.249874999999999</v>
      </c>
      <c r="F2193" s="105">
        <v>324.75960416666669</v>
      </c>
      <c r="G2193" s="27"/>
      <c r="H2193" s="111">
        <v>114.01466666666667</v>
      </c>
      <c r="I2193" s="106">
        <v>68.385895833333322</v>
      </c>
      <c r="J2193" s="109">
        <v>321.26666666666671</v>
      </c>
      <c r="K2193" s="104">
        <v>69.68654166666667</v>
      </c>
      <c r="L2193" s="107">
        <v>0</v>
      </c>
      <c r="M2193" s="117">
        <v>278.41720833333329</v>
      </c>
      <c r="N2193" s="108">
        <v>135.04279166666666</v>
      </c>
      <c r="O2193" s="116">
        <v>51.289895833333333</v>
      </c>
      <c r="P2193" s="116"/>
      <c r="Q2193" s="116"/>
      <c r="R2193" s="39">
        <v>0</v>
      </c>
      <c r="S2193" s="180">
        <v>239.1195625</v>
      </c>
      <c r="T2193" s="180">
        <f t="shared" ref="T2193:T2256" si="169">S2193-M2193</f>
        <v>-39.297645833333291</v>
      </c>
      <c r="V2193" s="24">
        <f t="shared" si="164"/>
        <v>1496.1001858333334</v>
      </c>
      <c r="X2193" s="5">
        <v>82</v>
      </c>
      <c r="Z2193" s="20">
        <f t="shared" si="165"/>
        <v>1578.1001858333334</v>
      </c>
      <c r="AA2193" s="59">
        <f t="shared" si="163"/>
        <v>42204</v>
      </c>
      <c r="AB2193" s="25">
        <v>151.42325</v>
      </c>
      <c r="AC2193" s="52">
        <v>362.03352000000001</v>
      </c>
      <c r="AD2193" s="53">
        <v>240.44406000000001</v>
      </c>
      <c r="AE2193" s="54">
        <v>371.08913000000001</v>
      </c>
      <c r="AF2193" s="55">
        <v>230.98945999999998</v>
      </c>
      <c r="AG2193" s="56">
        <v>0</v>
      </c>
      <c r="AH2193" s="100">
        <v>40.548187499999997</v>
      </c>
      <c r="AI2193" s="28">
        <v>0</v>
      </c>
      <c r="AJ2193" s="58">
        <v>7.5652100000000004</v>
      </c>
      <c r="AK2193" s="58"/>
      <c r="AL2193" s="35">
        <v>0</v>
      </c>
      <c r="AM2193" s="35"/>
      <c r="AN2193" s="35"/>
      <c r="AQ2193" s="24">
        <f t="shared" si="167"/>
        <v>1404.0928175000001</v>
      </c>
      <c r="AS2193" s="47">
        <v>315</v>
      </c>
      <c r="AU2193" s="20">
        <f t="shared" si="166"/>
        <v>1719.0928175000001</v>
      </c>
      <c r="AW2193" s="20">
        <f t="shared" si="168"/>
        <v>-140.99263166666674</v>
      </c>
    </row>
    <row r="2194" spans="1:49" x14ac:dyDescent="0.25">
      <c r="A2194" t="str">
        <f>VLOOKUP($B2194,'Cushing Balance'!$C$2:$E$500,3,TRUE)</f>
        <v>292015</v>
      </c>
      <c r="B2194" s="1">
        <v>42205</v>
      </c>
      <c r="C2194" s="31"/>
      <c r="D2194" s="101">
        <v>24.781099999999999</v>
      </c>
      <c r="E2194" s="110">
        <v>148.91733333333335</v>
      </c>
      <c r="F2194" s="105">
        <v>313.74212499999999</v>
      </c>
      <c r="G2194" s="27"/>
      <c r="H2194" s="111">
        <v>131.35264583333336</v>
      </c>
      <c r="I2194" s="106">
        <v>55.319562500000004</v>
      </c>
      <c r="J2194" s="109">
        <v>245.02916666666667</v>
      </c>
      <c r="K2194" s="104">
        <v>64.460854166666664</v>
      </c>
      <c r="L2194" s="107">
        <v>0</v>
      </c>
      <c r="M2194" s="117">
        <v>267.20918749999998</v>
      </c>
      <c r="N2194" s="108">
        <v>107.35243749999999</v>
      </c>
      <c r="O2194" s="116">
        <v>50.255562500000003</v>
      </c>
      <c r="P2194" s="116"/>
      <c r="Q2194" s="116"/>
      <c r="R2194" s="39">
        <v>0</v>
      </c>
      <c r="S2194" s="180">
        <v>238.66639583333335</v>
      </c>
      <c r="T2194" s="180">
        <f t="shared" si="169"/>
        <v>-28.542791666666631</v>
      </c>
      <c r="V2194" s="24">
        <f t="shared" si="164"/>
        <v>1408.419975</v>
      </c>
      <c r="X2194" s="5">
        <v>82</v>
      </c>
      <c r="Z2194" s="20">
        <f t="shared" si="165"/>
        <v>1490.419975</v>
      </c>
      <c r="AA2194" s="59">
        <f t="shared" si="163"/>
        <v>42205</v>
      </c>
      <c r="AB2194" s="25">
        <v>151.41117000000003</v>
      </c>
      <c r="AC2194" s="52">
        <v>354.92253999999997</v>
      </c>
      <c r="AD2194" s="53">
        <v>99.513379999999998</v>
      </c>
      <c r="AE2194" s="54">
        <v>350.49546000000004</v>
      </c>
      <c r="AF2194" s="55">
        <v>229.22964999999999</v>
      </c>
      <c r="AG2194" s="56">
        <v>0</v>
      </c>
      <c r="AH2194" s="100">
        <v>25.857270833333331</v>
      </c>
      <c r="AI2194" s="28">
        <v>0</v>
      </c>
      <c r="AJ2194" s="58">
        <v>8.6770599999999991</v>
      </c>
      <c r="AK2194" s="58"/>
      <c r="AL2194" s="35">
        <v>0</v>
      </c>
      <c r="AM2194" s="35"/>
      <c r="AN2194" s="35"/>
      <c r="AQ2194" s="24">
        <f t="shared" si="167"/>
        <v>1220.1065308333334</v>
      </c>
      <c r="AS2194" s="47">
        <v>315</v>
      </c>
      <c r="AU2194" s="20">
        <f t="shared" si="166"/>
        <v>1535.1065308333334</v>
      </c>
      <c r="AW2194" s="20">
        <f t="shared" si="168"/>
        <v>-44.686555833333387</v>
      </c>
    </row>
    <row r="2195" spans="1:49" x14ac:dyDescent="0.25">
      <c r="A2195" t="str">
        <f>VLOOKUP($B2195,'Cushing Balance'!$C$2:$E$500,3,TRUE)</f>
        <v>292015</v>
      </c>
      <c r="B2195" s="1">
        <v>42206</v>
      </c>
      <c r="C2195" s="31"/>
      <c r="D2195" s="101">
        <v>254.51750000000001</v>
      </c>
      <c r="E2195" s="110">
        <v>189.04835416666666</v>
      </c>
      <c r="F2195" s="105">
        <v>347.21897916666671</v>
      </c>
      <c r="G2195" s="27"/>
      <c r="H2195" s="111">
        <v>132.09595833333336</v>
      </c>
      <c r="I2195" s="106">
        <v>78.801854166666672</v>
      </c>
      <c r="J2195" s="109">
        <v>314.06270833333332</v>
      </c>
      <c r="K2195" s="104">
        <v>62.241937499999999</v>
      </c>
      <c r="L2195" s="107">
        <v>0</v>
      </c>
      <c r="M2195" s="117">
        <v>265.31739583333331</v>
      </c>
      <c r="N2195" s="108">
        <v>120.858375</v>
      </c>
      <c r="O2195" s="116">
        <v>56.682458333333336</v>
      </c>
      <c r="P2195" s="116"/>
      <c r="Q2195" s="116"/>
      <c r="R2195" s="39">
        <v>0</v>
      </c>
      <c r="S2195" s="180">
        <v>224.48581250000001</v>
      </c>
      <c r="T2195" s="180">
        <f t="shared" si="169"/>
        <v>-40.831583333333299</v>
      </c>
      <c r="V2195" s="24">
        <f t="shared" si="164"/>
        <v>1820.8455208333335</v>
      </c>
      <c r="X2195" s="5">
        <v>82</v>
      </c>
      <c r="Z2195" s="20">
        <f t="shared" si="165"/>
        <v>1902.8455208333335</v>
      </c>
      <c r="AA2195" s="59">
        <f t="shared" si="163"/>
        <v>42206</v>
      </c>
      <c r="AB2195" s="25">
        <v>133.55224999999999</v>
      </c>
      <c r="AC2195" s="52">
        <v>350.35822999999999</v>
      </c>
      <c r="AD2195" s="53">
        <v>129.82846000000001</v>
      </c>
      <c r="AE2195" s="54">
        <v>258.80963000000003</v>
      </c>
      <c r="AF2195" s="55">
        <v>230.69092000000001</v>
      </c>
      <c r="AG2195" s="56">
        <v>0</v>
      </c>
      <c r="AH2195" s="100">
        <v>35.190416666666664</v>
      </c>
      <c r="AI2195" s="28">
        <v>0</v>
      </c>
      <c r="AJ2195" s="58">
        <v>15.26577</v>
      </c>
      <c r="AK2195" s="58"/>
      <c r="AL2195" s="35">
        <v>0</v>
      </c>
      <c r="AM2195" s="35"/>
      <c r="AN2195" s="35"/>
      <c r="AQ2195" s="24">
        <f t="shared" si="167"/>
        <v>1153.6956766666665</v>
      </c>
      <c r="AS2195" s="47">
        <v>315</v>
      </c>
      <c r="AU2195" s="20">
        <f t="shared" si="166"/>
        <v>1468.6956766666665</v>
      </c>
      <c r="AW2195" s="20">
        <f t="shared" si="168"/>
        <v>434.14984416666698</v>
      </c>
    </row>
    <row r="2196" spans="1:49" x14ac:dyDescent="0.25">
      <c r="A2196" t="str">
        <f>VLOOKUP($B2196,'Cushing Balance'!$C$2:$E$500,3,TRUE)</f>
        <v>292015</v>
      </c>
      <c r="B2196" s="1">
        <v>42207</v>
      </c>
      <c r="C2196" s="31"/>
      <c r="D2196" s="101">
        <v>87.34447999999999</v>
      </c>
      <c r="E2196" s="110">
        <v>184.04602083333333</v>
      </c>
      <c r="F2196" s="105">
        <v>353.60987499999999</v>
      </c>
      <c r="G2196" s="27"/>
      <c r="H2196" s="111">
        <v>124.3678125</v>
      </c>
      <c r="I2196" s="106">
        <v>75.750166666666672</v>
      </c>
      <c r="J2196" s="109">
        <v>231.5870625</v>
      </c>
      <c r="K2196" s="104">
        <v>62.064749999999997</v>
      </c>
      <c r="L2196" s="107">
        <v>1.115375</v>
      </c>
      <c r="M2196" s="117">
        <v>273.68299999999999</v>
      </c>
      <c r="N2196" s="108">
        <v>126.24935416666668</v>
      </c>
      <c r="O2196" s="116">
        <v>54.030583333333333</v>
      </c>
      <c r="P2196" s="116"/>
      <c r="Q2196" s="116"/>
      <c r="R2196" s="39">
        <v>0</v>
      </c>
      <c r="S2196" s="180">
        <v>260.5524375</v>
      </c>
      <c r="T2196" s="180">
        <f t="shared" si="169"/>
        <v>-13.130562499999996</v>
      </c>
      <c r="V2196" s="24">
        <f t="shared" si="164"/>
        <v>1573.8484800000001</v>
      </c>
      <c r="X2196" s="5">
        <v>82</v>
      </c>
      <c r="Z2196" s="20">
        <f t="shared" si="165"/>
        <v>1655.8484800000001</v>
      </c>
      <c r="AA2196" s="59">
        <f t="shared" si="163"/>
        <v>42207</v>
      </c>
      <c r="AB2196" s="25">
        <v>141.83468999999999</v>
      </c>
      <c r="AC2196" s="52">
        <v>353.39590000000004</v>
      </c>
      <c r="AD2196" s="53">
        <v>171.95415</v>
      </c>
      <c r="AE2196" s="54">
        <v>373.95841999999999</v>
      </c>
      <c r="AF2196" s="55">
        <v>229.93865</v>
      </c>
      <c r="AG2196" s="56">
        <v>0</v>
      </c>
      <c r="AH2196" s="100">
        <v>28.367125000000001</v>
      </c>
      <c r="AI2196" s="28">
        <v>0</v>
      </c>
      <c r="AJ2196" s="58">
        <v>15.60023</v>
      </c>
      <c r="AK2196" s="58"/>
      <c r="AL2196" s="35">
        <v>0</v>
      </c>
      <c r="AM2196" s="35"/>
      <c r="AN2196" s="35"/>
      <c r="AQ2196" s="24">
        <f t="shared" si="167"/>
        <v>1315.0491650000001</v>
      </c>
      <c r="AS2196" s="47">
        <v>315</v>
      </c>
      <c r="AU2196" s="20">
        <f t="shared" si="166"/>
        <v>1630.0491650000001</v>
      </c>
      <c r="AW2196" s="20">
        <f t="shared" si="168"/>
        <v>25.799314999999979</v>
      </c>
    </row>
    <row r="2197" spans="1:49" x14ac:dyDescent="0.25">
      <c r="A2197" t="str">
        <f>VLOOKUP($B2197,'Cushing Balance'!$C$2:$E$500,3,TRUE)</f>
        <v>292015</v>
      </c>
      <c r="B2197" s="1">
        <v>42208</v>
      </c>
      <c r="C2197" s="31"/>
      <c r="D2197" s="101">
        <v>52.955129999999997</v>
      </c>
      <c r="E2197" s="110">
        <v>187.25393750000001</v>
      </c>
      <c r="F2197" s="105">
        <v>421.46702083333332</v>
      </c>
      <c r="G2197" s="27"/>
      <c r="H2197" s="111">
        <v>131.67164583333334</v>
      </c>
      <c r="I2197" s="106">
        <v>96.088041666666669</v>
      </c>
      <c r="J2197" s="109">
        <v>263.79750000000001</v>
      </c>
      <c r="K2197" s="104">
        <v>71.875645833333323</v>
      </c>
      <c r="L2197" s="107">
        <v>0</v>
      </c>
      <c r="M2197" s="117">
        <v>259.65658333333334</v>
      </c>
      <c r="N2197" s="108">
        <v>127.94839583333332</v>
      </c>
      <c r="O2197" s="116">
        <v>56.443562499999999</v>
      </c>
      <c r="P2197" s="116"/>
      <c r="Q2197" s="116"/>
      <c r="R2197" s="39">
        <v>0</v>
      </c>
      <c r="S2197" s="180">
        <v>281.96297916666668</v>
      </c>
      <c r="T2197" s="180">
        <f t="shared" si="169"/>
        <v>22.30639583333334</v>
      </c>
      <c r="V2197" s="24">
        <f t="shared" si="164"/>
        <v>1669.1574633333332</v>
      </c>
      <c r="X2197" s="5">
        <v>82</v>
      </c>
      <c r="Z2197" s="20">
        <f t="shared" si="165"/>
        <v>1751.1574633333332</v>
      </c>
      <c r="AA2197" s="59">
        <f t="shared" si="163"/>
        <v>42208</v>
      </c>
      <c r="AB2197" s="25">
        <v>151.78081</v>
      </c>
      <c r="AC2197" s="52">
        <v>349.69677000000001</v>
      </c>
      <c r="AD2197" s="53">
        <v>203.32873000000001</v>
      </c>
      <c r="AE2197" s="54">
        <v>475.98750000000001</v>
      </c>
      <c r="AF2197" s="55">
        <v>232.88669000000002</v>
      </c>
      <c r="AG2197" s="56">
        <v>0</v>
      </c>
      <c r="AH2197" s="100">
        <v>42.572687500000001</v>
      </c>
      <c r="AI2197" s="28">
        <v>0</v>
      </c>
      <c r="AJ2197" s="58">
        <v>15.907500000000001</v>
      </c>
      <c r="AK2197" s="58"/>
      <c r="AL2197" s="35">
        <v>0</v>
      </c>
      <c r="AM2197" s="35"/>
      <c r="AN2197" s="35"/>
      <c r="AQ2197" s="24">
        <f t="shared" si="167"/>
        <v>1472.1606875</v>
      </c>
      <c r="AS2197" s="47">
        <v>315</v>
      </c>
      <c r="AU2197" s="20">
        <f t="shared" si="166"/>
        <v>1787.1606875</v>
      </c>
      <c r="AW2197" s="20">
        <f t="shared" si="168"/>
        <v>-36.003224166666769</v>
      </c>
    </row>
    <row r="2198" spans="1:49" x14ac:dyDescent="0.25">
      <c r="A2198" t="str">
        <f>VLOOKUP($B2198,'Cushing Balance'!$C$2:$E$500,3,TRUE)</f>
        <v>292015</v>
      </c>
      <c r="B2198" s="1">
        <v>42209</v>
      </c>
      <c r="C2198" s="31"/>
      <c r="D2198" s="101">
        <v>239.07017000000002</v>
      </c>
      <c r="E2198" s="110">
        <v>182.20975000000001</v>
      </c>
      <c r="F2198" s="105">
        <v>336.23987499999998</v>
      </c>
      <c r="G2198" s="27"/>
      <c r="H2198" s="111">
        <v>131.33402083333334</v>
      </c>
      <c r="I2198" s="106">
        <v>108.33495833333333</v>
      </c>
      <c r="J2198" s="109">
        <v>212.44027083333333</v>
      </c>
      <c r="K2198" s="104">
        <v>75.024645833333324</v>
      </c>
      <c r="L2198" s="107">
        <v>0</v>
      </c>
      <c r="M2198" s="117">
        <v>253.22414583333335</v>
      </c>
      <c r="N2198" s="108">
        <v>112.59495833333332</v>
      </c>
      <c r="O2198" s="116">
        <v>49.178249999999998</v>
      </c>
      <c r="P2198" s="116"/>
      <c r="Q2198" s="116"/>
      <c r="R2198" s="39">
        <v>0</v>
      </c>
      <c r="S2198" s="180">
        <v>280.44477083333334</v>
      </c>
      <c r="T2198" s="180">
        <f t="shared" si="169"/>
        <v>27.220624999999984</v>
      </c>
      <c r="V2198" s="24">
        <f t="shared" si="164"/>
        <v>1699.6510450000001</v>
      </c>
      <c r="X2198" s="5">
        <v>82</v>
      </c>
      <c r="Z2198" s="20">
        <f t="shared" si="165"/>
        <v>1781.6510450000001</v>
      </c>
      <c r="AA2198" s="59">
        <f t="shared" si="163"/>
        <v>42209</v>
      </c>
      <c r="AB2198" s="25">
        <v>149.76606000000001</v>
      </c>
      <c r="AC2198" s="52">
        <v>365.87975</v>
      </c>
      <c r="AD2198" s="53">
        <v>195.3801</v>
      </c>
      <c r="AE2198" s="54">
        <v>488.25502</v>
      </c>
      <c r="AF2198" s="55">
        <v>233.35492000000002</v>
      </c>
      <c r="AG2198" s="56">
        <v>0</v>
      </c>
      <c r="AH2198" s="100">
        <v>47.364354166666665</v>
      </c>
      <c r="AI2198" s="28">
        <v>0</v>
      </c>
      <c r="AJ2198" s="58">
        <v>16.372690000000002</v>
      </c>
      <c r="AK2198" s="58"/>
      <c r="AL2198" s="35">
        <v>0</v>
      </c>
      <c r="AM2198" s="35"/>
      <c r="AN2198" s="35"/>
      <c r="AQ2198" s="24">
        <f t="shared" si="167"/>
        <v>1496.3728941666666</v>
      </c>
      <c r="AS2198" s="47">
        <v>315</v>
      </c>
      <c r="AU2198" s="20">
        <f t="shared" si="166"/>
        <v>1811.3728941666666</v>
      </c>
      <c r="AW2198" s="20">
        <f t="shared" si="168"/>
        <v>-29.721849166666516</v>
      </c>
    </row>
    <row r="2199" spans="1:49" x14ac:dyDescent="0.25">
      <c r="A2199" t="str">
        <f>VLOOKUP($B2199,'Cushing Balance'!$C$2:$E$500,3,TRUE)</f>
        <v>302015</v>
      </c>
      <c r="B2199" s="1">
        <v>42210</v>
      </c>
      <c r="C2199" s="31"/>
      <c r="D2199" s="101">
        <v>343.58294000000001</v>
      </c>
      <c r="E2199" s="110">
        <v>180.81408333333334</v>
      </c>
      <c r="F2199" s="105">
        <v>326.8613125</v>
      </c>
      <c r="G2199" s="27"/>
      <c r="H2199" s="111">
        <v>123.49783333333333</v>
      </c>
      <c r="I2199" s="106">
        <v>78.966895833333325</v>
      </c>
      <c r="J2199" s="109">
        <v>316.14083333333332</v>
      </c>
      <c r="K2199" s="104">
        <v>73.348583333333323</v>
      </c>
      <c r="L2199" s="107">
        <v>0</v>
      </c>
      <c r="M2199" s="117">
        <v>260.75787500000001</v>
      </c>
      <c r="N2199" s="108">
        <v>115.56966666666668</v>
      </c>
      <c r="O2199" s="116">
        <v>54.192270833333339</v>
      </c>
      <c r="P2199" s="116"/>
      <c r="Q2199" s="116"/>
      <c r="R2199" s="39">
        <v>0</v>
      </c>
      <c r="S2199" s="180">
        <v>278.07816666666668</v>
      </c>
      <c r="T2199" s="180">
        <f t="shared" si="169"/>
        <v>17.320291666666662</v>
      </c>
      <c r="V2199" s="24">
        <f t="shared" si="164"/>
        <v>1873.7322941666671</v>
      </c>
      <c r="X2199" s="5">
        <v>82</v>
      </c>
      <c r="Z2199" s="20">
        <f t="shared" si="165"/>
        <v>1955.7322941666671</v>
      </c>
      <c r="AA2199" s="59">
        <f t="shared" si="163"/>
        <v>42210</v>
      </c>
      <c r="AB2199" s="25">
        <v>151.42490000000001</v>
      </c>
      <c r="AC2199" s="52">
        <v>352.21322999999995</v>
      </c>
      <c r="AD2199" s="53">
        <v>281.98993999999999</v>
      </c>
      <c r="AE2199" s="54">
        <v>465.88022999999998</v>
      </c>
      <c r="AF2199" s="55">
        <v>227.91051999999999</v>
      </c>
      <c r="AG2199" s="56">
        <v>0</v>
      </c>
      <c r="AH2199" s="100">
        <v>41.249979166666662</v>
      </c>
      <c r="AI2199" s="28">
        <v>0</v>
      </c>
      <c r="AJ2199" s="58">
        <v>13.082750000000001</v>
      </c>
      <c r="AK2199" s="58"/>
      <c r="AL2199" s="35">
        <v>0</v>
      </c>
      <c r="AM2199" s="35"/>
      <c r="AN2199" s="35"/>
      <c r="AQ2199" s="24">
        <f t="shared" si="167"/>
        <v>1533.7515491666666</v>
      </c>
      <c r="AS2199" s="47">
        <v>315</v>
      </c>
      <c r="AU2199" s="20">
        <f t="shared" si="166"/>
        <v>1848.7515491666666</v>
      </c>
      <c r="AW2199" s="20">
        <f t="shared" si="168"/>
        <v>106.98074500000052</v>
      </c>
    </row>
    <row r="2200" spans="1:49" x14ac:dyDescent="0.25">
      <c r="A2200" t="str">
        <f>VLOOKUP($B2200,'Cushing Balance'!$C$2:$E$500,3,TRUE)</f>
        <v>302015</v>
      </c>
      <c r="B2200" s="1">
        <v>42211</v>
      </c>
      <c r="C2200" s="31"/>
      <c r="D2200" s="101">
        <v>10.65846</v>
      </c>
      <c r="E2200" s="110">
        <v>186.92395833333333</v>
      </c>
      <c r="F2200" s="105">
        <v>321.47847916666666</v>
      </c>
      <c r="G2200" s="27"/>
      <c r="H2200" s="111">
        <v>117.9670625</v>
      </c>
      <c r="I2200" s="106">
        <v>70.510229166666676</v>
      </c>
      <c r="J2200" s="109">
        <v>270.2766458333333</v>
      </c>
      <c r="K2200" s="104">
        <v>73.293312499999999</v>
      </c>
      <c r="L2200" s="107">
        <v>0</v>
      </c>
      <c r="M2200" s="117">
        <v>262.47206249999999</v>
      </c>
      <c r="N2200" s="108">
        <v>128.41512499999999</v>
      </c>
      <c r="O2200" s="116">
        <v>51.234541666666665</v>
      </c>
      <c r="P2200" s="116"/>
      <c r="Q2200" s="116"/>
      <c r="R2200" s="39">
        <v>0</v>
      </c>
      <c r="S2200" s="180">
        <v>280.83643749999999</v>
      </c>
      <c r="T2200" s="180">
        <f t="shared" si="169"/>
        <v>18.364374999999995</v>
      </c>
      <c r="V2200" s="24">
        <f t="shared" si="164"/>
        <v>1493.2298766666668</v>
      </c>
      <c r="X2200" s="5">
        <v>82</v>
      </c>
      <c r="Z2200" s="20">
        <f t="shared" si="165"/>
        <v>1575.2298766666668</v>
      </c>
      <c r="AA2200" s="59">
        <f t="shared" si="163"/>
        <v>42211</v>
      </c>
      <c r="AB2200" s="25">
        <v>154.05219</v>
      </c>
      <c r="AC2200" s="52">
        <v>356.73450000000003</v>
      </c>
      <c r="AD2200" s="53">
        <v>285.96972999999997</v>
      </c>
      <c r="AE2200" s="54">
        <v>445.04953999999998</v>
      </c>
      <c r="AF2200" s="55">
        <v>230.68796</v>
      </c>
      <c r="AG2200" s="56">
        <v>0</v>
      </c>
      <c r="AH2200" s="100">
        <v>49.307395833333338</v>
      </c>
      <c r="AI2200" s="28">
        <v>0</v>
      </c>
      <c r="AJ2200" s="58">
        <v>16.249479999999998</v>
      </c>
      <c r="AK2200" s="58"/>
      <c r="AL2200" s="35">
        <v>0</v>
      </c>
      <c r="AM2200" s="35"/>
      <c r="AN2200" s="35"/>
      <c r="AQ2200" s="24">
        <f t="shared" si="167"/>
        <v>1538.0507958333333</v>
      </c>
      <c r="AS2200" s="47">
        <v>315</v>
      </c>
      <c r="AU2200" s="20">
        <f t="shared" si="166"/>
        <v>1853.0507958333333</v>
      </c>
      <c r="AW2200" s="20">
        <f t="shared" si="168"/>
        <v>-277.8209191666665</v>
      </c>
    </row>
    <row r="2201" spans="1:49" x14ac:dyDescent="0.25">
      <c r="A2201" t="str">
        <f>VLOOKUP($B2201,'Cushing Balance'!$C$2:$E$500,3,TRUE)</f>
        <v>302015</v>
      </c>
      <c r="B2201" s="1">
        <v>42212</v>
      </c>
      <c r="C2201" s="31"/>
      <c r="D2201" s="101">
        <v>294.43034999999998</v>
      </c>
      <c r="E2201" s="110">
        <v>189.64875000000001</v>
      </c>
      <c r="F2201" s="105">
        <v>310.8513958333333</v>
      </c>
      <c r="G2201" s="27"/>
      <c r="H2201" s="111">
        <v>118.78491666666667</v>
      </c>
      <c r="I2201" s="106">
        <v>61.045250000000003</v>
      </c>
      <c r="J2201" s="109">
        <v>139.73281249999999</v>
      </c>
      <c r="K2201" s="104">
        <v>73.206041666666678</v>
      </c>
      <c r="L2201" s="107">
        <v>0</v>
      </c>
      <c r="M2201" s="117">
        <v>258.90285416666666</v>
      </c>
      <c r="N2201" s="108">
        <v>119.5344375</v>
      </c>
      <c r="O2201" s="116">
        <v>55.873979166666665</v>
      </c>
      <c r="P2201" s="116"/>
      <c r="Q2201" s="116"/>
      <c r="R2201" s="39">
        <v>0</v>
      </c>
      <c r="S2201" s="180">
        <v>276.76108333333332</v>
      </c>
      <c r="T2201" s="180">
        <f t="shared" si="169"/>
        <v>17.858229166666661</v>
      </c>
      <c r="V2201" s="24">
        <f t="shared" si="164"/>
        <v>1622.0107874999999</v>
      </c>
      <c r="X2201" s="5">
        <v>82</v>
      </c>
      <c r="Z2201" s="20">
        <f t="shared" si="165"/>
        <v>1704.0107874999999</v>
      </c>
      <c r="AA2201" s="59">
        <f t="shared" si="163"/>
        <v>42212</v>
      </c>
      <c r="AB2201" s="25">
        <v>150.63485</v>
      </c>
      <c r="AC2201" s="52">
        <v>352.60041999999999</v>
      </c>
      <c r="AD2201" s="53">
        <v>327.38746000000003</v>
      </c>
      <c r="AE2201" s="54">
        <v>449.82877000000002</v>
      </c>
      <c r="AF2201" s="55">
        <v>148.09608</v>
      </c>
      <c r="AG2201" s="56">
        <v>0</v>
      </c>
      <c r="AH2201" s="100">
        <v>99.793916666666675</v>
      </c>
      <c r="AI2201" s="28">
        <v>0</v>
      </c>
      <c r="AJ2201" s="58">
        <v>16.105650000000001</v>
      </c>
      <c r="AK2201" s="58"/>
      <c r="AL2201" s="35">
        <v>0</v>
      </c>
      <c r="AM2201" s="35"/>
      <c r="AN2201" s="35"/>
      <c r="AQ2201" s="24">
        <f t="shared" si="167"/>
        <v>1544.4471466666669</v>
      </c>
      <c r="AS2201" s="47">
        <v>315</v>
      </c>
      <c r="AU2201" s="20">
        <f t="shared" si="166"/>
        <v>1859.4471466666669</v>
      </c>
      <c r="AW2201" s="20">
        <f t="shared" si="168"/>
        <v>-155.43635916666699</v>
      </c>
    </row>
    <row r="2202" spans="1:49" x14ac:dyDescent="0.25">
      <c r="A2202" t="str">
        <f>VLOOKUP($B2202,'Cushing Balance'!$C$2:$E$500,3,TRUE)</f>
        <v>302015</v>
      </c>
      <c r="B2202" s="1">
        <v>42213</v>
      </c>
      <c r="C2202" s="31"/>
      <c r="D2202" s="101">
        <v>257.06193999999999</v>
      </c>
      <c r="E2202" s="110">
        <v>185.80452083333336</v>
      </c>
      <c r="F2202" s="105">
        <v>311.11772916666666</v>
      </c>
      <c r="G2202" s="27"/>
      <c r="H2202" s="111">
        <v>119.22199999999999</v>
      </c>
      <c r="I2202" s="106">
        <v>89.305437499999996</v>
      </c>
      <c r="J2202" s="109">
        <v>97.96908333333333</v>
      </c>
      <c r="K2202" s="104">
        <v>72.320104166666667</v>
      </c>
      <c r="L2202" s="107">
        <v>0</v>
      </c>
      <c r="M2202" s="117">
        <v>245.33877083333334</v>
      </c>
      <c r="N2202" s="108">
        <v>72.978583333333333</v>
      </c>
      <c r="O2202" s="116">
        <v>61.372479166666665</v>
      </c>
      <c r="P2202" s="116"/>
      <c r="Q2202" s="116"/>
      <c r="R2202" s="39">
        <v>0</v>
      </c>
      <c r="S2202" s="180">
        <v>275.13922916666667</v>
      </c>
      <c r="T2202" s="180">
        <f t="shared" si="169"/>
        <v>29.800458333333324</v>
      </c>
      <c r="V2202" s="24">
        <f t="shared" si="164"/>
        <v>1512.4906483333334</v>
      </c>
      <c r="X2202" s="5">
        <v>82</v>
      </c>
      <c r="Z2202" s="20">
        <f t="shared" si="165"/>
        <v>1594.4906483333334</v>
      </c>
      <c r="AA2202" s="59">
        <f t="shared" si="163"/>
        <v>42213</v>
      </c>
      <c r="AB2202" s="25">
        <v>151.19579000000002</v>
      </c>
      <c r="AC2202" s="52">
        <v>352.89969000000002</v>
      </c>
      <c r="AD2202" s="53">
        <v>307.75615000000005</v>
      </c>
      <c r="AE2202" s="54">
        <v>442.33502000000004</v>
      </c>
      <c r="AF2202" s="55">
        <v>226.29069000000001</v>
      </c>
      <c r="AG2202" s="56">
        <v>0</v>
      </c>
      <c r="AH2202" s="100">
        <v>104.92406250000001</v>
      </c>
      <c r="AI2202" s="28">
        <v>0</v>
      </c>
      <c r="AJ2202" s="58">
        <v>16.160350000000001</v>
      </c>
      <c r="AK2202" s="58"/>
      <c r="AL2202" s="35">
        <v>0</v>
      </c>
      <c r="AM2202" s="35"/>
      <c r="AN2202" s="35"/>
      <c r="AQ2202" s="24">
        <f t="shared" si="167"/>
        <v>1601.5617525000002</v>
      </c>
      <c r="AS2202" s="47">
        <v>315</v>
      </c>
      <c r="AU2202" s="20">
        <f t="shared" si="166"/>
        <v>1916.5617525000002</v>
      </c>
      <c r="AW2202" s="20">
        <f t="shared" si="168"/>
        <v>-322.07110416666683</v>
      </c>
    </row>
    <row r="2203" spans="1:49" x14ac:dyDescent="0.25">
      <c r="A2203" t="str">
        <f>VLOOKUP($B2203,'Cushing Balance'!$C$2:$E$500,3,TRUE)</f>
        <v>302015</v>
      </c>
      <c r="B2203" s="1">
        <v>42214</v>
      </c>
      <c r="C2203" s="31"/>
      <c r="D2203" s="101">
        <v>343.62338</v>
      </c>
      <c r="E2203" s="110">
        <v>184.96431250000001</v>
      </c>
      <c r="F2203" s="105">
        <v>309.0003958333333</v>
      </c>
      <c r="G2203" s="27"/>
      <c r="H2203" s="111">
        <v>122.85847916666667</v>
      </c>
      <c r="I2203" s="106">
        <v>79.09470833333333</v>
      </c>
      <c r="J2203" s="109">
        <v>253.62104166666666</v>
      </c>
      <c r="K2203" s="104">
        <v>74.005624999999995</v>
      </c>
      <c r="L2203" s="107">
        <v>0</v>
      </c>
      <c r="M2203" s="117">
        <v>264.69572916666669</v>
      </c>
      <c r="N2203" s="108">
        <v>143.02704166666666</v>
      </c>
      <c r="O2203" s="116">
        <v>57.501020833333335</v>
      </c>
      <c r="P2203" s="116"/>
      <c r="Q2203" s="116"/>
      <c r="R2203" s="39">
        <v>0</v>
      </c>
      <c r="S2203" s="180">
        <v>284.78252083333331</v>
      </c>
      <c r="T2203" s="180">
        <f t="shared" si="169"/>
        <v>20.086791666666613</v>
      </c>
      <c r="V2203" s="24">
        <f t="shared" si="164"/>
        <v>1832.3917341666668</v>
      </c>
      <c r="X2203" s="5">
        <v>82</v>
      </c>
      <c r="Z2203" s="20">
        <f t="shared" si="165"/>
        <v>1914.3917341666668</v>
      </c>
      <c r="AA2203" s="59">
        <f t="shared" si="163"/>
        <v>42214</v>
      </c>
      <c r="AB2203" s="25">
        <v>146.61533</v>
      </c>
      <c r="AC2203" s="52">
        <v>352.76229000000001</v>
      </c>
      <c r="AD2203" s="53">
        <v>311.34994</v>
      </c>
      <c r="AE2203" s="54">
        <v>488.14827000000002</v>
      </c>
      <c r="AF2203" s="55">
        <v>232.03739999999999</v>
      </c>
      <c r="AG2203" s="56">
        <v>0</v>
      </c>
      <c r="AH2203" s="100">
        <v>108.79172916666667</v>
      </c>
      <c r="AI2203" s="28">
        <v>0</v>
      </c>
      <c r="AJ2203" s="58">
        <v>16.28031</v>
      </c>
      <c r="AK2203" s="58"/>
      <c r="AL2203" s="35">
        <v>0</v>
      </c>
      <c r="AM2203" s="35"/>
      <c r="AN2203" s="35"/>
      <c r="AQ2203" s="24">
        <f t="shared" si="167"/>
        <v>1655.9852691666667</v>
      </c>
      <c r="AS2203" s="47">
        <v>315</v>
      </c>
      <c r="AU2203" s="20">
        <f t="shared" si="166"/>
        <v>1970.9852691666667</v>
      </c>
      <c r="AW2203" s="20">
        <f t="shared" si="168"/>
        <v>-56.593534999999974</v>
      </c>
    </row>
    <row r="2204" spans="1:49" x14ac:dyDescent="0.25">
      <c r="A2204" t="str">
        <f>VLOOKUP($B2204,'Cushing Balance'!$C$2:$E$500,3,TRUE)</f>
        <v>302015</v>
      </c>
      <c r="B2204" s="1">
        <v>42215</v>
      </c>
      <c r="C2204" s="31"/>
      <c r="D2204" s="101">
        <v>331.875</v>
      </c>
      <c r="E2204" s="110">
        <v>190.97412499999999</v>
      </c>
      <c r="F2204" s="105">
        <v>315.49016666666671</v>
      </c>
      <c r="G2204" s="27"/>
      <c r="H2204" s="111">
        <v>116.95616666666668</v>
      </c>
      <c r="I2204" s="106">
        <v>80.565145833333332</v>
      </c>
      <c r="J2204" s="109">
        <v>292.24560416666668</v>
      </c>
      <c r="K2204" s="104">
        <v>65.180666666666667</v>
      </c>
      <c r="L2204" s="107">
        <v>0</v>
      </c>
      <c r="M2204" s="117">
        <v>257.59322916666667</v>
      </c>
      <c r="N2204" s="108">
        <v>150</v>
      </c>
      <c r="O2204" s="116">
        <v>50.896854166666664</v>
      </c>
      <c r="P2204" s="116"/>
      <c r="Q2204" s="116"/>
      <c r="R2204" s="39">
        <v>0</v>
      </c>
      <c r="S2204" s="180">
        <v>278.08168749999999</v>
      </c>
      <c r="T2204" s="180">
        <f t="shared" si="169"/>
        <v>20.488458333333313</v>
      </c>
      <c r="V2204" s="24">
        <f t="shared" si="164"/>
        <v>1851.7769583333331</v>
      </c>
      <c r="X2204" s="5">
        <v>82</v>
      </c>
      <c r="Z2204" s="20">
        <f t="shared" si="165"/>
        <v>1933.7769583333331</v>
      </c>
      <c r="AA2204" s="59">
        <f t="shared" si="163"/>
        <v>42215</v>
      </c>
      <c r="AB2204" s="25">
        <v>152.89548000000002</v>
      </c>
      <c r="AC2204" s="52">
        <v>242.93669</v>
      </c>
      <c r="AD2204" s="53">
        <v>313.38409999999999</v>
      </c>
      <c r="AE2204" s="54">
        <v>435.82346000000001</v>
      </c>
      <c r="AF2204" s="55">
        <v>234.06988000000001</v>
      </c>
      <c r="AG2204" s="56">
        <v>0</v>
      </c>
      <c r="AH2204" s="100">
        <v>105.7850625</v>
      </c>
      <c r="AI2204" s="28">
        <v>0</v>
      </c>
      <c r="AJ2204" s="58">
        <v>16.27788</v>
      </c>
      <c r="AK2204" s="58"/>
      <c r="AL2204" s="35">
        <v>0</v>
      </c>
      <c r="AM2204" s="35"/>
      <c r="AN2204" s="35"/>
      <c r="AQ2204" s="24">
        <f t="shared" si="167"/>
        <v>1501.1725525000002</v>
      </c>
      <c r="AS2204" s="47">
        <v>315</v>
      </c>
      <c r="AU2204" s="20">
        <f t="shared" si="166"/>
        <v>1816.1725525000002</v>
      </c>
      <c r="AW2204" s="20">
        <f t="shared" si="168"/>
        <v>117.60440583333298</v>
      </c>
    </row>
    <row r="2205" spans="1:49" x14ac:dyDescent="0.25">
      <c r="A2205" t="str">
        <f>VLOOKUP($B2205,'Cushing Balance'!$C$2:$E$500,3,TRUE)</f>
        <v>302015</v>
      </c>
      <c r="B2205" s="1">
        <v>42216</v>
      </c>
      <c r="C2205" s="31"/>
      <c r="D2205" s="101">
        <v>331.875</v>
      </c>
      <c r="E2205" s="110">
        <v>179.86210416666665</v>
      </c>
      <c r="F2205" s="105">
        <v>325.36829166666666</v>
      </c>
      <c r="G2205" s="27"/>
      <c r="H2205" s="111">
        <v>130.40418750000001</v>
      </c>
      <c r="I2205" s="106">
        <v>83.310291666666672</v>
      </c>
      <c r="J2205" s="109">
        <v>252.8214375</v>
      </c>
      <c r="K2205" s="104">
        <v>62.643583333333339</v>
      </c>
      <c r="L2205" s="107">
        <v>0</v>
      </c>
      <c r="M2205" s="117">
        <v>267.21147916666666</v>
      </c>
      <c r="N2205" s="108">
        <v>129.7699375</v>
      </c>
      <c r="O2205" s="116">
        <v>67.838791666666665</v>
      </c>
      <c r="P2205" s="116"/>
      <c r="Q2205" s="116"/>
      <c r="R2205" s="39">
        <v>0</v>
      </c>
      <c r="S2205" s="180">
        <v>277.10720833333329</v>
      </c>
      <c r="T2205" s="180">
        <f t="shared" si="169"/>
        <v>9.8957291666666265</v>
      </c>
      <c r="V2205" s="24">
        <f t="shared" si="164"/>
        <v>1831.1051041666667</v>
      </c>
      <c r="X2205" s="5">
        <v>82</v>
      </c>
      <c r="Z2205" s="20">
        <f t="shared" si="165"/>
        <v>1913.1051041666667</v>
      </c>
      <c r="AA2205" s="59">
        <f t="shared" si="163"/>
        <v>42216</v>
      </c>
      <c r="AB2205" s="25">
        <v>150.66117000000003</v>
      </c>
      <c r="AC2205" s="52">
        <v>228.75894</v>
      </c>
      <c r="AD2205" s="53">
        <v>253.37875</v>
      </c>
      <c r="AE2205" s="54">
        <v>465.28834999999998</v>
      </c>
      <c r="AF2205" s="55">
        <v>234.33265</v>
      </c>
      <c r="AG2205" s="56">
        <v>0</v>
      </c>
      <c r="AH2205" s="100">
        <v>114.4134375</v>
      </c>
      <c r="AI2205" s="28">
        <v>0</v>
      </c>
      <c r="AJ2205" s="58">
        <v>16.002269999999999</v>
      </c>
      <c r="AK2205" s="58"/>
      <c r="AL2205" s="35">
        <v>0</v>
      </c>
      <c r="AM2205" s="35"/>
      <c r="AN2205" s="35"/>
      <c r="AQ2205" s="24">
        <f t="shared" si="167"/>
        <v>1462.8355675</v>
      </c>
      <c r="AS2205" s="47">
        <v>315</v>
      </c>
      <c r="AU2205" s="20">
        <f t="shared" si="166"/>
        <v>1777.8355675</v>
      </c>
      <c r="AW2205" s="20">
        <f t="shared" si="168"/>
        <v>135.26953666666668</v>
      </c>
    </row>
    <row r="2206" spans="1:49" x14ac:dyDescent="0.25">
      <c r="A2206" t="str">
        <f>VLOOKUP($B2206,'Cushing Balance'!$C$2:$E$500,3,TRUE)</f>
        <v>312015</v>
      </c>
      <c r="B2206" s="1">
        <v>42217</v>
      </c>
      <c r="C2206" s="31"/>
      <c r="D2206" s="101">
        <v>4.6965200000000005</v>
      </c>
      <c r="E2206" s="110">
        <v>189.34800000000001</v>
      </c>
      <c r="F2206" s="105">
        <v>326.06166666666667</v>
      </c>
      <c r="G2206" s="27"/>
      <c r="H2206" s="111">
        <v>122.39460416666667</v>
      </c>
      <c r="I2206" s="106">
        <v>72.647395833333334</v>
      </c>
      <c r="J2206" s="109">
        <v>195.59822916666667</v>
      </c>
      <c r="K2206" s="104">
        <v>59.202645833333335</v>
      </c>
      <c r="L2206" s="107">
        <v>0</v>
      </c>
      <c r="M2206" s="117">
        <v>259.95254166666666</v>
      </c>
      <c r="N2206" s="108">
        <v>102.615875</v>
      </c>
      <c r="O2206" s="116">
        <v>44.195458333333335</v>
      </c>
      <c r="P2206" s="116"/>
      <c r="Q2206" s="116"/>
      <c r="R2206" s="39">
        <v>0</v>
      </c>
      <c r="S2206" s="180">
        <v>269.98154166666666</v>
      </c>
      <c r="T2206" s="180">
        <f t="shared" si="169"/>
        <v>10.028999999999996</v>
      </c>
      <c r="V2206" s="24">
        <f t="shared" si="164"/>
        <v>1376.7129366666666</v>
      </c>
      <c r="X2206" s="5">
        <v>82</v>
      </c>
      <c r="Z2206" s="20">
        <f t="shared" si="165"/>
        <v>1458.7129366666666</v>
      </c>
      <c r="AA2206" s="59">
        <f t="shared" si="163"/>
        <v>42217</v>
      </c>
      <c r="AB2206" s="25">
        <v>152.97744</v>
      </c>
      <c r="AC2206" s="52">
        <v>360.86435</v>
      </c>
      <c r="AD2206" s="53">
        <v>328.44416999999999</v>
      </c>
      <c r="AE2206" s="54">
        <v>390.92509999999999</v>
      </c>
      <c r="AF2206" s="55">
        <v>232.40652</v>
      </c>
      <c r="AG2206" s="56">
        <v>0</v>
      </c>
      <c r="AH2206" s="100">
        <v>66.665187500000002</v>
      </c>
      <c r="AI2206" s="28">
        <v>0</v>
      </c>
      <c r="AJ2206" s="58">
        <v>14.939290000000002</v>
      </c>
      <c r="AK2206" s="58"/>
      <c r="AL2206" s="35">
        <v>0</v>
      </c>
      <c r="AM2206" s="35"/>
      <c r="AN2206" s="35"/>
      <c r="AQ2206" s="24">
        <f t="shared" si="167"/>
        <v>1547.2220574999999</v>
      </c>
      <c r="AS2206" s="47">
        <v>315</v>
      </c>
      <c r="AU2206" s="20">
        <f t="shared" si="166"/>
        <v>1862.2220574999999</v>
      </c>
      <c r="AW2206" s="20">
        <f t="shared" si="168"/>
        <v>-403.50912083333333</v>
      </c>
    </row>
    <row r="2207" spans="1:49" x14ac:dyDescent="0.25">
      <c r="A2207" t="str">
        <f>VLOOKUP($B2207,'Cushing Balance'!$C$2:$E$500,3,TRUE)</f>
        <v>312015</v>
      </c>
      <c r="B2207" s="1">
        <v>42218</v>
      </c>
      <c r="C2207" s="31"/>
      <c r="D2207" s="101">
        <v>300.15890000000002</v>
      </c>
      <c r="E2207" s="110">
        <v>184.05081250000001</v>
      </c>
      <c r="F2207" s="105">
        <v>327.05427083333331</v>
      </c>
      <c r="G2207" s="27"/>
      <c r="H2207" s="111">
        <v>129.86375000000001</v>
      </c>
      <c r="I2207" s="106">
        <v>59.314458333333334</v>
      </c>
      <c r="J2207" s="109">
        <v>246.18577083333335</v>
      </c>
      <c r="K2207" s="104">
        <v>41.932875000000003</v>
      </c>
      <c r="L2207" s="107">
        <v>0</v>
      </c>
      <c r="M2207" s="117">
        <v>263.49252083333329</v>
      </c>
      <c r="N2207" s="108">
        <v>102.46154166666668</v>
      </c>
      <c r="O2207" s="116">
        <v>46.173833333333334</v>
      </c>
      <c r="P2207" s="116"/>
      <c r="Q2207" s="116"/>
      <c r="R2207" s="39">
        <v>0</v>
      </c>
      <c r="S2207" s="180">
        <v>280.9736666666667</v>
      </c>
      <c r="T2207" s="180">
        <f t="shared" si="169"/>
        <v>17.481145833333414</v>
      </c>
      <c r="V2207" s="24">
        <f t="shared" si="164"/>
        <v>1700.6887333333329</v>
      </c>
      <c r="X2207" s="5">
        <v>82</v>
      </c>
      <c r="Z2207" s="20">
        <f t="shared" si="165"/>
        <v>1782.6887333333329</v>
      </c>
      <c r="AA2207" s="59">
        <f t="shared" si="163"/>
        <v>42218</v>
      </c>
      <c r="AB2207" s="25">
        <v>151.84402</v>
      </c>
      <c r="AC2207" s="52">
        <v>345.04396000000003</v>
      </c>
      <c r="AD2207" s="53">
        <v>312.79283000000004</v>
      </c>
      <c r="AE2207" s="54">
        <v>498.50574999999998</v>
      </c>
      <c r="AF2207" s="55">
        <v>233.18126999999998</v>
      </c>
      <c r="AG2207" s="56">
        <v>0</v>
      </c>
      <c r="AH2207" s="100">
        <v>124.00064583333332</v>
      </c>
      <c r="AI2207" s="28">
        <v>0</v>
      </c>
      <c r="AJ2207" s="58">
        <v>15.307790000000001</v>
      </c>
      <c r="AK2207" s="58"/>
      <c r="AL2207" s="35">
        <v>0</v>
      </c>
      <c r="AM2207" s="35"/>
      <c r="AN2207" s="35"/>
      <c r="AQ2207" s="24">
        <f t="shared" si="167"/>
        <v>1680.6762658333334</v>
      </c>
      <c r="AS2207" s="47">
        <v>315</v>
      </c>
      <c r="AU2207" s="20">
        <f t="shared" si="166"/>
        <v>1995.6762658333334</v>
      </c>
      <c r="AW2207" s="20">
        <f t="shared" si="168"/>
        <v>-212.9875325000005</v>
      </c>
    </row>
    <row r="2208" spans="1:49" x14ac:dyDescent="0.25">
      <c r="A2208" t="str">
        <f>VLOOKUP($B2208,'Cushing Balance'!$C$2:$E$500,3,TRUE)</f>
        <v>312015</v>
      </c>
      <c r="B2208" s="1">
        <v>42219</v>
      </c>
      <c r="C2208" s="31"/>
      <c r="D2208" s="101">
        <v>331.63483000000002</v>
      </c>
      <c r="E2208" s="110">
        <v>182.40858333333335</v>
      </c>
      <c r="F2208" s="105">
        <v>329.1615625</v>
      </c>
      <c r="G2208" s="27"/>
      <c r="H2208" s="111">
        <v>124.61729166666667</v>
      </c>
      <c r="I2208" s="106">
        <v>71.932749999999999</v>
      </c>
      <c r="J2208" s="109">
        <v>180.20462499999999</v>
      </c>
      <c r="K2208" s="104">
        <v>54.410187499999999</v>
      </c>
      <c r="L2208" s="107">
        <v>0</v>
      </c>
      <c r="M2208" s="117">
        <v>256.16356250000001</v>
      </c>
      <c r="N2208" s="108">
        <v>111.72566666666667</v>
      </c>
      <c r="O2208" s="116">
        <v>47.1565625</v>
      </c>
      <c r="P2208" s="116"/>
      <c r="Q2208" s="116"/>
      <c r="R2208" s="39">
        <v>0</v>
      </c>
      <c r="S2208" s="180">
        <v>278.4068125</v>
      </c>
      <c r="T2208" s="180">
        <f t="shared" si="169"/>
        <v>22.243249999999989</v>
      </c>
      <c r="V2208" s="24">
        <f t="shared" si="164"/>
        <v>1689.4156216666668</v>
      </c>
      <c r="X2208" s="5">
        <v>82</v>
      </c>
      <c r="Z2208" s="20">
        <f t="shared" si="165"/>
        <v>1771.4156216666668</v>
      </c>
      <c r="AA2208" s="59">
        <f t="shared" si="163"/>
        <v>42219</v>
      </c>
      <c r="AB2208" s="25">
        <v>151.81417000000002</v>
      </c>
      <c r="AC2208" s="52">
        <v>345.87897999999996</v>
      </c>
      <c r="AD2208" s="53">
        <v>210.66970999999998</v>
      </c>
      <c r="AE2208" s="54">
        <v>464.46796000000001</v>
      </c>
      <c r="AF2208" s="55">
        <v>233.83481</v>
      </c>
      <c r="AG2208" s="56">
        <v>0</v>
      </c>
      <c r="AH2208" s="100">
        <v>121.44610416666667</v>
      </c>
      <c r="AI2208" s="28">
        <v>0</v>
      </c>
      <c r="AJ2208" s="58">
        <v>14.0214</v>
      </c>
      <c r="AK2208" s="58"/>
      <c r="AL2208" s="35">
        <v>0</v>
      </c>
      <c r="AM2208" s="35"/>
      <c r="AN2208" s="35"/>
      <c r="AQ2208" s="24">
        <f t="shared" si="167"/>
        <v>1542.1331341666667</v>
      </c>
      <c r="AS2208" s="47">
        <v>315</v>
      </c>
      <c r="AU2208" s="20">
        <f t="shared" si="166"/>
        <v>1857.1331341666667</v>
      </c>
      <c r="AW2208" s="20">
        <f t="shared" si="168"/>
        <v>-85.717512499999884</v>
      </c>
    </row>
    <row r="2209" spans="1:49" x14ac:dyDescent="0.25">
      <c r="A2209" t="str">
        <f>VLOOKUP($B2209,'Cushing Balance'!$C$2:$E$500,3,TRUE)</f>
        <v>312015</v>
      </c>
      <c r="B2209" s="1">
        <v>42220</v>
      </c>
      <c r="C2209" s="31"/>
      <c r="D2209" s="101">
        <v>106.57778999999999</v>
      </c>
      <c r="E2209" s="110">
        <v>190.47652083333335</v>
      </c>
      <c r="F2209" s="105">
        <v>312.54958333333332</v>
      </c>
      <c r="G2209" s="27"/>
      <c r="H2209" s="111">
        <v>127.40481250000001</v>
      </c>
      <c r="I2209" s="106">
        <v>56.576916666666662</v>
      </c>
      <c r="J2209" s="109">
        <v>160.90712500000001</v>
      </c>
      <c r="K2209" s="104">
        <v>55.542041666666663</v>
      </c>
      <c r="L2209" s="107">
        <v>0</v>
      </c>
      <c r="M2209" s="117">
        <v>275.52564583333333</v>
      </c>
      <c r="N2209" s="108">
        <v>150</v>
      </c>
      <c r="O2209" s="116">
        <v>55.301625000000001</v>
      </c>
      <c r="P2209" s="116"/>
      <c r="Q2209" s="116"/>
      <c r="R2209" s="39">
        <v>0</v>
      </c>
      <c r="S2209" s="180">
        <v>295.88947916666666</v>
      </c>
      <c r="T2209" s="180">
        <f t="shared" si="169"/>
        <v>20.363833333333332</v>
      </c>
      <c r="V2209" s="24">
        <f t="shared" si="164"/>
        <v>1490.8620608333335</v>
      </c>
      <c r="X2209" s="5">
        <v>82</v>
      </c>
      <c r="Z2209" s="20">
        <f t="shared" si="165"/>
        <v>1572.8620608333335</v>
      </c>
      <c r="AA2209" s="59">
        <f t="shared" si="163"/>
        <v>42220</v>
      </c>
      <c r="AB2209" s="25">
        <v>151.95735000000002</v>
      </c>
      <c r="AC2209" s="52">
        <v>106.31975</v>
      </c>
      <c r="AD2209" s="53">
        <v>90.905380000000008</v>
      </c>
      <c r="AE2209" s="54">
        <v>395.86937999999998</v>
      </c>
      <c r="AF2209" s="55">
        <v>232.83439999999999</v>
      </c>
      <c r="AG2209" s="56">
        <v>0</v>
      </c>
      <c r="AH2209" s="100">
        <v>106.93958333333333</v>
      </c>
      <c r="AI2209" s="28">
        <v>0</v>
      </c>
      <c r="AJ2209" s="58">
        <v>15.749309999999999</v>
      </c>
      <c r="AK2209" s="58"/>
      <c r="AL2209" s="35">
        <v>0</v>
      </c>
      <c r="AM2209" s="35"/>
      <c r="AN2209" s="35"/>
      <c r="AQ2209" s="24">
        <f t="shared" si="167"/>
        <v>1100.5751533333332</v>
      </c>
      <c r="AS2209" s="47">
        <v>315</v>
      </c>
      <c r="AU2209" s="20">
        <f t="shared" si="166"/>
        <v>1415.5751533333332</v>
      </c>
      <c r="AW2209" s="20">
        <f t="shared" si="168"/>
        <v>157.28690750000032</v>
      </c>
    </row>
    <row r="2210" spans="1:49" x14ac:dyDescent="0.25">
      <c r="A2210" t="str">
        <f>VLOOKUP($B2210,'Cushing Balance'!$C$2:$E$500,3,TRUE)</f>
        <v>312015</v>
      </c>
      <c r="B2210" s="1">
        <v>42221</v>
      </c>
      <c r="C2210" s="31"/>
      <c r="D2210" s="101">
        <v>305.28959999999995</v>
      </c>
      <c r="E2210" s="110">
        <v>187.63035416666665</v>
      </c>
      <c r="F2210" s="105">
        <v>312.44637499999999</v>
      </c>
      <c r="G2210" s="27"/>
      <c r="H2210" s="111">
        <v>127.8715625</v>
      </c>
      <c r="I2210" s="106">
        <v>93.209812499999998</v>
      </c>
      <c r="J2210" s="109">
        <v>264.26068750000002</v>
      </c>
      <c r="K2210" s="104">
        <v>63.857250000000001</v>
      </c>
      <c r="L2210" s="107">
        <v>0</v>
      </c>
      <c r="M2210" s="117">
        <v>259.52004166666666</v>
      </c>
      <c r="N2210" s="108">
        <v>108.17408333333333</v>
      </c>
      <c r="O2210" s="116">
        <v>47.146979166666661</v>
      </c>
      <c r="P2210" s="116"/>
      <c r="Q2210" s="116"/>
      <c r="R2210" s="39">
        <v>0</v>
      </c>
      <c r="S2210" s="180">
        <v>287.85358333333329</v>
      </c>
      <c r="T2210" s="180">
        <f t="shared" si="169"/>
        <v>28.333541666666633</v>
      </c>
      <c r="V2210" s="24">
        <f t="shared" si="164"/>
        <v>1769.4067458333332</v>
      </c>
      <c r="X2210" s="5">
        <v>82</v>
      </c>
      <c r="Z2210" s="20">
        <f t="shared" si="165"/>
        <v>1851.4067458333332</v>
      </c>
      <c r="AA2210" s="59">
        <f t="shared" si="163"/>
        <v>42221</v>
      </c>
      <c r="AB2210" s="25">
        <v>149.65950000000001</v>
      </c>
      <c r="AC2210" s="52">
        <v>139.6404</v>
      </c>
      <c r="AD2210" s="53">
        <v>190.00817000000001</v>
      </c>
      <c r="AE2210" s="54">
        <v>323.19112999999999</v>
      </c>
      <c r="AF2210" s="55">
        <v>232.59792000000002</v>
      </c>
      <c r="AG2210" s="56">
        <v>0</v>
      </c>
      <c r="AH2210" s="100">
        <v>100.30070833333333</v>
      </c>
      <c r="AI2210" s="28">
        <v>0</v>
      </c>
      <c r="AJ2210" s="58">
        <v>15.7789</v>
      </c>
      <c r="AK2210" s="58"/>
      <c r="AL2210" s="35">
        <v>0</v>
      </c>
      <c r="AM2210" s="35"/>
      <c r="AN2210" s="35"/>
      <c r="AQ2210" s="24">
        <f t="shared" si="167"/>
        <v>1151.1767283333334</v>
      </c>
      <c r="AS2210" s="47">
        <v>315</v>
      </c>
      <c r="AU2210" s="20">
        <f t="shared" si="166"/>
        <v>1466.1767283333334</v>
      </c>
      <c r="AW2210" s="20">
        <f t="shared" si="168"/>
        <v>385.2300174999998</v>
      </c>
    </row>
    <row r="2211" spans="1:49" x14ac:dyDescent="0.25">
      <c r="A2211" t="str">
        <f>VLOOKUP($B2211,'Cushing Balance'!$C$2:$E$500,3,TRUE)</f>
        <v>312015</v>
      </c>
      <c r="B2211" s="1">
        <v>42222</v>
      </c>
      <c r="C2211" s="31"/>
      <c r="D2211" s="101">
        <v>470.22803999999996</v>
      </c>
      <c r="E2211" s="110">
        <v>162.14127083333335</v>
      </c>
      <c r="F2211" s="105">
        <v>232.39072916666666</v>
      </c>
      <c r="G2211" s="27"/>
      <c r="H2211" s="111">
        <v>127.27622916666667</v>
      </c>
      <c r="I2211" s="106">
        <v>100.24314583333333</v>
      </c>
      <c r="J2211" s="109">
        <v>274.88493749999998</v>
      </c>
      <c r="K2211" s="104">
        <v>67.479541666666677</v>
      </c>
      <c r="L2211" s="107">
        <v>0</v>
      </c>
      <c r="M2211" s="117">
        <v>249.2144375</v>
      </c>
      <c r="N2211" s="108">
        <v>111.21920833333333</v>
      </c>
      <c r="O2211" s="116">
        <v>62.501750000000001</v>
      </c>
      <c r="P2211" s="116"/>
      <c r="Q2211" s="116"/>
      <c r="R2211" s="39">
        <v>0</v>
      </c>
      <c r="S2211" s="180">
        <v>276.42391666666668</v>
      </c>
      <c r="T2211" s="180">
        <f t="shared" si="169"/>
        <v>27.209479166666682</v>
      </c>
      <c r="V2211" s="24">
        <f t="shared" si="164"/>
        <v>1857.5792899999999</v>
      </c>
      <c r="X2211" s="5">
        <v>82</v>
      </c>
      <c r="Z2211" s="20">
        <f t="shared" si="165"/>
        <v>1939.5792899999999</v>
      </c>
      <c r="AA2211" s="59">
        <f t="shared" si="163"/>
        <v>42222</v>
      </c>
      <c r="AB2211" s="25">
        <v>148.44082999999998</v>
      </c>
      <c r="AC2211" s="52">
        <v>147.48454000000001</v>
      </c>
      <c r="AD2211" s="53">
        <v>234.84950000000001</v>
      </c>
      <c r="AE2211" s="54">
        <v>331.15127000000001</v>
      </c>
      <c r="AF2211" s="55">
        <v>229.90671</v>
      </c>
      <c r="AG2211" s="56">
        <v>0</v>
      </c>
      <c r="AH2211" s="100">
        <v>99.021916666666669</v>
      </c>
      <c r="AI2211" s="28">
        <v>0</v>
      </c>
      <c r="AJ2211" s="58">
        <v>16.20194</v>
      </c>
      <c r="AK2211" s="58"/>
      <c r="AL2211" s="35">
        <v>0</v>
      </c>
      <c r="AM2211" s="35"/>
      <c r="AN2211" s="35"/>
      <c r="AQ2211" s="24">
        <f t="shared" si="167"/>
        <v>1207.0567066666665</v>
      </c>
      <c r="AS2211" s="47">
        <v>315</v>
      </c>
      <c r="AU2211" s="20">
        <f t="shared" si="166"/>
        <v>1522.0567066666665</v>
      </c>
      <c r="AW2211" s="20">
        <f t="shared" si="168"/>
        <v>417.52258333333339</v>
      </c>
    </row>
    <row r="2212" spans="1:49" x14ac:dyDescent="0.25">
      <c r="A2212" t="str">
        <f>VLOOKUP($B2212,'Cushing Balance'!$C$2:$E$500,3,TRUE)</f>
        <v>312015</v>
      </c>
      <c r="B2212" s="1">
        <v>42223</v>
      </c>
      <c r="C2212" s="31"/>
      <c r="D2212" s="101">
        <v>221.25</v>
      </c>
      <c r="E2212" s="110">
        <v>189.26724999999999</v>
      </c>
      <c r="F2212" s="105">
        <v>304.77604166666669</v>
      </c>
      <c r="G2212" s="27"/>
      <c r="H2212" s="111">
        <v>127.437</v>
      </c>
      <c r="I2212" s="106">
        <v>79.139250000000004</v>
      </c>
      <c r="J2212" s="109">
        <v>183.00091666666665</v>
      </c>
      <c r="K2212" s="104">
        <v>66.541124999999994</v>
      </c>
      <c r="L2212" s="107">
        <v>0</v>
      </c>
      <c r="M2212" s="117">
        <v>264.058875</v>
      </c>
      <c r="N2212" s="108">
        <v>135.13956250000001</v>
      </c>
      <c r="O2212" s="116">
        <v>58.623833333333337</v>
      </c>
      <c r="P2212" s="116"/>
      <c r="Q2212" s="116"/>
      <c r="R2212" s="39">
        <v>0</v>
      </c>
      <c r="S2212" s="180">
        <v>286.36262499999998</v>
      </c>
      <c r="T2212" s="180">
        <f t="shared" si="169"/>
        <v>22.30374999999998</v>
      </c>
      <c r="V2212" s="24">
        <f t="shared" si="164"/>
        <v>1629.2338541666666</v>
      </c>
      <c r="X2212" s="5">
        <v>82</v>
      </c>
      <c r="Z2212" s="20">
        <f t="shared" si="165"/>
        <v>1711.2338541666666</v>
      </c>
      <c r="AA2212" s="59">
        <f t="shared" si="163"/>
        <v>42223</v>
      </c>
      <c r="AB2212" s="25">
        <v>153.41418999999999</v>
      </c>
      <c r="AC2212" s="52">
        <v>29.44585</v>
      </c>
      <c r="AD2212" s="53">
        <v>327.45822999999996</v>
      </c>
      <c r="AE2212" s="54">
        <v>450.13433000000003</v>
      </c>
      <c r="AF2212" s="55">
        <v>233.3646</v>
      </c>
      <c r="AG2212" s="56">
        <v>0</v>
      </c>
      <c r="AH2212" s="100">
        <v>116.03145833333333</v>
      </c>
      <c r="AI2212" s="28">
        <v>0</v>
      </c>
      <c r="AJ2212" s="58">
        <v>16.000499999999999</v>
      </c>
      <c r="AK2212" s="58"/>
      <c r="AL2212" s="35">
        <v>0</v>
      </c>
      <c r="AM2212" s="35"/>
      <c r="AN2212" s="35"/>
      <c r="AQ2212" s="24">
        <f t="shared" si="167"/>
        <v>1325.8491583333334</v>
      </c>
      <c r="AS2212" s="47">
        <v>315</v>
      </c>
      <c r="AU2212" s="20">
        <f t="shared" si="166"/>
        <v>1640.8491583333334</v>
      </c>
      <c r="AW2212" s="20">
        <f t="shared" si="168"/>
        <v>70.384695833333126</v>
      </c>
    </row>
    <row r="2213" spans="1:49" x14ac:dyDescent="0.25">
      <c r="A2213" t="str">
        <f>VLOOKUP($B2213,'Cushing Balance'!$C$2:$E$500,3,TRUE)</f>
        <v>322015</v>
      </c>
      <c r="B2213" s="1">
        <v>42224</v>
      </c>
      <c r="C2213" s="31"/>
      <c r="D2213" s="101">
        <v>270.41667000000001</v>
      </c>
      <c r="E2213" s="110">
        <v>183.43174999999999</v>
      </c>
      <c r="F2213" s="105">
        <v>459.84266666666667</v>
      </c>
      <c r="G2213" s="27"/>
      <c r="H2213" s="111">
        <v>113.46727083333333</v>
      </c>
      <c r="I2213" s="106">
        <v>83.51925</v>
      </c>
      <c r="J2213" s="109">
        <v>284.74385416666667</v>
      </c>
      <c r="K2213" s="104">
        <v>69.755750000000006</v>
      </c>
      <c r="L2213" s="107">
        <v>1.2140416666666667</v>
      </c>
      <c r="M2213" s="117">
        <v>276.06012500000003</v>
      </c>
      <c r="N2213" s="108">
        <v>121.72339583333333</v>
      </c>
      <c r="O2213" s="116">
        <v>57.904062500000002</v>
      </c>
      <c r="P2213" s="116"/>
      <c r="Q2213" s="116"/>
      <c r="R2213" s="39">
        <v>0</v>
      </c>
      <c r="S2213" s="180">
        <v>297.55652083333331</v>
      </c>
      <c r="T2213" s="180">
        <f t="shared" si="169"/>
        <v>21.496395833333281</v>
      </c>
      <c r="V2213" s="24">
        <f t="shared" si="164"/>
        <v>1922.0788366666668</v>
      </c>
      <c r="X2213" s="5">
        <v>82</v>
      </c>
      <c r="Z2213" s="20">
        <f t="shared" si="165"/>
        <v>2004.0788366666668</v>
      </c>
      <c r="AA2213" s="59">
        <f t="shared" si="163"/>
        <v>42224</v>
      </c>
      <c r="AB2213" s="25">
        <v>147.99275</v>
      </c>
      <c r="AC2213" s="52">
        <v>216.99844000000002</v>
      </c>
      <c r="AD2213" s="53">
        <v>206.46701999999999</v>
      </c>
      <c r="AE2213" s="54">
        <v>451.55642</v>
      </c>
      <c r="AF2213" s="55">
        <v>207.26407999999998</v>
      </c>
      <c r="AG2213" s="56">
        <v>0</v>
      </c>
      <c r="AH2213" s="100">
        <v>102.6928125</v>
      </c>
      <c r="AI2213" s="28">
        <v>0</v>
      </c>
      <c r="AJ2213" s="58">
        <v>16.25067</v>
      </c>
      <c r="AK2213" s="58"/>
      <c r="AL2213" s="35">
        <v>0</v>
      </c>
      <c r="AM2213" s="35"/>
      <c r="AN2213" s="35"/>
      <c r="AQ2213" s="24">
        <f t="shared" si="167"/>
        <v>1349.2221924999999</v>
      </c>
      <c r="AS2213" s="47">
        <v>315</v>
      </c>
      <c r="AU2213" s="20">
        <f t="shared" si="166"/>
        <v>1664.2221924999999</v>
      </c>
      <c r="AW2213" s="20">
        <f t="shared" si="168"/>
        <v>339.85664416666691</v>
      </c>
    </row>
    <row r="2214" spans="1:49" x14ac:dyDescent="0.25">
      <c r="A2214" t="str">
        <f>VLOOKUP($B2214,'Cushing Balance'!$C$2:$E$500,3,TRUE)</f>
        <v>322015</v>
      </c>
      <c r="B2214" s="1">
        <v>42225</v>
      </c>
      <c r="C2214" s="31"/>
      <c r="D2214" s="101">
        <v>467.08332999999999</v>
      </c>
      <c r="E2214" s="110">
        <v>175.78735416666666</v>
      </c>
      <c r="F2214" s="105">
        <v>412.44804166666671</v>
      </c>
      <c r="G2214" s="27"/>
      <c r="H2214" s="111">
        <v>112.90572916666667</v>
      </c>
      <c r="I2214" s="106">
        <v>73.086416666666665</v>
      </c>
      <c r="J2214" s="109">
        <v>262.2747291666667</v>
      </c>
      <c r="K2214" s="104">
        <v>69.737125000000006</v>
      </c>
      <c r="L2214" s="107">
        <v>0</v>
      </c>
      <c r="M2214" s="117">
        <v>260.37945833333333</v>
      </c>
      <c r="N2214" s="108">
        <v>114.71391666666668</v>
      </c>
      <c r="O2214" s="116">
        <v>56.845645833333336</v>
      </c>
      <c r="P2214" s="116"/>
      <c r="Q2214" s="116"/>
      <c r="R2214" s="39">
        <v>0</v>
      </c>
      <c r="S2214" s="180">
        <v>283.88454166666668</v>
      </c>
      <c r="T2214" s="180">
        <f t="shared" si="169"/>
        <v>23.505083333333346</v>
      </c>
      <c r="V2214" s="24">
        <f t="shared" si="164"/>
        <v>2005.2617466666668</v>
      </c>
      <c r="X2214" s="5">
        <v>82</v>
      </c>
      <c r="Z2214" s="20">
        <f t="shared" si="165"/>
        <v>2087.261746666667</v>
      </c>
      <c r="AA2214" s="59">
        <f t="shared" si="163"/>
        <v>42225</v>
      </c>
      <c r="AB2214" s="25">
        <v>153.19513000000001</v>
      </c>
      <c r="AC2214" s="52">
        <v>337.63797999999997</v>
      </c>
      <c r="AD2214" s="53">
        <v>219.49869000000001</v>
      </c>
      <c r="AE2214" s="54">
        <v>454.55953999999997</v>
      </c>
      <c r="AF2214" s="55">
        <v>233.48238000000001</v>
      </c>
      <c r="AG2214" s="56">
        <v>0</v>
      </c>
      <c r="AH2214" s="100">
        <v>118.62964583333333</v>
      </c>
      <c r="AI2214" s="28">
        <v>0</v>
      </c>
      <c r="AJ2214" s="58">
        <v>16.07827</v>
      </c>
      <c r="AK2214" s="58"/>
      <c r="AL2214" s="35">
        <v>0</v>
      </c>
      <c r="AM2214" s="35"/>
      <c r="AN2214" s="35"/>
      <c r="AQ2214" s="24">
        <f t="shared" si="167"/>
        <v>1533.0816358333332</v>
      </c>
      <c r="AS2214" s="47">
        <v>315</v>
      </c>
      <c r="AU2214" s="20">
        <f t="shared" si="166"/>
        <v>1848.0816358333332</v>
      </c>
      <c r="AW2214" s="20">
        <f t="shared" si="168"/>
        <v>239.18011083333386</v>
      </c>
    </row>
    <row r="2215" spans="1:49" x14ac:dyDescent="0.25">
      <c r="A2215" t="str">
        <f>VLOOKUP($B2215,'Cushing Balance'!$C$2:$E$500,3,TRUE)</f>
        <v>322015</v>
      </c>
      <c r="B2215" s="1">
        <v>42226</v>
      </c>
      <c r="C2215" s="31"/>
      <c r="D2215" s="101">
        <v>282.58603999999997</v>
      </c>
      <c r="E2215" s="110">
        <v>199.30654166666665</v>
      </c>
      <c r="F2215" s="105">
        <v>402.02366666666671</v>
      </c>
      <c r="G2215" s="27"/>
      <c r="H2215" s="111">
        <v>114.14525</v>
      </c>
      <c r="I2215" s="106">
        <v>72.354291666666668</v>
      </c>
      <c r="J2215" s="109">
        <v>240.55116666666666</v>
      </c>
      <c r="K2215" s="104">
        <v>65.71308333333333</v>
      </c>
      <c r="L2215" s="107">
        <v>0</v>
      </c>
      <c r="M2215" s="117">
        <v>261.04964583333333</v>
      </c>
      <c r="N2215" s="108">
        <v>143.769125</v>
      </c>
      <c r="O2215" s="116">
        <v>54.343958333333333</v>
      </c>
      <c r="P2215" s="116"/>
      <c r="Q2215" s="116"/>
      <c r="R2215" s="39">
        <v>0</v>
      </c>
      <c r="S2215" s="180">
        <v>282.4780833333333</v>
      </c>
      <c r="T2215" s="180">
        <f t="shared" si="169"/>
        <v>21.428437499999973</v>
      </c>
      <c r="V2215" s="24">
        <f t="shared" si="164"/>
        <v>1835.8427691666668</v>
      </c>
      <c r="X2215" s="5">
        <v>82</v>
      </c>
      <c r="Z2215" s="20">
        <f t="shared" si="165"/>
        <v>1917.8427691666668</v>
      </c>
      <c r="AA2215" s="59">
        <f t="shared" si="163"/>
        <v>42226</v>
      </c>
      <c r="AB2215" s="25">
        <v>151.12090000000001</v>
      </c>
      <c r="AC2215" s="52">
        <v>309.20562999999999</v>
      </c>
      <c r="AD2215" s="53">
        <v>319.31813</v>
      </c>
      <c r="AE2215" s="54">
        <v>369.28847999999999</v>
      </c>
      <c r="AF2215" s="55">
        <v>233.13342</v>
      </c>
      <c r="AG2215" s="56">
        <v>5.8368100000000007</v>
      </c>
      <c r="AH2215" s="100">
        <v>103.34977083333332</v>
      </c>
      <c r="AI2215" s="28">
        <v>0</v>
      </c>
      <c r="AJ2215" s="58">
        <v>16.149979999999999</v>
      </c>
      <c r="AK2215" s="58"/>
      <c r="AL2215" s="35">
        <v>0</v>
      </c>
      <c r="AM2215" s="35"/>
      <c r="AN2215" s="35"/>
      <c r="AQ2215" s="24">
        <f t="shared" si="167"/>
        <v>1507.4031208333331</v>
      </c>
      <c r="AS2215" s="47">
        <v>315</v>
      </c>
      <c r="AU2215" s="20">
        <f t="shared" si="166"/>
        <v>1822.4031208333331</v>
      </c>
      <c r="AW2215" s="20">
        <f t="shared" si="168"/>
        <v>95.439648333333707</v>
      </c>
    </row>
    <row r="2216" spans="1:49" x14ac:dyDescent="0.25">
      <c r="A2216" t="str">
        <f>VLOOKUP($B2216,'Cushing Balance'!$C$2:$E$500,3,TRUE)</f>
        <v>322015</v>
      </c>
      <c r="B2216" s="1">
        <v>42227</v>
      </c>
      <c r="C2216" s="31"/>
      <c r="D2216" s="101">
        <v>258.125</v>
      </c>
      <c r="E2216" s="110">
        <v>134.18906250000001</v>
      </c>
      <c r="F2216" s="105">
        <v>161.2696875</v>
      </c>
      <c r="G2216" s="27"/>
      <c r="H2216" s="111">
        <v>112.26022916666668</v>
      </c>
      <c r="I2216" s="106">
        <v>75.733562500000005</v>
      </c>
      <c r="J2216" s="109">
        <v>276.16874999999999</v>
      </c>
      <c r="K2216" s="104">
        <v>75.629354166666673</v>
      </c>
      <c r="L2216" s="107">
        <v>0</v>
      </c>
      <c r="M2216" s="117">
        <v>266.93602083333332</v>
      </c>
      <c r="N2216" s="108">
        <v>131.533625</v>
      </c>
      <c r="O2216" s="116">
        <v>63.189833333333333</v>
      </c>
      <c r="P2216" s="116"/>
      <c r="Q2216" s="116"/>
      <c r="R2216" s="39">
        <v>0</v>
      </c>
      <c r="S2216" s="180">
        <v>289.75260416666669</v>
      </c>
      <c r="T2216" s="180">
        <f t="shared" si="169"/>
        <v>22.816583333333369</v>
      </c>
      <c r="V2216" s="24">
        <f t="shared" si="164"/>
        <v>1555.0351250000001</v>
      </c>
      <c r="X2216" s="5">
        <v>82</v>
      </c>
      <c r="Z2216" s="20">
        <f t="shared" si="165"/>
        <v>1637.0351250000001</v>
      </c>
      <c r="AA2216" s="59">
        <f t="shared" si="163"/>
        <v>42227</v>
      </c>
      <c r="AB2216" s="25">
        <v>149.72870999999998</v>
      </c>
      <c r="AC2216" s="52">
        <v>351.83742000000001</v>
      </c>
      <c r="AD2216" s="53">
        <v>263.39347999999995</v>
      </c>
      <c r="AE2216" s="54">
        <v>336.91958</v>
      </c>
      <c r="AF2216" s="55">
        <v>231.91480999999999</v>
      </c>
      <c r="AG2216" s="56">
        <v>23.188459999999999</v>
      </c>
      <c r="AH2216" s="100">
        <v>49.565520833333338</v>
      </c>
      <c r="AI2216" s="28">
        <v>0</v>
      </c>
      <c r="AJ2216" s="58">
        <v>16.106459999999998</v>
      </c>
      <c r="AK2216" s="58"/>
      <c r="AL2216" s="35">
        <v>0</v>
      </c>
      <c r="AM2216" s="35"/>
      <c r="AN2216" s="35"/>
      <c r="AQ2216" s="24">
        <f t="shared" si="167"/>
        <v>1422.6544408333332</v>
      </c>
      <c r="AS2216" s="47">
        <v>315</v>
      </c>
      <c r="AU2216" s="20">
        <f t="shared" si="166"/>
        <v>1737.6544408333332</v>
      </c>
      <c r="AW2216" s="20">
        <f t="shared" si="168"/>
        <v>-100.61931583333308</v>
      </c>
    </row>
    <row r="2217" spans="1:49" x14ac:dyDescent="0.25">
      <c r="A2217" t="str">
        <f>VLOOKUP($B2217,'Cushing Balance'!$C$2:$E$500,3,TRUE)</f>
        <v>322015</v>
      </c>
      <c r="B2217" s="1">
        <v>42228</v>
      </c>
      <c r="C2217" s="31"/>
      <c r="D2217" s="101">
        <v>172.08332999999999</v>
      </c>
      <c r="E2217" s="110">
        <v>15.530666666666669</v>
      </c>
      <c r="F2217" s="105">
        <v>34.087708333333339</v>
      </c>
      <c r="G2217" s="27"/>
      <c r="H2217" s="111">
        <v>113.07260416666666</v>
      </c>
      <c r="I2217" s="106">
        <v>92.481812500000004</v>
      </c>
      <c r="J2217" s="109">
        <v>269.87995833333332</v>
      </c>
      <c r="K2217" s="104">
        <v>90.032624999999996</v>
      </c>
      <c r="L2217" s="107">
        <v>0</v>
      </c>
      <c r="M2217" s="117">
        <v>282.92554166666667</v>
      </c>
      <c r="N2217" s="108">
        <v>138.57499999999999</v>
      </c>
      <c r="O2217" s="116">
        <v>58.594729166666667</v>
      </c>
      <c r="P2217" s="116"/>
      <c r="Q2217" s="116"/>
      <c r="R2217" s="39">
        <v>0</v>
      </c>
      <c r="S2217" s="180">
        <v>295.50662499999999</v>
      </c>
      <c r="T2217" s="180">
        <f t="shared" si="169"/>
        <v>12.581083333333311</v>
      </c>
      <c r="V2217" s="24">
        <f t="shared" si="164"/>
        <v>1267.2639758333335</v>
      </c>
      <c r="X2217" s="5">
        <v>82</v>
      </c>
      <c r="Z2217" s="20">
        <f t="shared" si="165"/>
        <v>1349.2639758333335</v>
      </c>
      <c r="AA2217" s="59">
        <f t="shared" si="163"/>
        <v>42228</v>
      </c>
      <c r="AB2217" s="25">
        <v>147.84170999999998</v>
      </c>
      <c r="AC2217" s="52">
        <v>353.18047999999999</v>
      </c>
      <c r="AD2217" s="53">
        <v>46.743079999999999</v>
      </c>
      <c r="AE2217" s="54">
        <v>485.05119000000002</v>
      </c>
      <c r="AF2217" s="55">
        <v>227.10869</v>
      </c>
      <c r="AG2217" s="56">
        <v>23.207560000000001</v>
      </c>
      <c r="AH2217" s="100">
        <v>45.033854166666664</v>
      </c>
      <c r="AI2217" s="28">
        <v>0</v>
      </c>
      <c r="AJ2217" s="58">
        <v>16.15483</v>
      </c>
      <c r="AK2217" s="58"/>
      <c r="AL2217" s="35">
        <v>0</v>
      </c>
      <c r="AM2217" s="35"/>
      <c r="AN2217" s="35"/>
      <c r="AQ2217" s="24">
        <f t="shared" si="167"/>
        <v>1344.3213941666668</v>
      </c>
      <c r="AS2217" s="47">
        <v>315</v>
      </c>
      <c r="AU2217" s="20">
        <f t="shared" si="166"/>
        <v>1659.3213941666668</v>
      </c>
      <c r="AW2217" s="20">
        <f t="shared" si="168"/>
        <v>-310.05741833333332</v>
      </c>
    </row>
    <row r="2218" spans="1:49" x14ac:dyDescent="0.25">
      <c r="A2218" t="str">
        <f>VLOOKUP($B2218,'Cushing Balance'!$C$2:$E$500,3,TRUE)</f>
        <v>322015</v>
      </c>
      <c r="B2218" s="1">
        <v>42229</v>
      </c>
      <c r="C2218" s="31"/>
      <c r="D2218" s="101">
        <v>356.45832999999999</v>
      </c>
      <c r="E2218" s="110">
        <v>15.206541666666668</v>
      </c>
      <c r="F2218" s="105">
        <v>426.86722916666668</v>
      </c>
      <c r="G2218" s="27"/>
      <c r="H2218" s="111">
        <v>114.32535416666667</v>
      </c>
      <c r="I2218" s="106">
        <v>87.447083333333325</v>
      </c>
      <c r="J2218" s="109">
        <v>278.92158333333333</v>
      </c>
      <c r="K2218" s="104">
        <v>74.022125000000003</v>
      </c>
      <c r="L2218" s="107">
        <v>0</v>
      </c>
      <c r="M2218" s="117">
        <v>262.56802083333332</v>
      </c>
      <c r="N2218" s="108">
        <v>133.27645833333335</v>
      </c>
      <c r="O2218" s="116">
        <v>60.035874999999997</v>
      </c>
      <c r="P2218" s="116"/>
      <c r="Q2218" s="116"/>
      <c r="R2218" s="39">
        <v>0</v>
      </c>
      <c r="S2218" s="180">
        <v>279.88641666666666</v>
      </c>
      <c r="T2218" s="180">
        <f t="shared" si="169"/>
        <v>17.318395833333341</v>
      </c>
      <c r="V2218" s="24">
        <f t="shared" si="164"/>
        <v>1809.1286008333332</v>
      </c>
      <c r="X2218" s="5">
        <v>82</v>
      </c>
      <c r="Z2218" s="20">
        <f t="shared" si="165"/>
        <v>1891.1286008333332</v>
      </c>
      <c r="AA2218" s="59">
        <f t="shared" si="163"/>
        <v>42229</v>
      </c>
      <c r="AB2218" s="25">
        <v>149.95156</v>
      </c>
      <c r="AC2218" s="52">
        <v>353.90508</v>
      </c>
      <c r="AD2218" s="53">
        <v>262.70458000000002</v>
      </c>
      <c r="AE2218" s="54">
        <v>498.07499999999999</v>
      </c>
      <c r="AF2218" s="55">
        <v>205.61064999999999</v>
      </c>
      <c r="AG2218" s="56">
        <v>28.03219</v>
      </c>
      <c r="AH2218" s="100">
        <v>38.757104166666664</v>
      </c>
      <c r="AI2218" s="28">
        <v>0</v>
      </c>
      <c r="AJ2218" s="58">
        <v>16.036349999999999</v>
      </c>
      <c r="AK2218" s="58"/>
      <c r="AL2218" s="35">
        <v>0</v>
      </c>
      <c r="AM2218" s="35"/>
      <c r="AN2218" s="35"/>
      <c r="AQ2218" s="24">
        <f t="shared" si="167"/>
        <v>1553.0725141666669</v>
      </c>
      <c r="AS2218" s="47">
        <v>315</v>
      </c>
      <c r="AU2218" s="20">
        <f t="shared" si="166"/>
        <v>1868.0725141666669</v>
      </c>
      <c r="AW2218" s="20">
        <f t="shared" si="168"/>
        <v>23.05608666666626</v>
      </c>
    </row>
    <row r="2219" spans="1:49" x14ac:dyDescent="0.25">
      <c r="A2219" t="str">
        <f>VLOOKUP($B2219,'Cushing Balance'!$C$2:$E$500,3,TRUE)</f>
        <v>322015</v>
      </c>
      <c r="B2219" s="1">
        <v>42230</v>
      </c>
      <c r="C2219" s="31"/>
      <c r="D2219" s="101">
        <v>208.95832999999999</v>
      </c>
      <c r="E2219" s="110">
        <v>57.427750000000003</v>
      </c>
      <c r="F2219" s="105">
        <v>432.92097916666671</v>
      </c>
      <c r="G2219" s="27"/>
      <c r="H2219" s="111">
        <v>105.40231249999999</v>
      </c>
      <c r="I2219" s="106">
        <v>82.958541666666676</v>
      </c>
      <c r="J2219" s="109">
        <v>278.63712500000003</v>
      </c>
      <c r="K2219" s="104">
        <v>57.486624999999997</v>
      </c>
      <c r="L2219" s="107">
        <v>0</v>
      </c>
      <c r="M2219" s="117">
        <v>251.13947916666666</v>
      </c>
      <c r="N2219" s="108">
        <v>104.3998125</v>
      </c>
      <c r="O2219" s="116">
        <v>59.526625000000003</v>
      </c>
      <c r="P2219" s="116"/>
      <c r="Q2219" s="116"/>
      <c r="R2219" s="39">
        <v>0</v>
      </c>
      <c r="S2219" s="180">
        <v>268.18395833333329</v>
      </c>
      <c r="T2219" s="180">
        <f t="shared" si="169"/>
        <v>17.044479166666633</v>
      </c>
      <c r="V2219" s="24">
        <f t="shared" si="164"/>
        <v>1638.8575800000001</v>
      </c>
      <c r="X2219" s="5">
        <v>82</v>
      </c>
      <c r="Z2219" s="20">
        <f t="shared" si="165"/>
        <v>1720.8575800000001</v>
      </c>
      <c r="AA2219" s="59">
        <f t="shared" si="163"/>
        <v>42230</v>
      </c>
      <c r="AB2219" s="25">
        <v>150.49494000000001</v>
      </c>
      <c r="AC2219" s="52">
        <v>336.80430999999999</v>
      </c>
      <c r="AD2219" s="53">
        <v>314.44099999999997</v>
      </c>
      <c r="AE2219" s="54">
        <v>446.50908000000004</v>
      </c>
      <c r="AF2219" s="55">
        <v>230.27689999999998</v>
      </c>
      <c r="AG2219" s="56">
        <v>27.505939999999999</v>
      </c>
      <c r="AH2219" s="100">
        <v>76.274708333333322</v>
      </c>
      <c r="AI2219" s="28">
        <v>0</v>
      </c>
      <c r="AJ2219" s="58">
        <v>16.005669999999999</v>
      </c>
      <c r="AK2219" s="58"/>
      <c r="AL2219" s="35">
        <v>0</v>
      </c>
      <c r="AM2219" s="35"/>
      <c r="AN2219" s="35"/>
      <c r="AQ2219" s="24">
        <f t="shared" si="167"/>
        <v>1598.3125483333336</v>
      </c>
      <c r="AS2219" s="47">
        <v>315</v>
      </c>
      <c r="AU2219" s="20">
        <f t="shared" si="166"/>
        <v>1913.3125483333336</v>
      </c>
      <c r="AW2219" s="20">
        <f t="shared" si="168"/>
        <v>-192.45496833333345</v>
      </c>
    </row>
    <row r="2220" spans="1:49" x14ac:dyDescent="0.25">
      <c r="A2220" t="str">
        <f>VLOOKUP($B2220,'Cushing Balance'!$C$2:$E$500,3,TRUE)</f>
        <v>332015</v>
      </c>
      <c r="B2220" s="1">
        <v>42231</v>
      </c>
      <c r="C2220" s="31"/>
      <c r="D2220" s="101">
        <v>265.86313000000001</v>
      </c>
      <c r="E2220" s="110">
        <v>192.953125</v>
      </c>
      <c r="F2220" s="105">
        <v>389.69381249999998</v>
      </c>
      <c r="G2220" s="27"/>
      <c r="H2220" s="111">
        <v>97.891687500000003</v>
      </c>
      <c r="I2220" s="106">
        <v>75.230895833333335</v>
      </c>
      <c r="J2220" s="109">
        <v>277.5132083333333</v>
      </c>
      <c r="K2220" s="104">
        <v>66.929249999999996</v>
      </c>
      <c r="L2220" s="107">
        <v>0</v>
      </c>
      <c r="M2220" s="117">
        <v>245.00352083333334</v>
      </c>
      <c r="N2220" s="108">
        <v>123.87777083333333</v>
      </c>
      <c r="O2220" s="116">
        <v>49.168208333333332</v>
      </c>
      <c r="P2220" s="116"/>
      <c r="Q2220" s="116"/>
      <c r="R2220" s="39">
        <v>0</v>
      </c>
      <c r="S2220" s="180">
        <v>267.24299999999999</v>
      </c>
      <c r="T2220" s="180">
        <f t="shared" si="169"/>
        <v>22.239479166666655</v>
      </c>
      <c r="V2220" s="24">
        <f t="shared" si="164"/>
        <v>1784.1246091666665</v>
      </c>
      <c r="X2220" s="5">
        <v>82</v>
      </c>
      <c r="Z2220" s="20">
        <f t="shared" si="165"/>
        <v>1866.1246091666665</v>
      </c>
      <c r="AA2220" s="59">
        <f t="shared" si="163"/>
        <v>42231</v>
      </c>
      <c r="AB2220" s="25">
        <v>149.67623</v>
      </c>
      <c r="AC2220" s="52">
        <v>358.30124999999998</v>
      </c>
      <c r="AD2220" s="53">
        <v>330.70222999999999</v>
      </c>
      <c r="AE2220" s="54">
        <v>473.69744000000003</v>
      </c>
      <c r="AF2220" s="55">
        <v>226.90976999999998</v>
      </c>
      <c r="AG2220" s="56">
        <v>27.163900000000002</v>
      </c>
      <c r="AH2220" s="100">
        <v>100.520875</v>
      </c>
      <c r="AI2220" s="28">
        <v>0</v>
      </c>
      <c r="AJ2220" s="58">
        <v>16.21292</v>
      </c>
      <c r="AK2220" s="58"/>
      <c r="AL2220" s="35">
        <v>0</v>
      </c>
      <c r="AM2220" s="35"/>
      <c r="AN2220" s="35"/>
      <c r="AQ2220" s="24">
        <f t="shared" si="167"/>
        <v>1683.1846149999999</v>
      </c>
      <c r="AS2220" s="47">
        <v>315</v>
      </c>
      <c r="AU2220" s="20">
        <f t="shared" si="166"/>
        <v>1998.1846149999999</v>
      </c>
      <c r="AW2220" s="20">
        <f t="shared" si="168"/>
        <v>-132.06000583333343</v>
      </c>
    </row>
    <row r="2221" spans="1:49" x14ac:dyDescent="0.25">
      <c r="A2221" t="str">
        <f>VLOOKUP($B2221,'Cushing Balance'!$C$2:$E$500,3,TRUE)</f>
        <v>332015</v>
      </c>
      <c r="B2221" s="1">
        <v>42232</v>
      </c>
      <c r="C2221" s="31"/>
      <c r="D2221" s="101">
        <v>417.91667000000001</v>
      </c>
      <c r="E2221" s="110">
        <v>191.86668750000001</v>
      </c>
      <c r="F2221" s="105">
        <v>324.15602083333329</v>
      </c>
      <c r="G2221" s="27"/>
      <c r="H2221" s="111">
        <v>104.66775</v>
      </c>
      <c r="I2221" s="106">
        <v>71.942958333333323</v>
      </c>
      <c r="J2221" s="109">
        <v>277.07672916666667</v>
      </c>
      <c r="K2221" s="104">
        <v>59.7548125</v>
      </c>
      <c r="L2221" s="107">
        <v>0</v>
      </c>
      <c r="M2221" s="117">
        <v>247.75708333333336</v>
      </c>
      <c r="N2221" s="108">
        <v>126.04220833333333</v>
      </c>
      <c r="O2221" s="116">
        <v>56.773291666666665</v>
      </c>
      <c r="P2221" s="116"/>
      <c r="Q2221" s="116"/>
      <c r="R2221" s="39">
        <v>0</v>
      </c>
      <c r="S2221" s="180">
        <v>268.11914583333333</v>
      </c>
      <c r="T2221" s="180">
        <f t="shared" si="169"/>
        <v>20.362062499999979</v>
      </c>
      <c r="V2221" s="24">
        <f t="shared" si="164"/>
        <v>1877.9542116666667</v>
      </c>
      <c r="X2221" s="5">
        <v>82</v>
      </c>
      <c r="Z2221" s="20">
        <f t="shared" si="165"/>
        <v>1959.9542116666667</v>
      </c>
      <c r="AA2221" s="59">
        <f t="shared" si="163"/>
        <v>42232</v>
      </c>
      <c r="AB2221" s="25">
        <v>152.03315000000001</v>
      </c>
      <c r="AC2221" s="52">
        <v>339.1189</v>
      </c>
      <c r="AD2221" s="53">
        <v>305.7715</v>
      </c>
      <c r="AE2221" s="54">
        <v>471.98397999999997</v>
      </c>
      <c r="AF2221" s="55">
        <v>224.26169000000002</v>
      </c>
      <c r="AG2221" s="56">
        <v>33.053730000000002</v>
      </c>
      <c r="AH2221" s="100">
        <v>60.747354166666668</v>
      </c>
      <c r="AI2221" s="28">
        <v>0</v>
      </c>
      <c r="AJ2221" s="58">
        <v>16.01144</v>
      </c>
      <c r="AK2221" s="58"/>
      <c r="AL2221" s="35">
        <v>0</v>
      </c>
      <c r="AM2221" s="35"/>
      <c r="AN2221" s="35"/>
      <c r="AQ2221" s="24">
        <f t="shared" si="167"/>
        <v>1602.9817441666667</v>
      </c>
      <c r="AS2221" s="47">
        <v>315</v>
      </c>
      <c r="AU2221" s="20">
        <f t="shared" si="166"/>
        <v>1917.9817441666667</v>
      </c>
      <c r="AW2221" s="20">
        <f t="shared" si="168"/>
        <v>41.972467499999993</v>
      </c>
    </row>
    <row r="2222" spans="1:49" x14ac:dyDescent="0.25">
      <c r="A2222" t="str">
        <f>VLOOKUP($B2222,'Cushing Balance'!$C$2:$E$500,3,TRUE)</f>
        <v>332015</v>
      </c>
      <c r="B2222" s="1">
        <v>42233</v>
      </c>
      <c r="C2222" s="31"/>
      <c r="D2222" s="101">
        <v>270.41667000000001</v>
      </c>
      <c r="E2222" s="110">
        <v>190.50368750000001</v>
      </c>
      <c r="F2222" s="105">
        <v>324.31527083333333</v>
      </c>
      <c r="G2222" s="27"/>
      <c r="H2222" s="111">
        <v>109.6401875</v>
      </c>
      <c r="I2222" s="106">
        <v>65.159895833333337</v>
      </c>
      <c r="J2222" s="109">
        <v>264.30504166666668</v>
      </c>
      <c r="K2222" s="104">
        <v>67.95097916666667</v>
      </c>
      <c r="L2222" s="107">
        <v>0</v>
      </c>
      <c r="M2222" s="117">
        <v>213.59922916666665</v>
      </c>
      <c r="N2222" s="108">
        <v>84.743520833333335</v>
      </c>
      <c r="O2222" s="116">
        <v>57.134166666666665</v>
      </c>
      <c r="P2222" s="116"/>
      <c r="Q2222" s="116"/>
      <c r="R2222" s="39">
        <v>0</v>
      </c>
      <c r="S2222" s="180">
        <v>261.47781250000003</v>
      </c>
      <c r="T2222" s="180">
        <f t="shared" si="169"/>
        <v>47.878583333333381</v>
      </c>
      <c r="V2222" s="24">
        <f t="shared" si="164"/>
        <v>1647.7686491666668</v>
      </c>
      <c r="X2222" s="5">
        <v>82</v>
      </c>
      <c r="Z2222" s="20">
        <f t="shared" si="165"/>
        <v>1729.7686491666668</v>
      </c>
      <c r="AA2222" s="59">
        <f t="shared" si="163"/>
        <v>42233</v>
      </c>
      <c r="AB2222" s="25">
        <v>151.02593999999999</v>
      </c>
      <c r="AC2222" s="52">
        <v>353.64303999999998</v>
      </c>
      <c r="AD2222" s="53">
        <v>236.0326</v>
      </c>
      <c r="AE2222" s="54">
        <v>508.30094000000003</v>
      </c>
      <c r="AF2222" s="55">
        <v>221.36850000000001</v>
      </c>
      <c r="AG2222" s="56">
        <v>36.234079999999999</v>
      </c>
      <c r="AH2222" s="100">
        <v>58.359520833333335</v>
      </c>
      <c r="AI2222" s="28">
        <v>0</v>
      </c>
      <c r="AJ2222" s="58">
        <v>14.818479999999999</v>
      </c>
      <c r="AK2222" s="58"/>
      <c r="AL2222" s="35">
        <v>0</v>
      </c>
      <c r="AM2222" s="35"/>
      <c r="AN2222" s="35"/>
      <c r="AQ2222" s="24">
        <f t="shared" si="167"/>
        <v>1579.7831008333333</v>
      </c>
      <c r="AS2222" s="47">
        <v>315</v>
      </c>
      <c r="AU2222" s="20">
        <f t="shared" si="166"/>
        <v>1894.7831008333333</v>
      </c>
      <c r="AW2222" s="20">
        <f t="shared" si="168"/>
        <v>-165.01445166666645</v>
      </c>
    </row>
    <row r="2223" spans="1:49" x14ac:dyDescent="0.25">
      <c r="A2223" t="str">
        <f>VLOOKUP($B2223,'Cushing Balance'!$C$2:$E$500,3,TRUE)</f>
        <v>332015</v>
      </c>
      <c r="B2223" s="1">
        <v>42234</v>
      </c>
      <c r="C2223" s="31"/>
      <c r="D2223" s="101">
        <v>244.7079</v>
      </c>
      <c r="E2223" s="110">
        <v>108.68433333333333</v>
      </c>
      <c r="F2223" s="105">
        <v>157.91372916666666</v>
      </c>
      <c r="G2223" s="27"/>
      <c r="H2223" s="111">
        <v>100.42460416666667</v>
      </c>
      <c r="I2223" s="106">
        <v>66.656020833333329</v>
      </c>
      <c r="J2223" s="109">
        <v>140.48279166666666</v>
      </c>
      <c r="K2223" s="104">
        <v>84.180958333333322</v>
      </c>
      <c r="L2223" s="107">
        <v>0</v>
      </c>
      <c r="M2223" s="117">
        <v>258.33158333333336</v>
      </c>
      <c r="N2223" s="108">
        <v>147.64604166666666</v>
      </c>
      <c r="O2223" s="116">
        <v>52.611708333333333</v>
      </c>
      <c r="P2223" s="116"/>
      <c r="Q2223" s="116"/>
      <c r="R2223" s="39">
        <v>0</v>
      </c>
      <c r="S2223" s="180">
        <v>278.98674999999997</v>
      </c>
      <c r="T2223" s="180">
        <f t="shared" si="169"/>
        <v>20.655166666666616</v>
      </c>
      <c r="V2223" s="24">
        <f t="shared" si="164"/>
        <v>1361.6396708333334</v>
      </c>
      <c r="X2223" s="5">
        <v>82</v>
      </c>
      <c r="Z2223" s="20">
        <f t="shared" si="165"/>
        <v>1443.6396708333334</v>
      </c>
      <c r="AA2223" s="59">
        <f t="shared" si="163"/>
        <v>42234</v>
      </c>
      <c r="AB2223" s="25">
        <v>150.58135000000001</v>
      </c>
      <c r="AC2223" s="52">
        <v>370.95871</v>
      </c>
      <c r="AD2223" s="53">
        <v>79.797600000000003</v>
      </c>
      <c r="AE2223" s="54">
        <v>489.08893999999998</v>
      </c>
      <c r="AF2223" s="55">
        <v>175.42138</v>
      </c>
      <c r="AG2223" s="56">
        <v>37.476579999999998</v>
      </c>
      <c r="AH2223" s="100">
        <v>33.102833333333336</v>
      </c>
      <c r="AI2223" s="28">
        <v>0</v>
      </c>
      <c r="AJ2223" s="58">
        <v>16.072209999999998</v>
      </c>
      <c r="AK2223" s="58"/>
      <c r="AL2223" s="35">
        <v>0</v>
      </c>
      <c r="AM2223" s="35"/>
      <c r="AN2223" s="35"/>
      <c r="AQ2223" s="24">
        <f t="shared" si="167"/>
        <v>1352.4996033333334</v>
      </c>
      <c r="AS2223" s="47">
        <v>315</v>
      </c>
      <c r="AU2223" s="20">
        <f t="shared" si="166"/>
        <v>1667.4996033333334</v>
      </c>
      <c r="AW2223" s="20">
        <f t="shared" si="168"/>
        <v>-223.85993250000001</v>
      </c>
    </row>
    <row r="2224" spans="1:49" x14ac:dyDescent="0.25">
      <c r="A2224" t="str">
        <f>VLOOKUP($B2224,'Cushing Balance'!$C$2:$E$500,3,TRUE)</f>
        <v>332015</v>
      </c>
      <c r="B2224" s="1">
        <v>42235</v>
      </c>
      <c r="C2224" s="31"/>
      <c r="D2224" s="101">
        <v>195.74573000000001</v>
      </c>
      <c r="E2224" s="110">
        <v>188.53966666666665</v>
      </c>
      <c r="F2224" s="105">
        <v>321.0865</v>
      </c>
      <c r="G2224" s="27"/>
      <c r="H2224" s="111">
        <v>90.825562500000004</v>
      </c>
      <c r="I2224" s="106">
        <v>90.276666666666671</v>
      </c>
      <c r="J2224" s="109">
        <v>267.1608333333333</v>
      </c>
      <c r="K2224" s="104">
        <v>74.586041666666674</v>
      </c>
      <c r="L2224" s="107">
        <v>0</v>
      </c>
      <c r="M2224" s="117">
        <v>225.52768750000001</v>
      </c>
      <c r="N2224" s="108">
        <v>130.12635416666666</v>
      </c>
      <c r="O2224" s="116">
        <v>63.392958333333333</v>
      </c>
      <c r="P2224" s="116"/>
      <c r="Q2224" s="116"/>
      <c r="R2224" s="39">
        <v>0</v>
      </c>
      <c r="S2224" s="180">
        <v>254.00933333333333</v>
      </c>
      <c r="T2224" s="180">
        <f t="shared" si="169"/>
        <v>28.481645833333317</v>
      </c>
      <c r="V2224" s="24">
        <f t="shared" si="164"/>
        <v>1647.2680008333334</v>
      </c>
      <c r="X2224" s="5">
        <v>82</v>
      </c>
      <c r="Z2224" s="20">
        <f t="shared" si="165"/>
        <v>1729.2680008333334</v>
      </c>
      <c r="AA2224" s="59">
        <f t="shared" si="163"/>
        <v>42235</v>
      </c>
      <c r="AB2224" s="25">
        <v>150.21517</v>
      </c>
      <c r="AC2224" s="52">
        <v>355.80002000000002</v>
      </c>
      <c r="AD2224" s="53">
        <v>133.16363000000001</v>
      </c>
      <c r="AE2224" s="54">
        <v>544.44295999999997</v>
      </c>
      <c r="AF2224" s="55">
        <v>212.51570999999998</v>
      </c>
      <c r="AG2224" s="56">
        <v>28.659580000000002</v>
      </c>
      <c r="AH2224" s="100">
        <v>21.930687500000001</v>
      </c>
      <c r="AI2224" s="28">
        <v>0</v>
      </c>
      <c r="AJ2224" s="58">
        <v>16.077959999999997</v>
      </c>
      <c r="AK2224" s="58"/>
      <c r="AL2224" s="35">
        <v>0</v>
      </c>
      <c r="AM2224" s="35"/>
      <c r="AN2224" s="35"/>
      <c r="AQ2224" s="24">
        <f t="shared" si="167"/>
        <v>1462.8057174999999</v>
      </c>
      <c r="AS2224" s="47">
        <v>315</v>
      </c>
      <c r="AU2224" s="20">
        <f t="shared" si="166"/>
        <v>1777.8057174999999</v>
      </c>
      <c r="AW2224" s="20">
        <f t="shared" si="168"/>
        <v>-48.537716666666483</v>
      </c>
    </row>
    <row r="2225" spans="1:49" x14ac:dyDescent="0.25">
      <c r="A2225" t="str">
        <f>VLOOKUP($B2225,'Cushing Balance'!$C$2:$E$500,3,TRUE)</f>
        <v>332015</v>
      </c>
      <c r="B2225" s="1">
        <v>42236</v>
      </c>
      <c r="C2225" s="31"/>
      <c r="D2225" s="101">
        <v>245.05742000000001</v>
      </c>
      <c r="E2225" s="110">
        <v>191.8153125</v>
      </c>
      <c r="F2225" s="105">
        <v>203.59195833333334</v>
      </c>
      <c r="G2225" s="27"/>
      <c r="H2225" s="111">
        <v>90.854458333333326</v>
      </c>
      <c r="I2225" s="106">
        <v>93.312604166666674</v>
      </c>
      <c r="J2225" s="109">
        <v>221.18043750000001</v>
      </c>
      <c r="K2225" s="104">
        <v>68.601854166666669</v>
      </c>
      <c r="L2225" s="107">
        <v>0</v>
      </c>
      <c r="M2225" s="117">
        <v>246.77035416666666</v>
      </c>
      <c r="N2225" s="108">
        <v>142.63608333333335</v>
      </c>
      <c r="O2225" s="116">
        <v>49.857645833333336</v>
      </c>
      <c r="P2225" s="116"/>
      <c r="Q2225" s="116"/>
      <c r="R2225" s="39">
        <v>0</v>
      </c>
      <c r="S2225" s="180">
        <v>264.16810416666669</v>
      </c>
      <c r="T2225" s="180">
        <f t="shared" si="169"/>
        <v>17.39775000000003</v>
      </c>
      <c r="V2225" s="24">
        <f t="shared" si="164"/>
        <v>1553.6781283333335</v>
      </c>
      <c r="X2225" s="5">
        <v>82</v>
      </c>
      <c r="Z2225" s="20">
        <f t="shared" si="165"/>
        <v>1635.6781283333335</v>
      </c>
      <c r="AA2225" s="59">
        <f t="shared" si="163"/>
        <v>42236</v>
      </c>
      <c r="AB2225" s="25">
        <v>150.27625</v>
      </c>
      <c r="AC2225" s="52">
        <v>348.22247999999996</v>
      </c>
      <c r="AD2225" s="53">
        <v>364.23525000000001</v>
      </c>
      <c r="AE2225" s="54">
        <v>548.52324999999996</v>
      </c>
      <c r="AF2225" s="55">
        <v>226.37023000000002</v>
      </c>
      <c r="AG2225" s="56">
        <v>37.945190000000004</v>
      </c>
      <c r="AH2225" s="100">
        <v>49.1700625</v>
      </c>
      <c r="AI2225" s="28">
        <v>0</v>
      </c>
      <c r="AJ2225" s="58">
        <v>16.00169</v>
      </c>
      <c r="AK2225" s="58"/>
      <c r="AL2225" s="35">
        <v>0</v>
      </c>
      <c r="AM2225" s="35"/>
      <c r="AN2225" s="35"/>
      <c r="AQ2225" s="24">
        <f t="shared" si="167"/>
        <v>1740.7444025</v>
      </c>
      <c r="AS2225" s="47">
        <v>315</v>
      </c>
      <c r="AU2225" s="20">
        <f t="shared" si="166"/>
        <v>2055.7444025</v>
      </c>
      <c r="AW2225" s="20">
        <f t="shared" si="168"/>
        <v>-420.06627416666652</v>
      </c>
    </row>
    <row r="2226" spans="1:49" x14ac:dyDescent="0.25">
      <c r="A2226" t="str">
        <f>VLOOKUP($B2226,'Cushing Balance'!$C$2:$E$500,3,TRUE)</f>
        <v>332015</v>
      </c>
      <c r="B2226" s="1">
        <v>42237</v>
      </c>
      <c r="C2226" s="31"/>
      <c r="D2226" s="101">
        <v>282.70832999999999</v>
      </c>
      <c r="E2226" s="110">
        <v>196.84381250000001</v>
      </c>
      <c r="F2226" s="105">
        <v>307.37160416666671</v>
      </c>
      <c r="G2226" s="27"/>
      <c r="H2226" s="111">
        <v>100.67247916666668</v>
      </c>
      <c r="I2226" s="106">
        <v>57.101645833333336</v>
      </c>
      <c r="J2226" s="109">
        <v>262.7964791666667</v>
      </c>
      <c r="K2226" s="104">
        <v>63.309249999999999</v>
      </c>
      <c r="L2226" s="107">
        <v>0</v>
      </c>
      <c r="M2226" s="117">
        <v>218.19412500000001</v>
      </c>
      <c r="N2226" s="108">
        <v>139.22647916666665</v>
      </c>
      <c r="O2226" s="116">
        <v>58.210124999999998</v>
      </c>
      <c r="P2226" s="116"/>
      <c r="Q2226" s="116"/>
      <c r="R2226" s="39">
        <v>0</v>
      </c>
      <c r="S2226" s="180">
        <v>269.51037500000001</v>
      </c>
      <c r="T2226" s="180">
        <f t="shared" si="169"/>
        <v>51.316249999999997</v>
      </c>
      <c r="V2226" s="24">
        <f t="shared" si="164"/>
        <v>1686.4343300000003</v>
      </c>
      <c r="X2226" s="5">
        <v>82</v>
      </c>
      <c r="Z2226" s="20">
        <f t="shared" si="165"/>
        <v>1768.4343300000003</v>
      </c>
      <c r="AA2226" s="59">
        <f t="shared" si="163"/>
        <v>42237</v>
      </c>
      <c r="AB2226" s="25">
        <v>149.78649999999999</v>
      </c>
      <c r="AC2226" s="52">
        <v>332.27403999999996</v>
      </c>
      <c r="AD2226" s="53">
        <v>320.4556</v>
      </c>
      <c r="AE2226" s="54">
        <v>537.50068999999996</v>
      </c>
      <c r="AF2226" s="55">
        <v>221.52381</v>
      </c>
      <c r="AG2226" s="56">
        <v>36.779879999999999</v>
      </c>
      <c r="AH2226" s="100">
        <v>59.609895833333333</v>
      </c>
      <c r="AI2226" s="28">
        <v>0</v>
      </c>
      <c r="AJ2226" s="58">
        <v>15.56621</v>
      </c>
      <c r="AK2226" s="58"/>
      <c r="AL2226" s="35">
        <v>0</v>
      </c>
      <c r="AM2226" s="35"/>
      <c r="AN2226" s="35"/>
      <c r="AQ2226" s="24">
        <f t="shared" si="167"/>
        <v>1673.4966258333334</v>
      </c>
      <c r="AS2226" s="47">
        <v>315</v>
      </c>
      <c r="AU2226" s="20">
        <f t="shared" si="166"/>
        <v>1988.4966258333334</v>
      </c>
      <c r="AW2226" s="20">
        <f t="shared" si="168"/>
        <v>-220.06229583333311</v>
      </c>
    </row>
    <row r="2227" spans="1:49" x14ac:dyDescent="0.25">
      <c r="A2227" t="str">
        <f>VLOOKUP($B2227,'Cushing Balance'!$C$2:$E$500,3,TRUE)</f>
        <v>342015</v>
      </c>
      <c r="B2227" s="1">
        <v>42238</v>
      </c>
      <c r="C2227" s="31"/>
      <c r="D2227" s="101">
        <v>233.54167000000001</v>
      </c>
      <c r="E2227" s="110">
        <v>175.20364583333335</v>
      </c>
      <c r="F2227" s="105">
        <v>214.17714583333336</v>
      </c>
      <c r="G2227" s="27"/>
      <c r="H2227" s="111">
        <v>132.01772916666667</v>
      </c>
      <c r="I2227" s="106">
        <v>89.498979166666672</v>
      </c>
      <c r="J2227" s="109">
        <v>276.45314583333334</v>
      </c>
      <c r="K2227" s="104">
        <v>73.186958333333322</v>
      </c>
      <c r="L2227" s="107">
        <v>0</v>
      </c>
      <c r="M2227" s="117">
        <v>257.61808333333335</v>
      </c>
      <c r="N2227" s="108">
        <v>92.155812499999996</v>
      </c>
      <c r="O2227" s="116">
        <v>56.271270833333332</v>
      </c>
      <c r="P2227" s="116"/>
      <c r="Q2227" s="116"/>
      <c r="R2227" s="39">
        <v>0</v>
      </c>
      <c r="S2227" s="180">
        <v>293.63802083333331</v>
      </c>
      <c r="T2227" s="180">
        <f t="shared" si="169"/>
        <v>36.019937499999969</v>
      </c>
      <c r="V2227" s="24">
        <f t="shared" si="164"/>
        <v>1600.1244408333332</v>
      </c>
      <c r="X2227" s="5">
        <v>82</v>
      </c>
      <c r="Z2227" s="20">
        <f t="shared" si="165"/>
        <v>1682.1244408333332</v>
      </c>
      <c r="AA2227" s="59">
        <f t="shared" si="163"/>
        <v>42238</v>
      </c>
      <c r="AB2227" s="25">
        <v>145.20618999999999</v>
      </c>
      <c r="AC2227" s="52">
        <v>308.82671000000005</v>
      </c>
      <c r="AD2227" s="53">
        <v>290.94308000000001</v>
      </c>
      <c r="AE2227" s="54">
        <v>510.96133000000003</v>
      </c>
      <c r="AF2227" s="55">
        <v>135.06465</v>
      </c>
      <c r="AG2227" s="56">
        <v>28.205479999999998</v>
      </c>
      <c r="AH2227" s="100">
        <v>71.954854166666678</v>
      </c>
      <c r="AI2227" s="28">
        <v>0</v>
      </c>
      <c r="AJ2227" s="58">
        <v>15.977229999999999</v>
      </c>
      <c r="AK2227" s="58"/>
      <c r="AL2227" s="35">
        <v>0</v>
      </c>
      <c r="AM2227" s="35"/>
      <c r="AN2227" s="35"/>
      <c r="AQ2227" s="24">
        <f t="shared" si="167"/>
        <v>1507.1395241666669</v>
      </c>
      <c r="AS2227" s="47">
        <v>315</v>
      </c>
      <c r="AU2227" s="20">
        <f t="shared" si="166"/>
        <v>1822.1395241666669</v>
      </c>
      <c r="AW2227" s="20">
        <f t="shared" si="168"/>
        <v>-140.01508333333368</v>
      </c>
    </row>
    <row r="2228" spans="1:49" x14ac:dyDescent="0.25">
      <c r="A2228" t="str">
        <f>VLOOKUP($B2228,'Cushing Balance'!$C$2:$E$500,3,TRUE)</f>
        <v>342015</v>
      </c>
      <c r="B2228" s="1">
        <v>42239</v>
      </c>
      <c r="C2228" s="31"/>
      <c r="D2228" s="101">
        <v>295</v>
      </c>
      <c r="E2228" s="110">
        <v>184.46883333333335</v>
      </c>
      <c r="F2228" s="105">
        <v>357.84491666666668</v>
      </c>
      <c r="G2228" s="27"/>
      <c r="H2228" s="111">
        <v>118.28179166666668</v>
      </c>
      <c r="I2228" s="106">
        <v>94.011312500000003</v>
      </c>
      <c r="J2228" s="109">
        <v>256.89406250000002</v>
      </c>
      <c r="K2228" s="104">
        <v>76.793145833333327</v>
      </c>
      <c r="L2228" s="107">
        <v>0</v>
      </c>
      <c r="M2228" s="117">
        <v>254.7784375</v>
      </c>
      <c r="N2228" s="108">
        <v>110.50277083333333</v>
      </c>
      <c r="O2228" s="116">
        <v>50.611750000000001</v>
      </c>
      <c r="P2228" s="116"/>
      <c r="Q2228" s="116"/>
      <c r="R2228" s="39">
        <v>0</v>
      </c>
      <c r="S2228" s="180">
        <v>295.42247916666668</v>
      </c>
      <c r="T2228" s="180">
        <f t="shared" si="169"/>
        <v>40.644041666666681</v>
      </c>
      <c r="V2228" s="24">
        <f t="shared" si="164"/>
        <v>1799.187020833333</v>
      </c>
      <c r="X2228" s="5">
        <v>82</v>
      </c>
      <c r="Z2228" s="20">
        <f t="shared" si="165"/>
        <v>1881.187020833333</v>
      </c>
      <c r="AA2228" s="59">
        <f t="shared" si="163"/>
        <v>42239</v>
      </c>
      <c r="AB2228" s="25">
        <v>152.52160000000001</v>
      </c>
      <c r="AC2228" s="52">
        <v>349.68647999999996</v>
      </c>
      <c r="AD2228" s="53">
        <v>346.78348</v>
      </c>
      <c r="AE2228" s="54">
        <v>443.26618999999999</v>
      </c>
      <c r="AF2228" s="55">
        <v>205.54929000000001</v>
      </c>
      <c r="AG2228" s="56">
        <v>37.48498</v>
      </c>
      <c r="AH2228" s="100">
        <v>34.982333333333337</v>
      </c>
      <c r="AI2228" s="28">
        <v>0</v>
      </c>
      <c r="AJ2228" s="58">
        <v>15.990690000000001</v>
      </c>
      <c r="AK2228" s="58"/>
      <c r="AL2228" s="35">
        <v>0</v>
      </c>
      <c r="AM2228" s="35"/>
      <c r="AN2228" s="35"/>
      <c r="AQ2228" s="24">
        <f t="shared" si="167"/>
        <v>1586.2650433333333</v>
      </c>
      <c r="AS2228" s="47">
        <v>315</v>
      </c>
      <c r="AU2228" s="20">
        <f t="shared" si="166"/>
        <v>1901.2650433333333</v>
      </c>
      <c r="AW2228" s="20">
        <f t="shared" si="168"/>
        <v>-20.078022500000316</v>
      </c>
    </row>
    <row r="2229" spans="1:49" x14ac:dyDescent="0.25">
      <c r="A2229" t="str">
        <f>VLOOKUP($B2229,'Cushing Balance'!$C$2:$E$500,3,TRUE)</f>
        <v>342015</v>
      </c>
      <c r="B2229" s="1">
        <v>42240</v>
      </c>
      <c r="C2229" s="31"/>
      <c r="D2229" s="101">
        <v>307.29167000000001</v>
      </c>
      <c r="E2229" s="110">
        <v>185.33639583333334</v>
      </c>
      <c r="F2229" s="105">
        <v>448.42579166666667</v>
      </c>
      <c r="G2229" s="27"/>
      <c r="H2229" s="111">
        <v>96.796854166666677</v>
      </c>
      <c r="I2229" s="106">
        <v>90.367729166666678</v>
      </c>
      <c r="J2229" s="109">
        <v>252.74104166666666</v>
      </c>
      <c r="K2229" s="104">
        <v>75.896000000000001</v>
      </c>
      <c r="L2229" s="107">
        <v>0</v>
      </c>
      <c r="M2229" s="117">
        <v>243.95781249999999</v>
      </c>
      <c r="N2229" s="108">
        <v>115.76141666666668</v>
      </c>
      <c r="O2229" s="116">
        <v>60.691833333333335</v>
      </c>
      <c r="P2229" s="116"/>
      <c r="Q2229" s="116"/>
      <c r="R2229" s="39">
        <v>0</v>
      </c>
      <c r="S2229" s="180">
        <v>291.4418541666667</v>
      </c>
      <c r="T2229" s="180">
        <f t="shared" si="169"/>
        <v>47.484041666666712</v>
      </c>
      <c r="V2229" s="24">
        <f t="shared" si="164"/>
        <v>1877.2665450000002</v>
      </c>
      <c r="X2229" s="5">
        <v>82</v>
      </c>
      <c r="Z2229" s="20">
        <f t="shared" si="165"/>
        <v>1959.2665450000002</v>
      </c>
      <c r="AA2229" s="59">
        <f t="shared" si="163"/>
        <v>42240</v>
      </c>
      <c r="AB2229" s="25">
        <v>151.16081</v>
      </c>
      <c r="AC2229" s="52">
        <v>332.52690000000001</v>
      </c>
      <c r="AD2229" s="53">
        <v>407.95633000000004</v>
      </c>
      <c r="AE2229" s="54">
        <v>477.46222999999998</v>
      </c>
      <c r="AF2229" s="55">
        <v>226.99173000000002</v>
      </c>
      <c r="AG2229" s="56">
        <v>38.455210000000001</v>
      </c>
      <c r="AH2229" s="100">
        <v>30.857708333333331</v>
      </c>
      <c r="AI2229" s="28">
        <v>0</v>
      </c>
      <c r="AJ2229" s="58">
        <v>16.0701</v>
      </c>
      <c r="AK2229" s="58"/>
      <c r="AL2229" s="35">
        <v>0</v>
      </c>
      <c r="AM2229" s="35"/>
      <c r="AN2229" s="35"/>
      <c r="AQ2229" s="24">
        <f t="shared" si="167"/>
        <v>1681.4810183333334</v>
      </c>
      <c r="AS2229" s="47">
        <v>315</v>
      </c>
      <c r="AU2229" s="20">
        <f t="shared" si="166"/>
        <v>1996.4810183333334</v>
      </c>
      <c r="AW2229" s="20">
        <f t="shared" si="168"/>
        <v>-37.214473333333217</v>
      </c>
    </row>
    <row r="2230" spans="1:49" x14ac:dyDescent="0.25">
      <c r="A2230" t="str">
        <f>VLOOKUP($B2230,'Cushing Balance'!$C$2:$E$500,3,TRUE)</f>
        <v>342015</v>
      </c>
      <c r="B2230" s="1">
        <v>42241</v>
      </c>
      <c r="C2230" s="31"/>
      <c r="D2230" s="101">
        <v>0</v>
      </c>
      <c r="E2230" s="110">
        <v>175.79637500000001</v>
      </c>
      <c r="F2230" s="105">
        <v>442.58672916666671</v>
      </c>
      <c r="G2230" s="27"/>
      <c r="H2230" s="111">
        <v>102.4130625</v>
      </c>
      <c r="I2230" s="106">
        <v>71.167104166666675</v>
      </c>
      <c r="J2230" s="109">
        <v>285.79854166666667</v>
      </c>
      <c r="K2230" s="104">
        <v>72.230229166666675</v>
      </c>
      <c r="L2230" s="107">
        <v>0</v>
      </c>
      <c r="M2230" s="117">
        <v>250.97981250000001</v>
      </c>
      <c r="N2230" s="108">
        <v>145.90856249999999</v>
      </c>
      <c r="O2230" s="116">
        <v>53.041270833333336</v>
      </c>
      <c r="P2230" s="116"/>
      <c r="Q2230" s="116"/>
      <c r="R2230" s="39">
        <v>0</v>
      </c>
      <c r="S2230" s="180">
        <v>290.37308333333334</v>
      </c>
      <c r="T2230" s="180">
        <f t="shared" si="169"/>
        <v>39.393270833333332</v>
      </c>
      <c r="V2230" s="24">
        <f t="shared" si="164"/>
        <v>1599.9216875000002</v>
      </c>
      <c r="X2230" s="5">
        <v>82</v>
      </c>
      <c r="Z2230" s="20">
        <f t="shared" si="165"/>
        <v>1681.9216875000002</v>
      </c>
      <c r="AA2230" s="59">
        <f t="shared" si="163"/>
        <v>42241</v>
      </c>
      <c r="AB2230" s="25">
        <v>151.95669000000001</v>
      </c>
      <c r="AC2230" s="52">
        <v>378.79502000000002</v>
      </c>
      <c r="AD2230" s="53">
        <v>421.18008000000003</v>
      </c>
      <c r="AE2230" s="54">
        <v>383.67905999999999</v>
      </c>
      <c r="AF2230" s="55">
        <v>227.70363</v>
      </c>
      <c r="AG2230" s="56">
        <v>33.409289999999999</v>
      </c>
      <c r="AH2230" s="100">
        <v>74.929187499999998</v>
      </c>
      <c r="AI2230" s="28">
        <v>0</v>
      </c>
      <c r="AJ2230" s="58">
        <v>16.124169999999999</v>
      </c>
      <c r="AK2230" s="58"/>
      <c r="AL2230" s="35">
        <v>0</v>
      </c>
      <c r="AM2230" s="35"/>
      <c r="AN2230" s="35"/>
      <c r="AQ2230" s="24">
        <f t="shared" si="167"/>
        <v>1687.7771275</v>
      </c>
      <c r="AS2230" s="47">
        <v>315</v>
      </c>
      <c r="AU2230" s="20">
        <f t="shared" si="166"/>
        <v>2002.7771275</v>
      </c>
      <c r="AW2230" s="20">
        <f t="shared" si="168"/>
        <v>-320.85543999999982</v>
      </c>
    </row>
    <row r="2231" spans="1:49" x14ac:dyDescent="0.25">
      <c r="A2231" t="str">
        <f>VLOOKUP($B2231,'Cushing Balance'!$C$2:$E$500,3,TRUE)</f>
        <v>342015</v>
      </c>
      <c r="B2231" s="1">
        <v>42242</v>
      </c>
      <c r="C2231" s="31"/>
      <c r="D2231" s="101">
        <v>454.79167000000001</v>
      </c>
      <c r="E2231" s="110">
        <v>193.25602083333334</v>
      </c>
      <c r="F2231" s="105">
        <v>373.40956249999999</v>
      </c>
      <c r="G2231" s="27"/>
      <c r="H2231" s="111">
        <v>104.181625</v>
      </c>
      <c r="I2231" s="106">
        <v>83.876229166666675</v>
      </c>
      <c r="J2231" s="109">
        <v>314.5891666666667</v>
      </c>
      <c r="K2231" s="104">
        <v>73.1424375</v>
      </c>
      <c r="L2231" s="107">
        <v>0</v>
      </c>
      <c r="M2231" s="117">
        <v>265.29527083333329</v>
      </c>
      <c r="N2231" s="108">
        <v>147.2518125</v>
      </c>
      <c r="O2231" s="116">
        <v>59.310729166666661</v>
      </c>
      <c r="P2231" s="116"/>
      <c r="Q2231" s="116"/>
      <c r="R2231" s="39">
        <v>0</v>
      </c>
      <c r="S2231" s="180">
        <v>307.904875</v>
      </c>
      <c r="T2231" s="180">
        <f t="shared" si="169"/>
        <v>42.609604166666713</v>
      </c>
      <c r="V2231" s="24">
        <f t="shared" si="164"/>
        <v>2069.1045241666666</v>
      </c>
      <c r="X2231" s="5">
        <v>82</v>
      </c>
      <c r="Z2231" s="20">
        <f t="shared" si="165"/>
        <v>2151.1045241666666</v>
      </c>
      <c r="AA2231" s="59">
        <f t="shared" si="163"/>
        <v>42242</v>
      </c>
      <c r="AB2231" s="25">
        <v>153.84181000000001</v>
      </c>
      <c r="AC2231" s="52">
        <v>344.27605999999997</v>
      </c>
      <c r="AD2231" s="53">
        <v>339.31993999999997</v>
      </c>
      <c r="AE2231" s="54">
        <v>429.20196000000004</v>
      </c>
      <c r="AF2231" s="55">
        <v>230.68394000000001</v>
      </c>
      <c r="AG2231" s="56">
        <v>35.679250000000003</v>
      </c>
      <c r="AH2231" s="100">
        <v>96.778291666666675</v>
      </c>
      <c r="AI2231" s="28">
        <v>0</v>
      </c>
      <c r="AJ2231" s="58">
        <v>16.1539</v>
      </c>
      <c r="AK2231" s="58"/>
      <c r="AL2231" s="35">
        <v>0</v>
      </c>
      <c r="AM2231" s="35"/>
      <c r="AN2231" s="35"/>
      <c r="AQ2231" s="24">
        <f t="shared" si="167"/>
        <v>1645.9351516666668</v>
      </c>
      <c r="AS2231" s="47">
        <v>315</v>
      </c>
      <c r="AU2231" s="20">
        <f t="shared" si="166"/>
        <v>1960.9351516666668</v>
      </c>
      <c r="AW2231" s="20">
        <f t="shared" si="168"/>
        <v>190.16937249999978</v>
      </c>
    </row>
    <row r="2232" spans="1:49" x14ac:dyDescent="0.25">
      <c r="A2232" t="str">
        <f>VLOOKUP($B2232,'Cushing Balance'!$C$2:$E$500,3,TRUE)</f>
        <v>342015</v>
      </c>
      <c r="B2232" s="1">
        <v>42243</v>
      </c>
      <c r="C2232" s="31"/>
      <c r="D2232" s="101">
        <v>245.83332999999999</v>
      </c>
      <c r="E2232" s="110">
        <v>144.48202083333334</v>
      </c>
      <c r="F2232" s="105">
        <v>441.90714583333329</v>
      </c>
      <c r="G2232" s="27"/>
      <c r="H2232" s="111">
        <v>101.65239583333333</v>
      </c>
      <c r="I2232" s="106">
        <v>89.753562500000001</v>
      </c>
      <c r="J2232" s="109">
        <v>293.42725000000002</v>
      </c>
      <c r="K2232" s="104">
        <v>71.859166666666667</v>
      </c>
      <c r="L2232" s="107">
        <v>0</v>
      </c>
      <c r="M2232" s="117">
        <v>248.12314583333335</v>
      </c>
      <c r="N2232" s="108">
        <v>104.74608333333333</v>
      </c>
      <c r="O2232" s="116">
        <v>53.867062500000003</v>
      </c>
      <c r="P2232" s="116"/>
      <c r="Q2232" s="116"/>
      <c r="R2232" s="39">
        <v>0</v>
      </c>
      <c r="S2232" s="180">
        <v>287.22652083333332</v>
      </c>
      <c r="T2232" s="180">
        <f t="shared" si="169"/>
        <v>39.103374999999971</v>
      </c>
      <c r="V2232" s="24">
        <f t="shared" si="164"/>
        <v>1795.6511633333334</v>
      </c>
      <c r="X2232" s="5">
        <v>82</v>
      </c>
      <c r="Z2232" s="20">
        <f t="shared" si="165"/>
        <v>1877.6511633333334</v>
      </c>
      <c r="AA2232" s="59">
        <f t="shared" si="163"/>
        <v>42243</v>
      </c>
      <c r="AB2232" s="25">
        <v>152.06039999999999</v>
      </c>
      <c r="AC2232" s="52">
        <v>388.61756000000003</v>
      </c>
      <c r="AD2232" s="53">
        <v>421.04081000000002</v>
      </c>
      <c r="AE2232" s="54">
        <v>503.79023000000001</v>
      </c>
      <c r="AF2232" s="55">
        <v>232.56969000000001</v>
      </c>
      <c r="AG2232" s="56">
        <v>34.993480000000005</v>
      </c>
      <c r="AH2232" s="100">
        <v>51.363791666666664</v>
      </c>
      <c r="AI2232" s="28">
        <v>0</v>
      </c>
      <c r="AJ2232" s="58">
        <v>15.487579999999999</v>
      </c>
      <c r="AK2232" s="58"/>
      <c r="AL2232" s="35">
        <v>0</v>
      </c>
      <c r="AM2232" s="35"/>
      <c r="AN2232" s="35"/>
      <c r="AQ2232" s="24">
        <f t="shared" si="167"/>
        <v>1799.9235416666668</v>
      </c>
      <c r="AS2232" s="47">
        <v>315</v>
      </c>
      <c r="AU2232" s="20">
        <f t="shared" si="166"/>
        <v>2114.923541666667</v>
      </c>
      <c r="AW2232" s="20">
        <f t="shared" si="168"/>
        <v>-237.27237833333356</v>
      </c>
    </row>
    <row r="2233" spans="1:49" x14ac:dyDescent="0.25">
      <c r="A2233" t="str">
        <f>VLOOKUP($B2233,'Cushing Balance'!$C$2:$E$500,3,TRUE)</f>
        <v>342015</v>
      </c>
      <c r="B2233" s="1">
        <v>42244</v>
      </c>
      <c r="C2233" s="31"/>
      <c r="D2233" s="101">
        <v>196.66667000000001</v>
      </c>
      <c r="E2233" s="110">
        <v>162.93329166666666</v>
      </c>
      <c r="F2233" s="105">
        <v>424.26841666666667</v>
      </c>
      <c r="G2233" s="27"/>
      <c r="H2233" s="111">
        <v>98.607083333333335</v>
      </c>
      <c r="I2233" s="106">
        <v>91.056541666666675</v>
      </c>
      <c r="J2233" s="109">
        <v>274.18131249999999</v>
      </c>
      <c r="K2233" s="104">
        <v>76.107708333333335</v>
      </c>
      <c r="L2233" s="107">
        <v>0</v>
      </c>
      <c r="M2233" s="117">
        <v>246.80697916666665</v>
      </c>
      <c r="N2233" s="108">
        <v>135.54147916666665</v>
      </c>
      <c r="O2233" s="116">
        <v>59.750541666666663</v>
      </c>
      <c r="P2233" s="116"/>
      <c r="Q2233" s="116"/>
      <c r="R2233" s="39">
        <v>0</v>
      </c>
      <c r="S2233" s="180">
        <v>284.1820208333333</v>
      </c>
      <c r="T2233" s="180">
        <f t="shared" si="169"/>
        <v>37.375041666666647</v>
      </c>
      <c r="V2233" s="24">
        <f t="shared" si="164"/>
        <v>1765.9200241666667</v>
      </c>
      <c r="X2233" s="5">
        <v>82</v>
      </c>
      <c r="Z2233" s="20">
        <f t="shared" si="165"/>
        <v>1847.9200241666667</v>
      </c>
      <c r="AA2233" s="59">
        <f t="shared" si="163"/>
        <v>42244</v>
      </c>
      <c r="AB2233" s="25">
        <v>148.65392</v>
      </c>
      <c r="AC2233" s="52">
        <v>383.80013000000002</v>
      </c>
      <c r="AD2233" s="53">
        <v>430.06541999999996</v>
      </c>
      <c r="AE2233" s="54">
        <v>477.72438</v>
      </c>
      <c r="AF2233" s="55">
        <v>229.964</v>
      </c>
      <c r="AG2233" s="56">
        <v>27.39808</v>
      </c>
      <c r="AH2233" s="100">
        <v>30.389666666666667</v>
      </c>
      <c r="AI2233" s="28">
        <v>0</v>
      </c>
      <c r="AJ2233" s="58">
        <v>11.98298</v>
      </c>
      <c r="AK2233" s="58"/>
      <c r="AL2233" s="35">
        <v>0</v>
      </c>
      <c r="AM2233" s="35"/>
      <c r="AN2233" s="35"/>
      <c r="AQ2233" s="24">
        <f t="shared" si="167"/>
        <v>1739.9785766666664</v>
      </c>
      <c r="AS2233" s="47">
        <v>315</v>
      </c>
      <c r="AU2233" s="20">
        <f t="shared" si="166"/>
        <v>2054.9785766666664</v>
      </c>
      <c r="AW2233" s="20">
        <f t="shared" si="168"/>
        <v>-207.05855249999968</v>
      </c>
    </row>
    <row r="2234" spans="1:49" x14ac:dyDescent="0.25">
      <c r="A2234" t="str">
        <f>VLOOKUP($B2234,'Cushing Balance'!$C$2:$E$500,3,TRUE)</f>
        <v>352015</v>
      </c>
      <c r="B2234" s="1">
        <v>42245</v>
      </c>
      <c r="C2234" s="31"/>
      <c r="D2234" s="101">
        <v>479.375</v>
      </c>
      <c r="E2234" s="110">
        <v>188.85945833333335</v>
      </c>
      <c r="F2234" s="105">
        <v>492.71266666666668</v>
      </c>
      <c r="G2234" s="27"/>
      <c r="H2234" s="111">
        <v>92.541499999999999</v>
      </c>
      <c r="I2234" s="106">
        <v>72.598124999999996</v>
      </c>
      <c r="J2234" s="109">
        <v>284.6771875</v>
      </c>
      <c r="K2234" s="104">
        <v>82.200374999999994</v>
      </c>
      <c r="L2234" s="107">
        <v>0</v>
      </c>
      <c r="M2234" s="117">
        <v>247.607</v>
      </c>
      <c r="N2234" s="108">
        <v>124.1545</v>
      </c>
      <c r="O2234" s="116">
        <v>56.072437499999999</v>
      </c>
      <c r="P2234" s="116"/>
      <c r="Q2234" s="116"/>
      <c r="R2234" s="39">
        <v>0</v>
      </c>
      <c r="S2234" s="180">
        <v>277.50579166666671</v>
      </c>
      <c r="T2234" s="180">
        <f t="shared" si="169"/>
        <v>29.89879166666671</v>
      </c>
      <c r="V2234" s="24">
        <f t="shared" si="164"/>
        <v>2120.7982499999998</v>
      </c>
      <c r="X2234" s="5">
        <v>82</v>
      </c>
      <c r="Z2234" s="20">
        <f t="shared" si="165"/>
        <v>2202.7982499999998</v>
      </c>
      <c r="AA2234" s="59">
        <f t="shared" si="163"/>
        <v>42245</v>
      </c>
      <c r="AB2234" s="25">
        <v>150.46481</v>
      </c>
      <c r="AC2234" s="52">
        <v>386.49259999999998</v>
      </c>
      <c r="AD2234" s="53">
        <v>425.56605999999999</v>
      </c>
      <c r="AE2234" s="54">
        <v>496.28548000000001</v>
      </c>
      <c r="AF2234" s="55">
        <v>232.91274999999999</v>
      </c>
      <c r="AG2234" s="56">
        <v>31.74052</v>
      </c>
      <c r="AH2234" s="100">
        <v>61.743499999999997</v>
      </c>
      <c r="AI2234" s="28">
        <v>0</v>
      </c>
      <c r="AJ2234" s="58">
        <v>8.3848299999999991</v>
      </c>
      <c r="AK2234" s="58"/>
      <c r="AL2234" s="35">
        <v>0</v>
      </c>
      <c r="AM2234" s="35"/>
      <c r="AN2234" s="35"/>
      <c r="AQ2234" s="24">
        <f t="shared" si="167"/>
        <v>1793.5905500000001</v>
      </c>
      <c r="AS2234" s="47">
        <v>315</v>
      </c>
      <c r="AU2234" s="20">
        <f t="shared" si="166"/>
        <v>2108.5905499999999</v>
      </c>
      <c r="AW2234" s="20">
        <f t="shared" si="168"/>
        <v>94.207699999999932</v>
      </c>
    </row>
    <row r="2235" spans="1:49" x14ac:dyDescent="0.25">
      <c r="A2235" t="str">
        <f>VLOOKUP($B2235,'Cushing Balance'!$C$2:$E$500,3,TRUE)</f>
        <v>352015</v>
      </c>
      <c r="B2235" s="1">
        <v>42246</v>
      </c>
      <c r="C2235" s="31"/>
      <c r="D2235" s="101">
        <v>146.60882999999998</v>
      </c>
      <c r="E2235" s="110">
        <v>191.73070833333335</v>
      </c>
      <c r="F2235" s="105">
        <v>454.19420833333334</v>
      </c>
      <c r="G2235" s="27"/>
      <c r="H2235" s="111">
        <v>101.19416666666667</v>
      </c>
      <c r="I2235" s="106">
        <v>70.722020833333332</v>
      </c>
      <c r="J2235" s="109">
        <v>271.7825416666667</v>
      </c>
      <c r="K2235" s="104">
        <v>74.511041666666671</v>
      </c>
      <c r="L2235" s="107">
        <v>0</v>
      </c>
      <c r="M2235" s="117">
        <v>251.64316666666664</v>
      </c>
      <c r="N2235" s="108">
        <v>112.29170833333333</v>
      </c>
      <c r="O2235" s="116">
        <v>56.688604166666664</v>
      </c>
      <c r="P2235" s="116"/>
      <c r="Q2235" s="116"/>
      <c r="R2235" s="39">
        <v>0</v>
      </c>
      <c r="S2235" s="180">
        <v>287.00293749999997</v>
      </c>
      <c r="T2235" s="180">
        <f t="shared" si="169"/>
        <v>35.359770833333329</v>
      </c>
      <c r="V2235" s="24">
        <f t="shared" si="164"/>
        <v>1731.3669966666669</v>
      </c>
      <c r="X2235" s="5">
        <v>82</v>
      </c>
      <c r="Z2235" s="20">
        <f t="shared" si="165"/>
        <v>1813.3669966666669</v>
      </c>
      <c r="AA2235" s="59">
        <f t="shared" si="163"/>
        <v>42246</v>
      </c>
      <c r="AB2235" s="25">
        <v>152.06617</v>
      </c>
      <c r="AC2235" s="52">
        <v>379.90902</v>
      </c>
      <c r="AD2235" s="53">
        <v>400.17915000000005</v>
      </c>
      <c r="AE2235" s="54">
        <v>493.55547999999999</v>
      </c>
      <c r="AF2235" s="55">
        <v>235.42504</v>
      </c>
      <c r="AG2235" s="56">
        <v>36.343400000000003</v>
      </c>
      <c r="AH2235" s="100">
        <v>67.130979166666677</v>
      </c>
      <c r="AI2235" s="28">
        <v>0</v>
      </c>
      <c r="AJ2235" s="58">
        <v>9.6359399999999997</v>
      </c>
      <c r="AK2235" s="58"/>
      <c r="AL2235" s="35">
        <v>0</v>
      </c>
      <c r="AM2235" s="35"/>
      <c r="AN2235" s="35"/>
      <c r="AQ2235" s="24">
        <f t="shared" si="167"/>
        <v>1774.2451791666667</v>
      </c>
      <c r="AS2235" s="47">
        <v>315</v>
      </c>
      <c r="AU2235" s="20">
        <f t="shared" si="166"/>
        <v>2089.2451791666667</v>
      </c>
      <c r="AW2235" s="20">
        <f t="shared" si="168"/>
        <v>-275.87818249999987</v>
      </c>
    </row>
    <row r="2236" spans="1:49" x14ac:dyDescent="0.25">
      <c r="A2236" t="str">
        <f>VLOOKUP($B2236,'Cushing Balance'!$C$2:$E$500,3,TRUE)</f>
        <v>352015</v>
      </c>
      <c r="B2236" s="1">
        <v>42247</v>
      </c>
      <c r="C2236" s="31"/>
      <c r="D2236" s="101">
        <v>368.75</v>
      </c>
      <c r="E2236" s="110">
        <v>194.93297916666666</v>
      </c>
      <c r="F2236" s="105">
        <v>372.23452083333331</v>
      </c>
      <c r="G2236" s="27"/>
      <c r="H2236" s="111">
        <v>138.22364583333334</v>
      </c>
      <c r="I2236" s="106">
        <v>91.048479166666667</v>
      </c>
      <c r="J2236" s="109">
        <v>283.22418750000003</v>
      </c>
      <c r="K2236" s="104">
        <v>76.153958333333335</v>
      </c>
      <c r="L2236" s="107">
        <v>0</v>
      </c>
      <c r="M2236" s="117">
        <v>229.355875</v>
      </c>
      <c r="N2236" s="108">
        <v>115.1708125</v>
      </c>
      <c r="O2236" s="116">
        <v>55.001437500000002</v>
      </c>
      <c r="P2236" s="116"/>
      <c r="Q2236" s="116"/>
      <c r="R2236" s="39">
        <v>0</v>
      </c>
      <c r="S2236" s="180">
        <v>259.99035416666663</v>
      </c>
      <c r="T2236" s="180">
        <f t="shared" si="169"/>
        <v>30.634479166666637</v>
      </c>
      <c r="V2236" s="24">
        <f t="shared" si="164"/>
        <v>1924.0958958333335</v>
      </c>
      <c r="X2236" s="5">
        <v>82</v>
      </c>
      <c r="Z2236" s="20">
        <f t="shared" si="165"/>
        <v>2006.0958958333335</v>
      </c>
      <c r="AA2236" s="59">
        <f t="shared" si="163"/>
        <v>42247</v>
      </c>
      <c r="AB2236" s="25">
        <v>149.44125</v>
      </c>
      <c r="AC2236" s="52">
        <v>336.46134999999998</v>
      </c>
      <c r="AD2236" s="53">
        <v>282.62083000000001</v>
      </c>
      <c r="AE2236" s="54">
        <v>520.38172999999995</v>
      </c>
      <c r="AF2236" s="55">
        <v>235.95507999999998</v>
      </c>
      <c r="AG2236" s="56">
        <v>37.362960000000001</v>
      </c>
      <c r="AH2236" s="100">
        <v>46.877708333333338</v>
      </c>
      <c r="AI2236" s="28">
        <v>0</v>
      </c>
      <c r="AJ2236" s="58">
        <v>16.141670000000001</v>
      </c>
      <c r="AK2236" s="58"/>
      <c r="AL2236" s="35">
        <v>0</v>
      </c>
      <c r="AM2236" s="35"/>
      <c r="AN2236" s="35"/>
      <c r="AQ2236" s="24">
        <f t="shared" si="167"/>
        <v>1625.2425783333331</v>
      </c>
      <c r="AS2236" s="47">
        <v>315</v>
      </c>
      <c r="AU2236" s="20">
        <f t="shared" si="166"/>
        <v>1940.2425783333331</v>
      </c>
      <c r="AW2236" s="20">
        <f t="shared" si="168"/>
        <v>65.853317500000458</v>
      </c>
    </row>
    <row r="2237" spans="1:49" x14ac:dyDescent="0.25">
      <c r="A2237" t="str">
        <f>VLOOKUP($B2237,'Cushing Balance'!$C$2:$E$500,3,TRUE)</f>
        <v>352015</v>
      </c>
      <c r="B2237" s="1">
        <v>42248</v>
      </c>
      <c r="C2237" s="31"/>
      <c r="D2237" s="101">
        <v>368.75</v>
      </c>
      <c r="E2237" s="110">
        <v>193.84604166666665</v>
      </c>
      <c r="F2237" s="105">
        <v>413.04206249999999</v>
      </c>
      <c r="G2237" s="27"/>
      <c r="H2237" s="111">
        <v>120.60229166666667</v>
      </c>
      <c r="I2237" s="106">
        <v>89.907749999999993</v>
      </c>
      <c r="J2237" s="109">
        <v>94.383333333333326</v>
      </c>
      <c r="K2237" s="104">
        <v>68.520270833333328</v>
      </c>
      <c r="L2237" s="107">
        <v>0</v>
      </c>
      <c r="M2237" s="117">
        <v>150.82564583333334</v>
      </c>
      <c r="N2237" s="108">
        <v>113.81041666666667</v>
      </c>
      <c r="O2237" s="116">
        <v>46.241875</v>
      </c>
      <c r="P2237" s="116"/>
      <c r="Q2237" s="116"/>
      <c r="R2237" s="39">
        <v>0</v>
      </c>
      <c r="S2237" s="180">
        <v>257.19702083333334</v>
      </c>
      <c r="T2237" s="180">
        <f t="shared" si="169"/>
        <v>106.371375</v>
      </c>
      <c r="V2237" s="24">
        <f t="shared" si="164"/>
        <v>1659.9296874999998</v>
      </c>
      <c r="X2237" s="5">
        <v>82</v>
      </c>
      <c r="Z2237" s="20">
        <f t="shared" si="165"/>
        <v>1741.9296874999998</v>
      </c>
      <c r="AA2237" s="59">
        <f t="shared" si="163"/>
        <v>42248</v>
      </c>
      <c r="AB2237" s="25">
        <v>152.17156</v>
      </c>
      <c r="AC2237" s="52">
        <v>262.57925</v>
      </c>
      <c r="AD2237" s="53">
        <v>292.20146</v>
      </c>
      <c r="AE2237" s="54">
        <v>568.66840000000002</v>
      </c>
      <c r="AF2237" s="55">
        <v>231.95963</v>
      </c>
      <c r="AG2237" s="56">
        <v>36.723690000000005</v>
      </c>
      <c r="AH2237" s="100">
        <v>87.188625000000002</v>
      </c>
      <c r="AI2237" s="28">
        <v>0</v>
      </c>
      <c r="AJ2237" s="58">
        <v>14.671250000000001</v>
      </c>
      <c r="AK2237" s="58"/>
      <c r="AL2237" s="35">
        <v>0</v>
      </c>
      <c r="AM2237" s="35"/>
      <c r="AN2237" s="35"/>
      <c r="AQ2237" s="24">
        <f t="shared" si="167"/>
        <v>1646.1638650000002</v>
      </c>
      <c r="AS2237" s="47">
        <v>315</v>
      </c>
      <c r="AU2237" s="20">
        <f t="shared" si="166"/>
        <v>1961.1638650000002</v>
      </c>
      <c r="AW2237" s="20">
        <f t="shared" si="168"/>
        <v>-219.23417750000044</v>
      </c>
    </row>
    <row r="2238" spans="1:49" x14ac:dyDescent="0.25">
      <c r="A2238" t="str">
        <f>VLOOKUP($B2238,'Cushing Balance'!$C$2:$E$500,3,TRUE)</f>
        <v>352015</v>
      </c>
      <c r="B2238" s="1">
        <v>42249</v>
      </c>
      <c r="C2238" s="31"/>
      <c r="D2238" s="101">
        <v>270.41667000000001</v>
      </c>
      <c r="E2238" s="110">
        <v>191.26010416666665</v>
      </c>
      <c r="F2238" s="105">
        <v>428.3841875</v>
      </c>
      <c r="G2238" s="27"/>
      <c r="H2238" s="111">
        <v>125.05854166666667</v>
      </c>
      <c r="I2238" s="106">
        <v>74.967624999999998</v>
      </c>
      <c r="J2238" s="109">
        <v>183.11</v>
      </c>
      <c r="K2238" s="104">
        <v>68.991187499999995</v>
      </c>
      <c r="L2238" s="107">
        <v>0</v>
      </c>
      <c r="M2238" s="117">
        <v>218.86522916666667</v>
      </c>
      <c r="N2238" s="108">
        <v>118.76579166666667</v>
      </c>
      <c r="O2238" s="116">
        <v>52.125687499999998</v>
      </c>
      <c r="P2238" s="116"/>
      <c r="Q2238" s="116"/>
      <c r="R2238" s="39">
        <v>0</v>
      </c>
      <c r="S2238" s="180">
        <v>283.95760416666667</v>
      </c>
      <c r="T2238" s="180">
        <f t="shared" si="169"/>
        <v>65.092375000000004</v>
      </c>
      <c r="V2238" s="24">
        <f t="shared" si="164"/>
        <v>1731.9450241666666</v>
      </c>
      <c r="X2238" s="5">
        <v>82</v>
      </c>
      <c r="Z2238" s="20">
        <f t="shared" si="165"/>
        <v>1813.9450241666666</v>
      </c>
      <c r="AA2238" s="59">
        <f t="shared" si="163"/>
        <v>42249</v>
      </c>
      <c r="AB2238" s="25">
        <v>150.80760000000001</v>
      </c>
      <c r="AC2238" s="52">
        <v>346.44362999999998</v>
      </c>
      <c r="AD2238" s="53">
        <v>409.28088000000002</v>
      </c>
      <c r="AE2238" s="54">
        <v>619.3519</v>
      </c>
      <c r="AF2238" s="55">
        <v>235.81719000000001</v>
      </c>
      <c r="AG2238" s="56">
        <v>36.594499999999996</v>
      </c>
      <c r="AH2238" s="100">
        <v>117.98227083333333</v>
      </c>
      <c r="AI2238" s="28">
        <v>0</v>
      </c>
      <c r="AJ2238" s="58">
        <v>9.7834599999999998</v>
      </c>
      <c r="AK2238" s="58"/>
      <c r="AL2238" s="35">
        <v>0</v>
      </c>
      <c r="AM2238" s="35"/>
      <c r="AN2238" s="35"/>
      <c r="AQ2238" s="24">
        <f t="shared" si="167"/>
        <v>1926.0614308333334</v>
      </c>
      <c r="AS2238" s="47">
        <v>315</v>
      </c>
      <c r="AU2238" s="20">
        <f t="shared" si="166"/>
        <v>2241.0614308333334</v>
      </c>
      <c r="AW2238" s="20">
        <f t="shared" si="168"/>
        <v>-427.11640666666676</v>
      </c>
    </row>
    <row r="2239" spans="1:49" x14ac:dyDescent="0.25">
      <c r="A2239" t="str">
        <f>VLOOKUP($B2239,'Cushing Balance'!$C$2:$E$500,3,TRUE)</f>
        <v>352015</v>
      </c>
      <c r="B2239" s="1">
        <v>42250</v>
      </c>
      <c r="C2239" s="31"/>
      <c r="D2239" s="101">
        <v>367.30291999999997</v>
      </c>
      <c r="E2239" s="110">
        <v>198.84016666666665</v>
      </c>
      <c r="F2239" s="105">
        <v>402.83720833333331</v>
      </c>
      <c r="G2239" s="27"/>
      <c r="H2239" s="111">
        <v>110.48379166666668</v>
      </c>
      <c r="I2239" s="106">
        <v>71.99122916666667</v>
      </c>
      <c r="J2239" s="109">
        <v>210.35537500000001</v>
      </c>
      <c r="K2239" s="104">
        <v>69.297541666666675</v>
      </c>
      <c r="L2239" s="107">
        <v>0</v>
      </c>
      <c r="M2239" s="117">
        <v>222.34910416666665</v>
      </c>
      <c r="N2239" s="108">
        <v>106.40879166666667</v>
      </c>
      <c r="O2239" s="116">
        <v>54.395000000000003</v>
      </c>
      <c r="P2239" s="116"/>
      <c r="Q2239" s="116"/>
      <c r="R2239" s="39">
        <v>0</v>
      </c>
      <c r="S2239" s="180">
        <v>282.7780208333333</v>
      </c>
      <c r="T2239" s="180">
        <f t="shared" si="169"/>
        <v>60.428916666666652</v>
      </c>
      <c r="V2239" s="24">
        <f t="shared" si="164"/>
        <v>1814.2611283333333</v>
      </c>
      <c r="X2239" s="5">
        <v>82</v>
      </c>
      <c r="Z2239" s="20">
        <f t="shared" si="165"/>
        <v>1896.2611283333333</v>
      </c>
      <c r="AA2239" s="59">
        <f t="shared" si="163"/>
        <v>42250</v>
      </c>
      <c r="AB2239" s="25">
        <v>152.74256</v>
      </c>
      <c r="AC2239" s="52">
        <v>353.18862999999999</v>
      </c>
      <c r="AD2239" s="53">
        <v>376.41284999999999</v>
      </c>
      <c r="AE2239" s="54">
        <v>579.84592000000009</v>
      </c>
      <c r="AF2239" s="55">
        <v>234.47864999999999</v>
      </c>
      <c r="AG2239" s="56">
        <v>37.247709999999998</v>
      </c>
      <c r="AH2239" s="100">
        <v>75.161874999999995</v>
      </c>
      <c r="AI2239" s="28">
        <v>0</v>
      </c>
      <c r="AJ2239" s="58">
        <v>16.231629999999999</v>
      </c>
      <c r="AK2239" s="58"/>
      <c r="AL2239" s="35">
        <v>0</v>
      </c>
      <c r="AM2239" s="35"/>
      <c r="AN2239" s="35"/>
      <c r="AQ2239" s="24">
        <f t="shared" si="167"/>
        <v>1825.3098250000003</v>
      </c>
      <c r="AS2239" s="47">
        <v>315</v>
      </c>
      <c r="AU2239" s="20">
        <f t="shared" si="166"/>
        <v>2140.3098250000003</v>
      </c>
      <c r="AW2239" s="20">
        <f t="shared" si="168"/>
        <v>-244.04869666666696</v>
      </c>
    </row>
    <row r="2240" spans="1:49" x14ac:dyDescent="0.25">
      <c r="A2240" t="str">
        <f>VLOOKUP($B2240,'Cushing Balance'!$C$2:$E$500,3,TRUE)</f>
        <v>352015</v>
      </c>
      <c r="B2240" s="1">
        <v>42251</v>
      </c>
      <c r="C2240" s="31"/>
      <c r="D2240" s="101">
        <v>296.58202</v>
      </c>
      <c r="E2240" s="110">
        <v>192.86166666666665</v>
      </c>
      <c r="F2240" s="105">
        <v>402.77227083333332</v>
      </c>
      <c r="G2240" s="27"/>
      <c r="H2240" s="111">
        <v>109.76004166666667</v>
      </c>
      <c r="I2240" s="106">
        <v>77.207499999999996</v>
      </c>
      <c r="J2240" s="109">
        <v>178.35460416666666</v>
      </c>
      <c r="K2240" s="104">
        <v>66.664979166666669</v>
      </c>
      <c r="L2240" s="107">
        <v>0</v>
      </c>
      <c r="M2240" s="117">
        <v>237.69370833333335</v>
      </c>
      <c r="N2240" s="108">
        <v>118.72314583333333</v>
      </c>
      <c r="O2240" s="116">
        <v>52.213562500000002</v>
      </c>
      <c r="P2240" s="116"/>
      <c r="Q2240" s="116"/>
      <c r="R2240" s="39">
        <v>0</v>
      </c>
      <c r="S2240" s="180">
        <v>287.11737499999998</v>
      </c>
      <c r="T2240" s="180">
        <f t="shared" si="169"/>
        <v>49.423666666666634</v>
      </c>
      <c r="V2240" s="24">
        <f t="shared" si="164"/>
        <v>1732.8334991666668</v>
      </c>
      <c r="X2240" s="5">
        <v>82</v>
      </c>
      <c r="Z2240" s="20">
        <f t="shared" si="165"/>
        <v>1814.8334991666668</v>
      </c>
      <c r="AA2240" s="59">
        <f t="shared" si="163"/>
        <v>42251</v>
      </c>
      <c r="AB2240" s="25">
        <v>152.20492000000002</v>
      </c>
      <c r="AC2240" s="52">
        <v>356.32590000000005</v>
      </c>
      <c r="AD2240" s="53">
        <v>421.83593999999999</v>
      </c>
      <c r="AE2240" s="54">
        <v>547.17184999999995</v>
      </c>
      <c r="AF2240" s="55">
        <v>232.13194000000001</v>
      </c>
      <c r="AG2240" s="56">
        <v>36.82508</v>
      </c>
      <c r="AH2240" s="100">
        <v>77.96127083333333</v>
      </c>
      <c r="AI2240" s="28">
        <v>0</v>
      </c>
      <c r="AJ2240" s="58">
        <v>16.336040000000001</v>
      </c>
      <c r="AK2240" s="58"/>
      <c r="AL2240" s="35">
        <v>0</v>
      </c>
      <c r="AM2240" s="35"/>
      <c r="AN2240" s="35"/>
      <c r="AQ2240" s="24">
        <f t="shared" si="167"/>
        <v>1840.7929408333334</v>
      </c>
      <c r="AS2240" s="47">
        <v>315</v>
      </c>
      <c r="AU2240" s="20">
        <f t="shared" si="166"/>
        <v>2155.7929408333334</v>
      </c>
      <c r="AW2240" s="20">
        <f t="shared" si="168"/>
        <v>-340.95944166666663</v>
      </c>
    </row>
    <row r="2241" spans="1:49" x14ac:dyDescent="0.25">
      <c r="A2241" t="str">
        <f>VLOOKUP($B2241,'Cushing Balance'!$C$2:$E$500,3,TRUE)</f>
        <v>362015</v>
      </c>
      <c r="B2241" s="1">
        <v>42252</v>
      </c>
      <c r="C2241" s="31"/>
      <c r="D2241" s="101">
        <v>349.13526999999999</v>
      </c>
      <c r="E2241" s="110">
        <v>188.83989583333334</v>
      </c>
      <c r="F2241" s="105">
        <v>322.39127083333329</v>
      </c>
      <c r="G2241" s="27"/>
      <c r="H2241" s="111">
        <v>99.665104166666666</v>
      </c>
      <c r="I2241" s="106">
        <v>75.277833333333334</v>
      </c>
      <c r="J2241" s="109">
        <v>189.14235416666665</v>
      </c>
      <c r="K2241" s="104">
        <v>69.723437500000003</v>
      </c>
      <c r="L2241" s="107">
        <v>0</v>
      </c>
      <c r="M2241" s="117">
        <v>191.1423125</v>
      </c>
      <c r="N2241" s="108">
        <v>138.2613125</v>
      </c>
      <c r="O2241" s="116">
        <v>55.306958333333334</v>
      </c>
      <c r="P2241" s="116"/>
      <c r="Q2241" s="116"/>
      <c r="R2241" s="39">
        <v>0</v>
      </c>
      <c r="S2241" s="180">
        <v>278.0281875</v>
      </c>
      <c r="T2241" s="180">
        <f t="shared" si="169"/>
        <v>86.885874999999999</v>
      </c>
      <c r="V2241" s="24">
        <f t="shared" si="164"/>
        <v>1678.8857491666668</v>
      </c>
      <c r="X2241" s="5">
        <v>82</v>
      </c>
      <c r="Z2241" s="20">
        <f t="shared" si="165"/>
        <v>1760.8857491666668</v>
      </c>
      <c r="AA2241" s="59">
        <f t="shared" si="163"/>
        <v>42252</v>
      </c>
      <c r="AB2241" s="25">
        <v>150.92175</v>
      </c>
      <c r="AC2241" s="52">
        <v>349.28858000000002</v>
      </c>
      <c r="AD2241" s="53">
        <v>433.88675000000001</v>
      </c>
      <c r="AE2241" s="54">
        <v>585.44534999999996</v>
      </c>
      <c r="AF2241" s="55">
        <v>231.47149999999999</v>
      </c>
      <c r="AG2241" s="56">
        <v>36.974849999999996</v>
      </c>
      <c r="AH2241" s="100">
        <v>109.09316666666668</v>
      </c>
      <c r="AI2241" s="28">
        <v>0</v>
      </c>
      <c r="AJ2241" s="58">
        <v>16.35727</v>
      </c>
      <c r="AK2241" s="58"/>
      <c r="AL2241" s="35">
        <v>0</v>
      </c>
      <c r="AM2241" s="35"/>
      <c r="AN2241" s="35"/>
      <c r="AQ2241" s="24">
        <f t="shared" si="167"/>
        <v>1913.4392166666669</v>
      </c>
      <c r="AS2241" s="47">
        <v>315</v>
      </c>
      <c r="AU2241" s="20">
        <f t="shared" si="166"/>
        <v>2228.4392166666667</v>
      </c>
      <c r="AW2241" s="20">
        <f t="shared" si="168"/>
        <v>-467.5534674999999</v>
      </c>
    </row>
    <row r="2242" spans="1:49" x14ac:dyDescent="0.25">
      <c r="A2242" t="str">
        <f>VLOOKUP($B2242,'Cushing Balance'!$C$2:$E$500,3,TRUE)</f>
        <v>362015</v>
      </c>
      <c r="B2242" s="1">
        <v>42253</v>
      </c>
      <c r="C2242" s="31"/>
      <c r="D2242" s="101">
        <v>406.89726999999999</v>
      </c>
      <c r="E2242" s="110">
        <v>160.50914583333335</v>
      </c>
      <c r="F2242" s="105">
        <v>329.2211666666667</v>
      </c>
      <c r="G2242" s="27"/>
      <c r="H2242" s="111">
        <v>123.409125</v>
      </c>
      <c r="I2242" s="106">
        <v>66.099229166666674</v>
      </c>
      <c r="J2242" s="109">
        <v>224.67897916666666</v>
      </c>
      <c r="K2242" s="104">
        <v>66.012</v>
      </c>
      <c r="L2242" s="107">
        <v>0</v>
      </c>
      <c r="M2242" s="117">
        <v>204.79883333333333</v>
      </c>
      <c r="N2242" s="108">
        <v>150</v>
      </c>
      <c r="O2242" s="116">
        <v>55.325895833333334</v>
      </c>
      <c r="P2242" s="116"/>
      <c r="Q2242" s="116"/>
      <c r="R2242" s="39">
        <v>0</v>
      </c>
      <c r="S2242" s="180">
        <v>268.12570833333331</v>
      </c>
      <c r="T2242" s="180">
        <f t="shared" si="169"/>
        <v>63.326874999999973</v>
      </c>
      <c r="V2242" s="24">
        <f t="shared" si="164"/>
        <v>1786.9516450000001</v>
      </c>
      <c r="X2242" s="5">
        <v>82</v>
      </c>
      <c r="Z2242" s="20">
        <f t="shared" si="165"/>
        <v>1868.9516450000001</v>
      </c>
      <c r="AA2242" s="59">
        <f t="shared" si="163"/>
        <v>42253</v>
      </c>
      <c r="AB2242" s="25">
        <v>152.1686</v>
      </c>
      <c r="AC2242" s="52">
        <v>307.89075000000003</v>
      </c>
      <c r="AD2242" s="53">
        <v>410.84555999999998</v>
      </c>
      <c r="AE2242" s="54">
        <v>597.05156000000011</v>
      </c>
      <c r="AF2242" s="55">
        <v>230.89952</v>
      </c>
      <c r="AG2242" s="56">
        <v>34.112230000000004</v>
      </c>
      <c r="AH2242" s="100">
        <v>135.06720833333335</v>
      </c>
      <c r="AI2242" s="28">
        <v>0</v>
      </c>
      <c r="AJ2242" s="58">
        <v>13.27596</v>
      </c>
      <c r="AK2242" s="58"/>
      <c r="AL2242" s="35">
        <v>0</v>
      </c>
      <c r="AM2242" s="35"/>
      <c r="AN2242" s="35"/>
      <c r="AQ2242" s="24">
        <f t="shared" si="167"/>
        <v>1881.3113883333333</v>
      </c>
      <c r="AS2242" s="47">
        <v>315</v>
      </c>
      <c r="AU2242" s="20">
        <f t="shared" si="166"/>
        <v>2196.3113883333335</v>
      </c>
      <c r="AW2242" s="20">
        <f t="shared" si="168"/>
        <v>-327.35974333333343</v>
      </c>
    </row>
    <row r="2243" spans="1:49" x14ac:dyDescent="0.25">
      <c r="A2243" t="str">
        <f>VLOOKUP($B2243,'Cushing Balance'!$C$2:$E$500,3,TRUE)</f>
        <v>362015</v>
      </c>
      <c r="B2243" s="1">
        <v>42254</v>
      </c>
      <c r="C2243" s="31"/>
      <c r="D2243" s="101">
        <v>518.31673000000001</v>
      </c>
      <c r="E2243" s="110">
        <v>188.03274999999999</v>
      </c>
      <c r="F2243" s="105">
        <v>295.91497916666668</v>
      </c>
      <c r="G2243" s="27"/>
      <c r="H2243" s="111">
        <v>129.80754166666668</v>
      </c>
      <c r="I2243" s="106">
        <v>79.394041666666666</v>
      </c>
      <c r="J2243" s="109">
        <v>281.73495833333334</v>
      </c>
      <c r="K2243" s="104">
        <v>67.148291666666665</v>
      </c>
      <c r="L2243" s="107">
        <v>0</v>
      </c>
      <c r="M2243" s="117">
        <v>203.48781249999999</v>
      </c>
      <c r="N2243" s="108">
        <v>119.99854166666667</v>
      </c>
      <c r="O2243" s="116">
        <v>54.939458333333334</v>
      </c>
      <c r="P2243" s="116"/>
      <c r="Q2243" s="116"/>
      <c r="R2243" s="39">
        <v>0</v>
      </c>
      <c r="S2243" s="180">
        <v>285.92768749999999</v>
      </c>
      <c r="T2243" s="180">
        <f t="shared" si="169"/>
        <v>82.439875000000001</v>
      </c>
      <c r="V2243" s="24">
        <f t="shared" si="164"/>
        <v>1938.7751049999997</v>
      </c>
      <c r="X2243" s="5">
        <v>82</v>
      </c>
      <c r="Z2243" s="20">
        <f t="shared" si="165"/>
        <v>2020.7751049999997</v>
      </c>
      <c r="AA2243" s="59">
        <f t="shared" si="163"/>
        <v>42254</v>
      </c>
      <c r="AB2243" s="25">
        <v>154.04419000000001</v>
      </c>
      <c r="AC2243" s="52">
        <v>361.63496000000004</v>
      </c>
      <c r="AD2243" s="53">
        <v>422.50749999999999</v>
      </c>
      <c r="AE2243" s="54">
        <v>608.72245999999996</v>
      </c>
      <c r="AF2243" s="55">
        <v>224.82624999999999</v>
      </c>
      <c r="AG2243" s="56">
        <v>24.878349999999998</v>
      </c>
      <c r="AH2243" s="100">
        <v>154.95335416666666</v>
      </c>
      <c r="AI2243" s="28">
        <v>0</v>
      </c>
      <c r="AJ2243" s="58">
        <v>16.067350000000001</v>
      </c>
      <c r="AK2243" s="58"/>
      <c r="AL2243" s="35">
        <v>0</v>
      </c>
      <c r="AM2243" s="35"/>
      <c r="AN2243" s="35"/>
      <c r="AQ2243" s="24">
        <f t="shared" si="167"/>
        <v>1967.6344141666668</v>
      </c>
      <c r="AS2243" s="47">
        <v>315</v>
      </c>
      <c r="AU2243" s="20">
        <f t="shared" si="166"/>
        <v>2282.6344141666668</v>
      </c>
      <c r="AW2243" s="20">
        <f t="shared" si="168"/>
        <v>-261.85930916666712</v>
      </c>
    </row>
    <row r="2244" spans="1:49" x14ac:dyDescent="0.25">
      <c r="A2244" t="str">
        <f>VLOOKUP($B2244,'Cushing Balance'!$C$2:$E$500,3,TRUE)</f>
        <v>362015</v>
      </c>
      <c r="B2244" s="1">
        <v>42255</v>
      </c>
      <c r="C2244" s="31"/>
      <c r="D2244" s="101">
        <v>167.58232999999998</v>
      </c>
      <c r="E2244" s="110">
        <v>192.76202083333334</v>
      </c>
      <c r="F2244" s="105">
        <v>342.63216666666671</v>
      </c>
      <c r="G2244" s="27"/>
      <c r="H2244" s="111">
        <v>129.50397916666668</v>
      </c>
      <c r="I2244" s="106">
        <v>71.420979166666669</v>
      </c>
      <c r="J2244" s="109">
        <v>227.1278125</v>
      </c>
      <c r="K2244" s="104">
        <v>66.309666666666672</v>
      </c>
      <c r="L2244" s="107">
        <v>0</v>
      </c>
      <c r="M2244" s="117">
        <v>236.86095833333334</v>
      </c>
      <c r="N2244" s="108">
        <v>105.5993125</v>
      </c>
      <c r="O2244" s="116">
        <v>56.416708333333332</v>
      </c>
      <c r="P2244" s="116"/>
      <c r="Q2244" s="116"/>
      <c r="R2244" s="39">
        <v>0</v>
      </c>
      <c r="S2244" s="180">
        <v>274.95547916666669</v>
      </c>
      <c r="T2244" s="180">
        <f t="shared" si="169"/>
        <v>38.094520833333348</v>
      </c>
      <c r="V2244" s="24">
        <f t="shared" si="164"/>
        <v>1596.215934166667</v>
      </c>
      <c r="X2244" s="5">
        <v>82</v>
      </c>
      <c r="Z2244" s="20">
        <f t="shared" si="165"/>
        <v>1678.215934166667</v>
      </c>
      <c r="AA2244" s="59">
        <f t="shared" si="163"/>
        <v>42255</v>
      </c>
      <c r="AB2244" s="25">
        <v>151.72708</v>
      </c>
      <c r="AC2244" s="52">
        <v>320.57398000000001</v>
      </c>
      <c r="AD2244" s="53">
        <v>362.81680999999998</v>
      </c>
      <c r="AE2244" s="54">
        <v>607.93977000000007</v>
      </c>
      <c r="AF2244" s="55">
        <v>231.66382999999999</v>
      </c>
      <c r="AG2244" s="56">
        <v>29.303879999999999</v>
      </c>
      <c r="AH2244" s="100">
        <v>134.09577083333335</v>
      </c>
      <c r="AI2244" s="28">
        <v>0</v>
      </c>
      <c r="AJ2244" s="58">
        <v>15.5069</v>
      </c>
      <c r="AK2244" s="58"/>
      <c r="AL2244" s="35">
        <v>0</v>
      </c>
      <c r="AM2244" s="35"/>
      <c r="AN2244" s="35"/>
      <c r="AQ2244" s="24">
        <f t="shared" si="167"/>
        <v>1853.6280208333333</v>
      </c>
      <c r="AS2244" s="47">
        <v>315</v>
      </c>
      <c r="AU2244" s="20">
        <f t="shared" si="166"/>
        <v>2168.6280208333333</v>
      </c>
      <c r="AW2244" s="20">
        <f t="shared" si="168"/>
        <v>-490.41208666666626</v>
      </c>
    </row>
    <row r="2245" spans="1:49" x14ac:dyDescent="0.25">
      <c r="A2245" t="str">
        <f>VLOOKUP($B2245,'Cushing Balance'!$C$2:$E$500,3,TRUE)</f>
        <v>362015</v>
      </c>
      <c r="B2245" s="1">
        <v>42256</v>
      </c>
      <c r="C2245" s="31"/>
      <c r="D2245" s="101">
        <v>221.21382999999997</v>
      </c>
      <c r="E2245" s="110">
        <v>197.63935416666666</v>
      </c>
      <c r="F2245" s="105">
        <v>445.75822916666669</v>
      </c>
      <c r="G2245" s="27"/>
      <c r="H2245" s="111">
        <v>122.63697916666668</v>
      </c>
      <c r="I2245" s="106">
        <v>82.023479166666675</v>
      </c>
      <c r="J2245" s="109">
        <v>190.52906250000001</v>
      </c>
      <c r="K2245" s="104">
        <v>74.881562500000001</v>
      </c>
      <c r="L2245" s="107">
        <v>0</v>
      </c>
      <c r="M2245" s="117">
        <v>225.32829166666664</v>
      </c>
      <c r="N2245" s="108">
        <v>113.04614583333333</v>
      </c>
      <c r="O2245" s="116">
        <v>63.914812499999996</v>
      </c>
      <c r="P2245" s="116"/>
      <c r="Q2245" s="116"/>
      <c r="R2245" s="39">
        <v>0</v>
      </c>
      <c r="S2245" s="180">
        <v>273.93049999999999</v>
      </c>
      <c r="T2245" s="180">
        <f t="shared" si="169"/>
        <v>48.602208333333351</v>
      </c>
      <c r="V2245" s="24">
        <f t="shared" si="164"/>
        <v>1736.9717466666668</v>
      </c>
      <c r="X2245" s="5">
        <v>82</v>
      </c>
      <c r="Z2245" s="20">
        <f t="shared" si="165"/>
        <v>1818.9717466666668</v>
      </c>
      <c r="AA2245" s="59">
        <f t="shared" si="163"/>
        <v>42256</v>
      </c>
      <c r="AB2245" s="25">
        <v>149.75538</v>
      </c>
      <c r="AC2245" s="52">
        <v>385.32347999999996</v>
      </c>
      <c r="AD2245" s="53">
        <v>294.70443999999998</v>
      </c>
      <c r="AE2245" s="54">
        <v>542.47820999999999</v>
      </c>
      <c r="AF2245" s="55">
        <v>233.21982999999997</v>
      </c>
      <c r="AG2245" s="56">
        <v>37.274000000000001</v>
      </c>
      <c r="AH2245" s="100">
        <v>79.345645833333322</v>
      </c>
      <c r="AI2245" s="28">
        <v>0</v>
      </c>
      <c r="AJ2245" s="58">
        <v>16.13719</v>
      </c>
      <c r="AK2245" s="58"/>
      <c r="AL2245" s="35">
        <v>0</v>
      </c>
      <c r="AM2245" s="35"/>
      <c r="AN2245" s="35"/>
      <c r="AQ2245" s="24">
        <f t="shared" si="167"/>
        <v>1738.2381758333329</v>
      </c>
      <c r="AS2245" s="47">
        <v>315</v>
      </c>
      <c r="AU2245" s="20">
        <f t="shared" si="166"/>
        <v>2053.2381758333331</v>
      </c>
      <c r="AW2245" s="20">
        <f t="shared" si="168"/>
        <v>-234.26642916666628</v>
      </c>
    </row>
    <row r="2246" spans="1:49" x14ac:dyDescent="0.25">
      <c r="A2246" t="str">
        <f>VLOOKUP($B2246,'Cushing Balance'!$C$2:$E$500,3,TRUE)</f>
        <v>362015</v>
      </c>
      <c r="B2246" s="1">
        <v>42257</v>
      </c>
      <c r="C2246" s="31"/>
      <c r="D2246" s="101">
        <v>581.08888000000002</v>
      </c>
      <c r="E2246" s="110">
        <v>195.25960416666666</v>
      </c>
      <c r="F2246" s="105">
        <v>424.14283333333333</v>
      </c>
      <c r="G2246" s="27"/>
      <c r="H2246" s="111">
        <v>89.196979166666665</v>
      </c>
      <c r="I2246" s="106">
        <v>75.024937499999993</v>
      </c>
      <c r="J2246" s="109">
        <v>229.38485416666666</v>
      </c>
      <c r="K2246" s="104">
        <v>68.026520833333322</v>
      </c>
      <c r="L2246" s="107">
        <v>0</v>
      </c>
      <c r="M2246" s="117">
        <v>219.85735416666665</v>
      </c>
      <c r="N2246" s="108">
        <v>119.99054166666667</v>
      </c>
      <c r="O2246" s="116">
        <v>50.328708333333338</v>
      </c>
      <c r="P2246" s="116"/>
      <c r="Q2246" s="116"/>
      <c r="R2246" s="39">
        <v>0</v>
      </c>
      <c r="S2246" s="180">
        <v>280.27812499999999</v>
      </c>
      <c r="T2246" s="180">
        <f t="shared" si="169"/>
        <v>60.420770833333336</v>
      </c>
      <c r="V2246" s="24">
        <f t="shared" si="164"/>
        <v>2052.3012133333336</v>
      </c>
      <c r="X2246" s="5">
        <v>82</v>
      </c>
      <c r="Z2246" s="20">
        <f t="shared" si="165"/>
        <v>2134.3012133333336</v>
      </c>
      <c r="AA2246" s="59">
        <f t="shared" si="163"/>
        <v>42257</v>
      </c>
      <c r="AB2246" s="25">
        <v>149.99751999999998</v>
      </c>
      <c r="AC2246" s="52">
        <v>340.81142</v>
      </c>
      <c r="AD2246" s="53">
        <v>308.33596</v>
      </c>
      <c r="AE2246" s="54">
        <v>474.05009999999999</v>
      </c>
      <c r="AF2246" s="55">
        <v>208.65715</v>
      </c>
      <c r="AG2246" s="56">
        <v>37.661919999999995</v>
      </c>
      <c r="AH2246" s="100">
        <v>104.30370833333333</v>
      </c>
      <c r="AI2246" s="28">
        <v>0</v>
      </c>
      <c r="AJ2246" s="58">
        <v>16.214079999999999</v>
      </c>
      <c r="AK2246" s="58"/>
      <c r="AL2246" s="35">
        <v>0</v>
      </c>
      <c r="AM2246" s="35"/>
      <c r="AN2246" s="35"/>
      <c r="AQ2246" s="24">
        <f t="shared" si="167"/>
        <v>1640.0318583333333</v>
      </c>
      <c r="AS2246" s="47">
        <v>315</v>
      </c>
      <c r="AU2246" s="20">
        <f t="shared" si="166"/>
        <v>1955.0318583333333</v>
      </c>
      <c r="AW2246" s="20">
        <f t="shared" si="168"/>
        <v>179.26935500000036</v>
      </c>
    </row>
    <row r="2247" spans="1:49" x14ac:dyDescent="0.25">
      <c r="A2247" t="str">
        <f>VLOOKUP($B2247,'Cushing Balance'!$C$2:$E$500,3,TRUE)</f>
        <v>362015</v>
      </c>
      <c r="B2247" s="1">
        <v>42258</v>
      </c>
      <c r="C2247" s="31"/>
      <c r="D2247" s="101">
        <v>415.00408000000004</v>
      </c>
      <c r="E2247" s="110">
        <v>199.01627083333335</v>
      </c>
      <c r="F2247" s="105">
        <v>405.47285416666671</v>
      </c>
      <c r="G2247" s="27"/>
      <c r="H2247" s="111">
        <v>91.020895833333327</v>
      </c>
      <c r="I2247" s="106">
        <v>84.211562499999999</v>
      </c>
      <c r="J2247" s="109">
        <v>246.40741666666665</v>
      </c>
      <c r="K2247" s="104">
        <v>74.035145833333331</v>
      </c>
      <c r="L2247" s="107">
        <v>0</v>
      </c>
      <c r="M2247" s="117">
        <v>147.96543750000001</v>
      </c>
      <c r="N2247" s="108">
        <v>106.88097916666668</v>
      </c>
      <c r="O2247" s="116">
        <v>53.953874999999996</v>
      </c>
      <c r="P2247" s="116"/>
      <c r="Q2247" s="116"/>
      <c r="R2247" s="39">
        <v>0</v>
      </c>
      <c r="S2247" s="180">
        <v>260.57847916666668</v>
      </c>
      <c r="T2247" s="180">
        <f t="shared" si="169"/>
        <v>112.61304166666667</v>
      </c>
      <c r="V2247" s="24">
        <f t="shared" si="164"/>
        <v>1823.9685175000002</v>
      </c>
      <c r="X2247" s="5">
        <v>82</v>
      </c>
      <c r="Z2247" s="20">
        <f t="shared" si="165"/>
        <v>1905.9685175000002</v>
      </c>
      <c r="AA2247" s="59">
        <f t="shared" si="163"/>
        <v>42258</v>
      </c>
      <c r="AB2247" s="25">
        <v>151.53784999999999</v>
      </c>
      <c r="AC2247" s="52">
        <v>290.78234999999995</v>
      </c>
      <c r="AD2247" s="53">
        <v>265.20446000000004</v>
      </c>
      <c r="AE2247" s="54">
        <v>529.74662999999998</v>
      </c>
      <c r="AF2247" s="55">
        <v>217.62769</v>
      </c>
      <c r="AG2247" s="56">
        <v>37.82208</v>
      </c>
      <c r="AH2247" s="100">
        <v>103.94983333333333</v>
      </c>
      <c r="AI2247" s="28">
        <v>0</v>
      </c>
      <c r="AJ2247" s="58">
        <v>16.1965</v>
      </c>
      <c r="AK2247" s="58"/>
      <c r="AL2247" s="35">
        <v>0</v>
      </c>
      <c r="AM2247" s="35"/>
      <c r="AN2247" s="35"/>
      <c r="AQ2247" s="24">
        <f t="shared" si="167"/>
        <v>1612.8673933333334</v>
      </c>
      <c r="AS2247" s="47">
        <f>315-76</f>
        <v>239</v>
      </c>
      <c r="AU2247" s="20">
        <f t="shared" si="166"/>
        <v>1851.8673933333334</v>
      </c>
      <c r="AW2247" s="20">
        <f t="shared" si="168"/>
        <v>54.10112416666675</v>
      </c>
    </row>
    <row r="2248" spans="1:49" x14ac:dyDescent="0.25">
      <c r="A2248" t="str">
        <f>VLOOKUP($B2248,'Cushing Balance'!$C$2:$E$500,3,TRUE)</f>
        <v>372015</v>
      </c>
      <c r="B2248" s="38">
        <v>42259</v>
      </c>
      <c r="C2248" s="32"/>
      <c r="D2248" s="101">
        <v>255.82506000000001</v>
      </c>
      <c r="E2248" s="110">
        <v>183.6075625</v>
      </c>
      <c r="F2248" s="105">
        <v>452.54360416666668</v>
      </c>
      <c r="G2248" s="28"/>
      <c r="H2248" s="111">
        <v>141.16160416666665</v>
      </c>
      <c r="I2248" s="106">
        <v>93.977791666666675</v>
      </c>
      <c r="J2248" s="109">
        <v>267.1705</v>
      </c>
      <c r="K2248" s="104">
        <v>77.174854166666677</v>
      </c>
      <c r="L2248" s="107">
        <v>0</v>
      </c>
      <c r="M2248" s="117">
        <v>219.44064583333335</v>
      </c>
      <c r="N2248" s="108">
        <v>120.3769375</v>
      </c>
      <c r="O2248" s="116">
        <v>50.327041666666666</v>
      </c>
      <c r="P2248" s="116"/>
      <c r="Q2248" s="116"/>
      <c r="R2248" s="39">
        <v>0</v>
      </c>
      <c r="S2248" s="180">
        <v>270.037375</v>
      </c>
      <c r="T2248" s="180">
        <f t="shared" si="169"/>
        <v>50.596729166666648</v>
      </c>
      <c r="V2248" s="24">
        <f t="shared" si="164"/>
        <v>1861.6056016666664</v>
      </c>
      <c r="X2248" s="5">
        <v>82</v>
      </c>
      <c r="Z2248" s="20">
        <f t="shared" si="165"/>
        <v>1943.6056016666664</v>
      </c>
      <c r="AA2248" s="59">
        <f t="shared" ref="AA2248:AA2311" si="170">B2248</f>
        <v>42259</v>
      </c>
      <c r="AB2248" s="25">
        <v>150.33869000000001</v>
      </c>
      <c r="AC2248" s="52">
        <v>385.43897999999996</v>
      </c>
      <c r="AD2248" s="53">
        <v>332.82652000000002</v>
      </c>
      <c r="AE2248" s="54">
        <v>516.65813000000003</v>
      </c>
      <c r="AF2248" s="55">
        <v>216.92214999999999</v>
      </c>
      <c r="AG2248" s="56">
        <v>34.251750000000001</v>
      </c>
      <c r="AH2248" s="100">
        <v>104.40641666666667</v>
      </c>
      <c r="AI2248" s="28">
        <v>0</v>
      </c>
      <c r="AJ2248" s="58">
        <v>16.148479999999999</v>
      </c>
      <c r="AK2248" s="58"/>
      <c r="AL2248" s="28">
        <v>0</v>
      </c>
      <c r="AM2248" s="28"/>
      <c r="AN2248" s="28"/>
      <c r="AQ2248" s="24">
        <f t="shared" si="167"/>
        <v>1756.9911166666668</v>
      </c>
      <c r="AS2248" s="47">
        <f t="shared" ref="AS2248:AS2311" si="171">315-76</f>
        <v>239</v>
      </c>
      <c r="AU2248" s="20">
        <f t="shared" si="166"/>
        <v>1995.9911166666668</v>
      </c>
      <c r="AW2248" s="20">
        <f t="shared" si="168"/>
        <v>-52.385515000000396</v>
      </c>
    </row>
    <row r="2249" spans="1:49" x14ac:dyDescent="0.25">
      <c r="A2249" t="str">
        <f>VLOOKUP($B2249,'Cushing Balance'!$C$2:$E$500,3,TRUE)</f>
        <v>372015</v>
      </c>
      <c r="B2249" s="38">
        <v>42260</v>
      </c>
      <c r="C2249" s="32"/>
      <c r="D2249" s="101">
        <v>377.64652000000001</v>
      </c>
      <c r="E2249" s="110">
        <v>171.94710416666666</v>
      </c>
      <c r="F2249" s="105">
        <v>450.03572916666667</v>
      </c>
      <c r="G2249" s="28"/>
      <c r="H2249" s="111">
        <v>145.61016666666666</v>
      </c>
      <c r="I2249" s="106">
        <v>71.89266666666667</v>
      </c>
      <c r="J2249" s="109">
        <v>218.58979166666666</v>
      </c>
      <c r="K2249" s="104">
        <v>78.846833333333322</v>
      </c>
      <c r="L2249" s="107">
        <v>0</v>
      </c>
      <c r="M2249" s="117">
        <v>249.69006250000001</v>
      </c>
      <c r="N2249" s="108">
        <v>129.10410416666667</v>
      </c>
      <c r="O2249" s="116">
        <v>49.429833333333335</v>
      </c>
      <c r="P2249" s="116"/>
      <c r="Q2249" s="116"/>
      <c r="R2249" s="39">
        <v>0</v>
      </c>
      <c r="S2249" s="180">
        <v>278.19995833333331</v>
      </c>
      <c r="T2249" s="180">
        <f t="shared" si="169"/>
        <v>28.509895833333303</v>
      </c>
      <c r="V2249" s="24">
        <f t="shared" si="164"/>
        <v>1942.7928116666669</v>
      </c>
      <c r="X2249" s="5">
        <v>82</v>
      </c>
      <c r="Z2249" s="20">
        <f t="shared" si="165"/>
        <v>2024.7928116666669</v>
      </c>
      <c r="AA2249" s="59">
        <f t="shared" si="170"/>
        <v>42260</v>
      </c>
      <c r="AB2249" s="25">
        <v>150.14121</v>
      </c>
      <c r="AC2249" s="52">
        <v>384.85638</v>
      </c>
      <c r="AD2249" s="53">
        <v>352.72397999999998</v>
      </c>
      <c r="AE2249" s="54">
        <v>510.63054</v>
      </c>
      <c r="AF2249" s="55">
        <v>217.43667000000002</v>
      </c>
      <c r="AG2249" s="56">
        <v>36.424309999999998</v>
      </c>
      <c r="AH2249" s="100">
        <v>92.328104166666677</v>
      </c>
      <c r="AI2249" s="28">
        <v>0</v>
      </c>
      <c r="AJ2249" s="58">
        <v>16.19631</v>
      </c>
      <c r="AK2249" s="58"/>
      <c r="AL2249" s="28">
        <v>0</v>
      </c>
      <c r="AM2249" s="28"/>
      <c r="AN2249" s="28"/>
      <c r="AQ2249" s="24">
        <f t="shared" si="167"/>
        <v>1760.7375041666667</v>
      </c>
      <c r="AS2249" s="47">
        <f t="shared" si="171"/>
        <v>239</v>
      </c>
      <c r="AU2249" s="20">
        <f t="shared" si="166"/>
        <v>1999.7375041666667</v>
      </c>
      <c r="AW2249" s="20">
        <f t="shared" si="168"/>
        <v>25.055307500000254</v>
      </c>
    </row>
    <row r="2250" spans="1:49" x14ac:dyDescent="0.25">
      <c r="A2250" t="str">
        <f>VLOOKUP($B2250,'Cushing Balance'!$C$2:$E$500,3,TRUE)</f>
        <v>372015</v>
      </c>
      <c r="B2250" s="38">
        <v>42261</v>
      </c>
      <c r="C2250" s="32"/>
      <c r="D2250" s="101">
        <v>144.84557999999998</v>
      </c>
      <c r="E2250" s="110">
        <v>183.45258333333334</v>
      </c>
      <c r="F2250" s="105">
        <v>422.54529166666669</v>
      </c>
      <c r="G2250" s="28"/>
      <c r="H2250" s="111">
        <v>103.31477083333333</v>
      </c>
      <c r="I2250" s="106">
        <v>79.24433333333333</v>
      </c>
      <c r="J2250" s="109">
        <v>133.51066666666665</v>
      </c>
      <c r="K2250" s="104">
        <v>75.558250000000001</v>
      </c>
      <c r="L2250" s="107">
        <v>0</v>
      </c>
      <c r="M2250" s="117">
        <v>191.61270833333333</v>
      </c>
      <c r="N2250" s="108">
        <v>104.00116666666668</v>
      </c>
      <c r="O2250" s="116">
        <v>61.501854166666661</v>
      </c>
      <c r="P2250" s="116"/>
      <c r="Q2250" s="116"/>
      <c r="R2250" s="39">
        <v>0</v>
      </c>
      <c r="S2250" s="180">
        <v>278.05250000000001</v>
      </c>
      <c r="T2250" s="180">
        <f t="shared" si="169"/>
        <v>86.439791666666679</v>
      </c>
      <c r="V2250" s="24">
        <f t="shared" ref="V2250:V2313" si="172">SUM(D2250:R2250)</f>
        <v>1499.5872049999998</v>
      </c>
      <c r="X2250" s="5">
        <v>82</v>
      </c>
      <c r="Z2250" s="20">
        <f t="shared" ref="Z2250:Z2313" si="173">X2250+V2250</f>
        <v>1581.5872049999998</v>
      </c>
      <c r="AA2250" s="59">
        <f t="shared" si="170"/>
        <v>42261</v>
      </c>
      <c r="AB2250" s="25">
        <v>151.35605999999999</v>
      </c>
      <c r="AC2250" s="52">
        <v>388.38516999999996</v>
      </c>
      <c r="AD2250" s="53">
        <v>380.50508000000002</v>
      </c>
      <c r="AE2250" s="54">
        <v>573.88387999999998</v>
      </c>
      <c r="AF2250" s="55">
        <v>215.08685</v>
      </c>
      <c r="AG2250" s="56">
        <v>36.220959999999998</v>
      </c>
      <c r="AH2250" s="100">
        <v>86.283541666666665</v>
      </c>
      <c r="AI2250" s="28">
        <v>0</v>
      </c>
      <c r="AJ2250" s="58">
        <v>14.185879999999999</v>
      </c>
      <c r="AK2250" s="58"/>
      <c r="AL2250" s="28">
        <v>0</v>
      </c>
      <c r="AM2250" s="28"/>
      <c r="AN2250" s="28"/>
      <c r="AQ2250" s="24">
        <f t="shared" si="167"/>
        <v>1845.9074216666666</v>
      </c>
      <c r="AS2250" s="47">
        <f t="shared" si="171"/>
        <v>239</v>
      </c>
      <c r="AU2250" s="20">
        <f t="shared" ref="AU2250:AU2313" si="174">AS2250+AQ2250</f>
        <v>2084.9074216666668</v>
      </c>
      <c r="AW2250" s="20">
        <f t="shared" si="168"/>
        <v>-503.32021666666697</v>
      </c>
    </row>
    <row r="2251" spans="1:49" x14ac:dyDescent="0.25">
      <c r="A2251" t="str">
        <f>VLOOKUP($B2251,'Cushing Balance'!$C$2:$E$500,3,TRUE)</f>
        <v>372015</v>
      </c>
      <c r="B2251" s="38">
        <v>42262</v>
      </c>
      <c r="C2251" s="32"/>
      <c r="D2251" s="101">
        <v>511.66469000000001</v>
      </c>
      <c r="E2251" s="110">
        <v>194.42079166666664</v>
      </c>
      <c r="F2251" s="105">
        <v>408.37920833333334</v>
      </c>
      <c r="G2251" s="28"/>
      <c r="H2251" s="111">
        <v>131.77866666666665</v>
      </c>
      <c r="I2251" s="106">
        <v>77.955375000000004</v>
      </c>
      <c r="J2251" s="109">
        <v>223.43064583333333</v>
      </c>
      <c r="K2251" s="104">
        <v>68.619458333333327</v>
      </c>
      <c r="L2251" s="107">
        <v>0</v>
      </c>
      <c r="M2251" s="117">
        <v>222.8553125</v>
      </c>
      <c r="N2251" s="108">
        <v>128.37910416666668</v>
      </c>
      <c r="O2251" s="116">
        <v>57.173124999999999</v>
      </c>
      <c r="P2251" s="116"/>
      <c r="Q2251" s="116"/>
      <c r="R2251" s="39">
        <v>0</v>
      </c>
      <c r="S2251" s="180">
        <v>273.34693750000002</v>
      </c>
      <c r="T2251" s="180">
        <f t="shared" si="169"/>
        <v>50.491625000000028</v>
      </c>
      <c r="V2251" s="24">
        <f t="shared" si="172"/>
        <v>2024.6563775</v>
      </c>
      <c r="X2251" s="5">
        <v>82</v>
      </c>
      <c r="Z2251" s="20">
        <f t="shared" si="173"/>
        <v>2106.6563775</v>
      </c>
      <c r="AA2251" s="59">
        <f t="shared" si="170"/>
        <v>42262</v>
      </c>
      <c r="AB2251" s="25">
        <v>152.31129000000001</v>
      </c>
      <c r="AC2251" s="52">
        <v>384.05540000000002</v>
      </c>
      <c r="AD2251" s="53">
        <v>337.57458000000003</v>
      </c>
      <c r="AE2251" s="54">
        <v>359.19362999999998</v>
      </c>
      <c r="AF2251" s="55">
        <v>214.8861</v>
      </c>
      <c r="AG2251" s="56">
        <v>26.86533</v>
      </c>
      <c r="AH2251" s="100">
        <v>65.796083333333328</v>
      </c>
      <c r="AI2251" s="28">
        <v>0</v>
      </c>
      <c r="AJ2251" s="58">
        <v>15.75558</v>
      </c>
      <c r="AK2251" s="58"/>
      <c r="AL2251" s="28">
        <v>0</v>
      </c>
      <c r="AM2251" s="28"/>
      <c r="AN2251" s="28"/>
      <c r="AQ2251" s="24">
        <f t="shared" ref="AQ2251:AQ2314" si="175">SUM(AB2251:AO2251)</f>
        <v>1556.4379933333335</v>
      </c>
      <c r="AS2251" s="47">
        <f t="shared" si="171"/>
        <v>239</v>
      </c>
      <c r="AU2251" s="20">
        <f t="shared" si="174"/>
        <v>1795.4379933333335</v>
      </c>
      <c r="AW2251" s="20">
        <f t="shared" si="168"/>
        <v>311.21838416666651</v>
      </c>
    </row>
    <row r="2252" spans="1:49" x14ac:dyDescent="0.25">
      <c r="A2252" t="str">
        <f>VLOOKUP($B2252,'Cushing Balance'!$C$2:$E$500,3,TRUE)</f>
        <v>372015</v>
      </c>
      <c r="B2252" s="38">
        <v>42263</v>
      </c>
      <c r="C2252" s="32"/>
      <c r="D2252" s="101">
        <v>456.94166999999999</v>
      </c>
      <c r="E2252" s="110">
        <v>191.27466666666666</v>
      </c>
      <c r="F2252" s="105">
        <v>467.59762499999999</v>
      </c>
      <c r="G2252" s="28"/>
      <c r="H2252" s="111">
        <v>138.65020833333335</v>
      </c>
      <c r="I2252" s="106">
        <v>72.364666666666665</v>
      </c>
      <c r="J2252" s="109">
        <v>61.852354166666665</v>
      </c>
      <c r="K2252" s="104">
        <v>74.564687500000005</v>
      </c>
      <c r="L2252" s="107">
        <v>0</v>
      </c>
      <c r="M2252" s="117">
        <v>249.11850000000001</v>
      </c>
      <c r="N2252" s="108">
        <v>140.641875</v>
      </c>
      <c r="O2252" s="116">
        <v>56.877124999999999</v>
      </c>
      <c r="P2252" s="116"/>
      <c r="Q2252" s="116"/>
      <c r="R2252" s="39">
        <v>0</v>
      </c>
      <c r="S2252" s="180">
        <v>290.47020833333329</v>
      </c>
      <c r="T2252" s="180">
        <f t="shared" si="169"/>
        <v>41.351708333333278</v>
      </c>
      <c r="V2252" s="24">
        <f t="shared" si="172"/>
        <v>1909.8833783333334</v>
      </c>
      <c r="X2252" s="5">
        <v>82</v>
      </c>
      <c r="Z2252" s="20">
        <f t="shared" si="173"/>
        <v>1991.8833783333334</v>
      </c>
      <c r="AA2252" s="59">
        <f t="shared" si="170"/>
        <v>42263</v>
      </c>
      <c r="AB2252" s="25">
        <v>149.99260000000001</v>
      </c>
      <c r="AC2252" s="52">
        <v>362.58974999999998</v>
      </c>
      <c r="AD2252" s="53">
        <v>331.67574999999999</v>
      </c>
      <c r="AE2252" s="54">
        <v>554.41507999999999</v>
      </c>
      <c r="AF2252" s="55">
        <v>156.62701999999999</v>
      </c>
      <c r="AG2252" s="56">
        <v>33.142519999999998</v>
      </c>
      <c r="AH2252" s="100">
        <v>90.089333333333329</v>
      </c>
      <c r="AI2252" s="28">
        <v>0</v>
      </c>
      <c r="AJ2252" s="58">
        <v>16.063669999999998</v>
      </c>
      <c r="AK2252" s="58"/>
      <c r="AL2252" s="28">
        <v>0</v>
      </c>
      <c r="AM2252" s="28"/>
      <c r="AN2252" s="28"/>
      <c r="AQ2252" s="24">
        <f t="shared" si="175"/>
        <v>1694.5957233333334</v>
      </c>
      <c r="AS2252" s="47">
        <f t="shared" si="171"/>
        <v>239</v>
      </c>
      <c r="AU2252" s="20">
        <f t="shared" si="174"/>
        <v>1933.5957233333334</v>
      </c>
      <c r="AW2252" s="20">
        <f t="shared" si="168"/>
        <v>58.287655000000086</v>
      </c>
    </row>
    <row r="2253" spans="1:49" x14ac:dyDescent="0.25">
      <c r="A2253" t="str">
        <f>VLOOKUP($B2253,'Cushing Balance'!$C$2:$E$500,3,TRUE)</f>
        <v>372015</v>
      </c>
      <c r="B2253" s="38">
        <v>42264</v>
      </c>
      <c r="C2253" s="32"/>
      <c r="D2253" s="101">
        <v>417.45909999999998</v>
      </c>
      <c r="E2253" s="110">
        <v>181.87950000000001</v>
      </c>
      <c r="F2253" s="105">
        <v>404.70879166666668</v>
      </c>
      <c r="G2253" s="28"/>
      <c r="H2253" s="111">
        <v>110.16410416666668</v>
      </c>
      <c r="I2253" s="106">
        <v>79.650520833333331</v>
      </c>
      <c r="J2253" s="109">
        <v>225.24991666666665</v>
      </c>
      <c r="K2253" s="104">
        <v>70.049583333333331</v>
      </c>
      <c r="L2253" s="107">
        <v>0</v>
      </c>
      <c r="M2253" s="117">
        <v>220.23285416666667</v>
      </c>
      <c r="N2253" s="108">
        <v>110.02629166666667</v>
      </c>
      <c r="O2253" s="116">
        <v>51.777041666666662</v>
      </c>
      <c r="P2253" s="116"/>
      <c r="Q2253" s="116"/>
      <c r="R2253" s="39">
        <v>0</v>
      </c>
      <c r="S2253" s="180">
        <v>282.0054791666667</v>
      </c>
      <c r="T2253" s="180">
        <f t="shared" si="169"/>
        <v>61.772625000000033</v>
      </c>
      <c r="V2253" s="24">
        <f t="shared" si="172"/>
        <v>1871.1977041666667</v>
      </c>
      <c r="X2253" s="5">
        <v>82</v>
      </c>
      <c r="Z2253" s="20">
        <f t="shared" si="173"/>
        <v>1953.1977041666667</v>
      </c>
      <c r="AA2253" s="59">
        <f t="shared" si="170"/>
        <v>42264</v>
      </c>
      <c r="AB2253" s="25">
        <v>150.7079</v>
      </c>
      <c r="AC2253" s="52">
        <v>331.21845999999999</v>
      </c>
      <c r="AD2253" s="53">
        <v>295.40057999999999</v>
      </c>
      <c r="AE2253" s="54">
        <v>550.76529000000005</v>
      </c>
      <c r="AF2253" s="55">
        <v>141.27713</v>
      </c>
      <c r="AG2253" s="56">
        <v>33.044129999999996</v>
      </c>
      <c r="AH2253" s="100">
        <v>112.8501875</v>
      </c>
      <c r="AI2253" s="28">
        <v>0</v>
      </c>
      <c r="AJ2253" s="58">
        <v>16.017440000000001</v>
      </c>
      <c r="AK2253" s="58"/>
      <c r="AL2253" s="28">
        <v>0</v>
      </c>
      <c r="AM2253" s="28"/>
      <c r="AN2253" s="28"/>
      <c r="AQ2253" s="24">
        <f t="shared" si="175"/>
        <v>1631.2811174999999</v>
      </c>
      <c r="AS2253" s="47">
        <f t="shared" si="171"/>
        <v>239</v>
      </c>
      <c r="AU2253" s="20">
        <f t="shared" si="174"/>
        <v>1870.2811174999999</v>
      </c>
      <c r="AW2253" s="20">
        <f t="shared" si="168"/>
        <v>82.916586666666717</v>
      </c>
    </row>
    <row r="2254" spans="1:49" x14ac:dyDescent="0.25">
      <c r="A2254" t="str">
        <f>VLOOKUP($B2254,'Cushing Balance'!$C$2:$E$500,3,TRUE)</f>
        <v>372015</v>
      </c>
      <c r="B2254" s="38">
        <v>42265</v>
      </c>
      <c r="C2254" s="32"/>
      <c r="D2254" s="101">
        <v>549.14293999999995</v>
      </c>
      <c r="E2254" s="110">
        <v>191.39664583333334</v>
      </c>
      <c r="F2254" s="105">
        <v>440.75733333333329</v>
      </c>
      <c r="G2254" s="28"/>
      <c r="H2254" s="111">
        <v>104.49970833333333</v>
      </c>
      <c r="I2254" s="106">
        <v>75.720020833333322</v>
      </c>
      <c r="J2254" s="109">
        <v>249.60939583333334</v>
      </c>
      <c r="K2254" s="104">
        <v>74.728791666666666</v>
      </c>
      <c r="L2254" s="107">
        <v>1.6495416666666667</v>
      </c>
      <c r="M2254" s="117">
        <v>163.17037500000001</v>
      </c>
      <c r="N2254" s="108">
        <v>100.53154166666667</v>
      </c>
      <c r="O2254" s="116">
        <v>48.849895833333335</v>
      </c>
      <c r="P2254" s="116"/>
      <c r="Q2254" s="116"/>
      <c r="R2254" s="39">
        <v>0</v>
      </c>
      <c r="S2254" s="180">
        <v>282.72097916666667</v>
      </c>
      <c r="T2254" s="180">
        <f t="shared" si="169"/>
        <v>119.55060416666666</v>
      </c>
      <c r="V2254" s="24">
        <f t="shared" si="172"/>
        <v>2000.0561899999998</v>
      </c>
      <c r="X2254" s="5">
        <v>82</v>
      </c>
      <c r="Z2254" s="20">
        <f t="shared" si="173"/>
        <v>2082.0561899999998</v>
      </c>
      <c r="AA2254" s="59">
        <f t="shared" si="170"/>
        <v>42265</v>
      </c>
      <c r="AB2254" s="25">
        <v>149.13285000000002</v>
      </c>
      <c r="AC2254" s="52">
        <v>349.28444000000002</v>
      </c>
      <c r="AD2254" s="53">
        <v>348.46752000000004</v>
      </c>
      <c r="AE2254" s="54">
        <v>541.22388000000001</v>
      </c>
      <c r="AF2254" s="55">
        <v>219.95537999999999</v>
      </c>
      <c r="AG2254" s="56">
        <v>28.521459999999998</v>
      </c>
      <c r="AH2254" s="100">
        <v>118.26275</v>
      </c>
      <c r="AI2254" s="28">
        <v>0</v>
      </c>
      <c r="AJ2254" s="58">
        <v>14.231629999999999</v>
      </c>
      <c r="AK2254" s="58"/>
      <c r="AL2254" s="28">
        <v>0</v>
      </c>
      <c r="AM2254" s="28"/>
      <c r="AN2254" s="28"/>
      <c r="AQ2254" s="24">
        <f t="shared" si="175"/>
        <v>1769.0799099999999</v>
      </c>
      <c r="AS2254" s="47">
        <f t="shared" si="171"/>
        <v>239</v>
      </c>
      <c r="AU2254" s="20">
        <f t="shared" si="174"/>
        <v>2008.0799099999999</v>
      </c>
      <c r="AW2254" s="20">
        <f t="shared" si="168"/>
        <v>73.976279999999861</v>
      </c>
    </row>
    <row r="2255" spans="1:49" x14ac:dyDescent="0.25">
      <c r="A2255" t="str">
        <f>VLOOKUP($B2255,'Cushing Balance'!$C$2:$E$500,3,TRUE)</f>
        <v>382015</v>
      </c>
      <c r="B2255" s="38">
        <v>42266</v>
      </c>
      <c r="C2255" s="32"/>
      <c r="D2255" s="101">
        <v>0</v>
      </c>
      <c r="E2255" s="110">
        <v>185.13854166666667</v>
      </c>
      <c r="F2255" s="105">
        <v>425.58672916666671</v>
      </c>
      <c r="G2255" s="28"/>
      <c r="H2255" s="111">
        <v>104.75695833333333</v>
      </c>
      <c r="I2255" s="106">
        <v>72.11022916666667</v>
      </c>
      <c r="J2255" s="109">
        <v>274.17272916666667</v>
      </c>
      <c r="K2255" s="104">
        <v>68.76777083333333</v>
      </c>
      <c r="L2255" s="107">
        <v>0</v>
      </c>
      <c r="M2255" s="117">
        <v>206.13483333333335</v>
      </c>
      <c r="N2255" s="108">
        <v>122.221625</v>
      </c>
      <c r="O2255" s="116">
        <v>55.860833333333339</v>
      </c>
      <c r="P2255" s="116"/>
      <c r="Q2255" s="116"/>
      <c r="R2255" s="39">
        <v>0</v>
      </c>
      <c r="S2255" s="180">
        <v>273.24197916666668</v>
      </c>
      <c r="T2255" s="180">
        <f t="shared" si="169"/>
        <v>67.107145833333334</v>
      </c>
      <c r="V2255" s="24">
        <f t="shared" si="172"/>
        <v>1514.7502499999998</v>
      </c>
      <c r="X2255" s="5">
        <v>82</v>
      </c>
      <c r="Z2255" s="20">
        <f t="shared" si="173"/>
        <v>1596.7502499999998</v>
      </c>
      <c r="AA2255" s="59">
        <f t="shared" si="170"/>
        <v>42266</v>
      </c>
      <c r="AB2255" s="25">
        <v>150.81605999999999</v>
      </c>
      <c r="AC2255" s="52">
        <v>374.46821</v>
      </c>
      <c r="AD2255" s="53">
        <v>316.12506000000002</v>
      </c>
      <c r="AE2255" s="54">
        <v>531.28979000000004</v>
      </c>
      <c r="AF2255" s="55">
        <v>219.56405999999998</v>
      </c>
      <c r="AG2255" s="56">
        <v>33.262830000000001</v>
      </c>
      <c r="AH2255" s="100">
        <v>149.01543749999999</v>
      </c>
      <c r="AI2255" s="28">
        <v>0</v>
      </c>
      <c r="AJ2255" s="58">
        <v>16.371040000000001</v>
      </c>
      <c r="AK2255" s="58"/>
      <c r="AL2255" s="28">
        <v>0</v>
      </c>
      <c r="AM2255" s="28"/>
      <c r="AN2255" s="28"/>
      <c r="AQ2255" s="24">
        <f t="shared" si="175"/>
        <v>1790.9124874999998</v>
      </c>
      <c r="AS2255" s="47">
        <f t="shared" si="171"/>
        <v>239</v>
      </c>
      <c r="AU2255" s="20">
        <f t="shared" si="174"/>
        <v>2029.9124874999998</v>
      </c>
      <c r="AW2255" s="20">
        <f t="shared" ref="AW2255:AW2318" si="176">Z2255-AU2255</f>
        <v>-433.16223749999995</v>
      </c>
    </row>
    <row r="2256" spans="1:49" x14ac:dyDescent="0.25">
      <c r="A2256" t="str">
        <f>VLOOKUP($B2256,'Cushing Balance'!$C$2:$E$500,3,TRUE)</f>
        <v>382015</v>
      </c>
      <c r="B2256" s="38">
        <v>42267</v>
      </c>
      <c r="C2256" s="32"/>
      <c r="D2256" s="101">
        <v>309.23442</v>
      </c>
      <c r="E2256" s="110">
        <v>188.3058125</v>
      </c>
      <c r="F2256" s="105">
        <v>448.90479166666671</v>
      </c>
      <c r="G2256" s="28"/>
      <c r="H2256" s="111">
        <v>101.13564583333333</v>
      </c>
      <c r="I2256" s="106">
        <v>59.742458333333339</v>
      </c>
      <c r="J2256" s="109">
        <v>255.95781249999999</v>
      </c>
      <c r="K2256" s="104">
        <v>70.405854166666671</v>
      </c>
      <c r="L2256" s="107">
        <v>0</v>
      </c>
      <c r="M2256" s="117">
        <v>201.5969375</v>
      </c>
      <c r="N2256" s="108">
        <v>112.57410416666667</v>
      </c>
      <c r="O2256" s="116">
        <v>40.825187499999998</v>
      </c>
      <c r="P2256" s="116"/>
      <c r="Q2256" s="116"/>
      <c r="R2256" s="39">
        <v>0</v>
      </c>
      <c r="S2256" s="180">
        <v>268.58681250000001</v>
      </c>
      <c r="T2256" s="180">
        <f t="shared" si="169"/>
        <v>66.989875000000012</v>
      </c>
      <c r="V2256" s="24">
        <f t="shared" si="172"/>
        <v>1788.6830241666669</v>
      </c>
      <c r="X2256" s="5">
        <v>82</v>
      </c>
      <c r="Z2256" s="20">
        <f t="shared" si="173"/>
        <v>1870.6830241666669</v>
      </c>
      <c r="AA2256" s="59">
        <f t="shared" si="170"/>
        <v>42267</v>
      </c>
      <c r="AB2256" s="25">
        <v>150.85130999999998</v>
      </c>
      <c r="AC2256" s="52">
        <v>360.34022999999996</v>
      </c>
      <c r="AD2256" s="53">
        <v>329.64858000000004</v>
      </c>
      <c r="AE2256" s="54">
        <v>472.71517</v>
      </c>
      <c r="AF2256" s="55">
        <v>210.9905</v>
      </c>
      <c r="AG2256" s="56">
        <v>36.586460000000002</v>
      </c>
      <c r="AH2256" s="100">
        <v>145.81252083333334</v>
      </c>
      <c r="AI2256" s="28">
        <v>0</v>
      </c>
      <c r="AJ2256" s="58">
        <v>16.17108</v>
      </c>
      <c r="AK2256" s="58"/>
      <c r="AL2256" s="28">
        <v>0</v>
      </c>
      <c r="AM2256" s="28"/>
      <c r="AN2256" s="28"/>
      <c r="AQ2256" s="24">
        <f t="shared" si="175"/>
        <v>1723.1158508333335</v>
      </c>
      <c r="AS2256" s="47">
        <f t="shared" si="171"/>
        <v>239</v>
      </c>
      <c r="AU2256" s="20">
        <f t="shared" si="174"/>
        <v>1962.1158508333335</v>
      </c>
      <c r="AW2256" s="20">
        <f t="shared" si="176"/>
        <v>-91.432826666666642</v>
      </c>
    </row>
    <row r="2257" spans="1:49" x14ac:dyDescent="0.25">
      <c r="A2257" t="str">
        <f>VLOOKUP($B2257,'Cushing Balance'!$C$2:$E$500,3,TRUE)</f>
        <v>382015</v>
      </c>
      <c r="B2257" s="38">
        <v>42268</v>
      </c>
      <c r="C2257" s="32"/>
      <c r="D2257" s="101">
        <v>508.20549999999997</v>
      </c>
      <c r="E2257" s="110">
        <v>195.27008333333333</v>
      </c>
      <c r="F2257" s="105">
        <v>453.02589583333332</v>
      </c>
      <c r="G2257" s="28"/>
      <c r="H2257" s="111">
        <v>128.28508333333332</v>
      </c>
      <c r="I2257" s="106">
        <v>66.853812500000004</v>
      </c>
      <c r="J2257" s="109">
        <v>282.4819583333333</v>
      </c>
      <c r="K2257" s="104">
        <v>66.994979166666667</v>
      </c>
      <c r="L2257" s="107">
        <v>0</v>
      </c>
      <c r="M2257" s="117">
        <v>137.90141666666665</v>
      </c>
      <c r="N2257" s="108">
        <v>139.9683125</v>
      </c>
      <c r="O2257" s="116">
        <v>58.093000000000004</v>
      </c>
      <c r="P2257" s="116"/>
      <c r="Q2257" s="116"/>
      <c r="R2257" s="39">
        <v>0</v>
      </c>
      <c r="S2257" s="180">
        <v>263.49752083333334</v>
      </c>
      <c r="T2257" s="180">
        <f t="shared" ref="T2257:T2320" si="177">S2257-M2257</f>
        <v>125.59610416666669</v>
      </c>
      <c r="V2257" s="24">
        <f t="shared" si="172"/>
        <v>2037.0800416666666</v>
      </c>
      <c r="X2257" s="5">
        <v>82</v>
      </c>
      <c r="Z2257" s="20">
        <f t="shared" si="173"/>
        <v>2119.0800416666666</v>
      </c>
      <c r="AA2257" s="59">
        <f t="shared" si="170"/>
        <v>42268</v>
      </c>
      <c r="AB2257" s="25">
        <v>149.65725</v>
      </c>
      <c r="AC2257" s="52">
        <v>351.99847999999997</v>
      </c>
      <c r="AD2257" s="53">
        <v>299.5711</v>
      </c>
      <c r="AE2257" s="54">
        <v>518.30716999999993</v>
      </c>
      <c r="AF2257" s="55">
        <v>220.08279000000002</v>
      </c>
      <c r="AG2257" s="56">
        <v>37.621650000000002</v>
      </c>
      <c r="AH2257" s="100">
        <v>126.78639583333333</v>
      </c>
      <c r="AI2257" s="28">
        <v>0</v>
      </c>
      <c r="AJ2257" s="58">
        <v>15.921709999999999</v>
      </c>
      <c r="AK2257" s="58"/>
      <c r="AL2257" s="28">
        <v>0</v>
      </c>
      <c r="AM2257" s="28"/>
      <c r="AN2257" s="28"/>
      <c r="AQ2257" s="24">
        <f t="shared" si="175"/>
        <v>1719.9465458333332</v>
      </c>
      <c r="AS2257" s="47">
        <f t="shared" si="171"/>
        <v>239</v>
      </c>
      <c r="AU2257" s="20">
        <f t="shared" si="174"/>
        <v>1958.9465458333332</v>
      </c>
      <c r="AW2257" s="20">
        <f t="shared" si="176"/>
        <v>160.13349583333343</v>
      </c>
    </row>
    <row r="2258" spans="1:49" x14ac:dyDescent="0.25">
      <c r="A2258" t="str">
        <f>VLOOKUP($B2258,'Cushing Balance'!$C$2:$E$500,3,TRUE)</f>
        <v>382015</v>
      </c>
      <c r="B2258" s="38">
        <v>42269</v>
      </c>
      <c r="C2258" s="32"/>
      <c r="D2258" s="101">
        <v>389.76549999999997</v>
      </c>
      <c r="E2258" s="110">
        <v>194.33589583333335</v>
      </c>
      <c r="F2258" s="105">
        <v>456.04352083333333</v>
      </c>
      <c r="G2258" s="28"/>
      <c r="H2258" s="111">
        <v>96.851770833333333</v>
      </c>
      <c r="I2258" s="106">
        <v>91.10852083333333</v>
      </c>
      <c r="J2258" s="109">
        <v>247.3624375</v>
      </c>
      <c r="K2258" s="104">
        <v>72.416270833333328</v>
      </c>
      <c r="L2258" s="107">
        <v>0</v>
      </c>
      <c r="M2258" s="117">
        <v>154.15922916666665</v>
      </c>
      <c r="N2258" s="108">
        <v>87.720520833333325</v>
      </c>
      <c r="O2258" s="116">
        <v>50.636333333333333</v>
      </c>
      <c r="P2258" s="116"/>
      <c r="Q2258" s="116"/>
      <c r="R2258" s="39">
        <v>0</v>
      </c>
      <c r="S2258" s="180">
        <v>266.86810416666668</v>
      </c>
      <c r="T2258" s="180">
        <f t="shared" si="177"/>
        <v>112.70887500000003</v>
      </c>
      <c r="V2258" s="24">
        <f t="shared" si="172"/>
        <v>1840.3999999999999</v>
      </c>
      <c r="X2258" s="5">
        <v>82</v>
      </c>
      <c r="Z2258" s="20">
        <f t="shared" si="173"/>
        <v>1922.3999999999999</v>
      </c>
      <c r="AA2258" s="59">
        <f t="shared" si="170"/>
        <v>42269</v>
      </c>
      <c r="AB2258" s="25">
        <v>149.18090000000001</v>
      </c>
      <c r="AC2258" s="52">
        <v>366.05444</v>
      </c>
      <c r="AD2258" s="53">
        <v>277.15338000000003</v>
      </c>
      <c r="AE2258" s="54">
        <v>549.02278999999999</v>
      </c>
      <c r="AF2258" s="55">
        <v>220.05788000000001</v>
      </c>
      <c r="AG2258" s="56">
        <v>28.430150000000001</v>
      </c>
      <c r="AH2258" s="100">
        <v>138.25550000000001</v>
      </c>
      <c r="AI2258" s="28">
        <v>0</v>
      </c>
      <c r="AJ2258" s="58">
        <v>16.309850000000001</v>
      </c>
      <c r="AK2258" s="58"/>
      <c r="AL2258" s="28">
        <v>0</v>
      </c>
      <c r="AM2258" s="28"/>
      <c r="AN2258" s="28"/>
      <c r="AQ2258" s="24">
        <f t="shared" si="175"/>
        <v>1744.46489</v>
      </c>
      <c r="AS2258" s="47">
        <f t="shared" si="171"/>
        <v>239</v>
      </c>
      <c r="AU2258" s="20">
        <f t="shared" si="174"/>
        <v>1983.46489</v>
      </c>
      <c r="AW2258" s="20">
        <f t="shared" si="176"/>
        <v>-61.064890000000105</v>
      </c>
    </row>
    <row r="2259" spans="1:49" x14ac:dyDescent="0.25">
      <c r="A2259" t="str">
        <f>VLOOKUP($B2259,'Cushing Balance'!$C$2:$E$500,3,TRUE)</f>
        <v>382015</v>
      </c>
      <c r="B2259" s="38">
        <v>42270</v>
      </c>
      <c r="C2259" s="32"/>
      <c r="D2259" s="101">
        <v>49.166669999999996</v>
      </c>
      <c r="E2259" s="110">
        <v>200.43016666666665</v>
      </c>
      <c r="F2259" s="105">
        <v>473.40252083333331</v>
      </c>
      <c r="G2259" s="28"/>
      <c r="H2259" s="111">
        <v>101.87654166666667</v>
      </c>
      <c r="I2259" s="106">
        <v>79.356083333333331</v>
      </c>
      <c r="J2259" s="109">
        <v>265.63939583333331</v>
      </c>
      <c r="K2259" s="104">
        <v>69.634812499999995</v>
      </c>
      <c r="L2259" s="107">
        <v>0</v>
      </c>
      <c r="M2259" s="117">
        <v>223.72945833333335</v>
      </c>
      <c r="N2259" s="108">
        <v>128.26002083333333</v>
      </c>
      <c r="O2259" s="116">
        <v>57.389229166666667</v>
      </c>
      <c r="P2259" s="116"/>
      <c r="Q2259" s="116"/>
      <c r="R2259" s="39">
        <v>0</v>
      </c>
      <c r="S2259" s="180">
        <v>274.41002083333331</v>
      </c>
      <c r="T2259" s="180">
        <f t="shared" si="177"/>
        <v>50.680562499999951</v>
      </c>
      <c r="V2259" s="24">
        <f t="shared" si="172"/>
        <v>1648.8848991666664</v>
      </c>
      <c r="X2259" s="5">
        <v>82</v>
      </c>
      <c r="Z2259" s="20">
        <f t="shared" si="173"/>
        <v>1730.8848991666664</v>
      </c>
      <c r="AA2259" s="59">
        <f t="shared" si="170"/>
        <v>42270</v>
      </c>
      <c r="AB2259" s="25">
        <v>151.27457999999999</v>
      </c>
      <c r="AC2259" s="52">
        <v>349.55753999999996</v>
      </c>
      <c r="AD2259" s="53">
        <v>280.48259999999999</v>
      </c>
      <c r="AE2259" s="54">
        <v>498.55799999999999</v>
      </c>
      <c r="AF2259" s="55">
        <v>216.96093999999999</v>
      </c>
      <c r="AG2259" s="56">
        <v>37.793730000000004</v>
      </c>
      <c r="AH2259" s="100">
        <v>133.59745833333335</v>
      </c>
      <c r="AI2259" s="28">
        <v>0</v>
      </c>
      <c r="AJ2259" s="58">
        <v>16.244330000000001</v>
      </c>
      <c r="AK2259" s="58"/>
      <c r="AL2259" s="28">
        <v>0</v>
      </c>
      <c r="AM2259" s="28"/>
      <c r="AN2259" s="28"/>
      <c r="AQ2259" s="24">
        <f t="shared" si="175"/>
        <v>1684.4691783333333</v>
      </c>
      <c r="AS2259" s="47">
        <f t="shared" si="171"/>
        <v>239</v>
      </c>
      <c r="AU2259" s="20">
        <f t="shared" si="174"/>
        <v>1923.4691783333333</v>
      </c>
      <c r="AW2259" s="20">
        <f t="shared" si="176"/>
        <v>-192.58427916666687</v>
      </c>
    </row>
    <row r="2260" spans="1:49" x14ac:dyDescent="0.25">
      <c r="A2260" t="str">
        <f>VLOOKUP($B2260,'Cushing Balance'!$C$2:$E$500,3,TRUE)</f>
        <v>382015</v>
      </c>
      <c r="B2260" s="38">
        <v>42271</v>
      </c>
      <c r="C2260" s="32"/>
      <c r="D2260" s="101">
        <v>362.74922999999995</v>
      </c>
      <c r="E2260" s="110">
        <v>191.09570833333333</v>
      </c>
      <c r="F2260" s="105">
        <v>460.5605625</v>
      </c>
      <c r="G2260" s="28"/>
      <c r="H2260" s="111">
        <v>108.97358333333332</v>
      </c>
      <c r="I2260" s="106">
        <v>60.705333333333336</v>
      </c>
      <c r="J2260" s="109">
        <v>332.06585416666667</v>
      </c>
      <c r="K2260" s="104">
        <v>57.901666666666664</v>
      </c>
      <c r="L2260" s="107">
        <v>0</v>
      </c>
      <c r="M2260" s="117">
        <v>158.31481249999999</v>
      </c>
      <c r="N2260" s="108">
        <v>116.795625</v>
      </c>
      <c r="O2260" s="116">
        <v>47.172687500000002</v>
      </c>
      <c r="P2260" s="116"/>
      <c r="Q2260" s="116"/>
      <c r="R2260" s="39">
        <v>0</v>
      </c>
      <c r="S2260" s="180">
        <v>262.07820833333335</v>
      </c>
      <c r="T2260" s="180">
        <f t="shared" si="177"/>
        <v>103.76339583333336</v>
      </c>
      <c r="V2260" s="24">
        <f t="shared" si="172"/>
        <v>1896.3350633333332</v>
      </c>
      <c r="X2260" s="5">
        <v>82</v>
      </c>
      <c r="Z2260" s="20">
        <f t="shared" si="173"/>
        <v>1978.3350633333332</v>
      </c>
      <c r="AA2260" s="59">
        <f t="shared" si="170"/>
        <v>42271</v>
      </c>
      <c r="AB2260" s="25">
        <v>142.34579000000002</v>
      </c>
      <c r="AC2260" s="52">
        <v>353.39893999999998</v>
      </c>
      <c r="AD2260" s="53">
        <v>382.16672999999997</v>
      </c>
      <c r="AE2260" s="54">
        <v>468.81440000000003</v>
      </c>
      <c r="AF2260" s="55">
        <v>186.91575</v>
      </c>
      <c r="AG2260" s="56">
        <v>24.598419999999997</v>
      </c>
      <c r="AH2260" s="100">
        <v>82.990791666666667</v>
      </c>
      <c r="AI2260" s="28">
        <v>0</v>
      </c>
      <c r="AJ2260" s="58">
        <v>16.331309999999998</v>
      </c>
      <c r="AK2260" s="58"/>
      <c r="AL2260" s="28">
        <v>0</v>
      </c>
      <c r="AM2260" s="28"/>
      <c r="AN2260" s="28"/>
      <c r="AQ2260" s="24">
        <f t="shared" si="175"/>
        <v>1657.5621316666668</v>
      </c>
      <c r="AS2260" s="47">
        <f t="shared" si="171"/>
        <v>239</v>
      </c>
      <c r="AU2260" s="20">
        <f t="shared" si="174"/>
        <v>1896.5621316666668</v>
      </c>
      <c r="AW2260" s="20">
        <f t="shared" si="176"/>
        <v>81.772931666666409</v>
      </c>
    </row>
    <row r="2261" spans="1:49" x14ac:dyDescent="0.25">
      <c r="A2261" t="str">
        <f>VLOOKUP($B2261,'Cushing Balance'!$C$2:$E$500,3,TRUE)</f>
        <v>382015</v>
      </c>
      <c r="B2261" s="38">
        <v>42272</v>
      </c>
      <c r="C2261" s="32"/>
      <c r="D2261" s="101">
        <v>356.45832999999999</v>
      </c>
      <c r="E2261" s="110">
        <v>190.98266666666666</v>
      </c>
      <c r="F2261" s="105">
        <v>437.6564166666667</v>
      </c>
      <c r="G2261" s="28"/>
      <c r="H2261" s="111">
        <v>100.41491666666667</v>
      </c>
      <c r="I2261" s="106">
        <v>78.844750000000005</v>
      </c>
      <c r="J2261" s="109">
        <v>292.48266666666666</v>
      </c>
      <c r="K2261" s="104">
        <v>66.374875000000003</v>
      </c>
      <c r="L2261" s="107">
        <v>0</v>
      </c>
      <c r="M2261" s="117">
        <v>140.83820833333334</v>
      </c>
      <c r="N2261" s="108">
        <v>98.114208333333323</v>
      </c>
      <c r="O2261" s="116">
        <v>58.803416666666664</v>
      </c>
      <c r="P2261" s="116"/>
      <c r="Q2261" s="116"/>
      <c r="R2261" s="39">
        <v>0</v>
      </c>
      <c r="S2261" s="180">
        <v>266.9270416666667</v>
      </c>
      <c r="T2261" s="180">
        <f t="shared" si="177"/>
        <v>126.08883333333335</v>
      </c>
      <c r="V2261" s="24">
        <f t="shared" si="172"/>
        <v>1820.9704549999999</v>
      </c>
      <c r="X2261" s="5">
        <v>82</v>
      </c>
      <c r="Z2261" s="20">
        <f t="shared" si="173"/>
        <v>1902.9704549999999</v>
      </c>
      <c r="AA2261" s="59">
        <f t="shared" si="170"/>
        <v>42272</v>
      </c>
      <c r="AB2261" s="25">
        <v>150.49556000000001</v>
      </c>
      <c r="AC2261" s="52">
        <v>366.35998000000001</v>
      </c>
      <c r="AD2261" s="53">
        <v>413.94659999999999</v>
      </c>
      <c r="AE2261" s="54">
        <v>478.96303999999998</v>
      </c>
      <c r="AF2261" s="55">
        <v>213.65199999999999</v>
      </c>
      <c r="AG2261" s="56">
        <v>21.08548</v>
      </c>
      <c r="AH2261" s="100">
        <v>126.85097916666668</v>
      </c>
      <c r="AI2261" s="28">
        <v>0</v>
      </c>
      <c r="AJ2261" s="58">
        <v>15.267850000000001</v>
      </c>
      <c r="AK2261" s="58"/>
      <c r="AL2261" s="28">
        <v>0</v>
      </c>
      <c r="AM2261" s="28"/>
      <c r="AN2261" s="28"/>
      <c r="AQ2261" s="24">
        <f t="shared" si="175"/>
        <v>1786.6214891666666</v>
      </c>
      <c r="AS2261" s="47">
        <f t="shared" si="171"/>
        <v>239</v>
      </c>
      <c r="AU2261" s="20">
        <f t="shared" si="174"/>
        <v>2025.6214891666666</v>
      </c>
      <c r="AW2261" s="20">
        <f t="shared" si="176"/>
        <v>-122.6510341666667</v>
      </c>
    </row>
    <row r="2262" spans="1:49" x14ac:dyDescent="0.25">
      <c r="A2262" t="str">
        <f>VLOOKUP($B2262,'Cushing Balance'!$C$2:$E$500,3,TRUE)</f>
        <v>392015</v>
      </c>
      <c r="B2262" s="38">
        <v>42273</v>
      </c>
      <c r="C2262" s="32"/>
      <c r="D2262" s="101">
        <v>590</v>
      </c>
      <c r="E2262" s="110">
        <v>196.32206249999999</v>
      </c>
      <c r="F2262" s="105">
        <v>444.82302083333332</v>
      </c>
      <c r="G2262" s="28"/>
      <c r="H2262" s="111">
        <v>134.01354166666667</v>
      </c>
      <c r="I2262" s="106">
        <v>73.983625000000004</v>
      </c>
      <c r="J2262" s="109">
        <v>304.19216666666671</v>
      </c>
      <c r="K2262" s="104">
        <v>72.437208333333331</v>
      </c>
      <c r="L2262" s="107">
        <v>0</v>
      </c>
      <c r="M2262" s="117">
        <v>232.75083333333333</v>
      </c>
      <c r="N2262" s="108">
        <v>150</v>
      </c>
      <c r="O2262" s="116">
        <v>48.529104166666663</v>
      </c>
      <c r="P2262" s="116"/>
      <c r="Q2262" s="116"/>
      <c r="R2262" s="39">
        <v>0</v>
      </c>
      <c r="S2262" s="180">
        <v>284.51600000000002</v>
      </c>
      <c r="T2262" s="180">
        <f t="shared" si="177"/>
        <v>51.765166666666687</v>
      </c>
      <c r="V2262" s="24">
        <f t="shared" si="172"/>
        <v>2247.0515624999998</v>
      </c>
      <c r="X2262" s="5">
        <v>82</v>
      </c>
      <c r="Z2262" s="20">
        <f t="shared" si="173"/>
        <v>2329.0515624999998</v>
      </c>
      <c r="AA2262" s="59">
        <f t="shared" si="170"/>
        <v>42273</v>
      </c>
      <c r="AB2262" s="25">
        <v>150.94438</v>
      </c>
      <c r="AC2262" s="52">
        <v>387.15588000000002</v>
      </c>
      <c r="AD2262" s="53">
        <v>383.09318999999999</v>
      </c>
      <c r="AE2262" s="54">
        <v>518.92471</v>
      </c>
      <c r="AF2262" s="55">
        <v>214.68020999999999</v>
      </c>
      <c r="AG2262" s="56">
        <v>37.873539999999998</v>
      </c>
      <c r="AH2262" s="100">
        <v>144.34447916666664</v>
      </c>
      <c r="AI2262" s="28">
        <v>0</v>
      </c>
      <c r="AJ2262" s="58">
        <v>16.318459999999998</v>
      </c>
      <c r="AK2262" s="58"/>
      <c r="AL2262" s="28">
        <v>0</v>
      </c>
      <c r="AM2262" s="28"/>
      <c r="AN2262" s="28"/>
      <c r="AQ2262" s="24">
        <f t="shared" si="175"/>
        <v>1853.3348491666666</v>
      </c>
      <c r="AS2262" s="47">
        <f t="shared" si="171"/>
        <v>239</v>
      </c>
      <c r="AU2262" s="20">
        <f t="shared" si="174"/>
        <v>2092.3348491666666</v>
      </c>
      <c r="AW2262" s="20">
        <f t="shared" si="176"/>
        <v>236.71671333333325</v>
      </c>
    </row>
    <row r="2263" spans="1:49" x14ac:dyDescent="0.25">
      <c r="A2263" t="str">
        <f>VLOOKUP($B2263,'Cushing Balance'!$C$2:$E$500,3,TRUE)</f>
        <v>392015</v>
      </c>
      <c r="B2263" s="38">
        <v>42274</v>
      </c>
      <c r="C2263" s="32"/>
      <c r="D2263" s="101">
        <v>327.07481000000001</v>
      </c>
      <c r="E2263" s="110">
        <v>169.33741666666666</v>
      </c>
      <c r="F2263" s="105">
        <v>447.03843749999999</v>
      </c>
      <c r="G2263" s="28"/>
      <c r="H2263" s="111">
        <v>117.07297916666667</v>
      </c>
      <c r="I2263" s="106">
        <v>67.286874999999995</v>
      </c>
      <c r="J2263" s="109">
        <v>319.44239583333331</v>
      </c>
      <c r="K2263" s="104">
        <v>72.325812499999998</v>
      </c>
      <c r="L2263" s="107">
        <v>0</v>
      </c>
      <c r="M2263" s="117">
        <v>184.79793749999999</v>
      </c>
      <c r="N2263" s="108">
        <v>122.16989583333333</v>
      </c>
      <c r="O2263" s="116">
        <v>45.995395833333333</v>
      </c>
      <c r="P2263" s="116"/>
      <c r="Q2263" s="116"/>
      <c r="R2263" s="39">
        <v>0</v>
      </c>
      <c r="S2263" s="180">
        <v>269.6203958333333</v>
      </c>
      <c r="T2263" s="180">
        <f t="shared" si="177"/>
        <v>84.822458333333316</v>
      </c>
      <c r="V2263" s="24">
        <f t="shared" si="172"/>
        <v>1872.5419558333335</v>
      </c>
      <c r="X2263" s="5">
        <v>82</v>
      </c>
      <c r="Z2263" s="20">
        <f t="shared" si="173"/>
        <v>1954.5419558333335</v>
      </c>
      <c r="AA2263" s="59">
        <f t="shared" si="170"/>
        <v>42274</v>
      </c>
      <c r="AB2263" s="25">
        <v>150.17251999999999</v>
      </c>
      <c r="AC2263" s="52">
        <v>358.22003999999998</v>
      </c>
      <c r="AD2263" s="53">
        <v>376.86730999999997</v>
      </c>
      <c r="AE2263" s="54">
        <v>547.90695999999991</v>
      </c>
      <c r="AF2263" s="55">
        <v>209.14792</v>
      </c>
      <c r="AG2263" s="56">
        <v>37.649230000000003</v>
      </c>
      <c r="AH2263" s="100">
        <v>139.40833333333333</v>
      </c>
      <c r="AI2263" s="28">
        <v>0</v>
      </c>
      <c r="AJ2263" s="58">
        <v>16.159129999999998</v>
      </c>
      <c r="AK2263" s="58"/>
      <c r="AL2263" s="28">
        <v>0</v>
      </c>
      <c r="AM2263" s="28"/>
      <c r="AN2263" s="28"/>
      <c r="AQ2263" s="24">
        <f t="shared" si="175"/>
        <v>1835.5314433333333</v>
      </c>
      <c r="AS2263" s="47">
        <f t="shared" si="171"/>
        <v>239</v>
      </c>
      <c r="AU2263" s="20">
        <f t="shared" si="174"/>
        <v>2074.5314433333333</v>
      </c>
      <c r="AW2263" s="20">
        <f t="shared" si="176"/>
        <v>-119.98948749999977</v>
      </c>
    </row>
    <row r="2264" spans="1:49" x14ac:dyDescent="0.25">
      <c r="A2264" t="str">
        <f>VLOOKUP($B2264,'Cushing Balance'!$C$2:$E$500,3,TRUE)</f>
        <v>392015</v>
      </c>
      <c r="B2264" s="38">
        <v>42275</v>
      </c>
      <c r="C2264" s="32"/>
      <c r="D2264" s="101">
        <v>331.875</v>
      </c>
      <c r="E2264" s="110">
        <v>161.14095833333334</v>
      </c>
      <c r="F2264" s="105">
        <v>390.92122916666671</v>
      </c>
      <c r="G2264" s="28"/>
      <c r="H2264" s="111">
        <v>110.03195833333334</v>
      </c>
      <c r="I2264" s="106">
        <v>65.179791666666659</v>
      </c>
      <c r="J2264" s="109">
        <v>290.1530416666667</v>
      </c>
      <c r="K2264" s="104">
        <v>66.330583333333323</v>
      </c>
      <c r="L2264" s="107">
        <v>0</v>
      </c>
      <c r="M2264" s="117">
        <v>232.25222916666667</v>
      </c>
      <c r="N2264" s="108">
        <v>107.35854166666667</v>
      </c>
      <c r="O2264" s="116">
        <v>59.495541666666661</v>
      </c>
      <c r="P2264" s="116"/>
      <c r="Q2264" s="116"/>
      <c r="R2264" s="39">
        <v>0</v>
      </c>
      <c r="S2264" s="180">
        <v>281.81597916666669</v>
      </c>
      <c r="T2264" s="180">
        <f t="shared" si="177"/>
        <v>49.563750000000027</v>
      </c>
      <c r="V2264" s="24">
        <f t="shared" si="172"/>
        <v>1814.7388750000002</v>
      </c>
      <c r="X2264" s="5">
        <v>82</v>
      </c>
      <c r="Z2264" s="20">
        <f t="shared" si="173"/>
        <v>1896.7388750000002</v>
      </c>
      <c r="AA2264" s="59">
        <f t="shared" si="170"/>
        <v>42275</v>
      </c>
      <c r="AB2264" s="25">
        <v>150.08262999999999</v>
      </c>
      <c r="AC2264" s="52">
        <v>354.53681</v>
      </c>
      <c r="AD2264" s="53">
        <v>383.41904</v>
      </c>
      <c r="AE2264" s="54">
        <v>586.98934999999994</v>
      </c>
      <c r="AF2264" s="55">
        <v>218.01705999999999</v>
      </c>
      <c r="AG2264" s="56">
        <v>37.180999999999997</v>
      </c>
      <c r="AH2264" s="100">
        <v>124.55145833333333</v>
      </c>
      <c r="AI2264" s="28">
        <v>0</v>
      </c>
      <c r="AJ2264" s="58">
        <v>16.2394</v>
      </c>
      <c r="AK2264" s="58"/>
      <c r="AL2264" s="28">
        <v>0</v>
      </c>
      <c r="AM2264" s="28"/>
      <c r="AN2264" s="28"/>
      <c r="AQ2264" s="24">
        <f t="shared" si="175"/>
        <v>1871.0167483333332</v>
      </c>
      <c r="AS2264" s="47">
        <f t="shared" si="171"/>
        <v>239</v>
      </c>
      <c r="AU2264" s="20">
        <f t="shared" si="174"/>
        <v>2110.0167483333335</v>
      </c>
      <c r="AW2264" s="20">
        <f t="shared" si="176"/>
        <v>-213.27787333333322</v>
      </c>
    </row>
    <row r="2265" spans="1:49" x14ac:dyDescent="0.25">
      <c r="A2265" t="str">
        <f>VLOOKUP($B2265,'Cushing Balance'!$C$2:$E$500,3,TRUE)</f>
        <v>392015</v>
      </c>
      <c r="B2265" s="38">
        <v>42276</v>
      </c>
      <c r="C2265" s="32"/>
      <c r="D2265" s="101">
        <v>177.51504</v>
      </c>
      <c r="E2265" s="110">
        <v>185.00397916666665</v>
      </c>
      <c r="F2265" s="105">
        <v>330.64622916666667</v>
      </c>
      <c r="G2265" s="28"/>
      <c r="H2265" s="111">
        <v>102.14516666666667</v>
      </c>
      <c r="I2265" s="106">
        <v>79.641750000000002</v>
      </c>
      <c r="J2265" s="109">
        <v>281.07147916666668</v>
      </c>
      <c r="K2265" s="104">
        <v>67.667500000000004</v>
      </c>
      <c r="L2265" s="107">
        <v>0</v>
      </c>
      <c r="M2265" s="117">
        <v>203.30764583333334</v>
      </c>
      <c r="N2265" s="108">
        <v>129.8911875</v>
      </c>
      <c r="O2265" s="116">
        <v>59.339604166666668</v>
      </c>
      <c r="P2265" s="116"/>
      <c r="Q2265" s="116"/>
      <c r="R2265" s="39">
        <v>0</v>
      </c>
      <c r="S2265" s="180">
        <v>291.3300625</v>
      </c>
      <c r="T2265" s="180">
        <f t="shared" si="177"/>
        <v>88.022416666666658</v>
      </c>
      <c r="V2265" s="24">
        <f t="shared" si="172"/>
        <v>1616.2295816666667</v>
      </c>
      <c r="X2265" s="5">
        <v>82</v>
      </c>
      <c r="Z2265" s="20">
        <f t="shared" si="173"/>
        <v>1698.2295816666667</v>
      </c>
      <c r="AA2265" s="59">
        <f t="shared" si="170"/>
        <v>42276</v>
      </c>
      <c r="AB2265" s="25">
        <v>150.91554000000002</v>
      </c>
      <c r="AC2265" s="52">
        <v>340.04578999999995</v>
      </c>
      <c r="AD2265" s="53">
        <v>359.36302000000001</v>
      </c>
      <c r="AE2265" s="54">
        <v>613.33079000000009</v>
      </c>
      <c r="AF2265" s="55">
        <v>220.84323000000001</v>
      </c>
      <c r="AG2265" s="56">
        <v>36.33869</v>
      </c>
      <c r="AH2265" s="100">
        <v>154.64516666666665</v>
      </c>
      <c r="AI2265" s="28">
        <v>0</v>
      </c>
      <c r="AJ2265" s="58">
        <v>12.992629999999998</v>
      </c>
      <c r="AK2265" s="58"/>
      <c r="AL2265" s="28">
        <v>0</v>
      </c>
      <c r="AM2265" s="28"/>
      <c r="AN2265" s="28"/>
      <c r="AQ2265" s="24">
        <f t="shared" si="175"/>
        <v>1888.4748566666667</v>
      </c>
      <c r="AS2265" s="47">
        <f t="shared" si="171"/>
        <v>239</v>
      </c>
      <c r="AU2265" s="20">
        <f t="shared" si="174"/>
        <v>2127.4748566666667</v>
      </c>
      <c r="AW2265" s="20">
        <f t="shared" si="176"/>
        <v>-429.24527499999999</v>
      </c>
    </row>
    <row r="2266" spans="1:49" x14ac:dyDescent="0.25">
      <c r="A2266" t="str">
        <f>VLOOKUP($B2266,'Cushing Balance'!$C$2:$E$500,3,TRUE)</f>
        <v>392015</v>
      </c>
      <c r="B2266" s="38">
        <v>42277</v>
      </c>
      <c r="C2266" s="32"/>
      <c r="D2266" s="101">
        <v>585.66729000000009</v>
      </c>
      <c r="E2266" s="110">
        <v>195.64989583333335</v>
      </c>
      <c r="F2266" s="105">
        <v>367.72472916666669</v>
      </c>
      <c r="G2266" s="28"/>
      <c r="H2266" s="111">
        <v>132.61089583333333</v>
      </c>
      <c r="I2266" s="106">
        <v>89.084583333333327</v>
      </c>
      <c r="J2266" s="109">
        <v>279.8804791666667</v>
      </c>
      <c r="K2266" s="104">
        <v>68.991624999999999</v>
      </c>
      <c r="L2266" s="107">
        <v>0</v>
      </c>
      <c r="M2266" s="117">
        <v>237.10568749999999</v>
      </c>
      <c r="N2266" s="108">
        <v>150</v>
      </c>
      <c r="O2266" s="116">
        <v>48.88</v>
      </c>
      <c r="P2266" s="116"/>
      <c r="Q2266" s="116"/>
      <c r="R2266" s="39">
        <v>0</v>
      </c>
      <c r="S2266" s="180">
        <v>295.84256249999999</v>
      </c>
      <c r="T2266" s="180">
        <f t="shared" si="177"/>
        <v>58.736874999999998</v>
      </c>
      <c r="V2266" s="24">
        <f t="shared" si="172"/>
        <v>2155.5951858333337</v>
      </c>
      <c r="X2266" s="5">
        <v>82</v>
      </c>
      <c r="Z2266" s="20">
        <f t="shared" si="173"/>
        <v>2237.5951858333337</v>
      </c>
      <c r="AA2266" s="59">
        <f t="shared" si="170"/>
        <v>42277</v>
      </c>
      <c r="AB2266" s="25">
        <v>149.21213</v>
      </c>
      <c r="AC2266" s="52">
        <v>349.51416999999998</v>
      </c>
      <c r="AD2266" s="53">
        <v>377.88213000000002</v>
      </c>
      <c r="AE2266" s="54">
        <v>615.57247999999993</v>
      </c>
      <c r="AF2266" s="55">
        <v>208.17538000000002</v>
      </c>
      <c r="AG2266" s="56">
        <v>24.882919999999999</v>
      </c>
      <c r="AH2266" s="100">
        <v>182.63635416666665</v>
      </c>
      <c r="AI2266" s="28">
        <v>0</v>
      </c>
      <c r="AJ2266" s="58">
        <v>9.0099599999999995</v>
      </c>
      <c r="AK2266" s="58"/>
      <c r="AL2266" s="28">
        <v>0</v>
      </c>
      <c r="AM2266" s="28"/>
      <c r="AN2266" s="28"/>
      <c r="AQ2266" s="24">
        <f t="shared" si="175"/>
        <v>1916.885524166667</v>
      </c>
      <c r="AS2266" s="47">
        <f t="shared" si="171"/>
        <v>239</v>
      </c>
      <c r="AU2266" s="20">
        <f t="shared" si="174"/>
        <v>2155.885524166667</v>
      </c>
      <c r="AW2266" s="20">
        <f t="shared" si="176"/>
        <v>81.709661666666761</v>
      </c>
    </row>
    <row r="2267" spans="1:49" x14ac:dyDescent="0.25">
      <c r="A2267" t="str">
        <f>VLOOKUP($B2267,'Cushing Balance'!$C$2:$E$500,3,TRUE)</f>
        <v>392015</v>
      </c>
      <c r="B2267" s="38">
        <v>42278</v>
      </c>
      <c r="C2267" s="32"/>
      <c r="D2267" s="101">
        <v>147.5</v>
      </c>
      <c r="E2267" s="110">
        <v>191.22402083333336</v>
      </c>
      <c r="F2267" s="105">
        <v>408.91416666666669</v>
      </c>
      <c r="G2267" s="28"/>
      <c r="H2267" s="111">
        <v>133.7585</v>
      </c>
      <c r="I2267" s="106">
        <v>66.826020833333331</v>
      </c>
      <c r="J2267" s="109">
        <v>161.849875</v>
      </c>
      <c r="K2267" s="104">
        <v>71.796250000000001</v>
      </c>
      <c r="L2267" s="107">
        <v>0</v>
      </c>
      <c r="M2267" s="117">
        <v>184.51395833333333</v>
      </c>
      <c r="N2267" s="108">
        <v>100.02677083333333</v>
      </c>
      <c r="O2267" s="116">
        <v>49.767062500000002</v>
      </c>
      <c r="P2267" s="116"/>
      <c r="Q2267" s="116"/>
      <c r="R2267" s="39">
        <v>0</v>
      </c>
      <c r="S2267" s="180">
        <v>272.44141666666667</v>
      </c>
      <c r="T2267" s="180">
        <f t="shared" si="177"/>
        <v>87.927458333333334</v>
      </c>
      <c r="V2267" s="24">
        <f t="shared" si="172"/>
        <v>1516.1766250000003</v>
      </c>
      <c r="X2267" s="5">
        <v>82</v>
      </c>
      <c r="Z2267" s="20">
        <f t="shared" si="173"/>
        <v>1598.1766250000003</v>
      </c>
      <c r="AA2267" s="59">
        <f t="shared" si="170"/>
        <v>42278</v>
      </c>
      <c r="AB2267" s="25">
        <v>149.47293999999999</v>
      </c>
      <c r="AC2267" s="52">
        <v>351.10002000000003</v>
      </c>
      <c r="AD2267" s="53">
        <v>406.12097999999997</v>
      </c>
      <c r="AE2267" s="54">
        <v>512.48869000000002</v>
      </c>
      <c r="AF2267" s="55">
        <v>204.79713000000001</v>
      </c>
      <c r="AG2267" s="56">
        <v>23.724310000000003</v>
      </c>
      <c r="AH2267" s="100">
        <v>184.10325</v>
      </c>
      <c r="AI2267" s="28">
        <v>0</v>
      </c>
      <c r="AJ2267" s="58">
        <v>13.1774</v>
      </c>
      <c r="AK2267" s="58"/>
      <c r="AL2267" s="28">
        <v>0</v>
      </c>
      <c r="AM2267" s="28"/>
      <c r="AN2267" s="28"/>
      <c r="AQ2267" s="24">
        <f t="shared" si="175"/>
        <v>1844.9847199999999</v>
      </c>
      <c r="AS2267" s="47">
        <f t="shared" si="171"/>
        <v>239</v>
      </c>
      <c r="AU2267" s="20">
        <f t="shared" si="174"/>
        <v>2083.9847199999999</v>
      </c>
      <c r="AW2267" s="20">
        <f t="shared" si="176"/>
        <v>-485.80809499999964</v>
      </c>
    </row>
    <row r="2268" spans="1:49" x14ac:dyDescent="0.25">
      <c r="A2268" t="str">
        <f>VLOOKUP($B2268,'Cushing Balance'!$C$2:$E$500,3,TRUE)</f>
        <v>392015</v>
      </c>
      <c r="B2268" s="38">
        <v>42279</v>
      </c>
      <c r="C2268" s="32"/>
      <c r="D2268" s="101">
        <v>586.05274999999995</v>
      </c>
      <c r="E2268" s="110">
        <v>192.78322916666664</v>
      </c>
      <c r="F2268" s="105">
        <v>442.5132916666667</v>
      </c>
      <c r="G2268" s="28"/>
      <c r="H2268" s="111">
        <v>134.482125</v>
      </c>
      <c r="I2268" s="106">
        <v>83.162645833333329</v>
      </c>
      <c r="J2268" s="109">
        <v>266.356875</v>
      </c>
      <c r="K2268" s="104">
        <v>67.713166666666666</v>
      </c>
      <c r="L2268" s="107">
        <v>0</v>
      </c>
      <c r="M2268" s="117">
        <v>201.31839583333334</v>
      </c>
      <c r="N2268" s="108">
        <v>107.473125</v>
      </c>
      <c r="O2268" s="116">
        <v>61.585458333333335</v>
      </c>
      <c r="P2268" s="116"/>
      <c r="Q2268" s="116"/>
      <c r="R2268" s="39">
        <v>0</v>
      </c>
      <c r="S2268" s="180">
        <v>280.43774999999999</v>
      </c>
      <c r="T2268" s="180">
        <f t="shared" si="177"/>
        <v>79.119354166666653</v>
      </c>
      <c r="V2268" s="24">
        <f t="shared" si="172"/>
        <v>2143.4410625</v>
      </c>
      <c r="X2268" s="5">
        <v>82</v>
      </c>
      <c r="Z2268" s="20">
        <f t="shared" si="173"/>
        <v>2225.4410625</v>
      </c>
      <c r="AA2268" s="59">
        <f t="shared" si="170"/>
        <v>42279</v>
      </c>
      <c r="AB2268" s="25">
        <v>150.83335</v>
      </c>
      <c r="AC2268" s="52">
        <v>349.55020999999999</v>
      </c>
      <c r="AD2268" s="53">
        <v>394.34634999999997</v>
      </c>
      <c r="AE2268" s="54">
        <v>450.96797999999995</v>
      </c>
      <c r="AF2268" s="55">
        <v>228.25898000000001</v>
      </c>
      <c r="AG2268" s="56">
        <v>23.84798</v>
      </c>
      <c r="AH2268" s="100">
        <v>151.19047916666665</v>
      </c>
      <c r="AI2268" s="28">
        <v>0</v>
      </c>
      <c r="AJ2268" s="58">
        <v>16.17577</v>
      </c>
      <c r="AK2268" s="58"/>
      <c r="AL2268" s="28">
        <v>0</v>
      </c>
      <c r="AM2268" s="28"/>
      <c r="AN2268" s="28"/>
      <c r="AQ2268" s="24">
        <f t="shared" si="175"/>
        <v>1765.1710991666666</v>
      </c>
      <c r="AS2268" s="47">
        <f t="shared" si="171"/>
        <v>239</v>
      </c>
      <c r="AU2268" s="20">
        <f t="shared" si="174"/>
        <v>2004.1710991666666</v>
      </c>
      <c r="AW2268" s="20">
        <f t="shared" si="176"/>
        <v>221.26996333333341</v>
      </c>
    </row>
    <row r="2269" spans="1:49" x14ac:dyDescent="0.25">
      <c r="A2269" t="str">
        <f>VLOOKUP($B2269,'Cushing Balance'!$C$2:$E$500,3,TRUE)</f>
        <v>402015</v>
      </c>
      <c r="B2269" s="38">
        <v>42280</v>
      </c>
      <c r="C2269" s="32"/>
      <c r="D2269" s="101">
        <v>305.31216999999998</v>
      </c>
      <c r="E2269" s="110">
        <v>192.13166666666666</v>
      </c>
      <c r="F2269" s="105">
        <v>452.74381249999999</v>
      </c>
      <c r="G2269" s="28"/>
      <c r="H2269" s="111">
        <v>125.97479166666668</v>
      </c>
      <c r="I2269" s="106">
        <v>68.561791666666664</v>
      </c>
      <c r="J2269" s="109">
        <v>283.64518750000002</v>
      </c>
      <c r="K2269" s="104">
        <v>66.743916666666678</v>
      </c>
      <c r="L2269" s="107">
        <v>0</v>
      </c>
      <c r="M2269" s="117">
        <v>217.84627083333334</v>
      </c>
      <c r="N2269" s="108">
        <v>110.47058333333332</v>
      </c>
      <c r="O2269" s="116">
        <v>51.187229166666661</v>
      </c>
      <c r="P2269" s="116"/>
      <c r="Q2269" s="116"/>
      <c r="R2269" s="39">
        <v>0</v>
      </c>
      <c r="S2269" s="180">
        <v>270.6349166666667</v>
      </c>
      <c r="T2269" s="180">
        <f t="shared" si="177"/>
        <v>52.788645833333362</v>
      </c>
      <c r="V2269" s="24">
        <f t="shared" si="172"/>
        <v>1874.61742</v>
      </c>
      <c r="X2269" s="5">
        <v>82</v>
      </c>
      <c r="Z2269" s="20">
        <f t="shared" si="173"/>
        <v>1956.61742</v>
      </c>
      <c r="AA2269" s="59">
        <f t="shared" si="170"/>
        <v>42280</v>
      </c>
      <c r="AB2269" s="25">
        <v>149.29683</v>
      </c>
      <c r="AC2269" s="52">
        <v>304.94680999999997</v>
      </c>
      <c r="AD2269" s="53">
        <v>389.38459999999998</v>
      </c>
      <c r="AE2269" s="54">
        <v>481.03971000000001</v>
      </c>
      <c r="AF2269" s="55">
        <v>232.93179000000001</v>
      </c>
      <c r="AG2269" s="56">
        <v>5.8568800000000003</v>
      </c>
      <c r="AH2269" s="100">
        <v>129.97502083333333</v>
      </c>
      <c r="AI2269" s="28">
        <v>0</v>
      </c>
      <c r="AJ2269" s="58">
        <v>16.253879999999999</v>
      </c>
      <c r="AK2269" s="58"/>
      <c r="AL2269" s="28">
        <v>0</v>
      </c>
      <c r="AM2269" s="28"/>
      <c r="AN2269" s="28"/>
      <c r="AQ2269" s="24">
        <f t="shared" si="175"/>
        <v>1709.6855208333334</v>
      </c>
      <c r="AS2269" s="47">
        <f t="shared" si="171"/>
        <v>239</v>
      </c>
      <c r="AU2269" s="20">
        <f t="shared" si="174"/>
        <v>1948.6855208333334</v>
      </c>
      <c r="AW2269" s="20">
        <f t="shared" si="176"/>
        <v>7.9318991666666534</v>
      </c>
    </row>
    <row r="2270" spans="1:49" x14ac:dyDescent="0.25">
      <c r="A2270" t="str">
        <f>VLOOKUP($B2270,'Cushing Balance'!$C$2:$E$500,3,TRUE)</f>
        <v>402015</v>
      </c>
      <c r="B2270" s="38">
        <v>42281</v>
      </c>
      <c r="C2270" s="32"/>
      <c r="D2270" s="101">
        <v>429.86043999999998</v>
      </c>
      <c r="E2270" s="110">
        <v>197.59335416666664</v>
      </c>
      <c r="F2270" s="105">
        <v>452.76808333333332</v>
      </c>
      <c r="G2270" s="28"/>
      <c r="H2270" s="111">
        <v>114.3119375</v>
      </c>
      <c r="I2270" s="106">
        <v>60.451999999999998</v>
      </c>
      <c r="J2270" s="109">
        <v>278.4482083333333</v>
      </c>
      <c r="K2270" s="104">
        <v>60.639645833333333</v>
      </c>
      <c r="L2270" s="107">
        <v>0</v>
      </c>
      <c r="M2270" s="117">
        <v>218.88508333333334</v>
      </c>
      <c r="N2270" s="108">
        <v>72.724958333333333</v>
      </c>
      <c r="O2270" s="116">
        <v>43.256520833333333</v>
      </c>
      <c r="P2270" s="116"/>
      <c r="Q2270" s="116"/>
      <c r="R2270" s="39">
        <v>0</v>
      </c>
      <c r="S2270" s="180">
        <v>272.73527083333329</v>
      </c>
      <c r="T2270" s="180">
        <f t="shared" si="177"/>
        <v>53.850187499999947</v>
      </c>
      <c r="V2270" s="24">
        <f t="shared" si="172"/>
        <v>1928.9402316666663</v>
      </c>
      <c r="X2270" s="5">
        <v>82</v>
      </c>
      <c r="Z2270" s="20">
        <f t="shared" si="173"/>
        <v>2010.9402316666663</v>
      </c>
      <c r="AA2270" s="59">
        <f t="shared" si="170"/>
        <v>42281</v>
      </c>
      <c r="AB2270" s="25">
        <v>151.55914999999999</v>
      </c>
      <c r="AC2270" s="52">
        <v>357.34267</v>
      </c>
      <c r="AD2270" s="53">
        <v>397.41002000000003</v>
      </c>
      <c r="AE2270" s="54">
        <v>427.08883000000003</v>
      </c>
      <c r="AF2270" s="55">
        <v>232.47964999999999</v>
      </c>
      <c r="AG2270" s="56">
        <v>0</v>
      </c>
      <c r="AH2270" s="100">
        <v>137.57333333333335</v>
      </c>
      <c r="AI2270" s="28">
        <v>0</v>
      </c>
      <c r="AJ2270" s="58">
        <v>16.018789999999999</v>
      </c>
      <c r="AK2270" s="58"/>
      <c r="AL2270" s="28">
        <v>0</v>
      </c>
      <c r="AM2270" s="28"/>
      <c r="AN2270" s="28"/>
      <c r="AQ2270" s="24">
        <f t="shared" si="175"/>
        <v>1719.4724433333333</v>
      </c>
      <c r="AS2270" s="47">
        <f t="shared" si="171"/>
        <v>239</v>
      </c>
      <c r="AU2270" s="20">
        <f t="shared" si="174"/>
        <v>1958.4724433333333</v>
      </c>
      <c r="AW2270" s="20">
        <f t="shared" si="176"/>
        <v>52.467788333332919</v>
      </c>
    </row>
    <row r="2271" spans="1:49" x14ac:dyDescent="0.25">
      <c r="A2271" t="str">
        <f>VLOOKUP($B2271,'Cushing Balance'!$C$2:$E$500,3,TRUE)</f>
        <v>402015</v>
      </c>
      <c r="B2271" s="38">
        <v>42282</v>
      </c>
      <c r="C2271" s="32"/>
      <c r="D2271" s="101">
        <v>484.35927000000004</v>
      </c>
      <c r="E2271" s="110">
        <v>195.26947916666666</v>
      </c>
      <c r="F2271" s="105">
        <v>433.47506249999998</v>
      </c>
      <c r="G2271" s="28"/>
      <c r="H2271" s="111">
        <v>110.62577083333333</v>
      </c>
      <c r="I2271" s="106">
        <v>79.3641875</v>
      </c>
      <c r="J2271" s="109">
        <v>271.6435208333333</v>
      </c>
      <c r="K2271" s="104">
        <v>59.019833333333338</v>
      </c>
      <c r="L2271" s="107">
        <v>0</v>
      </c>
      <c r="M2271" s="117">
        <v>144.11283333333336</v>
      </c>
      <c r="N2271" s="108">
        <v>118.3305</v>
      </c>
      <c r="O2271" s="116">
        <v>56.811854166666663</v>
      </c>
      <c r="P2271" s="116"/>
      <c r="Q2271" s="116"/>
      <c r="R2271" s="39">
        <v>0</v>
      </c>
      <c r="S2271" s="180">
        <v>230.23991666666666</v>
      </c>
      <c r="T2271" s="180">
        <f t="shared" si="177"/>
        <v>86.127083333333303</v>
      </c>
      <c r="V2271" s="24">
        <f t="shared" si="172"/>
        <v>1953.0123116666666</v>
      </c>
      <c r="X2271" s="5">
        <v>82</v>
      </c>
      <c r="Z2271" s="20">
        <f t="shared" si="173"/>
        <v>2035.0123116666666</v>
      </c>
      <c r="AA2271" s="59">
        <f t="shared" si="170"/>
        <v>42282</v>
      </c>
      <c r="AB2271" s="25">
        <v>146.92577</v>
      </c>
      <c r="AC2271" s="52">
        <v>387.11883</v>
      </c>
      <c r="AD2271" s="53">
        <v>395.25054</v>
      </c>
      <c r="AE2271" s="54">
        <v>463.55321000000004</v>
      </c>
      <c r="AF2271" s="55">
        <v>232.15275</v>
      </c>
      <c r="AG2271" s="56">
        <v>19.529250000000001</v>
      </c>
      <c r="AH2271" s="100">
        <v>85.597437499999998</v>
      </c>
      <c r="AI2271" s="28">
        <v>0</v>
      </c>
      <c r="AJ2271" s="58">
        <v>15.809790000000001</v>
      </c>
      <c r="AK2271" s="58"/>
      <c r="AL2271" s="28">
        <v>0</v>
      </c>
      <c r="AM2271" s="28"/>
      <c r="AN2271" s="28"/>
      <c r="AQ2271" s="24">
        <f t="shared" si="175"/>
        <v>1745.9375775000001</v>
      </c>
      <c r="AS2271" s="47">
        <f t="shared" si="171"/>
        <v>239</v>
      </c>
      <c r="AU2271" s="20">
        <f t="shared" si="174"/>
        <v>1984.9375775000001</v>
      </c>
      <c r="AW2271" s="20">
        <f t="shared" si="176"/>
        <v>50.074734166666531</v>
      </c>
    </row>
    <row r="2272" spans="1:49" x14ac:dyDescent="0.25">
      <c r="A2272" t="str">
        <f>VLOOKUP($B2272,'Cushing Balance'!$C$2:$E$500,3,TRUE)</f>
        <v>402015</v>
      </c>
      <c r="B2272" s="38">
        <v>42283</v>
      </c>
      <c r="C2272" s="32"/>
      <c r="D2272" s="101">
        <v>147.47917000000001</v>
      </c>
      <c r="E2272" s="110">
        <v>178.30135416666667</v>
      </c>
      <c r="F2272" s="105">
        <v>425.8112916666667</v>
      </c>
      <c r="G2272" s="28"/>
      <c r="H2272" s="111">
        <v>103.58241666666667</v>
      </c>
      <c r="I2272" s="106">
        <v>79.242874999999998</v>
      </c>
      <c r="J2272" s="109">
        <v>217.51314583333334</v>
      </c>
      <c r="K2272" s="104">
        <v>63.163958333333333</v>
      </c>
      <c r="L2272" s="107">
        <v>0</v>
      </c>
      <c r="M2272" s="117">
        <v>139.23037500000001</v>
      </c>
      <c r="N2272" s="108">
        <v>133.05252083333335</v>
      </c>
      <c r="O2272" s="116">
        <v>54.767895833333334</v>
      </c>
      <c r="P2272" s="116"/>
      <c r="Q2272" s="116"/>
      <c r="R2272" s="39">
        <v>0</v>
      </c>
      <c r="S2272" s="180">
        <v>218.51762500000001</v>
      </c>
      <c r="T2272" s="180">
        <f t="shared" si="177"/>
        <v>79.28725</v>
      </c>
      <c r="V2272" s="24">
        <f t="shared" si="172"/>
        <v>1542.1450033333335</v>
      </c>
      <c r="X2272" s="5">
        <v>82</v>
      </c>
      <c r="Z2272" s="20">
        <f t="shared" si="173"/>
        <v>1624.1450033333335</v>
      </c>
      <c r="AA2272" s="59">
        <f t="shared" si="170"/>
        <v>42283</v>
      </c>
      <c r="AB2272" s="25">
        <v>151.03073000000001</v>
      </c>
      <c r="AC2272" s="52">
        <v>352.68799999999999</v>
      </c>
      <c r="AD2272" s="53">
        <v>389.69213000000002</v>
      </c>
      <c r="AE2272" s="54">
        <v>443.07322999999997</v>
      </c>
      <c r="AF2272" s="55">
        <v>229.92654000000002</v>
      </c>
      <c r="AG2272" s="56">
        <v>33.618690000000001</v>
      </c>
      <c r="AH2272" s="100">
        <v>124.45637499999999</v>
      </c>
      <c r="AI2272" s="28">
        <v>0</v>
      </c>
      <c r="AJ2272" s="58">
        <v>16.090959999999999</v>
      </c>
      <c r="AK2272" s="58"/>
      <c r="AL2272" s="28">
        <v>0</v>
      </c>
      <c r="AM2272" s="28"/>
      <c r="AN2272" s="28"/>
      <c r="AQ2272" s="24">
        <f t="shared" si="175"/>
        <v>1740.5766549999998</v>
      </c>
      <c r="AS2272" s="47">
        <f t="shared" si="171"/>
        <v>239</v>
      </c>
      <c r="AU2272" s="20">
        <f t="shared" si="174"/>
        <v>1979.5766549999998</v>
      </c>
      <c r="AW2272" s="20">
        <f t="shared" si="176"/>
        <v>-355.43165166666631</v>
      </c>
    </row>
    <row r="2273" spans="1:49" x14ac:dyDescent="0.25">
      <c r="A2273" t="str">
        <f>VLOOKUP($B2273,'Cushing Balance'!$C$2:$E$500,3,TRUE)</f>
        <v>402015</v>
      </c>
      <c r="B2273" s="38">
        <v>42284</v>
      </c>
      <c r="C2273" s="32"/>
      <c r="D2273" s="101">
        <v>301.83009999999996</v>
      </c>
      <c r="E2273" s="110">
        <v>197.08991666666665</v>
      </c>
      <c r="F2273" s="105">
        <v>223.28243749999999</v>
      </c>
      <c r="G2273" s="28"/>
      <c r="H2273" s="111">
        <v>131.83687499999999</v>
      </c>
      <c r="I2273" s="106">
        <v>81.509333333333331</v>
      </c>
      <c r="J2273" s="109">
        <v>215.88383333333334</v>
      </c>
      <c r="K2273" s="104">
        <v>68.954125000000005</v>
      </c>
      <c r="L2273" s="107">
        <v>0</v>
      </c>
      <c r="M2273" s="117">
        <v>223.51358333333334</v>
      </c>
      <c r="N2273" s="108">
        <v>140.925375</v>
      </c>
      <c r="O2273" s="116">
        <v>47.871395833333338</v>
      </c>
      <c r="P2273" s="116"/>
      <c r="Q2273" s="116"/>
      <c r="R2273" s="39">
        <v>0</v>
      </c>
      <c r="S2273" s="180">
        <v>261.52681250000001</v>
      </c>
      <c r="T2273" s="180">
        <f t="shared" si="177"/>
        <v>38.013229166666662</v>
      </c>
      <c r="V2273" s="24">
        <f t="shared" si="172"/>
        <v>1632.6969749999998</v>
      </c>
      <c r="X2273" s="5">
        <v>82</v>
      </c>
      <c r="Z2273" s="20">
        <f t="shared" si="173"/>
        <v>1714.6969749999998</v>
      </c>
      <c r="AA2273" s="59">
        <f t="shared" si="170"/>
        <v>42284</v>
      </c>
      <c r="AB2273" s="25">
        <v>150.42429000000001</v>
      </c>
      <c r="AC2273" s="52">
        <v>117.20502</v>
      </c>
      <c r="AD2273" s="53">
        <v>168.78167000000002</v>
      </c>
      <c r="AE2273" s="54">
        <v>434.18856</v>
      </c>
      <c r="AF2273" s="55">
        <v>136.96039999999999</v>
      </c>
      <c r="AG2273" s="56">
        <v>36.770849999999996</v>
      </c>
      <c r="AH2273" s="100">
        <v>121.8841875</v>
      </c>
      <c r="AI2273" s="28">
        <v>0</v>
      </c>
      <c r="AJ2273" s="58">
        <v>15.925379999999999</v>
      </c>
      <c r="AK2273" s="58"/>
      <c r="AL2273" s="28">
        <v>0</v>
      </c>
      <c r="AM2273" s="28"/>
      <c r="AN2273" s="28"/>
      <c r="AQ2273" s="24">
        <f t="shared" si="175"/>
        <v>1182.1403574999999</v>
      </c>
      <c r="AS2273" s="47">
        <f t="shared" si="171"/>
        <v>239</v>
      </c>
      <c r="AU2273" s="20">
        <f t="shared" si="174"/>
        <v>1421.1403574999999</v>
      </c>
      <c r="AW2273" s="20">
        <f t="shared" si="176"/>
        <v>293.5566174999999</v>
      </c>
    </row>
    <row r="2274" spans="1:49" x14ac:dyDescent="0.25">
      <c r="A2274" t="str">
        <f>VLOOKUP($B2274,'Cushing Balance'!$C$2:$E$500,3,TRUE)</f>
        <v>402015</v>
      </c>
      <c r="B2274" s="38">
        <v>42285</v>
      </c>
      <c r="C2274" s="32"/>
      <c r="D2274" s="101">
        <v>501.73021</v>
      </c>
      <c r="E2274" s="110">
        <v>194.08872916666667</v>
      </c>
      <c r="F2274" s="105">
        <v>182.55997916666666</v>
      </c>
      <c r="G2274" s="28"/>
      <c r="H2274" s="111">
        <v>136.49408333333335</v>
      </c>
      <c r="I2274" s="106">
        <v>87.519041666666666</v>
      </c>
      <c r="J2274" s="109">
        <v>268.3266041666667</v>
      </c>
      <c r="K2274" s="104">
        <v>57.239937500000003</v>
      </c>
      <c r="L2274" s="107">
        <v>0</v>
      </c>
      <c r="M2274" s="117">
        <v>270.20452083333333</v>
      </c>
      <c r="N2274" s="108">
        <v>94.236083333333326</v>
      </c>
      <c r="O2274" s="116">
        <v>51.555958333333336</v>
      </c>
      <c r="P2274" s="116"/>
      <c r="Q2274" s="116"/>
      <c r="R2274" s="39">
        <v>0</v>
      </c>
      <c r="S2274" s="180">
        <v>287.13395833333334</v>
      </c>
      <c r="T2274" s="180">
        <f t="shared" si="177"/>
        <v>16.929437500000006</v>
      </c>
      <c r="V2274" s="24">
        <f t="shared" si="172"/>
        <v>1843.9551474999998</v>
      </c>
      <c r="X2274" s="5">
        <v>82</v>
      </c>
      <c r="Z2274" s="20">
        <f t="shared" si="173"/>
        <v>1925.9551474999998</v>
      </c>
      <c r="AA2274" s="59">
        <f t="shared" si="170"/>
        <v>42285</v>
      </c>
      <c r="AB2274" s="25">
        <v>150.78110000000001</v>
      </c>
      <c r="AC2274" s="52">
        <v>122.09496</v>
      </c>
      <c r="AD2274" s="53">
        <v>142.95927</v>
      </c>
      <c r="AE2274" s="54">
        <v>439.87044000000003</v>
      </c>
      <c r="AF2274" s="55">
        <v>234.71196</v>
      </c>
      <c r="AG2274" s="56">
        <v>34.947150000000001</v>
      </c>
      <c r="AH2274" s="100">
        <v>116.92343750000001</v>
      </c>
      <c r="AI2274" s="28">
        <v>0</v>
      </c>
      <c r="AJ2274" s="58">
        <v>16.183229999999998</v>
      </c>
      <c r="AK2274" s="58"/>
      <c r="AL2274" s="28">
        <v>0</v>
      </c>
      <c r="AM2274" s="28"/>
      <c r="AN2274" s="28"/>
      <c r="AQ2274" s="24">
        <f t="shared" si="175"/>
        <v>1258.4715475000003</v>
      </c>
      <c r="AS2274" s="47">
        <f t="shared" si="171"/>
        <v>239</v>
      </c>
      <c r="AU2274" s="20">
        <f t="shared" si="174"/>
        <v>1497.4715475000003</v>
      </c>
      <c r="AW2274" s="20">
        <f t="shared" si="176"/>
        <v>428.48359999999957</v>
      </c>
    </row>
    <row r="2275" spans="1:49" x14ac:dyDescent="0.25">
      <c r="A2275" t="str">
        <f>VLOOKUP($B2275,'Cushing Balance'!$C$2:$E$500,3,TRUE)</f>
        <v>402015</v>
      </c>
      <c r="B2275" s="38">
        <v>42286</v>
      </c>
      <c r="C2275" s="32"/>
      <c r="D2275" s="101">
        <v>535.81190000000004</v>
      </c>
      <c r="E2275" s="110">
        <v>184.4118125</v>
      </c>
      <c r="F2275" s="105">
        <v>313.08435416666669</v>
      </c>
      <c r="G2275" s="28"/>
      <c r="H2275" s="111">
        <v>117.948125</v>
      </c>
      <c r="I2275" s="106">
        <v>85.627854166666665</v>
      </c>
      <c r="J2275" s="109">
        <v>280.55939583333333</v>
      </c>
      <c r="K2275" s="104">
        <v>58.626979166666665</v>
      </c>
      <c r="L2275" s="107">
        <v>0</v>
      </c>
      <c r="M2275" s="117">
        <v>262.59466666666668</v>
      </c>
      <c r="N2275" s="108">
        <v>122.23189583333333</v>
      </c>
      <c r="O2275" s="116">
        <v>57.941854166666666</v>
      </c>
      <c r="P2275" s="116"/>
      <c r="Q2275" s="116"/>
      <c r="R2275" s="39">
        <v>0</v>
      </c>
      <c r="S2275" s="180">
        <v>248.92929166666664</v>
      </c>
      <c r="T2275" s="180">
        <f t="shared" si="177"/>
        <v>-13.66537500000004</v>
      </c>
      <c r="V2275" s="24">
        <f t="shared" si="172"/>
        <v>2018.8388375</v>
      </c>
      <c r="X2275" s="5">
        <v>82</v>
      </c>
      <c r="Z2275" s="20">
        <f t="shared" si="173"/>
        <v>2100.8388375</v>
      </c>
      <c r="AA2275" s="59">
        <f t="shared" si="170"/>
        <v>42286</v>
      </c>
      <c r="AB2275" s="25">
        <v>150.01732999999999</v>
      </c>
      <c r="AC2275" s="52">
        <v>356.91025000000002</v>
      </c>
      <c r="AD2275" s="53">
        <v>356.86340000000001</v>
      </c>
      <c r="AE2275" s="54">
        <v>434.48548</v>
      </c>
      <c r="AF2275" s="55">
        <v>203.66926999999998</v>
      </c>
      <c r="AG2275" s="56">
        <v>27.896599999999999</v>
      </c>
      <c r="AH2275" s="100">
        <v>79.111833333333323</v>
      </c>
      <c r="AI2275" s="28">
        <v>0</v>
      </c>
      <c r="AJ2275" s="58">
        <v>16.206979999999998</v>
      </c>
      <c r="AK2275" s="58"/>
      <c r="AL2275" s="28">
        <v>0</v>
      </c>
      <c r="AM2275" s="28"/>
      <c r="AN2275" s="28"/>
      <c r="AQ2275" s="24">
        <f t="shared" si="175"/>
        <v>1625.1611433333333</v>
      </c>
      <c r="AS2275" s="47">
        <f t="shared" si="171"/>
        <v>239</v>
      </c>
      <c r="AU2275" s="20">
        <f t="shared" si="174"/>
        <v>1864.1611433333333</v>
      </c>
      <c r="AW2275" s="20">
        <f t="shared" si="176"/>
        <v>236.6776941666667</v>
      </c>
    </row>
    <row r="2276" spans="1:49" x14ac:dyDescent="0.25">
      <c r="A2276" t="str">
        <f>VLOOKUP($B2276,'Cushing Balance'!$C$2:$E$500,3,TRUE)</f>
        <v>412015</v>
      </c>
      <c r="B2276" s="38">
        <v>42287</v>
      </c>
      <c r="C2276" s="32"/>
      <c r="D2276" s="101">
        <v>222.69546</v>
      </c>
      <c r="E2276" s="110">
        <v>189.68677083333336</v>
      </c>
      <c r="F2276" s="105">
        <v>394.45039583333329</v>
      </c>
      <c r="G2276" s="28"/>
      <c r="H2276" s="111">
        <v>107.8088125</v>
      </c>
      <c r="I2276" s="106">
        <v>65.639833333333328</v>
      </c>
      <c r="J2276" s="109">
        <v>263.02958333333333</v>
      </c>
      <c r="K2276" s="104">
        <v>57.578312500000003</v>
      </c>
      <c r="L2276" s="107">
        <v>0</v>
      </c>
      <c r="M2276" s="117">
        <v>151.70656249999999</v>
      </c>
      <c r="N2276" s="108">
        <v>70.047041666666672</v>
      </c>
      <c r="O2276" s="116">
        <v>49.441916666666664</v>
      </c>
      <c r="P2276" s="116"/>
      <c r="Q2276" s="116"/>
      <c r="R2276" s="39">
        <v>0</v>
      </c>
      <c r="S2276" s="180">
        <v>220.40643750000001</v>
      </c>
      <c r="T2276" s="180">
        <f t="shared" si="177"/>
        <v>68.69987500000002</v>
      </c>
      <c r="V2276" s="24">
        <f t="shared" si="172"/>
        <v>1572.0846891666667</v>
      </c>
      <c r="X2276" s="5">
        <v>82</v>
      </c>
      <c r="Z2276" s="20">
        <f t="shared" si="173"/>
        <v>1654.0846891666667</v>
      </c>
      <c r="AA2276" s="59">
        <f t="shared" si="170"/>
        <v>42287</v>
      </c>
      <c r="AB2276" s="25">
        <v>147.47863000000001</v>
      </c>
      <c r="AC2276" s="52">
        <v>349.38923</v>
      </c>
      <c r="AD2276" s="53">
        <v>284.94678999999996</v>
      </c>
      <c r="AE2276" s="54">
        <v>432.65929</v>
      </c>
      <c r="AF2276" s="55">
        <v>228.27555999999998</v>
      </c>
      <c r="AG2276" s="56">
        <v>27.918599999999998</v>
      </c>
      <c r="AH2276" s="100">
        <v>84.330354166666666</v>
      </c>
      <c r="AI2276" s="28">
        <v>0</v>
      </c>
      <c r="AJ2276" s="58">
        <v>15.56771</v>
      </c>
      <c r="AK2276" s="58"/>
      <c r="AL2276" s="28">
        <v>0</v>
      </c>
      <c r="AM2276" s="28"/>
      <c r="AN2276" s="28"/>
      <c r="AQ2276" s="24">
        <f t="shared" si="175"/>
        <v>1570.5661641666668</v>
      </c>
      <c r="AS2276" s="47">
        <f t="shared" si="171"/>
        <v>239</v>
      </c>
      <c r="AU2276" s="20">
        <f t="shared" si="174"/>
        <v>1809.5661641666668</v>
      </c>
      <c r="AW2276" s="20">
        <f t="shared" si="176"/>
        <v>-155.48147500000005</v>
      </c>
    </row>
    <row r="2277" spans="1:49" x14ac:dyDescent="0.25">
      <c r="A2277" t="str">
        <f>VLOOKUP($B2277,'Cushing Balance'!$C$2:$E$500,3,TRUE)</f>
        <v>412015</v>
      </c>
      <c r="B2277" s="38">
        <v>42288</v>
      </c>
      <c r="C2277" s="32"/>
      <c r="D2277" s="101">
        <v>386.91822999999999</v>
      </c>
      <c r="E2277" s="110">
        <v>197.55893750000001</v>
      </c>
      <c r="F2277" s="105">
        <v>407.68397916666669</v>
      </c>
      <c r="G2277" s="28"/>
      <c r="H2277" s="111">
        <v>149.94266666666667</v>
      </c>
      <c r="I2277" s="106">
        <v>86.761479166666675</v>
      </c>
      <c r="J2277" s="109">
        <v>272.33168749999999</v>
      </c>
      <c r="K2277" s="104">
        <v>57.736687500000002</v>
      </c>
      <c r="L2277" s="107">
        <v>0</v>
      </c>
      <c r="M2277" s="117">
        <v>218.44385416666665</v>
      </c>
      <c r="N2277" s="108">
        <v>91.298187499999997</v>
      </c>
      <c r="O2277" s="116">
        <v>60.120479166666662</v>
      </c>
      <c r="P2277" s="116"/>
      <c r="Q2277" s="116"/>
      <c r="R2277" s="39">
        <v>0</v>
      </c>
      <c r="S2277" s="180">
        <v>203.7194375</v>
      </c>
      <c r="T2277" s="180">
        <f t="shared" si="177"/>
        <v>-14.724416666666656</v>
      </c>
      <c r="V2277" s="24">
        <f t="shared" si="172"/>
        <v>1928.7961883333332</v>
      </c>
      <c r="X2277" s="5">
        <v>82</v>
      </c>
      <c r="Z2277" s="20">
        <f t="shared" si="173"/>
        <v>2010.7961883333332</v>
      </c>
      <c r="AA2277" s="59">
        <f t="shared" si="170"/>
        <v>42288</v>
      </c>
      <c r="AB2277" s="25">
        <v>151.14304000000001</v>
      </c>
      <c r="AC2277" s="52">
        <v>360.94272999999998</v>
      </c>
      <c r="AD2277" s="53">
        <v>234.25431</v>
      </c>
      <c r="AE2277" s="54">
        <v>438.54219000000001</v>
      </c>
      <c r="AF2277" s="55">
        <v>226.74432999999999</v>
      </c>
      <c r="AG2277" s="56">
        <v>11.22869</v>
      </c>
      <c r="AH2277" s="100">
        <v>85.228291666666678</v>
      </c>
      <c r="AI2277" s="28">
        <v>0</v>
      </c>
      <c r="AJ2277" s="58">
        <v>16.384419999999999</v>
      </c>
      <c r="AK2277" s="58"/>
      <c r="AL2277" s="28">
        <v>0</v>
      </c>
      <c r="AM2277" s="28"/>
      <c r="AN2277" s="28"/>
      <c r="AQ2277" s="24">
        <f t="shared" si="175"/>
        <v>1524.4680016666669</v>
      </c>
      <c r="AS2277" s="47">
        <f t="shared" si="171"/>
        <v>239</v>
      </c>
      <c r="AU2277" s="20">
        <f t="shared" si="174"/>
        <v>1763.4680016666669</v>
      </c>
      <c r="AW2277" s="20">
        <f t="shared" si="176"/>
        <v>247.3281866666664</v>
      </c>
    </row>
    <row r="2278" spans="1:49" x14ac:dyDescent="0.25">
      <c r="A2278" t="str">
        <f>VLOOKUP($B2278,'Cushing Balance'!$C$2:$E$500,3,TRUE)</f>
        <v>412015</v>
      </c>
      <c r="B2278" s="38">
        <v>42289</v>
      </c>
      <c r="C2278" s="32"/>
      <c r="D2278" s="101">
        <v>312.59179</v>
      </c>
      <c r="E2278" s="110">
        <v>200.26785416666667</v>
      </c>
      <c r="F2278" s="105">
        <v>442.28283333333331</v>
      </c>
      <c r="G2278" s="28"/>
      <c r="H2278" s="111">
        <v>146.3336875</v>
      </c>
      <c r="I2278" s="106">
        <v>95.991604166666676</v>
      </c>
      <c r="J2278" s="109">
        <v>276.66491666666667</v>
      </c>
      <c r="K2278" s="104">
        <v>70.021937500000007</v>
      </c>
      <c r="L2278" s="107">
        <v>0</v>
      </c>
      <c r="M2278" s="117">
        <v>236.39518749999999</v>
      </c>
      <c r="N2278" s="108">
        <v>148.74979166666665</v>
      </c>
      <c r="O2278" s="116">
        <v>43.520520833333336</v>
      </c>
      <c r="P2278" s="116"/>
      <c r="Q2278" s="116"/>
      <c r="R2278" s="39">
        <v>0</v>
      </c>
      <c r="S2278" s="180">
        <v>208.62747916666666</v>
      </c>
      <c r="T2278" s="180">
        <f t="shared" si="177"/>
        <v>-27.767708333333331</v>
      </c>
      <c r="V2278" s="24">
        <f t="shared" si="172"/>
        <v>1972.8201233333334</v>
      </c>
      <c r="X2278" s="5">
        <v>82</v>
      </c>
      <c r="Z2278" s="20">
        <f t="shared" si="173"/>
        <v>2054.8201233333334</v>
      </c>
      <c r="AA2278" s="59">
        <f t="shared" si="170"/>
        <v>42289</v>
      </c>
      <c r="AB2278" s="25">
        <v>149.55360000000002</v>
      </c>
      <c r="AC2278" s="52">
        <v>372.79991999999999</v>
      </c>
      <c r="AD2278" s="53">
        <v>327.50592</v>
      </c>
      <c r="AE2278" s="54">
        <v>441.28365000000002</v>
      </c>
      <c r="AF2278" s="55">
        <v>226.65575000000001</v>
      </c>
      <c r="AG2278" s="56">
        <v>38.0441</v>
      </c>
      <c r="AH2278" s="100">
        <v>92.783041666666676</v>
      </c>
      <c r="AI2278" s="28">
        <v>0</v>
      </c>
      <c r="AJ2278" s="58">
        <v>16.336580000000001</v>
      </c>
      <c r="AK2278" s="58"/>
      <c r="AL2278" s="28">
        <v>0</v>
      </c>
      <c r="AM2278" s="28"/>
      <c r="AN2278" s="28"/>
      <c r="AQ2278" s="24">
        <f t="shared" si="175"/>
        <v>1664.9625616666665</v>
      </c>
      <c r="AS2278" s="47">
        <f t="shared" si="171"/>
        <v>239</v>
      </c>
      <c r="AU2278" s="20">
        <f t="shared" si="174"/>
        <v>1903.9625616666665</v>
      </c>
      <c r="AW2278" s="20">
        <f t="shared" si="176"/>
        <v>150.85756166666692</v>
      </c>
    </row>
    <row r="2279" spans="1:49" x14ac:dyDescent="0.25">
      <c r="A2279" t="str">
        <f>VLOOKUP($B2279,'Cushing Balance'!$C$2:$E$500,3,TRUE)</f>
        <v>412015</v>
      </c>
      <c r="B2279" s="38">
        <v>42290</v>
      </c>
      <c r="C2279" s="32"/>
      <c r="D2279" s="101">
        <v>96.139289999999988</v>
      </c>
      <c r="E2279" s="110">
        <v>187.45239583333336</v>
      </c>
      <c r="F2279" s="105">
        <v>452.81691666666671</v>
      </c>
      <c r="G2279" s="28"/>
      <c r="H2279" s="111">
        <v>145.12941666666666</v>
      </c>
      <c r="I2279" s="106">
        <v>85.645166666666668</v>
      </c>
      <c r="J2279" s="109">
        <v>284.02243750000002</v>
      </c>
      <c r="K2279" s="104">
        <v>58.870479166666662</v>
      </c>
      <c r="L2279" s="107">
        <v>0</v>
      </c>
      <c r="M2279" s="117">
        <v>154.36500000000001</v>
      </c>
      <c r="N2279" s="108">
        <v>145.70474999999999</v>
      </c>
      <c r="O2279" s="116">
        <v>60.467854166666662</v>
      </c>
      <c r="P2279" s="116"/>
      <c r="Q2279" s="116"/>
      <c r="R2279" s="39">
        <v>0</v>
      </c>
      <c r="S2279" s="180">
        <v>210.22839583333334</v>
      </c>
      <c r="T2279" s="180">
        <f t="shared" si="177"/>
        <v>55.863395833333328</v>
      </c>
      <c r="V2279" s="24">
        <f t="shared" si="172"/>
        <v>1670.613706666667</v>
      </c>
      <c r="X2279" s="5">
        <v>82</v>
      </c>
      <c r="Z2279" s="20">
        <f t="shared" si="173"/>
        <v>1752.613706666667</v>
      </c>
      <c r="AA2279" s="59">
        <f t="shared" si="170"/>
        <v>42290</v>
      </c>
      <c r="AB2279" s="25">
        <v>151.23824999999999</v>
      </c>
      <c r="AC2279" s="52">
        <v>372.29250000000002</v>
      </c>
      <c r="AD2279" s="53">
        <v>323.24963000000002</v>
      </c>
      <c r="AE2279" s="54">
        <v>435.50109999999995</v>
      </c>
      <c r="AF2279" s="55">
        <v>231.38930999999999</v>
      </c>
      <c r="AG2279" s="56">
        <v>38.443269999999998</v>
      </c>
      <c r="AH2279" s="100">
        <v>105.71327083333333</v>
      </c>
      <c r="AI2279" s="28">
        <v>0</v>
      </c>
      <c r="AJ2279" s="58">
        <v>11.09117</v>
      </c>
      <c r="AK2279" s="58"/>
      <c r="AL2279" s="28">
        <v>0</v>
      </c>
      <c r="AM2279" s="28"/>
      <c r="AN2279" s="28"/>
      <c r="AQ2279" s="24">
        <f t="shared" si="175"/>
        <v>1668.9185008333334</v>
      </c>
      <c r="AS2279" s="47">
        <f t="shared" si="171"/>
        <v>239</v>
      </c>
      <c r="AU2279" s="20">
        <f t="shared" si="174"/>
        <v>1907.9185008333334</v>
      </c>
      <c r="AW2279" s="20">
        <f t="shared" si="176"/>
        <v>-155.3047941666664</v>
      </c>
    </row>
    <row r="2280" spans="1:49" x14ac:dyDescent="0.25">
      <c r="A2280" t="str">
        <f>VLOOKUP($B2280,'Cushing Balance'!$C$2:$E$500,3,TRUE)</f>
        <v>412015</v>
      </c>
      <c r="B2280" s="38">
        <v>42291</v>
      </c>
      <c r="C2280" s="32"/>
      <c r="D2280" s="101">
        <v>282.43927000000002</v>
      </c>
      <c r="E2280" s="110">
        <v>188.60050000000001</v>
      </c>
      <c r="F2280" s="105">
        <v>454.39822916666668</v>
      </c>
      <c r="G2280" s="28"/>
      <c r="H2280" s="111">
        <v>147.10783333333333</v>
      </c>
      <c r="I2280" s="106">
        <v>65.263270833333337</v>
      </c>
      <c r="J2280" s="109">
        <v>243.7038125</v>
      </c>
      <c r="K2280" s="104">
        <v>62.897916666666667</v>
      </c>
      <c r="L2280" s="107">
        <v>0</v>
      </c>
      <c r="M2280" s="117">
        <v>222.76158333333333</v>
      </c>
      <c r="N2280" s="108">
        <v>88.077604166666674</v>
      </c>
      <c r="O2280" s="116">
        <v>45.651958333333333</v>
      </c>
      <c r="P2280" s="116"/>
      <c r="Q2280" s="116"/>
      <c r="R2280" s="39">
        <v>0</v>
      </c>
      <c r="S2280" s="180">
        <v>237.32060416666667</v>
      </c>
      <c r="T2280" s="180">
        <f t="shared" si="177"/>
        <v>14.559020833333335</v>
      </c>
      <c r="V2280" s="24">
        <f t="shared" si="172"/>
        <v>1800.9019783333333</v>
      </c>
      <c r="X2280" s="5">
        <v>82</v>
      </c>
      <c r="Z2280" s="20">
        <f t="shared" si="173"/>
        <v>1882.9019783333333</v>
      </c>
      <c r="AA2280" s="59">
        <f t="shared" si="170"/>
        <v>42291</v>
      </c>
      <c r="AB2280" s="25">
        <v>150.92500000000001</v>
      </c>
      <c r="AC2280" s="52">
        <v>372.05880999999999</v>
      </c>
      <c r="AD2280" s="53">
        <v>363.42869000000002</v>
      </c>
      <c r="AE2280" s="54">
        <v>421.56715000000003</v>
      </c>
      <c r="AF2280" s="55">
        <v>230.70713000000001</v>
      </c>
      <c r="AG2280" s="56">
        <v>30.155380000000001</v>
      </c>
      <c r="AH2280" s="100">
        <v>117.55674999999999</v>
      </c>
      <c r="AI2280" s="28">
        <v>0</v>
      </c>
      <c r="AJ2280" s="58">
        <v>14.55785</v>
      </c>
      <c r="AK2280" s="58"/>
      <c r="AL2280" s="28">
        <v>0</v>
      </c>
      <c r="AM2280" s="28"/>
      <c r="AN2280" s="28"/>
      <c r="AQ2280" s="24">
        <f t="shared" si="175"/>
        <v>1700.9567599999998</v>
      </c>
      <c r="AS2280" s="47">
        <f t="shared" si="171"/>
        <v>239</v>
      </c>
      <c r="AU2280" s="20">
        <f t="shared" si="174"/>
        <v>1939.9567599999998</v>
      </c>
      <c r="AW2280" s="20">
        <f t="shared" si="176"/>
        <v>-57.054781666666486</v>
      </c>
    </row>
    <row r="2281" spans="1:49" x14ac:dyDescent="0.25">
      <c r="A2281" t="str">
        <f>VLOOKUP($B2281,'Cushing Balance'!$C$2:$E$500,3,TRUE)</f>
        <v>412015</v>
      </c>
      <c r="B2281" s="38">
        <v>42292</v>
      </c>
      <c r="C2281" s="32"/>
      <c r="D2281" s="101">
        <v>293.21588000000003</v>
      </c>
      <c r="E2281" s="110">
        <v>189.89477083333335</v>
      </c>
      <c r="F2281" s="105">
        <v>349.90724999999998</v>
      </c>
      <c r="G2281" s="28"/>
      <c r="H2281" s="111">
        <v>128.42531249999999</v>
      </c>
      <c r="I2281" s="106">
        <v>60.958354166666666</v>
      </c>
      <c r="J2281" s="109">
        <v>303.35547916666667</v>
      </c>
      <c r="K2281" s="104">
        <v>57.587937500000002</v>
      </c>
      <c r="L2281" s="107">
        <v>0</v>
      </c>
      <c r="M2281" s="117">
        <v>264.11193750000001</v>
      </c>
      <c r="N2281" s="108">
        <v>99.536562500000002</v>
      </c>
      <c r="O2281" s="116">
        <v>54.766479166666663</v>
      </c>
      <c r="P2281" s="116"/>
      <c r="Q2281" s="116"/>
      <c r="R2281" s="39">
        <v>0</v>
      </c>
      <c r="S2281" s="180">
        <v>234.11214583333333</v>
      </c>
      <c r="T2281" s="180">
        <f t="shared" si="177"/>
        <v>-29.999791666666681</v>
      </c>
      <c r="V2281" s="24">
        <f t="shared" si="172"/>
        <v>1801.7599633333332</v>
      </c>
      <c r="X2281" s="5">
        <v>82</v>
      </c>
      <c r="Z2281" s="20">
        <f t="shared" si="173"/>
        <v>1883.7599633333332</v>
      </c>
      <c r="AA2281" s="59">
        <f t="shared" si="170"/>
        <v>42292</v>
      </c>
      <c r="AB2281" s="25">
        <v>150.29139999999998</v>
      </c>
      <c r="AC2281" s="52">
        <v>369.92533000000003</v>
      </c>
      <c r="AD2281" s="53">
        <v>307.08951999999999</v>
      </c>
      <c r="AE2281" s="54">
        <v>423.69488000000001</v>
      </c>
      <c r="AF2281" s="55">
        <v>235.72823</v>
      </c>
      <c r="AG2281" s="56">
        <v>22.95975</v>
      </c>
      <c r="AH2281" s="100">
        <v>116.24487499999999</v>
      </c>
      <c r="AI2281" s="28">
        <v>0</v>
      </c>
      <c r="AJ2281" s="58">
        <v>16.29533</v>
      </c>
      <c r="AK2281" s="58"/>
      <c r="AL2281" s="28">
        <v>0</v>
      </c>
      <c r="AM2281" s="28"/>
      <c r="AN2281" s="28"/>
      <c r="AQ2281" s="24">
        <f t="shared" si="175"/>
        <v>1642.229315</v>
      </c>
      <c r="AS2281" s="47">
        <f t="shared" si="171"/>
        <v>239</v>
      </c>
      <c r="AU2281" s="20">
        <f t="shared" si="174"/>
        <v>1881.229315</v>
      </c>
      <c r="AW2281" s="20">
        <f t="shared" si="176"/>
        <v>2.5306483333331471</v>
      </c>
    </row>
    <row r="2282" spans="1:49" x14ac:dyDescent="0.25">
      <c r="A2282" t="str">
        <f>VLOOKUP($B2282,'Cushing Balance'!$C$2:$E$500,3,TRUE)</f>
        <v>412015</v>
      </c>
      <c r="B2282" s="38">
        <v>42293</v>
      </c>
      <c r="C2282" s="32"/>
      <c r="D2282" s="101">
        <v>454.19884999999999</v>
      </c>
      <c r="E2282" s="110">
        <v>181.83437499999999</v>
      </c>
      <c r="F2282" s="105">
        <v>311.32558333333333</v>
      </c>
      <c r="G2282" s="28"/>
      <c r="H2282" s="111">
        <v>150</v>
      </c>
      <c r="I2282" s="106">
        <v>74.565854166666668</v>
      </c>
      <c r="J2282" s="109">
        <v>319.1276458333333</v>
      </c>
      <c r="K2282" s="104">
        <v>71.642270833333328</v>
      </c>
      <c r="L2282" s="107">
        <v>0</v>
      </c>
      <c r="M2282" s="117">
        <v>155.84279166666667</v>
      </c>
      <c r="N2282" s="108">
        <v>122.76397916666667</v>
      </c>
      <c r="O2282" s="116">
        <v>54.485458333333334</v>
      </c>
      <c r="P2282" s="116"/>
      <c r="Q2282" s="116"/>
      <c r="R2282" s="39">
        <v>0</v>
      </c>
      <c r="S2282" s="180">
        <v>231.06122916666666</v>
      </c>
      <c r="T2282" s="180">
        <f t="shared" si="177"/>
        <v>75.218437499999993</v>
      </c>
      <c r="V2282" s="24">
        <f t="shared" si="172"/>
        <v>1895.7868083333335</v>
      </c>
      <c r="X2282" s="5">
        <v>82</v>
      </c>
      <c r="Z2282" s="20">
        <f t="shared" si="173"/>
        <v>1977.7868083333335</v>
      </c>
      <c r="AA2282" s="59">
        <f t="shared" si="170"/>
        <v>42293</v>
      </c>
      <c r="AB2282" s="25">
        <v>145.63798</v>
      </c>
      <c r="AC2282" s="52">
        <v>379.17991999999998</v>
      </c>
      <c r="AD2282" s="53">
        <v>337.99027000000001</v>
      </c>
      <c r="AE2282" s="54">
        <v>452.88984999999997</v>
      </c>
      <c r="AF2282" s="55">
        <v>236.27350000000001</v>
      </c>
      <c r="AG2282" s="56">
        <v>23.257770000000001</v>
      </c>
      <c r="AH2282" s="100">
        <v>93.966999999999999</v>
      </c>
      <c r="AI2282" s="28">
        <v>0</v>
      </c>
      <c r="AJ2282" s="58">
        <v>16.171900000000001</v>
      </c>
      <c r="AK2282" s="58"/>
      <c r="AL2282" s="28">
        <v>0</v>
      </c>
      <c r="AM2282" s="28"/>
      <c r="AN2282" s="28"/>
      <c r="AQ2282" s="24">
        <f t="shared" si="175"/>
        <v>1685.3681900000001</v>
      </c>
      <c r="AS2282" s="47">
        <f t="shared" si="171"/>
        <v>239</v>
      </c>
      <c r="AU2282" s="20">
        <f t="shared" si="174"/>
        <v>1924.3681900000001</v>
      </c>
      <c r="AW2282" s="20">
        <f t="shared" si="176"/>
        <v>53.41861833333337</v>
      </c>
    </row>
    <row r="2283" spans="1:49" x14ac:dyDescent="0.25">
      <c r="A2283" t="str">
        <f>VLOOKUP($B2283,'Cushing Balance'!$C$2:$E$500,3,TRUE)</f>
        <v>422015</v>
      </c>
      <c r="B2283" s="38">
        <v>42294</v>
      </c>
      <c r="C2283" s="32"/>
      <c r="D2283" s="101">
        <v>243.21575000000001</v>
      </c>
      <c r="E2283" s="110">
        <v>168.86579166666667</v>
      </c>
      <c r="F2283" s="105">
        <v>312.10654166666666</v>
      </c>
      <c r="G2283" s="28"/>
      <c r="H2283" s="111">
        <v>136.94120833333335</v>
      </c>
      <c r="I2283" s="106">
        <v>81.596916666666672</v>
      </c>
      <c r="J2283" s="109">
        <v>312.76366666666667</v>
      </c>
      <c r="K2283" s="104">
        <v>70.462541666666667</v>
      </c>
      <c r="L2283" s="107">
        <v>0</v>
      </c>
      <c r="M2283" s="117">
        <v>222.47914583333335</v>
      </c>
      <c r="N2283" s="108">
        <v>121.823125</v>
      </c>
      <c r="O2283" s="116">
        <v>49.962583333333335</v>
      </c>
      <c r="P2283" s="116"/>
      <c r="Q2283" s="116"/>
      <c r="R2283" s="39">
        <v>0</v>
      </c>
      <c r="S2283" s="180">
        <v>227.89258333333333</v>
      </c>
      <c r="T2283" s="180">
        <f t="shared" si="177"/>
        <v>5.4134374999999864</v>
      </c>
      <c r="V2283" s="24">
        <f t="shared" si="172"/>
        <v>1720.2172708333337</v>
      </c>
      <c r="X2283" s="5">
        <v>82</v>
      </c>
      <c r="Z2283" s="20">
        <f t="shared" si="173"/>
        <v>1802.2172708333337</v>
      </c>
      <c r="AA2283" s="59">
        <f t="shared" si="170"/>
        <v>42294</v>
      </c>
      <c r="AB2283" s="25">
        <v>147.5659</v>
      </c>
      <c r="AC2283" s="52">
        <v>390.62546000000003</v>
      </c>
      <c r="AD2283" s="53">
        <v>284.50046000000003</v>
      </c>
      <c r="AE2283" s="54">
        <v>494.80165</v>
      </c>
      <c r="AF2283" s="55">
        <v>234.83829</v>
      </c>
      <c r="AG2283" s="56">
        <v>22.733790000000003</v>
      </c>
      <c r="AH2283" s="100">
        <v>70.405145833333322</v>
      </c>
      <c r="AI2283" s="28">
        <v>0</v>
      </c>
      <c r="AJ2283" s="58">
        <v>14.072899999999999</v>
      </c>
      <c r="AK2283" s="58"/>
      <c r="AL2283" s="28">
        <v>0</v>
      </c>
      <c r="AM2283" s="28"/>
      <c r="AN2283" s="28"/>
      <c r="AQ2283" s="24">
        <f t="shared" si="175"/>
        <v>1659.543595833333</v>
      </c>
      <c r="AS2283" s="47">
        <f t="shared" si="171"/>
        <v>239</v>
      </c>
      <c r="AU2283" s="20">
        <f t="shared" si="174"/>
        <v>1898.543595833333</v>
      </c>
      <c r="AW2283" s="20">
        <f t="shared" si="176"/>
        <v>-96.326324999999315</v>
      </c>
    </row>
    <row r="2284" spans="1:49" x14ac:dyDescent="0.25">
      <c r="A2284" t="str">
        <f>VLOOKUP($B2284,'Cushing Balance'!$C$2:$E$500,3,TRUE)</f>
        <v>422015</v>
      </c>
      <c r="B2284" s="38">
        <v>42295</v>
      </c>
      <c r="C2284" s="32"/>
      <c r="D2284" s="101">
        <v>410.75594000000001</v>
      </c>
      <c r="E2284" s="110">
        <v>164.74654166666664</v>
      </c>
      <c r="F2284" s="105">
        <v>405.76549999999997</v>
      </c>
      <c r="G2284" s="28"/>
      <c r="H2284" s="111">
        <v>114.51672916666668</v>
      </c>
      <c r="I2284" s="106">
        <v>69.955145833333333</v>
      </c>
      <c r="J2284" s="109">
        <v>327.98399999999998</v>
      </c>
      <c r="K2284" s="104">
        <v>68.97804166666667</v>
      </c>
      <c r="L2284" s="107">
        <v>0</v>
      </c>
      <c r="M2284" s="117">
        <v>241.11212499999999</v>
      </c>
      <c r="N2284" s="108">
        <v>110.81160416666667</v>
      </c>
      <c r="O2284" s="116">
        <v>42.515062499999999</v>
      </c>
      <c r="P2284" s="116"/>
      <c r="Q2284" s="116"/>
      <c r="R2284" s="39">
        <v>0</v>
      </c>
      <c r="S2284" s="180">
        <v>230.54054166666666</v>
      </c>
      <c r="T2284" s="180">
        <f t="shared" si="177"/>
        <v>-10.571583333333336</v>
      </c>
      <c r="V2284" s="24">
        <f t="shared" si="172"/>
        <v>1957.1406900000002</v>
      </c>
      <c r="X2284" s="5">
        <v>82</v>
      </c>
      <c r="Z2284" s="20">
        <f t="shared" si="173"/>
        <v>2039.1406900000002</v>
      </c>
      <c r="AA2284" s="59">
        <f t="shared" si="170"/>
        <v>42295</v>
      </c>
      <c r="AB2284" s="25">
        <v>147.88123000000002</v>
      </c>
      <c r="AC2284" s="52">
        <v>377.71296000000001</v>
      </c>
      <c r="AD2284" s="53">
        <v>302.95408000000003</v>
      </c>
      <c r="AE2284" s="54">
        <v>499.42322999999999</v>
      </c>
      <c r="AF2284" s="55">
        <v>234.6636</v>
      </c>
      <c r="AG2284" s="56">
        <v>0</v>
      </c>
      <c r="AH2284" s="100">
        <v>63.619645833333337</v>
      </c>
      <c r="AI2284" s="28">
        <v>0</v>
      </c>
      <c r="AJ2284" s="58">
        <v>16.22944</v>
      </c>
      <c r="AK2284" s="58"/>
      <c r="AL2284" s="28">
        <v>0</v>
      </c>
      <c r="AM2284" s="28"/>
      <c r="AN2284" s="28"/>
      <c r="AQ2284" s="24">
        <f t="shared" si="175"/>
        <v>1642.4841858333336</v>
      </c>
      <c r="AS2284" s="47">
        <f t="shared" si="171"/>
        <v>239</v>
      </c>
      <c r="AU2284" s="20">
        <f t="shared" si="174"/>
        <v>1881.4841858333336</v>
      </c>
      <c r="AW2284" s="20">
        <f t="shared" si="176"/>
        <v>157.65650416666654</v>
      </c>
    </row>
    <row r="2285" spans="1:49" x14ac:dyDescent="0.25">
      <c r="A2285" t="str">
        <f>VLOOKUP($B2285,'Cushing Balance'!$C$2:$E$500,3,TRUE)</f>
        <v>422015</v>
      </c>
      <c r="B2285" s="38">
        <v>42296</v>
      </c>
      <c r="C2285" s="32"/>
      <c r="D2285" s="101">
        <v>70.15646000000001</v>
      </c>
      <c r="E2285" s="110">
        <v>187.47399999999999</v>
      </c>
      <c r="F2285" s="105">
        <v>455.20345833333329</v>
      </c>
      <c r="G2285" s="28"/>
      <c r="H2285" s="111">
        <v>111.92202083333333</v>
      </c>
      <c r="I2285" s="106">
        <v>54.617395833333333</v>
      </c>
      <c r="J2285" s="109">
        <v>303.23827083333333</v>
      </c>
      <c r="K2285" s="104">
        <v>72.224041666666665</v>
      </c>
      <c r="L2285" s="107">
        <v>0</v>
      </c>
      <c r="M2285" s="117">
        <v>235.71097916666665</v>
      </c>
      <c r="N2285" s="108">
        <v>118.55995833333333</v>
      </c>
      <c r="O2285" s="116">
        <v>55.481604166666664</v>
      </c>
      <c r="P2285" s="116"/>
      <c r="Q2285" s="116"/>
      <c r="R2285" s="39">
        <v>0</v>
      </c>
      <c r="S2285" s="180">
        <v>217.52291666666665</v>
      </c>
      <c r="T2285" s="180">
        <f t="shared" si="177"/>
        <v>-18.188062500000001</v>
      </c>
      <c r="V2285" s="24">
        <f t="shared" si="172"/>
        <v>1664.5881891666663</v>
      </c>
      <c r="X2285" s="5">
        <v>82</v>
      </c>
      <c r="Z2285" s="20">
        <f t="shared" si="173"/>
        <v>1746.5881891666663</v>
      </c>
      <c r="AA2285" s="59">
        <f t="shared" si="170"/>
        <v>42296</v>
      </c>
      <c r="AB2285" s="25">
        <v>149.09059999999999</v>
      </c>
      <c r="AC2285" s="52">
        <v>360.20954</v>
      </c>
      <c r="AD2285" s="53">
        <v>309.37990000000002</v>
      </c>
      <c r="AE2285" s="54">
        <v>493.84953999999999</v>
      </c>
      <c r="AF2285" s="55">
        <v>233.98338000000001</v>
      </c>
      <c r="AG2285" s="56">
        <v>10.70973</v>
      </c>
      <c r="AH2285" s="100">
        <v>88.787708333333327</v>
      </c>
      <c r="AI2285" s="28">
        <v>0</v>
      </c>
      <c r="AJ2285" s="58">
        <v>16.12088</v>
      </c>
      <c r="AK2285" s="58"/>
      <c r="AL2285" s="28">
        <v>0</v>
      </c>
      <c r="AM2285" s="28"/>
      <c r="AN2285" s="28"/>
      <c r="AQ2285" s="24">
        <f t="shared" si="175"/>
        <v>1662.1312783333333</v>
      </c>
      <c r="AS2285" s="47">
        <f t="shared" si="171"/>
        <v>239</v>
      </c>
      <c r="AU2285" s="20">
        <f t="shared" si="174"/>
        <v>1901.1312783333333</v>
      </c>
      <c r="AW2285" s="20">
        <f t="shared" si="176"/>
        <v>-154.54308916666696</v>
      </c>
    </row>
    <row r="2286" spans="1:49" x14ac:dyDescent="0.25">
      <c r="A2286" t="str">
        <f>VLOOKUP($B2286,'Cushing Balance'!$C$2:$E$500,3,TRUE)</f>
        <v>422015</v>
      </c>
      <c r="B2286" s="38">
        <v>42297</v>
      </c>
      <c r="C2286" s="32"/>
      <c r="D2286" s="101">
        <v>77.374710000000007</v>
      </c>
      <c r="E2286" s="110">
        <v>192.33745833333333</v>
      </c>
      <c r="F2286" s="105">
        <v>452.46820833333334</v>
      </c>
      <c r="G2286" s="28"/>
      <c r="H2286" s="111">
        <v>104.04949999999999</v>
      </c>
      <c r="I2286" s="106">
        <v>77.202458333333325</v>
      </c>
      <c r="J2286" s="109">
        <v>286.19364583333333</v>
      </c>
      <c r="K2286" s="104">
        <v>70.922354166666665</v>
      </c>
      <c r="L2286" s="107">
        <v>0</v>
      </c>
      <c r="M2286" s="117">
        <v>153.70406249999999</v>
      </c>
      <c r="N2286" s="108">
        <v>116.612875</v>
      </c>
      <c r="O2286" s="116">
        <v>52.980458333333338</v>
      </c>
      <c r="P2286" s="116"/>
      <c r="Q2286" s="116"/>
      <c r="R2286" s="39">
        <v>0</v>
      </c>
      <c r="S2286" s="180">
        <v>238.50756250000001</v>
      </c>
      <c r="T2286" s="180">
        <f t="shared" si="177"/>
        <v>84.803500000000014</v>
      </c>
      <c r="V2286" s="24">
        <f t="shared" si="172"/>
        <v>1583.8457308333336</v>
      </c>
      <c r="X2286" s="5">
        <v>82</v>
      </c>
      <c r="Z2286" s="20">
        <f t="shared" si="173"/>
        <v>1665.8457308333336</v>
      </c>
      <c r="AA2286" s="59">
        <f t="shared" si="170"/>
        <v>42297</v>
      </c>
      <c r="AB2286" s="25">
        <v>148.03654</v>
      </c>
      <c r="AC2286" s="52">
        <v>356.18708000000004</v>
      </c>
      <c r="AD2286" s="53">
        <v>115.25269</v>
      </c>
      <c r="AE2286" s="54">
        <v>497.82612999999998</v>
      </c>
      <c r="AF2286" s="55">
        <v>232.0675</v>
      </c>
      <c r="AG2286" s="56">
        <v>27.363979999999998</v>
      </c>
      <c r="AH2286" s="100">
        <v>120.37672916666668</v>
      </c>
      <c r="AI2286" s="28">
        <v>0</v>
      </c>
      <c r="AJ2286" s="58">
        <v>16.254169999999998</v>
      </c>
      <c r="AK2286" s="58"/>
      <c r="AL2286" s="28">
        <v>0</v>
      </c>
      <c r="AM2286" s="28"/>
      <c r="AN2286" s="28"/>
      <c r="AQ2286" s="24">
        <f t="shared" si="175"/>
        <v>1513.3648191666668</v>
      </c>
      <c r="AS2286" s="47">
        <f t="shared" si="171"/>
        <v>239</v>
      </c>
      <c r="AU2286" s="20">
        <f t="shared" si="174"/>
        <v>1752.3648191666668</v>
      </c>
      <c r="AW2286" s="20">
        <f t="shared" si="176"/>
        <v>-86.519088333333229</v>
      </c>
    </row>
    <row r="2287" spans="1:49" x14ac:dyDescent="0.25">
      <c r="A2287" t="str">
        <f>VLOOKUP($B2287,'Cushing Balance'!$C$2:$E$500,3,TRUE)</f>
        <v>422015</v>
      </c>
      <c r="B2287" s="38">
        <v>42298</v>
      </c>
      <c r="C2287" s="32"/>
      <c r="D2287" s="101">
        <v>181.01080999999999</v>
      </c>
      <c r="E2287" s="110">
        <v>189.84158333333335</v>
      </c>
      <c r="F2287" s="105">
        <v>449.43335416666667</v>
      </c>
      <c r="G2287" s="28"/>
      <c r="H2287" s="111">
        <v>128.87535416666668</v>
      </c>
      <c r="I2287" s="106">
        <v>89.195395833333322</v>
      </c>
      <c r="J2287" s="109">
        <v>280.6602708333333</v>
      </c>
      <c r="K2287" s="104">
        <v>61.166604166666666</v>
      </c>
      <c r="L2287" s="107">
        <v>0</v>
      </c>
      <c r="M2287" s="117">
        <v>221.49875</v>
      </c>
      <c r="N2287" s="108">
        <v>81.906958333333336</v>
      </c>
      <c r="O2287" s="116">
        <v>52.673000000000002</v>
      </c>
      <c r="P2287" s="116"/>
      <c r="Q2287" s="116"/>
      <c r="R2287" s="39">
        <v>0</v>
      </c>
      <c r="S2287" s="180">
        <v>240.39772916666666</v>
      </c>
      <c r="T2287" s="180">
        <f t="shared" si="177"/>
        <v>18.898979166666663</v>
      </c>
      <c r="V2287" s="24">
        <f t="shared" si="172"/>
        <v>1736.2620808333334</v>
      </c>
      <c r="X2287" s="5">
        <v>82</v>
      </c>
      <c r="Z2287" s="20">
        <f t="shared" si="173"/>
        <v>1818.2620808333334</v>
      </c>
      <c r="AA2287" s="59">
        <f t="shared" si="170"/>
        <v>42298</v>
      </c>
      <c r="AB2287" s="25">
        <v>146.08463</v>
      </c>
      <c r="AC2287" s="52">
        <v>349.18290000000002</v>
      </c>
      <c r="AD2287" s="53">
        <v>214.51017000000002</v>
      </c>
      <c r="AE2287" s="54">
        <v>430.46256</v>
      </c>
      <c r="AF2287" s="55">
        <v>194.11415</v>
      </c>
      <c r="AG2287" s="56">
        <v>21.098770000000002</v>
      </c>
      <c r="AH2287" s="100">
        <v>123.49185416666667</v>
      </c>
      <c r="AI2287" s="28">
        <v>0</v>
      </c>
      <c r="AJ2287" s="58">
        <v>16.444710000000001</v>
      </c>
      <c r="AK2287" s="58"/>
      <c r="AL2287" s="28">
        <v>0</v>
      </c>
      <c r="AM2287" s="28"/>
      <c r="AN2287" s="28"/>
      <c r="AQ2287" s="24">
        <f t="shared" si="175"/>
        <v>1495.3897441666666</v>
      </c>
      <c r="AS2287" s="47">
        <f t="shared" si="171"/>
        <v>239</v>
      </c>
      <c r="AU2287" s="20">
        <f t="shared" si="174"/>
        <v>1734.3897441666666</v>
      </c>
      <c r="AW2287" s="20">
        <f t="shared" si="176"/>
        <v>83.872336666666797</v>
      </c>
    </row>
    <row r="2288" spans="1:49" x14ac:dyDescent="0.25">
      <c r="A2288" t="str">
        <f>VLOOKUP($B2288,'Cushing Balance'!$C$2:$E$500,3,TRUE)</f>
        <v>422015</v>
      </c>
      <c r="B2288" s="38">
        <v>42299</v>
      </c>
      <c r="C2288" s="32"/>
      <c r="D2288" s="101">
        <v>261.37693999999999</v>
      </c>
      <c r="E2288" s="110">
        <v>159.73435416666666</v>
      </c>
      <c r="F2288" s="105">
        <v>436.21227083333332</v>
      </c>
      <c r="G2288" s="28"/>
      <c r="H2288" s="111">
        <v>118.5915</v>
      </c>
      <c r="I2288" s="106">
        <v>91.608166666666676</v>
      </c>
      <c r="J2288" s="109">
        <v>254.40002083333334</v>
      </c>
      <c r="K2288" s="104">
        <v>55.305541666666663</v>
      </c>
      <c r="L2288" s="107">
        <v>0</v>
      </c>
      <c r="M2288" s="117">
        <v>254.94633333333334</v>
      </c>
      <c r="N2288" s="108">
        <v>115.63572916666668</v>
      </c>
      <c r="O2288" s="116">
        <v>52.292729166666668</v>
      </c>
      <c r="P2288" s="116"/>
      <c r="Q2288" s="116"/>
      <c r="R2288" s="39">
        <v>0</v>
      </c>
      <c r="S2288" s="180">
        <v>220.55241666666666</v>
      </c>
      <c r="T2288" s="180">
        <f t="shared" si="177"/>
        <v>-34.393916666666684</v>
      </c>
      <c r="V2288" s="24">
        <f t="shared" si="172"/>
        <v>1800.1035858333332</v>
      </c>
      <c r="X2288" s="5">
        <v>82</v>
      </c>
      <c r="Z2288" s="20">
        <f t="shared" si="173"/>
        <v>1882.1035858333332</v>
      </c>
      <c r="AA2288" s="59">
        <f t="shared" si="170"/>
        <v>42299</v>
      </c>
      <c r="AB2288" s="25">
        <v>149.99818999999999</v>
      </c>
      <c r="AC2288" s="52">
        <v>270.51074999999997</v>
      </c>
      <c r="AD2288" s="53">
        <v>282.46634999999998</v>
      </c>
      <c r="AE2288" s="54">
        <v>440.47702000000004</v>
      </c>
      <c r="AF2288" s="55">
        <v>231.85919000000001</v>
      </c>
      <c r="AG2288" s="56">
        <v>22.745939999999997</v>
      </c>
      <c r="AH2288" s="100">
        <v>70.422708333333333</v>
      </c>
      <c r="AI2288" s="28">
        <v>0</v>
      </c>
      <c r="AJ2288" s="58">
        <v>16.385750000000002</v>
      </c>
      <c r="AK2288" s="58"/>
      <c r="AL2288" s="28">
        <v>0</v>
      </c>
      <c r="AM2288" s="28"/>
      <c r="AN2288" s="28"/>
      <c r="AQ2288" s="24">
        <f t="shared" si="175"/>
        <v>1484.865898333333</v>
      </c>
      <c r="AS2288" s="47">
        <f t="shared" si="171"/>
        <v>239</v>
      </c>
      <c r="AU2288" s="20">
        <f t="shared" si="174"/>
        <v>1723.865898333333</v>
      </c>
      <c r="AW2288" s="20">
        <f t="shared" si="176"/>
        <v>158.23768750000022</v>
      </c>
    </row>
    <row r="2289" spans="1:49" x14ac:dyDescent="0.25">
      <c r="A2289" t="str">
        <f>VLOOKUP($B2289,'Cushing Balance'!$C$2:$E$500,3,TRUE)</f>
        <v>422015</v>
      </c>
      <c r="B2289" s="38">
        <v>42300</v>
      </c>
      <c r="C2289" s="32"/>
      <c r="D2289" s="101">
        <v>307.35694000000001</v>
      </c>
      <c r="E2289" s="110">
        <v>150.91900000000001</v>
      </c>
      <c r="F2289" s="105">
        <v>468.27243750000002</v>
      </c>
      <c r="G2289" s="28"/>
      <c r="H2289" s="111">
        <v>114.72345833333333</v>
      </c>
      <c r="I2289" s="106">
        <v>87.704041666666669</v>
      </c>
      <c r="J2289" s="109">
        <v>281.30495833333333</v>
      </c>
      <c r="K2289" s="104">
        <v>61.481666666666662</v>
      </c>
      <c r="L2289" s="107">
        <v>0</v>
      </c>
      <c r="M2289" s="117">
        <v>190.34712500000001</v>
      </c>
      <c r="N2289" s="108">
        <v>112.56772916666667</v>
      </c>
      <c r="O2289" s="116">
        <v>44.407062500000002</v>
      </c>
      <c r="P2289" s="116"/>
      <c r="Q2289" s="116"/>
      <c r="R2289" s="39">
        <v>0</v>
      </c>
      <c r="S2289" s="180">
        <v>228.11533333333335</v>
      </c>
      <c r="T2289" s="180">
        <f t="shared" si="177"/>
        <v>37.768208333333348</v>
      </c>
      <c r="V2289" s="24">
        <f t="shared" si="172"/>
        <v>1819.0844191666665</v>
      </c>
      <c r="X2289" s="5">
        <v>82</v>
      </c>
      <c r="Z2289" s="20">
        <f t="shared" si="173"/>
        <v>1901.0844191666665</v>
      </c>
      <c r="AA2289" s="59">
        <f t="shared" si="170"/>
        <v>42300</v>
      </c>
      <c r="AB2289" s="25">
        <v>140.97394</v>
      </c>
      <c r="AC2289" s="52">
        <v>288.35802000000001</v>
      </c>
      <c r="AD2289" s="53">
        <v>257.23807999999997</v>
      </c>
      <c r="AE2289" s="54">
        <v>476.18622999999997</v>
      </c>
      <c r="AF2289" s="55">
        <v>229.42813000000001</v>
      </c>
      <c r="AG2289" s="56">
        <v>21.449729999999999</v>
      </c>
      <c r="AH2289" s="100">
        <v>112.21170833333333</v>
      </c>
      <c r="AI2289" s="28">
        <v>0</v>
      </c>
      <c r="AJ2289" s="58">
        <v>16.298100000000002</v>
      </c>
      <c r="AK2289" s="58"/>
      <c r="AL2289" s="28">
        <v>0</v>
      </c>
      <c r="AM2289" s="28"/>
      <c r="AN2289" s="28"/>
      <c r="AQ2289" s="24">
        <f t="shared" si="175"/>
        <v>1542.1439383333332</v>
      </c>
      <c r="AS2289" s="47">
        <f t="shared" si="171"/>
        <v>239</v>
      </c>
      <c r="AU2289" s="20">
        <f t="shared" si="174"/>
        <v>1781.1439383333332</v>
      </c>
      <c r="AW2289" s="20">
        <f t="shared" si="176"/>
        <v>119.94048083333337</v>
      </c>
    </row>
    <row r="2290" spans="1:49" x14ac:dyDescent="0.25">
      <c r="A2290" t="str">
        <f>VLOOKUP($B2290,'Cushing Balance'!$C$2:$E$500,3,TRUE)</f>
        <v>432015</v>
      </c>
      <c r="B2290" s="38">
        <v>42301</v>
      </c>
      <c r="C2290" s="32"/>
      <c r="D2290" s="101">
        <v>212.21940000000001</v>
      </c>
      <c r="E2290" s="110">
        <v>175.71654166666664</v>
      </c>
      <c r="F2290" s="105">
        <v>396.50533333333334</v>
      </c>
      <c r="G2290" s="28"/>
      <c r="H2290" s="111">
        <v>114.60366666666667</v>
      </c>
      <c r="I2290" s="106">
        <v>74.288187500000006</v>
      </c>
      <c r="J2290" s="109">
        <v>282.0255416666667</v>
      </c>
      <c r="K2290" s="104">
        <v>70.636958333333325</v>
      </c>
      <c r="L2290" s="107">
        <v>0</v>
      </c>
      <c r="M2290" s="117">
        <v>218.91816666666665</v>
      </c>
      <c r="N2290" s="108">
        <v>125.6010625</v>
      </c>
      <c r="O2290" s="116">
        <v>48.269708333333334</v>
      </c>
      <c r="P2290" s="116"/>
      <c r="Q2290" s="116"/>
      <c r="R2290" s="39">
        <v>0</v>
      </c>
      <c r="S2290" s="180">
        <v>217.19570833333336</v>
      </c>
      <c r="T2290" s="180">
        <f t="shared" si="177"/>
        <v>-1.722458333333293</v>
      </c>
      <c r="V2290" s="24">
        <f t="shared" si="172"/>
        <v>1718.7845666666663</v>
      </c>
      <c r="X2290" s="5">
        <v>82</v>
      </c>
      <c r="Z2290" s="20">
        <f t="shared" si="173"/>
        <v>1800.7845666666663</v>
      </c>
      <c r="AA2290" s="59">
        <f t="shared" si="170"/>
        <v>42301</v>
      </c>
      <c r="AB2290" s="25">
        <v>138.10864999999998</v>
      </c>
      <c r="AC2290" s="52">
        <v>351.32516999999996</v>
      </c>
      <c r="AD2290" s="53">
        <v>325.56844000000001</v>
      </c>
      <c r="AE2290" s="54">
        <v>412.13815</v>
      </c>
      <c r="AF2290" s="55">
        <v>231.75659999999999</v>
      </c>
      <c r="AG2290" s="56">
        <v>31.764209999999999</v>
      </c>
      <c r="AH2290" s="100">
        <v>110.37414583333333</v>
      </c>
      <c r="AI2290" s="28">
        <v>0</v>
      </c>
      <c r="AJ2290" s="58">
        <v>16.15513</v>
      </c>
      <c r="AK2290" s="58"/>
      <c r="AL2290" s="28">
        <v>0</v>
      </c>
      <c r="AM2290" s="28"/>
      <c r="AN2290" s="28"/>
      <c r="AQ2290" s="24">
        <f t="shared" si="175"/>
        <v>1617.1904958333334</v>
      </c>
      <c r="AS2290" s="47">
        <f t="shared" si="171"/>
        <v>239</v>
      </c>
      <c r="AU2290" s="20">
        <f t="shared" si="174"/>
        <v>1856.1904958333334</v>
      </c>
      <c r="AW2290" s="20">
        <f t="shared" si="176"/>
        <v>-55.405929166667192</v>
      </c>
    </row>
    <row r="2291" spans="1:49" x14ac:dyDescent="0.25">
      <c r="A2291" t="str">
        <f>VLOOKUP($B2291,'Cushing Balance'!$C$2:$E$500,3,TRUE)</f>
        <v>432015</v>
      </c>
      <c r="B2291" s="38">
        <v>42302</v>
      </c>
      <c r="C2291" s="32"/>
      <c r="D2291" s="101">
        <v>271.88519000000002</v>
      </c>
      <c r="E2291" s="110">
        <v>179.50777083333335</v>
      </c>
      <c r="F2291" s="105">
        <v>388.78295833333334</v>
      </c>
      <c r="G2291" s="28"/>
      <c r="H2291" s="111">
        <v>104.8778125</v>
      </c>
      <c r="I2291" s="106">
        <v>64.3106875</v>
      </c>
      <c r="J2291" s="109">
        <v>277.6145416666667</v>
      </c>
      <c r="K2291" s="104">
        <v>65.803083333333333</v>
      </c>
      <c r="L2291" s="107">
        <v>0</v>
      </c>
      <c r="M2291" s="117">
        <v>139.98766666666666</v>
      </c>
      <c r="N2291" s="108">
        <v>135.74212499999999</v>
      </c>
      <c r="O2291" s="116">
        <v>39.079500000000003</v>
      </c>
      <c r="P2291" s="116"/>
      <c r="Q2291" s="116"/>
      <c r="R2291" s="39">
        <v>0</v>
      </c>
      <c r="S2291" s="180">
        <v>224.82270833333334</v>
      </c>
      <c r="T2291" s="180">
        <f t="shared" si="177"/>
        <v>84.835041666666683</v>
      </c>
      <c r="V2291" s="24">
        <f t="shared" si="172"/>
        <v>1667.5913358333335</v>
      </c>
      <c r="X2291" s="5">
        <v>82</v>
      </c>
      <c r="Z2291" s="20">
        <f t="shared" si="173"/>
        <v>1749.5913358333335</v>
      </c>
      <c r="AA2291" s="59">
        <f t="shared" si="170"/>
        <v>42302</v>
      </c>
      <c r="AB2291" s="25">
        <v>146.39435</v>
      </c>
      <c r="AC2291" s="52">
        <v>343.75783000000001</v>
      </c>
      <c r="AD2291" s="53">
        <v>246.87829000000002</v>
      </c>
      <c r="AE2291" s="54">
        <v>493.10777000000002</v>
      </c>
      <c r="AF2291" s="55">
        <v>231.22668999999999</v>
      </c>
      <c r="AG2291" s="56">
        <v>35.585850000000001</v>
      </c>
      <c r="AH2291" s="100">
        <v>114.65666666666667</v>
      </c>
      <c r="AI2291" s="28">
        <v>0</v>
      </c>
      <c r="AJ2291" s="58">
        <v>16.253209999999999</v>
      </c>
      <c r="AK2291" s="58"/>
      <c r="AL2291" s="28">
        <v>0</v>
      </c>
      <c r="AM2291" s="28"/>
      <c r="AN2291" s="28"/>
      <c r="AQ2291" s="24">
        <f t="shared" si="175"/>
        <v>1627.8606566666667</v>
      </c>
      <c r="AS2291" s="47">
        <f t="shared" si="171"/>
        <v>239</v>
      </c>
      <c r="AU2291" s="20">
        <f t="shared" si="174"/>
        <v>1866.8606566666667</v>
      </c>
      <c r="AW2291" s="20">
        <f t="shared" si="176"/>
        <v>-117.26932083333327</v>
      </c>
    </row>
    <row r="2292" spans="1:49" x14ac:dyDescent="0.25">
      <c r="A2292" t="str">
        <f>VLOOKUP($B2292,'Cushing Balance'!$C$2:$E$500,3,TRUE)</f>
        <v>432015</v>
      </c>
      <c r="B2292" s="38">
        <v>42303</v>
      </c>
      <c r="C2292" s="32"/>
      <c r="D2292" s="101">
        <v>184.33256</v>
      </c>
      <c r="E2292" s="110">
        <v>172.42264583333335</v>
      </c>
      <c r="F2292" s="105">
        <v>386.044625</v>
      </c>
      <c r="G2292" s="28"/>
      <c r="H2292" s="111">
        <v>132.38795833333333</v>
      </c>
      <c r="I2292" s="106">
        <v>79.268708333333322</v>
      </c>
      <c r="J2292" s="109">
        <v>269.64402083333329</v>
      </c>
      <c r="K2292" s="104">
        <v>70.314708333333328</v>
      </c>
      <c r="L2292" s="107">
        <v>0</v>
      </c>
      <c r="M2292" s="117">
        <v>213.82341666666665</v>
      </c>
      <c r="N2292" s="108">
        <v>100.83383333333333</v>
      </c>
      <c r="O2292" s="116">
        <v>56.833874999999999</v>
      </c>
      <c r="P2292" s="116"/>
      <c r="Q2292" s="116"/>
      <c r="R2292" s="39">
        <v>0</v>
      </c>
      <c r="S2292" s="180">
        <v>226.82395833333334</v>
      </c>
      <c r="T2292" s="180">
        <f t="shared" si="177"/>
        <v>13.000541666666692</v>
      </c>
      <c r="V2292" s="24">
        <f t="shared" si="172"/>
        <v>1665.9063516666665</v>
      </c>
      <c r="X2292" s="5">
        <v>82</v>
      </c>
      <c r="Z2292" s="20">
        <f t="shared" si="173"/>
        <v>1747.9063516666665</v>
      </c>
      <c r="AA2292" s="59">
        <f t="shared" si="170"/>
        <v>42303</v>
      </c>
      <c r="AB2292" s="25">
        <v>148.16219000000001</v>
      </c>
      <c r="AC2292" s="52">
        <v>343.78363000000002</v>
      </c>
      <c r="AD2292" s="53">
        <v>291.55027000000001</v>
      </c>
      <c r="AE2292" s="54">
        <v>487.03942000000001</v>
      </c>
      <c r="AF2292" s="55">
        <v>231.17044000000001</v>
      </c>
      <c r="AG2292" s="56">
        <v>36.59196</v>
      </c>
      <c r="AH2292" s="100">
        <v>86.688729166666675</v>
      </c>
      <c r="AI2292" s="28">
        <v>0</v>
      </c>
      <c r="AJ2292" s="58">
        <v>16.02788</v>
      </c>
      <c r="AK2292" s="58"/>
      <c r="AL2292" s="28">
        <v>0</v>
      </c>
      <c r="AM2292" s="28"/>
      <c r="AN2292" s="28"/>
      <c r="AQ2292" s="24">
        <f t="shared" si="175"/>
        <v>1641.014519166667</v>
      </c>
      <c r="AS2292" s="47">
        <f t="shared" si="171"/>
        <v>239</v>
      </c>
      <c r="AU2292" s="20">
        <f t="shared" si="174"/>
        <v>1880.014519166667</v>
      </c>
      <c r="AW2292" s="20">
        <f t="shared" si="176"/>
        <v>-132.10816750000049</v>
      </c>
    </row>
    <row r="2293" spans="1:49" x14ac:dyDescent="0.25">
      <c r="A2293" t="str">
        <f>VLOOKUP($B2293,'Cushing Balance'!$C$2:$E$500,3,TRUE)</f>
        <v>432015</v>
      </c>
      <c r="B2293" s="38">
        <v>42304</v>
      </c>
      <c r="C2293" s="32"/>
      <c r="D2293" s="101">
        <v>282.59105999999997</v>
      </c>
      <c r="E2293" s="110">
        <v>145.67995833333333</v>
      </c>
      <c r="F2293" s="105">
        <v>323.6446458333333</v>
      </c>
      <c r="G2293" s="28"/>
      <c r="H2293" s="111">
        <v>130.75239583333334</v>
      </c>
      <c r="I2293" s="106">
        <v>78.3299375</v>
      </c>
      <c r="J2293" s="109">
        <v>239.55720833333334</v>
      </c>
      <c r="K2293" s="104">
        <v>75.391979166666673</v>
      </c>
      <c r="L2293" s="107">
        <v>0</v>
      </c>
      <c r="M2293" s="117">
        <v>140.01900000000001</v>
      </c>
      <c r="N2293" s="108">
        <v>121.46079166666667</v>
      </c>
      <c r="O2293" s="116">
        <v>57.439854166666663</v>
      </c>
      <c r="P2293" s="116"/>
      <c r="Q2293" s="116"/>
      <c r="R2293" s="39">
        <v>0</v>
      </c>
      <c r="S2293" s="180">
        <v>233.45875000000001</v>
      </c>
      <c r="T2293" s="180">
        <f t="shared" si="177"/>
        <v>93.439750000000004</v>
      </c>
      <c r="V2293" s="24">
        <f t="shared" si="172"/>
        <v>1594.8668308333333</v>
      </c>
      <c r="X2293" s="5">
        <v>82</v>
      </c>
      <c r="Z2293" s="20">
        <f t="shared" si="173"/>
        <v>1676.8668308333333</v>
      </c>
      <c r="AA2293" s="59">
        <f t="shared" si="170"/>
        <v>42304</v>
      </c>
      <c r="AB2293" s="25">
        <v>146.09426999999999</v>
      </c>
      <c r="AC2293" s="52">
        <v>349.37221</v>
      </c>
      <c r="AD2293" s="53">
        <v>163.53877</v>
      </c>
      <c r="AE2293" s="54">
        <v>368.11038000000002</v>
      </c>
      <c r="AF2293" s="55">
        <v>220.25629000000001</v>
      </c>
      <c r="AG2293" s="56">
        <v>34.614460000000001</v>
      </c>
      <c r="AH2293" s="100">
        <v>34.404270833333335</v>
      </c>
      <c r="AI2293" s="28">
        <v>0</v>
      </c>
      <c r="AJ2293" s="58">
        <v>15.446149999999999</v>
      </c>
      <c r="AK2293" s="58"/>
      <c r="AL2293" s="28">
        <v>0</v>
      </c>
      <c r="AM2293" s="28"/>
      <c r="AN2293" s="28"/>
      <c r="AQ2293" s="24">
        <f t="shared" si="175"/>
        <v>1331.8368008333334</v>
      </c>
      <c r="AS2293" s="47">
        <f t="shared" si="171"/>
        <v>239</v>
      </c>
      <c r="AU2293" s="20">
        <f t="shared" si="174"/>
        <v>1570.8368008333334</v>
      </c>
      <c r="AW2293" s="20">
        <f t="shared" si="176"/>
        <v>106.0300299999999</v>
      </c>
    </row>
    <row r="2294" spans="1:49" x14ac:dyDescent="0.25">
      <c r="A2294" t="str">
        <f>VLOOKUP($B2294,'Cushing Balance'!$C$2:$E$500,3,TRUE)</f>
        <v>432015</v>
      </c>
      <c r="B2294" s="38">
        <v>42305</v>
      </c>
      <c r="C2294" s="32"/>
      <c r="D2294" s="101">
        <v>379.95203999999995</v>
      </c>
      <c r="E2294" s="110">
        <v>188.43245833333333</v>
      </c>
      <c r="F2294" s="105">
        <v>326.7688333333333</v>
      </c>
      <c r="G2294" s="28"/>
      <c r="H2294" s="111">
        <v>114.68477083333333</v>
      </c>
      <c r="I2294" s="106">
        <v>67.230958333333334</v>
      </c>
      <c r="J2294" s="109">
        <v>273.42529166666668</v>
      </c>
      <c r="K2294" s="104">
        <v>76.202645833333335</v>
      </c>
      <c r="L2294" s="107">
        <v>0</v>
      </c>
      <c r="M2294" s="117">
        <v>138.55500000000001</v>
      </c>
      <c r="N2294" s="108">
        <v>100.93447916666668</v>
      </c>
      <c r="O2294" s="116">
        <v>50.000979166666667</v>
      </c>
      <c r="P2294" s="116"/>
      <c r="Q2294" s="116"/>
      <c r="R2294" s="39">
        <v>0</v>
      </c>
      <c r="S2294" s="180">
        <v>239.1125625</v>
      </c>
      <c r="T2294" s="180">
        <f t="shared" si="177"/>
        <v>100.55756249999999</v>
      </c>
      <c r="V2294" s="24">
        <f t="shared" si="172"/>
        <v>1716.1874566666668</v>
      </c>
      <c r="X2294" s="5">
        <v>82</v>
      </c>
      <c r="Z2294" s="20">
        <f t="shared" si="173"/>
        <v>1798.1874566666668</v>
      </c>
      <c r="AA2294" s="59">
        <f t="shared" si="170"/>
        <v>42305</v>
      </c>
      <c r="AB2294" s="25">
        <v>142.8734</v>
      </c>
      <c r="AC2294" s="52">
        <v>343.88931000000002</v>
      </c>
      <c r="AD2294" s="53">
        <v>304.90559999999999</v>
      </c>
      <c r="AE2294" s="54">
        <v>515.35283000000004</v>
      </c>
      <c r="AF2294" s="55">
        <v>231.54230999999999</v>
      </c>
      <c r="AG2294" s="56">
        <v>21.776150000000001</v>
      </c>
      <c r="AH2294" s="100">
        <v>105.40433333333333</v>
      </c>
      <c r="AI2294" s="28">
        <v>0</v>
      </c>
      <c r="AJ2294" s="58">
        <v>16.2424</v>
      </c>
      <c r="AK2294" s="58"/>
      <c r="AL2294" s="28">
        <v>0</v>
      </c>
      <c r="AM2294" s="28"/>
      <c r="AN2294" s="28"/>
      <c r="AQ2294" s="24">
        <f t="shared" si="175"/>
        <v>1681.9863333333335</v>
      </c>
      <c r="AS2294" s="47">
        <f t="shared" si="171"/>
        <v>239</v>
      </c>
      <c r="AU2294" s="20">
        <f t="shared" si="174"/>
        <v>1920.9863333333335</v>
      </c>
      <c r="AW2294" s="20">
        <f t="shared" si="176"/>
        <v>-122.79887666666673</v>
      </c>
    </row>
    <row r="2295" spans="1:49" x14ac:dyDescent="0.25">
      <c r="A2295" t="str">
        <f>VLOOKUP($B2295,'Cushing Balance'!$C$2:$E$500,3,TRUE)</f>
        <v>432015</v>
      </c>
      <c r="B2295" s="38">
        <v>42306</v>
      </c>
      <c r="C2295" s="32"/>
      <c r="D2295" s="101">
        <v>269.91928999999999</v>
      </c>
      <c r="E2295" s="110">
        <v>196.20529166666665</v>
      </c>
      <c r="F2295" s="105">
        <v>408.14885416666669</v>
      </c>
      <c r="G2295" s="28"/>
      <c r="H2295" s="111">
        <v>104.63839583333333</v>
      </c>
      <c r="I2295" s="106">
        <v>82.139520833333322</v>
      </c>
      <c r="J2295" s="109">
        <v>247.34381250000001</v>
      </c>
      <c r="K2295" s="104">
        <v>70.410854166666667</v>
      </c>
      <c r="L2295" s="107">
        <v>0</v>
      </c>
      <c r="M2295" s="117">
        <v>197.89250000000001</v>
      </c>
      <c r="N2295" s="108">
        <v>110.92008333333332</v>
      </c>
      <c r="O2295" s="116">
        <v>58.608854166666667</v>
      </c>
      <c r="P2295" s="116"/>
      <c r="Q2295" s="116"/>
      <c r="R2295" s="39">
        <v>0</v>
      </c>
      <c r="S2295" s="180">
        <v>236.31804166666666</v>
      </c>
      <c r="T2295" s="180">
        <f t="shared" si="177"/>
        <v>38.425541666666646</v>
      </c>
      <c r="V2295" s="24">
        <f t="shared" si="172"/>
        <v>1746.2274566666665</v>
      </c>
      <c r="X2295" s="5">
        <v>82</v>
      </c>
      <c r="Z2295" s="20">
        <f t="shared" si="173"/>
        <v>1828.2274566666665</v>
      </c>
      <c r="AA2295" s="59">
        <f t="shared" si="170"/>
        <v>42306</v>
      </c>
      <c r="AB2295" s="25">
        <v>146.73695999999998</v>
      </c>
      <c r="AC2295" s="52">
        <v>327.32130999999998</v>
      </c>
      <c r="AD2295" s="53">
        <v>361.71402</v>
      </c>
      <c r="AE2295" s="54">
        <v>546.96804000000009</v>
      </c>
      <c r="AF2295" s="55">
        <v>231.62985</v>
      </c>
      <c r="AG2295" s="56">
        <v>36.015920000000001</v>
      </c>
      <c r="AH2295" s="100">
        <v>116.20175</v>
      </c>
      <c r="AI2295" s="28">
        <v>0</v>
      </c>
      <c r="AJ2295" s="58">
        <v>16.196349999999999</v>
      </c>
      <c r="AK2295" s="58"/>
      <c r="AL2295" s="28">
        <v>0</v>
      </c>
      <c r="AM2295" s="28"/>
      <c r="AN2295" s="28"/>
      <c r="AQ2295" s="24">
        <f t="shared" si="175"/>
        <v>1782.7842000000001</v>
      </c>
      <c r="AS2295" s="47">
        <f t="shared" si="171"/>
        <v>239</v>
      </c>
      <c r="AU2295" s="20">
        <f t="shared" si="174"/>
        <v>2021.7842000000001</v>
      </c>
      <c r="AW2295" s="20">
        <f t="shared" si="176"/>
        <v>-193.55674333333354</v>
      </c>
    </row>
    <row r="2296" spans="1:49" x14ac:dyDescent="0.25">
      <c r="A2296" t="str">
        <f>VLOOKUP($B2296,'Cushing Balance'!$C$2:$E$500,3,TRUE)</f>
        <v>432015</v>
      </c>
      <c r="B2296" s="38">
        <v>42307</v>
      </c>
      <c r="C2296" s="32"/>
      <c r="D2296" s="101">
        <v>331.55158</v>
      </c>
      <c r="E2296" s="110">
        <v>199.97522916666665</v>
      </c>
      <c r="F2296" s="105">
        <v>426.27754166666671</v>
      </c>
      <c r="G2296" s="28"/>
      <c r="H2296" s="111">
        <v>89.624395833333324</v>
      </c>
      <c r="I2296" s="106">
        <v>96.738124999999997</v>
      </c>
      <c r="J2296" s="109">
        <v>282.92458333333332</v>
      </c>
      <c r="K2296" s="104">
        <v>70.513291666666674</v>
      </c>
      <c r="L2296" s="107">
        <v>0</v>
      </c>
      <c r="M2296" s="117">
        <v>251.09733333333335</v>
      </c>
      <c r="N2296" s="108">
        <v>142.94114583333334</v>
      </c>
      <c r="O2296" s="116">
        <v>51.315312499999997</v>
      </c>
      <c r="P2296" s="116"/>
      <c r="Q2296" s="116"/>
      <c r="R2296" s="39">
        <v>0</v>
      </c>
      <c r="S2296" s="180">
        <v>240.39164583333334</v>
      </c>
      <c r="T2296" s="180">
        <f t="shared" si="177"/>
        <v>-10.70568750000001</v>
      </c>
      <c r="V2296" s="24">
        <f t="shared" si="172"/>
        <v>1942.9585383333335</v>
      </c>
      <c r="X2296" s="5">
        <v>82</v>
      </c>
      <c r="Z2296" s="20">
        <f t="shared" si="173"/>
        <v>2024.9585383333335</v>
      </c>
      <c r="AA2296" s="59">
        <f t="shared" si="170"/>
        <v>42307</v>
      </c>
      <c r="AB2296" s="25">
        <v>146.09298000000001</v>
      </c>
      <c r="AC2296" s="52">
        <v>338.54108000000002</v>
      </c>
      <c r="AD2296" s="53">
        <v>312.97141999999997</v>
      </c>
      <c r="AE2296" s="54">
        <v>548.08339999999998</v>
      </c>
      <c r="AF2296" s="55">
        <v>235.12081000000001</v>
      </c>
      <c r="AG2296" s="56">
        <v>29.377650000000003</v>
      </c>
      <c r="AH2296" s="100">
        <v>114.13416666666667</v>
      </c>
      <c r="AI2296" s="28">
        <v>0</v>
      </c>
      <c r="AJ2296" s="58">
        <v>16.217980000000001</v>
      </c>
      <c r="AK2296" s="58"/>
      <c r="AL2296" s="28">
        <v>0</v>
      </c>
      <c r="AM2296" s="28"/>
      <c r="AN2296" s="28"/>
      <c r="AQ2296" s="24">
        <f t="shared" si="175"/>
        <v>1740.5394866666666</v>
      </c>
      <c r="AS2296" s="47">
        <f t="shared" si="171"/>
        <v>239</v>
      </c>
      <c r="AU2296" s="20">
        <f t="shared" si="174"/>
        <v>1979.5394866666666</v>
      </c>
      <c r="AW2296" s="20">
        <f t="shared" si="176"/>
        <v>45.419051666666974</v>
      </c>
    </row>
    <row r="2297" spans="1:49" x14ac:dyDescent="0.25">
      <c r="A2297" t="str">
        <f>VLOOKUP($B2297,'Cushing Balance'!$C$2:$E$500,3,TRUE)</f>
        <v>442015</v>
      </c>
      <c r="B2297" s="38">
        <v>42308</v>
      </c>
      <c r="C2297" s="32"/>
      <c r="D2297" s="101">
        <v>347.51438000000002</v>
      </c>
      <c r="E2297" s="110">
        <v>190.3709375</v>
      </c>
      <c r="F2297" s="105">
        <v>461.12779166666667</v>
      </c>
      <c r="G2297" s="28"/>
      <c r="H2297" s="111">
        <v>130.14841666666666</v>
      </c>
      <c r="I2297" s="106">
        <v>63.537666666666667</v>
      </c>
      <c r="J2297" s="109">
        <v>284.3961041666667</v>
      </c>
      <c r="K2297" s="104">
        <v>67.723249999999993</v>
      </c>
      <c r="L2297" s="107">
        <v>0</v>
      </c>
      <c r="M2297" s="117">
        <v>162.04433333333336</v>
      </c>
      <c r="N2297" s="108">
        <v>122.7248125</v>
      </c>
      <c r="O2297" s="116">
        <v>59.827687500000003</v>
      </c>
      <c r="P2297" s="116"/>
      <c r="Q2297" s="116"/>
      <c r="R2297" s="39">
        <v>0</v>
      </c>
      <c r="S2297" s="180">
        <v>214.72497916666666</v>
      </c>
      <c r="T2297" s="180">
        <f t="shared" si="177"/>
        <v>52.680645833333301</v>
      </c>
      <c r="V2297" s="24">
        <f t="shared" si="172"/>
        <v>1889.4153799999999</v>
      </c>
      <c r="X2297" s="5">
        <v>82</v>
      </c>
      <c r="Z2297" s="20">
        <f t="shared" si="173"/>
        <v>1971.4153799999999</v>
      </c>
      <c r="AA2297" s="59">
        <f t="shared" si="170"/>
        <v>42308</v>
      </c>
      <c r="AB2297" s="25">
        <v>144.80423000000002</v>
      </c>
      <c r="AC2297" s="52">
        <v>202.78635</v>
      </c>
      <c r="AD2297" s="53">
        <v>319.61840000000001</v>
      </c>
      <c r="AE2297" s="54">
        <v>506.00208000000003</v>
      </c>
      <c r="AF2297" s="55">
        <v>230.87529000000001</v>
      </c>
      <c r="AG2297" s="56">
        <v>33.453650000000003</v>
      </c>
      <c r="AH2297" s="100">
        <v>54.626750000000001</v>
      </c>
      <c r="AI2297" s="28">
        <v>0</v>
      </c>
      <c r="AJ2297" s="58">
        <v>16.223939999999999</v>
      </c>
      <c r="AK2297" s="58"/>
      <c r="AL2297" s="28">
        <v>0</v>
      </c>
      <c r="AM2297" s="28"/>
      <c r="AN2297" s="28"/>
      <c r="AQ2297" s="24">
        <f t="shared" si="175"/>
        <v>1508.3906899999999</v>
      </c>
      <c r="AS2297" s="47">
        <f t="shared" si="171"/>
        <v>239</v>
      </c>
      <c r="AU2297" s="20">
        <f t="shared" si="174"/>
        <v>1747.3906899999999</v>
      </c>
      <c r="AW2297" s="20">
        <f t="shared" si="176"/>
        <v>224.02468999999996</v>
      </c>
    </row>
    <row r="2298" spans="1:49" x14ac:dyDescent="0.25">
      <c r="A2298" t="str">
        <f>VLOOKUP($B2298,'Cushing Balance'!$C$2:$E$500,3,TRUE)</f>
        <v>442015</v>
      </c>
      <c r="B2298" s="38">
        <v>42309</v>
      </c>
      <c r="C2298" s="32"/>
      <c r="D2298" s="101">
        <v>196.66667000000001</v>
      </c>
      <c r="E2298" s="110">
        <v>156.20133333333334</v>
      </c>
      <c r="F2298" s="105">
        <v>339.18545833333332</v>
      </c>
      <c r="G2298" s="28"/>
      <c r="H2298" s="111">
        <v>115.66077083333333</v>
      </c>
      <c r="I2298" s="106">
        <v>55.822083333333339</v>
      </c>
      <c r="J2298" s="109">
        <v>249.55366666666666</v>
      </c>
      <c r="K2298" s="104">
        <v>65.469229166666665</v>
      </c>
      <c r="L2298" s="107">
        <v>0</v>
      </c>
      <c r="M2298" s="117">
        <v>217.25931249999999</v>
      </c>
      <c r="N2298" s="108">
        <v>66.080645833333335</v>
      </c>
      <c r="O2298" s="116">
        <v>28.176729166666668</v>
      </c>
      <c r="P2298" s="116"/>
      <c r="Q2298" s="116"/>
      <c r="R2298" s="39">
        <v>0</v>
      </c>
      <c r="S2298" s="180">
        <v>272.48275000000001</v>
      </c>
      <c r="T2298" s="180">
        <f t="shared" si="177"/>
        <v>55.223437500000017</v>
      </c>
      <c r="V2298" s="24">
        <f t="shared" si="172"/>
        <v>1490.0758991666669</v>
      </c>
      <c r="X2298" s="5">
        <v>82</v>
      </c>
      <c r="Z2298" s="20">
        <f t="shared" si="173"/>
        <v>1572.0758991666669</v>
      </c>
      <c r="AA2298" s="59">
        <f t="shared" si="170"/>
        <v>42309</v>
      </c>
      <c r="AB2298" s="25">
        <v>148.05079000000001</v>
      </c>
      <c r="AC2298" s="52">
        <v>205.58368999999999</v>
      </c>
      <c r="AD2298" s="53">
        <v>276.27046000000001</v>
      </c>
      <c r="AE2298" s="54">
        <v>451.65075000000002</v>
      </c>
      <c r="AF2298" s="55">
        <v>231.76804000000001</v>
      </c>
      <c r="AG2298" s="56">
        <v>34.821150000000003</v>
      </c>
      <c r="AH2298" s="100">
        <v>105.56808333333333</v>
      </c>
      <c r="AI2298" s="28">
        <v>0</v>
      </c>
      <c r="AJ2298" s="58">
        <v>12.580020000000001</v>
      </c>
      <c r="AK2298" s="58"/>
      <c r="AL2298" s="28">
        <v>0</v>
      </c>
      <c r="AM2298" s="28"/>
      <c r="AN2298" s="28"/>
      <c r="AQ2298" s="24">
        <f t="shared" si="175"/>
        <v>1466.2929833333335</v>
      </c>
      <c r="AS2298" s="47">
        <f t="shared" si="171"/>
        <v>239</v>
      </c>
      <c r="AU2298" s="20">
        <f t="shared" si="174"/>
        <v>1705.2929833333335</v>
      </c>
      <c r="AW2298" s="20">
        <f t="shared" si="176"/>
        <v>-133.21708416666661</v>
      </c>
    </row>
    <row r="2299" spans="1:49" x14ac:dyDescent="0.25">
      <c r="A2299" t="str">
        <f>VLOOKUP($B2299,'Cushing Balance'!$C$2:$E$500,3,TRUE)</f>
        <v>442015</v>
      </c>
      <c r="B2299" s="38">
        <v>42310</v>
      </c>
      <c r="C2299" s="32"/>
      <c r="D2299" s="101">
        <v>154.25239999999999</v>
      </c>
      <c r="E2299" s="110">
        <v>172.98910416666666</v>
      </c>
      <c r="F2299" s="105">
        <v>303.8689583333333</v>
      </c>
      <c r="G2299" s="28"/>
      <c r="H2299" s="111">
        <v>107.00222916666667</v>
      </c>
      <c r="I2299" s="106">
        <v>94.135999999999996</v>
      </c>
      <c r="J2299" s="109">
        <v>288.37670833333334</v>
      </c>
      <c r="K2299" s="104">
        <v>67.380395833333324</v>
      </c>
      <c r="L2299" s="107">
        <v>0</v>
      </c>
      <c r="M2299" s="117">
        <v>326.83864583333332</v>
      </c>
      <c r="N2299" s="108">
        <v>117.62085416666667</v>
      </c>
      <c r="O2299" s="116">
        <v>55.852541666666667</v>
      </c>
      <c r="P2299" s="116"/>
      <c r="Q2299" s="116"/>
      <c r="R2299" s="39">
        <v>0</v>
      </c>
      <c r="S2299" s="180">
        <v>302.10931249999999</v>
      </c>
      <c r="T2299" s="180">
        <f t="shared" si="177"/>
        <v>-24.729333333333329</v>
      </c>
      <c r="V2299" s="24">
        <f t="shared" si="172"/>
        <v>1688.3178375</v>
      </c>
      <c r="X2299" s="5">
        <v>82</v>
      </c>
      <c r="Z2299" s="20">
        <f t="shared" si="173"/>
        <v>1770.3178375</v>
      </c>
      <c r="AA2299" s="59">
        <f t="shared" si="170"/>
        <v>42310</v>
      </c>
      <c r="AB2299" s="25">
        <v>143.74520999999999</v>
      </c>
      <c r="AC2299" s="52">
        <v>134.84329</v>
      </c>
      <c r="AD2299" s="53">
        <v>339.33519000000001</v>
      </c>
      <c r="AE2299" s="54">
        <v>478.41568999999998</v>
      </c>
      <c r="AF2299" s="55">
        <v>232.86735000000002</v>
      </c>
      <c r="AG2299" s="56">
        <v>36.519539999999999</v>
      </c>
      <c r="AH2299" s="100">
        <v>91.916291666666666</v>
      </c>
      <c r="AI2299" s="28">
        <v>0</v>
      </c>
      <c r="AJ2299" s="58">
        <v>16.330559999999998</v>
      </c>
      <c r="AK2299" s="58"/>
      <c r="AL2299" s="28">
        <v>0</v>
      </c>
      <c r="AM2299" s="28"/>
      <c r="AN2299" s="28"/>
      <c r="AQ2299" s="24">
        <f t="shared" si="175"/>
        <v>1473.9731216666667</v>
      </c>
      <c r="AS2299" s="47">
        <f t="shared" si="171"/>
        <v>239</v>
      </c>
      <c r="AU2299" s="20">
        <f t="shared" si="174"/>
        <v>1712.9731216666667</v>
      </c>
      <c r="AW2299" s="20">
        <f t="shared" si="176"/>
        <v>57.344715833333339</v>
      </c>
    </row>
    <row r="2300" spans="1:49" x14ac:dyDescent="0.25">
      <c r="A2300" t="str">
        <f>VLOOKUP($B2300,'Cushing Balance'!$C$2:$E$500,3,TRUE)</f>
        <v>442015</v>
      </c>
      <c r="B2300" s="38">
        <v>42311</v>
      </c>
      <c r="C2300" s="32"/>
      <c r="D2300" s="101">
        <v>140.94779</v>
      </c>
      <c r="E2300" s="110">
        <v>179.94854166666667</v>
      </c>
      <c r="F2300" s="105">
        <v>313.7177708333333</v>
      </c>
      <c r="G2300" s="28"/>
      <c r="H2300" s="111">
        <v>114.2283125</v>
      </c>
      <c r="I2300" s="106">
        <v>77.588666666666668</v>
      </c>
      <c r="J2300" s="109">
        <v>299.67349999999999</v>
      </c>
      <c r="K2300" s="104">
        <v>72.079895833333325</v>
      </c>
      <c r="L2300" s="107">
        <v>0</v>
      </c>
      <c r="M2300" s="117">
        <v>202.30152083333334</v>
      </c>
      <c r="N2300" s="108">
        <v>113.3858125</v>
      </c>
      <c r="O2300" s="116">
        <v>59.144104166666665</v>
      </c>
      <c r="P2300" s="116"/>
      <c r="Q2300" s="116"/>
      <c r="R2300" s="39">
        <v>0</v>
      </c>
      <c r="S2300" s="180">
        <v>271.77697916666671</v>
      </c>
      <c r="T2300" s="180">
        <f t="shared" si="177"/>
        <v>69.475458333333364</v>
      </c>
      <c r="V2300" s="24">
        <f t="shared" si="172"/>
        <v>1573.0159149999997</v>
      </c>
      <c r="X2300" s="5">
        <v>82</v>
      </c>
      <c r="Z2300" s="20">
        <f t="shared" si="173"/>
        <v>1655.0159149999997</v>
      </c>
      <c r="AA2300" s="59">
        <f t="shared" si="170"/>
        <v>42311</v>
      </c>
      <c r="AB2300" s="25">
        <v>136.06592000000001</v>
      </c>
      <c r="AC2300" s="52">
        <v>0</v>
      </c>
      <c r="AD2300" s="53">
        <v>334.99396000000002</v>
      </c>
      <c r="AE2300" s="54">
        <v>460.58562999999998</v>
      </c>
      <c r="AF2300" s="55">
        <v>230.93106</v>
      </c>
      <c r="AG2300" s="56">
        <v>38.245710000000003</v>
      </c>
      <c r="AH2300" s="100">
        <v>52.589520833333339</v>
      </c>
      <c r="AI2300" s="28">
        <v>0</v>
      </c>
      <c r="AJ2300" s="58">
        <v>15.99567</v>
      </c>
      <c r="AK2300" s="58"/>
      <c r="AL2300" s="28">
        <v>0</v>
      </c>
      <c r="AM2300" s="28"/>
      <c r="AN2300" s="28"/>
      <c r="AQ2300" s="24">
        <f t="shared" si="175"/>
        <v>1269.4074708333335</v>
      </c>
      <c r="AS2300" s="47">
        <f t="shared" si="171"/>
        <v>239</v>
      </c>
      <c r="AU2300" s="20">
        <f t="shared" si="174"/>
        <v>1508.4074708333335</v>
      </c>
      <c r="AW2300" s="20">
        <f t="shared" si="176"/>
        <v>146.60844416666623</v>
      </c>
    </row>
    <row r="2301" spans="1:49" x14ac:dyDescent="0.25">
      <c r="A2301" t="str">
        <f>VLOOKUP($B2301,'Cushing Balance'!$C$2:$E$500,3,TRUE)</f>
        <v>442015</v>
      </c>
      <c r="B2301" s="38">
        <v>42312</v>
      </c>
      <c r="C2301" s="32"/>
      <c r="D2301" s="101">
        <v>461.14197999999999</v>
      </c>
      <c r="E2301" s="110">
        <v>112.71793750000001</v>
      </c>
      <c r="F2301" s="105">
        <v>301.61583333333334</v>
      </c>
      <c r="G2301" s="28"/>
      <c r="H2301" s="111">
        <v>118.54254166666666</v>
      </c>
      <c r="I2301" s="106">
        <v>83.662312499999999</v>
      </c>
      <c r="J2301" s="109">
        <v>287.15464583333329</v>
      </c>
      <c r="K2301" s="104">
        <v>68.081187499999999</v>
      </c>
      <c r="L2301" s="107">
        <v>0</v>
      </c>
      <c r="M2301" s="117">
        <v>252.86741666666666</v>
      </c>
      <c r="N2301" s="108">
        <v>122.5276875</v>
      </c>
      <c r="O2301" s="116">
        <v>48.865416666666661</v>
      </c>
      <c r="P2301" s="116"/>
      <c r="Q2301" s="116"/>
      <c r="R2301" s="39">
        <v>0</v>
      </c>
      <c r="S2301" s="180">
        <v>252.59285416666665</v>
      </c>
      <c r="T2301" s="180">
        <f t="shared" si="177"/>
        <v>-0.27456250000000182</v>
      </c>
      <c r="V2301" s="24">
        <f t="shared" si="172"/>
        <v>1857.1769591666666</v>
      </c>
      <c r="X2301" s="5">
        <v>82</v>
      </c>
      <c r="Z2301" s="20">
        <f t="shared" si="173"/>
        <v>1939.1769591666666</v>
      </c>
      <c r="AA2301" s="59">
        <f t="shared" si="170"/>
        <v>42312</v>
      </c>
      <c r="AB2301" s="25">
        <v>146.93383</v>
      </c>
      <c r="AC2301" s="52">
        <v>0</v>
      </c>
      <c r="AD2301" s="53">
        <v>340.34053999999998</v>
      </c>
      <c r="AE2301" s="54">
        <v>429.67796000000004</v>
      </c>
      <c r="AF2301" s="55">
        <v>230.83507999999998</v>
      </c>
      <c r="AG2301" s="56">
        <v>38.686809999999994</v>
      </c>
      <c r="AH2301" s="100">
        <v>67.029604166666672</v>
      </c>
      <c r="AI2301" s="28">
        <v>0</v>
      </c>
      <c r="AJ2301" s="58">
        <v>16.191020000000002</v>
      </c>
      <c r="AK2301" s="58"/>
      <c r="AL2301" s="28">
        <v>0</v>
      </c>
      <c r="AM2301" s="28"/>
      <c r="AN2301" s="28"/>
      <c r="AQ2301" s="24">
        <f t="shared" si="175"/>
        <v>1269.6948441666666</v>
      </c>
      <c r="AS2301" s="47">
        <f t="shared" si="171"/>
        <v>239</v>
      </c>
      <c r="AU2301" s="20">
        <f t="shared" si="174"/>
        <v>1508.6948441666666</v>
      </c>
      <c r="AW2301" s="20">
        <f t="shared" si="176"/>
        <v>430.48211500000002</v>
      </c>
    </row>
    <row r="2302" spans="1:49" x14ac:dyDescent="0.25">
      <c r="A2302" t="str">
        <f>VLOOKUP($B2302,'Cushing Balance'!$C$2:$E$500,3,TRUE)</f>
        <v>442015</v>
      </c>
      <c r="B2302" s="38">
        <v>42313</v>
      </c>
      <c r="C2302" s="32"/>
      <c r="D2302" s="101">
        <v>88.725769999999997</v>
      </c>
      <c r="E2302" s="110">
        <v>187.11150000000001</v>
      </c>
      <c r="F2302" s="105">
        <v>406.53716666666668</v>
      </c>
      <c r="G2302" s="28"/>
      <c r="H2302" s="111">
        <v>119.53145833333333</v>
      </c>
      <c r="I2302" s="106">
        <v>76.812041666666673</v>
      </c>
      <c r="J2302" s="109">
        <v>288.38472916666666</v>
      </c>
      <c r="K2302" s="104">
        <v>65.429812499999997</v>
      </c>
      <c r="L2302" s="107">
        <v>0</v>
      </c>
      <c r="M2302" s="117">
        <v>225.34993750000001</v>
      </c>
      <c r="N2302" s="108">
        <v>88.726395833333328</v>
      </c>
      <c r="O2302" s="116">
        <v>44.383145833333337</v>
      </c>
      <c r="P2302" s="116"/>
      <c r="Q2302" s="116"/>
      <c r="R2302" s="39">
        <v>0</v>
      </c>
      <c r="S2302" s="180">
        <v>283.61656249999999</v>
      </c>
      <c r="T2302" s="180">
        <f t="shared" si="177"/>
        <v>58.266624999999976</v>
      </c>
      <c r="V2302" s="24">
        <f t="shared" si="172"/>
        <v>1590.9919575000004</v>
      </c>
      <c r="X2302" s="5">
        <v>82</v>
      </c>
      <c r="Z2302" s="20">
        <f t="shared" si="173"/>
        <v>1672.9919575000004</v>
      </c>
      <c r="AA2302" s="59">
        <f t="shared" si="170"/>
        <v>42313</v>
      </c>
      <c r="AB2302" s="25">
        <v>146.87726999999998</v>
      </c>
      <c r="AC2302" s="52">
        <v>0</v>
      </c>
      <c r="AD2302" s="53">
        <v>338.33983000000001</v>
      </c>
      <c r="AE2302" s="54">
        <v>408.19481000000002</v>
      </c>
      <c r="AF2302" s="55">
        <v>229.28524999999999</v>
      </c>
      <c r="AG2302" s="56">
        <v>33.156519999999993</v>
      </c>
      <c r="AH2302" s="100">
        <v>170.44524999999999</v>
      </c>
      <c r="AI2302" s="28">
        <v>0</v>
      </c>
      <c r="AJ2302" s="58">
        <v>16.428540000000002</v>
      </c>
      <c r="AK2302" s="58"/>
      <c r="AL2302" s="28">
        <v>0</v>
      </c>
      <c r="AM2302" s="28"/>
      <c r="AN2302" s="28"/>
      <c r="AQ2302" s="24">
        <f t="shared" si="175"/>
        <v>1342.72747</v>
      </c>
      <c r="AS2302" s="47">
        <f t="shared" si="171"/>
        <v>239</v>
      </c>
      <c r="AU2302" s="20">
        <f t="shared" si="174"/>
        <v>1581.72747</v>
      </c>
      <c r="AW2302" s="20">
        <f t="shared" si="176"/>
        <v>91.264487500000314</v>
      </c>
    </row>
    <row r="2303" spans="1:49" x14ac:dyDescent="0.25">
      <c r="A2303" t="str">
        <f>VLOOKUP($B2303,'Cushing Balance'!$C$2:$E$500,3,TRUE)</f>
        <v>442015</v>
      </c>
      <c r="B2303" s="38">
        <v>42314</v>
      </c>
      <c r="C2303" s="32"/>
      <c r="D2303" s="101">
        <v>154.49110000000002</v>
      </c>
      <c r="E2303" s="110">
        <v>169.7483125</v>
      </c>
      <c r="F2303" s="105">
        <v>411.79441666666668</v>
      </c>
      <c r="G2303" s="28"/>
      <c r="H2303" s="111">
        <v>128.42250000000001</v>
      </c>
      <c r="I2303" s="106">
        <v>67.889375000000001</v>
      </c>
      <c r="J2303" s="109">
        <v>328.26806249999998</v>
      </c>
      <c r="K2303" s="104">
        <v>71.432833333333335</v>
      </c>
      <c r="L2303" s="107">
        <v>0</v>
      </c>
      <c r="M2303" s="117">
        <v>222.17112499999999</v>
      </c>
      <c r="N2303" s="108">
        <v>90.217958333333328</v>
      </c>
      <c r="O2303" s="116">
        <v>59.9029375</v>
      </c>
      <c r="P2303" s="116"/>
      <c r="Q2303" s="116"/>
      <c r="R2303" s="39">
        <v>0</v>
      </c>
      <c r="S2303" s="180">
        <v>251.15420833333334</v>
      </c>
      <c r="T2303" s="180">
        <f t="shared" si="177"/>
        <v>28.983083333333354</v>
      </c>
      <c r="V2303" s="24">
        <f t="shared" si="172"/>
        <v>1704.3386208333334</v>
      </c>
      <c r="X2303" s="5">
        <v>82</v>
      </c>
      <c r="Z2303" s="20">
        <f t="shared" si="173"/>
        <v>1786.3386208333334</v>
      </c>
      <c r="AA2303" s="59">
        <f t="shared" si="170"/>
        <v>42314</v>
      </c>
      <c r="AB2303" s="25">
        <v>146.58129</v>
      </c>
      <c r="AC2303" s="52">
        <v>0</v>
      </c>
      <c r="AD2303" s="53">
        <v>335.51438000000002</v>
      </c>
      <c r="AE2303" s="54">
        <v>457.95931000000002</v>
      </c>
      <c r="AF2303" s="55">
        <v>230.76863</v>
      </c>
      <c r="AG2303" s="56">
        <v>33.237499999999997</v>
      </c>
      <c r="AH2303" s="100">
        <v>198.52602083333335</v>
      </c>
      <c r="AI2303" s="28">
        <v>0</v>
      </c>
      <c r="AJ2303" s="58">
        <v>16.134229999999999</v>
      </c>
      <c r="AK2303" s="58"/>
      <c r="AL2303" s="28">
        <v>0</v>
      </c>
      <c r="AM2303" s="28"/>
      <c r="AN2303" s="28"/>
      <c r="AQ2303" s="24">
        <f t="shared" si="175"/>
        <v>1418.7213608333334</v>
      </c>
      <c r="AS2303" s="47">
        <f t="shared" si="171"/>
        <v>239</v>
      </c>
      <c r="AU2303" s="20">
        <f t="shared" si="174"/>
        <v>1657.7213608333334</v>
      </c>
      <c r="AW2303" s="20">
        <f t="shared" si="176"/>
        <v>128.61725999999999</v>
      </c>
    </row>
    <row r="2304" spans="1:49" x14ac:dyDescent="0.25">
      <c r="A2304" t="str">
        <f>VLOOKUP($B2304,'Cushing Balance'!$C$2:$E$500,3,TRUE)</f>
        <v>452015</v>
      </c>
      <c r="B2304" s="38">
        <v>42315</v>
      </c>
      <c r="C2304" s="32"/>
      <c r="D2304" s="101">
        <v>404.88165000000004</v>
      </c>
      <c r="E2304" s="110">
        <v>183.11983333333333</v>
      </c>
      <c r="F2304" s="105">
        <v>412.30399999999997</v>
      </c>
      <c r="G2304" s="28"/>
      <c r="H2304" s="111">
        <v>127.6494375</v>
      </c>
      <c r="I2304" s="106">
        <v>78.905895833333332</v>
      </c>
      <c r="J2304" s="109">
        <v>323.49868750000002</v>
      </c>
      <c r="K2304" s="104">
        <v>75.182958333333332</v>
      </c>
      <c r="L2304" s="107">
        <v>0</v>
      </c>
      <c r="M2304" s="117">
        <v>192.475875</v>
      </c>
      <c r="N2304" s="108">
        <v>111.99310416666667</v>
      </c>
      <c r="O2304" s="116">
        <v>53.820729166666666</v>
      </c>
      <c r="P2304" s="116"/>
      <c r="Q2304" s="116"/>
      <c r="R2304" s="39">
        <v>0</v>
      </c>
      <c r="S2304" s="180">
        <v>229.43270833333335</v>
      </c>
      <c r="T2304" s="180">
        <f t="shared" si="177"/>
        <v>36.95683333333335</v>
      </c>
      <c r="V2304" s="24">
        <f t="shared" si="172"/>
        <v>1963.8321708333333</v>
      </c>
      <c r="X2304" s="5">
        <v>82</v>
      </c>
      <c r="Z2304" s="20">
        <f t="shared" si="173"/>
        <v>2045.8321708333333</v>
      </c>
      <c r="AA2304" s="59">
        <f t="shared" si="170"/>
        <v>42315</v>
      </c>
      <c r="AB2304" s="25">
        <v>146.31685000000002</v>
      </c>
      <c r="AC2304" s="52">
        <v>0</v>
      </c>
      <c r="AD2304" s="53">
        <v>285.48091999999997</v>
      </c>
      <c r="AE2304" s="54">
        <v>462.2079</v>
      </c>
      <c r="AF2304" s="55">
        <v>232.45967000000002</v>
      </c>
      <c r="AG2304" s="56">
        <v>37.636230000000005</v>
      </c>
      <c r="AH2304" s="100">
        <v>199.98427083333334</v>
      </c>
      <c r="AI2304" s="28">
        <v>0</v>
      </c>
      <c r="AJ2304" s="58">
        <v>16.149459999999998</v>
      </c>
      <c r="AK2304" s="58"/>
      <c r="AL2304" s="28">
        <v>0</v>
      </c>
      <c r="AM2304" s="28"/>
      <c r="AN2304" s="28"/>
      <c r="AQ2304" s="24">
        <f t="shared" si="175"/>
        <v>1380.2353008333334</v>
      </c>
      <c r="AS2304" s="47">
        <f t="shared" si="171"/>
        <v>239</v>
      </c>
      <c r="AU2304" s="20">
        <f t="shared" si="174"/>
        <v>1619.2353008333334</v>
      </c>
      <c r="AW2304" s="20">
        <f t="shared" si="176"/>
        <v>426.59686999999985</v>
      </c>
    </row>
    <row r="2305" spans="1:49" x14ac:dyDescent="0.25">
      <c r="A2305" t="str">
        <f>VLOOKUP($B2305,'Cushing Balance'!$C$2:$E$500,3,TRUE)</f>
        <v>452015</v>
      </c>
      <c r="B2305" s="38">
        <v>42316</v>
      </c>
      <c r="C2305" s="32"/>
      <c r="D2305" s="101">
        <v>217.79525000000001</v>
      </c>
      <c r="E2305" s="110">
        <v>190.21835416666664</v>
      </c>
      <c r="F2305" s="105">
        <v>405.38483333333329</v>
      </c>
      <c r="G2305" s="28"/>
      <c r="H2305" s="111">
        <v>131.98497916666665</v>
      </c>
      <c r="I2305" s="106">
        <v>71.45675</v>
      </c>
      <c r="J2305" s="109">
        <v>327.5558125</v>
      </c>
      <c r="K2305" s="104">
        <v>74.558979166666674</v>
      </c>
      <c r="L2305" s="107">
        <v>0</v>
      </c>
      <c r="M2305" s="117">
        <v>228.74960416666664</v>
      </c>
      <c r="N2305" s="108">
        <v>93.499229166666666</v>
      </c>
      <c r="O2305" s="116">
        <v>48.307520833333335</v>
      </c>
      <c r="P2305" s="116"/>
      <c r="Q2305" s="116"/>
      <c r="R2305" s="39">
        <v>0</v>
      </c>
      <c r="S2305" s="180">
        <v>268.900375</v>
      </c>
      <c r="T2305" s="180">
        <f t="shared" si="177"/>
        <v>40.150770833333354</v>
      </c>
      <c r="V2305" s="24">
        <f t="shared" si="172"/>
        <v>1789.5113124999998</v>
      </c>
      <c r="X2305" s="5">
        <v>82</v>
      </c>
      <c r="Z2305" s="20">
        <f t="shared" si="173"/>
        <v>1871.5113124999998</v>
      </c>
      <c r="AA2305" s="59">
        <f t="shared" si="170"/>
        <v>42316</v>
      </c>
      <c r="AB2305" s="25">
        <v>148.17623</v>
      </c>
      <c r="AC2305" s="52">
        <v>0</v>
      </c>
      <c r="AD2305" s="53">
        <v>245.52468999999999</v>
      </c>
      <c r="AE2305" s="54">
        <v>432.98996</v>
      </c>
      <c r="AF2305" s="55">
        <v>233.6189</v>
      </c>
      <c r="AG2305" s="56">
        <v>38.588250000000002</v>
      </c>
      <c r="AH2305" s="100">
        <v>199.99310416666665</v>
      </c>
      <c r="AI2305" s="28">
        <v>0</v>
      </c>
      <c r="AJ2305" s="58">
        <v>15.88481</v>
      </c>
      <c r="AK2305" s="58"/>
      <c r="AL2305" s="28">
        <v>0</v>
      </c>
      <c r="AM2305" s="28"/>
      <c r="AN2305" s="28"/>
      <c r="AQ2305" s="24">
        <f t="shared" si="175"/>
        <v>1314.7759441666667</v>
      </c>
      <c r="AS2305" s="47">
        <f t="shared" si="171"/>
        <v>239</v>
      </c>
      <c r="AU2305" s="20">
        <f t="shared" si="174"/>
        <v>1553.7759441666667</v>
      </c>
      <c r="AW2305" s="20">
        <f t="shared" si="176"/>
        <v>317.7353683333331</v>
      </c>
    </row>
    <row r="2306" spans="1:49" x14ac:dyDescent="0.25">
      <c r="A2306" t="str">
        <f>VLOOKUP($B2306,'Cushing Balance'!$C$2:$E$500,3,TRUE)</f>
        <v>452015</v>
      </c>
      <c r="B2306" s="38">
        <v>42317</v>
      </c>
      <c r="C2306" s="32"/>
      <c r="D2306" s="101">
        <v>405.625</v>
      </c>
      <c r="E2306" s="110">
        <v>188.24795833333334</v>
      </c>
      <c r="F2306" s="105">
        <v>329.13443749999999</v>
      </c>
      <c r="G2306" s="28"/>
      <c r="H2306" s="111">
        <v>127.76360416666667</v>
      </c>
      <c r="I2306" s="106">
        <v>77.053895833333328</v>
      </c>
      <c r="J2306" s="109">
        <v>301.59579166666668</v>
      </c>
      <c r="K2306" s="104">
        <v>74.5733125</v>
      </c>
      <c r="L2306" s="107">
        <v>0</v>
      </c>
      <c r="M2306" s="117">
        <v>159.85331249999999</v>
      </c>
      <c r="N2306" s="108">
        <v>145.38727083333333</v>
      </c>
      <c r="O2306" s="116">
        <v>58.34825</v>
      </c>
      <c r="P2306" s="116"/>
      <c r="Q2306" s="116"/>
      <c r="R2306" s="39">
        <v>0</v>
      </c>
      <c r="S2306" s="180">
        <v>236.75422916666665</v>
      </c>
      <c r="T2306" s="180">
        <f t="shared" si="177"/>
        <v>76.90091666666666</v>
      </c>
      <c r="V2306" s="24">
        <f t="shared" si="172"/>
        <v>1867.5828333333332</v>
      </c>
      <c r="X2306" s="5">
        <v>82</v>
      </c>
      <c r="Z2306" s="20">
        <f t="shared" si="173"/>
        <v>1949.5828333333332</v>
      </c>
      <c r="AA2306" s="59">
        <f t="shared" si="170"/>
        <v>42317</v>
      </c>
      <c r="AB2306" s="25">
        <v>148.35373000000001</v>
      </c>
      <c r="AC2306" s="52">
        <v>161.44207999999998</v>
      </c>
      <c r="AD2306" s="53">
        <v>319.28118999999998</v>
      </c>
      <c r="AE2306" s="54">
        <v>467.13653999999997</v>
      </c>
      <c r="AF2306" s="55">
        <v>234.93894</v>
      </c>
      <c r="AG2306" s="56">
        <v>38.273099999999999</v>
      </c>
      <c r="AH2306" s="100">
        <v>199.98085416666666</v>
      </c>
      <c r="AI2306" s="28">
        <v>0</v>
      </c>
      <c r="AJ2306" s="58">
        <v>15.944750000000001</v>
      </c>
      <c r="AK2306" s="58"/>
      <c r="AL2306" s="28">
        <v>0</v>
      </c>
      <c r="AM2306" s="28"/>
      <c r="AN2306" s="28"/>
      <c r="AQ2306" s="24">
        <f t="shared" si="175"/>
        <v>1585.3511841666668</v>
      </c>
      <c r="AS2306" s="47">
        <f t="shared" si="171"/>
        <v>239</v>
      </c>
      <c r="AU2306" s="20">
        <f t="shared" si="174"/>
        <v>1824.3511841666668</v>
      </c>
      <c r="AW2306" s="20">
        <f t="shared" si="176"/>
        <v>125.23164916666633</v>
      </c>
    </row>
    <row r="2307" spans="1:49" x14ac:dyDescent="0.25">
      <c r="A2307" t="str">
        <f>VLOOKUP($B2307,'Cushing Balance'!$C$2:$E$500,3,TRUE)</f>
        <v>452015</v>
      </c>
      <c r="B2307" s="38">
        <v>42318</v>
      </c>
      <c r="C2307" s="32"/>
      <c r="D2307" s="101">
        <v>155.63605999999999</v>
      </c>
      <c r="E2307" s="110">
        <v>193.65529166666667</v>
      </c>
      <c r="F2307" s="105">
        <v>270.7240625</v>
      </c>
      <c r="G2307" s="28"/>
      <c r="H2307" s="111">
        <v>115.72952083333332</v>
      </c>
      <c r="I2307" s="106">
        <v>82.636812500000005</v>
      </c>
      <c r="J2307" s="109">
        <v>315.1150833333333</v>
      </c>
      <c r="K2307" s="104">
        <v>68.840312499999996</v>
      </c>
      <c r="L2307" s="107">
        <v>0</v>
      </c>
      <c r="M2307" s="117">
        <v>226.59808333333334</v>
      </c>
      <c r="N2307" s="108">
        <v>86.311708333333328</v>
      </c>
      <c r="O2307" s="116">
        <v>55.8031875</v>
      </c>
      <c r="P2307" s="116"/>
      <c r="Q2307" s="116"/>
      <c r="R2307" s="39">
        <v>0</v>
      </c>
      <c r="S2307" s="180">
        <v>215.44660416666665</v>
      </c>
      <c r="T2307" s="180">
        <f t="shared" si="177"/>
        <v>-11.151479166666689</v>
      </c>
      <c r="V2307" s="24">
        <f t="shared" si="172"/>
        <v>1571.0501225</v>
      </c>
      <c r="X2307" s="5">
        <v>82</v>
      </c>
      <c r="Z2307" s="20">
        <f t="shared" si="173"/>
        <v>1653.0501225</v>
      </c>
      <c r="AA2307" s="59">
        <f t="shared" si="170"/>
        <v>42318</v>
      </c>
      <c r="AB2307" s="25">
        <v>148.08615</v>
      </c>
      <c r="AC2307" s="52">
        <v>216.95632999999998</v>
      </c>
      <c r="AD2307" s="53">
        <v>329.52133000000003</v>
      </c>
      <c r="AE2307" s="54">
        <v>485.96944000000002</v>
      </c>
      <c r="AF2307" s="55">
        <v>234.15270999999998</v>
      </c>
      <c r="AG2307" s="56">
        <v>36.689519999999995</v>
      </c>
      <c r="AH2307" s="100">
        <v>169.48420833333336</v>
      </c>
      <c r="AI2307" s="28">
        <v>0</v>
      </c>
      <c r="AJ2307" s="58">
        <v>16.096250000000001</v>
      </c>
      <c r="AK2307" s="58"/>
      <c r="AL2307" s="28">
        <v>0</v>
      </c>
      <c r="AM2307" s="28"/>
      <c r="AN2307" s="28"/>
      <c r="AQ2307" s="24">
        <f t="shared" si="175"/>
        <v>1636.9559383333333</v>
      </c>
      <c r="AS2307" s="47">
        <f t="shared" si="171"/>
        <v>239</v>
      </c>
      <c r="AU2307" s="20">
        <f t="shared" si="174"/>
        <v>1875.9559383333333</v>
      </c>
      <c r="AW2307" s="20">
        <f t="shared" si="176"/>
        <v>-222.90581583333324</v>
      </c>
    </row>
    <row r="2308" spans="1:49" x14ac:dyDescent="0.25">
      <c r="A2308" t="str">
        <f>VLOOKUP($B2308,'Cushing Balance'!$C$2:$E$500,3,TRUE)</f>
        <v>452015</v>
      </c>
      <c r="B2308" s="38">
        <v>42319</v>
      </c>
      <c r="C2308" s="32"/>
      <c r="D2308" s="101">
        <v>73.75</v>
      </c>
      <c r="E2308" s="110">
        <v>186.24547916666666</v>
      </c>
      <c r="F2308" s="105">
        <v>267.12945833333333</v>
      </c>
      <c r="G2308" s="28"/>
      <c r="H2308" s="111">
        <v>112.48177083333333</v>
      </c>
      <c r="I2308" s="106">
        <v>91.999916666666678</v>
      </c>
      <c r="J2308" s="109">
        <v>324.56202083333329</v>
      </c>
      <c r="K2308" s="104">
        <v>71.104395833333328</v>
      </c>
      <c r="L2308" s="107">
        <v>0</v>
      </c>
      <c r="M2308" s="117">
        <v>162.41475</v>
      </c>
      <c r="N2308" s="108">
        <v>110.70239583333333</v>
      </c>
      <c r="O2308" s="116">
        <v>54.516708333333334</v>
      </c>
      <c r="P2308" s="116"/>
      <c r="Q2308" s="116"/>
      <c r="R2308" s="39">
        <v>0</v>
      </c>
      <c r="S2308" s="180">
        <v>222.60995833333334</v>
      </c>
      <c r="T2308" s="180">
        <f t="shared" si="177"/>
        <v>60.195208333333341</v>
      </c>
      <c r="V2308" s="24">
        <f t="shared" si="172"/>
        <v>1454.9068958333332</v>
      </c>
      <c r="X2308" s="5">
        <v>82</v>
      </c>
      <c r="Z2308" s="20">
        <f t="shared" si="173"/>
        <v>1536.9068958333332</v>
      </c>
      <c r="AA2308" s="59">
        <f t="shared" si="170"/>
        <v>42319</v>
      </c>
      <c r="AB2308" s="25">
        <v>144.41708</v>
      </c>
      <c r="AC2308" s="52">
        <v>154.79895999999999</v>
      </c>
      <c r="AD2308" s="53">
        <v>284.25371000000001</v>
      </c>
      <c r="AE2308" s="54">
        <v>486.75321000000002</v>
      </c>
      <c r="AF2308" s="55">
        <v>222.10418999999999</v>
      </c>
      <c r="AG2308" s="56">
        <v>23.3079</v>
      </c>
      <c r="AH2308" s="100">
        <v>138.96770833333335</v>
      </c>
      <c r="AI2308" s="28">
        <v>0</v>
      </c>
      <c r="AJ2308" s="58">
        <v>15.94492</v>
      </c>
      <c r="AK2308" s="58"/>
      <c r="AL2308" s="28">
        <v>0</v>
      </c>
      <c r="AM2308" s="28"/>
      <c r="AN2308" s="28"/>
      <c r="AQ2308" s="24">
        <f t="shared" si="175"/>
        <v>1470.5476783333334</v>
      </c>
      <c r="AS2308" s="47">
        <f t="shared" si="171"/>
        <v>239</v>
      </c>
      <c r="AU2308" s="20">
        <f t="shared" si="174"/>
        <v>1709.5476783333334</v>
      </c>
      <c r="AW2308" s="20">
        <f t="shared" si="176"/>
        <v>-172.64078250000011</v>
      </c>
    </row>
    <row r="2309" spans="1:49" x14ac:dyDescent="0.25">
      <c r="A2309" t="str">
        <f>VLOOKUP($B2309,'Cushing Balance'!$C$2:$E$500,3,TRUE)</f>
        <v>452015</v>
      </c>
      <c r="B2309" s="38">
        <v>42320</v>
      </c>
      <c r="C2309" s="32"/>
      <c r="D2309" s="101">
        <v>82.983059999999995</v>
      </c>
      <c r="E2309" s="110">
        <v>197.45702083333333</v>
      </c>
      <c r="F2309" s="105">
        <v>90.006625</v>
      </c>
      <c r="G2309" s="28"/>
      <c r="H2309" s="111">
        <v>109.48654166666667</v>
      </c>
      <c r="I2309" s="106">
        <v>72.866708333333335</v>
      </c>
      <c r="J2309" s="109">
        <v>327.01620833333334</v>
      </c>
      <c r="K2309" s="104">
        <v>76.124958333333325</v>
      </c>
      <c r="L2309" s="107">
        <v>0</v>
      </c>
      <c r="M2309" s="117">
        <v>231.19989583333333</v>
      </c>
      <c r="N2309" s="108">
        <v>90.122479166666665</v>
      </c>
      <c r="O2309" s="116">
        <v>57.133041666666664</v>
      </c>
      <c r="P2309" s="116"/>
      <c r="Q2309" s="116"/>
      <c r="R2309" s="39">
        <v>0</v>
      </c>
      <c r="S2309" s="180">
        <v>321.72045833333334</v>
      </c>
      <c r="T2309" s="180">
        <f t="shared" si="177"/>
        <v>90.520562500000011</v>
      </c>
      <c r="V2309" s="24">
        <f t="shared" si="172"/>
        <v>1334.3965391666666</v>
      </c>
      <c r="X2309" s="5">
        <v>82</v>
      </c>
      <c r="Z2309" s="20">
        <f t="shared" si="173"/>
        <v>1416.3965391666666</v>
      </c>
      <c r="AA2309" s="59">
        <f t="shared" si="170"/>
        <v>42320</v>
      </c>
      <c r="AB2309" s="25">
        <v>146.25663</v>
      </c>
      <c r="AC2309" s="52">
        <v>71.118649999999988</v>
      </c>
      <c r="AD2309" s="53">
        <v>332.01183000000003</v>
      </c>
      <c r="AE2309" s="54">
        <v>453.52640000000002</v>
      </c>
      <c r="AF2309" s="55">
        <v>229.2491</v>
      </c>
      <c r="AG2309" s="56">
        <v>34.882940000000005</v>
      </c>
      <c r="AH2309" s="100">
        <v>199.91952083333334</v>
      </c>
      <c r="AI2309" s="28">
        <v>0</v>
      </c>
      <c r="AJ2309" s="58">
        <v>15.84023</v>
      </c>
      <c r="AK2309" s="58"/>
      <c r="AL2309" s="28">
        <v>0</v>
      </c>
      <c r="AM2309" s="28"/>
      <c r="AN2309" s="28"/>
      <c r="AQ2309" s="24">
        <f t="shared" si="175"/>
        <v>1482.8053008333334</v>
      </c>
      <c r="AS2309" s="47">
        <f t="shared" si="171"/>
        <v>239</v>
      </c>
      <c r="AU2309" s="20">
        <f t="shared" si="174"/>
        <v>1721.8053008333334</v>
      </c>
      <c r="AW2309" s="20">
        <f t="shared" si="176"/>
        <v>-305.40876166666681</v>
      </c>
    </row>
    <row r="2310" spans="1:49" x14ac:dyDescent="0.25">
      <c r="A2310" t="str">
        <f>VLOOKUP($B2310,'Cushing Balance'!$C$2:$E$500,3,TRUE)</f>
        <v>452015</v>
      </c>
      <c r="B2310" s="38">
        <v>42321</v>
      </c>
      <c r="C2310" s="32"/>
      <c r="D2310" s="101">
        <v>318.66841999999997</v>
      </c>
      <c r="E2310" s="110">
        <v>169.1221875</v>
      </c>
      <c r="F2310" s="105">
        <v>246.21597916666667</v>
      </c>
      <c r="G2310" s="28"/>
      <c r="H2310" s="111">
        <v>129.74264583333334</v>
      </c>
      <c r="I2310" s="106">
        <v>75.453041666666678</v>
      </c>
      <c r="J2310" s="109">
        <v>333.68079166666666</v>
      </c>
      <c r="K2310" s="104">
        <v>77.578333333333333</v>
      </c>
      <c r="L2310" s="107">
        <v>0</v>
      </c>
      <c r="M2310" s="117">
        <v>149.21820833333334</v>
      </c>
      <c r="N2310" s="108">
        <v>130.16012499999999</v>
      </c>
      <c r="O2310" s="116">
        <v>61.977062500000002</v>
      </c>
      <c r="P2310" s="116"/>
      <c r="Q2310" s="116"/>
      <c r="R2310" s="39">
        <v>0</v>
      </c>
      <c r="S2310" s="180">
        <v>274.86989583333332</v>
      </c>
      <c r="T2310" s="180">
        <f t="shared" si="177"/>
        <v>125.65168749999998</v>
      </c>
      <c r="V2310" s="24">
        <f t="shared" si="172"/>
        <v>1691.8167949999997</v>
      </c>
      <c r="X2310" s="5">
        <v>82</v>
      </c>
      <c r="Z2310" s="20">
        <f t="shared" si="173"/>
        <v>1773.8167949999997</v>
      </c>
      <c r="AA2310" s="59">
        <f t="shared" si="170"/>
        <v>42321</v>
      </c>
      <c r="AB2310" s="25">
        <v>148.30223000000001</v>
      </c>
      <c r="AC2310" s="52">
        <v>165.14533</v>
      </c>
      <c r="AD2310" s="53">
        <v>321.99655999999999</v>
      </c>
      <c r="AE2310" s="54">
        <v>488.65494000000001</v>
      </c>
      <c r="AF2310" s="55">
        <v>236.32230999999999</v>
      </c>
      <c r="AG2310" s="56">
        <v>38.312080000000002</v>
      </c>
      <c r="AH2310" s="100">
        <v>199.99997916666666</v>
      </c>
      <c r="AI2310" s="28">
        <v>0</v>
      </c>
      <c r="AJ2310" s="58">
        <v>15.58567</v>
      </c>
      <c r="AK2310" s="58"/>
      <c r="AL2310" s="28">
        <v>0</v>
      </c>
      <c r="AM2310" s="28"/>
      <c r="AN2310" s="28"/>
      <c r="AQ2310" s="24">
        <f t="shared" si="175"/>
        <v>1614.3190991666665</v>
      </c>
      <c r="AS2310" s="47">
        <f t="shared" si="171"/>
        <v>239</v>
      </c>
      <c r="AU2310" s="20">
        <f t="shared" si="174"/>
        <v>1853.3190991666665</v>
      </c>
      <c r="AW2310" s="20">
        <f t="shared" si="176"/>
        <v>-79.502304166666818</v>
      </c>
    </row>
    <row r="2311" spans="1:49" x14ac:dyDescent="0.25">
      <c r="A2311" t="str">
        <f>VLOOKUP($B2311,'Cushing Balance'!$C$2:$E$500,3,TRUE)</f>
        <v>462015</v>
      </c>
      <c r="B2311" s="38">
        <v>42322</v>
      </c>
      <c r="C2311" s="32"/>
      <c r="D2311" s="101">
        <v>429.07038</v>
      </c>
      <c r="E2311" s="110">
        <v>188.68391666666665</v>
      </c>
      <c r="F2311" s="105">
        <v>356.91893750000003</v>
      </c>
      <c r="G2311" s="28"/>
      <c r="H2311" s="111">
        <v>132.58220833333334</v>
      </c>
      <c r="I2311" s="106">
        <v>50.108812499999999</v>
      </c>
      <c r="J2311" s="109">
        <v>323.72581250000002</v>
      </c>
      <c r="K2311" s="104">
        <v>77.653395833333335</v>
      </c>
      <c r="L2311" s="107">
        <v>0</v>
      </c>
      <c r="M2311" s="117">
        <v>225.16097916666666</v>
      </c>
      <c r="N2311" s="108">
        <v>150</v>
      </c>
      <c r="O2311" s="116">
        <v>50.101083333333335</v>
      </c>
      <c r="P2311" s="116"/>
      <c r="Q2311" s="116"/>
      <c r="R2311" s="39">
        <v>0</v>
      </c>
      <c r="S2311" s="180">
        <v>253.58295833333335</v>
      </c>
      <c r="T2311" s="180">
        <f t="shared" si="177"/>
        <v>28.421979166666688</v>
      </c>
      <c r="V2311" s="24">
        <f t="shared" si="172"/>
        <v>1984.0055258333334</v>
      </c>
      <c r="X2311" s="5">
        <v>82</v>
      </c>
      <c r="Z2311" s="20">
        <f t="shared" si="173"/>
        <v>2066.0055258333332</v>
      </c>
      <c r="AA2311" s="59">
        <f t="shared" si="170"/>
        <v>42322</v>
      </c>
      <c r="AB2311" s="25">
        <v>147.11281</v>
      </c>
      <c r="AC2311" s="52">
        <v>281.56563</v>
      </c>
      <c r="AD2311" s="53">
        <v>342.06488000000002</v>
      </c>
      <c r="AE2311" s="54">
        <v>504.69481000000002</v>
      </c>
      <c r="AF2311" s="55">
        <v>235.65801999999999</v>
      </c>
      <c r="AG2311" s="56">
        <v>38.801190000000005</v>
      </c>
      <c r="AH2311" s="100">
        <v>155.51956250000001</v>
      </c>
      <c r="AI2311" s="28">
        <v>0</v>
      </c>
      <c r="AJ2311" s="58">
        <v>15.66208</v>
      </c>
      <c r="AK2311" s="58"/>
      <c r="AL2311" s="28">
        <v>0</v>
      </c>
      <c r="AM2311" s="28"/>
      <c r="AN2311" s="28"/>
      <c r="AQ2311" s="24">
        <f t="shared" si="175"/>
        <v>1721.0789825000002</v>
      </c>
      <c r="AS2311" s="47">
        <f t="shared" si="171"/>
        <v>239</v>
      </c>
      <c r="AU2311" s="20">
        <f t="shared" si="174"/>
        <v>1960.0789825000002</v>
      </c>
      <c r="AW2311" s="20">
        <f t="shared" si="176"/>
        <v>105.92654333333303</v>
      </c>
    </row>
    <row r="2312" spans="1:49" x14ac:dyDescent="0.25">
      <c r="A2312" t="str">
        <f>VLOOKUP($B2312,'Cushing Balance'!$C$2:$E$500,3,TRUE)</f>
        <v>462015</v>
      </c>
      <c r="B2312" s="38">
        <v>42323</v>
      </c>
      <c r="C2312" s="32"/>
      <c r="D2312" s="101">
        <v>247.24931000000001</v>
      </c>
      <c r="E2312" s="110">
        <v>198.14206250000001</v>
      </c>
      <c r="F2312" s="105">
        <v>144.66314583333335</v>
      </c>
      <c r="G2312" s="28"/>
      <c r="H2312" s="111">
        <v>131.66385416666665</v>
      </c>
      <c r="I2312" s="106">
        <v>87.446708333333333</v>
      </c>
      <c r="J2312" s="109">
        <v>326.74662499999999</v>
      </c>
      <c r="K2312" s="104">
        <v>71.124854166666665</v>
      </c>
      <c r="L2312" s="107">
        <v>0</v>
      </c>
      <c r="M2312" s="117">
        <v>194.92949999999999</v>
      </c>
      <c r="N2312" s="108">
        <v>71.418916666666675</v>
      </c>
      <c r="O2312" s="116">
        <v>49.038562499999998</v>
      </c>
      <c r="P2312" s="116"/>
      <c r="Q2312" s="116"/>
      <c r="R2312" s="39">
        <v>0</v>
      </c>
      <c r="S2312" s="180">
        <v>224.12287499999999</v>
      </c>
      <c r="T2312" s="180">
        <f t="shared" si="177"/>
        <v>29.193375000000003</v>
      </c>
      <c r="V2312" s="24">
        <f t="shared" si="172"/>
        <v>1522.4235391666666</v>
      </c>
      <c r="X2312" s="5">
        <v>82</v>
      </c>
      <c r="Z2312" s="20">
        <f t="shared" si="173"/>
        <v>1604.4235391666666</v>
      </c>
      <c r="AA2312" s="59">
        <f t="shared" ref="AA2312:AA2368" si="178">B2312</f>
        <v>42323</v>
      </c>
      <c r="AB2312" s="25">
        <v>147.3331</v>
      </c>
      <c r="AC2312" s="52">
        <v>205.92042000000001</v>
      </c>
      <c r="AD2312" s="53">
        <v>313.05502000000001</v>
      </c>
      <c r="AE2312" s="54">
        <v>479.92083000000002</v>
      </c>
      <c r="AF2312" s="55">
        <v>236.0934</v>
      </c>
      <c r="AG2312" s="56">
        <v>38.78331</v>
      </c>
      <c r="AH2312" s="100">
        <v>129.98614583333332</v>
      </c>
      <c r="AI2312" s="28">
        <v>0</v>
      </c>
      <c r="AJ2312" s="58">
        <v>15.91025</v>
      </c>
      <c r="AK2312" s="58"/>
      <c r="AL2312" s="28">
        <v>0</v>
      </c>
      <c r="AM2312" s="28"/>
      <c r="AN2312" s="28"/>
      <c r="AQ2312" s="24">
        <f t="shared" si="175"/>
        <v>1567.0024758333332</v>
      </c>
      <c r="AS2312" s="47">
        <f>315-76</f>
        <v>239</v>
      </c>
      <c r="AU2312" s="20">
        <f t="shared" si="174"/>
        <v>1806.0024758333332</v>
      </c>
      <c r="AW2312" s="20">
        <f t="shared" si="176"/>
        <v>-201.57893666666655</v>
      </c>
    </row>
    <row r="2313" spans="1:49" x14ac:dyDescent="0.25">
      <c r="A2313" t="str">
        <f>VLOOKUP($B2313,'Cushing Balance'!$C$2:$E$500,3,TRUE)</f>
        <v>462015</v>
      </c>
      <c r="B2313" s="38">
        <v>42324</v>
      </c>
      <c r="C2313" s="32"/>
      <c r="D2313" s="101">
        <v>381.04167000000001</v>
      </c>
      <c r="E2313" s="110">
        <v>163.33993749999999</v>
      </c>
      <c r="F2313" s="105">
        <v>149.855875</v>
      </c>
      <c r="G2313" s="28"/>
      <c r="H2313" s="111">
        <v>120.49391666666668</v>
      </c>
      <c r="I2313" s="106">
        <v>70.048770833333322</v>
      </c>
      <c r="J2313" s="109">
        <v>328.09958333333333</v>
      </c>
      <c r="K2313" s="104">
        <v>67.536104166666675</v>
      </c>
      <c r="L2313" s="107">
        <v>0</v>
      </c>
      <c r="M2313" s="117">
        <v>227.36764583333334</v>
      </c>
      <c r="N2313" s="108">
        <v>105.98354166666667</v>
      </c>
      <c r="O2313" s="116">
        <v>56.311437499999997</v>
      </c>
      <c r="P2313" s="116"/>
      <c r="Q2313" s="116"/>
      <c r="R2313" s="39">
        <v>0</v>
      </c>
      <c r="S2313" s="180">
        <v>238.68770833333335</v>
      </c>
      <c r="T2313" s="180">
        <f t="shared" si="177"/>
        <v>11.320062500000006</v>
      </c>
      <c r="V2313" s="24">
        <f t="shared" si="172"/>
        <v>1670.0784825000003</v>
      </c>
      <c r="X2313" s="5">
        <v>82</v>
      </c>
      <c r="Z2313" s="20">
        <f t="shared" si="173"/>
        <v>1752.0784825000003</v>
      </c>
      <c r="AA2313" s="59">
        <f t="shared" si="178"/>
        <v>42324</v>
      </c>
      <c r="AB2313" s="25">
        <v>147.16344000000001</v>
      </c>
      <c r="AC2313" s="52">
        <v>64.441289999999995</v>
      </c>
      <c r="AD2313" s="53">
        <v>352.51159999999999</v>
      </c>
      <c r="AE2313" s="54">
        <v>525.82749999999999</v>
      </c>
      <c r="AF2313" s="55">
        <v>235.86501999999999</v>
      </c>
      <c r="AG2313" s="56">
        <v>32.837600000000002</v>
      </c>
      <c r="AH2313" s="100">
        <v>119.18474999999999</v>
      </c>
      <c r="AI2313" s="28">
        <v>0</v>
      </c>
      <c r="AJ2313" s="58">
        <v>13.193809999999999</v>
      </c>
      <c r="AK2313" s="58"/>
      <c r="AL2313" s="28">
        <v>0</v>
      </c>
      <c r="AM2313" s="28"/>
      <c r="AN2313" s="28"/>
      <c r="AQ2313" s="24">
        <f t="shared" si="175"/>
        <v>1491.0250100000001</v>
      </c>
      <c r="AS2313" s="47">
        <f>315-76</f>
        <v>239</v>
      </c>
      <c r="AU2313" s="20">
        <f t="shared" si="174"/>
        <v>1730.0250100000001</v>
      </c>
      <c r="AW2313" s="20">
        <f t="shared" si="176"/>
        <v>22.053472500000225</v>
      </c>
    </row>
    <row r="2314" spans="1:49" x14ac:dyDescent="0.25">
      <c r="A2314" t="str">
        <f>VLOOKUP($B2314,'Cushing Balance'!$C$2:$E$500,3,TRUE)</f>
        <v>462015</v>
      </c>
      <c r="B2314" s="38">
        <v>42325</v>
      </c>
      <c r="C2314" s="32"/>
      <c r="D2314" s="101">
        <v>318.03315000000003</v>
      </c>
      <c r="E2314" s="110">
        <v>91.998416666666671</v>
      </c>
      <c r="F2314" s="105">
        <v>305.81297916666671</v>
      </c>
      <c r="G2314" s="28"/>
      <c r="H2314" s="111">
        <v>115.20747916666667</v>
      </c>
      <c r="I2314" s="106">
        <v>71.047270833333329</v>
      </c>
      <c r="J2314" s="109">
        <v>297.8299791666667</v>
      </c>
      <c r="K2314" s="104">
        <v>77.010083333333327</v>
      </c>
      <c r="L2314" s="107">
        <v>0</v>
      </c>
      <c r="M2314" s="117">
        <v>269.75481250000001</v>
      </c>
      <c r="N2314" s="108">
        <v>141.52260416666667</v>
      </c>
      <c r="O2314" s="116">
        <v>54.684624999999997</v>
      </c>
      <c r="P2314" s="116"/>
      <c r="Q2314" s="116"/>
      <c r="R2314" s="39">
        <v>0</v>
      </c>
      <c r="S2314" s="180">
        <v>223.18597916666667</v>
      </c>
      <c r="T2314" s="180">
        <f t="shared" si="177"/>
        <v>-46.568833333333345</v>
      </c>
      <c r="V2314" s="24">
        <f t="shared" ref="V2314:V2377" si="179">SUM(D2314:R2314)</f>
        <v>1742.9014000000002</v>
      </c>
      <c r="X2314" s="5">
        <v>82</v>
      </c>
      <c r="Z2314" s="20">
        <f t="shared" ref="Z2314:Z2377" si="180">X2314+V2314</f>
        <v>1824.9014000000002</v>
      </c>
      <c r="AA2314" s="59">
        <f t="shared" si="178"/>
        <v>42325</v>
      </c>
      <c r="AB2314" s="25">
        <v>149.80148</v>
      </c>
      <c r="AC2314" s="52">
        <v>0</v>
      </c>
      <c r="AD2314" s="53">
        <v>214.82235</v>
      </c>
      <c r="AE2314" s="54">
        <v>488.51383000000004</v>
      </c>
      <c r="AF2314" s="55">
        <v>88.753960000000006</v>
      </c>
      <c r="AG2314" s="56">
        <v>30.328040000000001</v>
      </c>
      <c r="AH2314" s="100">
        <v>138.98820833333335</v>
      </c>
      <c r="AI2314" s="28">
        <v>0</v>
      </c>
      <c r="AJ2314" s="58">
        <v>13.833020000000001</v>
      </c>
      <c r="AK2314" s="58"/>
      <c r="AL2314" s="28">
        <v>0</v>
      </c>
      <c r="AM2314" s="28"/>
      <c r="AN2314" s="28"/>
      <c r="AQ2314" s="24">
        <f t="shared" si="175"/>
        <v>1125.0408883333334</v>
      </c>
      <c r="AS2314" s="47">
        <v>315</v>
      </c>
      <c r="AU2314" s="20">
        <f t="shared" ref="AU2314:AU2377" si="181">AS2314+AQ2314</f>
        <v>1440.0408883333334</v>
      </c>
      <c r="AW2314" s="20">
        <f t="shared" si="176"/>
        <v>384.86051166666675</v>
      </c>
    </row>
    <row r="2315" spans="1:49" x14ac:dyDescent="0.25">
      <c r="A2315" t="str">
        <f>VLOOKUP($B2315,'Cushing Balance'!$C$2:$E$500,3,TRUE)</f>
        <v>462015</v>
      </c>
      <c r="B2315" s="38">
        <v>42326</v>
      </c>
      <c r="C2315" s="32"/>
      <c r="D2315" s="101">
        <v>73.75</v>
      </c>
      <c r="E2315" s="110">
        <v>63.165624999999999</v>
      </c>
      <c r="F2315" s="105">
        <v>268.74533333333329</v>
      </c>
      <c r="G2315" s="28"/>
      <c r="H2315" s="111">
        <v>117.80493749999999</v>
      </c>
      <c r="I2315" s="106">
        <v>94.018604166666677</v>
      </c>
      <c r="J2315" s="109">
        <v>323.76797916666669</v>
      </c>
      <c r="K2315" s="104">
        <v>79.468437499999993</v>
      </c>
      <c r="L2315" s="107">
        <v>0</v>
      </c>
      <c r="M2315" s="117">
        <v>271.20339583333333</v>
      </c>
      <c r="N2315" s="108">
        <v>146.37420833333334</v>
      </c>
      <c r="O2315" s="116">
        <v>53.835520833333334</v>
      </c>
      <c r="P2315" s="116"/>
      <c r="Q2315" s="116"/>
      <c r="R2315" s="39">
        <v>0</v>
      </c>
      <c r="S2315" s="180">
        <v>227.83983333333333</v>
      </c>
      <c r="T2315" s="180">
        <f t="shared" si="177"/>
        <v>-43.3635625</v>
      </c>
      <c r="V2315" s="24">
        <f t="shared" si="179"/>
        <v>1492.1340416666667</v>
      </c>
      <c r="X2315" s="5">
        <v>82</v>
      </c>
      <c r="Z2315" s="20">
        <f t="shared" si="180"/>
        <v>1574.1340416666667</v>
      </c>
      <c r="AA2315" s="59">
        <f t="shared" si="178"/>
        <v>42326</v>
      </c>
      <c r="AB2315" s="25">
        <v>146.31432999999998</v>
      </c>
      <c r="AC2315" s="52">
        <v>0</v>
      </c>
      <c r="AD2315" s="53">
        <v>188.99506</v>
      </c>
      <c r="AE2315" s="54">
        <v>500.6071</v>
      </c>
      <c r="AF2315" s="55">
        <v>61.384399999999999</v>
      </c>
      <c r="AG2315" s="56">
        <v>36.581000000000003</v>
      </c>
      <c r="AH2315" s="100">
        <v>199.4464375</v>
      </c>
      <c r="AI2315" s="28">
        <v>0</v>
      </c>
      <c r="AJ2315" s="58">
        <v>15.112959999999999</v>
      </c>
      <c r="AK2315" s="58"/>
      <c r="AL2315" s="28">
        <v>0</v>
      </c>
      <c r="AM2315" s="28"/>
      <c r="AN2315" s="28"/>
      <c r="AQ2315" s="24">
        <f t="shared" ref="AQ2315:AQ2378" si="182">SUM(AB2315:AO2315)</f>
        <v>1148.4412875</v>
      </c>
      <c r="AS2315" s="47">
        <v>315</v>
      </c>
      <c r="AU2315" s="20">
        <f t="shared" si="181"/>
        <v>1463.4412875</v>
      </c>
      <c r="AW2315" s="20">
        <f t="shared" si="176"/>
        <v>110.69275416666665</v>
      </c>
    </row>
    <row r="2316" spans="1:49" x14ac:dyDescent="0.25">
      <c r="A2316" t="str">
        <f>VLOOKUP($B2316,'Cushing Balance'!$C$2:$E$500,3,TRUE)</f>
        <v>462015</v>
      </c>
      <c r="B2316" s="38">
        <v>42327</v>
      </c>
      <c r="C2316" s="32"/>
      <c r="D2316" s="101">
        <v>590</v>
      </c>
      <c r="E2316" s="110">
        <v>1.5331250000000001</v>
      </c>
      <c r="F2316" s="105">
        <v>90.853375</v>
      </c>
      <c r="G2316" s="28"/>
      <c r="H2316" s="111">
        <v>120.9615</v>
      </c>
      <c r="I2316" s="106">
        <v>68.876937499999997</v>
      </c>
      <c r="J2316" s="109">
        <v>246.86014583333335</v>
      </c>
      <c r="K2316" s="104">
        <v>79.723312500000006</v>
      </c>
      <c r="L2316" s="107">
        <v>0</v>
      </c>
      <c r="M2316" s="117">
        <v>272.21966666666668</v>
      </c>
      <c r="N2316" s="108">
        <v>91.728750000000005</v>
      </c>
      <c r="O2316" s="116">
        <v>59.360479166666664</v>
      </c>
      <c r="P2316" s="116"/>
      <c r="Q2316" s="116"/>
      <c r="R2316" s="39">
        <v>0</v>
      </c>
      <c r="S2316" s="180">
        <v>248.80552083333333</v>
      </c>
      <c r="T2316" s="180">
        <f t="shared" si="177"/>
        <v>-23.41414583333335</v>
      </c>
      <c r="V2316" s="24">
        <f t="shared" si="179"/>
        <v>1622.1172916666667</v>
      </c>
      <c r="X2316" s="5">
        <v>82</v>
      </c>
      <c r="Z2316" s="20">
        <f t="shared" si="180"/>
        <v>1704.1172916666667</v>
      </c>
      <c r="AA2316" s="59">
        <f t="shared" si="178"/>
        <v>42327</v>
      </c>
      <c r="AB2316" s="25">
        <v>147.19220999999999</v>
      </c>
      <c r="AC2316" s="52">
        <v>0</v>
      </c>
      <c r="AD2316" s="53">
        <v>198.47745999999998</v>
      </c>
      <c r="AE2316" s="54">
        <v>491.10081000000002</v>
      </c>
      <c r="AF2316" s="55">
        <v>236.39275000000001</v>
      </c>
      <c r="AG2316" s="56">
        <v>38.859940000000002</v>
      </c>
      <c r="AH2316" s="100">
        <v>189.047</v>
      </c>
      <c r="AI2316" s="28">
        <v>0</v>
      </c>
      <c r="AJ2316" s="58">
        <v>15.589559999999999</v>
      </c>
      <c r="AK2316" s="58"/>
      <c r="AL2316" s="28">
        <v>0</v>
      </c>
      <c r="AM2316" s="28"/>
      <c r="AN2316" s="28"/>
      <c r="AQ2316" s="24">
        <f t="shared" si="182"/>
        <v>1316.6597300000001</v>
      </c>
      <c r="AS2316" s="47">
        <v>315</v>
      </c>
      <c r="AU2316" s="20">
        <f t="shared" si="181"/>
        <v>1631.6597300000001</v>
      </c>
      <c r="AW2316" s="20">
        <f t="shared" si="176"/>
        <v>72.457561666666606</v>
      </c>
    </row>
    <row r="2317" spans="1:49" x14ac:dyDescent="0.25">
      <c r="A2317" t="str">
        <f>VLOOKUP($B2317,'Cushing Balance'!$C$2:$E$500,3,TRUE)</f>
        <v>462015</v>
      </c>
      <c r="B2317" s="38">
        <v>42328</v>
      </c>
      <c r="C2317" s="32"/>
      <c r="D2317" s="101">
        <v>589.05601999999999</v>
      </c>
      <c r="E2317" s="110">
        <v>29.576875000000001</v>
      </c>
      <c r="F2317" s="105">
        <v>169.91475</v>
      </c>
      <c r="G2317" s="28"/>
      <c r="H2317" s="111">
        <v>131.14270833333333</v>
      </c>
      <c r="I2317" s="106">
        <v>80.900020833333329</v>
      </c>
      <c r="J2317" s="109">
        <v>324.24037499999997</v>
      </c>
      <c r="K2317" s="104">
        <v>75.209249999999997</v>
      </c>
      <c r="L2317" s="107">
        <v>0</v>
      </c>
      <c r="M2317" s="117">
        <v>196.06725</v>
      </c>
      <c r="N2317" s="108">
        <v>68.065624999999997</v>
      </c>
      <c r="O2317" s="116">
        <v>57.837979166666663</v>
      </c>
      <c r="P2317" s="116"/>
      <c r="Q2317" s="116"/>
      <c r="R2317" s="39">
        <v>0</v>
      </c>
      <c r="S2317" s="180">
        <v>245.23181249999999</v>
      </c>
      <c r="T2317" s="180">
        <f t="shared" si="177"/>
        <v>49.164562499999988</v>
      </c>
      <c r="V2317" s="24">
        <f t="shared" si="179"/>
        <v>1722.010853333333</v>
      </c>
      <c r="X2317" s="5">
        <v>82</v>
      </c>
      <c r="Z2317" s="20">
        <f t="shared" si="180"/>
        <v>1804.010853333333</v>
      </c>
      <c r="AA2317" s="59">
        <f t="shared" si="178"/>
        <v>42328</v>
      </c>
      <c r="AB2317" s="25">
        <v>147.59206</v>
      </c>
      <c r="AC2317" s="52">
        <v>6.0219199999999997</v>
      </c>
      <c r="AD2317" s="53">
        <v>0</v>
      </c>
      <c r="AE2317" s="54">
        <v>489.72634999999997</v>
      </c>
      <c r="AF2317" s="55">
        <v>235.73964999999998</v>
      </c>
      <c r="AG2317" s="56">
        <v>36.668230000000001</v>
      </c>
      <c r="AH2317" s="100">
        <v>199.19429166666666</v>
      </c>
      <c r="AI2317" s="28">
        <v>0</v>
      </c>
      <c r="AJ2317" s="58">
        <v>11.256290000000002</v>
      </c>
      <c r="AK2317" s="58"/>
      <c r="AL2317" s="28">
        <v>0</v>
      </c>
      <c r="AM2317" s="28"/>
      <c r="AN2317" s="28"/>
      <c r="AQ2317" s="24">
        <f t="shared" si="182"/>
        <v>1126.1987916666667</v>
      </c>
      <c r="AS2317" s="47">
        <v>315</v>
      </c>
      <c r="AU2317" s="20">
        <f t="shared" si="181"/>
        <v>1441.1987916666667</v>
      </c>
      <c r="AW2317" s="20">
        <f t="shared" si="176"/>
        <v>362.8120616666663</v>
      </c>
    </row>
    <row r="2318" spans="1:49" x14ac:dyDescent="0.25">
      <c r="A2318" t="str">
        <f>VLOOKUP($B2318,'Cushing Balance'!$C$2:$E$500,3,TRUE)</f>
        <v>472015</v>
      </c>
      <c r="B2318" s="38">
        <v>42329</v>
      </c>
      <c r="C2318" s="32"/>
      <c r="D2318" s="101">
        <v>135.20832999999999</v>
      </c>
      <c r="E2318" s="110">
        <v>155.56524999999999</v>
      </c>
      <c r="F2318" s="105">
        <v>232.97106249999999</v>
      </c>
      <c r="G2318" s="28"/>
      <c r="H2318" s="111">
        <v>127.50297916666668</v>
      </c>
      <c r="I2318" s="106">
        <v>68.633187500000005</v>
      </c>
      <c r="J2318" s="109">
        <v>314.09856250000001</v>
      </c>
      <c r="K2318" s="104">
        <v>87.543270833333324</v>
      </c>
      <c r="L2318" s="107">
        <v>0</v>
      </c>
      <c r="M2318" s="117">
        <v>215.70839583333336</v>
      </c>
      <c r="N2318" s="108">
        <v>150</v>
      </c>
      <c r="O2318" s="116">
        <v>59.074145833333333</v>
      </c>
      <c r="P2318" s="116"/>
      <c r="Q2318" s="116"/>
      <c r="R2318" s="39">
        <v>0</v>
      </c>
      <c r="S2318" s="180">
        <v>246.4825625</v>
      </c>
      <c r="T2318" s="180">
        <f t="shared" si="177"/>
        <v>30.774166666666645</v>
      </c>
      <c r="V2318" s="24">
        <f t="shared" si="179"/>
        <v>1546.3051841666665</v>
      </c>
      <c r="X2318" s="5">
        <v>82</v>
      </c>
      <c r="Z2318" s="20">
        <f t="shared" si="180"/>
        <v>1628.3051841666665</v>
      </c>
      <c r="AA2318" s="59">
        <f t="shared" si="178"/>
        <v>42329</v>
      </c>
      <c r="AB2318" s="25">
        <v>147.76939999999999</v>
      </c>
      <c r="AC2318" s="52">
        <v>0</v>
      </c>
      <c r="AD2318" s="53">
        <v>244.30054000000001</v>
      </c>
      <c r="AE2318" s="54">
        <v>415.38438000000002</v>
      </c>
      <c r="AF2318" s="55">
        <v>234.84870999999998</v>
      </c>
      <c r="AG2318" s="56">
        <v>39.034579999999998</v>
      </c>
      <c r="AH2318" s="100">
        <v>200</v>
      </c>
      <c r="AI2318" s="28">
        <v>0</v>
      </c>
      <c r="AJ2318" s="58">
        <v>15.3544</v>
      </c>
      <c r="AK2318" s="58"/>
      <c r="AL2318" s="28">
        <v>0</v>
      </c>
      <c r="AM2318" s="28"/>
      <c r="AN2318" s="28"/>
      <c r="AQ2318" s="24">
        <f t="shared" si="182"/>
        <v>1296.69201</v>
      </c>
      <c r="AS2318" s="47">
        <v>315</v>
      </c>
      <c r="AU2318" s="20">
        <f t="shared" si="181"/>
        <v>1611.69201</v>
      </c>
      <c r="AW2318" s="20">
        <f t="shared" si="176"/>
        <v>16.613174166666568</v>
      </c>
    </row>
    <row r="2319" spans="1:49" x14ac:dyDescent="0.25">
      <c r="A2319" t="str">
        <f>VLOOKUP($B2319,'Cushing Balance'!$C$2:$E$500,3,TRUE)</f>
        <v>472015</v>
      </c>
      <c r="B2319" s="38">
        <v>42330</v>
      </c>
      <c r="C2319" s="32"/>
      <c r="D2319" s="101">
        <v>348.54138</v>
      </c>
      <c r="E2319" s="110">
        <v>180.21377083333334</v>
      </c>
      <c r="F2319" s="105">
        <v>302.57110416666671</v>
      </c>
      <c r="G2319" s="28"/>
      <c r="H2319" s="111">
        <v>131.13943750000001</v>
      </c>
      <c r="I2319" s="106">
        <v>89.255875000000003</v>
      </c>
      <c r="J2319" s="109">
        <v>288.8843333333333</v>
      </c>
      <c r="K2319" s="104">
        <v>88.183520833333333</v>
      </c>
      <c r="L2319" s="107">
        <v>0</v>
      </c>
      <c r="M2319" s="117">
        <v>351.49360416666667</v>
      </c>
      <c r="N2319" s="108">
        <v>121.352</v>
      </c>
      <c r="O2319" s="116">
        <v>55.048291666666664</v>
      </c>
      <c r="P2319" s="116"/>
      <c r="Q2319" s="116"/>
      <c r="R2319" s="39">
        <v>0</v>
      </c>
      <c r="S2319" s="180">
        <v>336.64254166666666</v>
      </c>
      <c r="T2319" s="180">
        <f t="shared" si="177"/>
        <v>-14.851062500000012</v>
      </c>
      <c r="V2319" s="24">
        <f t="shared" si="179"/>
        <v>1956.6833175000002</v>
      </c>
      <c r="X2319" s="5">
        <v>82</v>
      </c>
      <c r="Z2319" s="20">
        <f t="shared" si="180"/>
        <v>2038.6833175000002</v>
      </c>
      <c r="AA2319" s="59">
        <f t="shared" si="178"/>
        <v>42330</v>
      </c>
      <c r="AB2319" s="25">
        <v>145.80167</v>
      </c>
      <c r="AC2319" s="52">
        <v>0</v>
      </c>
      <c r="AD2319" s="53">
        <v>253.96280999999999</v>
      </c>
      <c r="AE2319" s="54">
        <v>416.60134999999997</v>
      </c>
      <c r="AF2319" s="55">
        <v>221.51867000000001</v>
      </c>
      <c r="AG2319" s="56">
        <v>38.75394</v>
      </c>
      <c r="AH2319" s="100">
        <v>200</v>
      </c>
      <c r="AI2319" s="28">
        <v>0</v>
      </c>
      <c r="AJ2319" s="58">
        <v>15.15629</v>
      </c>
      <c r="AK2319" s="58"/>
      <c r="AL2319" s="28">
        <v>0</v>
      </c>
      <c r="AM2319" s="28"/>
      <c r="AN2319" s="28"/>
      <c r="AQ2319" s="24">
        <f t="shared" si="182"/>
        <v>1291.7947299999998</v>
      </c>
      <c r="AS2319" s="47">
        <v>315</v>
      </c>
      <c r="AU2319" s="20">
        <f t="shared" si="181"/>
        <v>1606.7947299999998</v>
      </c>
      <c r="AW2319" s="20">
        <f t="shared" ref="AW2319:AW2357" si="183">Z2319-AU2319</f>
        <v>431.88858750000031</v>
      </c>
    </row>
    <row r="2320" spans="1:49" x14ac:dyDescent="0.25">
      <c r="A2320" t="str">
        <f>VLOOKUP($B2320,'Cushing Balance'!$C$2:$E$500,3,TRUE)</f>
        <v>472015</v>
      </c>
      <c r="B2320" s="38">
        <v>42331</v>
      </c>
      <c r="C2320" s="32"/>
      <c r="D2320" s="101">
        <v>0</v>
      </c>
      <c r="E2320" s="110">
        <v>2.9542708333333336</v>
      </c>
      <c r="F2320" s="105">
        <v>264.58122916666667</v>
      </c>
      <c r="G2320" s="28"/>
      <c r="H2320" s="111">
        <v>126.44289583333332</v>
      </c>
      <c r="I2320" s="106">
        <v>51.789416666666668</v>
      </c>
      <c r="J2320" s="109">
        <v>273.18133333333333</v>
      </c>
      <c r="K2320" s="104">
        <v>85.44679166666667</v>
      </c>
      <c r="L2320" s="107">
        <v>0</v>
      </c>
      <c r="M2320" s="117">
        <v>223.82325</v>
      </c>
      <c r="N2320" s="108">
        <v>121.12352083333333</v>
      </c>
      <c r="O2320" s="116">
        <v>48.788895833333335</v>
      </c>
      <c r="P2320" s="116"/>
      <c r="Q2320" s="116"/>
      <c r="R2320" s="39">
        <v>0</v>
      </c>
      <c r="S2320" s="180">
        <v>257.43654166666664</v>
      </c>
      <c r="T2320" s="180">
        <f t="shared" si="177"/>
        <v>33.61329166666664</v>
      </c>
      <c r="V2320" s="24">
        <f t="shared" si="179"/>
        <v>1198.1316041666666</v>
      </c>
      <c r="X2320" s="5">
        <v>82</v>
      </c>
      <c r="Z2320" s="20">
        <f t="shared" si="180"/>
        <v>1280.1316041666666</v>
      </c>
      <c r="AA2320" s="59">
        <f t="shared" si="178"/>
        <v>42331</v>
      </c>
      <c r="AB2320" s="25">
        <v>147.57357999999999</v>
      </c>
      <c r="AC2320" s="52">
        <v>0</v>
      </c>
      <c r="AD2320" s="53">
        <v>306.02796000000001</v>
      </c>
      <c r="AE2320" s="54">
        <v>362.71868999999998</v>
      </c>
      <c r="AF2320" s="55">
        <v>235.32354000000001</v>
      </c>
      <c r="AG2320" s="56">
        <v>34.307980000000001</v>
      </c>
      <c r="AH2320" s="100">
        <v>198.23402083333335</v>
      </c>
      <c r="AI2320" s="28">
        <v>0</v>
      </c>
      <c r="AJ2320" s="58">
        <v>15.889100000000001</v>
      </c>
      <c r="AK2320" s="58"/>
      <c r="AL2320" s="28">
        <v>0</v>
      </c>
      <c r="AM2320" s="28"/>
      <c r="AN2320" s="28"/>
      <c r="AQ2320" s="24">
        <f t="shared" si="182"/>
        <v>1300.0748708333335</v>
      </c>
      <c r="AS2320" s="47">
        <v>315</v>
      </c>
      <c r="AU2320" s="20">
        <f t="shared" si="181"/>
        <v>1615.0748708333335</v>
      </c>
      <c r="AW2320" s="20">
        <f t="shared" si="183"/>
        <v>-334.94326666666689</v>
      </c>
    </row>
    <row r="2321" spans="1:49" x14ac:dyDescent="0.25">
      <c r="A2321" t="str">
        <f>VLOOKUP($B2321,'Cushing Balance'!$C$2:$E$500,3,TRUE)</f>
        <v>472015</v>
      </c>
      <c r="B2321" s="38">
        <v>42332</v>
      </c>
      <c r="C2321" s="32"/>
      <c r="D2321" s="101">
        <v>366.77715000000001</v>
      </c>
      <c r="E2321" s="110">
        <v>105.08558333333333</v>
      </c>
      <c r="F2321" s="105">
        <v>254.00818749999999</v>
      </c>
      <c r="G2321" s="28"/>
      <c r="H2321" s="111">
        <v>111.27889583333332</v>
      </c>
      <c r="I2321" s="106">
        <v>99.313062500000001</v>
      </c>
      <c r="J2321" s="109">
        <v>287.47222916666669</v>
      </c>
      <c r="K2321" s="104">
        <v>78.256229166666671</v>
      </c>
      <c r="L2321" s="107">
        <v>0</v>
      </c>
      <c r="M2321" s="117">
        <v>246.68543750000001</v>
      </c>
      <c r="N2321" s="108">
        <v>150</v>
      </c>
      <c r="O2321" s="116">
        <v>65.152145833333336</v>
      </c>
      <c r="P2321" s="116"/>
      <c r="Q2321" s="116"/>
      <c r="R2321" s="39">
        <v>0</v>
      </c>
      <c r="S2321" s="180">
        <v>224.74364583333335</v>
      </c>
      <c r="T2321" s="180">
        <f t="shared" ref="T2321:T2384" si="184">S2321-M2321</f>
        <v>-21.94179166666666</v>
      </c>
      <c r="V2321" s="24">
        <f t="shared" si="179"/>
        <v>1764.0289208333334</v>
      </c>
      <c r="X2321" s="5">
        <v>82</v>
      </c>
      <c r="Z2321" s="20">
        <f t="shared" si="180"/>
        <v>1846.0289208333334</v>
      </c>
      <c r="AA2321" s="59">
        <f t="shared" si="178"/>
        <v>42332</v>
      </c>
      <c r="AB2321" s="25">
        <v>148.74888000000001</v>
      </c>
      <c r="AC2321" s="52">
        <v>0</v>
      </c>
      <c r="AD2321" s="53">
        <v>327.35131000000001</v>
      </c>
      <c r="AE2321" s="54">
        <v>432.53909999999996</v>
      </c>
      <c r="AF2321" s="55">
        <v>233.88849999999999</v>
      </c>
      <c r="AG2321" s="56">
        <v>28.853900000000003</v>
      </c>
      <c r="AH2321" s="100">
        <v>176.567375</v>
      </c>
      <c r="AI2321" s="28">
        <v>0</v>
      </c>
      <c r="AJ2321" s="58">
        <v>15.51383</v>
      </c>
      <c r="AK2321" s="58"/>
      <c r="AL2321" s="28">
        <v>0</v>
      </c>
      <c r="AM2321" s="28"/>
      <c r="AN2321" s="28"/>
      <c r="AQ2321" s="24">
        <f t="shared" si="182"/>
        <v>1363.4628950000001</v>
      </c>
      <c r="AS2321" s="47">
        <v>315</v>
      </c>
      <c r="AU2321" s="20">
        <f t="shared" si="181"/>
        <v>1678.4628950000001</v>
      </c>
      <c r="AW2321" s="20">
        <f t="shared" si="183"/>
        <v>167.56602583333324</v>
      </c>
    </row>
    <row r="2322" spans="1:49" x14ac:dyDescent="0.25">
      <c r="A2322" t="str">
        <f>VLOOKUP($B2322,'Cushing Balance'!$C$2:$E$500,3,TRUE)</f>
        <v>472015</v>
      </c>
      <c r="B2322" s="38">
        <v>42333</v>
      </c>
      <c r="C2322" s="32"/>
      <c r="D2322" s="101">
        <v>245.59644</v>
      </c>
      <c r="E2322" s="110">
        <v>184.98677083333334</v>
      </c>
      <c r="F2322" s="105">
        <v>342.32843750000001</v>
      </c>
      <c r="G2322" s="28"/>
      <c r="H2322" s="111">
        <v>128.98720833333334</v>
      </c>
      <c r="I2322" s="106">
        <v>85.675958333333327</v>
      </c>
      <c r="J2322" s="109">
        <v>277.45054166666671</v>
      </c>
      <c r="K2322" s="104">
        <v>66.84408333333333</v>
      </c>
      <c r="L2322" s="107">
        <v>0</v>
      </c>
      <c r="M2322" s="117">
        <v>192.0523125</v>
      </c>
      <c r="N2322" s="108">
        <v>99.047395833333326</v>
      </c>
      <c r="O2322" s="116">
        <v>60.107187500000002</v>
      </c>
      <c r="P2322" s="116"/>
      <c r="Q2322" s="116"/>
      <c r="R2322" s="39">
        <v>0</v>
      </c>
      <c r="S2322" s="180">
        <v>228.17735416666665</v>
      </c>
      <c r="T2322" s="180">
        <f t="shared" si="184"/>
        <v>36.125041666666647</v>
      </c>
      <c r="V2322" s="24">
        <f t="shared" si="179"/>
        <v>1683.0763358333336</v>
      </c>
      <c r="X2322" s="5">
        <v>82</v>
      </c>
      <c r="Z2322" s="20">
        <f t="shared" si="180"/>
        <v>1765.0763358333336</v>
      </c>
      <c r="AA2322" s="59">
        <f t="shared" si="178"/>
        <v>42333</v>
      </c>
      <c r="AB2322" s="25">
        <v>146.83304000000001</v>
      </c>
      <c r="AC2322" s="52">
        <v>0</v>
      </c>
      <c r="AD2322" s="53">
        <v>213.68679</v>
      </c>
      <c r="AE2322" s="54">
        <v>486.60677000000004</v>
      </c>
      <c r="AF2322" s="55">
        <v>233.864</v>
      </c>
      <c r="AG2322" s="56">
        <v>26.55902</v>
      </c>
      <c r="AH2322" s="100">
        <v>198.85408333333334</v>
      </c>
      <c r="AI2322" s="28">
        <v>0</v>
      </c>
      <c r="AJ2322" s="58">
        <v>16.206440000000001</v>
      </c>
      <c r="AK2322" s="58"/>
      <c r="AL2322" s="28">
        <v>0</v>
      </c>
      <c r="AM2322" s="28"/>
      <c r="AN2322" s="28"/>
      <c r="AQ2322" s="24">
        <f t="shared" si="182"/>
        <v>1322.6101433333333</v>
      </c>
      <c r="AS2322" s="47">
        <v>315</v>
      </c>
      <c r="AU2322" s="20">
        <f t="shared" si="181"/>
        <v>1637.6101433333333</v>
      </c>
      <c r="AW2322" s="20">
        <f t="shared" si="183"/>
        <v>127.46619250000026</v>
      </c>
    </row>
    <row r="2323" spans="1:49" x14ac:dyDescent="0.25">
      <c r="A2323" t="str">
        <f>VLOOKUP($B2323,'Cushing Balance'!$C$2:$E$500,3,TRUE)</f>
        <v>472015</v>
      </c>
      <c r="B2323" s="38">
        <v>42334</v>
      </c>
      <c r="C2323" s="32"/>
      <c r="D2323" s="101">
        <v>181.94888</v>
      </c>
      <c r="E2323" s="110">
        <v>159.70252083333335</v>
      </c>
      <c r="F2323" s="105">
        <v>365.06274999999999</v>
      </c>
      <c r="G2323" s="28"/>
      <c r="H2323" s="111">
        <v>132.33531249999999</v>
      </c>
      <c r="I2323" s="106">
        <v>66.706291666666672</v>
      </c>
      <c r="J2323" s="109">
        <v>262.28662500000002</v>
      </c>
      <c r="K2323" s="104">
        <v>71.637895833333332</v>
      </c>
      <c r="L2323" s="107">
        <v>0</v>
      </c>
      <c r="M2323" s="117">
        <v>144.22841666666665</v>
      </c>
      <c r="N2323" s="108">
        <v>140.21310416666665</v>
      </c>
      <c r="O2323" s="116">
        <v>52.7854375</v>
      </c>
      <c r="P2323" s="116"/>
      <c r="Q2323" s="116"/>
      <c r="R2323" s="39">
        <v>0</v>
      </c>
      <c r="S2323" s="180">
        <v>249.40135416666666</v>
      </c>
      <c r="T2323" s="180">
        <f t="shared" si="184"/>
        <v>105.17293750000002</v>
      </c>
      <c r="V2323" s="24">
        <f t="shared" si="179"/>
        <v>1576.9072341666665</v>
      </c>
      <c r="X2323" s="5">
        <v>82</v>
      </c>
      <c r="Z2323" s="20">
        <f t="shared" si="180"/>
        <v>1658.9072341666665</v>
      </c>
      <c r="AA2323" s="59">
        <f t="shared" si="178"/>
        <v>42334</v>
      </c>
      <c r="AB2323" s="25">
        <v>147.67162999999999</v>
      </c>
      <c r="AC2323" s="52">
        <v>0</v>
      </c>
      <c r="AD2323" s="53">
        <v>310.49859999999995</v>
      </c>
      <c r="AE2323" s="54">
        <v>451.81950000000001</v>
      </c>
      <c r="AF2323" s="55">
        <v>232.41067000000001</v>
      </c>
      <c r="AG2323" s="56">
        <v>32.466290000000001</v>
      </c>
      <c r="AH2323" s="100">
        <v>198.64304166666665</v>
      </c>
      <c r="AI2323" s="28">
        <v>0</v>
      </c>
      <c r="AJ2323" s="58">
        <v>16.396729999999998</v>
      </c>
      <c r="AK2323" s="58"/>
      <c r="AL2323" s="28">
        <v>0</v>
      </c>
      <c r="AM2323" s="28"/>
      <c r="AN2323" s="28"/>
      <c r="AQ2323" s="24">
        <f t="shared" si="182"/>
        <v>1389.9064616666667</v>
      </c>
      <c r="AS2323" s="47">
        <v>315</v>
      </c>
      <c r="AU2323" s="20">
        <f t="shared" si="181"/>
        <v>1704.9064616666667</v>
      </c>
      <c r="AW2323" s="20">
        <f t="shared" si="183"/>
        <v>-45.999227500000188</v>
      </c>
    </row>
    <row r="2324" spans="1:49" x14ac:dyDescent="0.25">
      <c r="A2324" t="str">
        <f>VLOOKUP($B2324,'Cushing Balance'!$C$2:$E$500,3,TRUE)</f>
        <v>472015</v>
      </c>
      <c r="B2324" s="38">
        <v>42335</v>
      </c>
      <c r="C2324" s="32"/>
      <c r="D2324" s="101">
        <v>518.23217</v>
      </c>
      <c r="E2324" s="110">
        <v>171.87381250000001</v>
      </c>
      <c r="F2324" s="105">
        <v>278.6339375</v>
      </c>
      <c r="G2324" s="28"/>
      <c r="H2324" s="111">
        <v>130.48104166666667</v>
      </c>
      <c r="I2324" s="106">
        <v>29.384125000000001</v>
      </c>
      <c r="J2324" s="109">
        <v>283.09547916666668</v>
      </c>
      <c r="K2324" s="104">
        <v>77.572833333333335</v>
      </c>
      <c r="L2324" s="107">
        <v>5.3225833333333332</v>
      </c>
      <c r="M2324" s="117">
        <v>229.6170625</v>
      </c>
      <c r="N2324" s="108">
        <v>78.427104166666666</v>
      </c>
      <c r="O2324" s="116">
        <v>50.489583333333336</v>
      </c>
      <c r="P2324" s="116"/>
      <c r="Q2324" s="116"/>
      <c r="R2324" s="39">
        <v>0</v>
      </c>
      <c r="S2324" s="180">
        <v>283.67529166666668</v>
      </c>
      <c r="T2324" s="180">
        <f t="shared" si="184"/>
        <v>54.058229166666678</v>
      </c>
      <c r="V2324" s="24">
        <f t="shared" si="179"/>
        <v>1853.1297324999998</v>
      </c>
      <c r="X2324" s="5">
        <v>82</v>
      </c>
      <c r="Z2324" s="20">
        <f t="shared" si="180"/>
        <v>1935.1297324999998</v>
      </c>
      <c r="AA2324" s="59">
        <f t="shared" si="178"/>
        <v>42335</v>
      </c>
      <c r="AB2324" s="25">
        <v>146.75857999999999</v>
      </c>
      <c r="AC2324" s="52">
        <v>186.05604</v>
      </c>
      <c r="AD2324" s="53">
        <v>145.40182999999999</v>
      </c>
      <c r="AE2324" s="54">
        <v>456.21544</v>
      </c>
      <c r="AF2324" s="55">
        <v>229.00521000000001</v>
      </c>
      <c r="AG2324" s="56">
        <v>16.669439999999998</v>
      </c>
      <c r="AH2324" s="100">
        <v>195.52435416666665</v>
      </c>
      <c r="AI2324" s="28">
        <v>0</v>
      </c>
      <c r="AJ2324" s="58">
        <v>15.129520000000001</v>
      </c>
      <c r="AK2324" s="58"/>
      <c r="AL2324" s="28">
        <v>0</v>
      </c>
      <c r="AM2324" s="28"/>
      <c r="AN2324" s="28"/>
      <c r="AQ2324" s="24">
        <f t="shared" si="182"/>
        <v>1390.7604141666666</v>
      </c>
      <c r="AS2324" s="47">
        <v>315</v>
      </c>
      <c r="AU2324" s="20">
        <f t="shared" si="181"/>
        <v>1705.7604141666666</v>
      </c>
      <c r="AW2324" s="20">
        <f t="shared" si="183"/>
        <v>229.36931833333324</v>
      </c>
    </row>
    <row r="2325" spans="1:49" x14ac:dyDescent="0.25">
      <c r="A2325" t="str">
        <f>VLOOKUP($B2325,'Cushing Balance'!$C$2:$E$500,3,TRUE)</f>
        <v>482015</v>
      </c>
      <c r="B2325" s="38">
        <v>42336</v>
      </c>
      <c r="C2325" s="32"/>
      <c r="D2325" s="101">
        <v>184.375</v>
      </c>
      <c r="E2325" s="110">
        <v>184.65649999999999</v>
      </c>
      <c r="F2325" s="105">
        <v>252.06049999999999</v>
      </c>
      <c r="G2325" s="28"/>
      <c r="H2325" s="111">
        <v>130.483375</v>
      </c>
      <c r="I2325" s="106">
        <v>0</v>
      </c>
      <c r="J2325" s="109">
        <v>292.13397916666668</v>
      </c>
      <c r="K2325" s="104">
        <v>65.747937500000006</v>
      </c>
      <c r="L2325" s="107">
        <v>5.8400625000000002</v>
      </c>
      <c r="M2325" s="117">
        <v>237.19435416666667</v>
      </c>
      <c r="N2325" s="108">
        <v>48.682375</v>
      </c>
      <c r="O2325" s="116">
        <v>8.3527500000000003</v>
      </c>
      <c r="P2325" s="116"/>
      <c r="Q2325" s="116"/>
      <c r="R2325" s="39">
        <v>0</v>
      </c>
      <c r="S2325" s="180">
        <v>277.79606250000001</v>
      </c>
      <c r="T2325" s="180">
        <f t="shared" si="184"/>
        <v>40.601708333333335</v>
      </c>
      <c r="V2325" s="24">
        <f t="shared" si="179"/>
        <v>1409.5268333333336</v>
      </c>
      <c r="X2325" s="5">
        <v>82</v>
      </c>
      <c r="Z2325" s="20">
        <f t="shared" si="180"/>
        <v>1491.5268333333336</v>
      </c>
      <c r="AA2325" s="59">
        <f t="shared" si="178"/>
        <v>42336</v>
      </c>
      <c r="AB2325" s="25">
        <v>149.46735000000001</v>
      </c>
      <c r="AC2325" s="52">
        <v>262.72190000000001</v>
      </c>
      <c r="AD2325" s="53">
        <v>35.729810000000001</v>
      </c>
      <c r="AE2325" s="54">
        <v>413.74753999999996</v>
      </c>
      <c r="AF2325" s="55">
        <v>233.44076999999999</v>
      </c>
      <c r="AG2325" s="56">
        <v>6.8724600000000002</v>
      </c>
      <c r="AH2325" s="100">
        <v>200</v>
      </c>
      <c r="AI2325" s="28">
        <v>0</v>
      </c>
      <c r="AJ2325" s="58">
        <v>15.246379999999998</v>
      </c>
      <c r="AK2325" s="58"/>
      <c r="AL2325" s="28">
        <v>0</v>
      </c>
      <c r="AM2325" s="28"/>
      <c r="AN2325" s="28"/>
      <c r="AQ2325" s="24">
        <f t="shared" si="182"/>
        <v>1317.22621</v>
      </c>
      <c r="AS2325" s="47">
        <v>315</v>
      </c>
      <c r="AU2325" s="20">
        <f t="shared" si="181"/>
        <v>1632.22621</v>
      </c>
      <c r="AW2325" s="20">
        <f t="shared" si="183"/>
        <v>-140.69937666666647</v>
      </c>
    </row>
    <row r="2326" spans="1:49" x14ac:dyDescent="0.25">
      <c r="A2326" t="str">
        <f>VLOOKUP($B2326,'Cushing Balance'!$C$2:$E$500,3,TRUE)</f>
        <v>482015</v>
      </c>
      <c r="B2326" s="38">
        <v>42337</v>
      </c>
      <c r="C2326" s="32"/>
      <c r="D2326" s="101">
        <v>110.625</v>
      </c>
      <c r="E2326" s="110">
        <v>173.460375</v>
      </c>
      <c r="F2326" s="105">
        <v>79.019020833333329</v>
      </c>
      <c r="G2326" s="28"/>
      <c r="H2326" s="111">
        <v>120.02641666666668</v>
      </c>
      <c r="I2326" s="106">
        <v>26.749437499999999</v>
      </c>
      <c r="J2326" s="109">
        <v>288.66495833333329</v>
      </c>
      <c r="K2326" s="104">
        <v>44.619562500000001</v>
      </c>
      <c r="L2326" s="107">
        <v>2.1649375000000002</v>
      </c>
      <c r="M2326" s="117">
        <v>237.35325</v>
      </c>
      <c r="N2326" s="108">
        <v>79.935020833333326</v>
      </c>
      <c r="O2326" s="116">
        <v>0.7803958333333334</v>
      </c>
      <c r="P2326" s="116"/>
      <c r="Q2326" s="116"/>
      <c r="R2326" s="39">
        <v>0</v>
      </c>
      <c r="S2326" s="180">
        <v>289.46322916666668</v>
      </c>
      <c r="T2326" s="180">
        <f t="shared" si="184"/>
        <v>52.109979166666676</v>
      </c>
      <c r="V2326" s="24">
        <f t="shared" si="179"/>
        <v>1163.398375</v>
      </c>
      <c r="X2326" s="5">
        <v>82</v>
      </c>
      <c r="Z2326" s="20">
        <f t="shared" si="180"/>
        <v>1245.398375</v>
      </c>
      <c r="AA2326" s="59">
        <f t="shared" si="178"/>
        <v>42337</v>
      </c>
      <c r="AB2326" s="25">
        <v>145.07124999999999</v>
      </c>
      <c r="AC2326" s="52">
        <v>295.84827000000001</v>
      </c>
      <c r="AD2326" s="53">
        <v>143.85282999999998</v>
      </c>
      <c r="AE2326" s="54">
        <v>360.38441999999998</v>
      </c>
      <c r="AF2326" s="55">
        <v>233.81467000000001</v>
      </c>
      <c r="AG2326" s="56">
        <v>6.2072899999999995</v>
      </c>
      <c r="AH2326" s="100">
        <v>198.4538125</v>
      </c>
      <c r="AI2326" s="28">
        <v>0</v>
      </c>
      <c r="AJ2326" s="58">
        <v>14.899290000000001</v>
      </c>
      <c r="AK2326" s="58"/>
      <c r="AL2326" s="28">
        <v>0</v>
      </c>
      <c r="AM2326" s="28"/>
      <c r="AN2326" s="28"/>
      <c r="AQ2326" s="24">
        <f t="shared" si="182"/>
        <v>1398.5318325000001</v>
      </c>
      <c r="AS2326" s="47">
        <v>315</v>
      </c>
      <c r="AU2326" s="20">
        <f t="shared" si="181"/>
        <v>1713.5318325000001</v>
      </c>
      <c r="AW2326" s="20">
        <f t="shared" si="183"/>
        <v>-468.13345750000008</v>
      </c>
    </row>
    <row r="2327" spans="1:49" x14ac:dyDescent="0.25">
      <c r="A2327" t="str">
        <f>VLOOKUP($B2327,'Cushing Balance'!$C$2:$E$500,3,TRUE)</f>
        <v>482015</v>
      </c>
      <c r="B2327" s="38">
        <v>42338</v>
      </c>
      <c r="C2327" s="32"/>
      <c r="D2327" s="101">
        <v>73.75</v>
      </c>
      <c r="E2327" s="110">
        <v>152.79581250000001</v>
      </c>
      <c r="F2327" s="105">
        <v>234.87225000000001</v>
      </c>
      <c r="G2327" s="28"/>
      <c r="H2327" s="111">
        <v>129.47206249999999</v>
      </c>
      <c r="I2327" s="106">
        <v>44.891479166666663</v>
      </c>
      <c r="J2327" s="109">
        <v>281.94154166666669</v>
      </c>
      <c r="K2327" s="104">
        <v>63.340166666666661</v>
      </c>
      <c r="L2327" s="107">
        <v>2.6254583333333334</v>
      </c>
      <c r="M2327" s="117">
        <v>203.02687499999999</v>
      </c>
      <c r="N2327" s="108">
        <v>87.16139583333333</v>
      </c>
      <c r="O2327" s="116">
        <v>4.3143958333333332</v>
      </c>
      <c r="P2327" s="116"/>
      <c r="Q2327" s="116"/>
      <c r="R2327" s="39">
        <v>0</v>
      </c>
      <c r="S2327" s="180">
        <v>261.92331250000001</v>
      </c>
      <c r="T2327" s="180">
        <f t="shared" si="184"/>
        <v>58.896437500000019</v>
      </c>
      <c r="V2327" s="24">
        <f t="shared" si="179"/>
        <v>1278.1914374999997</v>
      </c>
      <c r="X2327" s="5">
        <v>82</v>
      </c>
      <c r="Z2327" s="20">
        <f t="shared" si="180"/>
        <v>1360.1914374999997</v>
      </c>
      <c r="AA2327" s="59">
        <f t="shared" si="178"/>
        <v>42338</v>
      </c>
      <c r="AB2327" s="25">
        <v>146.67265</v>
      </c>
      <c r="AC2327" s="52">
        <v>356.16843999999998</v>
      </c>
      <c r="AD2327" s="53">
        <v>146.34556000000001</v>
      </c>
      <c r="AE2327" s="54">
        <v>402.78015000000005</v>
      </c>
      <c r="AF2327" s="55">
        <v>227.09020999999998</v>
      </c>
      <c r="AG2327" s="56">
        <v>11.266690000000001</v>
      </c>
      <c r="AH2327" s="100">
        <v>200</v>
      </c>
      <c r="AI2327" s="28">
        <v>0</v>
      </c>
      <c r="AJ2327" s="58">
        <v>15.22819</v>
      </c>
      <c r="AK2327" s="58"/>
      <c r="AL2327" s="28">
        <v>0</v>
      </c>
      <c r="AM2327" s="28"/>
      <c r="AN2327" s="28"/>
      <c r="AQ2327" s="24">
        <f t="shared" si="182"/>
        <v>1505.5518900000002</v>
      </c>
      <c r="AS2327" s="47">
        <v>315</v>
      </c>
      <c r="AU2327" s="20">
        <f t="shared" si="181"/>
        <v>1820.5518900000002</v>
      </c>
      <c r="AW2327" s="20">
        <f t="shared" si="183"/>
        <v>-460.36045250000052</v>
      </c>
    </row>
    <row r="2328" spans="1:49" x14ac:dyDescent="0.25">
      <c r="A2328" t="str">
        <f>VLOOKUP($B2328,'Cushing Balance'!$C$2:$E$500,3,TRUE)</f>
        <v>482015</v>
      </c>
      <c r="B2328" s="38">
        <v>42339</v>
      </c>
      <c r="C2328" s="32"/>
      <c r="D2328" s="101">
        <v>331.875</v>
      </c>
      <c r="E2328" s="110">
        <v>168.02845833333333</v>
      </c>
      <c r="F2328" s="105">
        <v>248.7339375</v>
      </c>
      <c r="G2328" s="28"/>
      <c r="H2328" s="111">
        <v>130.79150000000001</v>
      </c>
      <c r="I2328" s="106">
        <v>69.930958333333322</v>
      </c>
      <c r="J2328" s="109">
        <v>254.86789583333334</v>
      </c>
      <c r="K2328" s="104">
        <v>65.034062500000005</v>
      </c>
      <c r="L2328" s="107">
        <v>4.6273749999999998</v>
      </c>
      <c r="M2328" s="117">
        <v>164.059</v>
      </c>
      <c r="N2328" s="108">
        <v>87.971020833333327</v>
      </c>
      <c r="O2328" s="116">
        <v>50.095270833333338</v>
      </c>
      <c r="P2328" s="116"/>
      <c r="Q2328" s="116"/>
      <c r="R2328" s="39">
        <v>0</v>
      </c>
      <c r="S2328" s="180">
        <v>262.66899999999998</v>
      </c>
      <c r="T2328" s="180">
        <f t="shared" si="184"/>
        <v>98.609999999999985</v>
      </c>
      <c r="V2328" s="24">
        <f>SUM(D2328:R2328)</f>
        <v>1576.0144791666667</v>
      </c>
      <c r="X2328" s="5">
        <v>82</v>
      </c>
      <c r="Z2328" s="20">
        <f t="shared" si="180"/>
        <v>1658.0144791666667</v>
      </c>
      <c r="AA2328" s="59">
        <f t="shared" si="178"/>
        <v>42339</v>
      </c>
      <c r="AB2328" s="25">
        <v>145.23974999999999</v>
      </c>
      <c r="AC2328" s="52">
        <v>208.99617000000001</v>
      </c>
      <c r="AD2328" s="53">
        <v>185.99365</v>
      </c>
      <c r="AE2328" s="54">
        <v>277.60494</v>
      </c>
      <c r="AF2328" s="55">
        <v>222.42798000000002</v>
      </c>
      <c r="AG2328" s="56">
        <v>34.514710000000001</v>
      </c>
      <c r="AH2328" s="100">
        <v>190.13075000000001</v>
      </c>
      <c r="AI2328" s="28">
        <v>0</v>
      </c>
      <c r="AJ2328" s="58">
        <v>13.650979999999999</v>
      </c>
      <c r="AK2328" s="58"/>
      <c r="AL2328" s="28">
        <v>0</v>
      </c>
      <c r="AM2328" s="28"/>
      <c r="AN2328" s="28"/>
      <c r="AQ2328" s="24">
        <f t="shared" si="182"/>
        <v>1278.5589299999997</v>
      </c>
      <c r="AS2328" s="47">
        <v>315</v>
      </c>
      <c r="AU2328" s="20">
        <f t="shared" si="181"/>
        <v>1593.5589299999997</v>
      </c>
      <c r="AW2328" s="20">
        <f t="shared" si="183"/>
        <v>64.45554916666697</v>
      </c>
    </row>
    <row r="2329" spans="1:49" x14ac:dyDescent="0.25">
      <c r="A2329" t="str">
        <f>VLOOKUP($B2329,'Cushing Balance'!$C$2:$E$500,3,TRUE)</f>
        <v>482015</v>
      </c>
      <c r="B2329" s="38">
        <v>42340</v>
      </c>
      <c r="C2329" s="32"/>
      <c r="D2329" s="101">
        <v>323.84474999999998</v>
      </c>
      <c r="E2329" s="110">
        <v>126.49525</v>
      </c>
      <c r="F2329" s="105">
        <v>289.28006249999999</v>
      </c>
      <c r="G2329" s="28"/>
      <c r="H2329" s="111">
        <v>130.78322916666667</v>
      </c>
      <c r="I2329" s="106">
        <v>76.185187499999998</v>
      </c>
      <c r="J2329" s="109">
        <v>292.84825000000001</v>
      </c>
      <c r="K2329" s="104">
        <v>69.997083333333322</v>
      </c>
      <c r="L2329" s="107">
        <v>1.9950833333333333</v>
      </c>
      <c r="M2329" s="117">
        <v>317.0559791666667</v>
      </c>
      <c r="N2329" s="108">
        <v>109.15285416666667</v>
      </c>
      <c r="O2329" s="116">
        <v>67.26047916666667</v>
      </c>
      <c r="P2329" s="116"/>
      <c r="Q2329" s="116"/>
      <c r="R2329" s="39">
        <v>0</v>
      </c>
      <c r="S2329" s="180">
        <v>335.70729166666666</v>
      </c>
      <c r="T2329" s="180">
        <f t="shared" si="184"/>
        <v>18.65131249999996</v>
      </c>
      <c r="V2329" s="24">
        <f t="shared" si="179"/>
        <v>1804.8982083333333</v>
      </c>
      <c r="X2329" s="5">
        <v>82</v>
      </c>
      <c r="Z2329" s="20">
        <f t="shared" si="180"/>
        <v>1886.8982083333333</v>
      </c>
      <c r="AA2329" s="59">
        <f t="shared" si="178"/>
        <v>42340</v>
      </c>
      <c r="AB2329" s="25">
        <v>148.32565</v>
      </c>
      <c r="AC2329" s="52">
        <v>148.64287999999999</v>
      </c>
      <c r="AD2329" s="53">
        <v>230.20769000000001</v>
      </c>
      <c r="AE2329" s="54">
        <v>402.95497999999998</v>
      </c>
      <c r="AF2329" s="55">
        <v>235.63123000000002</v>
      </c>
      <c r="AG2329" s="56">
        <v>26.31306</v>
      </c>
      <c r="AH2329" s="100">
        <v>196.44554166666666</v>
      </c>
      <c r="AI2329" s="28">
        <v>0</v>
      </c>
      <c r="AJ2329" s="58">
        <v>15.80719</v>
      </c>
      <c r="AK2329" s="58"/>
      <c r="AL2329" s="28">
        <v>0</v>
      </c>
      <c r="AM2329" s="28"/>
      <c r="AN2329" s="28"/>
      <c r="AQ2329" s="24">
        <f t="shared" si="182"/>
        <v>1404.3282216666666</v>
      </c>
      <c r="AS2329" s="47">
        <v>315</v>
      </c>
      <c r="AU2329" s="20">
        <f t="shared" si="181"/>
        <v>1719.3282216666666</v>
      </c>
      <c r="AW2329" s="20">
        <f t="shared" si="183"/>
        <v>167.56998666666664</v>
      </c>
    </row>
    <row r="2330" spans="1:49" x14ac:dyDescent="0.25">
      <c r="A2330" t="str">
        <f>VLOOKUP($B2330,'Cushing Balance'!$C$2:$E$500,3,TRUE)</f>
        <v>482015</v>
      </c>
      <c r="B2330" s="38">
        <v>42341</v>
      </c>
      <c r="C2330" s="32"/>
      <c r="D2330" s="101">
        <v>198.16307999999998</v>
      </c>
      <c r="E2330" s="110">
        <v>194.91475</v>
      </c>
      <c r="F2330" s="105">
        <v>292.06687499999998</v>
      </c>
      <c r="G2330" s="28"/>
      <c r="H2330" s="111">
        <v>93.035458333333324</v>
      </c>
      <c r="I2330" s="106">
        <v>69.948104166666667</v>
      </c>
      <c r="J2330" s="109">
        <v>331.42047916666667</v>
      </c>
      <c r="K2330" s="104">
        <v>78.996499999999997</v>
      </c>
      <c r="L2330" s="107">
        <v>0</v>
      </c>
      <c r="M2330" s="117">
        <v>280.44504166666667</v>
      </c>
      <c r="N2330" s="108">
        <v>136.94622916666665</v>
      </c>
      <c r="O2330" s="116">
        <v>68.922520833333323</v>
      </c>
      <c r="P2330" s="116"/>
      <c r="Q2330" s="116"/>
      <c r="R2330" s="39">
        <v>0</v>
      </c>
      <c r="S2330" s="180">
        <v>351.86964583333332</v>
      </c>
      <c r="T2330" s="180">
        <f t="shared" si="184"/>
        <v>71.424604166666654</v>
      </c>
      <c r="V2330" s="24">
        <f t="shared" si="179"/>
        <v>1744.859038333333</v>
      </c>
      <c r="X2330" s="5">
        <v>82</v>
      </c>
      <c r="Z2330" s="20">
        <f t="shared" si="180"/>
        <v>1826.859038333333</v>
      </c>
      <c r="AA2330" s="59">
        <f t="shared" si="178"/>
        <v>42341</v>
      </c>
      <c r="AB2330" s="25">
        <v>148.66050000000001</v>
      </c>
      <c r="AC2330" s="52">
        <v>155.6395</v>
      </c>
      <c r="AD2330" s="53">
        <v>235.18450000000001</v>
      </c>
      <c r="AE2330" s="54">
        <v>272.31016999999997</v>
      </c>
      <c r="AF2330" s="55">
        <v>211.31</v>
      </c>
      <c r="AG2330" s="56">
        <v>31.181830000000001</v>
      </c>
      <c r="AH2330" s="100">
        <v>199.07599999999999</v>
      </c>
      <c r="AI2330" s="28">
        <v>0</v>
      </c>
      <c r="AJ2330" s="58">
        <v>15.739040000000001</v>
      </c>
      <c r="AK2330" s="58"/>
      <c r="AL2330" s="28">
        <v>0</v>
      </c>
      <c r="AM2330" s="28"/>
      <c r="AN2330" s="28"/>
      <c r="AQ2330" s="24">
        <f t="shared" si="182"/>
        <v>1269.1015399999999</v>
      </c>
      <c r="AS2330" s="47">
        <v>315</v>
      </c>
      <c r="AU2330" s="20">
        <f t="shared" si="181"/>
        <v>1584.1015399999999</v>
      </c>
      <c r="AW2330" s="20">
        <f t="shared" si="183"/>
        <v>242.75749833333316</v>
      </c>
    </row>
    <row r="2331" spans="1:49" x14ac:dyDescent="0.25">
      <c r="A2331" t="str">
        <f>VLOOKUP($B2331,'Cushing Balance'!$C$2:$E$500,3,TRUE)</f>
        <v>482015</v>
      </c>
      <c r="B2331" s="38">
        <v>42342</v>
      </c>
      <c r="C2331" s="32"/>
      <c r="D2331" s="101">
        <v>159.79167000000001</v>
      </c>
      <c r="E2331" s="110">
        <v>184.21839583333335</v>
      </c>
      <c r="F2331" s="105">
        <v>298.00225</v>
      </c>
      <c r="G2331" s="28"/>
      <c r="H2331" s="111">
        <v>78.414958333333331</v>
      </c>
      <c r="I2331" s="106">
        <v>96.921729166666665</v>
      </c>
      <c r="J2331" s="109">
        <v>321.44099999999997</v>
      </c>
      <c r="K2331" s="104">
        <v>72.657187500000006</v>
      </c>
      <c r="L2331" s="107">
        <v>0</v>
      </c>
      <c r="M2331" s="117">
        <v>334.36041666666671</v>
      </c>
      <c r="N2331" s="108">
        <v>123.09195833333332</v>
      </c>
      <c r="O2331" s="116">
        <v>70.735270833333331</v>
      </c>
      <c r="P2331" s="116"/>
      <c r="Q2331" s="116"/>
      <c r="R2331" s="39">
        <v>0</v>
      </c>
      <c r="S2331" s="180">
        <v>346.5608125</v>
      </c>
      <c r="T2331" s="180">
        <f t="shared" si="184"/>
        <v>12.200395833333289</v>
      </c>
      <c r="V2331" s="24">
        <f t="shared" si="179"/>
        <v>1739.6348366666666</v>
      </c>
      <c r="X2331" s="5">
        <v>82</v>
      </c>
      <c r="Z2331" s="20">
        <f t="shared" si="180"/>
        <v>1821.6348366666666</v>
      </c>
      <c r="AA2331" s="59">
        <f t="shared" si="178"/>
        <v>42342</v>
      </c>
      <c r="AB2331" s="25">
        <v>146.04170999999999</v>
      </c>
      <c r="AC2331" s="52">
        <v>149.68615</v>
      </c>
      <c r="AD2331" s="53">
        <v>246.56546</v>
      </c>
      <c r="AE2331" s="54">
        <v>436.48316999999997</v>
      </c>
      <c r="AF2331" s="55">
        <v>229.85989999999998</v>
      </c>
      <c r="AG2331" s="56">
        <v>37.57696</v>
      </c>
      <c r="AH2331" s="100">
        <v>199.69754166666667</v>
      </c>
      <c r="AI2331" s="28">
        <v>0</v>
      </c>
      <c r="AJ2331" s="58">
        <v>15.5159</v>
      </c>
      <c r="AK2331" s="58"/>
      <c r="AL2331" s="28">
        <v>0</v>
      </c>
      <c r="AM2331" s="28"/>
      <c r="AN2331" s="28"/>
      <c r="AQ2331" s="24">
        <f t="shared" si="182"/>
        <v>1461.4267916666668</v>
      </c>
      <c r="AS2331" s="47">
        <v>315</v>
      </c>
      <c r="AU2331" s="20">
        <f t="shared" si="181"/>
        <v>1776.4267916666668</v>
      </c>
      <c r="AW2331" s="20">
        <f t="shared" si="183"/>
        <v>45.208044999999856</v>
      </c>
    </row>
    <row r="2332" spans="1:49" x14ac:dyDescent="0.25">
      <c r="A2332" t="str">
        <f>VLOOKUP($B2332,'Cushing Balance'!$C$2:$E$500,3,TRUE)</f>
        <v>492015</v>
      </c>
      <c r="B2332" s="38">
        <v>42343</v>
      </c>
      <c r="C2332" s="32"/>
      <c r="D2332" s="101">
        <v>274.00180999999998</v>
      </c>
      <c r="E2332" s="110">
        <v>197.24220833333334</v>
      </c>
      <c r="F2332" s="105">
        <v>220.05560416666665</v>
      </c>
      <c r="G2332" s="28"/>
      <c r="H2332" s="111">
        <v>129.55743749999999</v>
      </c>
      <c r="I2332" s="106">
        <v>62.678270833333336</v>
      </c>
      <c r="J2332" s="109">
        <v>320.43495833333333</v>
      </c>
      <c r="K2332" s="104">
        <v>67.123604166666667</v>
      </c>
      <c r="L2332" s="107">
        <v>3.2362500000000001</v>
      </c>
      <c r="M2332" s="117">
        <v>371.65708333333333</v>
      </c>
      <c r="N2332" s="108">
        <v>150</v>
      </c>
      <c r="O2332" s="116">
        <v>60.757041666666666</v>
      </c>
      <c r="P2332" s="116"/>
      <c r="Q2332" s="116"/>
      <c r="R2332" s="39">
        <v>0</v>
      </c>
      <c r="S2332" s="180">
        <v>386.41108333333329</v>
      </c>
      <c r="T2332" s="180">
        <f t="shared" si="184"/>
        <v>14.753999999999962</v>
      </c>
      <c r="V2332" s="24">
        <f t="shared" si="179"/>
        <v>1856.7442683333331</v>
      </c>
      <c r="X2332" s="5">
        <v>82</v>
      </c>
      <c r="Z2332" s="20">
        <f t="shared" si="180"/>
        <v>1938.7442683333331</v>
      </c>
      <c r="AA2332" s="59">
        <f t="shared" si="178"/>
        <v>42343</v>
      </c>
      <c r="AB2332" s="25">
        <v>147.32192000000001</v>
      </c>
      <c r="AC2332" s="52">
        <v>150.20246</v>
      </c>
      <c r="AD2332" s="53">
        <v>246.9511</v>
      </c>
      <c r="AE2332" s="54">
        <v>485.94866999999999</v>
      </c>
      <c r="AF2332" s="55">
        <v>234.434</v>
      </c>
      <c r="AG2332" s="56">
        <v>30.417669999999998</v>
      </c>
      <c r="AH2332" s="100">
        <v>197.78289583333336</v>
      </c>
      <c r="AI2332" s="28">
        <v>0</v>
      </c>
      <c r="AJ2332" s="58">
        <v>14.375459999999999</v>
      </c>
      <c r="AK2332" s="58"/>
      <c r="AL2332" s="28">
        <v>0</v>
      </c>
      <c r="AM2332" s="28"/>
      <c r="AN2332" s="28"/>
      <c r="AQ2332" s="24">
        <f t="shared" si="182"/>
        <v>1507.4341758333335</v>
      </c>
      <c r="AS2332" s="47">
        <v>315</v>
      </c>
      <c r="AU2332" s="20">
        <f t="shared" si="181"/>
        <v>1822.4341758333335</v>
      </c>
      <c r="AW2332" s="20">
        <f t="shared" si="183"/>
        <v>116.31009249999966</v>
      </c>
    </row>
    <row r="2333" spans="1:49" x14ac:dyDescent="0.25">
      <c r="A2333" t="str">
        <f>VLOOKUP($B2333,'Cushing Balance'!$C$2:$E$500,3,TRUE)</f>
        <v>492015</v>
      </c>
      <c r="B2333" s="38">
        <v>42344</v>
      </c>
      <c r="C2333" s="32"/>
      <c r="D2333" s="101">
        <v>270.41667000000001</v>
      </c>
      <c r="E2333" s="110">
        <v>189.56072916666665</v>
      </c>
      <c r="F2333" s="105">
        <v>215.673</v>
      </c>
      <c r="G2333" s="28"/>
      <c r="H2333" s="111">
        <v>131.73693750000001</v>
      </c>
      <c r="I2333" s="106">
        <v>65.384708333333336</v>
      </c>
      <c r="J2333" s="109">
        <v>324.11950000000002</v>
      </c>
      <c r="K2333" s="104">
        <v>73.362979166666676</v>
      </c>
      <c r="L2333" s="107">
        <v>7.9843541666666669</v>
      </c>
      <c r="M2333" s="117">
        <v>256.38900000000001</v>
      </c>
      <c r="N2333" s="108">
        <v>88.319145833333323</v>
      </c>
      <c r="O2333" s="116">
        <v>68.463229166666665</v>
      </c>
      <c r="P2333" s="116"/>
      <c r="Q2333" s="116"/>
      <c r="R2333" s="39">
        <v>0</v>
      </c>
      <c r="S2333" s="180">
        <v>343.86947916666668</v>
      </c>
      <c r="T2333" s="180">
        <f t="shared" si="184"/>
        <v>87.480479166666669</v>
      </c>
      <c r="V2333" s="24">
        <f t="shared" si="179"/>
        <v>1691.4102533333332</v>
      </c>
      <c r="X2333" s="5">
        <v>82</v>
      </c>
      <c r="Z2333" s="20">
        <f t="shared" si="180"/>
        <v>1773.4102533333332</v>
      </c>
      <c r="AA2333" s="59">
        <f t="shared" si="178"/>
        <v>42344</v>
      </c>
      <c r="AB2333" s="25">
        <v>147.10400000000001</v>
      </c>
      <c r="AC2333" s="52">
        <v>152.68989999999999</v>
      </c>
      <c r="AD2333" s="53">
        <v>321.13783000000001</v>
      </c>
      <c r="AE2333" s="54">
        <v>444.08004</v>
      </c>
      <c r="AF2333" s="55">
        <v>234.19263000000001</v>
      </c>
      <c r="AG2333" s="56">
        <v>37.522790000000001</v>
      </c>
      <c r="AH2333" s="100">
        <v>200</v>
      </c>
      <c r="AI2333" s="28">
        <v>0</v>
      </c>
      <c r="AJ2333" s="58">
        <v>15.38781</v>
      </c>
      <c r="AK2333" s="58"/>
      <c r="AL2333" s="28">
        <v>0</v>
      </c>
      <c r="AM2333" s="28"/>
      <c r="AN2333" s="28"/>
      <c r="AQ2333" s="24">
        <f t="shared" si="182"/>
        <v>1552.115</v>
      </c>
      <c r="AS2333" s="47">
        <v>315</v>
      </c>
      <c r="AU2333" s="20">
        <f t="shared" si="181"/>
        <v>1867.115</v>
      </c>
      <c r="AW2333" s="20">
        <f t="shared" si="183"/>
        <v>-93.704746666666779</v>
      </c>
    </row>
    <row r="2334" spans="1:49" x14ac:dyDescent="0.25">
      <c r="A2334" t="str">
        <f>VLOOKUP($B2334,'Cushing Balance'!$C$2:$E$500,3,TRUE)</f>
        <v>492015</v>
      </c>
      <c r="B2334" s="38">
        <v>42345</v>
      </c>
      <c r="C2334" s="32"/>
      <c r="D2334" s="101">
        <v>122.91667</v>
      </c>
      <c r="E2334" s="110">
        <v>150.41731250000001</v>
      </c>
      <c r="F2334" s="105">
        <v>300.82135416666671</v>
      </c>
      <c r="G2334" s="28"/>
      <c r="H2334" s="111">
        <v>132.49977083333334</v>
      </c>
      <c r="I2334" s="106">
        <v>100.46616666666667</v>
      </c>
      <c r="J2334" s="109">
        <v>292.18814583333329</v>
      </c>
      <c r="K2334" s="104">
        <v>74.599125000000001</v>
      </c>
      <c r="L2334" s="107">
        <v>0</v>
      </c>
      <c r="M2334" s="117">
        <v>283.4119791666667</v>
      </c>
      <c r="N2334" s="108">
        <v>94.114979166666672</v>
      </c>
      <c r="O2334" s="116">
        <v>53.197625000000002</v>
      </c>
      <c r="P2334" s="116"/>
      <c r="Q2334" s="116"/>
      <c r="R2334" s="39">
        <v>0</v>
      </c>
      <c r="S2334" s="180">
        <v>352.79031250000003</v>
      </c>
      <c r="T2334" s="180">
        <f t="shared" si="184"/>
        <v>69.37833333333333</v>
      </c>
      <c r="V2334" s="24">
        <f t="shared" si="179"/>
        <v>1604.6331283333334</v>
      </c>
      <c r="X2334" s="5">
        <v>82</v>
      </c>
      <c r="Z2334" s="20">
        <f t="shared" si="180"/>
        <v>1686.6331283333334</v>
      </c>
      <c r="AA2334" s="59">
        <f t="shared" si="178"/>
        <v>42345</v>
      </c>
      <c r="AB2334" s="25">
        <v>148.64573000000001</v>
      </c>
      <c r="AC2334" s="52">
        <v>151.42219</v>
      </c>
      <c r="AD2334" s="53">
        <v>274.30508000000003</v>
      </c>
      <c r="AE2334" s="54">
        <v>439.93813</v>
      </c>
      <c r="AF2334" s="55">
        <v>208.10825</v>
      </c>
      <c r="AG2334" s="56">
        <v>35.7059</v>
      </c>
      <c r="AH2334" s="100">
        <v>194.61612500000001</v>
      </c>
      <c r="AI2334" s="28">
        <v>0</v>
      </c>
      <c r="AJ2334" s="58">
        <v>15.82052</v>
      </c>
      <c r="AK2334" s="58"/>
      <c r="AL2334" s="28">
        <v>0</v>
      </c>
      <c r="AM2334" s="28"/>
      <c r="AN2334" s="28"/>
      <c r="AQ2334" s="24">
        <f t="shared" si="182"/>
        <v>1468.561925</v>
      </c>
      <c r="AS2334" s="47">
        <f>(315-40)*0.9</f>
        <v>247.5</v>
      </c>
      <c r="AU2334" s="20">
        <f t="shared" si="181"/>
        <v>1716.061925</v>
      </c>
      <c r="AW2334" s="20">
        <f t="shared" si="183"/>
        <v>-29.428796666666585</v>
      </c>
    </row>
    <row r="2335" spans="1:49" x14ac:dyDescent="0.25">
      <c r="A2335" t="str">
        <f>VLOOKUP($B2335,'Cushing Balance'!$C$2:$E$500,3,TRUE)</f>
        <v>492015</v>
      </c>
      <c r="B2335" s="38">
        <v>42346</v>
      </c>
      <c r="C2335" s="32"/>
      <c r="D2335" s="101">
        <v>241.77475000000001</v>
      </c>
      <c r="E2335" s="110">
        <v>106.63318750000001</v>
      </c>
      <c r="F2335" s="105">
        <v>126.99777083333333</v>
      </c>
      <c r="G2335" s="28"/>
      <c r="H2335" s="111">
        <v>132.65633333333335</v>
      </c>
      <c r="I2335" s="106">
        <v>79.575249999999997</v>
      </c>
      <c r="J2335" s="109">
        <v>312.56783333333334</v>
      </c>
      <c r="K2335" s="104">
        <v>76.086541666666676</v>
      </c>
      <c r="L2335" s="107">
        <v>3.1993125</v>
      </c>
      <c r="M2335" s="117">
        <v>347.996375</v>
      </c>
      <c r="N2335" s="108">
        <v>148.27420833333335</v>
      </c>
      <c r="O2335" s="116">
        <v>37.410812499999999</v>
      </c>
      <c r="P2335" s="116"/>
      <c r="Q2335" s="116"/>
      <c r="R2335" s="39">
        <v>0</v>
      </c>
      <c r="S2335" s="180">
        <v>381.96868749999999</v>
      </c>
      <c r="T2335" s="180">
        <f t="shared" si="184"/>
        <v>33.972312499999987</v>
      </c>
      <c r="V2335" s="24">
        <f t="shared" si="179"/>
        <v>1613.1723749999996</v>
      </c>
      <c r="X2335" s="5">
        <v>82</v>
      </c>
      <c r="Z2335" s="20">
        <f t="shared" si="180"/>
        <v>1695.1723749999996</v>
      </c>
      <c r="AA2335" s="59">
        <f t="shared" si="178"/>
        <v>42346</v>
      </c>
      <c r="AB2335" s="25">
        <v>147.84851999999998</v>
      </c>
      <c r="AC2335" s="52">
        <v>148.26579000000001</v>
      </c>
      <c r="AD2335" s="53">
        <v>285.17102</v>
      </c>
      <c r="AE2335" s="54">
        <v>488.64340000000004</v>
      </c>
      <c r="AF2335" s="55">
        <v>214.57154</v>
      </c>
      <c r="AG2335" s="56">
        <v>38.211150000000004</v>
      </c>
      <c r="AH2335" s="100">
        <v>149.57556249999999</v>
      </c>
      <c r="AI2335" s="28">
        <v>0</v>
      </c>
      <c r="AJ2335" s="58">
        <v>15.687940000000001</v>
      </c>
      <c r="AK2335" s="58"/>
      <c r="AL2335" s="28">
        <v>0</v>
      </c>
      <c r="AM2335" s="28"/>
      <c r="AN2335" s="28"/>
      <c r="AQ2335" s="24">
        <f t="shared" si="182"/>
        <v>1487.9749225</v>
      </c>
      <c r="AS2335" s="47">
        <f t="shared" ref="AS2335:AS2347" si="185">(315-40)*0.9</f>
        <v>247.5</v>
      </c>
      <c r="AU2335" s="20">
        <f t="shared" si="181"/>
        <v>1735.4749225</v>
      </c>
      <c r="AW2335" s="20">
        <f t="shared" si="183"/>
        <v>-40.302547500000401</v>
      </c>
    </row>
    <row r="2336" spans="1:49" x14ac:dyDescent="0.25">
      <c r="A2336" t="str">
        <f>VLOOKUP($B2336,'Cushing Balance'!$C$2:$E$500,3,TRUE)</f>
        <v>492015</v>
      </c>
      <c r="B2336" s="38">
        <v>42347</v>
      </c>
      <c r="C2336" s="32"/>
      <c r="D2336" s="101">
        <v>232.69954000000001</v>
      </c>
      <c r="E2336" s="110">
        <v>133.41504166666667</v>
      </c>
      <c r="F2336" s="105">
        <v>26.787666666666667</v>
      </c>
      <c r="G2336" s="28"/>
      <c r="H2336" s="111">
        <v>135.21410416666666</v>
      </c>
      <c r="I2336" s="106">
        <v>99.726541666666677</v>
      </c>
      <c r="J2336" s="109">
        <v>328.6750833333333</v>
      </c>
      <c r="K2336" s="104">
        <v>67.452187499999994</v>
      </c>
      <c r="L2336" s="107">
        <v>0</v>
      </c>
      <c r="M2336" s="117">
        <v>309.47997916666668</v>
      </c>
      <c r="N2336" s="108">
        <v>150</v>
      </c>
      <c r="O2336" s="116">
        <v>36.862375</v>
      </c>
      <c r="P2336" s="116"/>
      <c r="Q2336" s="116"/>
      <c r="R2336" s="39">
        <v>0</v>
      </c>
      <c r="S2336" s="180">
        <v>348.85306250000002</v>
      </c>
      <c r="T2336" s="180">
        <f t="shared" si="184"/>
        <v>39.373083333333341</v>
      </c>
      <c r="V2336" s="24">
        <f t="shared" si="179"/>
        <v>1520.3125191666666</v>
      </c>
      <c r="X2336" s="5">
        <v>82</v>
      </c>
      <c r="Z2336" s="20">
        <f t="shared" si="180"/>
        <v>1602.3125191666666</v>
      </c>
      <c r="AA2336" s="59">
        <f t="shared" si="178"/>
        <v>42347</v>
      </c>
      <c r="AB2336" s="25">
        <v>147.14234999999999</v>
      </c>
      <c r="AC2336" s="52">
        <v>66.542169999999999</v>
      </c>
      <c r="AD2336" s="53">
        <v>321.67665</v>
      </c>
      <c r="AE2336" s="54">
        <v>474.07803999999999</v>
      </c>
      <c r="AF2336" s="55">
        <v>217.1164</v>
      </c>
      <c r="AG2336" s="56">
        <v>38.579329999999999</v>
      </c>
      <c r="AH2336" s="100">
        <v>108.077375</v>
      </c>
      <c r="AI2336" s="28">
        <v>0</v>
      </c>
      <c r="AJ2336" s="58">
        <v>16.01925</v>
      </c>
      <c r="AK2336" s="58"/>
      <c r="AL2336" s="28">
        <v>0</v>
      </c>
      <c r="AM2336" s="28"/>
      <c r="AN2336" s="28"/>
      <c r="AQ2336" s="24">
        <f t="shared" si="182"/>
        <v>1389.231565</v>
      </c>
      <c r="AS2336" s="47">
        <f t="shared" si="185"/>
        <v>247.5</v>
      </c>
      <c r="AU2336" s="20">
        <f t="shared" si="181"/>
        <v>1636.731565</v>
      </c>
      <c r="AW2336" s="20">
        <f t="shared" si="183"/>
        <v>-34.419045833333485</v>
      </c>
    </row>
    <row r="2337" spans="1:49" x14ac:dyDescent="0.25">
      <c r="A2337" t="str">
        <f>VLOOKUP($B2337,'Cushing Balance'!$C$2:$E$500,3,TRUE)</f>
        <v>492015</v>
      </c>
      <c r="B2337" s="38">
        <v>42348</v>
      </c>
      <c r="C2337" s="32"/>
      <c r="D2337" s="101">
        <v>34.520290000000003</v>
      </c>
      <c r="E2337" s="110">
        <v>116.0510625</v>
      </c>
      <c r="F2337" s="105">
        <v>171.6953125</v>
      </c>
      <c r="G2337" s="28"/>
      <c r="H2337" s="111">
        <v>133.01224999999999</v>
      </c>
      <c r="I2337" s="106">
        <v>77.513958333333335</v>
      </c>
      <c r="J2337" s="109">
        <v>328.63770833333331</v>
      </c>
      <c r="K2337" s="104">
        <v>73.658124999999998</v>
      </c>
      <c r="L2337" s="107">
        <v>0</v>
      </c>
      <c r="M2337" s="117">
        <v>349.54179166666671</v>
      </c>
      <c r="N2337" s="108">
        <v>141.46616666666665</v>
      </c>
      <c r="O2337" s="116">
        <v>47.422958333333334</v>
      </c>
      <c r="P2337" s="116"/>
      <c r="Q2337" s="116"/>
      <c r="R2337" s="39">
        <v>0</v>
      </c>
      <c r="S2337" s="180">
        <v>378.06168750000001</v>
      </c>
      <c r="T2337" s="180">
        <f t="shared" si="184"/>
        <v>28.519895833333294</v>
      </c>
      <c r="V2337" s="24">
        <f t="shared" si="179"/>
        <v>1473.5196233333334</v>
      </c>
      <c r="X2337" s="5">
        <v>82</v>
      </c>
      <c r="Z2337" s="20">
        <f t="shared" si="180"/>
        <v>1555.5196233333334</v>
      </c>
      <c r="AA2337" s="59">
        <f t="shared" si="178"/>
        <v>42348</v>
      </c>
      <c r="AB2337" s="25">
        <v>147.60765000000001</v>
      </c>
      <c r="AC2337" s="52">
        <v>0</v>
      </c>
      <c r="AD2337" s="53">
        <v>265.51655999999997</v>
      </c>
      <c r="AE2337" s="54">
        <v>457.06615000000005</v>
      </c>
      <c r="AF2337" s="55">
        <v>210.73088000000001</v>
      </c>
      <c r="AG2337" s="56">
        <v>37.501349999999995</v>
      </c>
      <c r="AH2337" s="100">
        <v>174.27449999999999</v>
      </c>
      <c r="AI2337" s="28">
        <v>0</v>
      </c>
      <c r="AJ2337" s="58">
        <v>16.185379999999999</v>
      </c>
      <c r="AK2337" s="58"/>
      <c r="AL2337" s="28">
        <v>0</v>
      </c>
      <c r="AM2337" s="28"/>
      <c r="AN2337" s="28"/>
      <c r="AQ2337" s="24">
        <f t="shared" si="182"/>
        <v>1308.88247</v>
      </c>
      <c r="AS2337" s="47">
        <f t="shared" si="185"/>
        <v>247.5</v>
      </c>
      <c r="AU2337" s="20">
        <f t="shared" si="181"/>
        <v>1556.38247</v>
      </c>
      <c r="AW2337" s="20">
        <f t="shared" si="183"/>
        <v>-0.86284666666665544</v>
      </c>
    </row>
    <row r="2338" spans="1:49" x14ac:dyDescent="0.25">
      <c r="A2338" t="str">
        <f>VLOOKUP($B2338,'Cushing Balance'!$C$2:$E$500,3,TRUE)</f>
        <v>492015</v>
      </c>
      <c r="B2338" s="38">
        <v>42349</v>
      </c>
      <c r="C2338" s="32"/>
      <c r="D2338" s="101">
        <v>381.03965000000005</v>
      </c>
      <c r="E2338" s="110">
        <v>142.09552083333335</v>
      </c>
      <c r="F2338" s="105">
        <v>226.99202083333336</v>
      </c>
      <c r="G2338" s="28"/>
      <c r="H2338" s="111">
        <v>132.07310416666667</v>
      </c>
      <c r="I2338" s="106">
        <v>87.338750000000005</v>
      </c>
      <c r="J2338" s="109">
        <v>323.91683333333333</v>
      </c>
      <c r="K2338" s="104">
        <v>78.025625000000005</v>
      </c>
      <c r="L2338" s="107">
        <v>0</v>
      </c>
      <c r="M2338" s="117">
        <v>337.96468750000003</v>
      </c>
      <c r="N2338" s="108">
        <v>102.63789583333333</v>
      </c>
      <c r="O2338" s="116">
        <v>72.704020833333331</v>
      </c>
      <c r="P2338" s="116"/>
      <c r="Q2338" s="116"/>
      <c r="R2338" s="39">
        <v>0</v>
      </c>
      <c r="S2338" s="180">
        <v>305.03308333333331</v>
      </c>
      <c r="T2338" s="180">
        <f t="shared" si="184"/>
        <v>-32.931604166666716</v>
      </c>
      <c r="V2338" s="24">
        <f t="shared" si="179"/>
        <v>1884.7881083333334</v>
      </c>
      <c r="X2338" s="5">
        <v>82</v>
      </c>
      <c r="Z2338" s="20">
        <f t="shared" si="180"/>
        <v>1966.7881083333334</v>
      </c>
      <c r="AA2338" s="59">
        <f t="shared" si="178"/>
        <v>42349</v>
      </c>
      <c r="AB2338" s="25">
        <v>148.84625</v>
      </c>
      <c r="AC2338" s="52">
        <v>0</v>
      </c>
      <c r="AD2338" s="53">
        <v>312.67230999999998</v>
      </c>
      <c r="AE2338" s="54">
        <v>505.39190000000002</v>
      </c>
      <c r="AF2338" s="55">
        <v>207.58620999999999</v>
      </c>
      <c r="AG2338" s="56">
        <v>36.216169999999998</v>
      </c>
      <c r="AH2338" s="100">
        <v>199.38499999999999</v>
      </c>
      <c r="AI2338" s="28">
        <v>0</v>
      </c>
      <c r="AJ2338" s="58">
        <v>15.8126</v>
      </c>
      <c r="AK2338" s="58"/>
      <c r="AL2338" s="28">
        <v>0</v>
      </c>
      <c r="AM2338" s="28"/>
      <c r="AN2338" s="28"/>
      <c r="AQ2338" s="24">
        <f t="shared" si="182"/>
        <v>1425.9104399999999</v>
      </c>
      <c r="AS2338" s="47">
        <f t="shared" si="185"/>
        <v>247.5</v>
      </c>
      <c r="AU2338" s="20">
        <f t="shared" si="181"/>
        <v>1673.4104399999999</v>
      </c>
      <c r="AW2338" s="20">
        <f t="shared" si="183"/>
        <v>293.37766833333353</v>
      </c>
    </row>
    <row r="2339" spans="1:49" x14ac:dyDescent="0.25">
      <c r="A2339" t="str">
        <f>VLOOKUP($B2339,'Cushing Balance'!$C$2:$E$500,3,TRUE)</f>
        <v>502015</v>
      </c>
      <c r="B2339" s="38">
        <v>42350</v>
      </c>
      <c r="C2339" s="32"/>
      <c r="D2339" s="101">
        <v>24.58333</v>
      </c>
      <c r="E2339" s="110">
        <v>138.75679166666666</v>
      </c>
      <c r="F2339" s="105">
        <v>270.18302083333333</v>
      </c>
      <c r="G2339" s="28"/>
      <c r="H2339" s="111">
        <v>131.41431249999999</v>
      </c>
      <c r="I2339" s="106">
        <v>67.429937499999994</v>
      </c>
      <c r="J2339" s="109">
        <v>317.72295833333334</v>
      </c>
      <c r="K2339" s="104">
        <v>70.136208333333329</v>
      </c>
      <c r="L2339" s="107">
        <v>5.0302499999999997</v>
      </c>
      <c r="M2339" s="117">
        <v>264.46381250000002</v>
      </c>
      <c r="N2339" s="108">
        <v>134.06833333333336</v>
      </c>
      <c r="O2339" s="116">
        <v>66.389125000000007</v>
      </c>
      <c r="P2339" s="116"/>
      <c r="Q2339" s="116"/>
      <c r="R2339" s="39">
        <v>0</v>
      </c>
      <c r="S2339" s="180">
        <v>314.00541666666669</v>
      </c>
      <c r="T2339" s="180">
        <f t="shared" si="184"/>
        <v>49.541604166666673</v>
      </c>
      <c r="V2339" s="24">
        <f t="shared" si="179"/>
        <v>1490.1780800000001</v>
      </c>
      <c r="X2339" s="5">
        <v>82</v>
      </c>
      <c r="Z2339" s="20">
        <f t="shared" si="180"/>
        <v>1572.1780800000001</v>
      </c>
      <c r="AA2339" s="59">
        <f t="shared" si="178"/>
        <v>42350</v>
      </c>
      <c r="AB2339" s="25">
        <v>148.06380999999999</v>
      </c>
      <c r="AC2339" s="52">
        <v>81.995170000000002</v>
      </c>
      <c r="AD2339" s="53">
        <v>303.61745999999999</v>
      </c>
      <c r="AE2339" s="54">
        <v>389.41475000000003</v>
      </c>
      <c r="AF2339" s="55">
        <v>213.44201999999999</v>
      </c>
      <c r="AG2339" s="56">
        <v>33.607289999999999</v>
      </c>
      <c r="AH2339" s="100">
        <v>199.07006250000001</v>
      </c>
      <c r="AI2339" s="28">
        <v>0</v>
      </c>
      <c r="AJ2339" s="58">
        <v>16.24567</v>
      </c>
      <c r="AK2339" s="58"/>
      <c r="AL2339" s="28">
        <v>0</v>
      </c>
      <c r="AM2339" s="28"/>
      <c r="AN2339" s="28"/>
      <c r="AQ2339" s="24">
        <f t="shared" si="182"/>
        <v>1385.4562324999999</v>
      </c>
      <c r="AS2339" s="47">
        <f t="shared" si="185"/>
        <v>247.5</v>
      </c>
      <c r="AU2339" s="20">
        <f t="shared" si="181"/>
        <v>1632.9562324999999</v>
      </c>
      <c r="AW2339" s="20">
        <f t="shared" si="183"/>
        <v>-60.778152499999806</v>
      </c>
    </row>
    <row r="2340" spans="1:49" x14ac:dyDescent="0.25">
      <c r="A2340" t="str">
        <f>VLOOKUP($B2340,'Cushing Balance'!$C$2:$E$500,3,TRUE)</f>
        <v>502015</v>
      </c>
      <c r="B2340" s="38">
        <v>42351</v>
      </c>
      <c r="C2340" s="32"/>
      <c r="D2340" s="101">
        <v>196.55744000000001</v>
      </c>
      <c r="E2340" s="110">
        <v>126.22868750000001</v>
      </c>
      <c r="F2340" s="105">
        <v>174.28035416666665</v>
      </c>
      <c r="G2340" s="28"/>
      <c r="H2340" s="111">
        <v>122.44441666666667</v>
      </c>
      <c r="I2340" s="106">
        <v>53.108604166666666</v>
      </c>
      <c r="J2340" s="109">
        <v>326.02566666666667</v>
      </c>
      <c r="K2340" s="104">
        <v>67.785145833333331</v>
      </c>
      <c r="L2340" s="107">
        <v>0</v>
      </c>
      <c r="M2340" s="117">
        <v>350.35329166666668</v>
      </c>
      <c r="N2340" s="108">
        <v>108.08677083333333</v>
      </c>
      <c r="O2340" s="116">
        <v>61.450020833333333</v>
      </c>
      <c r="P2340" s="116"/>
      <c r="Q2340" s="116"/>
      <c r="R2340" s="39">
        <v>0</v>
      </c>
      <c r="S2340" s="180">
        <v>381.74287500000003</v>
      </c>
      <c r="T2340" s="180">
        <f t="shared" si="184"/>
        <v>31.389583333333348</v>
      </c>
      <c r="V2340" s="24">
        <f t="shared" si="179"/>
        <v>1586.3203983333335</v>
      </c>
      <c r="X2340" s="5">
        <v>82</v>
      </c>
      <c r="Z2340" s="20">
        <f t="shared" si="180"/>
        <v>1668.3203983333335</v>
      </c>
      <c r="AA2340" s="59">
        <f t="shared" si="178"/>
        <v>42351</v>
      </c>
      <c r="AB2340" s="25">
        <v>147.30677</v>
      </c>
      <c r="AC2340" s="52">
        <v>152.66682999999998</v>
      </c>
      <c r="AD2340" s="53">
        <v>200.25217000000001</v>
      </c>
      <c r="AE2340" s="54">
        <v>490.69953999999996</v>
      </c>
      <c r="AF2340" s="55">
        <v>224.04306</v>
      </c>
      <c r="AG2340" s="56">
        <v>32.063400000000001</v>
      </c>
      <c r="AH2340" s="100">
        <v>199.11729166666666</v>
      </c>
      <c r="AI2340" s="28">
        <v>0</v>
      </c>
      <c r="AJ2340" s="58">
        <v>12.550330000000001</v>
      </c>
      <c r="AK2340" s="58"/>
      <c r="AL2340" s="28">
        <v>0</v>
      </c>
      <c r="AM2340" s="28"/>
      <c r="AN2340" s="28"/>
      <c r="AQ2340" s="24">
        <f t="shared" si="182"/>
        <v>1458.6993916666668</v>
      </c>
      <c r="AS2340" s="47">
        <f t="shared" si="185"/>
        <v>247.5</v>
      </c>
      <c r="AU2340" s="20">
        <f t="shared" si="181"/>
        <v>1706.1993916666668</v>
      </c>
      <c r="AW2340" s="20">
        <f t="shared" si="183"/>
        <v>-37.878993333333256</v>
      </c>
    </row>
    <row r="2341" spans="1:49" x14ac:dyDescent="0.25">
      <c r="A2341" t="str">
        <f>VLOOKUP($B2341,'Cushing Balance'!$C$2:$E$500,3,TRUE)</f>
        <v>502015</v>
      </c>
      <c r="B2341" s="38">
        <v>42352</v>
      </c>
      <c r="C2341" s="32"/>
      <c r="D2341" s="101">
        <v>430.08249999999998</v>
      </c>
      <c r="E2341" s="110">
        <v>134.56277083333333</v>
      </c>
      <c r="F2341" s="105">
        <v>229.56579166666666</v>
      </c>
      <c r="G2341" s="28"/>
      <c r="H2341" s="111">
        <v>105.85577083333332</v>
      </c>
      <c r="I2341" s="106">
        <v>63.466895833333339</v>
      </c>
      <c r="J2341" s="109">
        <v>325.4056875</v>
      </c>
      <c r="K2341" s="104">
        <v>77.302166666666665</v>
      </c>
      <c r="L2341" s="107">
        <v>0</v>
      </c>
      <c r="M2341" s="117">
        <v>330.36072916666666</v>
      </c>
      <c r="N2341" s="108">
        <v>120.7985</v>
      </c>
      <c r="O2341" s="116">
        <v>53.045333333333339</v>
      </c>
      <c r="P2341" s="116"/>
      <c r="Q2341" s="116"/>
      <c r="R2341" s="39">
        <v>0</v>
      </c>
      <c r="S2341" s="180">
        <v>348.5956875</v>
      </c>
      <c r="T2341" s="180">
        <f t="shared" si="184"/>
        <v>18.234958333333338</v>
      </c>
      <c r="V2341" s="24">
        <f t="shared" si="179"/>
        <v>1870.4461458333333</v>
      </c>
      <c r="X2341" s="5">
        <v>82</v>
      </c>
      <c r="Z2341" s="20">
        <f t="shared" si="180"/>
        <v>1952.4461458333333</v>
      </c>
      <c r="AA2341" s="59">
        <f t="shared" si="178"/>
        <v>42352</v>
      </c>
      <c r="AB2341" s="25">
        <v>142.5051</v>
      </c>
      <c r="AC2341" s="52">
        <v>148.83987999999999</v>
      </c>
      <c r="AD2341" s="53">
        <v>168.74457999999998</v>
      </c>
      <c r="AE2341" s="54">
        <v>457.95859999999999</v>
      </c>
      <c r="AF2341" s="55">
        <v>191.27981</v>
      </c>
      <c r="AG2341" s="56">
        <v>35.186540000000001</v>
      </c>
      <c r="AH2341" s="100">
        <v>199.25233333333335</v>
      </c>
      <c r="AI2341" s="28">
        <v>0</v>
      </c>
      <c r="AJ2341" s="58">
        <v>15.62302</v>
      </c>
      <c r="AK2341" s="58"/>
      <c r="AL2341" s="28">
        <v>0</v>
      </c>
      <c r="AM2341" s="28"/>
      <c r="AN2341" s="28"/>
      <c r="AQ2341" s="24">
        <f t="shared" si="182"/>
        <v>1359.3898633333331</v>
      </c>
      <c r="AS2341" s="47">
        <f t="shared" si="185"/>
        <v>247.5</v>
      </c>
      <c r="AU2341" s="20">
        <f t="shared" si="181"/>
        <v>1606.8898633333331</v>
      </c>
      <c r="AW2341" s="20">
        <f t="shared" si="183"/>
        <v>345.55628250000018</v>
      </c>
    </row>
    <row r="2342" spans="1:49" x14ac:dyDescent="0.25">
      <c r="A2342" t="str">
        <f>VLOOKUP($B2342,'Cushing Balance'!$C$2:$E$500,3,TRUE)</f>
        <v>502015</v>
      </c>
      <c r="B2342" s="38">
        <v>42353</v>
      </c>
      <c r="C2342" s="32"/>
      <c r="D2342" s="101">
        <v>328.25497999999999</v>
      </c>
      <c r="E2342" s="110">
        <v>64.968916666666658</v>
      </c>
      <c r="F2342" s="105">
        <v>280.23547916666666</v>
      </c>
      <c r="G2342" s="28"/>
      <c r="H2342" s="111">
        <v>127.55341666666668</v>
      </c>
      <c r="I2342" s="106">
        <v>76.372375000000005</v>
      </c>
      <c r="J2342" s="109">
        <v>216.94820833333335</v>
      </c>
      <c r="K2342" s="104">
        <v>78.404645833333333</v>
      </c>
      <c r="L2342" s="107">
        <v>1.9624999999999999</v>
      </c>
      <c r="M2342" s="117">
        <v>339.01631250000003</v>
      </c>
      <c r="N2342" s="108">
        <v>89.025291666666675</v>
      </c>
      <c r="O2342" s="116">
        <v>48.864104166666664</v>
      </c>
      <c r="P2342" s="116"/>
      <c r="Q2342" s="116"/>
      <c r="R2342" s="39">
        <v>0</v>
      </c>
      <c r="S2342" s="180">
        <v>375.82158333333331</v>
      </c>
      <c r="T2342" s="180">
        <f t="shared" si="184"/>
        <v>36.805270833333282</v>
      </c>
      <c r="V2342" s="24">
        <f t="shared" si="179"/>
        <v>1651.6062299999999</v>
      </c>
      <c r="X2342" s="5">
        <v>82</v>
      </c>
      <c r="Z2342" s="20">
        <f t="shared" si="180"/>
        <v>1733.6062299999999</v>
      </c>
      <c r="AA2342" s="59">
        <f t="shared" si="178"/>
        <v>42353</v>
      </c>
      <c r="AB2342" s="25">
        <v>138.54548</v>
      </c>
      <c r="AC2342" s="52">
        <v>202.76381000000001</v>
      </c>
      <c r="AD2342" s="53">
        <v>204.83876999999998</v>
      </c>
      <c r="AE2342" s="54">
        <v>457.30088000000001</v>
      </c>
      <c r="AF2342" s="55">
        <v>189.07104000000001</v>
      </c>
      <c r="AG2342" s="56">
        <v>38.989899999999999</v>
      </c>
      <c r="AH2342" s="100">
        <v>93.901812500000005</v>
      </c>
      <c r="AI2342" s="28">
        <v>0</v>
      </c>
      <c r="AJ2342" s="58">
        <v>15.937379999999999</v>
      </c>
      <c r="AK2342" s="58"/>
      <c r="AL2342" s="28">
        <v>0</v>
      </c>
      <c r="AM2342" s="28"/>
      <c r="AN2342" s="28"/>
      <c r="AQ2342" s="24">
        <f t="shared" si="182"/>
        <v>1341.3490725000001</v>
      </c>
      <c r="AS2342" s="47">
        <f t="shared" si="185"/>
        <v>247.5</v>
      </c>
      <c r="AU2342" s="20">
        <f t="shared" si="181"/>
        <v>1588.8490725000001</v>
      </c>
      <c r="AW2342" s="20">
        <f t="shared" si="183"/>
        <v>144.75715749999972</v>
      </c>
    </row>
    <row r="2343" spans="1:49" x14ac:dyDescent="0.25">
      <c r="A2343" t="str">
        <f>VLOOKUP($B2343,'Cushing Balance'!$C$2:$E$500,3,TRUE)</f>
        <v>502015</v>
      </c>
      <c r="B2343" s="38">
        <v>42354</v>
      </c>
      <c r="C2343" s="32"/>
      <c r="D2343" s="101">
        <v>264.44141999999999</v>
      </c>
      <c r="E2343" s="110">
        <v>166.83672916666666</v>
      </c>
      <c r="F2343" s="105">
        <v>271.611625</v>
      </c>
      <c r="G2343" s="28"/>
      <c r="H2343" s="111">
        <v>128.52916666666667</v>
      </c>
      <c r="I2343" s="106">
        <v>57.390041666666662</v>
      </c>
      <c r="J2343" s="109">
        <v>324.72556250000002</v>
      </c>
      <c r="K2343" s="104">
        <v>80.91525</v>
      </c>
      <c r="L2343" s="107">
        <v>0</v>
      </c>
      <c r="M2343" s="117">
        <v>269.36833333333334</v>
      </c>
      <c r="N2343" s="108">
        <v>139.99947916666665</v>
      </c>
      <c r="O2343" s="116">
        <v>52.790958333333336</v>
      </c>
      <c r="P2343" s="116"/>
      <c r="Q2343" s="116"/>
      <c r="R2343" s="39">
        <v>0</v>
      </c>
      <c r="S2343" s="180">
        <v>281.50670833333334</v>
      </c>
      <c r="T2343" s="180">
        <f t="shared" si="184"/>
        <v>12.138374999999996</v>
      </c>
      <c r="V2343" s="24">
        <f t="shared" si="179"/>
        <v>1756.6085658333332</v>
      </c>
      <c r="X2343" s="5">
        <v>82</v>
      </c>
      <c r="Z2343" s="20">
        <f t="shared" si="180"/>
        <v>1838.6085658333332</v>
      </c>
      <c r="AA2343" s="59">
        <f t="shared" si="178"/>
        <v>42354</v>
      </c>
      <c r="AB2343" s="25">
        <v>140.08795999999998</v>
      </c>
      <c r="AC2343" s="52">
        <v>344.75621000000001</v>
      </c>
      <c r="AD2343" s="53">
        <v>291.68630999999999</v>
      </c>
      <c r="AE2343" s="54">
        <v>431.42409999999995</v>
      </c>
      <c r="AF2343" s="55">
        <v>191.09617</v>
      </c>
      <c r="AG2343" s="56">
        <v>38.711599999999997</v>
      </c>
      <c r="AH2343" s="100">
        <v>102.41860416666667</v>
      </c>
      <c r="AI2343" s="28">
        <v>0</v>
      </c>
      <c r="AJ2343" s="58">
        <v>15.38644</v>
      </c>
      <c r="AK2343" s="58"/>
      <c r="AL2343" s="28">
        <v>0</v>
      </c>
      <c r="AM2343" s="28"/>
      <c r="AN2343" s="28"/>
      <c r="AQ2343" s="24">
        <f t="shared" si="182"/>
        <v>1555.5673941666666</v>
      </c>
      <c r="AS2343" s="47">
        <f t="shared" si="185"/>
        <v>247.5</v>
      </c>
      <c r="AU2343" s="20">
        <f t="shared" si="181"/>
        <v>1803.0673941666666</v>
      </c>
      <c r="AW2343" s="20">
        <f t="shared" si="183"/>
        <v>35.541171666666514</v>
      </c>
    </row>
    <row r="2344" spans="1:49" x14ac:dyDescent="0.25">
      <c r="A2344" t="str">
        <f>VLOOKUP($B2344,'Cushing Balance'!$C$2:$E$500,3,TRUE)</f>
        <v>502015</v>
      </c>
      <c r="B2344" s="38">
        <v>42355</v>
      </c>
      <c r="C2344" s="32"/>
      <c r="D2344" s="101">
        <v>515.33596</v>
      </c>
      <c r="E2344" s="110">
        <v>135.32464583333334</v>
      </c>
      <c r="F2344" s="105">
        <v>301.09372916666666</v>
      </c>
      <c r="G2344" s="28"/>
      <c r="H2344" s="111">
        <v>135.0389375</v>
      </c>
      <c r="I2344" s="106">
        <v>89.216499999999996</v>
      </c>
      <c r="J2344" s="109">
        <v>319.03812499999998</v>
      </c>
      <c r="K2344" s="104">
        <v>86.515854166666671</v>
      </c>
      <c r="L2344" s="107">
        <v>0</v>
      </c>
      <c r="M2344" s="117">
        <v>321.89556249999998</v>
      </c>
      <c r="N2344" s="108">
        <v>130.098625</v>
      </c>
      <c r="O2344" s="116">
        <v>58.835145833333335</v>
      </c>
      <c r="P2344" s="116"/>
      <c r="Q2344" s="116"/>
      <c r="R2344" s="39">
        <v>0</v>
      </c>
      <c r="S2344" s="180">
        <v>318.68704166666669</v>
      </c>
      <c r="T2344" s="180">
        <f t="shared" si="184"/>
        <v>-3.2085208333332957</v>
      </c>
      <c r="V2344" s="24">
        <f t="shared" si="179"/>
        <v>2092.3930850000002</v>
      </c>
      <c r="X2344" s="5">
        <v>82</v>
      </c>
      <c r="Z2344" s="20">
        <f t="shared" si="180"/>
        <v>2174.3930850000002</v>
      </c>
      <c r="AA2344" s="59">
        <f t="shared" si="178"/>
        <v>42355</v>
      </c>
      <c r="AB2344" s="25">
        <v>130.75352000000001</v>
      </c>
      <c r="AC2344" s="52">
        <v>294.92863</v>
      </c>
      <c r="AD2344" s="53">
        <v>310.24053999999995</v>
      </c>
      <c r="AE2344" s="54">
        <v>385.12415000000004</v>
      </c>
      <c r="AF2344" s="55">
        <v>191.28345999999999</v>
      </c>
      <c r="AG2344" s="56">
        <v>31.72306</v>
      </c>
      <c r="AH2344" s="100">
        <v>196.85543749999999</v>
      </c>
      <c r="AI2344" s="28">
        <v>0</v>
      </c>
      <c r="AJ2344" s="58">
        <v>15.273149999999999</v>
      </c>
      <c r="AK2344" s="58"/>
      <c r="AL2344" s="28">
        <v>0</v>
      </c>
      <c r="AM2344" s="28"/>
      <c r="AN2344" s="28"/>
      <c r="AQ2344" s="24">
        <f t="shared" si="182"/>
        <v>1556.1819475000002</v>
      </c>
      <c r="AS2344" s="47">
        <f t="shared" si="185"/>
        <v>247.5</v>
      </c>
      <c r="AU2344" s="20">
        <f t="shared" si="181"/>
        <v>1803.6819475000002</v>
      </c>
      <c r="AW2344" s="20">
        <f t="shared" si="183"/>
        <v>370.71113749999995</v>
      </c>
    </row>
    <row r="2345" spans="1:49" x14ac:dyDescent="0.25">
      <c r="A2345" t="str">
        <f>VLOOKUP($B2345,'Cushing Balance'!$C$2:$E$500,3,TRUE)</f>
        <v>502015</v>
      </c>
      <c r="B2345" s="38">
        <v>42356</v>
      </c>
      <c r="C2345" s="32"/>
      <c r="D2345" s="101">
        <v>442.49099999999999</v>
      </c>
      <c r="E2345" s="110">
        <v>161.58739583333335</v>
      </c>
      <c r="F2345" s="105">
        <v>299.57170833333333</v>
      </c>
      <c r="G2345" s="28"/>
      <c r="H2345" s="111">
        <v>133.37285416666666</v>
      </c>
      <c r="I2345" s="106">
        <v>89.122229166666671</v>
      </c>
      <c r="J2345" s="109">
        <v>309.86535416666669</v>
      </c>
      <c r="K2345" s="104">
        <v>86.082624999999993</v>
      </c>
      <c r="L2345" s="107">
        <v>0</v>
      </c>
      <c r="M2345" s="117">
        <v>364.5943125</v>
      </c>
      <c r="N2345" s="108">
        <v>114.05895833333332</v>
      </c>
      <c r="O2345" s="116">
        <v>32.093874999999997</v>
      </c>
      <c r="P2345" s="116"/>
      <c r="Q2345" s="116"/>
      <c r="R2345" s="39">
        <v>0</v>
      </c>
      <c r="S2345" s="180">
        <v>353.09785416666671</v>
      </c>
      <c r="T2345" s="180">
        <f t="shared" si="184"/>
        <v>-11.496458333333294</v>
      </c>
      <c r="V2345" s="24">
        <f t="shared" si="179"/>
        <v>2032.8403125000002</v>
      </c>
      <c r="X2345" s="5">
        <v>82</v>
      </c>
      <c r="Z2345" s="20">
        <f t="shared" si="180"/>
        <v>2114.8403125000004</v>
      </c>
      <c r="AA2345" s="59">
        <f t="shared" si="178"/>
        <v>42356</v>
      </c>
      <c r="AB2345" s="25">
        <v>130.92251999999999</v>
      </c>
      <c r="AC2345" s="52">
        <v>111.27821</v>
      </c>
      <c r="AD2345" s="53">
        <v>275.19034999999997</v>
      </c>
      <c r="AE2345" s="54">
        <v>429.30741999999998</v>
      </c>
      <c r="AF2345" s="55">
        <v>195.29981000000001</v>
      </c>
      <c r="AG2345" s="56">
        <v>29.575689999999998</v>
      </c>
      <c r="AH2345" s="100">
        <v>199.95416666666665</v>
      </c>
      <c r="AI2345" s="28">
        <v>0</v>
      </c>
      <c r="AJ2345" s="58">
        <v>7.9815200000000006</v>
      </c>
      <c r="AK2345" s="58"/>
      <c r="AL2345" s="28">
        <v>0</v>
      </c>
      <c r="AM2345" s="28"/>
      <c r="AN2345" s="28"/>
      <c r="AQ2345" s="24">
        <f t="shared" si="182"/>
        <v>1379.5096866666665</v>
      </c>
      <c r="AS2345" s="47">
        <f t="shared" si="185"/>
        <v>247.5</v>
      </c>
      <c r="AU2345" s="20">
        <f t="shared" si="181"/>
        <v>1627.0096866666665</v>
      </c>
      <c r="AW2345" s="20">
        <f t="shared" si="183"/>
        <v>487.8306258333339</v>
      </c>
    </row>
    <row r="2346" spans="1:49" x14ac:dyDescent="0.25">
      <c r="A2346" t="str">
        <f>VLOOKUP($B2346,'Cushing Balance'!$C$2:$E$500,3,TRUE)</f>
        <v>512015</v>
      </c>
      <c r="B2346" s="38">
        <v>42357</v>
      </c>
      <c r="C2346" s="32"/>
      <c r="D2346" s="101">
        <v>98.333330000000004</v>
      </c>
      <c r="E2346" s="110">
        <v>144.09393750000001</v>
      </c>
      <c r="F2346" s="105">
        <v>263.92329166666667</v>
      </c>
      <c r="G2346" s="28"/>
      <c r="H2346" s="111">
        <v>138.35183333333333</v>
      </c>
      <c r="I2346" s="106">
        <v>72.754312499999997</v>
      </c>
      <c r="J2346" s="109">
        <v>331.00716666666671</v>
      </c>
      <c r="K2346" s="104">
        <v>84.876854166666675</v>
      </c>
      <c r="L2346" s="107">
        <v>0</v>
      </c>
      <c r="M2346" s="117">
        <v>240.8550625</v>
      </c>
      <c r="N2346" s="108">
        <v>132.05335416666665</v>
      </c>
      <c r="O2346" s="116">
        <v>8.2636874999999996</v>
      </c>
      <c r="P2346" s="116"/>
      <c r="Q2346" s="116"/>
      <c r="R2346" s="39">
        <v>0</v>
      </c>
      <c r="S2346" s="180">
        <v>302.57481250000001</v>
      </c>
      <c r="T2346" s="180">
        <f t="shared" si="184"/>
        <v>61.719750000000005</v>
      </c>
      <c r="V2346" s="24">
        <f t="shared" si="179"/>
        <v>1514.5128300000001</v>
      </c>
      <c r="X2346" s="5">
        <v>82</v>
      </c>
      <c r="Z2346" s="20">
        <f t="shared" si="180"/>
        <v>1596.5128300000001</v>
      </c>
      <c r="AA2346" s="59">
        <f t="shared" si="178"/>
        <v>42357</v>
      </c>
      <c r="AB2346" s="25">
        <v>130.38580999999999</v>
      </c>
      <c r="AC2346" s="52">
        <v>297.96797999999995</v>
      </c>
      <c r="AD2346" s="53">
        <v>348.12540000000001</v>
      </c>
      <c r="AE2346" s="54">
        <v>492.87225000000001</v>
      </c>
      <c r="AF2346" s="55">
        <v>198.90649999999999</v>
      </c>
      <c r="AG2346" s="56">
        <v>36.30565</v>
      </c>
      <c r="AH2346" s="100">
        <v>192.02322916666665</v>
      </c>
      <c r="AI2346" s="28">
        <v>0</v>
      </c>
      <c r="AJ2346" s="58">
        <v>12.660399999999999</v>
      </c>
      <c r="AK2346" s="58"/>
      <c r="AL2346" s="28">
        <v>0</v>
      </c>
      <c r="AM2346" s="28"/>
      <c r="AN2346" s="28"/>
      <c r="AQ2346" s="24">
        <f t="shared" si="182"/>
        <v>1709.2472191666666</v>
      </c>
      <c r="AS2346" s="47">
        <f t="shared" si="185"/>
        <v>247.5</v>
      </c>
      <c r="AU2346" s="20">
        <f t="shared" si="181"/>
        <v>1956.7472191666666</v>
      </c>
      <c r="AW2346" s="20">
        <f t="shared" si="183"/>
        <v>-360.23438916666646</v>
      </c>
    </row>
    <row r="2347" spans="1:49" x14ac:dyDescent="0.25">
      <c r="A2347" t="str">
        <f>VLOOKUP($B2347,'Cushing Balance'!$C$2:$E$500,3,TRUE)</f>
        <v>512015</v>
      </c>
      <c r="B2347" s="38">
        <v>42358</v>
      </c>
      <c r="C2347" s="32"/>
      <c r="D2347" s="101">
        <v>183.81739999999999</v>
      </c>
      <c r="E2347" s="110">
        <v>147.54262499999999</v>
      </c>
      <c r="F2347" s="105">
        <v>196.2661875</v>
      </c>
      <c r="G2347" s="28"/>
      <c r="H2347" s="111">
        <v>136.76124999999999</v>
      </c>
      <c r="I2347" s="106">
        <v>72.566249999999997</v>
      </c>
      <c r="J2347" s="109">
        <v>331.06993749999998</v>
      </c>
      <c r="K2347" s="104">
        <v>82.252729166666668</v>
      </c>
      <c r="L2347" s="107">
        <v>0</v>
      </c>
      <c r="M2347" s="117">
        <v>240.9385</v>
      </c>
      <c r="N2347" s="108">
        <v>146.14568750000001</v>
      </c>
      <c r="O2347" s="116">
        <v>15.637083333333333</v>
      </c>
      <c r="P2347" s="116"/>
      <c r="Q2347" s="116"/>
      <c r="R2347" s="39">
        <v>0</v>
      </c>
      <c r="S2347" s="180">
        <v>239.85218750000001</v>
      </c>
      <c r="T2347" s="180">
        <f t="shared" si="184"/>
        <v>-1.0863124999999911</v>
      </c>
      <c r="V2347" s="24">
        <f t="shared" si="179"/>
        <v>1552.99765</v>
      </c>
      <c r="X2347" s="5">
        <v>82</v>
      </c>
      <c r="Z2347" s="20">
        <f t="shared" si="180"/>
        <v>1634.99765</v>
      </c>
      <c r="AA2347" s="59">
        <f t="shared" si="178"/>
        <v>42358</v>
      </c>
      <c r="AB2347" s="25">
        <v>137.78955999999999</v>
      </c>
      <c r="AC2347" s="52">
        <v>247.9555</v>
      </c>
      <c r="AD2347" s="53">
        <v>339.67379</v>
      </c>
      <c r="AE2347" s="54">
        <v>494.07144</v>
      </c>
      <c r="AF2347" s="55">
        <v>198.62669</v>
      </c>
      <c r="AG2347" s="56">
        <v>37.622900000000001</v>
      </c>
      <c r="AH2347" s="100">
        <v>185.25266666666667</v>
      </c>
      <c r="AI2347" s="28">
        <v>0</v>
      </c>
      <c r="AJ2347" s="58">
        <v>15.970420000000001</v>
      </c>
      <c r="AK2347" s="58"/>
      <c r="AL2347" s="28">
        <v>0</v>
      </c>
      <c r="AM2347" s="28"/>
      <c r="AN2347" s="28"/>
      <c r="AQ2347" s="24">
        <f t="shared" si="182"/>
        <v>1656.9629666666669</v>
      </c>
      <c r="AS2347" s="47">
        <f t="shared" si="185"/>
        <v>247.5</v>
      </c>
      <c r="AU2347" s="20">
        <f t="shared" si="181"/>
        <v>1904.4629666666669</v>
      </c>
      <c r="AW2347" s="20">
        <f t="shared" si="183"/>
        <v>-269.46531666666692</v>
      </c>
    </row>
    <row r="2348" spans="1:49" x14ac:dyDescent="0.25">
      <c r="A2348" t="str">
        <f>VLOOKUP($B2348,'Cushing Balance'!$C$2:$E$500,3,TRUE)</f>
        <v>512015</v>
      </c>
      <c r="B2348" s="38">
        <v>42359</v>
      </c>
      <c r="C2348" s="32"/>
      <c r="D2348" s="101">
        <v>381.04167000000001</v>
      </c>
      <c r="E2348" s="110">
        <v>133.70020833333334</v>
      </c>
      <c r="F2348" s="105">
        <v>182.73479166666667</v>
      </c>
      <c r="G2348" s="28"/>
      <c r="H2348" s="111">
        <v>136.47529166666666</v>
      </c>
      <c r="I2348" s="106">
        <v>77.72452083333333</v>
      </c>
      <c r="J2348" s="109">
        <v>330.72802083333329</v>
      </c>
      <c r="K2348" s="104">
        <v>77.663583333333335</v>
      </c>
      <c r="L2348" s="107">
        <v>0</v>
      </c>
      <c r="M2348" s="117">
        <v>256.93664583333333</v>
      </c>
      <c r="N2348" s="108">
        <v>137.3550625</v>
      </c>
      <c r="O2348" s="116">
        <v>5.8228125000000004</v>
      </c>
      <c r="P2348" s="116"/>
      <c r="Q2348" s="116"/>
      <c r="R2348" s="39">
        <v>0</v>
      </c>
      <c r="S2348" s="180">
        <v>339.78683333333333</v>
      </c>
      <c r="T2348" s="180">
        <f t="shared" si="184"/>
        <v>82.850187500000004</v>
      </c>
      <c r="V2348" s="24">
        <f t="shared" si="179"/>
        <v>1720.1826074999999</v>
      </c>
      <c r="X2348" s="5">
        <v>82</v>
      </c>
      <c r="Z2348" s="20">
        <f t="shared" si="180"/>
        <v>1802.1826074999999</v>
      </c>
      <c r="AA2348" s="59">
        <f t="shared" si="178"/>
        <v>42359</v>
      </c>
      <c r="AB2348" s="25">
        <v>136.696</v>
      </c>
      <c r="AC2348" s="52">
        <v>350.22438</v>
      </c>
      <c r="AD2348" s="53">
        <v>291.83888000000002</v>
      </c>
      <c r="AE2348" s="54">
        <v>361.83694000000003</v>
      </c>
      <c r="AF2348" s="55">
        <v>194.50882999999999</v>
      </c>
      <c r="AG2348" s="56">
        <v>38.298349999999999</v>
      </c>
      <c r="AH2348" s="100">
        <v>177.43268749999999</v>
      </c>
      <c r="AI2348" s="28">
        <v>0</v>
      </c>
      <c r="AJ2348" s="58">
        <v>16.121269999999999</v>
      </c>
      <c r="AK2348" s="58"/>
      <c r="AL2348" s="28">
        <v>0</v>
      </c>
      <c r="AM2348" s="28"/>
      <c r="AN2348" s="28"/>
      <c r="AQ2348" s="24">
        <f t="shared" si="182"/>
        <v>1566.9573375</v>
      </c>
      <c r="AS2348" s="47">
        <f>315*0.9</f>
        <v>283.5</v>
      </c>
      <c r="AU2348" s="20">
        <f t="shared" si="181"/>
        <v>1850.4573375</v>
      </c>
      <c r="AW2348" s="20">
        <f t="shared" si="183"/>
        <v>-48.274730000000091</v>
      </c>
    </row>
    <row r="2349" spans="1:49" x14ac:dyDescent="0.25">
      <c r="A2349" t="str">
        <f>VLOOKUP($B2349,'Cushing Balance'!$C$2:$E$500,3,TRUE)</f>
        <v>512015</v>
      </c>
      <c r="B2349" s="38">
        <v>42360</v>
      </c>
      <c r="C2349" s="32"/>
      <c r="D2349" s="101">
        <v>245.06579000000002</v>
      </c>
      <c r="E2349" s="110">
        <v>154.70610416666665</v>
      </c>
      <c r="F2349" s="105">
        <v>125.5449375</v>
      </c>
      <c r="G2349" s="28"/>
      <c r="H2349" s="111">
        <v>135.13050000000001</v>
      </c>
      <c r="I2349" s="106">
        <v>73.681708333333333</v>
      </c>
      <c r="J2349" s="109">
        <v>327.78870833333332</v>
      </c>
      <c r="K2349" s="104">
        <v>83.077062499999997</v>
      </c>
      <c r="L2349" s="107">
        <v>0</v>
      </c>
      <c r="M2349" s="117">
        <v>365.21685416666668</v>
      </c>
      <c r="N2349" s="108">
        <v>121.59741666666667</v>
      </c>
      <c r="O2349" s="116">
        <v>6.0583125000000004</v>
      </c>
      <c r="P2349" s="116"/>
      <c r="Q2349" s="116"/>
      <c r="R2349" s="39">
        <v>0</v>
      </c>
      <c r="S2349" s="180">
        <v>373.44608333333332</v>
      </c>
      <c r="T2349" s="180">
        <f t="shared" si="184"/>
        <v>8.2292291666666415</v>
      </c>
      <c r="V2349" s="24">
        <f t="shared" si="179"/>
        <v>1637.8673941666668</v>
      </c>
      <c r="X2349" s="5">
        <v>82</v>
      </c>
      <c r="Z2349" s="20">
        <f t="shared" si="180"/>
        <v>1719.8673941666668</v>
      </c>
      <c r="AA2349" s="59">
        <f t="shared" si="178"/>
        <v>42360</v>
      </c>
      <c r="AB2349" s="25">
        <v>145.79413</v>
      </c>
      <c r="AC2349" s="52">
        <v>331.95684999999997</v>
      </c>
      <c r="AD2349" s="53">
        <v>218.21299999999999</v>
      </c>
      <c r="AE2349" s="54">
        <v>486.39415000000002</v>
      </c>
      <c r="AF2349" s="55">
        <v>196.79694000000001</v>
      </c>
      <c r="AG2349" s="56">
        <v>37.569650000000003</v>
      </c>
      <c r="AH2349" s="100">
        <v>185.34381250000001</v>
      </c>
      <c r="AI2349" s="28">
        <v>0</v>
      </c>
      <c r="AJ2349" s="58">
        <v>16.004020000000001</v>
      </c>
      <c r="AK2349" s="58"/>
      <c r="AL2349" s="28">
        <v>0</v>
      </c>
      <c r="AM2349" s="28"/>
      <c r="AN2349" s="28"/>
      <c r="AQ2349" s="24">
        <f t="shared" si="182"/>
        <v>1618.0725525</v>
      </c>
      <c r="AS2349" s="47">
        <f t="shared" ref="AS2349:AS2381" si="186">315*0.9</f>
        <v>283.5</v>
      </c>
      <c r="AU2349" s="20">
        <f t="shared" si="181"/>
        <v>1901.5725525</v>
      </c>
      <c r="AW2349" s="20">
        <f t="shared" si="183"/>
        <v>-181.7051583333332</v>
      </c>
    </row>
    <row r="2350" spans="1:49" x14ac:dyDescent="0.25">
      <c r="A2350" t="str">
        <f>VLOOKUP($B2350,'Cushing Balance'!$C$2:$E$500,3,TRUE)</f>
        <v>512015</v>
      </c>
      <c r="B2350" s="38">
        <v>42361</v>
      </c>
      <c r="C2350" s="32"/>
      <c r="D2350" s="101">
        <v>157.31174999999999</v>
      </c>
      <c r="E2350" s="110">
        <v>170.22120833333335</v>
      </c>
      <c r="F2350" s="105">
        <v>230.90752083333334</v>
      </c>
      <c r="G2350" s="28"/>
      <c r="H2350" s="111">
        <v>118.16908333333333</v>
      </c>
      <c r="I2350" s="106">
        <v>81.423229166666673</v>
      </c>
      <c r="J2350" s="109">
        <v>322.45249999999999</v>
      </c>
      <c r="K2350" s="104">
        <v>82.033708333333323</v>
      </c>
      <c r="L2350" s="107">
        <v>0</v>
      </c>
      <c r="M2350" s="117">
        <v>268.37666666666667</v>
      </c>
      <c r="N2350" s="108">
        <v>99.005125000000007</v>
      </c>
      <c r="O2350" s="116">
        <v>11.386145833333332</v>
      </c>
      <c r="P2350" s="116"/>
      <c r="Q2350" s="116"/>
      <c r="R2350" s="39">
        <v>0</v>
      </c>
      <c r="S2350" s="180">
        <v>280.13272916666671</v>
      </c>
      <c r="T2350" s="180">
        <f t="shared" si="184"/>
        <v>11.756062500000041</v>
      </c>
      <c r="V2350" s="24">
        <f t="shared" si="179"/>
        <v>1541.2869375</v>
      </c>
      <c r="X2350" s="5">
        <v>82</v>
      </c>
      <c r="Z2350" s="20">
        <f t="shared" si="180"/>
        <v>1623.2869375</v>
      </c>
      <c r="AA2350" s="59">
        <f t="shared" si="178"/>
        <v>42361</v>
      </c>
      <c r="AB2350" s="25">
        <v>142.7885</v>
      </c>
      <c r="AC2350" s="52">
        <v>350.53708</v>
      </c>
      <c r="AD2350" s="53">
        <v>315.52346</v>
      </c>
      <c r="AE2350" s="54">
        <v>394.68215000000004</v>
      </c>
      <c r="AF2350" s="55">
        <v>219.09630999999999</v>
      </c>
      <c r="AG2350" s="56">
        <v>34.288899999999998</v>
      </c>
      <c r="AH2350" s="100">
        <v>169.85716666666664</v>
      </c>
      <c r="AI2350" s="28">
        <v>0</v>
      </c>
      <c r="AJ2350" s="58">
        <v>15.693809999999999</v>
      </c>
      <c r="AK2350" s="58"/>
      <c r="AL2350" s="28">
        <v>0</v>
      </c>
      <c r="AM2350" s="28"/>
      <c r="AN2350" s="28"/>
      <c r="AQ2350" s="24">
        <f t="shared" si="182"/>
        <v>1642.4673766666667</v>
      </c>
      <c r="AS2350" s="47">
        <f t="shared" si="186"/>
        <v>283.5</v>
      </c>
      <c r="AU2350" s="20">
        <f t="shared" si="181"/>
        <v>1925.9673766666667</v>
      </c>
      <c r="AW2350" s="20">
        <f t="shared" si="183"/>
        <v>-302.6804391666667</v>
      </c>
    </row>
    <row r="2351" spans="1:49" x14ac:dyDescent="0.25">
      <c r="A2351" t="str">
        <f>VLOOKUP($B2351,'Cushing Balance'!$C$2:$E$500,3,TRUE)</f>
        <v>512015</v>
      </c>
      <c r="B2351" s="38">
        <v>42362</v>
      </c>
      <c r="C2351" s="32"/>
      <c r="D2351" s="101">
        <v>439.10971000000001</v>
      </c>
      <c r="E2351" s="110">
        <v>109.27316666666667</v>
      </c>
      <c r="F2351" s="105">
        <v>186.76914583333334</v>
      </c>
      <c r="G2351" s="28"/>
      <c r="H2351" s="111">
        <v>117.4670625</v>
      </c>
      <c r="I2351" s="106">
        <v>82.950374999999994</v>
      </c>
      <c r="J2351" s="109">
        <v>320.89356249999997</v>
      </c>
      <c r="K2351" s="104">
        <v>80.178041666666672</v>
      </c>
      <c r="L2351" s="107">
        <v>0</v>
      </c>
      <c r="M2351" s="117">
        <v>194.85845833333335</v>
      </c>
      <c r="N2351" s="108">
        <v>119.14664583333332</v>
      </c>
      <c r="O2351" s="116">
        <v>7.0393333333333334</v>
      </c>
      <c r="P2351" s="116"/>
      <c r="Q2351" s="116"/>
      <c r="R2351" s="39">
        <v>0</v>
      </c>
      <c r="S2351" s="180">
        <v>241.52029166666665</v>
      </c>
      <c r="T2351" s="180">
        <f t="shared" si="184"/>
        <v>46.661833333333306</v>
      </c>
      <c r="V2351" s="24">
        <f t="shared" si="179"/>
        <v>1657.6855016666668</v>
      </c>
      <c r="X2351" s="5">
        <v>82</v>
      </c>
      <c r="Z2351" s="20">
        <f t="shared" si="180"/>
        <v>1739.6855016666668</v>
      </c>
      <c r="AA2351" s="59">
        <f t="shared" si="178"/>
        <v>42362</v>
      </c>
      <c r="AB2351" s="25">
        <v>148.02082999999999</v>
      </c>
      <c r="AC2351" s="52">
        <v>349.59788000000003</v>
      </c>
      <c r="AD2351" s="53">
        <v>274.31849999999997</v>
      </c>
      <c r="AE2351" s="54">
        <v>466.79852</v>
      </c>
      <c r="AF2351" s="55">
        <v>223.81823</v>
      </c>
      <c r="AG2351" s="56">
        <v>38.641190000000002</v>
      </c>
      <c r="AH2351" s="100">
        <v>144.89877083333334</v>
      </c>
      <c r="AI2351" s="28">
        <v>0</v>
      </c>
      <c r="AJ2351" s="58">
        <v>15.94683</v>
      </c>
      <c r="AK2351" s="58"/>
      <c r="AL2351" s="28">
        <v>0</v>
      </c>
      <c r="AM2351" s="28"/>
      <c r="AN2351" s="28"/>
      <c r="AQ2351" s="24">
        <f t="shared" si="182"/>
        <v>1662.0407508333337</v>
      </c>
      <c r="AS2351" s="47">
        <f t="shared" si="186"/>
        <v>283.5</v>
      </c>
      <c r="AU2351" s="20">
        <f t="shared" si="181"/>
        <v>1945.5407508333337</v>
      </c>
      <c r="AW2351" s="20">
        <f t="shared" si="183"/>
        <v>-205.85524916666691</v>
      </c>
    </row>
    <row r="2352" spans="1:49" x14ac:dyDescent="0.25">
      <c r="A2352" t="str">
        <f>VLOOKUP($B2352,'Cushing Balance'!$C$2:$E$500,3,TRUE)</f>
        <v>512015</v>
      </c>
      <c r="B2352" s="38">
        <v>42363</v>
      </c>
      <c r="C2352" s="32"/>
      <c r="D2352" s="101">
        <v>251.96232999999998</v>
      </c>
      <c r="E2352" s="110">
        <v>171.13566666666665</v>
      </c>
      <c r="F2352" s="105">
        <v>207.02402083333334</v>
      </c>
      <c r="G2352" s="28"/>
      <c r="H2352" s="111">
        <v>137.1543125</v>
      </c>
      <c r="I2352" s="106">
        <v>95.269458333333333</v>
      </c>
      <c r="J2352" s="109">
        <v>317.551625</v>
      </c>
      <c r="K2352" s="104">
        <v>84.065124999999995</v>
      </c>
      <c r="L2352" s="107">
        <v>0</v>
      </c>
      <c r="M2352" s="117">
        <v>168.24866666666665</v>
      </c>
      <c r="N2352" s="108">
        <v>150</v>
      </c>
      <c r="O2352" s="116">
        <v>5.4682916666666666</v>
      </c>
      <c r="P2352" s="116"/>
      <c r="Q2352" s="116"/>
      <c r="R2352" s="39">
        <v>0</v>
      </c>
      <c r="S2352" s="180">
        <v>249.63939583333334</v>
      </c>
      <c r="T2352" s="180">
        <f t="shared" si="184"/>
        <v>81.390729166666688</v>
      </c>
      <c r="V2352" s="24">
        <f t="shared" si="179"/>
        <v>1587.8794966666665</v>
      </c>
      <c r="X2352" s="5">
        <v>82</v>
      </c>
      <c r="Z2352" s="20">
        <f t="shared" si="180"/>
        <v>1669.8794966666665</v>
      </c>
      <c r="AA2352" s="59">
        <f t="shared" si="178"/>
        <v>42363</v>
      </c>
      <c r="AB2352" s="25">
        <v>144.57935000000001</v>
      </c>
      <c r="AC2352" s="52">
        <v>302.74450000000002</v>
      </c>
      <c r="AD2352" s="53">
        <v>288.12756000000002</v>
      </c>
      <c r="AE2352" s="54">
        <v>451.47879</v>
      </c>
      <c r="AF2352" s="55">
        <v>203.49398000000002</v>
      </c>
      <c r="AG2352" s="56">
        <v>38.830269999999999</v>
      </c>
      <c r="AH2352" s="100">
        <v>159.35404166666666</v>
      </c>
      <c r="AI2352" s="28">
        <v>0</v>
      </c>
      <c r="AJ2352" s="58">
        <v>15.775559999999999</v>
      </c>
      <c r="AK2352" s="58"/>
      <c r="AL2352" s="28">
        <v>0</v>
      </c>
      <c r="AM2352" s="28"/>
      <c r="AN2352" s="28"/>
      <c r="AQ2352" s="24">
        <f t="shared" si="182"/>
        <v>1604.3840516666667</v>
      </c>
      <c r="AS2352" s="47">
        <f t="shared" si="186"/>
        <v>283.5</v>
      </c>
      <c r="AU2352" s="20">
        <f t="shared" si="181"/>
        <v>1887.8840516666667</v>
      </c>
      <c r="AW2352" s="20">
        <f t="shared" si="183"/>
        <v>-218.00455500000021</v>
      </c>
    </row>
    <row r="2353" spans="1:49" x14ac:dyDescent="0.25">
      <c r="A2353" t="str">
        <f>VLOOKUP($B2353,'Cushing Balance'!$C$2:$E$500,3,TRUE)</f>
        <v>522015</v>
      </c>
      <c r="B2353" s="38">
        <v>42364</v>
      </c>
      <c r="C2353" s="32"/>
      <c r="D2353" s="101">
        <v>221.0264</v>
      </c>
      <c r="E2353" s="110">
        <v>192.53466666666665</v>
      </c>
      <c r="F2353" s="105">
        <v>273.58197916666671</v>
      </c>
      <c r="G2353" s="28"/>
      <c r="H2353" s="111">
        <v>137.95233333333334</v>
      </c>
      <c r="I2353" s="106">
        <v>76.837395833333332</v>
      </c>
      <c r="J2353" s="109">
        <v>325.12102083333332</v>
      </c>
      <c r="K2353" s="104">
        <v>76.366354166666667</v>
      </c>
      <c r="L2353" s="107">
        <v>0</v>
      </c>
      <c r="M2353" s="117">
        <v>217.71504166666665</v>
      </c>
      <c r="N2353" s="108">
        <v>144.02702083333335</v>
      </c>
      <c r="O2353" s="116">
        <v>9.6490624999999994</v>
      </c>
      <c r="P2353" s="116"/>
      <c r="Q2353" s="116"/>
      <c r="R2353" s="39">
        <v>0</v>
      </c>
      <c r="S2353" s="180">
        <v>258.12570833333336</v>
      </c>
      <c r="T2353" s="180">
        <f t="shared" si="184"/>
        <v>40.410666666666714</v>
      </c>
      <c r="V2353" s="24">
        <f t="shared" si="179"/>
        <v>1674.811275</v>
      </c>
      <c r="X2353" s="5">
        <v>82</v>
      </c>
      <c r="Z2353" s="20">
        <f t="shared" si="180"/>
        <v>1756.811275</v>
      </c>
      <c r="AA2353" s="59">
        <f t="shared" si="178"/>
        <v>42364</v>
      </c>
      <c r="AB2353" s="25">
        <v>130.55508</v>
      </c>
      <c r="AC2353" s="52">
        <v>241.0051</v>
      </c>
      <c r="AD2353" s="53">
        <v>249.40682999999999</v>
      </c>
      <c r="AE2353" s="54">
        <v>456.84065000000004</v>
      </c>
      <c r="AF2353" s="55">
        <v>200.32073</v>
      </c>
      <c r="AG2353" s="56">
        <v>38.995940000000004</v>
      </c>
      <c r="AH2353" s="100">
        <v>119.18758333333332</v>
      </c>
      <c r="AI2353" s="28">
        <v>0</v>
      </c>
      <c r="AJ2353" s="58">
        <v>11.10069</v>
      </c>
      <c r="AK2353" s="58"/>
      <c r="AL2353" s="28">
        <v>0</v>
      </c>
      <c r="AM2353" s="28"/>
      <c r="AN2353" s="28"/>
      <c r="AQ2353" s="24">
        <f t="shared" si="182"/>
        <v>1447.4126033333332</v>
      </c>
      <c r="AS2353" s="47">
        <f t="shared" si="186"/>
        <v>283.5</v>
      </c>
      <c r="AU2353" s="20">
        <f t="shared" si="181"/>
        <v>1730.9126033333332</v>
      </c>
      <c r="AW2353" s="20">
        <f t="shared" si="183"/>
        <v>25.898671666666814</v>
      </c>
    </row>
    <row r="2354" spans="1:49" x14ac:dyDescent="0.25">
      <c r="A2354" t="str">
        <f>VLOOKUP($B2354,'Cushing Balance'!$C$2:$E$500,3,TRUE)</f>
        <v>522015</v>
      </c>
      <c r="B2354" s="38">
        <v>42365</v>
      </c>
      <c r="C2354" s="32"/>
      <c r="D2354" s="101">
        <v>70.331149999999994</v>
      </c>
      <c r="E2354" s="110">
        <v>194.86714583333335</v>
      </c>
      <c r="F2354" s="105">
        <v>304.96543750000001</v>
      </c>
      <c r="G2354" s="28"/>
      <c r="H2354" s="111">
        <v>138.19020833333335</v>
      </c>
      <c r="I2354" s="106">
        <v>19.913</v>
      </c>
      <c r="J2354" s="109">
        <v>317.21885416666669</v>
      </c>
      <c r="K2354" s="104">
        <v>52.630979166666663</v>
      </c>
      <c r="L2354" s="107">
        <v>6.2815000000000003</v>
      </c>
      <c r="M2354" s="117">
        <v>326.41362500000002</v>
      </c>
      <c r="N2354" s="108">
        <v>56.874812499999997</v>
      </c>
      <c r="O2354" s="116">
        <v>3.5469374999999999</v>
      </c>
      <c r="P2354" s="116"/>
      <c r="Q2354" s="116"/>
      <c r="R2354" s="39">
        <v>0</v>
      </c>
      <c r="S2354" s="180">
        <v>306.61897916666669</v>
      </c>
      <c r="T2354" s="180">
        <f t="shared" si="184"/>
        <v>-19.794645833333334</v>
      </c>
      <c r="V2354" s="24">
        <f t="shared" si="179"/>
        <v>1491.2336500000001</v>
      </c>
      <c r="X2354" s="5">
        <v>82</v>
      </c>
      <c r="Z2354" s="20">
        <f t="shared" si="180"/>
        <v>1573.2336500000001</v>
      </c>
      <c r="AA2354" s="59">
        <f t="shared" si="178"/>
        <v>42365</v>
      </c>
      <c r="AB2354" s="25">
        <v>132.21713</v>
      </c>
      <c r="AC2354" s="52">
        <v>352.72717</v>
      </c>
      <c r="AD2354" s="53">
        <v>276.13665000000003</v>
      </c>
      <c r="AE2354" s="54">
        <v>512.56142</v>
      </c>
      <c r="AF2354" s="55">
        <v>201.01002</v>
      </c>
      <c r="AG2354" s="56">
        <v>15.01702</v>
      </c>
      <c r="AH2354" s="100">
        <v>122.93679166666666</v>
      </c>
      <c r="AI2354" s="28">
        <v>0</v>
      </c>
      <c r="AJ2354" s="58">
        <v>8.7397500000000008</v>
      </c>
      <c r="AK2354" s="58"/>
      <c r="AL2354" s="28">
        <v>0</v>
      </c>
      <c r="AM2354" s="28"/>
      <c r="AN2354" s="28"/>
      <c r="AQ2354" s="24">
        <f t="shared" si="182"/>
        <v>1621.3459516666667</v>
      </c>
      <c r="AS2354" s="47">
        <f t="shared" si="186"/>
        <v>283.5</v>
      </c>
      <c r="AU2354" s="20">
        <f t="shared" si="181"/>
        <v>1904.8459516666667</v>
      </c>
      <c r="AW2354" s="20">
        <f t="shared" si="183"/>
        <v>-331.61230166666655</v>
      </c>
    </row>
    <row r="2355" spans="1:49" x14ac:dyDescent="0.25">
      <c r="A2355" t="str">
        <f>VLOOKUP($B2355,'Cushing Balance'!$C$2:$E$500,3,TRUE)</f>
        <v>522015</v>
      </c>
      <c r="B2355" s="38">
        <v>42366</v>
      </c>
      <c r="C2355" s="32"/>
      <c r="D2355" s="101">
        <v>443.49959999999999</v>
      </c>
      <c r="E2355" s="110">
        <v>117.69691666666667</v>
      </c>
      <c r="F2355" s="105">
        <v>163.66918749999999</v>
      </c>
      <c r="G2355" s="28"/>
      <c r="H2355" s="111">
        <v>137.23068749999999</v>
      </c>
      <c r="I2355" s="106">
        <v>0</v>
      </c>
      <c r="J2355" s="109">
        <v>307.20920833333332</v>
      </c>
      <c r="K2355" s="104">
        <v>19.197187499999998</v>
      </c>
      <c r="L2355" s="107">
        <v>6.7038124999999997</v>
      </c>
      <c r="M2355" s="117">
        <v>271.56127083333331</v>
      </c>
      <c r="N2355" s="108">
        <v>0.36827083333333333</v>
      </c>
      <c r="O2355" s="116">
        <v>0</v>
      </c>
      <c r="P2355" s="116"/>
      <c r="Q2355" s="116"/>
      <c r="R2355" s="39">
        <v>0</v>
      </c>
      <c r="S2355" s="180">
        <v>282.31381249999998</v>
      </c>
      <c r="T2355" s="180">
        <f t="shared" si="184"/>
        <v>10.752541666666673</v>
      </c>
      <c r="V2355" s="24">
        <f t="shared" si="179"/>
        <v>1467.1361416666666</v>
      </c>
      <c r="X2355" s="5">
        <v>82</v>
      </c>
      <c r="Z2355" s="20">
        <f t="shared" si="180"/>
        <v>1549.1361416666666</v>
      </c>
      <c r="AA2355" s="59">
        <f t="shared" si="178"/>
        <v>42366</v>
      </c>
      <c r="AB2355" s="25">
        <v>129.85571000000002</v>
      </c>
      <c r="AC2355" s="52">
        <v>361.92288000000002</v>
      </c>
      <c r="AD2355" s="53">
        <v>339.51716999999996</v>
      </c>
      <c r="AE2355" s="54">
        <v>473.92829</v>
      </c>
      <c r="AF2355" s="55">
        <v>200.25649999999999</v>
      </c>
      <c r="AG2355" s="56">
        <v>0</v>
      </c>
      <c r="AH2355" s="100">
        <v>153.87868750000001</v>
      </c>
      <c r="AI2355" s="28">
        <v>0</v>
      </c>
      <c r="AJ2355" s="58">
        <v>8.3664400000000008</v>
      </c>
      <c r="AK2355" s="58"/>
      <c r="AL2355" s="28">
        <v>0</v>
      </c>
      <c r="AM2355" s="28"/>
      <c r="AN2355" s="28"/>
      <c r="AQ2355" s="24">
        <f t="shared" si="182"/>
        <v>1667.7256775000001</v>
      </c>
      <c r="AS2355" s="47">
        <f t="shared" si="186"/>
        <v>283.5</v>
      </c>
      <c r="AU2355" s="20">
        <f t="shared" si="181"/>
        <v>1951.2256775000001</v>
      </c>
      <c r="AW2355" s="20">
        <f t="shared" si="183"/>
        <v>-402.08953583333346</v>
      </c>
    </row>
    <row r="2356" spans="1:49" x14ac:dyDescent="0.25">
      <c r="A2356" t="str">
        <f>VLOOKUP($B2356,'Cushing Balance'!$C$2:$E$500,3,TRUE)</f>
        <v>522015</v>
      </c>
      <c r="B2356" s="38">
        <v>42367</v>
      </c>
      <c r="C2356" s="32"/>
      <c r="D2356" s="101">
        <v>343.62675000000002</v>
      </c>
      <c r="E2356" s="110">
        <v>157.88493750000001</v>
      </c>
      <c r="F2356" s="105">
        <v>433.42881249999999</v>
      </c>
      <c r="G2356" s="28"/>
      <c r="H2356" s="111">
        <v>130.27020833333333</v>
      </c>
      <c r="I2356" s="106">
        <v>50.398458333333338</v>
      </c>
      <c r="J2356" s="109">
        <v>291.51974999999999</v>
      </c>
      <c r="K2356" s="104">
        <v>22.934583333333332</v>
      </c>
      <c r="L2356" s="107">
        <v>0.54279166666666667</v>
      </c>
      <c r="M2356" s="117">
        <v>309.01531249999999</v>
      </c>
      <c r="N2356" s="108">
        <v>0</v>
      </c>
      <c r="O2356" s="116">
        <v>6.957583333333333</v>
      </c>
      <c r="P2356" s="116"/>
      <c r="Q2356" s="116"/>
      <c r="R2356" s="39">
        <v>0</v>
      </c>
      <c r="S2356" s="180">
        <v>336.42164583333329</v>
      </c>
      <c r="T2356" s="180">
        <f t="shared" si="184"/>
        <v>27.406333333333293</v>
      </c>
      <c r="V2356" s="24">
        <f t="shared" si="179"/>
        <v>1746.5791875</v>
      </c>
      <c r="X2356" s="5">
        <v>82</v>
      </c>
      <c r="Z2356" s="20">
        <f t="shared" si="180"/>
        <v>1828.5791875</v>
      </c>
      <c r="AA2356" s="59">
        <f t="shared" si="178"/>
        <v>42367</v>
      </c>
      <c r="AB2356" s="25">
        <v>129.99115</v>
      </c>
      <c r="AC2356" s="52">
        <v>382.91244</v>
      </c>
      <c r="AD2356" s="53">
        <v>354.45130999999998</v>
      </c>
      <c r="AE2356" s="54">
        <v>512.09429</v>
      </c>
      <c r="AF2356" s="55">
        <v>139.89821000000001</v>
      </c>
      <c r="AG2356" s="56">
        <v>0</v>
      </c>
      <c r="AH2356" s="100">
        <v>182.40066666666667</v>
      </c>
      <c r="AI2356" s="28">
        <v>0</v>
      </c>
      <c r="AJ2356" s="58">
        <v>11.59773</v>
      </c>
      <c r="AK2356" s="58"/>
      <c r="AL2356" s="28">
        <v>0</v>
      </c>
      <c r="AM2356" s="28"/>
      <c r="AN2356" s="28"/>
      <c r="AQ2356" s="24">
        <f t="shared" si="182"/>
        <v>1713.3457966666667</v>
      </c>
      <c r="AS2356" s="47">
        <f t="shared" si="186"/>
        <v>283.5</v>
      </c>
      <c r="AU2356" s="20">
        <f t="shared" si="181"/>
        <v>1996.8457966666667</v>
      </c>
      <c r="AW2356" s="20">
        <f t="shared" si="183"/>
        <v>-168.26660916666674</v>
      </c>
    </row>
    <row r="2357" spans="1:49" x14ac:dyDescent="0.25">
      <c r="A2357" t="str">
        <f>VLOOKUP($B2357,'Cushing Balance'!$C$2:$E$500,3,TRUE)</f>
        <v>522015</v>
      </c>
      <c r="B2357" s="38">
        <v>42368</v>
      </c>
      <c r="C2357" s="32"/>
      <c r="D2357" s="101">
        <v>172.08332999999999</v>
      </c>
      <c r="E2357" s="110">
        <v>198.33725000000001</v>
      </c>
      <c r="F2357" s="105">
        <v>457.53714583333334</v>
      </c>
      <c r="G2357" s="28"/>
      <c r="H2357" s="111">
        <v>133.12141666666665</v>
      </c>
      <c r="I2357" s="106">
        <v>43.122395833333336</v>
      </c>
      <c r="J2357" s="109">
        <v>290.41908333333333</v>
      </c>
      <c r="K2357" s="104">
        <v>51.845541666666662</v>
      </c>
      <c r="L2357" s="107">
        <v>0</v>
      </c>
      <c r="M2357" s="117">
        <v>318.77199999999999</v>
      </c>
      <c r="N2357" s="108">
        <v>0</v>
      </c>
      <c r="O2357" s="116">
        <v>14.210979166666668</v>
      </c>
      <c r="P2357" s="116"/>
      <c r="Q2357" s="116"/>
      <c r="R2357" s="39">
        <v>0</v>
      </c>
      <c r="S2357" s="180">
        <v>324.57993750000003</v>
      </c>
      <c r="T2357" s="180">
        <f t="shared" si="184"/>
        <v>5.8079375000000368</v>
      </c>
      <c r="V2357" s="24">
        <f t="shared" si="179"/>
        <v>1679.4491424999999</v>
      </c>
      <c r="X2357" s="5">
        <v>82</v>
      </c>
      <c r="Z2357" s="20">
        <f t="shared" si="180"/>
        <v>1761.4491424999999</v>
      </c>
      <c r="AA2357" s="59">
        <f t="shared" si="178"/>
        <v>42368</v>
      </c>
      <c r="AB2357" s="25">
        <v>130</v>
      </c>
      <c r="AC2357" s="52">
        <v>370.30372999999997</v>
      </c>
      <c r="AD2357" s="53">
        <v>371.27696000000003</v>
      </c>
      <c r="AE2357" s="54">
        <v>317.79063000000002</v>
      </c>
      <c r="AF2357" s="55">
        <v>30.992439999999998</v>
      </c>
      <c r="AG2357" s="56">
        <v>2.5069599999999999</v>
      </c>
      <c r="AH2357" s="100">
        <v>180.44568749999999</v>
      </c>
      <c r="AI2357" s="28">
        <v>0</v>
      </c>
      <c r="AJ2357" s="58">
        <v>15.15075</v>
      </c>
      <c r="AK2357" s="58"/>
      <c r="AL2357" s="28">
        <v>0</v>
      </c>
      <c r="AM2357" s="28"/>
      <c r="AN2357" s="28"/>
      <c r="AQ2357" s="24">
        <f t="shared" si="182"/>
        <v>1418.4671575</v>
      </c>
      <c r="AS2357" s="47">
        <f t="shared" si="186"/>
        <v>283.5</v>
      </c>
      <c r="AU2357" s="20">
        <f t="shared" si="181"/>
        <v>1701.9671575</v>
      </c>
      <c r="AW2357" s="20">
        <f t="shared" si="183"/>
        <v>59.481984999999895</v>
      </c>
    </row>
    <row r="2358" spans="1:49" x14ac:dyDescent="0.25">
      <c r="A2358" t="str">
        <f>VLOOKUP($B2358,'Cushing Balance'!$C$2:$E$500,3,TRUE)</f>
        <v>522015</v>
      </c>
      <c r="B2358" s="38">
        <v>42369</v>
      </c>
      <c r="C2358" s="32"/>
      <c r="D2358" s="101">
        <v>216.52843999999999</v>
      </c>
      <c r="E2358" s="110">
        <v>201.88425000000001</v>
      </c>
      <c r="F2358" s="105">
        <v>437.86156249999999</v>
      </c>
      <c r="G2358" s="28"/>
      <c r="H2358" s="111">
        <v>135.94141666666667</v>
      </c>
      <c r="I2358" s="106">
        <v>65.738312500000006</v>
      </c>
      <c r="J2358" s="109">
        <v>288.5114375</v>
      </c>
      <c r="K2358" s="104">
        <v>67.520229166666667</v>
      </c>
      <c r="L2358" s="107">
        <v>0</v>
      </c>
      <c r="M2358" s="117">
        <v>269.32227083333333</v>
      </c>
      <c r="N2358" s="108">
        <v>71.867833333333323</v>
      </c>
      <c r="O2358" s="116">
        <v>10.826291666666668</v>
      </c>
      <c r="P2358" s="116"/>
      <c r="Q2358" s="116"/>
      <c r="R2358" s="39">
        <v>0</v>
      </c>
      <c r="S2358" s="180">
        <v>259.94318750000002</v>
      </c>
      <c r="T2358" s="180">
        <f t="shared" si="184"/>
        <v>-9.3790833333333126</v>
      </c>
      <c r="V2358" s="24">
        <f t="shared" si="179"/>
        <v>1766.0020441666666</v>
      </c>
      <c r="X2358" s="5">
        <v>82</v>
      </c>
      <c r="Z2358" s="20">
        <f t="shared" si="180"/>
        <v>1848.0020441666666</v>
      </c>
      <c r="AA2358" s="59">
        <f t="shared" si="178"/>
        <v>42369</v>
      </c>
      <c r="AB2358" s="25">
        <v>129.97300000000001</v>
      </c>
      <c r="AC2358" s="52">
        <v>344.43200000000002</v>
      </c>
      <c r="AD2358" s="53">
        <v>384.42599999999999</v>
      </c>
      <c r="AE2358" s="54">
        <v>307.29899999999998</v>
      </c>
      <c r="AF2358" s="55">
        <v>36.207999999999998</v>
      </c>
      <c r="AG2358" s="58">
        <v>6.7279999999999998</v>
      </c>
      <c r="AH2358" s="100">
        <v>137.40995833333335</v>
      </c>
      <c r="AI2358" s="28">
        <v>0</v>
      </c>
      <c r="AJ2358" s="58">
        <v>15.055</v>
      </c>
      <c r="AK2358" s="58"/>
      <c r="AL2358" s="28">
        <v>0</v>
      </c>
      <c r="AM2358" s="28"/>
      <c r="AN2358" s="28"/>
      <c r="AQ2358" s="24">
        <f t="shared" si="182"/>
        <v>1361.5309583333337</v>
      </c>
      <c r="AS2358" s="47">
        <f t="shared" si="186"/>
        <v>283.5</v>
      </c>
      <c r="AU2358" s="20">
        <f t="shared" si="181"/>
        <v>1645.0309583333337</v>
      </c>
      <c r="AW2358" s="20">
        <f>Z2358-AU2358</f>
        <v>202.97108583333284</v>
      </c>
    </row>
    <row r="2359" spans="1:49" x14ac:dyDescent="0.25">
      <c r="A2359" t="str">
        <f>VLOOKUP($B2359,'Cushing Balance'!$C$2:$E$500,3,TRUE)</f>
        <v>522015</v>
      </c>
      <c r="B2359" s="38">
        <v>42370</v>
      </c>
      <c r="C2359" s="32"/>
      <c r="D2359" s="101">
        <v>188.20363</v>
      </c>
      <c r="E2359" s="110">
        <v>185.49314583333333</v>
      </c>
      <c r="F2359" s="105">
        <v>474.98193750000002</v>
      </c>
      <c r="G2359" s="28"/>
      <c r="H2359" s="111">
        <v>137.00695833333333</v>
      </c>
      <c r="I2359" s="106">
        <v>76.273499999999999</v>
      </c>
      <c r="J2359" s="109">
        <v>244.16497916666665</v>
      </c>
      <c r="K2359" s="104">
        <v>86.535499999999999</v>
      </c>
      <c r="L2359" s="107">
        <v>18.636583333333331</v>
      </c>
      <c r="M2359" s="117">
        <v>179.29620833333334</v>
      </c>
      <c r="N2359" s="108">
        <v>124.51949999999999</v>
      </c>
      <c r="O2359" s="116">
        <v>20.2421875</v>
      </c>
      <c r="P2359" s="116"/>
      <c r="Q2359" s="116"/>
      <c r="R2359" s="58">
        <v>0</v>
      </c>
      <c r="S2359" s="180">
        <v>277.18791666666669</v>
      </c>
      <c r="T2359" s="180">
        <f t="shared" si="184"/>
        <v>97.891708333333355</v>
      </c>
      <c r="V2359" s="24">
        <f t="shared" si="179"/>
        <v>1735.3541300000002</v>
      </c>
      <c r="X2359" s="5">
        <v>82</v>
      </c>
      <c r="Z2359" s="20">
        <f t="shared" si="180"/>
        <v>1817.3541300000002</v>
      </c>
      <c r="AA2359" s="59">
        <f t="shared" si="178"/>
        <v>42370</v>
      </c>
      <c r="AB2359" s="25">
        <v>129.94200000000001</v>
      </c>
      <c r="AC2359" s="58">
        <v>135.464</v>
      </c>
      <c r="AD2359" s="58">
        <v>349.28800000000001</v>
      </c>
      <c r="AE2359" s="58">
        <v>546.178</v>
      </c>
      <c r="AF2359" s="58">
        <v>43.301000000000002</v>
      </c>
      <c r="AG2359" s="58">
        <v>5.4710000000000001</v>
      </c>
      <c r="AH2359" s="100">
        <v>126.46416666666667</v>
      </c>
      <c r="AI2359" s="28">
        <v>0</v>
      </c>
      <c r="AJ2359" s="58">
        <v>14.204000000000001</v>
      </c>
      <c r="AK2359" s="58"/>
      <c r="AL2359" s="28">
        <v>0</v>
      </c>
      <c r="AM2359" s="28"/>
      <c r="AN2359" s="28"/>
      <c r="AQ2359" s="24">
        <f t="shared" si="182"/>
        <v>1350.3121666666664</v>
      </c>
      <c r="AS2359" s="47">
        <f t="shared" si="186"/>
        <v>283.5</v>
      </c>
      <c r="AU2359" s="20">
        <f t="shared" si="181"/>
        <v>1633.8121666666664</v>
      </c>
      <c r="AW2359" s="20">
        <f t="shared" ref="AW2359:AW2422" si="187">Z2359-AU2359</f>
        <v>183.5419633333338</v>
      </c>
    </row>
    <row r="2360" spans="1:49" x14ac:dyDescent="0.25">
      <c r="A2360" t="str">
        <f>VLOOKUP($B2360,'Cushing Balance'!$C$2:$E$500,3,TRUE)</f>
        <v>12016</v>
      </c>
      <c r="B2360" s="38">
        <v>42371</v>
      </c>
      <c r="C2360" s="32"/>
      <c r="D2360" s="101">
        <v>393.33332999999999</v>
      </c>
      <c r="E2360" s="110">
        <v>123.69312499999999</v>
      </c>
      <c r="F2360" s="105">
        <v>329.61029166666668</v>
      </c>
      <c r="G2360" s="28"/>
      <c r="H2360" s="111">
        <v>136.80227083333335</v>
      </c>
      <c r="I2360" s="106">
        <v>70.840333333333334</v>
      </c>
      <c r="J2360" s="109">
        <v>291.17302083333334</v>
      </c>
      <c r="K2360" s="104">
        <v>86.545145833333322</v>
      </c>
      <c r="L2360" s="111">
        <v>22.808145833333331</v>
      </c>
      <c r="M2360" s="117">
        <v>255.33310416666666</v>
      </c>
      <c r="N2360" s="108">
        <v>135.55793750000001</v>
      </c>
      <c r="O2360" s="116">
        <v>5.8070000000000004</v>
      </c>
      <c r="P2360" s="116"/>
      <c r="Q2360" s="116"/>
      <c r="R2360" s="58">
        <v>0</v>
      </c>
      <c r="S2360" s="180">
        <v>258.979375</v>
      </c>
      <c r="T2360" s="180">
        <f t="shared" si="184"/>
        <v>3.6462708333333467</v>
      </c>
      <c r="V2360" s="24">
        <f t="shared" si="179"/>
        <v>1851.5037050000001</v>
      </c>
      <c r="X2360" s="5">
        <v>82</v>
      </c>
      <c r="Z2360" s="20">
        <f t="shared" si="180"/>
        <v>1933.5037050000001</v>
      </c>
      <c r="AA2360" s="59">
        <f t="shared" si="178"/>
        <v>42371</v>
      </c>
      <c r="AB2360" s="25">
        <v>132.37</v>
      </c>
      <c r="AC2360" s="58">
        <v>338.96</v>
      </c>
      <c r="AD2360" s="58">
        <v>330.03699999999998</v>
      </c>
      <c r="AE2360" s="58">
        <v>530.30999999999995</v>
      </c>
      <c r="AF2360" s="58">
        <v>48.325000000000003</v>
      </c>
      <c r="AG2360" s="58">
        <v>13.733000000000001</v>
      </c>
      <c r="AH2360" s="100">
        <v>152.92845833333334</v>
      </c>
      <c r="AI2360" s="28">
        <v>0</v>
      </c>
      <c r="AJ2360" s="58">
        <v>14.253</v>
      </c>
      <c r="AK2360" s="58"/>
      <c r="AL2360" s="28">
        <v>0</v>
      </c>
      <c r="AM2360" s="28"/>
      <c r="AN2360" s="28"/>
      <c r="AQ2360" s="24">
        <f t="shared" si="182"/>
        <v>1560.9164583333331</v>
      </c>
      <c r="AS2360" s="47">
        <f t="shared" si="186"/>
        <v>283.5</v>
      </c>
      <c r="AU2360" s="20">
        <f t="shared" si="181"/>
        <v>1844.4164583333331</v>
      </c>
      <c r="AW2360" s="20">
        <f t="shared" si="187"/>
        <v>89.087246666666942</v>
      </c>
    </row>
    <row r="2361" spans="1:49" x14ac:dyDescent="0.25">
      <c r="A2361" t="str">
        <f>VLOOKUP($B2361,'Cushing Balance'!$C$2:$E$500,3,TRUE)</f>
        <v>12016</v>
      </c>
      <c r="B2361" s="38">
        <v>42372</v>
      </c>
      <c r="C2361" s="32"/>
      <c r="D2361" s="101">
        <v>86.041669999999996</v>
      </c>
      <c r="E2361" s="110">
        <v>146.99904166666667</v>
      </c>
      <c r="F2361" s="105">
        <v>379.74349999999998</v>
      </c>
      <c r="G2361" s="28"/>
      <c r="H2361" s="111">
        <v>136.61591666666666</v>
      </c>
      <c r="I2361" s="106">
        <v>86.491083333333322</v>
      </c>
      <c r="J2361" s="109">
        <v>329.11314583333331</v>
      </c>
      <c r="K2361" s="104">
        <v>82.969270833333326</v>
      </c>
      <c r="L2361" s="111">
        <v>27.43527083333333</v>
      </c>
      <c r="M2361" s="117">
        <v>216.49852083333334</v>
      </c>
      <c r="N2361" s="108">
        <v>135.59329166666666</v>
      </c>
      <c r="O2361" s="116">
        <v>1.7530625</v>
      </c>
      <c r="P2361" s="116"/>
      <c r="Q2361" s="116"/>
      <c r="R2361" s="58">
        <v>0</v>
      </c>
      <c r="S2361" s="180">
        <v>266.18433333333331</v>
      </c>
      <c r="T2361" s="180">
        <f t="shared" si="184"/>
        <v>49.685812499999969</v>
      </c>
      <c r="V2361" s="24">
        <f t="shared" si="179"/>
        <v>1629.2537741666663</v>
      </c>
      <c r="X2361" s="5">
        <v>82</v>
      </c>
      <c r="Z2361" s="20">
        <f t="shared" si="180"/>
        <v>1711.2537741666663</v>
      </c>
      <c r="AA2361" s="59">
        <f t="shared" si="178"/>
        <v>42372</v>
      </c>
      <c r="AB2361" s="25">
        <v>148.393</v>
      </c>
      <c r="AC2361" s="58">
        <v>344.36</v>
      </c>
      <c r="AD2361" s="58">
        <v>312.13499999999999</v>
      </c>
      <c r="AE2361" s="58">
        <v>562.53700000000003</v>
      </c>
      <c r="AF2361" s="58">
        <v>44.066000000000003</v>
      </c>
      <c r="AG2361" s="58">
        <v>37.92</v>
      </c>
      <c r="AH2361" s="100">
        <v>151.50375</v>
      </c>
      <c r="AI2361" s="28">
        <v>0</v>
      </c>
      <c r="AJ2361" s="58">
        <v>14.972</v>
      </c>
      <c r="AK2361" s="58"/>
      <c r="AL2361" s="28">
        <v>0</v>
      </c>
      <c r="AM2361" s="28"/>
      <c r="AN2361" s="28"/>
      <c r="AQ2361" s="24">
        <f t="shared" si="182"/>
        <v>1615.8867500000003</v>
      </c>
      <c r="AS2361" s="47">
        <f t="shared" si="186"/>
        <v>283.5</v>
      </c>
      <c r="AU2361" s="20">
        <f t="shared" si="181"/>
        <v>1899.3867500000003</v>
      </c>
      <c r="AW2361" s="20">
        <f t="shared" si="187"/>
        <v>-188.13297583333406</v>
      </c>
    </row>
    <row r="2362" spans="1:49" x14ac:dyDescent="0.25">
      <c r="A2362" t="str">
        <f>VLOOKUP($B2362,'Cushing Balance'!$C$2:$E$500,3,TRUE)</f>
        <v>12016</v>
      </c>
      <c r="B2362" s="38">
        <v>42373</v>
      </c>
      <c r="C2362" s="32"/>
      <c r="D2362" s="101">
        <v>411.92831000000001</v>
      </c>
      <c r="E2362" s="110">
        <v>152.79183333333333</v>
      </c>
      <c r="F2362" s="105">
        <v>347.30039583333331</v>
      </c>
      <c r="G2362" s="28"/>
      <c r="H2362" s="111">
        <v>137.04922916666666</v>
      </c>
      <c r="I2362" s="106">
        <v>70.013354166666673</v>
      </c>
      <c r="J2362" s="109">
        <v>322.68356249999999</v>
      </c>
      <c r="K2362" s="104">
        <v>81.251833333333323</v>
      </c>
      <c r="L2362" s="111">
        <v>28.7175625</v>
      </c>
      <c r="M2362" s="117">
        <v>157.27324999999999</v>
      </c>
      <c r="N2362" s="108">
        <v>150</v>
      </c>
      <c r="O2362" s="116">
        <v>1.7530625</v>
      </c>
      <c r="P2362" s="116"/>
      <c r="Q2362" s="116"/>
      <c r="R2362" s="58">
        <v>0</v>
      </c>
      <c r="S2362" s="180">
        <v>265.06645833333329</v>
      </c>
      <c r="T2362" s="180">
        <f t="shared" si="184"/>
        <v>107.7932083333333</v>
      </c>
      <c r="V2362" s="24">
        <f t="shared" si="179"/>
        <v>1860.7623933333332</v>
      </c>
      <c r="X2362" s="5">
        <v>82</v>
      </c>
      <c r="Z2362" s="20">
        <f t="shared" si="180"/>
        <v>1942.7623933333332</v>
      </c>
      <c r="AA2362" s="59">
        <f t="shared" si="178"/>
        <v>42373</v>
      </c>
      <c r="AB2362" s="25">
        <v>146.26599999999999</v>
      </c>
      <c r="AC2362" s="58">
        <v>314.166</v>
      </c>
      <c r="AD2362" s="58">
        <v>324.053</v>
      </c>
      <c r="AE2362" s="58">
        <v>482.31799999999998</v>
      </c>
      <c r="AF2362" s="58">
        <v>41.658999999999999</v>
      </c>
      <c r="AG2362" s="58">
        <v>29.638000000000002</v>
      </c>
      <c r="AH2362" s="100">
        <v>167.17685416666666</v>
      </c>
      <c r="AI2362" s="28">
        <v>0</v>
      </c>
      <c r="AJ2362" s="58">
        <v>15.238</v>
      </c>
      <c r="AK2362" s="58"/>
      <c r="AL2362" s="28">
        <v>0</v>
      </c>
      <c r="AM2362" s="28"/>
      <c r="AN2362" s="28"/>
      <c r="AQ2362" s="24">
        <f t="shared" si="182"/>
        <v>1520.5148541666665</v>
      </c>
      <c r="AS2362" s="47">
        <f t="shared" si="186"/>
        <v>283.5</v>
      </c>
      <c r="AU2362" s="20">
        <f t="shared" si="181"/>
        <v>1804.0148541666665</v>
      </c>
      <c r="AW2362" s="20">
        <f t="shared" si="187"/>
        <v>138.74753916666668</v>
      </c>
    </row>
    <row r="2363" spans="1:49" x14ac:dyDescent="0.25">
      <c r="A2363" t="str">
        <f>VLOOKUP($B2363,'Cushing Balance'!$C$2:$E$500,3,TRUE)</f>
        <v>12016</v>
      </c>
      <c r="B2363" s="38">
        <v>42374</v>
      </c>
      <c r="C2363" s="32"/>
      <c r="D2363" s="101">
        <v>172.04973000000001</v>
      </c>
      <c r="E2363" s="110">
        <v>192.44577083333334</v>
      </c>
      <c r="F2363" s="105">
        <v>310.7793958333333</v>
      </c>
      <c r="G2363" s="28"/>
      <c r="H2363" s="111">
        <v>140.49004166666666</v>
      </c>
      <c r="I2363" s="106">
        <v>88.476437500000003</v>
      </c>
      <c r="J2363" s="109">
        <v>279.07164583333332</v>
      </c>
      <c r="K2363" s="104">
        <v>77.002416666666676</v>
      </c>
      <c r="L2363" s="111">
        <v>29.908374999999999</v>
      </c>
      <c r="M2363" s="117">
        <v>253.58433333333335</v>
      </c>
      <c r="N2363" s="108">
        <v>137.40089583333335</v>
      </c>
      <c r="O2363" s="116">
        <v>1.3079375</v>
      </c>
      <c r="P2363" s="116"/>
      <c r="Q2363" s="116"/>
      <c r="R2363" s="58">
        <v>0</v>
      </c>
      <c r="S2363" s="180">
        <v>261.48195833333335</v>
      </c>
      <c r="T2363" s="180">
        <f t="shared" si="184"/>
        <v>7.897625000000005</v>
      </c>
      <c r="V2363" s="24">
        <f t="shared" si="179"/>
        <v>1682.5169800000001</v>
      </c>
      <c r="X2363" s="5">
        <v>82</v>
      </c>
      <c r="Z2363" s="20">
        <f t="shared" si="180"/>
        <v>1764.5169800000001</v>
      </c>
      <c r="AA2363" s="59">
        <f t="shared" si="178"/>
        <v>42374</v>
      </c>
      <c r="AB2363" s="25">
        <v>148.797</v>
      </c>
      <c r="AC2363" s="58">
        <v>341.93200000000002</v>
      </c>
      <c r="AD2363" s="58">
        <v>287.291</v>
      </c>
      <c r="AE2363" s="58">
        <v>561.93799999999999</v>
      </c>
      <c r="AF2363" s="58">
        <v>123.099</v>
      </c>
      <c r="AG2363" s="58">
        <v>33.76</v>
      </c>
      <c r="AH2363" s="100">
        <v>164.7808125</v>
      </c>
      <c r="AI2363" s="28">
        <v>0</v>
      </c>
      <c r="AJ2363" s="58">
        <v>14.829000000000001</v>
      </c>
      <c r="AK2363" s="58"/>
      <c r="AL2363" s="28">
        <v>0</v>
      </c>
      <c r="AM2363" s="28"/>
      <c r="AN2363" s="28"/>
      <c r="AQ2363" s="24">
        <f t="shared" si="182"/>
        <v>1676.4268124999999</v>
      </c>
      <c r="AS2363" s="47">
        <f t="shared" si="186"/>
        <v>283.5</v>
      </c>
      <c r="AU2363" s="20">
        <f>AS2363+AQ2363</f>
        <v>1959.9268124999999</v>
      </c>
      <c r="AW2363" s="20">
        <f>Z2363-AU2363</f>
        <v>-195.40983249999977</v>
      </c>
    </row>
    <row r="2364" spans="1:49" x14ac:dyDescent="0.25">
      <c r="A2364" t="str">
        <f>VLOOKUP($B2364,'Cushing Balance'!$C$2:$E$500,3,TRUE)</f>
        <v>12016</v>
      </c>
      <c r="B2364" s="38">
        <v>42375</v>
      </c>
      <c r="C2364" s="32"/>
      <c r="D2364" s="101">
        <v>328.47053999999997</v>
      </c>
      <c r="E2364" s="110">
        <v>169.483</v>
      </c>
      <c r="F2364" s="105">
        <v>299.08262500000001</v>
      </c>
      <c r="G2364" s="28"/>
      <c r="H2364" s="111">
        <v>134.57831250000001</v>
      </c>
      <c r="I2364" s="106">
        <v>82.587687500000001</v>
      </c>
      <c r="J2364" s="109">
        <v>296.95779166666671</v>
      </c>
      <c r="K2364" s="104">
        <v>76.475729166666667</v>
      </c>
      <c r="L2364" s="111">
        <v>28.65477083333333</v>
      </c>
      <c r="M2364" s="117">
        <v>213.56566666666666</v>
      </c>
      <c r="N2364" s="108">
        <v>113.10237499999999</v>
      </c>
      <c r="O2364" s="116">
        <v>2.0833333333333335</v>
      </c>
      <c r="P2364" s="116"/>
      <c r="Q2364" s="116"/>
      <c r="R2364" s="58">
        <v>0</v>
      </c>
      <c r="S2364" s="180">
        <v>250.33227083333335</v>
      </c>
      <c r="T2364" s="180">
        <f t="shared" si="184"/>
        <v>36.766604166666696</v>
      </c>
      <c r="V2364" s="24">
        <f t="shared" si="179"/>
        <v>1745.0418316666667</v>
      </c>
      <c r="X2364" s="5">
        <v>82</v>
      </c>
      <c r="Z2364" s="20">
        <f t="shared" si="180"/>
        <v>1827.0418316666667</v>
      </c>
      <c r="AA2364" s="59">
        <f t="shared" si="178"/>
        <v>42375</v>
      </c>
      <c r="AB2364" s="25">
        <v>148.38900000000001</v>
      </c>
      <c r="AC2364" s="58">
        <v>341.11599999999999</v>
      </c>
      <c r="AD2364" s="58">
        <v>294.73500000000001</v>
      </c>
      <c r="AE2364" s="58">
        <v>414.15100000000001</v>
      </c>
      <c r="AF2364" s="58">
        <v>221.77199999999999</v>
      </c>
      <c r="AG2364" s="58">
        <v>39.04</v>
      </c>
      <c r="AH2364" s="100">
        <v>163.49</v>
      </c>
      <c r="AI2364" s="28">
        <v>0</v>
      </c>
      <c r="AJ2364" s="58">
        <v>14.621</v>
      </c>
      <c r="AK2364" s="58"/>
      <c r="AL2364" s="28">
        <v>0</v>
      </c>
      <c r="AM2364" s="28"/>
      <c r="AN2364" s="28"/>
      <c r="AQ2364" s="24">
        <f t="shared" si="182"/>
        <v>1637.3140000000001</v>
      </c>
      <c r="AS2364" s="47">
        <f t="shared" si="186"/>
        <v>283.5</v>
      </c>
      <c r="AU2364" s="20">
        <f t="shared" si="181"/>
        <v>1920.8140000000001</v>
      </c>
      <c r="AW2364" s="20">
        <f t="shared" si="187"/>
        <v>-93.772168333333411</v>
      </c>
    </row>
    <row r="2365" spans="1:49" x14ac:dyDescent="0.25">
      <c r="A2365" t="str">
        <f>VLOOKUP($B2365,'Cushing Balance'!$C$2:$E$500,3,TRUE)</f>
        <v>12016</v>
      </c>
      <c r="B2365" s="38">
        <v>42376</v>
      </c>
      <c r="C2365" s="32"/>
      <c r="D2365" s="101">
        <v>172.08332999999999</v>
      </c>
      <c r="E2365" s="110">
        <v>137.52583333333334</v>
      </c>
      <c r="F2365" s="105">
        <v>299.9393541666667</v>
      </c>
      <c r="G2365" s="28"/>
      <c r="H2365" s="111">
        <v>112.77760416666668</v>
      </c>
      <c r="I2365" s="106">
        <v>67.36570833333333</v>
      </c>
      <c r="J2365" s="109">
        <v>292.16179166666666</v>
      </c>
      <c r="K2365" s="104">
        <v>78.336875000000006</v>
      </c>
      <c r="L2365" s="111">
        <v>28.324229166666669</v>
      </c>
      <c r="M2365" s="117">
        <v>223.18866666666665</v>
      </c>
      <c r="N2365" s="108">
        <v>138.15585416666664</v>
      </c>
      <c r="O2365" s="116">
        <v>3.2900624999999999</v>
      </c>
      <c r="P2365" s="116"/>
      <c r="Q2365" s="116"/>
      <c r="R2365" s="58">
        <v>0</v>
      </c>
      <c r="S2365" s="180">
        <v>258.45947916666665</v>
      </c>
      <c r="T2365" s="180">
        <f t="shared" si="184"/>
        <v>35.270812500000005</v>
      </c>
      <c r="V2365" s="24">
        <f t="shared" si="179"/>
        <v>1553.1493091666664</v>
      </c>
      <c r="X2365" s="5">
        <v>82</v>
      </c>
      <c r="Z2365" s="20">
        <f t="shared" si="180"/>
        <v>1635.1493091666664</v>
      </c>
      <c r="AA2365" s="59">
        <f t="shared" si="178"/>
        <v>42376</v>
      </c>
      <c r="AB2365" s="25">
        <v>145.80000000000001</v>
      </c>
      <c r="AC2365" s="58">
        <v>343.30399999999997</v>
      </c>
      <c r="AD2365" s="58">
        <v>322.64299999999997</v>
      </c>
      <c r="AE2365" s="58">
        <v>156.37200000000001</v>
      </c>
      <c r="AF2365" s="58">
        <v>231.822</v>
      </c>
      <c r="AG2365" s="58">
        <v>38.597999999999999</v>
      </c>
      <c r="AH2365" s="100">
        <v>109.74577083333332</v>
      </c>
      <c r="AI2365" s="28">
        <v>0</v>
      </c>
      <c r="AJ2365" s="58">
        <v>10.395</v>
      </c>
      <c r="AK2365" s="58"/>
      <c r="AL2365" s="28">
        <v>0</v>
      </c>
      <c r="AM2365" s="28"/>
      <c r="AN2365" s="28"/>
      <c r="AQ2365" s="24">
        <f t="shared" si="182"/>
        <v>1358.6797708333331</v>
      </c>
      <c r="AS2365" s="47">
        <f t="shared" si="186"/>
        <v>283.5</v>
      </c>
      <c r="AU2365" s="20">
        <f t="shared" si="181"/>
        <v>1642.1797708333331</v>
      </c>
      <c r="AW2365" s="20">
        <f t="shared" si="187"/>
        <v>-7.0304616666667243</v>
      </c>
    </row>
    <row r="2366" spans="1:49" x14ac:dyDescent="0.25">
      <c r="A2366" t="str">
        <f>VLOOKUP($B2366,'Cushing Balance'!$C$2:$E$500,3,TRUE)</f>
        <v>12016</v>
      </c>
      <c r="B2366" s="38">
        <v>42377</v>
      </c>
      <c r="C2366" s="32"/>
      <c r="D2366" s="101">
        <v>294.13215000000002</v>
      </c>
      <c r="E2366" s="110">
        <v>166.03197916666664</v>
      </c>
      <c r="F2366" s="105">
        <v>168.64914583333334</v>
      </c>
      <c r="G2366" s="28"/>
      <c r="H2366" s="111">
        <v>133.30954166666666</v>
      </c>
      <c r="I2366" s="106">
        <v>63.047479166666662</v>
      </c>
      <c r="J2366" s="109">
        <v>296.12349999999998</v>
      </c>
      <c r="K2366" s="104">
        <v>86.326750000000004</v>
      </c>
      <c r="L2366" s="111">
        <v>31.440833333333334</v>
      </c>
      <c r="M2366" s="117">
        <v>273.07412499999998</v>
      </c>
      <c r="N2366" s="108">
        <v>145.45872916666664</v>
      </c>
      <c r="O2366" s="116">
        <v>3.0416875000000001</v>
      </c>
      <c r="P2366" s="116"/>
      <c r="Q2366" s="116"/>
      <c r="R2366" s="58">
        <v>0</v>
      </c>
      <c r="S2366" s="180">
        <v>268.75841666666668</v>
      </c>
      <c r="T2366" s="180">
        <f t="shared" si="184"/>
        <v>-4.3157083333333048</v>
      </c>
      <c r="V2366" s="24">
        <f t="shared" si="179"/>
        <v>1660.6359208333333</v>
      </c>
      <c r="X2366" s="5">
        <v>82</v>
      </c>
      <c r="Z2366" s="20">
        <f t="shared" si="180"/>
        <v>1742.6359208333333</v>
      </c>
      <c r="AA2366" s="59">
        <f t="shared" si="178"/>
        <v>42377</v>
      </c>
      <c r="AB2366" s="25">
        <v>147.88399999999999</v>
      </c>
      <c r="AC2366" s="58">
        <v>346.79399999999998</v>
      </c>
      <c r="AD2366" s="58">
        <v>348.59</v>
      </c>
      <c r="AE2366" s="58">
        <v>81.751999999999995</v>
      </c>
      <c r="AF2366" s="58">
        <v>223.36199999999999</v>
      </c>
      <c r="AG2366" s="58">
        <v>38.661999999999999</v>
      </c>
      <c r="AH2366" s="100">
        <v>106.12060416666667</v>
      </c>
      <c r="AI2366" s="28">
        <v>0</v>
      </c>
      <c r="AJ2366" s="58">
        <v>14.903</v>
      </c>
      <c r="AK2366" s="58"/>
      <c r="AL2366" s="28">
        <v>0</v>
      </c>
      <c r="AM2366" s="28"/>
      <c r="AN2366" s="28"/>
      <c r="AQ2366" s="24">
        <f t="shared" si="182"/>
        <v>1308.0676041666668</v>
      </c>
      <c r="AS2366" s="47">
        <f t="shared" si="186"/>
        <v>283.5</v>
      </c>
      <c r="AU2366" s="20">
        <f t="shared" si="181"/>
        <v>1591.5676041666668</v>
      </c>
      <c r="AW2366" s="20">
        <f t="shared" si="187"/>
        <v>151.06831666666653</v>
      </c>
    </row>
    <row r="2367" spans="1:49" x14ac:dyDescent="0.25">
      <c r="A2367" t="str">
        <f>VLOOKUP($B2367,'Cushing Balance'!$C$2:$E$500,3,TRUE)</f>
        <v>22016</v>
      </c>
      <c r="B2367" s="38">
        <v>42378</v>
      </c>
      <c r="C2367" s="32"/>
      <c r="D2367" s="101">
        <v>405.625</v>
      </c>
      <c r="E2367" s="110">
        <v>186.2710625</v>
      </c>
      <c r="F2367" s="105">
        <v>308.73641666666668</v>
      </c>
      <c r="G2367" s="28"/>
      <c r="H2367" s="111">
        <v>137.02177083333333</v>
      </c>
      <c r="I2367" s="106">
        <v>72.307270833333334</v>
      </c>
      <c r="J2367" s="109">
        <v>269.76612499999999</v>
      </c>
      <c r="K2367" s="104">
        <v>88.960583333333332</v>
      </c>
      <c r="L2367" s="111">
        <v>31.066479166666667</v>
      </c>
      <c r="M2367" s="117">
        <v>239.79624999999999</v>
      </c>
      <c r="N2367" s="108">
        <v>120.30070833333333</v>
      </c>
      <c r="O2367" s="116">
        <v>1.62175</v>
      </c>
      <c r="P2367" s="116"/>
      <c r="Q2367" s="116"/>
      <c r="R2367" s="58">
        <v>0</v>
      </c>
      <c r="S2367" s="180">
        <v>281.15781249999998</v>
      </c>
      <c r="T2367" s="180">
        <f t="shared" si="184"/>
        <v>41.361562499999991</v>
      </c>
      <c r="V2367" s="24">
        <f t="shared" si="179"/>
        <v>1861.4734166666667</v>
      </c>
      <c r="X2367" s="5">
        <v>82</v>
      </c>
      <c r="Z2367" s="20">
        <f t="shared" si="180"/>
        <v>1943.4734166666667</v>
      </c>
      <c r="AA2367" s="59">
        <f t="shared" si="178"/>
        <v>42378</v>
      </c>
      <c r="AB2367" s="25">
        <v>148.732</v>
      </c>
      <c r="AC2367" s="58">
        <v>336.89800000000002</v>
      </c>
      <c r="AD2367" s="58">
        <v>340.596</v>
      </c>
      <c r="AE2367" s="58">
        <v>404.60300000000001</v>
      </c>
      <c r="AF2367" s="58">
        <v>230.72900000000001</v>
      </c>
      <c r="AG2367" s="58">
        <v>38.335999999999999</v>
      </c>
      <c r="AH2367" s="100">
        <v>136.90899999999999</v>
      </c>
      <c r="AI2367" s="28">
        <v>0</v>
      </c>
      <c r="AJ2367" s="58">
        <v>14.484</v>
      </c>
      <c r="AK2367" s="58"/>
      <c r="AL2367" s="28">
        <v>0</v>
      </c>
      <c r="AM2367" s="28"/>
      <c r="AN2367" s="28"/>
      <c r="AQ2367" s="24">
        <f t="shared" si="182"/>
        <v>1651.2869999999998</v>
      </c>
      <c r="AS2367" s="47">
        <f t="shared" si="186"/>
        <v>283.5</v>
      </c>
      <c r="AU2367" s="20">
        <f t="shared" si="181"/>
        <v>1934.7869999999998</v>
      </c>
      <c r="AW2367" s="20">
        <f t="shared" si="187"/>
        <v>8.6864166666669007</v>
      </c>
    </row>
    <row r="2368" spans="1:49" x14ac:dyDescent="0.25">
      <c r="A2368" t="str">
        <f>VLOOKUP($B2368,'Cushing Balance'!$C$2:$E$500,3,TRUE)</f>
        <v>22016</v>
      </c>
      <c r="B2368" s="38">
        <v>42379</v>
      </c>
      <c r="C2368" s="32"/>
      <c r="D2368" s="101">
        <v>172.08332999999999</v>
      </c>
      <c r="E2368" s="110">
        <v>182.474625</v>
      </c>
      <c r="F2368" s="105">
        <v>316.21320833333334</v>
      </c>
      <c r="G2368" s="28"/>
      <c r="H2368" s="111">
        <v>136.83674999999999</v>
      </c>
      <c r="I2368" s="106">
        <v>58.406208333333339</v>
      </c>
      <c r="J2368" s="109">
        <v>293.3310208333333</v>
      </c>
      <c r="K2368" s="104">
        <v>86.852000000000004</v>
      </c>
      <c r="L2368" s="111">
        <v>30.969854166666668</v>
      </c>
      <c r="M2368" s="117">
        <v>208.68299999999999</v>
      </c>
      <c r="N2368" s="108">
        <v>125.6620625</v>
      </c>
      <c r="O2368" s="116">
        <v>1.9666250000000001</v>
      </c>
      <c r="P2368" s="116"/>
      <c r="Q2368" s="116"/>
      <c r="R2368" s="58">
        <v>0</v>
      </c>
      <c r="S2368" s="180">
        <v>270.43881249999998</v>
      </c>
      <c r="T2368" s="180">
        <f t="shared" si="184"/>
        <v>61.75581249999999</v>
      </c>
      <c r="V2368" s="24">
        <f t="shared" si="179"/>
        <v>1613.4786841666667</v>
      </c>
      <c r="X2368" s="5">
        <v>82</v>
      </c>
      <c r="Z2368" s="20">
        <f t="shared" si="180"/>
        <v>1695.4786841666667</v>
      </c>
      <c r="AA2368" s="59">
        <f t="shared" si="178"/>
        <v>42379</v>
      </c>
      <c r="AB2368" s="25">
        <v>147.11000000000001</v>
      </c>
      <c r="AC2368" s="58">
        <v>346.28199999999998</v>
      </c>
      <c r="AD2368" s="58">
        <v>373.99799999999999</v>
      </c>
      <c r="AE2368" s="58">
        <v>302.86</v>
      </c>
      <c r="AF2368" s="58">
        <v>232.035</v>
      </c>
      <c r="AG2368" s="58">
        <v>38.454999999999998</v>
      </c>
      <c r="AH2368" s="100">
        <v>147.10377083333336</v>
      </c>
      <c r="AI2368" s="28">
        <v>0</v>
      </c>
      <c r="AJ2368" s="58">
        <v>13.867000000000001</v>
      </c>
      <c r="AK2368" s="58"/>
      <c r="AL2368" s="28">
        <v>0</v>
      </c>
      <c r="AM2368" s="28"/>
      <c r="AN2368" s="28"/>
      <c r="AQ2368" s="24">
        <f t="shared" si="182"/>
        <v>1601.7107708333333</v>
      </c>
      <c r="AS2368" s="47">
        <f t="shared" si="186"/>
        <v>283.5</v>
      </c>
      <c r="AU2368" s="20">
        <f t="shared" si="181"/>
        <v>1885.2107708333333</v>
      </c>
      <c r="AW2368" s="20">
        <f t="shared" si="187"/>
        <v>-189.73208666666665</v>
      </c>
    </row>
    <row r="2369" spans="1:49" x14ac:dyDescent="0.25">
      <c r="A2369" t="str">
        <f>VLOOKUP($B2369,'Cushing Balance'!$C$2:$E$500,3,TRUE)</f>
        <v>22016</v>
      </c>
      <c r="B2369" s="38">
        <v>42380</v>
      </c>
      <c r="C2369" s="32"/>
      <c r="D2369" s="101">
        <v>172.08332999999999</v>
      </c>
      <c r="E2369" s="110">
        <v>200.18166666666664</v>
      </c>
      <c r="F2369" s="105">
        <v>341.91250000000002</v>
      </c>
      <c r="G2369" s="28"/>
      <c r="H2369" s="111">
        <v>137.02258333333333</v>
      </c>
      <c r="I2369" s="106">
        <v>90.602479166666669</v>
      </c>
      <c r="J2369" s="109">
        <v>263.86668750000001</v>
      </c>
      <c r="K2369" s="104">
        <v>85.358312499999997</v>
      </c>
      <c r="L2369" s="111">
        <v>31.441312499999999</v>
      </c>
      <c r="M2369" s="117">
        <v>255.28983333333335</v>
      </c>
      <c r="N2369" s="108">
        <v>149.61937499999999</v>
      </c>
      <c r="O2369" s="116">
        <v>1.5206875</v>
      </c>
      <c r="P2369" s="116"/>
      <c r="Q2369" s="116"/>
      <c r="R2369" s="58">
        <v>0</v>
      </c>
      <c r="S2369" s="180">
        <v>253.36483333333334</v>
      </c>
      <c r="T2369" s="180">
        <f t="shared" si="184"/>
        <v>-1.9250000000000114</v>
      </c>
      <c r="V2369" s="24">
        <f t="shared" si="179"/>
        <v>1728.8987675000001</v>
      </c>
      <c r="X2369" s="5">
        <v>82</v>
      </c>
      <c r="Z2369" s="20">
        <f t="shared" si="180"/>
        <v>1810.8987675000001</v>
      </c>
      <c r="AA2369" s="59">
        <f>B2369</f>
        <v>42380</v>
      </c>
      <c r="AB2369" s="25">
        <v>145.792</v>
      </c>
      <c r="AC2369" s="58">
        <v>342.43900000000002</v>
      </c>
      <c r="AD2369" s="58">
        <v>330.96300000000002</v>
      </c>
      <c r="AE2369" s="58">
        <v>225.678</v>
      </c>
      <c r="AF2369" s="58">
        <v>228.089</v>
      </c>
      <c r="AG2369" s="58">
        <v>37.267000000000003</v>
      </c>
      <c r="AH2369" s="100">
        <v>137.32733333333334</v>
      </c>
      <c r="AI2369" s="28">
        <v>0</v>
      </c>
      <c r="AJ2369" s="58">
        <v>14.73</v>
      </c>
      <c r="AK2369" s="58"/>
      <c r="AL2369" s="28">
        <v>0</v>
      </c>
      <c r="AM2369" s="28"/>
      <c r="AN2369" s="28"/>
      <c r="AQ2369" s="24">
        <f t="shared" si="182"/>
        <v>1462.2853333333333</v>
      </c>
      <c r="AS2369" s="47">
        <f t="shared" si="186"/>
        <v>283.5</v>
      </c>
      <c r="AU2369" s="20">
        <f t="shared" si="181"/>
        <v>1745.7853333333333</v>
      </c>
      <c r="AW2369" s="20">
        <f>Z2369-AU2369</f>
        <v>65.113434166666821</v>
      </c>
    </row>
    <row r="2370" spans="1:49" x14ac:dyDescent="0.25">
      <c r="A2370" t="str">
        <f>VLOOKUP($B2370,'Cushing Balance'!$C$2:$E$500,3,TRUE)</f>
        <v>22016</v>
      </c>
      <c r="B2370" s="38">
        <v>42381</v>
      </c>
      <c r="C2370" s="32"/>
      <c r="D2370" s="101">
        <v>479.05162999999999</v>
      </c>
      <c r="E2370" s="110">
        <v>190.38552083333335</v>
      </c>
      <c r="F2370" s="105">
        <v>388.6373958333333</v>
      </c>
      <c r="G2370" s="28"/>
      <c r="H2370" s="111">
        <v>122.21258333333333</v>
      </c>
      <c r="I2370" s="106">
        <v>65.257041666666666</v>
      </c>
      <c r="J2370" s="109">
        <v>293.19466666666671</v>
      </c>
      <c r="K2370" s="104">
        <v>87.946291666666667</v>
      </c>
      <c r="L2370" s="111">
        <v>31.662125</v>
      </c>
      <c r="M2370" s="117">
        <v>270.20283333333333</v>
      </c>
      <c r="N2370" s="108">
        <v>92.327687499999996</v>
      </c>
      <c r="O2370" s="116">
        <v>17.510666666666669</v>
      </c>
      <c r="P2370" s="116"/>
      <c r="Q2370" s="116"/>
      <c r="R2370" s="58">
        <v>0</v>
      </c>
      <c r="S2370" s="180">
        <v>266.04622916666671</v>
      </c>
      <c r="T2370" s="180">
        <f t="shared" si="184"/>
        <v>-4.1566041666666251</v>
      </c>
      <c r="V2370" s="24">
        <f t="shared" si="179"/>
        <v>2038.3884425000001</v>
      </c>
      <c r="X2370" s="5">
        <v>82</v>
      </c>
      <c r="Z2370" s="20">
        <f t="shared" si="180"/>
        <v>2120.3884425000001</v>
      </c>
      <c r="AA2370" s="59">
        <f t="shared" ref="AA2370:AA2433" si="188">B2370</f>
        <v>42381</v>
      </c>
      <c r="AB2370" s="25">
        <v>146.39699999999999</v>
      </c>
      <c r="AC2370" s="58">
        <v>344.29399999999998</v>
      </c>
      <c r="AD2370" s="58">
        <v>332.02</v>
      </c>
      <c r="AE2370" s="58">
        <v>283.35300000000001</v>
      </c>
      <c r="AF2370" s="58">
        <v>234.095</v>
      </c>
      <c r="AG2370" s="58">
        <v>38.850999999999999</v>
      </c>
      <c r="AH2370" s="100">
        <v>126.61375</v>
      </c>
      <c r="AI2370" s="28">
        <v>0</v>
      </c>
      <c r="AJ2370" s="58">
        <v>14.175000000000001</v>
      </c>
      <c r="AK2370" s="58"/>
      <c r="AL2370" s="28">
        <v>0</v>
      </c>
      <c r="AM2370" s="28"/>
      <c r="AN2370" s="28"/>
      <c r="AQ2370" s="24">
        <f t="shared" si="182"/>
        <v>1519.7987500000002</v>
      </c>
      <c r="AS2370" s="47">
        <f t="shared" si="186"/>
        <v>283.5</v>
      </c>
      <c r="AU2370" s="20">
        <f t="shared" si="181"/>
        <v>1803.2987500000002</v>
      </c>
      <c r="AW2370" s="20">
        <f t="shared" si="187"/>
        <v>317.08969249999996</v>
      </c>
    </row>
    <row r="2371" spans="1:49" x14ac:dyDescent="0.25">
      <c r="A2371" t="str">
        <f>VLOOKUP($B2371,'Cushing Balance'!$C$2:$E$500,3,TRUE)</f>
        <v>22016</v>
      </c>
      <c r="B2371" s="38">
        <v>42382</v>
      </c>
      <c r="C2371" s="32"/>
      <c r="D2371" s="101">
        <v>24.58333</v>
      </c>
      <c r="E2371" s="110">
        <v>167.71941666666666</v>
      </c>
      <c r="F2371" s="105">
        <v>314.96747916666669</v>
      </c>
      <c r="G2371" s="28"/>
      <c r="H2371" s="111">
        <v>177.88920833333333</v>
      </c>
      <c r="I2371" s="106">
        <v>77.35360416666667</v>
      </c>
      <c r="J2371" s="109">
        <v>290.26758333333333</v>
      </c>
      <c r="K2371" s="104">
        <v>86.204833333333326</v>
      </c>
      <c r="L2371" s="111">
        <v>31.6625625</v>
      </c>
      <c r="M2371" s="117">
        <v>211.09058333333334</v>
      </c>
      <c r="N2371" s="108">
        <v>91.975458333333322</v>
      </c>
      <c r="O2371" s="116">
        <v>9.2190624999999997</v>
      </c>
      <c r="P2371" s="116"/>
      <c r="Q2371" s="116"/>
      <c r="R2371" s="58">
        <v>0</v>
      </c>
      <c r="S2371" s="180">
        <v>260.00614583333333</v>
      </c>
      <c r="T2371" s="180">
        <f t="shared" si="184"/>
        <v>48.915562499999993</v>
      </c>
      <c r="V2371" s="24">
        <f t="shared" si="179"/>
        <v>1482.9331216666665</v>
      </c>
      <c r="X2371" s="5">
        <v>82</v>
      </c>
      <c r="Z2371" s="20">
        <f t="shared" si="180"/>
        <v>1564.9331216666665</v>
      </c>
      <c r="AA2371" s="59">
        <f t="shared" si="188"/>
        <v>42382</v>
      </c>
      <c r="AB2371" s="25">
        <v>146.76300000000001</v>
      </c>
      <c r="AC2371" s="58">
        <v>346.87299999999999</v>
      </c>
      <c r="AD2371" s="58">
        <v>363.18299999999999</v>
      </c>
      <c r="AE2371" s="58">
        <v>286.10599999999999</v>
      </c>
      <c r="AF2371" s="58">
        <v>233.226</v>
      </c>
      <c r="AG2371" s="58">
        <v>38.808</v>
      </c>
      <c r="AH2371" s="100">
        <v>111.57141666666668</v>
      </c>
      <c r="AI2371" s="28">
        <v>0</v>
      </c>
      <c r="AJ2371" s="58">
        <v>12.403</v>
      </c>
      <c r="AK2371" s="58"/>
      <c r="AL2371" s="28">
        <v>0</v>
      </c>
      <c r="AM2371" s="28"/>
      <c r="AN2371" s="28"/>
      <c r="AQ2371" s="24">
        <f t="shared" si="182"/>
        <v>1538.9334166666665</v>
      </c>
      <c r="AS2371" s="47">
        <f t="shared" si="186"/>
        <v>283.5</v>
      </c>
      <c r="AU2371" s="20">
        <f t="shared" si="181"/>
        <v>1822.4334166666665</v>
      </c>
      <c r="AW2371" s="20">
        <f t="shared" si="187"/>
        <v>-257.50029500000005</v>
      </c>
    </row>
    <row r="2372" spans="1:49" x14ac:dyDescent="0.25">
      <c r="A2372" t="str">
        <f>VLOOKUP($B2372,'Cushing Balance'!$C$2:$E$500,3,TRUE)</f>
        <v>22016</v>
      </c>
      <c r="B2372" s="38">
        <v>42383</v>
      </c>
      <c r="C2372" s="32"/>
      <c r="D2372" s="101">
        <v>499.21359999999999</v>
      </c>
      <c r="E2372" s="110">
        <v>176.9571875</v>
      </c>
      <c r="F2372" s="105">
        <v>377.95583333333332</v>
      </c>
      <c r="G2372" s="28"/>
      <c r="H2372" s="111">
        <v>211.34468749999999</v>
      </c>
      <c r="I2372" s="106">
        <v>83.629729166666678</v>
      </c>
      <c r="J2372" s="109">
        <v>225.27441666666667</v>
      </c>
      <c r="K2372" s="104">
        <v>77.308979166666674</v>
      </c>
      <c r="L2372" s="111">
        <v>31.815645833333331</v>
      </c>
      <c r="M2372" s="117">
        <v>232.50370833333335</v>
      </c>
      <c r="N2372" s="108">
        <v>150</v>
      </c>
      <c r="O2372" s="116">
        <v>7.6275624999999998</v>
      </c>
      <c r="P2372" s="116"/>
      <c r="Q2372" s="116"/>
      <c r="R2372" s="58">
        <v>0</v>
      </c>
      <c r="S2372" s="180">
        <v>251.23179166666665</v>
      </c>
      <c r="T2372" s="180">
        <f t="shared" si="184"/>
        <v>18.728083333333302</v>
      </c>
      <c r="V2372" s="24">
        <f t="shared" si="179"/>
        <v>2073.6313499999997</v>
      </c>
      <c r="X2372" s="5">
        <v>82</v>
      </c>
      <c r="Z2372" s="20">
        <f t="shared" si="180"/>
        <v>2155.6313499999997</v>
      </c>
      <c r="AA2372" s="59">
        <f t="shared" si="188"/>
        <v>42383</v>
      </c>
      <c r="AB2372" s="25">
        <v>148.13200000000001</v>
      </c>
      <c r="AC2372" s="58">
        <v>341.471</v>
      </c>
      <c r="AD2372" s="58">
        <v>387.21600000000001</v>
      </c>
      <c r="AE2372" s="58">
        <v>378.11399999999998</v>
      </c>
      <c r="AF2372" s="58">
        <v>217.46799999999999</v>
      </c>
      <c r="AG2372" s="58">
        <v>36.479999999999997</v>
      </c>
      <c r="AH2372" s="100">
        <v>91.29291666666667</v>
      </c>
      <c r="AI2372" s="28">
        <f>AVERAGE(AI2365:AI2371)</f>
        <v>0</v>
      </c>
      <c r="AJ2372" s="58">
        <v>10.247999999999999</v>
      </c>
      <c r="AK2372" s="58"/>
      <c r="AL2372" s="28">
        <f>AVERAGE(AL2365:AL2371)</f>
        <v>0</v>
      </c>
      <c r="AM2372" s="28"/>
      <c r="AN2372" s="28"/>
      <c r="AQ2372" s="24">
        <f t="shared" si="182"/>
        <v>1610.4219166666669</v>
      </c>
      <c r="AS2372" s="47">
        <f t="shared" si="186"/>
        <v>283.5</v>
      </c>
      <c r="AU2372" s="20">
        <f t="shared" si="181"/>
        <v>1893.9219166666669</v>
      </c>
      <c r="AW2372" s="20">
        <f t="shared" si="187"/>
        <v>261.70943333333275</v>
      </c>
    </row>
    <row r="2373" spans="1:49" x14ac:dyDescent="0.25">
      <c r="A2373" t="str">
        <f>VLOOKUP($B2373,'Cushing Balance'!$C$2:$E$500,3,TRUE)</f>
        <v>22016</v>
      </c>
      <c r="B2373" s="38">
        <v>42384</v>
      </c>
      <c r="C2373" s="32"/>
      <c r="D2373" s="101">
        <v>417.91667000000001</v>
      </c>
      <c r="E2373" s="110">
        <v>154.60306249999999</v>
      </c>
      <c r="F2373" s="105">
        <v>351.2029583333333</v>
      </c>
      <c r="G2373" s="28"/>
      <c r="H2373" s="111">
        <v>202.72689583333334</v>
      </c>
      <c r="I2373" s="106">
        <v>75.449687499999996</v>
      </c>
      <c r="J2373" s="109">
        <v>272.45581249999998</v>
      </c>
      <c r="K2373" s="104">
        <v>85.552187500000002</v>
      </c>
      <c r="L2373" s="111">
        <v>32.60370833333333</v>
      </c>
      <c r="M2373" s="117">
        <v>186.51481250000001</v>
      </c>
      <c r="N2373" s="108">
        <v>128.44870833333331</v>
      </c>
      <c r="O2373" s="116">
        <v>6.4919374999999997</v>
      </c>
      <c r="P2373" s="116"/>
      <c r="Q2373" s="116"/>
      <c r="R2373" s="58">
        <v>0</v>
      </c>
      <c r="S2373" s="180">
        <v>245.52933333333334</v>
      </c>
      <c r="T2373" s="180">
        <f t="shared" si="184"/>
        <v>59.014520833333336</v>
      </c>
      <c r="V2373" s="24">
        <f t="shared" si="179"/>
        <v>1913.9664408333331</v>
      </c>
      <c r="X2373" s="5">
        <v>82</v>
      </c>
      <c r="Z2373" s="20">
        <f t="shared" si="180"/>
        <v>1995.9664408333331</v>
      </c>
      <c r="AA2373" s="59">
        <f t="shared" si="188"/>
        <v>42384</v>
      </c>
      <c r="AB2373" s="25">
        <v>145.91800000000001</v>
      </c>
      <c r="AC2373" s="58">
        <v>346.82299999999998</v>
      </c>
      <c r="AD2373" s="58">
        <v>380.19</v>
      </c>
      <c r="AE2373" s="58">
        <v>401.48899999999998</v>
      </c>
      <c r="AF2373" s="58">
        <v>235.898</v>
      </c>
      <c r="AG2373" s="58">
        <v>38.786000000000001</v>
      </c>
      <c r="AH2373" s="100">
        <v>98.184520833333323</v>
      </c>
      <c r="AI2373" s="28">
        <f t="shared" ref="AI2373:AI2427" si="189">AVERAGE(AI2366:AI2372)</f>
        <v>0</v>
      </c>
      <c r="AJ2373" s="58">
        <v>12.865</v>
      </c>
      <c r="AK2373" s="58"/>
      <c r="AL2373" s="28">
        <f t="shared" ref="AL2373:AL2427" si="190">AVERAGE(AL2366:AL2372)</f>
        <v>0</v>
      </c>
      <c r="AM2373" s="28"/>
      <c r="AN2373" s="28"/>
      <c r="AQ2373" s="24">
        <f t="shared" si="182"/>
        <v>1660.1535208333335</v>
      </c>
      <c r="AS2373" s="47">
        <f t="shared" si="186"/>
        <v>283.5</v>
      </c>
      <c r="AU2373" s="20">
        <f t="shared" si="181"/>
        <v>1943.6535208333335</v>
      </c>
      <c r="AW2373" s="20">
        <f t="shared" si="187"/>
        <v>52.312919999999622</v>
      </c>
    </row>
    <row r="2374" spans="1:49" x14ac:dyDescent="0.25">
      <c r="A2374" t="str">
        <f>VLOOKUP($B2374,'Cushing Balance'!$C$2:$E$500,3,TRUE)</f>
        <v>32016</v>
      </c>
      <c r="B2374" s="38">
        <v>42385</v>
      </c>
      <c r="C2374" s="32"/>
      <c r="D2374" s="101">
        <v>0</v>
      </c>
      <c r="E2374" s="110">
        <v>141.78883333333334</v>
      </c>
      <c r="F2374" s="105">
        <v>353.4258958333333</v>
      </c>
      <c r="G2374" s="28"/>
      <c r="H2374" s="111">
        <v>2.8881458333333336</v>
      </c>
      <c r="I2374" s="106">
        <v>81.759583333333325</v>
      </c>
      <c r="J2374" s="109">
        <v>282.84145833333332</v>
      </c>
      <c r="K2374" s="104">
        <v>85.55735416666667</v>
      </c>
      <c r="L2374" s="111">
        <v>32.43214583333333</v>
      </c>
      <c r="M2374" s="117">
        <v>168.9478125</v>
      </c>
      <c r="N2374" s="108">
        <v>110.77920833333333</v>
      </c>
      <c r="O2374" s="116">
        <v>8.8428541666666653</v>
      </c>
      <c r="P2374" s="116"/>
      <c r="Q2374" s="116"/>
      <c r="R2374" s="58">
        <v>0</v>
      </c>
      <c r="S2374" s="180">
        <v>254.43885416666666</v>
      </c>
      <c r="T2374" s="180">
        <f t="shared" si="184"/>
        <v>85.491041666666661</v>
      </c>
      <c r="V2374" s="24">
        <f t="shared" si="179"/>
        <v>1269.2632916666666</v>
      </c>
      <c r="X2374" s="5">
        <v>82</v>
      </c>
      <c r="Z2374" s="20">
        <f t="shared" si="180"/>
        <v>1351.2632916666666</v>
      </c>
      <c r="AA2374" s="59">
        <f t="shared" si="188"/>
        <v>42385</v>
      </c>
      <c r="AB2374" s="25">
        <v>147.928</v>
      </c>
      <c r="AC2374" s="58">
        <v>308.29899999999998</v>
      </c>
      <c r="AD2374" s="58">
        <v>378.642</v>
      </c>
      <c r="AE2374" s="58">
        <v>453.23399999999998</v>
      </c>
      <c r="AF2374" s="58">
        <v>229.09700000000001</v>
      </c>
      <c r="AG2374" s="58">
        <v>33.043999999999997</v>
      </c>
      <c r="AH2374" s="100">
        <v>111.32820833333332</v>
      </c>
      <c r="AI2374" s="28">
        <f t="shared" si="189"/>
        <v>0</v>
      </c>
      <c r="AJ2374" s="58">
        <v>14.904999999999999</v>
      </c>
      <c r="AK2374" s="58"/>
      <c r="AL2374" s="28">
        <f t="shared" si="190"/>
        <v>0</v>
      </c>
      <c r="AM2374" s="28"/>
      <c r="AN2374" s="28"/>
      <c r="AQ2374" s="24">
        <f t="shared" si="182"/>
        <v>1676.4772083333332</v>
      </c>
      <c r="AS2374" s="47">
        <f t="shared" si="186"/>
        <v>283.5</v>
      </c>
      <c r="AU2374" s="20">
        <f t="shared" si="181"/>
        <v>1959.9772083333332</v>
      </c>
      <c r="AW2374" s="20">
        <f t="shared" si="187"/>
        <v>-608.71391666666659</v>
      </c>
    </row>
    <row r="2375" spans="1:49" x14ac:dyDescent="0.25">
      <c r="A2375" t="str">
        <f>VLOOKUP($B2375,'Cushing Balance'!$C$2:$E$500,3,TRUE)</f>
        <v>32016</v>
      </c>
      <c r="B2375" s="38">
        <v>42386</v>
      </c>
      <c r="C2375" s="32"/>
      <c r="D2375" s="101">
        <v>442.5</v>
      </c>
      <c r="E2375" s="110">
        <v>174.95531249999999</v>
      </c>
      <c r="F2375" s="105">
        <v>317.5918958333333</v>
      </c>
      <c r="G2375" s="28"/>
      <c r="H2375" s="111">
        <v>127.96614583333333</v>
      </c>
      <c r="I2375" s="106">
        <v>82.154145833333331</v>
      </c>
      <c r="J2375" s="109">
        <v>326.45002083333333</v>
      </c>
      <c r="K2375" s="104">
        <v>84.832979166666675</v>
      </c>
      <c r="L2375" s="111">
        <v>32.524062499999999</v>
      </c>
      <c r="M2375" s="117">
        <v>250.65116666666665</v>
      </c>
      <c r="N2375" s="108">
        <v>127.981375</v>
      </c>
      <c r="O2375" s="116">
        <v>4.7915416666666673</v>
      </c>
      <c r="P2375" s="116"/>
      <c r="Q2375" s="116"/>
      <c r="R2375" s="58">
        <v>0</v>
      </c>
      <c r="S2375" s="180">
        <v>274.30058333333329</v>
      </c>
      <c r="T2375" s="180">
        <f t="shared" si="184"/>
        <v>23.649416666666639</v>
      </c>
      <c r="V2375" s="24">
        <f t="shared" si="179"/>
        <v>1972.3986458333334</v>
      </c>
      <c r="X2375" s="5">
        <v>82</v>
      </c>
      <c r="Z2375" s="20">
        <f t="shared" si="180"/>
        <v>2054.3986458333334</v>
      </c>
      <c r="AA2375" s="59">
        <f t="shared" si="188"/>
        <v>42386</v>
      </c>
      <c r="AB2375" s="25">
        <v>146.024</v>
      </c>
      <c r="AC2375" s="58">
        <v>343.68599999999998</v>
      </c>
      <c r="AD2375" s="58">
        <v>383.61</v>
      </c>
      <c r="AE2375" s="58">
        <v>410.351</v>
      </c>
      <c r="AF2375" s="58">
        <v>234.613</v>
      </c>
      <c r="AG2375" s="58">
        <v>37.030999999999999</v>
      </c>
      <c r="AH2375" s="100">
        <v>115.24822916666668</v>
      </c>
      <c r="AI2375" s="28">
        <f t="shared" si="189"/>
        <v>0</v>
      </c>
      <c r="AJ2375" s="58">
        <v>14.004</v>
      </c>
      <c r="AK2375" s="58"/>
      <c r="AL2375" s="28">
        <f t="shared" si="190"/>
        <v>0</v>
      </c>
      <c r="AM2375" s="28"/>
      <c r="AN2375" s="28"/>
      <c r="AQ2375" s="24">
        <f t="shared" si="182"/>
        <v>1684.5672291666665</v>
      </c>
      <c r="AS2375" s="47">
        <f t="shared" si="186"/>
        <v>283.5</v>
      </c>
      <c r="AU2375" s="20">
        <f t="shared" si="181"/>
        <v>1968.0672291666665</v>
      </c>
      <c r="AW2375" s="20">
        <f t="shared" si="187"/>
        <v>86.331416666666883</v>
      </c>
    </row>
    <row r="2376" spans="1:49" x14ac:dyDescent="0.25">
      <c r="A2376" t="str">
        <f>VLOOKUP($B2376,'Cushing Balance'!$C$2:$E$500,3,TRUE)</f>
        <v>32016</v>
      </c>
      <c r="B2376" s="38">
        <v>42387</v>
      </c>
      <c r="C2376" s="32"/>
      <c r="D2376" s="101">
        <v>479.375</v>
      </c>
      <c r="E2376" s="110">
        <v>156.93208333333334</v>
      </c>
      <c r="F2376" s="105">
        <v>306.67264583333332</v>
      </c>
      <c r="G2376" s="28"/>
      <c r="H2376" s="111">
        <v>164.596125</v>
      </c>
      <c r="I2376" s="106">
        <v>74.95697916666667</v>
      </c>
      <c r="J2376" s="109">
        <v>277.41102083333334</v>
      </c>
      <c r="K2376" s="104">
        <v>89.495895833333321</v>
      </c>
      <c r="L2376" s="111">
        <v>32.343062500000002</v>
      </c>
      <c r="M2376" s="117">
        <v>275.06591666666668</v>
      </c>
      <c r="N2376" s="108">
        <v>112.73585416666667</v>
      </c>
      <c r="O2376" s="116">
        <v>9.7204999999999995</v>
      </c>
      <c r="P2376" s="116"/>
      <c r="Q2376" s="116"/>
      <c r="R2376" s="58">
        <v>0</v>
      </c>
      <c r="S2376" s="180">
        <v>262.41820833333333</v>
      </c>
      <c r="T2376" s="180">
        <f t="shared" si="184"/>
        <v>-12.647708333333355</v>
      </c>
      <c r="V2376" s="24">
        <f t="shared" si="179"/>
        <v>1979.3050833333336</v>
      </c>
      <c r="X2376" s="5">
        <v>82</v>
      </c>
      <c r="Z2376" s="20">
        <f t="shared" si="180"/>
        <v>2061.3050833333336</v>
      </c>
      <c r="AA2376" s="59">
        <f t="shared" si="188"/>
        <v>42387</v>
      </c>
      <c r="AB2376" s="25">
        <v>146.37299999999999</v>
      </c>
      <c r="AC2376" s="58">
        <v>311.79899999999998</v>
      </c>
      <c r="AD2376" s="58">
        <v>366.30700000000002</v>
      </c>
      <c r="AE2376" s="58">
        <v>384.54399999999998</v>
      </c>
      <c r="AF2376" s="58">
        <v>234.25800000000001</v>
      </c>
      <c r="AG2376" s="58">
        <v>35.9</v>
      </c>
      <c r="AH2376" s="100">
        <v>124.88583333333332</v>
      </c>
      <c r="AI2376" s="28">
        <v>0</v>
      </c>
      <c r="AJ2376" s="58">
        <v>10.201000000000001</v>
      </c>
      <c r="AK2376" s="58"/>
      <c r="AL2376" s="28">
        <v>0</v>
      </c>
      <c r="AM2376" s="28"/>
      <c r="AN2376" s="28"/>
      <c r="AQ2376" s="24">
        <f t="shared" si="182"/>
        <v>1614.2678333333336</v>
      </c>
      <c r="AS2376" s="47">
        <f t="shared" si="186"/>
        <v>283.5</v>
      </c>
      <c r="AU2376" s="20">
        <f t="shared" si="181"/>
        <v>1897.7678333333336</v>
      </c>
      <c r="AW2376" s="20">
        <f t="shared" si="187"/>
        <v>163.53725000000009</v>
      </c>
    </row>
    <row r="2377" spans="1:49" x14ac:dyDescent="0.25">
      <c r="A2377" t="str">
        <f>VLOOKUP($B2377,'Cushing Balance'!$C$2:$E$500,3,TRUE)</f>
        <v>32016</v>
      </c>
      <c r="B2377" s="38">
        <v>42388</v>
      </c>
      <c r="C2377" s="32"/>
      <c r="D2377" s="101">
        <v>285.89173</v>
      </c>
      <c r="E2377" s="110">
        <v>200.48654166666665</v>
      </c>
      <c r="F2377" s="105">
        <v>173.40433333333334</v>
      </c>
      <c r="G2377" s="28"/>
      <c r="H2377" s="111">
        <v>197.10052083333335</v>
      </c>
      <c r="I2377" s="106">
        <v>69.869833333333332</v>
      </c>
      <c r="J2377" s="109">
        <v>282.85562499999997</v>
      </c>
      <c r="K2377" s="104">
        <v>73.252791666666667</v>
      </c>
      <c r="L2377" s="111">
        <v>32.133000000000003</v>
      </c>
      <c r="M2377" s="117">
        <v>224.84247916666666</v>
      </c>
      <c r="N2377" s="108">
        <v>137.26241666666667</v>
      </c>
      <c r="O2377" s="116">
        <v>5.2736458333333331</v>
      </c>
      <c r="P2377" s="116"/>
      <c r="Q2377" s="116"/>
      <c r="R2377" s="58">
        <v>0</v>
      </c>
      <c r="S2377" s="180">
        <v>271.14429166666667</v>
      </c>
      <c r="T2377" s="180">
        <f t="shared" si="184"/>
        <v>46.301812500000011</v>
      </c>
      <c r="V2377" s="24">
        <f t="shared" si="179"/>
        <v>1682.3729174999999</v>
      </c>
      <c r="X2377" s="5">
        <v>82</v>
      </c>
      <c r="Z2377" s="20">
        <f t="shared" si="180"/>
        <v>1764.3729174999999</v>
      </c>
      <c r="AA2377" s="59">
        <f t="shared" si="188"/>
        <v>42388</v>
      </c>
      <c r="AB2377" s="25">
        <v>147.80000000000001</v>
      </c>
      <c r="AC2377" s="58">
        <v>337.03300000000002</v>
      </c>
      <c r="AD2377" s="58">
        <v>359.12400000000002</v>
      </c>
      <c r="AE2377" s="58">
        <v>421.916</v>
      </c>
      <c r="AF2377" s="58">
        <v>230.03200000000001</v>
      </c>
      <c r="AG2377" s="58">
        <v>35.448</v>
      </c>
      <c r="AH2377" s="100">
        <v>112.12079166666668</v>
      </c>
      <c r="AI2377" s="28">
        <f t="shared" si="189"/>
        <v>0</v>
      </c>
      <c r="AJ2377" s="58">
        <v>14.738</v>
      </c>
      <c r="AK2377" s="58"/>
      <c r="AL2377" s="28">
        <f t="shared" si="190"/>
        <v>0</v>
      </c>
      <c r="AM2377" s="28"/>
      <c r="AN2377" s="28"/>
      <c r="AQ2377" s="24">
        <f t="shared" si="182"/>
        <v>1658.2117916666668</v>
      </c>
      <c r="AS2377" s="47">
        <f t="shared" si="186"/>
        <v>283.5</v>
      </c>
      <c r="AU2377" s="20">
        <f t="shared" si="181"/>
        <v>1941.7117916666668</v>
      </c>
      <c r="AW2377" s="20">
        <f t="shared" si="187"/>
        <v>-177.33887416666698</v>
      </c>
    </row>
    <row r="2378" spans="1:49" x14ac:dyDescent="0.25">
      <c r="A2378" t="str">
        <f>VLOOKUP($B2378,'Cushing Balance'!$C$2:$E$500,3,TRUE)</f>
        <v>32016</v>
      </c>
      <c r="B2378" s="38">
        <v>42389</v>
      </c>
      <c r="C2378" s="32"/>
      <c r="D2378" s="101">
        <v>166.44120999999998</v>
      </c>
      <c r="E2378" s="110">
        <v>175.90560416666665</v>
      </c>
      <c r="F2378" s="105">
        <v>178.5415625</v>
      </c>
      <c r="G2378" s="28"/>
      <c r="H2378" s="111">
        <v>204.04422916666667</v>
      </c>
      <c r="I2378" s="106">
        <v>95.719041666666669</v>
      </c>
      <c r="J2378" s="109">
        <v>292.1633333333333</v>
      </c>
      <c r="K2378" s="104">
        <v>73.835041666666669</v>
      </c>
      <c r="L2378" s="111">
        <v>32.333979166666666</v>
      </c>
      <c r="M2378" s="117">
        <v>188.95152083333335</v>
      </c>
      <c r="N2378" s="108">
        <v>112.60885416666667</v>
      </c>
      <c r="O2378" s="116">
        <v>2.0655000000000001</v>
      </c>
      <c r="P2378" s="116"/>
      <c r="Q2378" s="116"/>
      <c r="R2378" s="58">
        <v>0</v>
      </c>
      <c r="S2378" s="180">
        <v>262.97397916666671</v>
      </c>
      <c r="T2378" s="180">
        <f t="shared" si="184"/>
        <v>74.022458333333361</v>
      </c>
      <c r="V2378" s="24">
        <f t="shared" ref="V2378:V2441" si="191">SUM(D2378:R2378)</f>
        <v>1522.6098766666667</v>
      </c>
      <c r="X2378" s="5">
        <v>82</v>
      </c>
      <c r="Z2378" s="20">
        <f t="shared" ref="Z2378:Z2441" si="192">X2378+V2378</f>
        <v>1604.6098766666667</v>
      </c>
      <c r="AA2378" s="59">
        <f t="shared" si="188"/>
        <v>42389</v>
      </c>
      <c r="AB2378" s="25">
        <v>145.40299999999999</v>
      </c>
      <c r="AC2378" s="58">
        <v>337.03300000000002</v>
      </c>
      <c r="AD2378" s="58">
        <v>202.69</v>
      </c>
      <c r="AE2378" s="58">
        <v>368.06900000000002</v>
      </c>
      <c r="AF2378" s="58">
        <v>230.88300000000001</v>
      </c>
      <c r="AG2378" s="58">
        <v>33.893999999999998</v>
      </c>
      <c r="AH2378" s="100">
        <v>67.414083333333323</v>
      </c>
      <c r="AI2378" s="28">
        <f t="shared" si="189"/>
        <v>0</v>
      </c>
      <c r="AJ2378" s="58">
        <v>9.2110000000000003</v>
      </c>
      <c r="AK2378" s="58"/>
      <c r="AL2378" s="28">
        <f t="shared" si="190"/>
        <v>0</v>
      </c>
      <c r="AM2378" s="28"/>
      <c r="AN2378" s="28"/>
      <c r="AQ2378" s="24">
        <f t="shared" si="182"/>
        <v>1394.5970833333333</v>
      </c>
      <c r="AS2378" s="47">
        <f t="shared" si="186"/>
        <v>283.5</v>
      </c>
      <c r="AU2378" s="20">
        <f t="shared" ref="AU2378:AU2441" si="193">AS2378+AQ2378</f>
        <v>1678.0970833333333</v>
      </c>
      <c r="AW2378" s="20">
        <f t="shared" si="187"/>
        <v>-73.48720666666668</v>
      </c>
    </row>
    <row r="2379" spans="1:49" x14ac:dyDescent="0.25">
      <c r="A2379" t="str">
        <f>VLOOKUP($B2379,'Cushing Balance'!$C$2:$E$500,3,TRUE)</f>
        <v>32016</v>
      </c>
      <c r="B2379" s="38">
        <v>42390</v>
      </c>
      <c r="C2379" s="32"/>
      <c r="D2379" s="101">
        <v>73.500309999999999</v>
      </c>
      <c r="E2379" s="110">
        <v>168.33360416666665</v>
      </c>
      <c r="F2379" s="105">
        <v>163.17699999999999</v>
      </c>
      <c r="G2379" s="28"/>
      <c r="H2379" s="111">
        <v>212.42272916666667</v>
      </c>
      <c r="I2379" s="106">
        <v>66.780416666666667</v>
      </c>
      <c r="J2379" s="109">
        <v>291.63381249999998</v>
      </c>
      <c r="K2379" s="104">
        <v>80.745354166666672</v>
      </c>
      <c r="L2379" s="111">
        <v>32.153979166666666</v>
      </c>
      <c r="M2379" s="117">
        <v>235.53831249999999</v>
      </c>
      <c r="N2379" s="108">
        <v>127.87524999999999</v>
      </c>
      <c r="O2379" s="116">
        <v>13.669166666666667</v>
      </c>
      <c r="P2379" s="116"/>
      <c r="Q2379" s="116"/>
      <c r="R2379" s="58">
        <v>0</v>
      </c>
      <c r="S2379" s="180">
        <v>281.26470833333332</v>
      </c>
      <c r="T2379" s="180">
        <f t="shared" si="184"/>
        <v>45.726395833333328</v>
      </c>
      <c r="V2379" s="24">
        <f t="shared" si="191"/>
        <v>1465.829935</v>
      </c>
      <c r="X2379" s="5">
        <v>82</v>
      </c>
      <c r="Z2379" s="20">
        <f t="shared" si="192"/>
        <v>1547.829935</v>
      </c>
      <c r="AA2379" s="59">
        <f t="shared" si="188"/>
        <v>42390</v>
      </c>
      <c r="AB2379" s="25">
        <v>145.91</v>
      </c>
      <c r="AC2379" s="58">
        <v>344.21300000000002</v>
      </c>
      <c r="AD2379" s="58">
        <v>164.25899999999999</v>
      </c>
      <c r="AE2379" s="58">
        <v>333.51299999999998</v>
      </c>
      <c r="AF2379" s="58">
        <v>230.404</v>
      </c>
      <c r="AG2379" s="58">
        <v>34.078000000000003</v>
      </c>
      <c r="AH2379" s="100">
        <v>99.346500000000006</v>
      </c>
      <c r="AI2379" s="28">
        <f t="shared" si="189"/>
        <v>0</v>
      </c>
      <c r="AJ2379" s="58">
        <v>7.2430000000000003</v>
      </c>
      <c r="AK2379" s="58"/>
      <c r="AL2379" s="28">
        <f t="shared" si="190"/>
        <v>0</v>
      </c>
      <c r="AM2379" s="28"/>
      <c r="AN2379" s="28"/>
      <c r="AQ2379" s="24">
        <f t="shared" ref="AQ2379:AQ2442" si="194">SUM(AB2379:AO2379)</f>
        <v>1358.9665</v>
      </c>
      <c r="AS2379" s="47">
        <f t="shared" si="186"/>
        <v>283.5</v>
      </c>
      <c r="AU2379" s="20">
        <f t="shared" si="193"/>
        <v>1642.4665</v>
      </c>
      <c r="AW2379" s="20">
        <f t="shared" si="187"/>
        <v>-94.636565000000019</v>
      </c>
    </row>
    <row r="2380" spans="1:49" x14ac:dyDescent="0.25">
      <c r="A2380" t="str">
        <f>VLOOKUP($B2380,'Cushing Balance'!$C$2:$E$500,3,TRUE)</f>
        <v>32016</v>
      </c>
      <c r="B2380" s="38">
        <v>42391</v>
      </c>
      <c r="C2380" s="32"/>
      <c r="D2380" s="101">
        <v>588.46073000000001</v>
      </c>
      <c r="E2380" s="110">
        <v>144.61362500000001</v>
      </c>
      <c r="F2380" s="105">
        <v>60.352208333333337</v>
      </c>
      <c r="G2380" s="28"/>
      <c r="H2380" s="111">
        <v>211.27312499999999</v>
      </c>
      <c r="I2380" s="106">
        <v>65.854583333333323</v>
      </c>
      <c r="J2380" s="109">
        <v>294.93779166666667</v>
      </c>
      <c r="K2380" s="104">
        <v>80.118812500000004</v>
      </c>
      <c r="L2380" s="111">
        <v>32.293104166666666</v>
      </c>
      <c r="M2380" s="117">
        <v>272.97379166666667</v>
      </c>
      <c r="N2380" s="108">
        <v>125.28704166666667</v>
      </c>
      <c r="O2380" s="116">
        <v>24.990395833333331</v>
      </c>
      <c r="P2380" s="116"/>
      <c r="Q2380" s="116"/>
      <c r="R2380" s="58">
        <v>0</v>
      </c>
      <c r="S2380" s="180">
        <v>267.30016666666671</v>
      </c>
      <c r="T2380" s="180">
        <f t="shared" si="184"/>
        <v>-5.6736249999999586</v>
      </c>
      <c r="V2380" s="24">
        <f t="shared" si="191"/>
        <v>1901.155209166667</v>
      </c>
      <c r="X2380" s="5">
        <v>82</v>
      </c>
      <c r="Z2380" s="20">
        <f t="shared" si="192"/>
        <v>1983.155209166667</v>
      </c>
      <c r="AA2380" s="59">
        <f t="shared" si="188"/>
        <v>42391</v>
      </c>
      <c r="AB2380" s="25">
        <v>145.703</v>
      </c>
      <c r="AC2380" s="58">
        <v>344.29300000000001</v>
      </c>
      <c r="AD2380" s="58">
        <v>232.09299999999999</v>
      </c>
      <c r="AE2380" s="58">
        <v>350.95800000000003</v>
      </c>
      <c r="AF2380" s="58">
        <v>222.94399999999999</v>
      </c>
      <c r="AG2380" s="58">
        <v>34.877000000000002</v>
      </c>
      <c r="AH2380" s="100">
        <v>85.579104166666667</v>
      </c>
      <c r="AI2380" s="28">
        <f t="shared" si="189"/>
        <v>0</v>
      </c>
      <c r="AJ2380" s="58">
        <v>6.4820000000000002</v>
      </c>
      <c r="AK2380" s="58"/>
      <c r="AL2380" s="28">
        <f t="shared" si="190"/>
        <v>0</v>
      </c>
      <c r="AM2380" s="28"/>
      <c r="AN2380" s="28"/>
      <c r="AQ2380" s="24">
        <f t="shared" si="194"/>
        <v>1422.9291041666665</v>
      </c>
      <c r="AS2380" s="47">
        <f t="shared" si="186"/>
        <v>283.5</v>
      </c>
      <c r="AU2380" s="20">
        <f t="shared" si="193"/>
        <v>1706.4291041666665</v>
      </c>
      <c r="AW2380" s="20">
        <f>Z2380-AU2380</f>
        <v>276.72610500000042</v>
      </c>
    </row>
    <row r="2381" spans="1:49" x14ac:dyDescent="0.25">
      <c r="A2381" t="str">
        <f>VLOOKUP($B2381,'Cushing Balance'!$C$2:$E$500,3,TRUE)</f>
        <v>42016</v>
      </c>
      <c r="B2381" s="38">
        <v>42392</v>
      </c>
      <c r="C2381" s="32"/>
      <c r="D2381" s="101">
        <v>161.99569</v>
      </c>
      <c r="E2381" s="110">
        <v>198.11881249999999</v>
      </c>
      <c r="F2381" s="105">
        <v>204.74424999999999</v>
      </c>
      <c r="G2381" s="28"/>
      <c r="H2381" s="111">
        <v>169.94877083333336</v>
      </c>
      <c r="I2381" s="106">
        <v>85.6454375</v>
      </c>
      <c r="J2381" s="109">
        <v>262.12818750000002</v>
      </c>
      <c r="K2381" s="104">
        <v>80.611437499999994</v>
      </c>
      <c r="L2381" s="111">
        <v>31.962458333333331</v>
      </c>
      <c r="M2381" s="117">
        <v>221.25902083333335</v>
      </c>
      <c r="N2381" s="108">
        <v>124.37910416666668</v>
      </c>
      <c r="O2381" s="116">
        <v>33.165624999999999</v>
      </c>
      <c r="P2381" s="116"/>
      <c r="Q2381" s="116"/>
      <c r="R2381" s="58">
        <v>0</v>
      </c>
      <c r="S2381" s="180">
        <v>268.69110416666666</v>
      </c>
      <c r="T2381" s="180">
        <f t="shared" si="184"/>
        <v>47.43208333333331</v>
      </c>
      <c r="V2381" s="24">
        <f t="shared" si="191"/>
        <v>1573.9587941666666</v>
      </c>
      <c r="X2381" s="5">
        <v>82</v>
      </c>
      <c r="Z2381" s="20">
        <f t="shared" si="192"/>
        <v>1655.9587941666666</v>
      </c>
      <c r="AA2381" s="59">
        <f t="shared" si="188"/>
        <v>42392</v>
      </c>
      <c r="AB2381" s="25">
        <v>148.11000000000001</v>
      </c>
      <c r="AC2381" s="58">
        <v>342.54899999999998</v>
      </c>
      <c r="AD2381" s="58">
        <v>303.154</v>
      </c>
      <c r="AE2381" s="58">
        <v>184.10900000000001</v>
      </c>
      <c r="AF2381" s="58">
        <v>214.78</v>
      </c>
      <c r="AG2381" s="58">
        <v>38.021999999999998</v>
      </c>
      <c r="AH2381" s="100">
        <v>61.012895833333339</v>
      </c>
      <c r="AI2381" s="28">
        <f t="shared" si="189"/>
        <v>0</v>
      </c>
      <c r="AJ2381" s="58">
        <v>8.34</v>
      </c>
      <c r="AK2381" s="58"/>
      <c r="AL2381" s="28">
        <f t="shared" si="190"/>
        <v>0</v>
      </c>
      <c r="AM2381" s="28"/>
      <c r="AN2381" s="28"/>
      <c r="AQ2381" s="24">
        <f t="shared" si="194"/>
        <v>1300.0768958333331</v>
      </c>
      <c r="AS2381" s="47">
        <f t="shared" si="186"/>
        <v>283.5</v>
      </c>
      <c r="AU2381" s="20">
        <f t="shared" si="193"/>
        <v>1583.5768958333331</v>
      </c>
      <c r="AW2381" s="20">
        <f t="shared" si="187"/>
        <v>72.381898333333538</v>
      </c>
    </row>
    <row r="2382" spans="1:49" x14ac:dyDescent="0.25">
      <c r="A2382" t="str">
        <f>VLOOKUP($B2382,'Cushing Balance'!$C$2:$E$500,3,TRUE)</f>
        <v>42016</v>
      </c>
      <c r="B2382" s="38">
        <v>42393</v>
      </c>
      <c r="C2382" s="32"/>
      <c r="D2382" s="101">
        <v>184.375</v>
      </c>
      <c r="E2382" s="110">
        <v>187.22312500000001</v>
      </c>
      <c r="F2382" s="105">
        <v>220.45027083333335</v>
      </c>
      <c r="G2382" s="28"/>
      <c r="H2382" s="111">
        <v>133.53708333333336</v>
      </c>
      <c r="I2382" s="106">
        <v>76.732937500000006</v>
      </c>
      <c r="J2382" s="109">
        <v>292.97766666666666</v>
      </c>
      <c r="K2382" s="104">
        <v>81.000666666666675</v>
      </c>
      <c r="L2382" s="111">
        <v>32.655687499999999</v>
      </c>
      <c r="M2382" s="117">
        <v>240.19527083333335</v>
      </c>
      <c r="N2382" s="108">
        <v>124.30822916666668</v>
      </c>
      <c r="O2382" s="116">
        <v>4.3527708333333326</v>
      </c>
      <c r="P2382" s="116"/>
      <c r="Q2382" s="116"/>
      <c r="R2382" s="58">
        <v>0</v>
      </c>
      <c r="S2382" s="180">
        <v>248.31297916666665</v>
      </c>
      <c r="T2382" s="180">
        <f t="shared" si="184"/>
        <v>8.1177083333332973</v>
      </c>
      <c r="V2382" s="24">
        <f t="shared" si="191"/>
        <v>1577.8087083333335</v>
      </c>
      <c r="X2382" s="5">
        <v>82</v>
      </c>
      <c r="Z2382" s="20">
        <f t="shared" si="192"/>
        <v>1659.8087083333335</v>
      </c>
      <c r="AA2382" s="59">
        <f t="shared" si="188"/>
        <v>42393</v>
      </c>
      <c r="AB2382" s="25">
        <v>146.62100000000001</v>
      </c>
      <c r="AC2382" s="58">
        <v>344.89</v>
      </c>
      <c r="AD2382" s="58">
        <v>351.928</v>
      </c>
      <c r="AE2382" s="58">
        <v>368.43400000000003</v>
      </c>
      <c r="AF2382" s="58">
        <v>229.803</v>
      </c>
      <c r="AG2382" s="58">
        <v>38.542000000000002</v>
      </c>
      <c r="AH2382" s="100">
        <v>143.61206250000001</v>
      </c>
      <c r="AI2382" s="28">
        <f t="shared" si="189"/>
        <v>0</v>
      </c>
      <c r="AJ2382" s="58">
        <v>14.404</v>
      </c>
      <c r="AK2382" s="58"/>
      <c r="AL2382" s="28">
        <f t="shared" si="190"/>
        <v>0</v>
      </c>
      <c r="AM2382" s="28"/>
      <c r="AN2382" s="28"/>
      <c r="AQ2382" s="24">
        <f t="shared" si="194"/>
        <v>1638.2340624999999</v>
      </c>
      <c r="AS2382" s="99">
        <f>(315-45)*0.9</f>
        <v>243</v>
      </c>
      <c r="AU2382" s="20">
        <f t="shared" si="193"/>
        <v>1881.2340624999999</v>
      </c>
      <c r="AW2382" s="20">
        <f t="shared" si="187"/>
        <v>-221.42535416666647</v>
      </c>
    </row>
    <row r="2383" spans="1:49" x14ac:dyDescent="0.25">
      <c r="A2383" t="str">
        <f>VLOOKUP($B2383,'Cushing Balance'!$C$2:$E$500,3,TRUE)</f>
        <v>42016</v>
      </c>
      <c r="B2383" s="38">
        <v>42394</v>
      </c>
      <c r="C2383" s="32"/>
      <c r="D2383" s="101">
        <v>381.02537999999998</v>
      </c>
      <c r="E2383" s="110">
        <v>154.1341875</v>
      </c>
      <c r="F2383" s="105">
        <v>220.13545833333333</v>
      </c>
      <c r="G2383" s="28"/>
      <c r="H2383" s="111">
        <v>151.54564583333334</v>
      </c>
      <c r="I2383" s="106">
        <v>75.704354166666675</v>
      </c>
      <c r="J2383" s="109">
        <v>297.583125</v>
      </c>
      <c r="K2383" s="104">
        <v>73.569020833333326</v>
      </c>
      <c r="L2383" s="111">
        <v>32.411333333333332</v>
      </c>
      <c r="M2383" s="117">
        <v>229.03935416666667</v>
      </c>
      <c r="N2383" s="108">
        <v>124.081125</v>
      </c>
      <c r="O2383" s="116">
        <v>23.454000000000001</v>
      </c>
      <c r="P2383" s="116"/>
      <c r="Q2383" s="116"/>
      <c r="R2383" s="58">
        <v>0</v>
      </c>
      <c r="S2383" s="180">
        <v>233.56089583333335</v>
      </c>
      <c r="T2383" s="180">
        <f t="shared" si="184"/>
        <v>4.5215416666666783</v>
      </c>
      <c r="V2383" s="24">
        <f t="shared" si="191"/>
        <v>1762.6829841666663</v>
      </c>
      <c r="X2383" s="5">
        <v>82</v>
      </c>
      <c r="Z2383" s="20">
        <f t="shared" si="192"/>
        <v>1844.6829841666663</v>
      </c>
      <c r="AA2383" s="59">
        <f t="shared" si="188"/>
        <v>42394</v>
      </c>
      <c r="AB2383" s="25">
        <v>145.358</v>
      </c>
      <c r="AC2383" s="58">
        <v>345.70400000000001</v>
      </c>
      <c r="AD2383" s="58">
        <v>281.55799999999999</v>
      </c>
      <c r="AE2383" s="58">
        <v>304.41399999999999</v>
      </c>
      <c r="AF2383" s="58">
        <v>228.95599999999999</v>
      </c>
      <c r="AG2383" s="58">
        <v>36.048000000000002</v>
      </c>
      <c r="AH2383" s="100">
        <v>132.26239583333333</v>
      </c>
      <c r="AI2383" s="28">
        <f t="shared" si="189"/>
        <v>0</v>
      </c>
      <c r="AJ2383" s="58">
        <v>15.862</v>
      </c>
      <c r="AK2383" s="58"/>
      <c r="AL2383" s="28">
        <f t="shared" si="190"/>
        <v>0</v>
      </c>
      <c r="AM2383" s="28"/>
      <c r="AN2383" s="28"/>
      <c r="AQ2383" s="24">
        <f t="shared" si="194"/>
        <v>1490.1623958333334</v>
      </c>
      <c r="AS2383" s="99">
        <f>(315-45)*0.9</f>
        <v>243</v>
      </c>
      <c r="AU2383" s="20">
        <f t="shared" si="193"/>
        <v>1733.1623958333334</v>
      </c>
      <c r="AW2383" s="20">
        <f t="shared" si="187"/>
        <v>111.52058833333285</v>
      </c>
    </row>
    <row r="2384" spans="1:49" x14ac:dyDescent="0.25">
      <c r="A2384" t="str">
        <f>VLOOKUP($B2384,'Cushing Balance'!$C$2:$E$500,3,TRUE)</f>
        <v>42016</v>
      </c>
      <c r="B2384" s="38">
        <v>42395</v>
      </c>
      <c r="C2384" s="32"/>
      <c r="D2384" s="101">
        <v>221.10038</v>
      </c>
      <c r="E2384" s="110">
        <v>156.01443750000001</v>
      </c>
      <c r="F2384" s="105">
        <v>205.55631249999999</v>
      </c>
      <c r="G2384" s="28"/>
      <c r="H2384" s="111">
        <v>208.44870833333334</v>
      </c>
      <c r="I2384" s="106">
        <v>82.718229166666674</v>
      </c>
      <c r="J2384" s="109">
        <v>292.72250000000003</v>
      </c>
      <c r="K2384" s="104">
        <v>77.765000000000001</v>
      </c>
      <c r="L2384" s="111">
        <v>32.426604166666671</v>
      </c>
      <c r="M2384" s="117">
        <v>229.6509375</v>
      </c>
      <c r="N2384" s="108">
        <v>124.173</v>
      </c>
      <c r="O2384" s="116">
        <v>7.5471250000000003</v>
      </c>
      <c r="P2384" s="116"/>
      <c r="Q2384" s="116"/>
      <c r="R2384" s="58">
        <v>0</v>
      </c>
      <c r="S2384" s="180">
        <v>251.76056249999999</v>
      </c>
      <c r="T2384" s="180">
        <f t="shared" si="184"/>
        <v>22.109624999999994</v>
      </c>
      <c r="V2384" s="24">
        <f t="shared" si="191"/>
        <v>1638.1232341666669</v>
      </c>
      <c r="X2384" s="5">
        <v>82</v>
      </c>
      <c r="Z2384" s="20">
        <f t="shared" si="192"/>
        <v>1720.1232341666669</v>
      </c>
      <c r="AA2384" s="59">
        <f t="shared" si="188"/>
        <v>42395</v>
      </c>
      <c r="AB2384" s="25">
        <v>142.78899999999999</v>
      </c>
      <c r="AC2384" s="58">
        <v>225.35</v>
      </c>
      <c r="AD2384" s="58">
        <v>256.94400000000002</v>
      </c>
      <c r="AE2384" s="58">
        <v>386.399</v>
      </c>
      <c r="AF2384" s="58">
        <v>234.291</v>
      </c>
      <c r="AG2384" s="58">
        <v>27.791</v>
      </c>
      <c r="AH2384" s="100">
        <v>99.977895833333335</v>
      </c>
      <c r="AI2384" s="28">
        <f t="shared" si="189"/>
        <v>0</v>
      </c>
      <c r="AJ2384" s="58">
        <v>15.351000000000001</v>
      </c>
      <c r="AK2384" s="58"/>
      <c r="AL2384" s="28">
        <f t="shared" si="190"/>
        <v>0</v>
      </c>
      <c r="AM2384" s="28"/>
      <c r="AN2384" s="28"/>
      <c r="AQ2384" s="24">
        <f t="shared" si="194"/>
        <v>1388.8928958333336</v>
      </c>
      <c r="AS2384" s="99">
        <f>(315-45)*0.9</f>
        <v>243</v>
      </c>
      <c r="AU2384" s="20">
        <f t="shared" si="193"/>
        <v>1631.8928958333336</v>
      </c>
      <c r="AW2384" s="20">
        <f t="shared" si="187"/>
        <v>88.230338333333293</v>
      </c>
    </row>
    <row r="2385" spans="1:49" x14ac:dyDescent="0.25">
      <c r="A2385" t="str">
        <f>VLOOKUP($B2385,'Cushing Balance'!$C$2:$E$500,3,TRUE)</f>
        <v>42016</v>
      </c>
      <c r="B2385" s="38">
        <v>42396</v>
      </c>
      <c r="C2385" s="32"/>
      <c r="D2385" s="101">
        <v>147.24542000000002</v>
      </c>
      <c r="E2385" s="110">
        <v>155.49062499999999</v>
      </c>
      <c r="F2385" s="105">
        <v>223.82714583333333</v>
      </c>
      <c r="G2385" s="28"/>
      <c r="H2385" s="111">
        <v>210.99064583333333</v>
      </c>
      <c r="I2385" s="106">
        <v>80.764875000000004</v>
      </c>
      <c r="J2385" s="109">
        <v>176.66249999999999</v>
      </c>
      <c r="K2385" s="104">
        <v>87.182374999999993</v>
      </c>
      <c r="L2385" s="111">
        <v>32.276854166666666</v>
      </c>
      <c r="M2385" s="117">
        <v>190.83875</v>
      </c>
      <c r="N2385" s="108">
        <v>124.86572916666667</v>
      </c>
      <c r="O2385" s="116">
        <v>29.97925</v>
      </c>
      <c r="P2385" s="116"/>
      <c r="Q2385" s="116"/>
      <c r="R2385" s="58">
        <v>0</v>
      </c>
      <c r="S2385" s="180">
        <v>268.15258333333333</v>
      </c>
      <c r="T2385" s="180">
        <f t="shared" ref="T2385:T2448" si="195">S2385-M2385</f>
        <v>77.313833333333321</v>
      </c>
      <c r="V2385" s="24">
        <f t="shared" si="191"/>
        <v>1460.12417</v>
      </c>
      <c r="X2385" s="5">
        <v>82</v>
      </c>
      <c r="Z2385" s="20">
        <f t="shared" si="192"/>
        <v>1542.12417</v>
      </c>
      <c r="AA2385" s="59">
        <f t="shared" si="188"/>
        <v>42396</v>
      </c>
      <c r="AB2385" s="25">
        <v>147.55000000000001</v>
      </c>
      <c r="AC2385" s="58">
        <v>366.30700000000002</v>
      </c>
      <c r="AD2385" s="58">
        <v>255.078</v>
      </c>
      <c r="AE2385" s="58">
        <v>343.58199999999999</v>
      </c>
      <c r="AF2385" s="58">
        <v>234.18799999999999</v>
      </c>
      <c r="AG2385" s="58">
        <v>38.631999999999998</v>
      </c>
      <c r="AH2385" s="100">
        <v>97.113062499999998</v>
      </c>
      <c r="AI2385" s="28">
        <f t="shared" si="189"/>
        <v>0</v>
      </c>
      <c r="AJ2385" s="58">
        <v>15.013</v>
      </c>
      <c r="AK2385" s="58"/>
      <c r="AL2385" s="28">
        <f t="shared" si="190"/>
        <v>0</v>
      </c>
      <c r="AM2385" s="28"/>
      <c r="AN2385" s="28"/>
      <c r="AQ2385" s="24">
        <f t="shared" si="194"/>
        <v>1497.4630625</v>
      </c>
      <c r="AS2385" s="99">
        <f>(315-45)*0.9</f>
        <v>243</v>
      </c>
      <c r="AU2385" s="20">
        <f t="shared" si="193"/>
        <v>1740.4630625</v>
      </c>
      <c r="AW2385" s="20">
        <f t="shared" si="187"/>
        <v>-198.33889249999993</v>
      </c>
    </row>
    <row r="2386" spans="1:49" x14ac:dyDescent="0.25">
      <c r="A2386" t="str">
        <f>VLOOKUP($B2386,'Cushing Balance'!$C$2:$E$500,3,TRUE)</f>
        <v>42016</v>
      </c>
      <c r="B2386" s="38">
        <v>42397</v>
      </c>
      <c r="C2386" s="32"/>
      <c r="D2386" s="101">
        <v>368.59378999999996</v>
      </c>
      <c r="E2386" s="110">
        <v>145.31135416666666</v>
      </c>
      <c r="F2386" s="105">
        <v>243.08487500000001</v>
      </c>
      <c r="G2386" s="28"/>
      <c r="H2386" s="111">
        <v>209.7734375</v>
      </c>
      <c r="I2386" s="106">
        <v>77.096020833333327</v>
      </c>
      <c r="J2386" s="109">
        <v>295.58027083333332</v>
      </c>
      <c r="K2386" s="104">
        <v>87.900999999999996</v>
      </c>
      <c r="L2386" s="111">
        <v>31.493874999999999</v>
      </c>
      <c r="M2386" s="117">
        <v>235.33208333333334</v>
      </c>
      <c r="N2386" s="108">
        <v>115.98933333333333</v>
      </c>
      <c r="O2386" s="116">
        <v>28.548666666666669</v>
      </c>
      <c r="P2386" s="116"/>
      <c r="Q2386" s="116"/>
      <c r="R2386" s="58">
        <v>0</v>
      </c>
      <c r="S2386" s="180">
        <v>272.48689583333334</v>
      </c>
      <c r="T2386" s="180">
        <f t="shared" si="195"/>
        <v>37.154812499999991</v>
      </c>
      <c r="V2386" s="24">
        <f t="shared" si="191"/>
        <v>1838.7047066666664</v>
      </c>
      <c r="X2386" s="5">
        <v>82</v>
      </c>
      <c r="Z2386" s="20">
        <f t="shared" si="192"/>
        <v>1920.7047066666664</v>
      </c>
      <c r="AA2386" s="59">
        <f t="shared" si="188"/>
        <v>42397</v>
      </c>
      <c r="AB2386" s="25">
        <v>147.089</v>
      </c>
      <c r="AC2386" s="58">
        <v>381.702</v>
      </c>
      <c r="AD2386" s="58">
        <v>307.19499999999999</v>
      </c>
      <c r="AE2386" s="58">
        <v>173.96100000000001</v>
      </c>
      <c r="AF2386" s="58">
        <v>234.239</v>
      </c>
      <c r="AG2386" s="58">
        <v>35.753999999999998</v>
      </c>
      <c r="AH2386" s="100">
        <v>90.577187499999994</v>
      </c>
      <c r="AI2386" s="28">
        <v>0</v>
      </c>
      <c r="AJ2386" s="58">
        <v>12.692</v>
      </c>
      <c r="AK2386" s="58"/>
      <c r="AL2386" s="28">
        <f t="shared" si="190"/>
        <v>0</v>
      </c>
      <c r="AM2386" s="28"/>
      <c r="AN2386" s="28"/>
      <c r="AQ2386" s="24">
        <f t="shared" si="194"/>
        <v>1383.2091874999999</v>
      </c>
      <c r="AS2386" s="99">
        <f>(315-45)*0.9</f>
        <v>243</v>
      </c>
      <c r="AU2386" s="20">
        <f t="shared" si="193"/>
        <v>1626.2091874999999</v>
      </c>
      <c r="AW2386" s="20">
        <f t="shared" si="187"/>
        <v>294.49551916666655</v>
      </c>
    </row>
    <row r="2387" spans="1:49" x14ac:dyDescent="0.25">
      <c r="A2387" t="str">
        <f>VLOOKUP($B2387,'Cushing Balance'!$C$2:$E$500,3,TRUE)</f>
        <v>42016</v>
      </c>
      <c r="B2387" s="38">
        <v>42398</v>
      </c>
      <c r="C2387" s="32"/>
      <c r="D2387" s="101">
        <v>331.875</v>
      </c>
      <c r="E2387" s="110">
        <v>192.54741666666666</v>
      </c>
      <c r="F2387" s="105">
        <v>150.00185416666665</v>
      </c>
      <c r="G2387" s="28"/>
      <c r="H2387" s="111">
        <v>211.32210416666666</v>
      </c>
      <c r="I2387" s="106">
        <v>76.135041666666666</v>
      </c>
      <c r="J2387" s="109">
        <v>309.32706250000001</v>
      </c>
      <c r="K2387" s="104">
        <v>83.861041666666665</v>
      </c>
      <c r="L2387" s="111">
        <v>32.21639583333333</v>
      </c>
      <c r="M2387" s="117">
        <v>185.26675</v>
      </c>
      <c r="N2387" s="108">
        <v>67.929124999999999</v>
      </c>
      <c r="O2387" s="116">
        <v>24.321416666666668</v>
      </c>
      <c r="P2387" s="116"/>
      <c r="Q2387" s="116"/>
      <c r="R2387" s="58">
        <v>0</v>
      </c>
      <c r="S2387" s="180">
        <v>240.92625000000001</v>
      </c>
      <c r="T2387" s="180">
        <f t="shared" si="195"/>
        <v>55.659500000000008</v>
      </c>
      <c r="V2387" s="24">
        <f t="shared" si="191"/>
        <v>1664.8032083333333</v>
      </c>
      <c r="X2387" s="5">
        <v>82</v>
      </c>
      <c r="Z2387" s="20">
        <f t="shared" si="192"/>
        <v>1746.8032083333333</v>
      </c>
      <c r="AA2387" s="59">
        <f t="shared" si="188"/>
        <v>42398</v>
      </c>
      <c r="AB2387" s="25">
        <v>148.65100000000001</v>
      </c>
      <c r="AC2387" s="58">
        <v>388.79899999999998</v>
      </c>
      <c r="AD2387" s="58">
        <v>362.44400000000002</v>
      </c>
      <c r="AE2387" s="58">
        <v>390.03</v>
      </c>
      <c r="AF2387" s="58">
        <v>235.18899999999999</v>
      </c>
      <c r="AG2387" s="58">
        <v>37.997</v>
      </c>
      <c r="AH2387" s="100">
        <v>87.027354166666669</v>
      </c>
      <c r="AI2387" s="28">
        <f t="shared" si="189"/>
        <v>0</v>
      </c>
      <c r="AJ2387" s="58">
        <v>15.22</v>
      </c>
      <c r="AK2387" s="58"/>
      <c r="AL2387" s="28">
        <f t="shared" si="190"/>
        <v>0</v>
      </c>
      <c r="AM2387" s="28"/>
      <c r="AN2387" s="28"/>
      <c r="AQ2387" s="24">
        <f t="shared" si="194"/>
        <v>1665.3573541666667</v>
      </c>
      <c r="AS2387" s="47">
        <f>(315-45)*0.93</f>
        <v>251.10000000000002</v>
      </c>
      <c r="AU2387" s="20">
        <f>AS2387+AQ2387</f>
        <v>1916.4573541666668</v>
      </c>
      <c r="AW2387" s="20">
        <f t="shared" si="187"/>
        <v>-169.65414583333359</v>
      </c>
    </row>
    <row r="2388" spans="1:49" x14ac:dyDescent="0.25">
      <c r="A2388" t="str">
        <f>VLOOKUP($B2388,'Cushing Balance'!$C$2:$E$500,3,TRUE)</f>
        <v>52016</v>
      </c>
      <c r="B2388" s="38">
        <v>42399</v>
      </c>
      <c r="C2388" s="32"/>
      <c r="D2388" s="101">
        <v>70.31765</v>
      </c>
      <c r="E2388" s="110">
        <v>176.66695833333335</v>
      </c>
      <c r="F2388" s="105">
        <v>157.80525</v>
      </c>
      <c r="G2388" s="28"/>
      <c r="H2388" s="111">
        <v>170.70672916666666</v>
      </c>
      <c r="I2388" s="106">
        <v>72.619395833333328</v>
      </c>
      <c r="J2388" s="109">
        <v>319.10972916666668</v>
      </c>
      <c r="K2388" s="104">
        <v>83.047041666666672</v>
      </c>
      <c r="L2388" s="111">
        <v>32.602395833333333</v>
      </c>
      <c r="M2388" s="117">
        <v>229.76704166666667</v>
      </c>
      <c r="N2388" s="108">
        <v>61.612604166666664</v>
      </c>
      <c r="O2388" s="116">
        <v>7.582583333333333</v>
      </c>
      <c r="P2388" s="116"/>
      <c r="Q2388" s="116"/>
      <c r="R2388" s="58">
        <v>0</v>
      </c>
      <c r="S2388" s="180">
        <v>234.40045833333335</v>
      </c>
      <c r="T2388" s="180">
        <f t="shared" si="195"/>
        <v>4.6334166666666761</v>
      </c>
      <c r="V2388" s="24">
        <f t="shared" si="191"/>
        <v>1381.8373791666668</v>
      </c>
      <c r="X2388" s="5">
        <v>82</v>
      </c>
      <c r="Z2388" s="20">
        <f t="shared" si="192"/>
        <v>1463.8373791666668</v>
      </c>
      <c r="AA2388" s="59">
        <f t="shared" si="188"/>
        <v>42399</v>
      </c>
      <c r="AB2388" s="25">
        <v>150.255</v>
      </c>
      <c r="AC2388" s="58">
        <v>343.09399999999999</v>
      </c>
      <c r="AD2388" s="58">
        <v>360.12299999999999</v>
      </c>
      <c r="AE2388" s="58">
        <v>324.75799999999998</v>
      </c>
      <c r="AF2388" s="58">
        <v>231.786</v>
      </c>
      <c r="AG2388" s="58">
        <v>38.923999999999999</v>
      </c>
      <c r="AH2388" s="100">
        <v>83.12</v>
      </c>
      <c r="AI2388" s="28">
        <f t="shared" si="189"/>
        <v>0</v>
      </c>
      <c r="AJ2388" s="58">
        <v>15.971</v>
      </c>
      <c r="AK2388" s="58">
        <v>6.7430000000000003</v>
      </c>
      <c r="AL2388" s="28">
        <f t="shared" si="190"/>
        <v>0</v>
      </c>
      <c r="AM2388" s="28"/>
      <c r="AN2388" s="28"/>
      <c r="AQ2388" s="24">
        <f t="shared" si="194"/>
        <v>1554.7739999999999</v>
      </c>
      <c r="AS2388" s="47">
        <f>(315-45)*0.93</f>
        <v>251.10000000000002</v>
      </c>
      <c r="AU2388" s="20">
        <f t="shared" si="193"/>
        <v>1805.8739999999998</v>
      </c>
      <c r="AW2388" s="20">
        <f t="shared" si="187"/>
        <v>-342.03662083333302</v>
      </c>
    </row>
    <row r="2389" spans="1:49" x14ac:dyDescent="0.25">
      <c r="A2389" t="str">
        <f>VLOOKUP($B2389,'Cushing Balance'!$C$2:$E$500,3,TRUE)</f>
        <v>52016</v>
      </c>
      <c r="B2389" s="38">
        <v>42400</v>
      </c>
      <c r="C2389" s="32"/>
      <c r="D2389" s="101">
        <v>589.99865</v>
      </c>
      <c r="E2389" s="110">
        <v>155.79162500000001</v>
      </c>
      <c r="F2389" s="105">
        <v>229.99533333333335</v>
      </c>
      <c r="G2389" s="28"/>
      <c r="H2389" s="111">
        <v>202.9165625</v>
      </c>
      <c r="I2389" s="106">
        <v>71.890812499999996</v>
      </c>
      <c r="J2389" s="109">
        <v>316.49595833333331</v>
      </c>
      <c r="K2389" s="104">
        <v>85.04420833333333</v>
      </c>
      <c r="L2389" s="111">
        <v>32.717374999999997</v>
      </c>
      <c r="M2389" s="117">
        <v>146.52004166666666</v>
      </c>
      <c r="N2389" s="108">
        <v>85.57716666666667</v>
      </c>
      <c r="O2389" s="116">
        <v>33.188833333333335</v>
      </c>
      <c r="P2389" s="116"/>
      <c r="Q2389" s="116"/>
      <c r="R2389" s="58">
        <v>0</v>
      </c>
      <c r="S2389" s="180">
        <v>220.14316666666664</v>
      </c>
      <c r="T2389" s="180">
        <f t="shared" si="195"/>
        <v>73.623124999999987</v>
      </c>
      <c r="V2389" s="24">
        <f t="shared" si="191"/>
        <v>1950.1365666666668</v>
      </c>
      <c r="X2389" s="5">
        <v>82</v>
      </c>
      <c r="Z2389" s="20">
        <f t="shared" si="192"/>
        <v>2032.1365666666668</v>
      </c>
      <c r="AA2389" s="59">
        <f t="shared" si="188"/>
        <v>42400</v>
      </c>
      <c r="AB2389" s="25">
        <v>152.864</v>
      </c>
      <c r="AC2389" s="58">
        <v>348.00900000000001</v>
      </c>
      <c r="AD2389" s="58">
        <v>342.851</v>
      </c>
      <c r="AE2389" s="58">
        <v>373.02600000000001</v>
      </c>
      <c r="AF2389" s="58">
        <v>232.483</v>
      </c>
      <c r="AG2389" s="58">
        <v>37.905999999999999</v>
      </c>
      <c r="AH2389" s="100">
        <v>89.309708333333333</v>
      </c>
      <c r="AI2389" s="28">
        <f t="shared" si="189"/>
        <v>0</v>
      </c>
      <c r="AJ2389" s="58">
        <v>15.930999999999999</v>
      </c>
      <c r="AK2389" s="58">
        <v>6.5209999999999999</v>
      </c>
      <c r="AL2389" s="28">
        <f t="shared" si="190"/>
        <v>0</v>
      </c>
      <c r="AM2389" s="28"/>
      <c r="AN2389" s="28"/>
      <c r="AQ2389" s="24">
        <f t="shared" si="194"/>
        <v>1598.9007083333333</v>
      </c>
      <c r="AS2389" s="47">
        <f>(315-45)*0.93</f>
        <v>251.10000000000002</v>
      </c>
      <c r="AU2389" s="20">
        <f t="shared" si="193"/>
        <v>1850.0007083333335</v>
      </c>
      <c r="AW2389" s="20">
        <f t="shared" si="187"/>
        <v>182.13585833333332</v>
      </c>
    </row>
    <row r="2390" spans="1:49" x14ac:dyDescent="0.25">
      <c r="A2390" t="str">
        <f>VLOOKUP($B2390,'Cushing Balance'!$C$2:$E$500,3,TRUE)</f>
        <v>52016</v>
      </c>
      <c r="B2390" s="38">
        <v>42401</v>
      </c>
      <c r="C2390" s="32"/>
      <c r="D2390" s="101">
        <v>590</v>
      </c>
      <c r="E2390" s="110">
        <v>148.04362499999999</v>
      </c>
      <c r="F2390" s="105">
        <v>230.10733333333334</v>
      </c>
      <c r="G2390" s="28"/>
      <c r="H2390" s="111">
        <v>193.72885416666665</v>
      </c>
      <c r="I2390" s="106">
        <v>61.743145833333337</v>
      </c>
      <c r="J2390" s="109">
        <v>217.53481249999999</v>
      </c>
      <c r="K2390" s="104">
        <v>77.231999999999999</v>
      </c>
      <c r="L2390" s="111">
        <v>32.530312500000001</v>
      </c>
      <c r="M2390" s="117">
        <v>202.15593749999999</v>
      </c>
      <c r="N2390" s="108">
        <v>108.84177083333333</v>
      </c>
      <c r="O2390" s="116">
        <v>6.9405833333333327</v>
      </c>
      <c r="P2390" s="116"/>
      <c r="Q2390" s="116"/>
      <c r="R2390" s="58">
        <v>0</v>
      </c>
      <c r="S2390" s="180">
        <v>245.77989583333334</v>
      </c>
      <c r="T2390" s="180">
        <f t="shared" si="195"/>
        <v>43.623958333333348</v>
      </c>
      <c r="V2390" s="24">
        <f t="shared" si="191"/>
        <v>1868.858375</v>
      </c>
      <c r="X2390" s="5">
        <v>82</v>
      </c>
      <c r="Z2390" s="20">
        <f t="shared" si="192"/>
        <v>1950.858375</v>
      </c>
      <c r="AA2390" s="59">
        <f t="shared" si="188"/>
        <v>42401</v>
      </c>
      <c r="AB2390" s="25">
        <v>149.703</v>
      </c>
      <c r="AC2390" s="58">
        <v>356.36200000000002</v>
      </c>
      <c r="AD2390" s="58">
        <v>332.41500000000002</v>
      </c>
      <c r="AE2390" s="58">
        <v>348.11799999999999</v>
      </c>
      <c r="AF2390" s="58">
        <v>233.72200000000001</v>
      </c>
      <c r="AG2390" s="58">
        <v>38.814</v>
      </c>
      <c r="AH2390" s="100">
        <v>89.886499999999998</v>
      </c>
      <c r="AI2390" s="28">
        <f t="shared" si="189"/>
        <v>0</v>
      </c>
      <c r="AJ2390" s="58">
        <v>13.927</v>
      </c>
      <c r="AK2390" s="58">
        <v>4.8899999999999997</v>
      </c>
      <c r="AL2390" s="28">
        <f t="shared" si="190"/>
        <v>0</v>
      </c>
      <c r="AM2390" s="28"/>
      <c r="AN2390" s="28"/>
      <c r="AQ2390" s="24">
        <f t="shared" si="194"/>
        <v>1567.8375000000001</v>
      </c>
      <c r="AS2390" s="47">
        <f>(315-45)*0.8</f>
        <v>216</v>
      </c>
      <c r="AU2390" s="20">
        <f t="shared" si="193"/>
        <v>1783.8375000000001</v>
      </c>
      <c r="AW2390" s="20">
        <f t="shared" si="187"/>
        <v>167.02087499999993</v>
      </c>
    </row>
    <row r="2391" spans="1:49" x14ac:dyDescent="0.25">
      <c r="A2391" t="str">
        <f>VLOOKUP($B2391,'Cushing Balance'!$C$2:$E$500,3,TRUE)</f>
        <v>52016</v>
      </c>
      <c r="B2391" s="38">
        <v>42402</v>
      </c>
      <c r="C2391" s="32"/>
      <c r="D2391" s="101">
        <v>233.54167000000001</v>
      </c>
      <c r="E2391" s="110">
        <v>146.98568750000001</v>
      </c>
      <c r="F2391" s="105">
        <v>244.31064583333335</v>
      </c>
      <c r="G2391" s="28"/>
      <c r="H2391" s="111">
        <v>186.24737500000001</v>
      </c>
      <c r="I2391" s="106">
        <v>88.623166666666677</v>
      </c>
      <c r="J2391" s="109">
        <v>279.21258333333333</v>
      </c>
      <c r="K2391" s="104">
        <v>83.083708333333334</v>
      </c>
      <c r="L2391" s="111">
        <v>31.1119375</v>
      </c>
      <c r="M2391" s="117">
        <v>244.94372916666666</v>
      </c>
      <c r="N2391" s="108">
        <v>129.34379166666668</v>
      </c>
      <c r="O2391" s="116">
        <v>24.7138125</v>
      </c>
      <c r="P2391" s="116"/>
      <c r="Q2391" s="116"/>
      <c r="R2391" s="58">
        <v>0</v>
      </c>
      <c r="S2391" s="180">
        <v>258.53564583333332</v>
      </c>
      <c r="T2391" s="180">
        <f t="shared" si="195"/>
        <v>13.591916666666663</v>
      </c>
      <c r="V2391" s="24">
        <f t="shared" si="191"/>
        <v>1692.1181075</v>
      </c>
      <c r="X2391" s="5">
        <v>82</v>
      </c>
      <c r="Z2391" s="20">
        <f t="shared" si="192"/>
        <v>1774.1181075</v>
      </c>
      <c r="AA2391" s="59">
        <f t="shared" si="188"/>
        <v>42402</v>
      </c>
      <c r="AB2391" s="25">
        <v>148.84800000000001</v>
      </c>
      <c r="AC2391" s="58">
        <v>333.23099999999999</v>
      </c>
      <c r="AD2391" s="58">
        <v>337.24799999999999</v>
      </c>
      <c r="AE2391" s="58">
        <v>392.55399999999997</v>
      </c>
      <c r="AF2391" s="58">
        <v>236.446</v>
      </c>
      <c r="AG2391" s="58">
        <v>38.58</v>
      </c>
      <c r="AH2391" s="100">
        <v>82.395583333333335</v>
      </c>
      <c r="AI2391" s="28">
        <f t="shared" si="189"/>
        <v>0</v>
      </c>
      <c r="AJ2391" s="58">
        <v>15.587</v>
      </c>
      <c r="AK2391" s="58">
        <v>8.8559999999999999</v>
      </c>
      <c r="AL2391" s="28">
        <f t="shared" si="190"/>
        <v>0</v>
      </c>
      <c r="AM2391" s="28"/>
      <c r="AN2391" s="28"/>
      <c r="AQ2391" s="24">
        <f t="shared" si="194"/>
        <v>1593.7455833333331</v>
      </c>
      <c r="AS2391" s="47">
        <f t="shared" ref="AS2391:AS2405" si="196">(315-45)*0.8</f>
        <v>216</v>
      </c>
      <c r="AU2391" s="20">
        <f t="shared" si="193"/>
        <v>1809.7455833333331</v>
      </c>
      <c r="AW2391" s="20">
        <f t="shared" si="187"/>
        <v>-35.627475833333165</v>
      </c>
    </row>
    <row r="2392" spans="1:49" x14ac:dyDescent="0.25">
      <c r="A2392" t="str">
        <f>VLOOKUP($B2392,'Cushing Balance'!$C$2:$E$500,3,TRUE)</f>
        <v>52016</v>
      </c>
      <c r="B2392" s="38">
        <v>42403</v>
      </c>
      <c r="C2392" s="32"/>
      <c r="D2392" s="101">
        <v>0</v>
      </c>
      <c r="E2392" s="110">
        <v>148.49168750000001</v>
      </c>
      <c r="F2392" s="105">
        <v>199.96460416666665</v>
      </c>
      <c r="G2392" s="28"/>
      <c r="H2392" s="111">
        <v>201.90302083333333</v>
      </c>
      <c r="I2392" s="106">
        <v>76.389416666666676</v>
      </c>
      <c r="J2392" s="109">
        <v>312.3614791666667</v>
      </c>
      <c r="K2392" s="104">
        <v>86.799979166666674</v>
      </c>
      <c r="L2392" s="111">
        <v>32.458208333333332</v>
      </c>
      <c r="M2392" s="117">
        <v>184.73106250000001</v>
      </c>
      <c r="N2392" s="108">
        <v>127.80389583333333</v>
      </c>
      <c r="O2392" s="116">
        <v>22.537187500000002</v>
      </c>
      <c r="P2392" s="116"/>
      <c r="Q2392" s="116"/>
      <c r="R2392" s="58">
        <v>0</v>
      </c>
      <c r="S2392" s="180">
        <v>257.22227083333337</v>
      </c>
      <c r="T2392" s="180">
        <f t="shared" si="195"/>
        <v>72.491208333333361</v>
      </c>
      <c r="V2392" s="24">
        <f t="shared" si="191"/>
        <v>1393.4405416666666</v>
      </c>
      <c r="X2392" s="5">
        <v>82</v>
      </c>
      <c r="Z2392" s="20">
        <f t="shared" si="192"/>
        <v>1475.4405416666666</v>
      </c>
      <c r="AA2392" s="59">
        <f t="shared" si="188"/>
        <v>42403</v>
      </c>
      <c r="AB2392" s="25">
        <v>148.184</v>
      </c>
      <c r="AC2392" s="58">
        <v>347.05399999999997</v>
      </c>
      <c r="AD2392" s="58">
        <v>330.07299999999998</v>
      </c>
      <c r="AE2392" s="58">
        <v>343.87200000000001</v>
      </c>
      <c r="AF2392" s="58">
        <v>236.25299999999999</v>
      </c>
      <c r="AG2392" s="58">
        <v>36.311999999999998</v>
      </c>
      <c r="AH2392" s="100">
        <v>104.10689583333333</v>
      </c>
      <c r="AI2392" s="28">
        <f t="shared" si="189"/>
        <v>0</v>
      </c>
      <c r="AJ2392" s="58">
        <v>14.855</v>
      </c>
      <c r="AK2392" s="58">
        <v>7.1619999999999999</v>
      </c>
      <c r="AL2392" s="28">
        <f t="shared" si="190"/>
        <v>0</v>
      </c>
      <c r="AM2392" s="28"/>
      <c r="AN2392" s="28"/>
      <c r="AQ2392" s="24">
        <f t="shared" si="194"/>
        <v>1567.8718958333332</v>
      </c>
      <c r="AS2392" s="47">
        <f t="shared" si="196"/>
        <v>216</v>
      </c>
      <c r="AU2392" s="20">
        <f t="shared" si="193"/>
        <v>1783.8718958333332</v>
      </c>
      <c r="AW2392" s="20">
        <f t="shared" si="187"/>
        <v>-308.43135416666655</v>
      </c>
    </row>
    <row r="2393" spans="1:49" x14ac:dyDescent="0.25">
      <c r="A2393" t="str">
        <f>VLOOKUP($B2393,'Cushing Balance'!$C$2:$E$500,3,TRUE)</f>
        <v>52016</v>
      </c>
      <c r="B2393" s="38">
        <v>42404</v>
      </c>
      <c r="C2393" s="32"/>
      <c r="D2393" s="101">
        <v>386.27996000000002</v>
      </c>
      <c r="E2393" s="110">
        <v>191.67737500000001</v>
      </c>
      <c r="F2393" s="105">
        <v>180.22683333333333</v>
      </c>
      <c r="G2393" s="28"/>
      <c r="H2393" s="111">
        <v>198.21966666666665</v>
      </c>
      <c r="I2393" s="106">
        <v>70.402541666666679</v>
      </c>
      <c r="J2393" s="109">
        <v>308.51166666666671</v>
      </c>
      <c r="K2393" s="104">
        <v>87.230708333333325</v>
      </c>
      <c r="L2393" s="111">
        <v>32.214395833333334</v>
      </c>
      <c r="M2393" s="117">
        <v>216.34883333333335</v>
      </c>
      <c r="N2393" s="108">
        <v>150</v>
      </c>
      <c r="O2393" s="116">
        <v>7.973604166666667</v>
      </c>
      <c r="P2393" s="116"/>
      <c r="Q2393" s="116"/>
      <c r="R2393" s="58">
        <v>0</v>
      </c>
      <c r="S2393" s="180">
        <v>261.40097916666667</v>
      </c>
      <c r="T2393" s="180">
        <f t="shared" si="195"/>
        <v>45.052145833333327</v>
      </c>
      <c r="V2393" s="24">
        <f t="shared" si="191"/>
        <v>1829.085585</v>
      </c>
      <c r="X2393" s="5">
        <v>82</v>
      </c>
      <c r="Z2393" s="20">
        <f t="shared" si="192"/>
        <v>1911.085585</v>
      </c>
      <c r="AA2393" s="59">
        <f t="shared" si="188"/>
        <v>42404</v>
      </c>
      <c r="AB2393" s="25">
        <v>150.35</v>
      </c>
      <c r="AC2393" s="58">
        <v>276.86700000000002</v>
      </c>
      <c r="AD2393" s="58">
        <v>361.66199999999998</v>
      </c>
      <c r="AE2393" s="58">
        <v>139.90799999999999</v>
      </c>
      <c r="AF2393" s="58">
        <v>232.584</v>
      </c>
      <c r="AG2393" s="58">
        <v>36.603999999999999</v>
      </c>
      <c r="AH2393" s="100">
        <v>107.14024999999999</v>
      </c>
      <c r="AI2393" s="28">
        <f t="shared" si="189"/>
        <v>0</v>
      </c>
      <c r="AJ2393" s="58">
        <v>14.512</v>
      </c>
      <c r="AK2393" s="58">
        <v>13.036</v>
      </c>
      <c r="AL2393" s="28">
        <v>0</v>
      </c>
      <c r="AM2393" s="28"/>
      <c r="AN2393" s="28"/>
      <c r="AQ2393" s="24">
        <f>SUM(AB2393:AO2393)</f>
        <v>1332.6632499999998</v>
      </c>
      <c r="AS2393" s="47">
        <f t="shared" si="196"/>
        <v>216</v>
      </c>
      <c r="AU2393" s="20">
        <f t="shared" si="193"/>
        <v>1548.6632499999998</v>
      </c>
      <c r="AW2393" s="20">
        <f>Z2393-AU2393</f>
        <v>362.4223350000002</v>
      </c>
    </row>
    <row r="2394" spans="1:49" x14ac:dyDescent="0.25">
      <c r="A2394" t="str">
        <f>VLOOKUP($B2394,'Cushing Balance'!$C$2:$E$500,3,TRUE)</f>
        <v>52016</v>
      </c>
      <c r="B2394" s="38">
        <v>42405</v>
      </c>
      <c r="C2394" s="32"/>
      <c r="D2394" s="101">
        <v>122.91667</v>
      </c>
      <c r="E2394" s="110">
        <v>187.90643750000001</v>
      </c>
      <c r="F2394" s="105">
        <v>159.60262499999999</v>
      </c>
      <c r="G2394" s="28"/>
      <c r="H2394" s="111">
        <v>202.27214583333335</v>
      </c>
      <c r="I2394" s="106">
        <v>78.911645833333324</v>
      </c>
      <c r="J2394" s="109">
        <v>321.71035416666666</v>
      </c>
      <c r="K2394" s="104">
        <v>89.723437500000003</v>
      </c>
      <c r="L2394" s="111">
        <v>32.511520833333336</v>
      </c>
      <c r="M2394" s="117">
        <v>180.58924999999999</v>
      </c>
      <c r="N2394" s="108">
        <v>150</v>
      </c>
      <c r="O2394" s="116">
        <v>16.998895833333332</v>
      </c>
      <c r="P2394" s="116"/>
      <c r="Q2394" s="116"/>
      <c r="R2394" s="58">
        <v>0</v>
      </c>
      <c r="S2394" s="180">
        <v>282.25987500000002</v>
      </c>
      <c r="T2394" s="180">
        <f t="shared" si="195"/>
        <v>101.67062500000003</v>
      </c>
      <c r="V2394" s="24">
        <f t="shared" si="191"/>
        <v>1543.1429825</v>
      </c>
      <c r="X2394" s="5">
        <v>82</v>
      </c>
      <c r="Z2394" s="20">
        <f t="shared" si="192"/>
        <v>1625.1429825</v>
      </c>
      <c r="AA2394" s="59">
        <f t="shared" si="188"/>
        <v>42405</v>
      </c>
      <c r="AB2394" s="25">
        <v>149.94499999999999</v>
      </c>
      <c r="AC2394" s="58">
        <v>343.82900000000001</v>
      </c>
      <c r="AD2394" s="58">
        <v>329.63900000000001</v>
      </c>
      <c r="AE2394" s="58">
        <v>272.82400000000001</v>
      </c>
      <c r="AF2394" s="58">
        <v>236.01499999999999</v>
      </c>
      <c r="AG2394" s="58">
        <v>37.639000000000003</v>
      </c>
      <c r="AH2394" s="100">
        <v>91.500166666666672</v>
      </c>
      <c r="AI2394" s="28">
        <f t="shared" si="189"/>
        <v>0</v>
      </c>
      <c r="AJ2394" s="58">
        <v>14.875999999999999</v>
      </c>
      <c r="AK2394" s="58">
        <v>15.297000000000001</v>
      </c>
      <c r="AL2394" s="28">
        <f t="shared" si="190"/>
        <v>0</v>
      </c>
      <c r="AM2394" s="28"/>
      <c r="AN2394" s="28"/>
      <c r="AQ2394" s="24">
        <f t="shared" si="194"/>
        <v>1491.5641666666666</v>
      </c>
      <c r="AS2394" s="47">
        <f t="shared" si="196"/>
        <v>216</v>
      </c>
      <c r="AU2394" s="20">
        <f t="shared" si="193"/>
        <v>1707.5641666666666</v>
      </c>
      <c r="AW2394" s="20">
        <f t="shared" si="187"/>
        <v>-82.421184166666535</v>
      </c>
    </row>
    <row r="2395" spans="1:49" x14ac:dyDescent="0.25">
      <c r="A2395" t="str">
        <f>VLOOKUP($B2395,'Cushing Balance'!$C$2:$E$500,3,TRUE)</f>
        <v>62016</v>
      </c>
      <c r="B2395" s="38">
        <v>42406</v>
      </c>
      <c r="C2395" s="32"/>
      <c r="D2395" s="101">
        <v>282.70832999999999</v>
      </c>
      <c r="E2395" s="110">
        <v>152.35933333333335</v>
      </c>
      <c r="F2395" s="105">
        <v>241.2769375</v>
      </c>
      <c r="G2395" s="28"/>
      <c r="H2395" s="111">
        <v>201.56229166666665</v>
      </c>
      <c r="I2395" s="106">
        <v>63.468229166666667</v>
      </c>
      <c r="J2395" s="109">
        <v>327.25339583333329</v>
      </c>
      <c r="K2395" s="104">
        <v>89.679249999999996</v>
      </c>
      <c r="L2395" s="111">
        <v>32.202687500000003</v>
      </c>
      <c r="M2395" s="117">
        <v>151.34479166666665</v>
      </c>
      <c r="N2395" s="108">
        <v>150</v>
      </c>
      <c r="O2395" s="116">
        <v>5.7812708333333331</v>
      </c>
      <c r="P2395" s="116"/>
      <c r="Q2395" s="116"/>
      <c r="R2395" s="58">
        <v>0</v>
      </c>
      <c r="S2395" s="180">
        <v>253.12752083333334</v>
      </c>
      <c r="T2395" s="180">
        <f t="shared" si="195"/>
        <v>101.78272916666668</v>
      </c>
      <c r="V2395" s="24">
        <f t="shared" si="191"/>
        <v>1697.6365174999999</v>
      </c>
      <c r="X2395" s="5">
        <v>82</v>
      </c>
      <c r="Z2395" s="20">
        <f t="shared" si="192"/>
        <v>1779.6365174999999</v>
      </c>
      <c r="AA2395" s="59">
        <f t="shared" si="188"/>
        <v>42406</v>
      </c>
      <c r="AB2395" s="25">
        <v>149.53899999999999</v>
      </c>
      <c r="AC2395" s="58">
        <v>349.12400000000002</v>
      </c>
      <c r="AD2395" s="58">
        <v>348.9</v>
      </c>
      <c r="AE2395" s="58">
        <v>407.10700000000003</v>
      </c>
      <c r="AF2395" s="58">
        <v>236.03</v>
      </c>
      <c r="AG2395" s="58">
        <v>38.066000000000003</v>
      </c>
      <c r="AH2395" s="100">
        <v>88.862395833333323</v>
      </c>
      <c r="AI2395" s="28">
        <f t="shared" si="189"/>
        <v>0</v>
      </c>
      <c r="AJ2395" s="58">
        <v>15.316000000000001</v>
      </c>
      <c r="AK2395" s="58">
        <v>14.068</v>
      </c>
      <c r="AL2395" s="28">
        <f t="shared" si="190"/>
        <v>0</v>
      </c>
      <c r="AM2395" s="28"/>
      <c r="AN2395" s="28"/>
      <c r="AQ2395" s="24">
        <f t="shared" si="194"/>
        <v>1647.0123958333334</v>
      </c>
      <c r="AS2395" s="47">
        <f t="shared" si="196"/>
        <v>216</v>
      </c>
      <c r="AU2395" s="20">
        <f t="shared" si="193"/>
        <v>1863.0123958333334</v>
      </c>
      <c r="AW2395" s="20">
        <f t="shared" si="187"/>
        <v>-83.375878333333503</v>
      </c>
    </row>
    <row r="2396" spans="1:49" x14ac:dyDescent="0.25">
      <c r="A2396" t="str">
        <f>VLOOKUP($B2396,'Cushing Balance'!$C$2:$E$500,3,TRUE)</f>
        <v>62016</v>
      </c>
      <c r="B2396" s="38">
        <v>42407</v>
      </c>
      <c r="C2396" s="32"/>
      <c r="D2396" s="101">
        <v>12.29167</v>
      </c>
      <c r="E2396" s="110">
        <v>176.03927083333335</v>
      </c>
      <c r="F2396" s="105">
        <v>239.55547916666666</v>
      </c>
      <c r="G2396" s="28"/>
      <c r="H2396" s="111">
        <v>202.854375</v>
      </c>
      <c r="I2396" s="106">
        <v>45.518187500000003</v>
      </c>
      <c r="J2396" s="109">
        <v>303.77091666666666</v>
      </c>
      <c r="K2396" s="104">
        <v>88.908083333333323</v>
      </c>
      <c r="L2396" s="111">
        <v>32.083750000000002</v>
      </c>
      <c r="M2396" s="117">
        <v>243.55312499999999</v>
      </c>
      <c r="N2396" s="108">
        <v>150</v>
      </c>
      <c r="O2396" s="116">
        <v>3.5122499999999999</v>
      </c>
      <c r="P2396" s="116"/>
      <c r="Q2396" s="116"/>
      <c r="R2396" s="58">
        <v>0</v>
      </c>
      <c r="S2396" s="180">
        <v>261.86841666666663</v>
      </c>
      <c r="T2396" s="180">
        <f t="shared" si="195"/>
        <v>18.315291666666639</v>
      </c>
      <c r="V2396" s="24">
        <f t="shared" si="191"/>
        <v>1498.0871074999998</v>
      </c>
      <c r="X2396" s="5">
        <v>82</v>
      </c>
      <c r="Z2396" s="20">
        <f t="shared" si="192"/>
        <v>1580.0871074999998</v>
      </c>
      <c r="AA2396" s="59">
        <f t="shared" si="188"/>
        <v>42407</v>
      </c>
      <c r="AB2396" s="25">
        <v>148.684</v>
      </c>
      <c r="AC2396" s="58">
        <v>345.49700000000001</v>
      </c>
      <c r="AD2396" s="58">
        <v>347.25700000000001</v>
      </c>
      <c r="AE2396" s="58">
        <v>232.941</v>
      </c>
      <c r="AF2396" s="58">
        <v>234.48</v>
      </c>
      <c r="AG2396" s="58">
        <v>38.720999999999997</v>
      </c>
      <c r="AH2396" s="100">
        <v>93.022520833333331</v>
      </c>
      <c r="AI2396" s="28">
        <f t="shared" si="189"/>
        <v>0</v>
      </c>
      <c r="AJ2396" s="58">
        <v>15.436</v>
      </c>
      <c r="AK2396" s="58">
        <v>12.398</v>
      </c>
      <c r="AL2396" s="28">
        <f t="shared" si="190"/>
        <v>0</v>
      </c>
      <c r="AM2396" s="28"/>
      <c r="AN2396" s="28"/>
      <c r="AQ2396" s="24">
        <f t="shared" si="194"/>
        <v>1468.4365208333334</v>
      </c>
      <c r="AS2396" s="47">
        <f t="shared" si="196"/>
        <v>216</v>
      </c>
      <c r="AU2396" s="20">
        <f t="shared" si="193"/>
        <v>1684.4365208333334</v>
      </c>
      <c r="AW2396" s="20">
        <f t="shared" si="187"/>
        <v>-104.34941333333359</v>
      </c>
    </row>
    <row r="2397" spans="1:49" x14ac:dyDescent="0.25">
      <c r="A2397" t="str">
        <f>VLOOKUP($B2397,'Cushing Balance'!$C$2:$E$500,3,TRUE)</f>
        <v>62016</v>
      </c>
      <c r="B2397" s="38">
        <v>42408</v>
      </c>
      <c r="C2397" s="32"/>
      <c r="D2397" s="101">
        <v>581.49085000000002</v>
      </c>
      <c r="E2397" s="110">
        <v>181.36414583333334</v>
      </c>
      <c r="F2397" s="105">
        <v>183.73237499999999</v>
      </c>
      <c r="G2397" s="28"/>
      <c r="H2397" s="111">
        <v>208.37210416666665</v>
      </c>
      <c r="I2397" s="106">
        <v>95.889791666666667</v>
      </c>
      <c r="J2397" s="109">
        <v>289.1471458333333</v>
      </c>
      <c r="K2397" s="104">
        <v>88.353791666666666</v>
      </c>
      <c r="L2397" s="111">
        <v>29.421875</v>
      </c>
      <c r="M2397" s="117">
        <v>175.30385416666667</v>
      </c>
      <c r="N2397" s="108">
        <v>145.08395833333336</v>
      </c>
      <c r="O2397" s="116">
        <v>13.587187500000001</v>
      </c>
      <c r="P2397" s="116"/>
      <c r="Q2397" s="116"/>
      <c r="R2397" s="58">
        <v>0</v>
      </c>
      <c r="S2397" s="180">
        <v>264.58891666666671</v>
      </c>
      <c r="T2397" s="180">
        <f t="shared" si="195"/>
        <v>89.285062500000038</v>
      </c>
      <c r="V2397" s="24">
        <f t="shared" si="191"/>
        <v>1991.7470791666669</v>
      </c>
      <c r="X2397" s="5">
        <v>82</v>
      </c>
      <c r="Z2397" s="20">
        <f t="shared" si="192"/>
        <v>2073.7470791666669</v>
      </c>
      <c r="AA2397" s="59">
        <f t="shared" si="188"/>
        <v>42408</v>
      </c>
      <c r="AB2397" s="25">
        <v>150.11799999999999</v>
      </c>
      <c r="AC2397" s="58">
        <v>347.65499999999997</v>
      </c>
      <c r="AD2397" s="58">
        <v>320.21899999999999</v>
      </c>
      <c r="AE2397" s="58">
        <v>292.41300000000001</v>
      </c>
      <c r="AF2397" s="58">
        <v>235</v>
      </c>
      <c r="AG2397" s="58">
        <v>38.018999999999998</v>
      </c>
      <c r="AH2397" s="100">
        <v>101.77137500000001</v>
      </c>
      <c r="AI2397" s="28">
        <f t="shared" si="189"/>
        <v>0</v>
      </c>
      <c r="AJ2397" s="58">
        <v>14.605</v>
      </c>
      <c r="AK2397" s="58">
        <v>16.236999999999998</v>
      </c>
      <c r="AL2397" s="28">
        <f t="shared" si="190"/>
        <v>0</v>
      </c>
      <c r="AM2397" s="28"/>
      <c r="AN2397" s="28"/>
      <c r="AQ2397" s="24">
        <f t="shared" si="194"/>
        <v>1516.0373750000001</v>
      </c>
      <c r="AS2397" s="47">
        <f t="shared" si="196"/>
        <v>216</v>
      </c>
      <c r="AU2397" s="20">
        <f t="shared" si="193"/>
        <v>1732.0373750000001</v>
      </c>
      <c r="AW2397" s="20">
        <f t="shared" si="187"/>
        <v>341.70970416666682</v>
      </c>
    </row>
    <row r="2398" spans="1:49" x14ac:dyDescent="0.25">
      <c r="A2398" t="str">
        <f>VLOOKUP($B2398,'Cushing Balance'!$C$2:$E$500,3,TRUE)</f>
        <v>62016</v>
      </c>
      <c r="B2398" s="38">
        <v>42409</v>
      </c>
      <c r="C2398" s="32"/>
      <c r="D2398" s="101">
        <v>98.333330000000004</v>
      </c>
      <c r="E2398" s="110">
        <v>130.2998125</v>
      </c>
      <c r="F2398" s="105">
        <v>194.21504166666665</v>
      </c>
      <c r="G2398" s="28"/>
      <c r="H2398" s="111">
        <v>172.93795833333334</v>
      </c>
      <c r="I2398" s="106">
        <v>62.436187500000003</v>
      </c>
      <c r="J2398" s="109">
        <v>327.66895833333331</v>
      </c>
      <c r="K2398" s="104">
        <v>85.389020833333333</v>
      </c>
      <c r="L2398" s="111">
        <v>31.579333333333331</v>
      </c>
      <c r="M2398" s="117">
        <v>175.32241666666667</v>
      </c>
      <c r="N2398" s="108">
        <v>96.317875000000001</v>
      </c>
      <c r="O2398" s="116">
        <v>11.218541666666669</v>
      </c>
      <c r="P2398" s="116"/>
      <c r="Q2398" s="116"/>
      <c r="R2398" s="58">
        <v>0</v>
      </c>
      <c r="S2398" s="180">
        <v>268.69381249999998</v>
      </c>
      <c r="T2398" s="180">
        <f t="shared" si="195"/>
        <v>93.37139583333331</v>
      </c>
      <c r="V2398" s="24">
        <f t="shared" si="191"/>
        <v>1385.7184758333331</v>
      </c>
      <c r="X2398" s="5">
        <v>82</v>
      </c>
      <c r="Z2398" s="20">
        <f t="shared" si="192"/>
        <v>1467.7184758333331</v>
      </c>
      <c r="AA2398" s="59">
        <f t="shared" si="188"/>
        <v>42409</v>
      </c>
      <c r="AB2398" s="25">
        <v>148.11600000000001</v>
      </c>
      <c r="AC2398" s="58">
        <v>344.68799999999999</v>
      </c>
      <c r="AD2398" s="58">
        <v>330.02699999999999</v>
      </c>
      <c r="AE2398" s="58">
        <v>382.07799999999997</v>
      </c>
      <c r="AF2398" s="58">
        <v>236.09100000000001</v>
      </c>
      <c r="AG2398" s="58">
        <v>37.877000000000002</v>
      </c>
      <c r="AH2398" s="100">
        <v>118.71370833333333</v>
      </c>
      <c r="AI2398" s="28">
        <f t="shared" si="189"/>
        <v>0</v>
      </c>
      <c r="AJ2398" s="58">
        <v>15.311999999999999</v>
      </c>
      <c r="AK2398" s="58">
        <v>14.276999999999999</v>
      </c>
      <c r="AL2398" s="28">
        <f t="shared" si="190"/>
        <v>0</v>
      </c>
      <c r="AM2398" s="28"/>
      <c r="AN2398" s="28"/>
      <c r="AQ2398" s="24">
        <f t="shared" si="194"/>
        <v>1627.1797083333331</v>
      </c>
      <c r="AS2398" s="47">
        <f t="shared" si="196"/>
        <v>216</v>
      </c>
      <c r="AU2398" s="20">
        <f t="shared" si="193"/>
        <v>1843.1797083333331</v>
      </c>
      <c r="AW2398" s="20">
        <f t="shared" si="187"/>
        <v>-375.46123250000005</v>
      </c>
    </row>
    <row r="2399" spans="1:49" x14ac:dyDescent="0.25">
      <c r="A2399" t="str">
        <f>VLOOKUP($B2399,'Cushing Balance'!$C$2:$E$500,3,TRUE)</f>
        <v>62016</v>
      </c>
      <c r="B2399" s="38">
        <v>42410</v>
      </c>
      <c r="C2399" s="32"/>
      <c r="D2399" s="101">
        <v>380.89269000000002</v>
      </c>
      <c r="E2399" s="110">
        <v>137.15552083333336</v>
      </c>
      <c r="F2399" s="105">
        <v>184.38189583333335</v>
      </c>
      <c r="G2399" s="28"/>
      <c r="H2399" s="111">
        <v>130.28031250000001</v>
      </c>
      <c r="I2399" s="106">
        <v>76.073770833333327</v>
      </c>
      <c r="J2399" s="109">
        <v>333.36939583333333</v>
      </c>
      <c r="K2399" s="104">
        <v>88.620666666666665</v>
      </c>
      <c r="L2399" s="111">
        <v>31.988854166666666</v>
      </c>
      <c r="M2399" s="117">
        <v>181.25787500000001</v>
      </c>
      <c r="N2399" s="108">
        <v>140.71362500000001</v>
      </c>
      <c r="O2399" s="116">
        <v>21.570541666666667</v>
      </c>
      <c r="P2399" s="116"/>
      <c r="Q2399" s="116"/>
      <c r="R2399" s="58">
        <v>0</v>
      </c>
      <c r="S2399" s="180">
        <v>262.97272916666668</v>
      </c>
      <c r="T2399" s="180">
        <f t="shared" si="195"/>
        <v>81.714854166666669</v>
      </c>
      <c r="V2399" s="24">
        <f t="shared" si="191"/>
        <v>1706.3051483333336</v>
      </c>
      <c r="X2399" s="5">
        <v>82</v>
      </c>
      <c r="Z2399" s="20">
        <f t="shared" si="192"/>
        <v>1788.3051483333336</v>
      </c>
      <c r="AA2399" s="59">
        <f t="shared" si="188"/>
        <v>42410</v>
      </c>
      <c r="AB2399" s="25">
        <v>139.245</v>
      </c>
      <c r="AC2399" s="58">
        <v>336.048</v>
      </c>
      <c r="AD2399" s="58">
        <v>240.56399999999999</v>
      </c>
      <c r="AE2399" s="58">
        <v>371.41699999999997</v>
      </c>
      <c r="AF2399" s="58">
        <v>233.334</v>
      </c>
      <c r="AG2399" s="58">
        <v>38.012</v>
      </c>
      <c r="AH2399" s="100">
        <v>94.68964583333333</v>
      </c>
      <c r="AI2399" s="28">
        <f t="shared" si="189"/>
        <v>0</v>
      </c>
      <c r="AJ2399" s="58">
        <v>15.26</v>
      </c>
      <c r="AK2399" s="58">
        <v>14.157999999999999</v>
      </c>
      <c r="AL2399" s="28">
        <f t="shared" si="190"/>
        <v>0</v>
      </c>
      <c r="AM2399" s="28"/>
      <c r="AN2399" s="28"/>
      <c r="AQ2399" s="24">
        <f t="shared" si="194"/>
        <v>1482.7276458333331</v>
      </c>
      <c r="AS2399" s="47">
        <f t="shared" si="196"/>
        <v>216</v>
      </c>
      <c r="AU2399" s="20">
        <f t="shared" si="193"/>
        <v>1698.7276458333331</v>
      </c>
      <c r="AW2399" s="20">
        <f t="shared" si="187"/>
        <v>89.577502500000492</v>
      </c>
    </row>
    <row r="2400" spans="1:49" x14ac:dyDescent="0.25">
      <c r="A2400" t="str">
        <f>VLOOKUP($B2400,'Cushing Balance'!$C$2:$E$500,3,TRUE)</f>
        <v>62016</v>
      </c>
      <c r="B2400" s="38">
        <v>42411</v>
      </c>
      <c r="C2400" s="32"/>
      <c r="D2400" s="101">
        <v>134.93417000000002</v>
      </c>
      <c r="E2400" s="110">
        <v>177.71575000000001</v>
      </c>
      <c r="F2400" s="105">
        <v>166.36993749999999</v>
      </c>
      <c r="G2400" s="28"/>
      <c r="H2400" s="111">
        <v>134.52825000000001</v>
      </c>
      <c r="I2400" s="106">
        <v>77.322062500000001</v>
      </c>
      <c r="J2400" s="109">
        <v>329.76152083333329</v>
      </c>
      <c r="K2400" s="104">
        <v>80.731187500000004</v>
      </c>
      <c r="L2400" s="111">
        <v>31.823333333333331</v>
      </c>
      <c r="M2400" s="117">
        <v>224.16416666666666</v>
      </c>
      <c r="N2400" s="108">
        <v>118.22229166666668</v>
      </c>
      <c r="O2400" s="116">
        <v>20.175895833333332</v>
      </c>
      <c r="P2400" s="116"/>
      <c r="Q2400" s="116"/>
      <c r="R2400" s="58">
        <v>0</v>
      </c>
      <c r="S2400" s="180">
        <v>247.56752083333333</v>
      </c>
      <c r="T2400" s="180">
        <f t="shared" si="195"/>
        <v>23.403354166666674</v>
      </c>
      <c r="V2400" s="24">
        <f t="shared" si="191"/>
        <v>1495.7485658333333</v>
      </c>
      <c r="X2400" s="5">
        <v>82</v>
      </c>
      <c r="Z2400" s="20">
        <f t="shared" si="192"/>
        <v>1577.7485658333333</v>
      </c>
      <c r="AA2400" s="59">
        <f t="shared" si="188"/>
        <v>42411</v>
      </c>
      <c r="AB2400" s="25">
        <v>143.86799999999999</v>
      </c>
      <c r="AC2400" s="58">
        <v>346.09199999999998</v>
      </c>
      <c r="AD2400" s="58">
        <v>284.12900000000002</v>
      </c>
      <c r="AE2400" s="58">
        <v>208.834</v>
      </c>
      <c r="AF2400" s="58">
        <v>233.86199999999999</v>
      </c>
      <c r="AG2400" s="58">
        <v>30.969000000000001</v>
      </c>
      <c r="AH2400" s="100">
        <v>101.36545833333332</v>
      </c>
      <c r="AI2400" s="28">
        <f t="shared" si="189"/>
        <v>0</v>
      </c>
      <c r="AJ2400" s="58">
        <v>15.301</v>
      </c>
      <c r="AK2400" s="58">
        <v>14.676</v>
      </c>
      <c r="AL2400" s="28">
        <f t="shared" si="190"/>
        <v>0</v>
      </c>
      <c r="AM2400" s="28"/>
      <c r="AN2400" s="28"/>
      <c r="AQ2400" s="24">
        <f t="shared" si="194"/>
        <v>1379.0964583333334</v>
      </c>
      <c r="AS2400" s="47">
        <f t="shared" si="196"/>
        <v>216</v>
      </c>
      <c r="AU2400" s="20">
        <f t="shared" si="193"/>
        <v>1595.0964583333334</v>
      </c>
      <c r="AW2400" s="20">
        <f t="shared" si="187"/>
        <v>-17.347892500000171</v>
      </c>
    </row>
    <row r="2401" spans="1:49" x14ac:dyDescent="0.25">
      <c r="A2401" t="str">
        <f>VLOOKUP($B2401,'Cushing Balance'!$C$2:$E$500,3,TRUE)</f>
        <v>62016</v>
      </c>
      <c r="B2401" s="38">
        <v>42412</v>
      </c>
      <c r="C2401" s="32"/>
      <c r="D2401" s="101">
        <v>258.125</v>
      </c>
      <c r="E2401" s="110">
        <v>140.32245833333334</v>
      </c>
      <c r="F2401" s="105">
        <v>198.8214375</v>
      </c>
      <c r="G2401" s="28"/>
      <c r="H2401" s="111">
        <v>133.88537500000001</v>
      </c>
      <c r="I2401" s="106">
        <v>68.483249999999998</v>
      </c>
      <c r="J2401" s="109">
        <v>322.2065833333333</v>
      </c>
      <c r="K2401" s="104">
        <v>82.564479166666672</v>
      </c>
      <c r="L2401" s="111">
        <v>31.5450625</v>
      </c>
      <c r="M2401" s="117">
        <v>190.48558333333335</v>
      </c>
      <c r="N2401" s="108">
        <v>118.27897916666667</v>
      </c>
      <c r="O2401" s="116">
        <v>22.518125000000001</v>
      </c>
      <c r="P2401" s="116"/>
      <c r="Q2401" s="116"/>
      <c r="R2401" s="58">
        <v>0</v>
      </c>
      <c r="S2401" s="180">
        <v>252.86585416666665</v>
      </c>
      <c r="T2401" s="180">
        <f t="shared" si="195"/>
        <v>62.380270833333299</v>
      </c>
      <c r="V2401" s="24">
        <f t="shared" si="191"/>
        <v>1567.2363333333335</v>
      </c>
      <c r="X2401" s="5">
        <v>82</v>
      </c>
      <c r="Z2401" s="20">
        <f t="shared" si="192"/>
        <v>1649.2363333333335</v>
      </c>
      <c r="AA2401" s="59">
        <f t="shared" si="188"/>
        <v>42412</v>
      </c>
      <c r="AB2401" s="25">
        <v>151.36500000000001</v>
      </c>
      <c r="AC2401" s="58">
        <v>345.27</v>
      </c>
      <c r="AD2401" s="58">
        <v>310.82900000000001</v>
      </c>
      <c r="AE2401" s="58">
        <v>391.03199999999998</v>
      </c>
      <c r="AF2401" s="58">
        <v>233.41800000000001</v>
      </c>
      <c r="AG2401" s="58">
        <v>33.215000000000003</v>
      </c>
      <c r="AH2401" s="100">
        <v>101.00627083333333</v>
      </c>
      <c r="AI2401" s="28">
        <f t="shared" si="189"/>
        <v>0</v>
      </c>
      <c r="AJ2401" s="58">
        <v>10.961</v>
      </c>
      <c r="AK2401" s="58">
        <v>14.904999999999999</v>
      </c>
      <c r="AL2401" s="28">
        <f t="shared" si="190"/>
        <v>0</v>
      </c>
      <c r="AM2401" s="28"/>
      <c r="AN2401" s="28"/>
      <c r="AQ2401" s="24">
        <f t="shared" si="194"/>
        <v>1592.0012708333329</v>
      </c>
      <c r="AS2401" s="47">
        <f t="shared" si="196"/>
        <v>216</v>
      </c>
      <c r="AU2401" s="20">
        <f t="shared" si="193"/>
        <v>1808.0012708333329</v>
      </c>
      <c r="AW2401" s="20">
        <f t="shared" si="187"/>
        <v>-158.76493749999941</v>
      </c>
    </row>
    <row r="2402" spans="1:49" x14ac:dyDescent="0.25">
      <c r="A2402" t="str">
        <f>VLOOKUP($B2402,'Cushing Balance'!$C$2:$E$500,3,TRUE)</f>
        <v>72016</v>
      </c>
      <c r="B2402" s="38">
        <v>42413</v>
      </c>
      <c r="C2402" s="32"/>
      <c r="D2402" s="101">
        <v>208.95832999999999</v>
      </c>
      <c r="E2402" s="110">
        <v>139.59983333333335</v>
      </c>
      <c r="F2402" s="105">
        <v>179.82189583333334</v>
      </c>
      <c r="G2402" s="28"/>
      <c r="H2402" s="111">
        <v>135.358</v>
      </c>
      <c r="I2402" s="106">
        <v>60.917312500000001</v>
      </c>
      <c r="J2402" s="109">
        <v>322.55143750000002</v>
      </c>
      <c r="K2402" s="104">
        <v>84.009354166666668</v>
      </c>
      <c r="L2402" s="111">
        <v>31.705437499999999</v>
      </c>
      <c r="M2402" s="117">
        <v>223.49243749999999</v>
      </c>
      <c r="N2402" s="108">
        <v>108.43006250000001</v>
      </c>
      <c r="O2402" s="116">
        <v>11.038666666666668</v>
      </c>
      <c r="P2402" s="116"/>
      <c r="Q2402" s="116"/>
      <c r="R2402" s="58">
        <v>0</v>
      </c>
      <c r="S2402" s="180">
        <v>244.35943750000001</v>
      </c>
      <c r="T2402" s="180">
        <f t="shared" si="195"/>
        <v>20.867000000000019</v>
      </c>
      <c r="V2402" s="24">
        <f t="shared" si="191"/>
        <v>1505.8827675000002</v>
      </c>
      <c r="X2402" s="5">
        <v>82</v>
      </c>
      <c r="Z2402" s="20">
        <f t="shared" si="192"/>
        <v>1587.8827675000002</v>
      </c>
      <c r="AA2402" s="59">
        <f t="shared" si="188"/>
        <v>42413</v>
      </c>
      <c r="AB2402" s="25">
        <v>149.48599999999999</v>
      </c>
      <c r="AC2402" s="58">
        <v>353.65100000000001</v>
      </c>
      <c r="AD2402" s="58">
        <v>306.471</v>
      </c>
      <c r="AE2402" s="58">
        <v>349.37599999999998</v>
      </c>
      <c r="AF2402" s="58">
        <v>234.30799999999999</v>
      </c>
      <c r="AG2402" s="58">
        <v>38.640999999999998</v>
      </c>
      <c r="AH2402" s="100">
        <v>66.955895833333329</v>
      </c>
      <c r="AI2402" s="28">
        <f t="shared" si="189"/>
        <v>0</v>
      </c>
      <c r="AJ2402" s="58">
        <v>8.6850000000000005</v>
      </c>
      <c r="AK2402" s="58">
        <v>15.121</v>
      </c>
      <c r="AL2402" s="28">
        <f t="shared" si="190"/>
        <v>0</v>
      </c>
      <c r="AM2402" s="28"/>
      <c r="AN2402" s="28"/>
      <c r="AQ2402" s="24">
        <f t="shared" si="194"/>
        <v>1522.6948958333332</v>
      </c>
      <c r="AS2402" s="47">
        <f t="shared" si="196"/>
        <v>216</v>
      </c>
      <c r="AU2402" s="20">
        <f t="shared" si="193"/>
        <v>1738.6948958333332</v>
      </c>
      <c r="AW2402" s="20">
        <f t="shared" si="187"/>
        <v>-150.81212833333302</v>
      </c>
    </row>
    <row r="2403" spans="1:49" x14ac:dyDescent="0.25">
      <c r="A2403" t="str">
        <f>VLOOKUP($B2403,'Cushing Balance'!$C$2:$E$500,3,TRUE)</f>
        <v>72016</v>
      </c>
      <c r="B2403" s="38">
        <v>42414</v>
      </c>
      <c r="C2403" s="32"/>
      <c r="D2403" s="101">
        <v>441.58969000000002</v>
      </c>
      <c r="E2403" s="110">
        <v>163.29695833333335</v>
      </c>
      <c r="F2403" s="105">
        <v>234.38537500000001</v>
      </c>
      <c r="G2403" s="28"/>
      <c r="H2403" s="111">
        <v>134.03129166666665</v>
      </c>
      <c r="I2403" s="106">
        <v>56.636354166666663</v>
      </c>
      <c r="J2403" s="109">
        <v>326.62881249999998</v>
      </c>
      <c r="K2403" s="104">
        <v>87.127291666666665</v>
      </c>
      <c r="L2403" s="111">
        <v>31.526020833333334</v>
      </c>
      <c r="M2403" s="117">
        <v>274.43947916666667</v>
      </c>
      <c r="N2403" s="108">
        <v>125.66666666666667</v>
      </c>
      <c r="O2403" s="116">
        <v>21.648729166666669</v>
      </c>
      <c r="P2403" s="116"/>
      <c r="Q2403" s="116"/>
      <c r="R2403" s="58">
        <v>0</v>
      </c>
      <c r="S2403" s="180">
        <v>235.85272916666665</v>
      </c>
      <c r="T2403" s="180">
        <f t="shared" si="195"/>
        <v>-38.586750000000023</v>
      </c>
      <c r="V2403" s="24">
        <f t="shared" si="191"/>
        <v>1896.9766691666669</v>
      </c>
      <c r="X2403" s="5">
        <v>82</v>
      </c>
      <c r="Z2403" s="20">
        <f t="shared" si="192"/>
        <v>1978.9766691666669</v>
      </c>
      <c r="AA2403" s="59">
        <f t="shared" si="188"/>
        <v>42414</v>
      </c>
      <c r="AB2403" s="25">
        <v>149.47200000000001</v>
      </c>
      <c r="AC2403" s="58">
        <v>377.37400000000002</v>
      </c>
      <c r="AD2403" s="58">
        <v>289.44099999999997</v>
      </c>
      <c r="AE2403" s="58">
        <v>199.07499999999999</v>
      </c>
      <c r="AF2403" s="58">
        <v>234.136</v>
      </c>
      <c r="AG2403" s="58">
        <v>38.563000000000002</v>
      </c>
      <c r="AH2403" s="100">
        <v>75.0198125</v>
      </c>
      <c r="AI2403" s="28">
        <f t="shared" si="189"/>
        <v>0</v>
      </c>
      <c r="AJ2403" s="58">
        <v>13.955</v>
      </c>
      <c r="AK2403" s="58">
        <v>15.339</v>
      </c>
      <c r="AL2403" s="28">
        <f t="shared" si="190"/>
        <v>0</v>
      </c>
      <c r="AM2403" s="28"/>
      <c r="AN2403" s="28"/>
      <c r="AQ2403" s="24">
        <f t="shared" si="194"/>
        <v>1392.3748125</v>
      </c>
      <c r="AS2403" s="47">
        <f t="shared" si="196"/>
        <v>216</v>
      </c>
      <c r="AU2403" s="20">
        <f t="shared" si="193"/>
        <v>1608.3748125</v>
      </c>
      <c r="AW2403" s="20">
        <f t="shared" si="187"/>
        <v>370.60185666666689</v>
      </c>
    </row>
    <row r="2404" spans="1:49" x14ac:dyDescent="0.25">
      <c r="A2404" t="str">
        <f>VLOOKUP($B2404,'Cushing Balance'!$C$2:$E$500,3,TRUE)</f>
        <v>72016</v>
      </c>
      <c r="B2404" s="38">
        <v>42415</v>
      </c>
      <c r="C2404" s="32"/>
      <c r="D2404" s="101">
        <v>172.06282999999999</v>
      </c>
      <c r="E2404" s="110">
        <v>76.23641666666667</v>
      </c>
      <c r="F2404" s="105">
        <v>225.33889583333334</v>
      </c>
      <c r="G2404" s="28"/>
      <c r="H2404" s="111">
        <v>127.5314375</v>
      </c>
      <c r="I2404" s="106">
        <v>70.823125000000005</v>
      </c>
      <c r="J2404" s="109">
        <v>324.79254166666669</v>
      </c>
      <c r="K2404" s="104">
        <v>85.808125000000004</v>
      </c>
      <c r="L2404" s="111">
        <v>31.610041666666667</v>
      </c>
      <c r="M2404" s="117">
        <v>143.03743750000001</v>
      </c>
      <c r="N2404" s="108">
        <v>126.58591666666668</v>
      </c>
      <c r="O2404" s="116">
        <v>16.314583333333331</v>
      </c>
      <c r="P2404" s="116"/>
      <c r="Q2404" s="116"/>
      <c r="R2404" s="58">
        <v>0</v>
      </c>
      <c r="S2404" s="180">
        <v>242.16604166666664</v>
      </c>
      <c r="T2404" s="180">
        <f t="shared" si="195"/>
        <v>99.128604166666634</v>
      </c>
      <c r="V2404" s="24">
        <f t="shared" si="191"/>
        <v>1400.1413508333333</v>
      </c>
      <c r="X2404" s="5">
        <v>82</v>
      </c>
      <c r="Z2404" s="20">
        <f t="shared" si="192"/>
        <v>1482.1413508333333</v>
      </c>
      <c r="AA2404" s="59">
        <f t="shared" si="188"/>
        <v>42415</v>
      </c>
      <c r="AB2404" s="25">
        <v>150.346</v>
      </c>
      <c r="AC2404" s="58">
        <v>386.96300000000002</v>
      </c>
      <c r="AD2404" s="58">
        <v>281.66199999999998</v>
      </c>
      <c r="AE2404" s="58">
        <v>240.61199999999999</v>
      </c>
      <c r="AF2404" s="58">
        <v>229.90100000000001</v>
      </c>
      <c r="AG2404" s="58">
        <v>37.417000000000002</v>
      </c>
      <c r="AH2404" s="100">
        <v>42.849229166666667</v>
      </c>
      <c r="AI2404" s="28">
        <v>0</v>
      </c>
      <c r="AJ2404" s="58">
        <v>15.72</v>
      </c>
      <c r="AK2404" s="58">
        <v>14.037000000000001</v>
      </c>
      <c r="AL2404" s="28">
        <f t="shared" si="190"/>
        <v>0</v>
      </c>
      <c r="AM2404" s="28"/>
      <c r="AN2404" s="28"/>
      <c r="AQ2404" s="24">
        <f t="shared" si="194"/>
        <v>1399.5072291666668</v>
      </c>
      <c r="AS2404" s="47">
        <f t="shared" si="196"/>
        <v>216</v>
      </c>
      <c r="AU2404" s="20">
        <f t="shared" si="193"/>
        <v>1615.5072291666668</v>
      </c>
      <c r="AW2404" s="20">
        <f t="shared" si="187"/>
        <v>-133.36587833333351</v>
      </c>
    </row>
    <row r="2405" spans="1:49" x14ac:dyDescent="0.25">
      <c r="A2405" t="str">
        <f>VLOOKUP($B2405,'Cushing Balance'!$C$2:$E$500,3,TRUE)</f>
        <v>72016</v>
      </c>
      <c r="B2405" s="38">
        <v>42416</v>
      </c>
      <c r="C2405" s="32"/>
      <c r="D2405" s="101">
        <v>282.70832999999999</v>
      </c>
      <c r="E2405" s="110">
        <v>54.673895833333333</v>
      </c>
      <c r="F2405" s="105">
        <v>224.54604166666667</v>
      </c>
      <c r="G2405" s="28"/>
      <c r="H2405" s="111">
        <v>131.82487499999999</v>
      </c>
      <c r="I2405" s="106">
        <v>68.981999999999999</v>
      </c>
      <c r="J2405" s="109">
        <v>326.3662083333333</v>
      </c>
      <c r="K2405" s="104">
        <v>85.458666666666673</v>
      </c>
      <c r="L2405" s="111">
        <v>30.906958333333332</v>
      </c>
      <c r="M2405" s="117">
        <v>153.14983333333333</v>
      </c>
      <c r="N2405" s="108">
        <v>85.151270833333328</v>
      </c>
      <c r="O2405" s="116">
        <v>23.454104166666667</v>
      </c>
      <c r="P2405" s="116"/>
      <c r="Q2405" s="116"/>
      <c r="R2405" s="58">
        <v>0</v>
      </c>
      <c r="S2405" s="180">
        <v>260.39295833333335</v>
      </c>
      <c r="T2405" s="180">
        <f t="shared" si="195"/>
        <v>107.24312500000002</v>
      </c>
      <c r="V2405" s="24">
        <f t="shared" si="191"/>
        <v>1467.2221841666665</v>
      </c>
      <c r="X2405" s="5">
        <v>82</v>
      </c>
      <c r="Z2405" s="20">
        <f t="shared" si="192"/>
        <v>1549.2221841666665</v>
      </c>
      <c r="AA2405" s="59">
        <f t="shared" si="188"/>
        <v>42416</v>
      </c>
      <c r="AB2405" s="25">
        <v>149.83099999999999</v>
      </c>
      <c r="AC2405" s="58">
        <v>343.56799999999998</v>
      </c>
      <c r="AD2405" s="58">
        <v>238.03100000000001</v>
      </c>
      <c r="AE2405" s="58">
        <v>429.81700000000001</v>
      </c>
      <c r="AF2405" s="58">
        <v>169.36</v>
      </c>
      <c r="AG2405" s="58">
        <v>17.317</v>
      </c>
      <c r="AH2405" s="100">
        <v>51.436270833333339</v>
      </c>
      <c r="AI2405" s="28">
        <v>0</v>
      </c>
      <c r="AJ2405" s="58">
        <v>15.798999999999999</v>
      </c>
      <c r="AK2405" s="58">
        <v>14.778</v>
      </c>
      <c r="AL2405" s="28">
        <f t="shared" si="190"/>
        <v>0</v>
      </c>
      <c r="AM2405" s="28"/>
      <c r="AN2405" s="28"/>
      <c r="AQ2405" s="24">
        <f t="shared" si="194"/>
        <v>1429.9372708333333</v>
      </c>
      <c r="AS2405" s="47">
        <f t="shared" si="196"/>
        <v>216</v>
      </c>
      <c r="AU2405" s="20">
        <f t="shared" si="193"/>
        <v>1645.9372708333333</v>
      </c>
      <c r="AW2405" s="20">
        <f t="shared" si="187"/>
        <v>-96.715086666666821</v>
      </c>
    </row>
    <row r="2406" spans="1:49" x14ac:dyDescent="0.25">
      <c r="A2406" t="str">
        <f>VLOOKUP($B2406,'Cushing Balance'!$C$2:$E$500,3,TRUE)</f>
        <v>72016</v>
      </c>
      <c r="B2406" s="38">
        <v>42417</v>
      </c>
      <c r="C2406" s="32"/>
      <c r="D2406" s="101">
        <v>422.24324999999999</v>
      </c>
      <c r="E2406" s="110">
        <v>61.540875</v>
      </c>
      <c r="F2406" s="105">
        <v>201.71214583333335</v>
      </c>
      <c r="G2406" s="28"/>
      <c r="H2406" s="111">
        <v>134.15658333333334</v>
      </c>
      <c r="I2406" s="106">
        <v>65.149833333333333</v>
      </c>
      <c r="J2406" s="109">
        <v>328.2610416666667</v>
      </c>
      <c r="K2406" s="104">
        <v>84.3125</v>
      </c>
      <c r="L2406" s="111">
        <v>31.402354166666669</v>
      </c>
      <c r="M2406" s="117">
        <v>167.59666666666666</v>
      </c>
      <c r="N2406" s="108">
        <v>101.16070833333333</v>
      </c>
      <c r="O2406" s="116">
        <v>18.289583333333333</v>
      </c>
      <c r="P2406" s="116"/>
      <c r="Q2406" s="116"/>
      <c r="R2406" s="58">
        <v>0</v>
      </c>
      <c r="S2406" s="180">
        <v>275.06983333333329</v>
      </c>
      <c r="T2406" s="180">
        <f t="shared" si="195"/>
        <v>107.47316666666663</v>
      </c>
      <c r="V2406" s="24">
        <f t="shared" si="191"/>
        <v>1615.8255416666666</v>
      </c>
      <c r="X2406" s="5">
        <v>82</v>
      </c>
      <c r="Z2406" s="20">
        <f t="shared" si="192"/>
        <v>1697.8255416666666</v>
      </c>
      <c r="AA2406" s="59">
        <f t="shared" si="188"/>
        <v>42417</v>
      </c>
      <c r="AB2406" s="25">
        <v>149.97499999999999</v>
      </c>
      <c r="AC2406" s="58">
        <v>351.65199999999999</v>
      </c>
      <c r="AD2406" s="58">
        <v>164.916</v>
      </c>
      <c r="AE2406" s="58">
        <v>243.571</v>
      </c>
      <c r="AF2406" s="58">
        <v>229.43899999999999</v>
      </c>
      <c r="AG2406" s="58">
        <v>36.420999999999999</v>
      </c>
      <c r="AH2406" s="100">
        <v>46.537666666666667</v>
      </c>
      <c r="AI2406" s="28">
        <v>0</v>
      </c>
      <c r="AJ2406" s="58">
        <v>15.831</v>
      </c>
      <c r="AK2406" s="58">
        <v>15.057</v>
      </c>
      <c r="AL2406" s="28">
        <f t="shared" si="190"/>
        <v>0</v>
      </c>
      <c r="AM2406" s="28"/>
      <c r="AN2406" s="28"/>
      <c r="AQ2406" s="24">
        <f t="shared" si="194"/>
        <v>1253.3996666666665</v>
      </c>
      <c r="AS2406" s="47">
        <f>(315-45)*0.75</f>
        <v>202.5</v>
      </c>
      <c r="AU2406" s="20">
        <f t="shared" si="193"/>
        <v>1455.8996666666665</v>
      </c>
      <c r="AW2406" s="20">
        <f t="shared" si="187"/>
        <v>241.92587500000013</v>
      </c>
    </row>
    <row r="2407" spans="1:49" x14ac:dyDescent="0.25">
      <c r="A2407" t="str">
        <f>VLOOKUP($B2407,'Cushing Balance'!$C$2:$E$500,3,TRUE)</f>
        <v>72016</v>
      </c>
      <c r="B2407" s="38">
        <v>42418</v>
      </c>
      <c r="C2407" s="32"/>
      <c r="D2407" s="101">
        <v>24.58333</v>
      </c>
      <c r="E2407" s="110">
        <v>135.77333333333334</v>
      </c>
      <c r="F2407" s="105">
        <v>195.9730625</v>
      </c>
      <c r="G2407" s="28"/>
      <c r="H2407" s="111">
        <v>122.46379166666667</v>
      </c>
      <c r="I2407" s="106">
        <v>83.787270833333324</v>
      </c>
      <c r="J2407" s="109">
        <v>316.37406249999998</v>
      </c>
      <c r="K2407" s="104">
        <v>78.116749999999996</v>
      </c>
      <c r="L2407" s="111">
        <v>26.993708333333331</v>
      </c>
      <c r="M2407" s="117">
        <v>145.73452083333333</v>
      </c>
      <c r="N2407" s="108">
        <v>117.65004166666667</v>
      </c>
      <c r="O2407" s="116">
        <v>27.157374999999998</v>
      </c>
      <c r="P2407" s="116"/>
      <c r="Q2407" s="116"/>
      <c r="R2407" s="58">
        <v>0</v>
      </c>
      <c r="S2407" s="180">
        <v>236.54439583333334</v>
      </c>
      <c r="T2407" s="180">
        <f t="shared" si="195"/>
        <v>90.809875000000005</v>
      </c>
      <c r="V2407" s="24">
        <f t="shared" si="191"/>
        <v>1274.6072466666667</v>
      </c>
      <c r="X2407" s="5">
        <v>82</v>
      </c>
      <c r="Z2407" s="20">
        <f t="shared" si="192"/>
        <v>1356.6072466666667</v>
      </c>
      <c r="AA2407" s="59">
        <f t="shared" si="188"/>
        <v>42418</v>
      </c>
      <c r="AB2407" s="25">
        <v>149.39400000000001</v>
      </c>
      <c r="AC2407" s="58">
        <v>347.697</v>
      </c>
      <c r="AD2407" s="58">
        <v>183.11699999999999</v>
      </c>
      <c r="AE2407" s="58">
        <v>320.03399999999999</v>
      </c>
      <c r="AF2407" s="58">
        <v>201.29300000000001</v>
      </c>
      <c r="AG2407" s="58">
        <v>33.332000000000001</v>
      </c>
      <c r="AH2407" s="100">
        <v>57.005625000000002</v>
      </c>
      <c r="AI2407" s="28">
        <v>0</v>
      </c>
      <c r="AJ2407" s="58">
        <v>16.021000000000001</v>
      </c>
      <c r="AK2407" s="58">
        <v>13.884</v>
      </c>
      <c r="AL2407" s="28">
        <v>0</v>
      </c>
      <c r="AM2407" s="28"/>
      <c r="AN2407" s="28"/>
      <c r="AQ2407" s="24">
        <f t="shared" si="194"/>
        <v>1321.7776249999999</v>
      </c>
      <c r="AS2407" s="47">
        <f>(315-45)*0.75</f>
        <v>202.5</v>
      </c>
      <c r="AU2407" s="20">
        <f t="shared" si="193"/>
        <v>1524.2776249999999</v>
      </c>
      <c r="AW2407" s="20">
        <f t="shared" si="187"/>
        <v>-167.67037833333325</v>
      </c>
    </row>
    <row r="2408" spans="1:49" x14ac:dyDescent="0.25">
      <c r="A2408" t="str">
        <f>VLOOKUP($B2408,'Cushing Balance'!$C$2:$E$500,3,TRUE)</f>
        <v>72016</v>
      </c>
      <c r="B2408" s="38">
        <v>42419</v>
      </c>
      <c r="C2408" s="32"/>
      <c r="D2408" s="101">
        <v>464.61775</v>
      </c>
      <c r="E2408" s="110">
        <v>153.38368750000001</v>
      </c>
      <c r="F2408" s="105">
        <v>157.76066666666665</v>
      </c>
      <c r="G2408" s="28"/>
      <c r="H2408" s="111">
        <v>135.45708333333334</v>
      </c>
      <c r="I2408" s="106">
        <v>59.680333333333337</v>
      </c>
      <c r="J2408" s="109">
        <v>331.06052083333333</v>
      </c>
      <c r="K2408" s="104">
        <v>74.609895833333326</v>
      </c>
      <c r="L2408" s="111">
        <v>30.939145833333331</v>
      </c>
      <c r="M2408" s="117">
        <v>170.25633333333334</v>
      </c>
      <c r="N2408" s="108">
        <v>111.87383333333332</v>
      </c>
      <c r="O2408" s="116">
        <v>31.0715</v>
      </c>
      <c r="P2408" s="116"/>
      <c r="Q2408" s="116"/>
      <c r="R2408" s="58">
        <v>0</v>
      </c>
      <c r="S2408" s="180">
        <v>215.45552083333334</v>
      </c>
      <c r="T2408" s="180">
        <f t="shared" si="195"/>
        <v>45.199187499999994</v>
      </c>
      <c r="V2408" s="24">
        <f t="shared" si="191"/>
        <v>1720.71075</v>
      </c>
      <c r="X2408" s="5">
        <v>82</v>
      </c>
      <c r="Z2408" s="20">
        <f t="shared" si="192"/>
        <v>1802.71075</v>
      </c>
      <c r="AA2408" s="59">
        <f t="shared" si="188"/>
        <v>42419</v>
      </c>
      <c r="AB2408" s="25">
        <v>151.911</v>
      </c>
      <c r="AC2408" s="58">
        <v>353.524</v>
      </c>
      <c r="AD2408" s="58">
        <v>212.32</v>
      </c>
      <c r="AE2408" s="58">
        <v>364.32499999999999</v>
      </c>
      <c r="AF2408" s="58">
        <v>172.584</v>
      </c>
      <c r="AG2408" s="58">
        <v>20.765999999999998</v>
      </c>
      <c r="AH2408" s="100">
        <v>66.294041666666672</v>
      </c>
      <c r="AI2408" s="28">
        <f t="shared" si="189"/>
        <v>0</v>
      </c>
      <c r="AJ2408" s="58">
        <v>15.82</v>
      </c>
      <c r="AK2408" s="58">
        <v>12.263999999999999</v>
      </c>
      <c r="AL2408" s="28">
        <f t="shared" si="190"/>
        <v>0</v>
      </c>
      <c r="AM2408" s="28"/>
      <c r="AN2408" s="28"/>
      <c r="AQ2408" s="24">
        <f t="shared" si="194"/>
        <v>1369.8080416666667</v>
      </c>
      <c r="AS2408" s="47">
        <f>(315-45)*0.75</f>
        <v>202.5</v>
      </c>
      <c r="AU2408" s="20">
        <f t="shared" si="193"/>
        <v>1572.3080416666667</v>
      </c>
      <c r="AW2408" s="20">
        <f t="shared" si="187"/>
        <v>230.40270833333329</v>
      </c>
    </row>
    <row r="2409" spans="1:49" x14ac:dyDescent="0.25">
      <c r="A2409" t="str">
        <f>VLOOKUP($B2409,'Cushing Balance'!$C$2:$E$500,3,TRUE)</f>
        <v>82016</v>
      </c>
      <c r="B2409" s="38">
        <v>42420</v>
      </c>
      <c r="C2409" s="32"/>
      <c r="D2409" s="101">
        <v>159.47277</v>
      </c>
      <c r="E2409" s="110">
        <v>132.15035416666666</v>
      </c>
      <c r="F2409" s="105">
        <v>129.04220833333332</v>
      </c>
      <c r="G2409" s="28"/>
      <c r="H2409" s="111">
        <v>132.48764583333335</v>
      </c>
      <c r="I2409" s="106">
        <v>69.024416666666667</v>
      </c>
      <c r="J2409" s="109">
        <v>331.99293749999998</v>
      </c>
      <c r="K2409" s="104">
        <v>81.349104166666677</v>
      </c>
      <c r="L2409" s="111">
        <v>31.509062499999999</v>
      </c>
      <c r="M2409" s="117">
        <v>164.97189583333335</v>
      </c>
      <c r="N2409" s="108">
        <v>122.90385416666668</v>
      </c>
      <c r="O2409" s="116">
        <v>30.376604166666667</v>
      </c>
      <c r="P2409" s="116"/>
      <c r="Q2409" s="116"/>
      <c r="R2409" s="58">
        <v>0</v>
      </c>
      <c r="S2409" s="180">
        <v>221.22381250000001</v>
      </c>
      <c r="T2409" s="180">
        <f t="shared" si="195"/>
        <v>56.251916666666659</v>
      </c>
      <c r="V2409" s="24">
        <f t="shared" si="191"/>
        <v>1385.2808533333332</v>
      </c>
      <c r="X2409" s="5">
        <v>82</v>
      </c>
      <c r="Z2409" s="20">
        <f t="shared" si="192"/>
        <v>1467.2808533333332</v>
      </c>
      <c r="AA2409" s="59">
        <f t="shared" si="188"/>
        <v>42420</v>
      </c>
      <c r="AB2409" s="25">
        <v>150.60900000000001</v>
      </c>
      <c r="AC2409" s="58">
        <v>361.68799999999999</v>
      </c>
      <c r="AD2409" s="58">
        <v>357.89600000000002</v>
      </c>
      <c r="AE2409" s="58">
        <v>360.25200000000001</v>
      </c>
      <c r="AF2409" s="58">
        <v>193.137</v>
      </c>
      <c r="AG2409" s="58">
        <v>16.064</v>
      </c>
      <c r="AH2409" s="100">
        <v>129.14745833333333</v>
      </c>
      <c r="AI2409" s="28">
        <f t="shared" si="189"/>
        <v>0</v>
      </c>
      <c r="AJ2409" s="58">
        <v>16.213000000000001</v>
      </c>
      <c r="AK2409" s="58">
        <v>15.613</v>
      </c>
      <c r="AL2409" s="28">
        <f t="shared" si="190"/>
        <v>0</v>
      </c>
      <c r="AM2409" s="28"/>
      <c r="AN2409" s="28"/>
      <c r="AQ2409" s="24">
        <f t="shared" si="194"/>
        <v>1600.6194583333333</v>
      </c>
      <c r="AS2409" s="47">
        <f>(315-45-30)*0.78</f>
        <v>187.20000000000002</v>
      </c>
      <c r="AU2409" s="20">
        <f t="shared" si="193"/>
        <v>1787.8194583333334</v>
      </c>
      <c r="AW2409" s="20">
        <f t="shared" si="187"/>
        <v>-320.53860500000019</v>
      </c>
    </row>
    <row r="2410" spans="1:49" x14ac:dyDescent="0.25">
      <c r="A2410" t="str">
        <f>VLOOKUP($B2410,'Cushing Balance'!$C$2:$E$500,3,TRUE)</f>
        <v>82016</v>
      </c>
      <c r="B2410" s="38">
        <v>42421</v>
      </c>
      <c r="C2410" s="32"/>
      <c r="D2410" s="101">
        <v>331.76812999999999</v>
      </c>
      <c r="E2410" s="110">
        <v>181.21289583333333</v>
      </c>
      <c r="F2410" s="105">
        <v>220.28395833333335</v>
      </c>
      <c r="G2410" s="28"/>
      <c r="H2410" s="111">
        <v>133.10558333333336</v>
      </c>
      <c r="I2410" s="106">
        <v>71.664562500000002</v>
      </c>
      <c r="J2410" s="109">
        <v>321.57808333333332</v>
      </c>
      <c r="K2410" s="104">
        <v>82.771708333333322</v>
      </c>
      <c r="L2410" s="111">
        <v>31.185083333333331</v>
      </c>
      <c r="M2410" s="117">
        <v>224.12825000000001</v>
      </c>
      <c r="N2410" s="108">
        <v>122.69735416666667</v>
      </c>
      <c r="O2410" s="116">
        <v>28.835249999999998</v>
      </c>
      <c r="P2410" s="116"/>
      <c r="Q2410" s="116"/>
      <c r="R2410" s="58">
        <v>0</v>
      </c>
      <c r="S2410" s="180">
        <v>229.87960416666667</v>
      </c>
      <c r="T2410" s="180">
        <f t="shared" si="195"/>
        <v>5.7513541666666583</v>
      </c>
      <c r="V2410" s="24">
        <f t="shared" si="191"/>
        <v>1749.2308591666667</v>
      </c>
      <c r="X2410" s="5">
        <v>82</v>
      </c>
      <c r="Z2410" s="20">
        <f t="shared" si="192"/>
        <v>1831.2308591666667</v>
      </c>
      <c r="AA2410" s="59">
        <f t="shared" si="188"/>
        <v>42421</v>
      </c>
      <c r="AB2410" s="25">
        <v>151.44800000000001</v>
      </c>
      <c r="AC2410" s="58">
        <v>363.47899999999998</v>
      </c>
      <c r="AD2410" s="58">
        <v>397.44499999999999</v>
      </c>
      <c r="AE2410" s="58">
        <v>239.767</v>
      </c>
      <c r="AF2410" s="58">
        <v>185.86099999999999</v>
      </c>
      <c r="AG2410" s="58">
        <v>23.564</v>
      </c>
      <c r="AH2410" s="100">
        <v>92.612187500000005</v>
      </c>
      <c r="AI2410" s="28">
        <f t="shared" si="189"/>
        <v>0</v>
      </c>
      <c r="AJ2410" s="58">
        <v>16.143000000000001</v>
      </c>
      <c r="AK2410" s="58">
        <v>14.994</v>
      </c>
      <c r="AL2410" s="28">
        <f t="shared" si="190"/>
        <v>0</v>
      </c>
      <c r="AM2410" s="28"/>
      <c r="AN2410" s="28"/>
      <c r="AQ2410" s="24">
        <f t="shared" si="194"/>
        <v>1485.3131875000001</v>
      </c>
      <c r="AS2410" s="47">
        <f>(315-45-30)*0.78</f>
        <v>187.20000000000002</v>
      </c>
      <c r="AU2410" s="20">
        <f t="shared" si="193"/>
        <v>1672.5131875000002</v>
      </c>
      <c r="AW2410" s="20">
        <f t="shared" si="187"/>
        <v>158.71767166666655</v>
      </c>
    </row>
    <row r="2411" spans="1:49" x14ac:dyDescent="0.25">
      <c r="A2411" s="58" t="str">
        <f>VLOOKUP($B2411,'Cushing Balance'!$C$2:$E$500,3,TRUE)</f>
        <v>82016</v>
      </c>
      <c r="B2411" s="38">
        <v>42422</v>
      </c>
      <c r="C2411" s="32"/>
      <c r="D2411" s="101">
        <v>159.79167000000001</v>
      </c>
      <c r="E2411" s="110">
        <v>169.5445</v>
      </c>
      <c r="F2411" s="105">
        <v>227.33827083333335</v>
      </c>
      <c r="G2411" s="28"/>
      <c r="H2411" s="111">
        <v>137.73249999999999</v>
      </c>
      <c r="I2411" s="106">
        <v>65.832750000000004</v>
      </c>
      <c r="J2411" s="109">
        <v>319.57437499999997</v>
      </c>
      <c r="K2411" s="104">
        <v>85.977145833333324</v>
      </c>
      <c r="L2411" s="111">
        <v>31.42745833333333</v>
      </c>
      <c r="M2411" s="117">
        <v>171.88133333333334</v>
      </c>
      <c r="N2411" s="108">
        <v>124.64054166666668</v>
      </c>
      <c r="O2411" s="116">
        <v>22.991666666666667</v>
      </c>
      <c r="P2411" s="116"/>
      <c r="Q2411" s="116"/>
      <c r="R2411" s="58">
        <v>0</v>
      </c>
      <c r="S2411" s="180">
        <v>233.39029166666666</v>
      </c>
      <c r="T2411" s="180">
        <f t="shared" si="195"/>
        <v>61.508958333333311</v>
      </c>
      <c r="V2411" s="24">
        <f t="shared" si="191"/>
        <v>1516.7322116666664</v>
      </c>
      <c r="X2411" s="5">
        <v>82</v>
      </c>
      <c r="Z2411" s="20">
        <f t="shared" si="192"/>
        <v>1598.7322116666664</v>
      </c>
      <c r="AA2411" s="59">
        <f t="shared" si="188"/>
        <v>42422</v>
      </c>
      <c r="AB2411" s="25">
        <v>149.751</v>
      </c>
      <c r="AC2411" s="58">
        <v>334.93799999999999</v>
      </c>
      <c r="AD2411" s="58">
        <v>367.86200000000002</v>
      </c>
      <c r="AE2411" s="58">
        <v>197.35</v>
      </c>
      <c r="AF2411" s="58">
        <v>180.13399999999999</v>
      </c>
      <c r="AG2411" s="58">
        <v>22.55</v>
      </c>
      <c r="AH2411" s="100">
        <v>102.41554166666667</v>
      </c>
      <c r="AI2411" s="28">
        <f t="shared" si="189"/>
        <v>0</v>
      </c>
      <c r="AJ2411" s="58">
        <v>15.593</v>
      </c>
      <c r="AK2411" s="58">
        <v>14.579000000000001</v>
      </c>
      <c r="AL2411" s="28">
        <f t="shared" si="190"/>
        <v>0</v>
      </c>
      <c r="AM2411" s="28"/>
      <c r="AN2411" s="28"/>
      <c r="AQ2411" s="24">
        <f t="shared" si="194"/>
        <v>1385.1725416666666</v>
      </c>
      <c r="AS2411" s="47">
        <f t="shared" ref="AS2411:AS2430" si="197">(315-45-30)*0.78</f>
        <v>187.20000000000002</v>
      </c>
      <c r="AU2411" s="20">
        <f t="shared" si="193"/>
        <v>1572.3725416666666</v>
      </c>
      <c r="AW2411" s="20">
        <f t="shared" si="187"/>
        <v>26.359669999999824</v>
      </c>
    </row>
    <row r="2412" spans="1:49" x14ac:dyDescent="0.25">
      <c r="A2412" t="str">
        <f>VLOOKUP($B2412,'Cushing Balance'!$C$2:$E$500,3,TRUE)</f>
        <v>82016</v>
      </c>
      <c r="B2412" s="38">
        <v>42423</v>
      </c>
      <c r="C2412" s="32"/>
      <c r="D2412" s="101">
        <v>491.66667000000001</v>
      </c>
      <c r="E2412" s="110">
        <v>189.03172916666665</v>
      </c>
      <c r="F2412" s="105">
        <v>285.15443749999997</v>
      </c>
      <c r="G2412" s="28"/>
      <c r="H2412" s="111">
        <v>131.91883333333334</v>
      </c>
      <c r="I2412" s="106">
        <v>104.14637500000001</v>
      </c>
      <c r="J2412" s="109">
        <v>297.5182916666667</v>
      </c>
      <c r="K2412" s="104">
        <v>75.658375000000007</v>
      </c>
      <c r="L2412" s="111">
        <v>30.91333333333333</v>
      </c>
      <c r="M2412" s="117">
        <v>155.58502083333335</v>
      </c>
      <c r="N2412" s="108">
        <v>125.32383333333333</v>
      </c>
      <c r="O2412" s="116">
        <v>14.1875</v>
      </c>
      <c r="P2412" s="116"/>
      <c r="Q2412" s="116"/>
      <c r="R2412" s="58">
        <v>0</v>
      </c>
      <c r="S2412" s="180">
        <v>237.80574999999999</v>
      </c>
      <c r="T2412" s="180">
        <f t="shared" si="195"/>
        <v>82.220729166666644</v>
      </c>
      <c r="V2412" s="24">
        <f t="shared" si="191"/>
        <v>1901.1043991666668</v>
      </c>
      <c r="X2412" s="5">
        <v>82</v>
      </c>
      <c r="Z2412" s="20">
        <f t="shared" si="192"/>
        <v>1983.1043991666668</v>
      </c>
      <c r="AA2412" s="59">
        <f t="shared" si="188"/>
        <v>42423</v>
      </c>
      <c r="AB2412" s="25">
        <v>149.87299999999999</v>
      </c>
      <c r="AC2412" s="58">
        <v>308.34300000000002</v>
      </c>
      <c r="AD2412" s="58">
        <v>354.43700000000001</v>
      </c>
      <c r="AE2412" s="58">
        <v>403.31400000000002</v>
      </c>
      <c r="AF2412" s="58">
        <v>182.77799999999999</v>
      </c>
      <c r="AG2412" s="58">
        <v>27.085999999999999</v>
      </c>
      <c r="AH2412" s="100">
        <v>143.682875</v>
      </c>
      <c r="AI2412" s="28">
        <v>0</v>
      </c>
      <c r="AJ2412" s="58">
        <v>15.433</v>
      </c>
      <c r="AK2412" s="58">
        <v>13.55</v>
      </c>
      <c r="AL2412" s="28">
        <f t="shared" si="190"/>
        <v>0</v>
      </c>
      <c r="AM2412" s="28"/>
      <c r="AN2412" s="28"/>
      <c r="AQ2412" s="24">
        <f t="shared" si="194"/>
        <v>1598.496875</v>
      </c>
      <c r="AS2412" s="47">
        <f t="shared" si="197"/>
        <v>187.20000000000002</v>
      </c>
      <c r="AU2412" s="20">
        <f t="shared" si="193"/>
        <v>1785.6968750000001</v>
      </c>
      <c r="AW2412" s="20">
        <f t="shared" si="187"/>
        <v>197.40752416666669</v>
      </c>
    </row>
    <row r="2413" spans="1:49" x14ac:dyDescent="0.25">
      <c r="A2413" t="str">
        <f>VLOOKUP($B2413,'Cushing Balance'!$C$2:$E$500,3,TRUE)</f>
        <v>82016</v>
      </c>
      <c r="B2413" s="38">
        <v>42424</v>
      </c>
      <c r="C2413" s="32"/>
      <c r="D2413" s="101">
        <v>188.38124999999999</v>
      </c>
      <c r="E2413" s="110">
        <v>196.14214583333333</v>
      </c>
      <c r="F2413" s="105">
        <v>250.33422916666666</v>
      </c>
      <c r="G2413" s="28"/>
      <c r="H2413" s="111">
        <v>135.25004166666665</v>
      </c>
      <c r="I2413" s="106">
        <v>87.626270833333322</v>
      </c>
      <c r="J2413" s="109">
        <v>299.4465208333333</v>
      </c>
      <c r="K2413" s="104">
        <v>87.3143125</v>
      </c>
      <c r="L2413" s="111">
        <v>31.705270833333334</v>
      </c>
      <c r="M2413" s="117">
        <v>238.91927083333334</v>
      </c>
      <c r="N2413" s="108">
        <v>119.61714583333332</v>
      </c>
      <c r="O2413" s="116">
        <v>18.031854166666669</v>
      </c>
      <c r="P2413" s="116"/>
      <c r="Q2413" s="116"/>
      <c r="R2413" s="58">
        <v>0</v>
      </c>
      <c r="S2413" s="180">
        <v>243.53641666666667</v>
      </c>
      <c r="T2413" s="180">
        <f t="shared" si="195"/>
        <v>4.6171458333333248</v>
      </c>
      <c r="V2413" s="24">
        <f t="shared" si="191"/>
        <v>1652.7683124999996</v>
      </c>
      <c r="X2413" s="5">
        <v>82</v>
      </c>
      <c r="Z2413" s="20">
        <f t="shared" si="192"/>
        <v>1734.7683124999996</v>
      </c>
      <c r="AA2413" s="59">
        <f t="shared" si="188"/>
        <v>42424</v>
      </c>
      <c r="AB2413" s="25">
        <v>149.15799999999999</v>
      </c>
      <c r="AC2413" s="58">
        <v>257.70400000000001</v>
      </c>
      <c r="AD2413" s="58">
        <v>417.57600000000002</v>
      </c>
      <c r="AE2413" s="58">
        <v>229.869</v>
      </c>
      <c r="AF2413" s="58">
        <v>167.45599999999999</v>
      </c>
      <c r="AG2413" s="58">
        <v>38.536999999999999</v>
      </c>
      <c r="AH2413" s="100">
        <v>57.789708333333337</v>
      </c>
      <c r="AI2413" s="28">
        <v>0</v>
      </c>
      <c r="AJ2413" s="58">
        <v>14.792</v>
      </c>
      <c r="AK2413" s="58">
        <v>15.33</v>
      </c>
      <c r="AL2413" s="28">
        <f t="shared" si="190"/>
        <v>0</v>
      </c>
      <c r="AM2413" s="28"/>
      <c r="AN2413" s="28"/>
      <c r="AQ2413" s="24">
        <f t="shared" si="194"/>
        <v>1348.211708333333</v>
      </c>
      <c r="AS2413" s="47">
        <f t="shared" si="197"/>
        <v>187.20000000000002</v>
      </c>
      <c r="AU2413" s="20">
        <f t="shared" si="193"/>
        <v>1535.4117083333331</v>
      </c>
      <c r="AW2413" s="20">
        <f t="shared" si="187"/>
        <v>199.35660416666656</v>
      </c>
    </row>
    <row r="2414" spans="1:49" x14ac:dyDescent="0.25">
      <c r="A2414" t="str">
        <f>VLOOKUP($B2414,'Cushing Balance'!$C$2:$E$500,3,TRUE)</f>
        <v>82016</v>
      </c>
      <c r="B2414" s="38">
        <v>42425</v>
      </c>
      <c r="C2414" s="32"/>
      <c r="D2414" s="101">
        <v>495.38558</v>
      </c>
      <c r="E2414" s="110">
        <v>164.85935416666666</v>
      </c>
      <c r="F2414" s="105">
        <v>361.86966666666666</v>
      </c>
      <c r="G2414" s="28"/>
      <c r="H2414" s="111">
        <v>132.73956250000001</v>
      </c>
      <c r="I2414" s="106">
        <v>73.926083333333324</v>
      </c>
      <c r="J2414" s="109">
        <v>296.08462500000002</v>
      </c>
      <c r="K2414" s="104">
        <v>87.100333333333325</v>
      </c>
      <c r="L2414" s="111">
        <v>31.589166666666667</v>
      </c>
      <c r="M2414" s="117">
        <v>159.617875</v>
      </c>
      <c r="N2414" s="108">
        <v>105.49927083333333</v>
      </c>
      <c r="O2414" s="116">
        <v>17.441083333333331</v>
      </c>
      <c r="P2414" s="116"/>
      <c r="Q2414" s="116"/>
      <c r="R2414" s="58">
        <v>0</v>
      </c>
      <c r="S2414" s="180">
        <v>252.89862500000001</v>
      </c>
      <c r="T2414" s="180">
        <f t="shared" si="195"/>
        <v>93.280750000000012</v>
      </c>
      <c r="V2414" s="24">
        <f t="shared" si="191"/>
        <v>1926.1126008333331</v>
      </c>
      <c r="X2414" s="5">
        <v>82</v>
      </c>
      <c r="Z2414" s="20">
        <f t="shared" si="192"/>
        <v>2008.1126008333331</v>
      </c>
      <c r="AA2414" s="59">
        <f t="shared" si="188"/>
        <v>42425</v>
      </c>
      <c r="AB2414" s="25">
        <v>149.96100000000001</v>
      </c>
      <c r="AC2414" s="58">
        <v>244.48699999999999</v>
      </c>
      <c r="AD2414" s="58">
        <v>399.25599999999997</v>
      </c>
      <c r="AE2414" s="58">
        <v>370.64699999999999</v>
      </c>
      <c r="AF2414" s="58">
        <v>146.44999999999999</v>
      </c>
      <c r="AG2414" s="58">
        <v>35.468000000000004</v>
      </c>
      <c r="AH2414" s="100">
        <v>109.19383333333333</v>
      </c>
      <c r="AI2414" s="28">
        <v>0</v>
      </c>
      <c r="AJ2414" s="58">
        <v>15.27</v>
      </c>
      <c r="AK2414" s="58">
        <v>15.54</v>
      </c>
      <c r="AL2414" s="28">
        <f t="shared" si="190"/>
        <v>0</v>
      </c>
      <c r="AM2414" s="28"/>
      <c r="AN2414" s="28"/>
      <c r="AQ2414" s="24">
        <f t="shared" si="194"/>
        <v>1486.2728333333332</v>
      </c>
      <c r="AS2414" s="47">
        <f t="shared" si="197"/>
        <v>187.20000000000002</v>
      </c>
      <c r="AU2414" s="20">
        <f t="shared" si="193"/>
        <v>1673.4728333333333</v>
      </c>
      <c r="AW2414" s="20">
        <f t="shared" si="187"/>
        <v>334.63976749999983</v>
      </c>
    </row>
    <row r="2415" spans="1:49" x14ac:dyDescent="0.25">
      <c r="A2415" t="str">
        <f>VLOOKUP($B2415,'Cushing Balance'!$C$2:$E$500,3,TRUE)</f>
        <v>82016</v>
      </c>
      <c r="B2415" s="38">
        <v>42426</v>
      </c>
      <c r="C2415" s="32"/>
      <c r="D2415" s="101">
        <v>233.54167000000001</v>
      </c>
      <c r="E2415" s="110">
        <v>166.94399999999999</v>
      </c>
      <c r="F2415" s="105">
        <v>351.226</v>
      </c>
      <c r="G2415" s="28"/>
      <c r="H2415" s="111">
        <v>171.04300000000001</v>
      </c>
      <c r="I2415" s="106">
        <v>65.221000000000004</v>
      </c>
      <c r="J2415" s="109">
        <v>296.17200000000003</v>
      </c>
      <c r="K2415" s="104">
        <v>87.442999999999998</v>
      </c>
      <c r="L2415" s="111">
        <v>31.595062500000001</v>
      </c>
      <c r="M2415" s="117">
        <v>149.38829166666665</v>
      </c>
      <c r="N2415" s="108">
        <v>107.873</v>
      </c>
      <c r="O2415" s="116">
        <v>18.507229166666669</v>
      </c>
      <c r="P2415" s="116"/>
      <c r="Q2415" s="116"/>
      <c r="R2415" s="58">
        <v>0</v>
      </c>
      <c r="S2415" s="180">
        <v>263.4387916666667</v>
      </c>
      <c r="T2415" s="180">
        <f t="shared" si="195"/>
        <v>114.05050000000006</v>
      </c>
      <c r="V2415" s="24">
        <f t="shared" si="191"/>
        <v>1678.9542533333336</v>
      </c>
      <c r="X2415" s="5">
        <v>82</v>
      </c>
      <c r="Z2415" s="20">
        <f t="shared" si="192"/>
        <v>1760.9542533333336</v>
      </c>
      <c r="AA2415" s="59">
        <f t="shared" si="188"/>
        <v>42426</v>
      </c>
      <c r="AB2415" s="25">
        <v>149.899</v>
      </c>
      <c r="AC2415" s="58">
        <v>311.08699999999999</v>
      </c>
      <c r="AD2415" s="58">
        <v>406.17</v>
      </c>
      <c r="AE2415" s="58">
        <v>385.274</v>
      </c>
      <c r="AF2415" s="58">
        <v>77.513000000000005</v>
      </c>
      <c r="AG2415" s="58">
        <v>38.729999999999997</v>
      </c>
      <c r="AH2415" s="111">
        <v>121.782</v>
      </c>
      <c r="AI2415" s="28">
        <f t="shared" si="189"/>
        <v>0</v>
      </c>
      <c r="AJ2415" s="58">
        <v>15.305</v>
      </c>
      <c r="AK2415" s="58">
        <v>14.972</v>
      </c>
      <c r="AL2415" s="28">
        <f t="shared" si="190"/>
        <v>0</v>
      </c>
      <c r="AM2415" s="28"/>
      <c r="AN2415" s="28"/>
      <c r="AQ2415" s="24">
        <f t="shared" si="194"/>
        <v>1520.7319999999997</v>
      </c>
      <c r="AS2415" s="47">
        <f t="shared" si="197"/>
        <v>187.20000000000002</v>
      </c>
      <c r="AU2415" s="20">
        <f t="shared" si="193"/>
        <v>1707.9319999999998</v>
      </c>
      <c r="AW2415" s="20">
        <f t="shared" si="187"/>
        <v>53.022253333333765</v>
      </c>
    </row>
    <row r="2416" spans="1:49" x14ac:dyDescent="0.25">
      <c r="A2416" t="str">
        <f>VLOOKUP($B2416,'Cushing Balance'!$C$2:$E$500,3,TRUE)</f>
        <v>92016</v>
      </c>
      <c r="B2416" s="38">
        <v>42427</v>
      </c>
      <c r="C2416" s="32"/>
      <c r="D2416" s="101">
        <v>231.96148000000002</v>
      </c>
      <c r="E2416" s="111">
        <v>177.57599999999999</v>
      </c>
      <c r="F2416" s="111">
        <v>347.82499999999999</v>
      </c>
      <c r="G2416" s="28"/>
      <c r="H2416" s="111">
        <v>202.114</v>
      </c>
      <c r="I2416" s="111">
        <v>49.216000000000001</v>
      </c>
      <c r="J2416" s="111">
        <v>291.678</v>
      </c>
      <c r="K2416" s="111">
        <v>82.858000000000004</v>
      </c>
      <c r="L2416" s="111">
        <v>31.826291666666666</v>
      </c>
      <c r="M2416" s="117">
        <v>228.52385416666667</v>
      </c>
      <c r="N2416" s="111">
        <v>63.061</v>
      </c>
      <c r="O2416" s="116">
        <v>21.739729166666667</v>
      </c>
      <c r="P2416" s="116"/>
      <c r="Q2416" s="116"/>
      <c r="R2416" s="58">
        <v>0</v>
      </c>
      <c r="S2416" s="180">
        <v>248.215</v>
      </c>
      <c r="T2416" s="180">
        <f t="shared" si="195"/>
        <v>19.691145833333337</v>
      </c>
      <c r="V2416" s="24">
        <f t="shared" si="191"/>
        <v>1728.379355</v>
      </c>
      <c r="X2416" s="5">
        <v>82</v>
      </c>
      <c r="Z2416" s="20">
        <f t="shared" si="192"/>
        <v>1810.379355</v>
      </c>
      <c r="AA2416" s="59">
        <f t="shared" si="188"/>
        <v>42427</v>
      </c>
      <c r="AB2416" s="25">
        <v>151.34700000000001</v>
      </c>
      <c r="AC2416" s="58">
        <v>346.53100000000001</v>
      </c>
      <c r="AD2416" s="58">
        <v>402.38400000000001</v>
      </c>
      <c r="AE2416" s="58">
        <v>278.74799999999999</v>
      </c>
      <c r="AF2416" s="58">
        <v>182.048</v>
      </c>
      <c r="AG2416" s="58">
        <v>38.741</v>
      </c>
      <c r="AH2416" s="111">
        <v>77.998000000000005</v>
      </c>
      <c r="AI2416" s="28">
        <f t="shared" si="189"/>
        <v>0</v>
      </c>
      <c r="AJ2416" s="58">
        <v>15.926</v>
      </c>
      <c r="AK2416" s="58">
        <v>14.856999999999999</v>
      </c>
      <c r="AL2416" s="28">
        <f t="shared" si="190"/>
        <v>0</v>
      </c>
      <c r="AM2416" s="28"/>
      <c r="AN2416" s="28"/>
      <c r="AQ2416" s="24">
        <f t="shared" si="194"/>
        <v>1508.58</v>
      </c>
      <c r="AS2416" s="47">
        <f t="shared" si="197"/>
        <v>187.20000000000002</v>
      </c>
      <c r="AU2416" s="20">
        <f t="shared" si="193"/>
        <v>1695.78</v>
      </c>
      <c r="AW2416" s="20">
        <f t="shared" si="187"/>
        <v>114.59935500000006</v>
      </c>
    </row>
    <row r="2417" spans="1:49" x14ac:dyDescent="0.25">
      <c r="A2417" t="str">
        <f>VLOOKUP($B2417,'Cushing Balance'!$C$2:$E$500,3,TRUE)</f>
        <v>92016</v>
      </c>
      <c r="B2417" s="38">
        <v>42428</v>
      </c>
      <c r="C2417" s="32"/>
      <c r="D2417" s="101">
        <v>524.84258</v>
      </c>
      <c r="E2417" s="111">
        <v>184.56399999999999</v>
      </c>
      <c r="F2417" s="111">
        <v>341.84899999999999</v>
      </c>
      <c r="G2417" s="28"/>
      <c r="H2417" s="111">
        <v>190.62</v>
      </c>
      <c r="I2417" s="111">
        <v>84.188999999999993</v>
      </c>
      <c r="J2417" s="111">
        <v>324.83100000000002</v>
      </c>
      <c r="K2417" s="111">
        <v>81.045000000000002</v>
      </c>
      <c r="L2417" s="111">
        <v>30.445729166666666</v>
      </c>
      <c r="M2417" s="117">
        <v>269.20260416666667</v>
      </c>
      <c r="N2417" s="111">
        <v>62.042000000000002</v>
      </c>
      <c r="O2417" s="116">
        <v>25.681750000000001</v>
      </c>
      <c r="P2417" s="116"/>
      <c r="Q2417" s="116"/>
      <c r="R2417" s="58">
        <f>AVERAGE(R2411:R2416)</f>
        <v>0</v>
      </c>
      <c r="S2417" s="180">
        <v>216.63895833333333</v>
      </c>
      <c r="T2417" s="180">
        <f t="shared" si="195"/>
        <v>-52.563645833333339</v>
      </c>
      <c r="V2417" s="24">
        <f t="shared" si="191"/>
        <v>2119.3126633333336</v>
      </c>
      <c r="X2417" s="5">
        <v>82</v>
      </c>
      <c r="Z2417" s="20">
        <f t="shared" si="192"/>
        <v>2201.3126633333336</v>
      </c>
      <c r="AA2417" s="59">
        <f t="shared" si="188"/>
        <v>42428</v>
      </c>
      <c r="AB2417" s="25">
        <v>151.839</v>
      </c>
      <c r="AC2417" s="58">
        <v>342.92500000000001</v>
      </c>
      <c r="AD2417" s="58">
        <v>395.39600000000002</v>
      </c>
      <c r="AE2417" s="58">
        <v>269.56900000000002</v>
      </c>
      <c r="AF2417" s="58">
        <v>177.58500000000001</v>
      </c>
      <c r="AG2417" s="58">
        <v>38.164000000000001</v>
      </c>
      <c r="AH2417" s="111">
        <v>94.808000000000007</v>
      </c>
      <c r="AI2417" s="28">
        <f t="shared" si="189"/>
        <v>0</v>
      </c>
      <c r="AJ2417" s="58">
        <v>16.001000000000001</v>
      </c>
      <c r="AK2417" s="58">
        <v>15.117000000000001</v>
      </c>
      <c r="AL2417" s="28">
        <f t="shared" si="190"/>
        <v>0</v>
      </c>
      <c r="AM2417" s="28"/>
      <c r="AN2417" s="28"/>
      <c r="AQ2417" s="24">
        <f t="shared" si="194"/>
        <v>1501.404</v>
      </c>
      <c r="AS2417" s="47">
        <f t="shared" si="197"/>
        <v>187.20000000000002</v>
      </c>
      <c r="AU2417" s="20">
        <f t="shared" si="193"/>
        <v>1688.604</v>
      </c>
      <c r="AW2417" s="20">
        <f t="shared" si="187"/>
        <v>512.70866333333356</v>
      </c>
    </row>
    <row r="2418" spans="1:49" x14ac:dyDescent="0.25">
      <c r="A2418" t="str">
        <f>VLOOKUP($B2418,'Cushing Balance'!$C$2:$E$500,3,TRUE)</f>
        <v>92016</v>
      </c>
      <c r="B2418" s="38">
        <v>42429</v>
      </c>
      <c r="C2418" s="32"/>
      <c r="D2418" s="101">
        <v>293.84285</v>
      </c>
      <c r="E2418" s="111">
        <v>187.66300000000001</v>
      </c>
      <c r="F2418" s="111">
        <v>355.51799999999997</v>
      </c>
      <c r="G2418" s="28"/>
      <c r="H2418" s="111">
        <v>161.94200000000001</v>
      </c>
      <c r="I2418" s="111">
        <v>78.765000000000001</v>
      </c>
      <c r="J2418" s="111">
        <v>326.67399999999998</v>
      </c>
      <c r="K2418" s="111">
        <v>82.194999999999993</v>
      </c>
      <c r="L2418" s="111">
        <v>32.161666666666669</v>
      </c>
      <c r="M2418" s="117">
        <v>189.94545833333333</v>
      </c>
      <c r="N2418" s="111">
        <v>62.469000000000001</v>
      </c>
      <c r="O2418" s="116">
        <v>26.182208333333332</v>
      </c>
      <c r="P2418" s="116"/>
      <c r="Q2418" s="116"/>
      <c r="R2418" s="58">
        <f>AVERAGE(R2412:R2417)</f>
        <v>0</v>
      </c>
      <c r="S2418" s="180">
        <v>226.97352083333334</v>
      </c>
      <c r="T2418" s="180">
        <f t="shared" si="195"/>
        <v>37.028062500000004</v>
      </c>
      <c r="V2418" s="24">
        <f t="shared" si="191"/>
        <v>1797.3581833333335</v>
      </c>
      <c r="X2418" s="5">
        <v>82</v>
      </c>
      <c r="Z2418" s="20">
        <f t="shared" si="192"/>
        <v>1879.3581833333335</v>
      </c>
      <c r="AA2418" s="59">
        <f t="shared" si="188"/>
        <v>42429</v>
      </c>
      <c r="AB2418" s="25">
        <v>152.39699999999999</v>
      </c>
      <c r="AC2418" s="58">
        <v>350.18900000000002</v>
      </c>
      <c r="AD2418" s="58">
        <v>408.67200000000003</v>
      </c>
      <c r="AE2418" s="58">
        <v>480.32100000000003</v>
      </c>
      <c r="AF2418" s="58">
        <v>178.88300000000001</v>
      </c>
      <c r="AG2418" s="58">
        <v>35.536000000000001</v>
      </c>
      <c r="AH2418" s="111">
        <v>151.30000000000001</v>
      </c>
      <c r="AI2418" s="28">
        <f t="shared" si="189"/>
        <v>0</v>
      </c>
      <c r="AJ2418" s="58">
        <v>16.018999999999998</v>
      </c>
      <c r="AK2418" s="58">
        <v>15.129</v>
      </c>
      <c r="AL2418" s="28">
        <f t="shared" si="190"/>
        <v>0</v>
      </c>
      <c r="AM2418" s="28"/>
      <c r="AN2418" s="28"/>
      <c r="AQ2418" s="24">
        <f t="shared" si="194"/>
        <v>1788.4460000000001</v>
      </c>
      <c r="AS2418" s="47">
        <f t="shared" si="197"/>
        <v>187.20000000000002</v>
      </c>
      <c r="AU2418" s="20">
        <f t="shared" si="193"/>
        <v>1975.6460000000002</v>
      </c>
      <c r="AW2418" s="20">
        <f t="shared" si="187"/>
        <v>-96.287816666666686</v>
      </c>
    </row>
    <row r="2419" spans="1:49" x14ac:dyDescent="0.25">
      <c r="A2419" t="str">
        <f>VLOOKUP($B2419,'Cushing Balance'!$C$2:$E$500,3,TRUE)</f>
        <v>92016</v>
      </c>
      <c r="B2419" s="38">
        <v>42430</v>
      </c>
      <c r="C2419" s="32"/>
      <c r="D2419" s="101">
        <v>86.041669999999996</v>
      </c>
      <c r="E2419" s="111">
        <v>190.07900000000001</v>
      </c>
      <c r="F2419" s="111">
        <v>343.69099999999997</v>
      </c>
      <c r="G2419" s="28"/>
      <c r="H2419" s="111">
        <v>142.59200000000001</v>
      </c>
      <c r="I2419" s="111">
        <v>64.724999999999994</v>
      </c>
      <c r="J2419" s="111">
        <v>214.35599999999999</v>
      </c>
      <c r="K2419" s="111">
        <v>76.346999999999994</v>
      </c>
      <c r="L2419" s="111">
        <v>31.764749999999999</v>
      </c>
      <c r="M2419" s="117">
        <v>202.77377083333334</v>
      </c>
      <c r="N2419" s="111">
        <v>109.827</v>
      </c>
      <c r="O2419" s="116">
        <v>30.5821875</v>
      </c>
      <c r="P2419" s="116"/>
      <c r="Q2419" s="116"/>
      <c r="R2419" s="58">
        <v>0</v>
      </c>
      <c r="S2419" s="180">
        <v>225.45258333333334</v>
      </c>
      <c r="T2419" s="180">
        <f t="shared" si="195"/>
        <v>22.678812499999992</v>
      </c>
      <c r="V2419" s="24">
        <f t="shared" si="191"/>
        <v>1492.7793783333334</v>
      </c>
      <c r="X2419" s="5">
        <v>82</v>
      </c>
      <c r="Z2419" s="20">
        <f t="shared" si="192"/>
        <v>1574.7793783333334</v>
      </c>
      <c r="AA2419" s="59">
        <f t="shared" si="188"/>
        <v>42430</v>
      </c>
      <c r="AB2419" s="25">
        <v>151.21899999999999</v>
      </c>
      <c r="AC2419" s="58">
        <v>268.95299999999997</v>
      </c>
      <c r="AD2419" s="58">
        <v>420.399</v>
      </c>
      <c r="AE2419" s="58">
        <v>404.423</v>
      </c>
      <c r="AF2419" s="58">
        <v>176.80099999999999</v>
      </c>
      <c r="AG2419" s="58">
        <v>35.646000000000001</v>
      </c>
      <c r="AH2419" s="111">
        <v>83.759</v>
      </c>
      <c r="AI2419" s="28">
        <v>0</v>
      </c>
      <c r="AJ2419" s="58">
        <v>12.929</v>
      </c>
      <c r="AK2419" s="58">
        <v>14.863</v>
      </c>
      <c r="AL2419" s="28">
        <f t="shared" si="190"/>
        <v>0</v>
      </c>
      <c r="AM2419" s="28"/>
      <c r="AN2419" s="28"/>
      <c r="AQ2419" s="24">
        <f t="shared" si="194"/>
        <v>1568.992</v>
      </c>
      <c r="AS2419" s="47">
        <f t="shared" si="197"/>
        <v>187.20000000000002</v>
      </c>
      <c r="AU2419" s="20">
        <f t="shared" si="193"/>
        <v>1756.192</v>
      </c>
      <c r="AW2419" s="20">
        <f t="shared" si="187"/>
        <v>-181.41262166666661</v>
      </c>
    </row>
    <row r="2420" spans="1:49" x14ac:dyDescent="0.25">
      <c r="A2420" t="str">
        <f>VLOOKUP($B2420,'Cushing Balance'!$C$2:$E$500,3,TRUE)</f>
        <v>92016</v>
      </c>
      <c r="B2420" s="38">
        <v>42431</v>
      </c>
      <c r="C2420" s="32"/>
      <c r="D2420" s="101">
        <v>122.30758</v>
      </c>
      <c r="E2420" s="111">
        <v>188.67699999999999</v>
      </c>
      <c r="F2420" s="111">
        <v>291.05900000000003</v>
      </c>
      <c r="G2420" s="28"/>
      <c r="H2420" s="111">
        <v>165.88499999999999</v>
      </c>
      <c r="I2420" s="111">
        <v>97.742000000000004</v>
      </c>
      <c r="J2420" s="111">
        <v>279.62700000000001</v>
      </c>
      <c r="K2420" s="111">
        <v>72.465000000000003</v>
      </c>
      <c r="L2420" s="111">
        <v>32.146062499999999</v>
      </c>
      <c r="M2420" s="117">
        <v>271.89095833333329</v>
      </c>
      <c r="N2420" s="111">
        <v>150</v>
      </c>
      <c r="O2420" s="116">
        <v>27.218333333333334</v>
      </c>
      <c r="P2420" s="116"/>
      <c r="Q2420" s="116"/>
      <c r="R2420" s="58">
        <v>0</v>
      </c>
      <c r="S2420" s="180">
        <v>252.70175</v>
      </c>
      <c r="T2420" s="180">
        <f t="shared" si="195"/>
        <v>-19.189208333333283</v>
      </c>
      <c r="V2420" s="24">
        <f t="shared" si="191"/>
        <v>1699.0179341666662</v>
      </c>
      <c r="X2420" s="5">
        <v>82</v>
      </c>
      <c r="Z2420" s="20">
        <f t="shared" si="192"/>
        <v>1781.0179341666662</v>
      </c>
      <c r="AA2420" s="59">
        <f t="shared" si="188"/>
        <v>42431</v>
      </c>
      <c r="AB2420" s="25">
        <v>151.79599999999999</v>
      </c>
      <c r="AC2420" s="58">
        <v>372.06099999999998</v>
      </c>
      <c r="AD2420" s="58">
        <v>435.6</v>
      </c>
      <c r="AE2420" s="58">
        <v>410.154</v>
      </c>
      <c r="AF2420" s="58">
        <v>181.66</v>
      </c>
      <c r="AG2420" s="58">
        <v>36.622</v>
      </c>
      <c r="AH2420" s="111">
        <v>40.972000000000001</v>
      </c>
      <c r="AI2420" s="28">
        <v>0</v>
      </c>
      <c r="AJ2420" s="58">
        <v>15.786</v>
      </c>
      <c r="AK2420" s="58">
        <v>15.27</v>
      </c>
      <c r="AL2420" s="28">
        <f t="shared" si="190"/>
        <v>0</v>
      </c>
      <c r="AM2420" s="28"/>
      <c r="AN2420" s="28"/>
      <c r="AQ2420" s="24">
        <f t="shared" si="194"/>
        <v>1659.921</v>
      </c>
      <c r="AS2420" s="47">
        <f t="shared" si="197"/>
        <v>187.20000000000002</v>
      </c>
      <c r="AU2420" s="20">
        <f t="shared" si="193"/>
        <v>1847.1210000000001</v>
      </c>
      <c r="AW2420" s="20">
        <f t="shared" si="187"/>
        <v>-66.103065833333858</v>
      </c>
    </row>
    <row r="2421" spans="1:49" x14ac:dyDescent="0.25">
      <c r="A2421" t="str">
        <f>VLOOKUP($B2421,'Cushing Balance'!$C$2:$E$500,3,TRUE)</f>
        <v>92016</v>
      </c>
      <c r="B2421" s="38">
        <v>42432</v>
      </c>
      <c r="C2421" s="32"/>
      <c r="D2421" s="101">
        <v>540.55902000000003</v>
      </c>
      <c r="E2421" s="111">
        <v>169.24199999999999</v>
      </c>
      <c r="F2421" s="111">
        <v>260.16300000000001</v>
      </c>
      <c r="G2421" s="28"/>
      <c r="H2421" s="111">
        <v>192.03299999999999</v>
      </c>
      <c r="I2421" s="111">
        <v>98.426000000000002</v>
      </c>
      <c r="J2421" s="111">
        <v>287.25099999999998</v>
      </c>
      <c r="K2421" s="111">
        <v>69.549000000000007</v>
      </c>
      <c r="L2421" s="111">
        <v>31.304812500000001</v>
      </c>
      <c r="M2421" s="117">
        <v>204.68685416666665</v>
      </c>
      <c r="N2421" s="111">
        <v>147.05099999999999</v>
      </c>
      <c r="O2421" s="116">
        <v>40.916833333333336</v>
      </c>
      <c r="P2421" s="116"/>
      <c r="Q2421" s="116"/>
      <c r="R2421" s="58">
        <v>0</v>
      </c>
      <c r="S2421" s="180">
        <v>226.16779166666666</v>
      </c>
      <c r="T2421" s="180">
        <f t="shared" si="195"/>
        <v>21.48093750000001</v>
      </c>
      <c r="V2421" s="24">
        <f t="shared" si="191"/>
        <v>2041.1825200000001</v>
      </c>
      <c r="X2421" s="5">
        <v>82</v>
      </c>
      <c r="Z2421" s="20">
        <f t="shared" si="192"/>
        <v>2123.1825200000003</v>
      </c>
      <c r="AA2421" s="59">
        <f t="shared" si="188"/>
        <v>42432</v>
      </c>
      <c r="AB2421" s="25">
        <v>150.25800000000001</v>
      </c>
      <c r="AC2421" s="58">
        <v>362.15300000000002</v>
      </c>
      <c r="AD2421" s="58">
        <v>426.59</v>
      </c>
      <c r="AE2421" s="58">
        <v>376.767</v>
      </c>
      <c r="AF2421" s="58">
        <v>169.679</v>
      </c>
      <c r="AG2421" s="58">
        <v>39.137999999999998</v>
      </c>
      <c r="AH2421" s="111">
        <v>74.168999999999997</v>
      </c>
      <c r="AI2421" s="28">
        <f t="shared" si="189"/>
        <v>0</v>
      </c>
      <c r="AJ2421" s="58">
        <v>16.045999999999999</v>
      </c>
      <c r="AK2421" s="58">
        <v>14.010999999999999</v>
      </c>
      <c r="AL2421" s="28">
        <f t="shared" si="190"/>
        <v>0</v>
      </c>
      <c r="AM2421" s="28"/>
      <c r="AN2421" s="28"/>
      <c r="AQ2421" s="24">
        <f t="shared" si="194"/>
        <v>1628.8110000000001</v>
      </c>
      <c r="AS2421" s="47">
        <f t="shared" si="197"/>
        <v>187.20000000000002</v>
      </c>
      <c r="AU2421" s="20">
        <f t="shared" si="193"/>
        <v>1816.0110000000002</v>
      </c>
      <c r="AW2421" s="20">
        <f t="shared" si="187"/>
        <v>307.1715200000001</v>
      </c>
    </row>
    <row r="2422" spans="1:49" x14ac:dyDescent="0.25">
      <c r="A2422" t="str">
        <f>VLOOKUP($B2422,'Cushing Balance'!$C$2:$E$500,3,TRUE)</f>
        <v>92016</v>
      </c>
      <c r="B2422" s="38">
        <v>42433</v>
      </c>
      <c r="C2422" s="32"/>
      <c r="D2422" s="101">
        <v>516.14250000000004</v>
      </c>
      <c r="E2422" s="111">
        <v>187.25700000000001</v>
      </c>
      <c r="F2422" s="111">
        <v>240.72300000000001</v>
      </c>
      <c r="G2422" s="28"/>
      <c r="H2422" s="111">
        <v>177.61199999999999</v>
      </c>
      <c r="I2422" s="111">
        <v>82.096999999999994</v>
      </c>
      <c r="J2422" s="111">
        <v>290.73599999999999</v>
      </c>
      <c r="K2422" s="111">
        <v>72.527000000000001</v>
      </c>
      <c r="L2422" s="111">
        <v>29.659812500000001</v>
      </c>
      <c r="M2422" s="117">
        <v>225.57818750000001</v>
      </c>
      <c r="N2422" s="111">
        <v>148.96799999999999</v>
      </c>
      <c r="O2422" s="116">
        <v>60.473520833333339</v>
      </c>
      <c r="P2422" s="116"/>
      <c r="Q2422" s="116"/>
      <c r="R2422" s="58">
        <v>0</v>
      </c>
      <c r="S2422" s="180">
        <v>267.91202083333332</v>
      </c>
      <c r="T2422" s="180">
        <f t="shared" si="195"/>
        <v>42.333833333333303</v>
      </c>
      <c r="V2422" s="24">
        <f t="shared" si="191"/>
        <v>2031.7740208333337</v>
      </c>
      <c r="X2422" s="5">
        <v>82</v>
      </c>
      <c r="Z2422" s="20">
        <f t="shared" si="192"/>
        <v>2113.7740208333335</v>
      </c>
      <c r="AA2422" s="59">
        <f t="shared" si="188"/>
        <v>42433</v>
      </c>
      <c r="AB2422" s="25">
        <v>153.499</v>
      </c>
      <c r="AC2422" s="58">
        <v>350.60300000000001</v>
      </c>
      <c r="AD2422" s="58">
        <v>425.98099999999999</v>
      </c>
      <c r="AE2422" s="58">
        <v>417.67099999999999</v>
      </c>
      <c r="AF2422" s="58">
        <v>172.58</v>
      </c>
      <c r="AG2422" s="58">
        <v>32.460999999999999</v>
      </c>
      <c r="AH2422" s="111">
        <v>57.345999999999997</v>
      </c>
      <c r="AI2422" s="28">
        <f t="shared" si="189"/>
        <v>0</v>
      </c>
      <c r="AJ2422" s="58">
        <v>11.196999999999999</v>
      </c>
      <c r="AK2422" s="58">
        <v>14.131</v>
      </c>
      <c r="AL2422" s="28">
        <f t="shared" si="190"/>
        <v>0</v>
      </c>
      <c r="AM2422" s="28"/>
      <c r="AN2422" s="28"/>
      <c r="AQ2422" s="24">
        <f t="shared" si="194"/>
        <v>1635.4689999999998</v>
      </c>
      <c r="AS2422" s="47">
        <f t="shared" si="197"/>
        <v>187.20000000000002</v>
      </c>
      <c r="AU2422" s="20">
        <f t="shared" si="193"/>
        <v>1822.6689999999999</v>
      </c>
      <c r="AW2422" s="20">
        <f t="shared" si="187"/>
        <v>291.10502083333358</v>
      </c>
    </row>
    <row r="2423" spans="1:49" x14ac:dyDescent="0.25">
      <c r="A2423" t="str">
        <f>VLOOKUP($B2423,'Cushing Balance'!$C$2:$E$500,3,TRUE)</f>
        <v>102016</v>
      </c>
      <c r="B2423" s="38">
        <v>42434</v>
      </c>
      <c r="C2423" s="32"/>
      <c r="D2423" s="101">
        <v>294.15158000000002</v>
      </c>
      <c r="E2423" s="111">
        <v>194.92699999999999</v>
      </c>
      <c r="F2423" s="111">
        <v>36.192</v>
      </c>
      <c r="G2423" s="28"/>
      <c r="H2423" s="111">
        <v>186.06200000000001</v>
      </c>
      <c r="I2423" s="111">
        <v>92.510999999999996</v>
      </c>
      <c r="J2423" s="111">
        <v>289.07100000000003</v>
      </c>
      <c r="K2423" s="111">
        <v>76.275999999999996</v>
      </c>
      <c r="L2423" s="111">
        <v>31.489895833333332</v>
      </c>
      <c r="M2423" s="117">
        <v>189.60637500000001</v>
      </c>
      <c r="N2423" s="111">
        <v>150</v>
      </c>
      <c r="O2423" s="116">
        <v>58.448812500000003</v>
      </c>
      <c r="P2423" s="116"/>
      <c r="Q2423" s="116"/>
      <c r="R2423" s="58">
        <v>0</v>
      </c>
      <c r="S2423" s="180">
        <v>248.21122916666667</v>
      </c>
      <c r="T2423" s="180">
        <f t="shared" si="195"/>
        <v>58.604854166666655</v>
      </c>
      <c r="V2423" s="24">
        <f t="shared" si="191"/>
        <v>1598.7356633333336</v>
      </c>
      <c r="X2423" s="5">
        <v>82</v>
      </c>
      <c r="Z2423" s="20">
        <f t="shared" si="192"/>
        <v>1680.7356633333336</v>
      </c>
      <c r="AA2423" s="59">
        <f t="shared" si="188"/>
        <v>42434</v>
      </c>
      <c r="AB2423" s="25">
        <v>151.864</v>
      </c>
      <c r="AC2423" s="58">
        <v>372.52499999999998</v>
      </c>
      <c r="AD2423" s="58">
        <v>436.416</v>
      </c>
      <c r="AE2423" s="58">
        <v>385.166</v>
      </c>
      <c r="AF2423" s="58">
        <v>99.31</v>
      </c>
      <c r="AG2423" s="58">
        <v>38.896999999999998</v>
      </c>
      <c r="AH2423" s="111">
        <v>29.696999999999999</v>
      </c>
      <c r="AI2423" s="28">
        <f t="shared" si="189"/>
        <v>0</v>
      </c>
      <c r="AJ2423" s="58">
        <v>15.833</v>
      </c>
      <c r="AK2423" s="58">
        <v>13.47</v>
      </c>
      <c r="AL2423" s="28">
        <f t="shared" si="190"/>
        <v>0</v>
      </c>
      <c r="AM2423" s="28"/>
      <c r="AN2423" s="28"/>
      <c r="AQ2423" s="24">
        <f t="shared" si="194"/>
        <v>1543.1779999999999</v>
      </c>
      <c r="AS2423" s="47">
        <f t="shared" si="197"/>
        <v>187.20000000000002</v>
      </c>
      <c r="AU2423" s="20">
        <f t="shared" si="193"/>
        <v>1730.3779999999999</v>
      </c>
      <c r="AW2423" s="20">
        <f t="shared" ref="AW2423:AW2486" si="198">Z2423-AU2423</f>
        <v>-49.642336666666324</v>
      </c>
    </row>
    <row r="2424" spans="1:49" x14ac:dyDescent="0.25">
      <c r="A2424" t="str">
        <f>VLOOKUP($B2424,'Cushing Balance'!$C$2:$E$500,3,TRUE)</f>
        <v>102016</v>
      </c>
      <c r="B2424" s="38">
        <v>42435</v>
      </c>
      <c r="C2424" s="32"/>
      <c r="D2424" s="101">
        <v>0</v>
      </c>
      <c r="E2424" s="111">
        <v>185.35499999999999</v>
      </c>
      <c r="F2424" s="111">
        <v>252.16900000000001</v>
      </c>
      <c r="G2424" s="28"/>
      <c r="H2424" s="111">
        <v>208.36699999999999</v>
      </c>
      <c r="I2424" s="111">
        <v>74.942999999999998</v>
      </c>
      <c r="J2424" s="111">
        <v>289.70100000000002</v>
      </c>
      <c r="K2424" s="111">
        <v>68.766999999999996</v>
      </c>
      <c r="L2424" s="111">
        <v>32.163395833333333</v>
      </c>
      <c r="M2424" s="117">
        <v>218.40889583333333</v>
      </c>
      <c r="N2424" s="111">
        <v>147.87299999999999</v>
      </c>
      <c r="O2424" s="116">
        <v>55.421270833333338</v>
      </c>
      <c r="P2424" s="116"/>
      <c r="Q2424" s="116"/>
      <c r="R2424" s="58">
        <v>0</v>
      </c>
      <c r="S2424" s="180">
        <v>209.94664583333335</v>
      </c>
      <c r="T2424" s="180">
        <f t="shared" si="195"/>
        <v>-8.4622499999999832</v>
      </c>
      <c r="V2424" s="24">
        <f t="shared" si="191"/>
        <v>1533.1685625000002</v>
      </c>
      <c r="X2424" s="5">
        <v>82</v>
      </c>
      <c r="Z2424" s="20">
        <f t="shared" si="192"/>
        <v>1615.1685625000002</v>
      </c>
      <c r="AA2424" s="59">
        <f t="shared" si="188"/>
        <v>42435</v>
      </c>
      <c r="AB2424" s="25">
        <v>150.488</v>
      </c>
      <c r="AC2424" s="58">
        <v>356.67200000000003</v>
      </c>
      <c r="AD2424" s="58">
        <v>435.31099999999998</v>
      </c>
      <c r="AE2424" s="58">
        <v>357.07</v>
      </c>
      <c r="AF2424" s="58">
        <v>177.93299999999999</v>
      </c>
      <c r="AG2424" s="58">
        <v>38.927</v>
      </c>
      <c r="AH2424" s="111">
        <v>42.713999999999999</v>
      </c>
      <c r="AI2424" s="28">
        <f t="shared" si="189"/>
        <v>0</v>
      </c>
      <c r="AJ2424" s="58">
        <v>15.336</v>
      </c>
      <c r="AK2424" s="58">
        <v>14.452999999999999</v>
      </c>
      <c r="AL2424" s="28">
        <f t="shared" si="190"/>
        <v>0</v>
      </c>
      <c r="AM2424" s="28"/>
      <c r="AN2424" s="28"/>
      <c r="AQ2424" s="24">
        <f t="shared" si="194"/>
        <v>1588.9039999999998</v>
      </c>
      <c r="AS2424" s="47">
        <f t="shared" si="197"/>
        <v>187.20000000000002</v>
      </c>
      <c r="AU2424" s="20">
        <f t="shared" si="193"/>
        <v>1776.1039999999998</v>
      </c>
      <c r="AW2424" s="20">
        <f t="shared" si="198"/>
        <v>-160.93543749999958</v>
      </c>
    </row>
    <row r="2425" spans="1:49" x14ac:dyDescent="0.25">
      <c r="A2425" t="str">
        <f>VLOOKUP($B2425,'Cushing Balance'!$C$2:$E$500,3,TRUE)</f>
        <v>102016</v>
      </c>
      <c r="B2425" s="38">
        <v>42436</v>
      </c>
      <c r="C2425" s="32"/>
      <c r="D2425" s="101">
        <v>319.58332999999999</v>
      </c>
      <c r="E2425" s="111">
        <v>178.17400000000001</v>
      </c>
      <c r="F2425" s="111">
        <v>247.572</v>
      </c>
      <c r="G2425" s="28"/>
      <c r="H2425" s="111">
        <v>198.67699999999999</v>
      </c>
      <c r="I2425" s="111">
        <v>66.129000000000005</v>
      </c>
      <c r="J2425" s="111">
        <v>283.75900000000001</v>
      </c>
      <c r="K2425" s="111">
        <v>69.382000000000005</v>
      </c>
      <c r="L2425" s="111">
        <v>31.643583333333332</v>
      </c>
      <c r="M2425" s="117">
        <v>187.18362500000001</v>
      </c>
      <c r="N2425" s="111">
        <v>116.35599999999999</v>
      </c>
      <c r="O2425" s="116">
        <v>50.122479166666665</v>
      </c>
      <c r="P2425" s="116"/>
      <c r="Q2425" s="116"/>
      <c r="R2425" s="58">
        <v>0</v>
      </c>
      <c r="S2425" s="180">
        <v>219.9115625</v>
      </c>
      <c r="T2425" s="180">
        <f t="shared" si="195"/>
        <v>32.727937499999996</v>
      </c>
      <c r="V2425" s="24">
        <f t="shared" si="191"/>
        <v>1748.5820174999999</v>
      </c>
      <c r="X2425" s="5">
        <v>82</v>
      </c>
      <c r="Z2425" s="20">
        <f t="shared" si="192"/>
        <v>1830.5820174999999</v>
      </c>
      <c r="AA2425" s="59">
        <f t="shared" si="188"/>
        <v>42436</v>
      </c>
      <c r="AB2425" s="25">
        <v>153.00399999999999</v>
      </c>
      <c r="AC2425" s="58">
        <v>358.16300000000001</v>
      </c>
      <c r="AD2425" s="58">
        <v>432.423</v>
      </c>
      <c r="AE2425" s="58">
        <v>408.846</v>
      </c>
      <c r="AF2425" s="58">
        <v>98.3</v>
      </c>
      <c r="AG2425" s="58">
        <v>39.232999999999997</v>
      </c>
      <c r="AH2425" s="111">
        <v>62.145000000000003</v>
      </c>
      <c r="AI2425" s="28">
        <f t="shared" si="189"/>
        <v>0</v>
      </c>
      <c r="AJ2425" s="58">
        <v>13.42</v>
      </c>
      <c r="AK2425" s="58">
        <v>11.802</v>
      </c>
      <c r="AL2425" s="28">
        <f t="shared" si="190"/>
        <v>0</v>
      </c>
      <c r="AM2425" s="28"/>
      <c r="AN2425" s="28"/>
      <c r="AQ2425" s="24">
        <f t="shared" si="194"/>
        <v>1577.336</v>
      </c>
      <c r="AS2425" s="47">
        <f t="shared" si="197"/>
        <v>187.20000000000002</v>
      </c>
      <c r="AU2425" s="20">
        <f t="shared" si="193"/>
        <v>1764.5360000000001</v>
      </c>
      <c r="AW2425" s="20">
        <f t="shared" si="198"/>
        <v>66.046017499999834</v>
      </c>
    </row>
    <row r="2426" spans="1:49" x14ac:dyDescent="0.25">
      <c r="A2426" t="str">
        <f>VLOOKUP($B2426,'Cushing Balance'!$C$2:$E$500,3,TRUE)</f>
        <v>102016</v>
      </c>
      <c r="B2426" s="38">
        <v>42437</v>
      </c>
      <c r="C2426" s="32"/>
      <c r="D2426" s="101">
        <v>590</v>
      </c>
      <c r="E2426" s="111">
        <v>198.315</v>
      </c>
      <c r="F2426" s="111">
        <v>243.714</v>
      </c>
      <c r="G2426" s="28"/>
      <c r="H2426" s="111">
        <v>208.37700000000001</v>
      </c>
      <c r="I2426" s="111">
        <v>88.715999999999994</v>
      </c>
      <c r="J2426" s="111">
        <v>281.96100000000001</v>
      </c>
      <c r="K2426" s="111">
        <v>78.977000000000004</v>
      </c>
      <c r="L2426" s="111">
        <v>30.612708333333334</v>
      </c>
      <c r="M2426" s="117">
        <v>140.81522916666665</v>
      </c>
      <c r="N2426" s="111">
        <v>124.703</v>
      </c>
      <c r="O2426" s="116">
        <v>50.480208333333337</v>
      </c>
      <c r="P2426" s="116"/>
      <c r="Q2426" s="116"/>
      <c r="R2426" s="58">
        <f>AVERAGE(R2420:R2425)</f>
        <v>0</v>
      </c>
      <c r="S2426" s="180">
        <v>220.61885416666667</v>
      </c>
      <c r="T2426" s="180">
        <f t="shared" si="195"/>
        <v>79.803625000000011</v>
      </c>
      <c r="V2426" s="24">
        <f t="shared" si="191"/>
        <v>2036.6711458333334</v>
      </c>
      <c r="X2426" s="5">
        <v>82</v>
      </c>
      <c r="Z2426" s="20">
        <f t="shared" si="192"/>
        <v>2118.6711458333334</v>
      </c>
      <c r="AA2426" s="59">
        <f t="shared" si="188"/>
        <v>42437</v>
      </c>
      <c r="AB2426" s="25">
        <v>149.262</v>
      </c>
      <c r="AC2426" s="58">
        <v>356.34800000000001</v>
      </c>
      <c r="AD2426" s="58">
        <v>418.09500000000003</v>
      </c>
      <c r="AE2426" s="58">
        <v>441.00700000000001</v>
      </c>
      <c r="AF2426" s="58">
        <v>75.129000000000005</v>
      </c>
      <c r="AG2426" s="58">
        <v>29.489000000000001</v>
      </c>
      <c r="AH2426" s="111">
        <v>68.986999999999995</v>
      </c>
      <c r="AI2426" s="28">
        <f t="shared" si="189"/>
        <v>0</v>
      </c>
      <c r="AJ2426" s="58">
        <v>16.074999999999999</v>
      </c>
      <c r="AK2426" s="58">
        <v>6.0190000000000001</v>
      </c>
      <c r="AL2426" s="28">
        <f t="shared" si="190"/>
        <v>0</v>
      </c>
      <c r="AM2426" s="28"/>
      <c r="AN2426" s="28"/>
      <c r="AQ2426" s="24">
        <f t="shared" si="194"/>
        <v>1560.4110000000001</v>
      </c>
      <c r="AS2426" s="47">
        <f t="shared" si="197"/>
        <v>187.20000000000002</v>
      </c>
      <c r="AU2426" s="20">
        <f t="shared" si="193"/>
        <v>1747.6110000000001</v>
      </c>
      <c r="AW2426" s="20">
        <f t="shared" si="198"/>
        <v>371.06014583333331</v>
      </c>
    </row>
    <row r="2427" spans="1:49" x14ac:dyDescent="0.25">
      <c r="A2427" t="str">
        <f>VLOOKUP($B2427,'Cushing Balance'!$C$2:$E$500,3,TRUE)</f>
        <v>102016</v>
      </c>
      <c r="B2427" s="38">
        <v>42438</v>
      </c>
      <c r="C2427" s="32"/>
      <c r="D2427" s="101">
        <v>565.41667000000007</v>
      </c>
      <c r="E2427" s="111">
        <v>175.11799999999999</v>
      </c>
      <c r="F2427" s="111">
        <v>211.62700000000001</v>
      </c>
      <c r="G2427" s="28"/>
      <c r="H2427" s="111">
        <v>210.95500000000001</v>
      </c>
      <c r="I2427" s="111">
        <v>73.209000000000003</v>
      </c>
      <c r="J2427" s="111">
        <v>293.04599999999999</v>
      </c>
      <c r="K2427" s="111">
        <v>69.73</v>
      </c>
      <c r="L2427" s="111">
        <v>21.424583333333331</v>
      </c>
      <c r="M2427" s="117">
        <v>208.37074999999999</v>
      </c>
      <c r="N2427" s="111">
        <v>133.27799999999999</v>
      </c>
      <c r="O2427" s="116">
        <v>45.272208333333339</v>
      </c>
      <c r="P2427" s="116"/>
      <c r="Q2427" s="116"/>
      <c r="R2427" s="58">
        <v>0</v>
      </c>
      <c r="S2427" s="180">
        <v>222.6701875</v>
      </c>
      <c r="T2427" s="180">
        <f t="shared" si="195"/>
        <v>14.29943750000001</v>
      </c>
      <c r="V2427" s="24">
        <f t="shared" si="191"/>
        <v>2007.4472116666668</v>
      </c>
      <c r="X2427" s="5">
        <v>82</v>
      </c>
      <c r="Z2427" s="20">
        <f t="shared" si="192"/>
        <v>2089.4472116666666</v>
      </c>
      <c r="AA2427" s="59">
        <f t="shared" si="188"/>
        <v>42438</v>
      </c>
      <c r="AB2427" s="25">
        <v>151.792</v>
      </c>
      <c r="AC2427" s="58">
        <v>353.31099999999998</v>
      </c>
      <c r="AD2427" s="58">
        <v>431.83600000000001</v>
      </c>
      <c r="AE2427" s="58">
        <v>155.52000000000001</v>
      </c>
      <c r="AF2427" s="58">
        <v>165.072</v>
      </c>
      <c r="AG2427" s="58">
        <v>39.091000000000001</v>
      </c>
      <c r="AH2427" s="111">
        <v>107.393</v>
      </c>
      <c r="AI2427" s="28">
        <f t="shared" si="189"/>
        <v>0</v>
      </c>
      <c r="AJ2427" s="58">
        <v>15.616</v>
      </c>
      <c r="AK2427" s="58">
        <v>4.4630000000000001</v>
      </c>
      <c r="AL2427" s="28">
        <f t="shared" si="190"/>
        <v>0</v>
      </c>
      <c r="AM2427" s="28"/>
      <c r="AN2427" s="28"/>
      <c r="AQ2427" s="24">
        <f t="shared" si="194"/>
        <v>1424.0939999999998</v>
      </c>
      <c r="AS2427" s="47">
        <f t="shared" si="197"/>
        <v>187.20000000000002</v>
      </c>
      <c r="AU2427" s="20">
        <f t="shared" si="193"/>
        <v>1611.2939999999999</v>
      </c>
      <c r="AW2427" s="20">
        <f t="shared" si="198"/>
        <v>478.15321166666672</v>
      </c>
    </row>
    <row r="2428" spans="1:49" x14ac:dyDescent="0.25">
      <c r="A2428" t="str">
        <f>VLOOKUP($B2428,'Cushing Balance'!$C$2:$E$500,3,TRUE)</f>
        <v>102016</v>
      </c>
      <c r="B2428" s="38">
        <v>42439</v>
      </c>
      <c r="C2428" s="32"/>
      <c r="D2428" s="101">
        <v>0</v>
      </c>
      <c r="E2428" s="111">
        <v>179.77500000000001</v>
      </c>
      <c r="F2428" s="111">
        <v>226.93100000000001</v>
      </c>
      <c r="G2428" s="28"/>
      <c r="H2428" s="111">
        <v>177.95099999999999</v>
      </c>
      <c r="I2428" s="111">
        <v>85.003</v>
      </c>
      <c r="J2428" s="111">
        <v>290.51299999999998</v>
      </c>
      <c r="K2428" s="111">
        <v>69.996700000000004</v>
      </c>
      <c r="L2428" s="111">
        <v>20.1513125</v>
      </c>
      <c r="M2428" s="117">
        <v>168.45660416666666</v>
      </c>
      <c r="N2428" s="111">
        <v>124.279</v>
      </c>
      <c r="O2428" s="116">
        <v>53.374895833333333</v>
      </c>
      <c r="P2428" s="116"/>
      <c r="Q2428" s="116"/>
      <c r="R2428" s="58">
        <v>0</v>
      </c>
      <c r="S2428" s="180">
        <v>218.86164583333334</v>
      </c>
      <c r="T2428" s="180">
        <f t="shared" si="195"/>
        <v>50.405041666666676</v>
      </c>
      <c r="V2428" s="24">
        <f t="shared" si="191"/>
        <v>1396.4315124999998</v>
      </c>
      <c r="X2428" s="5">
        <v>82</v>
      </c>
      <c r="Z2428" s="20">
        <f t="shared" si="192"/>
        <v>1478.4315124999998</v>
      </c>
      <c r="AA2428" s="59">
        <f t="shared" si="188"/>
        <v>42439</v>
      </c>
      <c r="AB2428" s="25">
        <v>150.179</v>
      </c>
      <c r="AC2428" s="58">
        <v>351.10399999999998</v>
      </c>
      <c r="AD2428" s="58">
        <v>409.39800000000002</v>
      </c>
      <c r="AE2428" s="58">
        <v>55.389000000000003</v>
      </c>
      <c r="AF2428" s="58">
        <v>154.39099999999999</v>
      </c>
      <c r="AG2428" s="58">
        <v>37.65</v>
      </c>
      <c r="AH2428" s="111">
        <v>118.529</v>
      </c>
      <c r="AI2428" s="28">
        <v>0</v>
      </c>
      <c r="AJ2428" s="58">
        <v>15.875</v>
      </c>
      <c r="AK2428" s="58">
        <v>5.2869999999999999</v>
      </c>
      <c r="AL2428" s="28">
        <v>0</v>
      </c>
      <c r="AM2428" s="28"/>
      <c r="AN2428" s="28"/>
      <c r="AQ2428" s="24">
        <f t="shared" si="194"/>
        <v>1297.8020000000001</v>
      </c>
      <c r="AS2428" s="47">
        <f t="shared" si="197"/>
        <v>187.20000000000002</v>
      </c>
      <c r="AU2428" s="20">
        <f t="shared" si="193"/>
        <v>1485.0020000000002</v>
      </c>
      <c r="AW2428" s="20">
        <f t="shared" si="198"/>
        <v>-6.570487500000354</v>
      </c>
    </row>
    <row r="2429" spans="1:49" x14ac:dyDescent="0.25">
      <c r="A2429" t="str">
        <f>VLOOKUP($B2429,'Cushing Balance'!$C$2:$E$500,3,TRUE)</f>
        <v>102016</v>
      </c>
      <c r="B2429" s="38">
        <v>42440</v>
      </c>
      <c r="C2429" s="32"/>
      <c r="D2429" s="101">
        <v>0</v>
      </c>
      <c r="E2429" s="111">
        <v>94.637</v>
      </c>
      <c r="F2429" s="111">
        <v>147.85400000000001</v>
      </c>
      <c r="G2429" s="28"/>
      <c r="H2429" s="111">
        <v>197.096</v>
      </c>
      <c r="I2429" s="111">
        <v>93.066999999999993</v>
      </c>
      <c r="J2429" s="111">
        <v>287.30900000000003</v>
      </c>
      <c r="K2429" s="111">
        <v>73.953999999999994</v>
      </c>
      <c r="L2429" s="111">
        <v>30.248895833333332</v>
      </c>
      <c r="M2429" s="117">
        <v>213.45987500000001</v>
      </c>
      <c r="N2429" s="111">
        <v>94.293999999999997</v>
      </c>
      <c r="O2429" s="116">
        <v>48.925958333333334</v>
      </c>
      <c r="P2429" s="116"/>
      <c r="Q2429" s="116"/>
      <c r="R2429" s="58">
        <v>0</v>
      </c>
      <c r="S2429" s="180">
        <v>237.25495833333335</v>
      </c>
      <c r="T2429" s="180">
        <f t="shared" si="195"/>
        <v>23.795083333333338</v>
      </c>
      <c r="V2429" s="24">
        <f t="shared" si="191"/>
        <v>1280.8457291666666</v>
      </c>
      <c r="X2429" s="5">
        <v>82</v>
      </c>
      <c r="Z2429" s="20">
        <f t="shared" si="192"/>
        <v>1362.8457291666666</v>
      </c>
      <c r="AA2429" s="59">
        <f t="shared" si="188"/>
        <v>42440</v>
      </c>
      <c r="AB2429" s="25">
        <v>149.273</v>
      </c>
      <c r="AC2429" s="58">
        <v>347.7</v>
      </c>
      <c r="AD2429" s="58">
        <v>401.471</v>
      </c>
      <c r="AE2429" s="58">
        <v>69.543999999999997</v>
      </c>
      <c r="AF2429" s="58">
        <v>181.24100000000001</v>
      </c>
      <c r="AG2429" s="58">
        <v>32.758000000000003</v>
      </c>
      <c r="AH2429" s="111">
        <v>155.15299999999999</v>
      </c>
      <c r="AI2429" s="28">
        <f t="shared" ref="AI2429:AI2441" si="199">AVERAGE(AI2417:AI2428)</f>
        <v>0</v>
      </c>
      <c r="AJ2429" s="58">
        <v>15.802</v>
      </c>
      <c r="AK2429" s="58">
        <v>5.4219999999999997</v>
      </c>
      <c r="AL2429" s="28">
        <f t="shared" ref="AL2429:AL2441" si="200">AVERAGE(AL2417:AL2428)</f>
        <v>0</v>
      </c>
      <c r="AM2429" s="28"/>
      <c r="AN2429" s="28"/>
      <c r="AQ2429" s="24">
        <f t="shared" si="194"/>
        <v>1358.364</v>
      </c>
      <c r="AS2429" s="47">
        <f t="shared" si="197"/>
        <v>187.20000000000002</v>
      </c>
      <c r="AU2429" s="20">
        <f t="shared" si="193"/>
        <v>1545.5640000000001</v>
      </c>
      <c r="AW2429" s="20">
        <f t="shared" si="198"/>
        <v>-182.71827083333346</v>
      </c>
    </row>
    <row r="2430" spans="1:49" x14ac:dyDescent="0.25">
      <c r="A2430" t="str">
        <f>VLOOKUP($B2430,'Cushing Balance'!$C$2:$E$500,3,TRUE)</f>
        <v>112016</v>
      </c>
      <c r="B2430" s="38">
        <v>42441</v>
      </c>
      <c r="C2430" s="32"/>
      <c r="D2430" s="101">
        <v>292.25815</v>
      </c>
      <c r="E2430" s="111">
        <v>199.87899999999999</v>
      </c>
      <c r="F2430" s="111">
        <v>351.95499999999998</v>
      </c>
      <c r="G2430" s="28"/>
      <c r="H2430" s="111">
        <v>199.608</v>
      </c>
      <c r="I2430" s="111">
        <v>68.53</v>
      </c>
      <c r="J2430" s="111">
        <v>288.68599999999998</v>
      </c>
      <c r="K2430" s="111">
        <v>70.088999999999999</v>
      </c>
      <c r="L2430" s="111">
        <v>28.988624999999999</v>
      </c>
      <c r="M2430" s="117">
        <v>259.96845833333333</v>
      </c>
      <c r="N2430" s="111">
        <v>61.192</v>
      </c>
      <c r="O2430" s="116">
        <v>44.453395833333339</v>
      </c>
      <c r="P2430" s="116"/>
      <c r="Q2430" s="116"/>
      <c r="R2430" s="58">
        <v>0</v>
      </c>
      <c r="S2430" s="180">
        <v>227.19885416666665</v>
      </c>
      <c r="T2430" s="180">
        <f t="shared" si="195"/>
        <v>-32.769604166666682</v>
      </c>
      <c r="V2430" s="24">
        <f t="shared" si="191"/>
        <v>1865.6076291666664</v>
      </c>
      <c r="X2430" s="5">
        <v>82</v>
      </c>
      <c r="Z2430" s="20">
        <f t="shared" si="192"/>
        <v>1947.6076291666664</v>
      </c>
      <c r="AA2430" s="59">
        <f t="shared" si="188"/>
        <v>42441</v>
      </c>
      <c r="AB2430" s="25">
        <v>152.61699999999999</v>
      </c>
      <c r="AC2430" s="58">
        <v>352.45400000000001</v>
      </c>
      <c r="AD2430" s="58">
        <v>341.21800000000002</v>
      </c>
      <c r="AE2430" s="58">
        <v>159.226</v>
      </c>
      <c r="AF2430" s="58">
        <v>83.399000000000001</v>
      </c>
      <c r="AG2430" s="58">
        <v>39.174999999999997</v>
      </c>
      <c r="AH2430" s="111">
        <v>158.33000000000001</v>
      </c>
      <c r="AI2430" s="28">
        <f t="shared" si="199"/>
        <v>0</v>
      </c>
      <c r="AJ2430" s="58">
        <v>12.734999999999999</v>
      </c>
      <c r="AK2430" s="58">
        <v>4.452</v>
      </c>
      <c r="AL2430" s="28">
        <f t="shared" si="200"/>
        <v>0</v>
      </c>
      <c r="AM2430" s="28"/>
      <c r="AN2430" s="28"/>
      <c r="AQ2430" s="24">
        <f t="shared" si="194"/>
        <v>1303.6059999999998</v>
      </c>
      <c r="AS2430" s="47">
        <f t="shared" si="197"/>
        <v>187.20000000000002</v>
      </c>
      <c r="AU2430" s="20">
        <f t="shared" si="193"/>
        <v>1490.8059999999998</v>
      </c>
      <c r="AW2430" s="20">
        <f t="shared" si="198"/>
        <v>456.80162916666654</v>
      </c>
    </row>
    <row r="2431" spans="1:49" x14ac:dyDescent="0.25">
      <c r="A2431" t="str">
        <f>VLOOKUP($B2431,'Cushing Balance'!$C$2:$E$500,3,TRUE)</f>
        <v>112016</v>
      </c>
      <c r="B2431" s="38">
        <v>42442</v>
      </c>
      <c r="C2431" s="32"/>
      <c r="D2431" s="101">
        <v>392.01400000000001</v>
      </c>
      <c r="E2431" s="111">
        <v>186.22399999999999</v>
      </c>
      <c r="F2431" s="111">
        <v>286.38099999999997</v>
      </c>
      <c r="G2431" s="28"/>
      <c r="H2431" s="111">
        <v>186.06200000000001</v>
      </c>
      <c r="I2431" s="111">
        <v>38.515000000000001</v>
      </c>
      <c r="J2431" s="111">
        <v>285.68799999999999</v>
      </c>
      <c r="K2431" s="111">
        <v>77.081000000000003</v>
      </c>
      <c r="L2431" s="111">
        <v>26.521999999999998</v>
      </c>
      <c r="M2431" s="117">
        <v>259.66947916666663</v>
      </c>
      <c r="N2431" s="111">
        <v>81.706999999999994</v>
      </c>
      <c r="O2431" s="116">
        <v>57.273208333333336</v>
      </c>
      <c r="P2431" s="116"/>
      <c r="Q2431" s="116"/>
      <c r="R2431" s="58">
        <v>0</v>
      </c>
      <c r="S2431" s="180">
        <v>228.10806249999999</v>
      </c>
      <c r="T2431" s="180">
        <f t="shared" si="195"/>
        <v>-31.561416666666645</v>
      </c>
      <c r="V2431" s="24">
        <f t="shared" si="191"/>
        <v>1877.1366874999997</v>
      </c>
      <c r="X2431" s="5">
        <v>82</v>
      </c>
      <c r="Z2431" s="20">
        <f t="shared" si="192"/>
        <v>1959.1366874999997</v>
      </c>
      <c r="AA2431" s="59">
        <f t="shared" si="188"/>
        <v>42442</v>
      </c>
      <c r="AB2431" s="25">
        <v>151.66900000000001</v>
      </c>
      <c r="AC2431" s="58">
        <v>337.517</v>
      </c>
      <c r="AD2431" s="58">
        <v>350.55399999999997</v>
      </c>
      <c r="AE2431" s="58">
        <v>373.50400000000002</v>
      </c>
      <c r="AF2431" s="58">
        <v>134.035</v>
      </c>
      <c r="AG2431" s="58">
        <v>38.545000000000002</v>
      </c>
      <c r="AH2431" s="111">
        <v>154.505</v>
      </c>
      <c r="AI2431" s="28">
        <f t="shared" si="199"/>
        <v>0</v>
      </c>
      <c r="AJ2431" s="58">
        <v>12.577</v>
      </c>
      <c r="AK2431" s="58">
        <v>5.5380000000000003</v>
      </c>
      <c r="AL2431" s="28">
        <f t="shared" si="200"/>
        <v>0</v>
      </c>
      <c r="AM2431" s="28"/>
      <c r="AN2431" s="28"/>
      <c r="AQ2431" s="24">
        <f t="shared" si="194"/>
        <v>1558.4440000000002</v>
      </c>
      <c r="AS2431" s="47">
        <f>(315-45-30)</f>
        <v>240</v>
      </c>
      <c r="AU2431" s="20">
        <f t="shared" si="193"/>
        <v>1798.4440000000002</v>
      </c>
      <c r="AW2431" s="20">
        <f t="shared" si="198"/>
        <v>160.69268749999947</v>
      </c>
    </row>
    <row r="2432" spans="1:49" x14ac:dyDescent="0.25">
      <c r="A2432" t="str">
        <f>VLOOKUP($B2432,'Cushing Balance'!$C$2:$E$500,3,TRUE)</f>
        <v>112016</v>
      </c>
      <c r="B2432" s="38">
        <v>42443</v>
      </c>
      <c r="C2432" s="32"/>
      <c r="D2432" s="101">
        <v>177.71689999999998</v>
      </c>
      <c r="E2432" s="111">
        <v>190.63</v>
      </c>
      <c r="F2432" s="111">
        <v>241.60400000000001</v>
      </c>
      <c r="G2432" s="28"/>
      <c r="H2432" s="111">
        <v>177.68600000000001</v>
      </c>
      <c r="I2432" s="111">
        <v>55.063000000000002</v>
      </c>
      <c r="J2432" s="111">
        <v>282.084</v>
      </c>
      <c r="K2432" s="111">
        <v>79.983999999999995</v>
      </c>
      <c r="L2432" s="111">
        <v>23.382625000000001</v>
      </c>
      <c r="M2432" s="117">
        <v>265.9855</v>
      </c>
      <c r="N2432" s="111">
        <v>124.485</v>
      </c>
      <c r="O2432" s="116">
        <v>51.728833333333334</v>
      </c>
      <c r="P2432" s="116"/>
      <c r="Q2432" s="116"/>
      <c r="R2432" s="58">
        <v>0</v>
      </c>
      <c r="S2432" s="180">
        <v>256.22725000000003</v>
      </c>
      <c r="T2432" s="180">
        <f t="shared" si="195"/>
        <v>-9.7582499999999754</v>
      </c>
      <c r="V2432" s="24">
        <f t="shared" si="191"/>
        <v>1670.3498583333333</v>
      </c>
      <c r="X2432" s="5">
        <v>82</v>
      </c>
      <c r="Z2432" s="20">
        <f t="shared" si="192"/>
        <v>1752.3498583333333</v>
      </c>
      <c r="AA2432" s="59">
        <f t="shared" si="188"/>
        <v>42443</v>
      </c>
      <c r="AB2432" s="25">
        <v>152.15199999999999</v>
      </c>
      <c r="AC2432" s="58">
        <v>350.64</v>
      </c>
      <c r="AD2432" s="58">
        <v>341.31700000000001</v>
      </c>
      <c r="AE2432" s="58">
        <v>440.54700000000003</v>
      </c>
      <c r="AF2432" s="58">
        <v>142.94900000000001</v>
      </c>
      <c r="AG2432" s="58">
        <v>38.235999999999997</v>
      </c>
      <c r="AH2432" s="111">
        <v>135.36699999999999</v>
      </c>
      <c r="AI2432" s="28">
        <f t="shared" si="199"/>
        <v>0</v>
      </c>
      <c r="AJ2432" s="58">
        <v>9.2460000000000004</v>
      </c>
      <c r="AK2432" s="58">
        <v>5.069</v>
      </c>
      <c r="AL2432" s="28">
        <f t="shared" si="200"/>
        <v>0</v>
      </c>
      <c r="AM2432" s="28"/>
      <c r="AN2432" s="28"/>
      <c r="AQ2432" s="24">
        <f t="shared" si="194"/>
        <v>1615.5230000000001</v>
      </c>
      <c r="AS2432" s="47">
        <f>(315-45-30)</f>
        <v>240</v>
      </c>
      <c r="AU2432" s="20">
        <f t="shared" si="193"/>
        <v>1855.5230000000001</v>
      </c>
      <c r="AW2432" s="20">
        <f t="shared" si="198"/>
        <v>-103.17314166666688</v>
      </c>
    </row>
    <row r="2433" spans="1:49" x14ac:dyDescent="0.25">
      <c r="A2433" t="str">
        <f>VLOOKUP($B2433,'Cushing Balance'!$C$2:$E$500,3,TRUE)</f>
        <v>112016</v>
      </c>
      <c r="B2433" s="38">
        <v>42444</v>
      </c>
      <c r="C2433" s="32"/>
      <c r="D2433" s="101">
        <v>24.128580000000003</v>
      </c>
      <c r="E2433" s="111">
        <v>155.697</v>
      </c>
      <c r="F2433" s="111">
        <v>336.18900000000002</v>
      </c>
      <c r="G2433" s="28"/>
      <c r="H2433" s="111">
        <v>170.898</v>
      </c>
      <c r="I2433" s="111">
        <v>68.512</v>
      </c>
      <c r="J2433" s="111">
        <v>287.08</v>
      </c>
      <c r="K2433" s="111">
        <v>82.873999999999995</v>
      </c>
      <c r="L2433" s="111">
        <v>30.068166666666666</v>
      </c>
      <c r="M2433" s="117">
        <v>152.72206249999999</v>
      </c>
      <c r="N2433" s="111">
        <v>150</v>
      </c>
      <c r="O2433" s="116">
        <v>52.855874999999997</v>
      </c>
      <c r="P2433" s="116"/>
      <c r="Q2433" s="116"/>
      <c r="R2433" s="58">
        <v>0</v>
      </c>
      <c r="S2433" s="180">
        <v>227.71020833333336</v>
      </c>
      <c r="T2433" s="180">
        <f t="shared" si="195"/>
        <v>74.988145833333363</v>
      </c>
      <c r="V2433" s="24">
        <f t="shared" si="191"/>
        <v>1511.0246841666667</v>
      </c>
      <c r="X2433" s="5">
        <v>82</v>
      </c>
      <c r="Z2433" s="20">
        <f t="shared" si="192"/>
        <v>1593.0246841666667</v>
      </c>
      <c r="AA2433" s="59">
        <f t="shared" si="188"/>
        <v>42444</v>
      </c>
      <c r="AB2433" s="25">
        <v>151.05500000000001</v>
      </c>
      <c r="AC2433" s="58">
        <v>354.19299999999998</v>
      </c>
      <c r="AD2433" s="58">
        <v>354.69400000000002</v>
      </c>
      <c r="AE2433" s="58">
        <v>445.82900000000001</v>
      </c>
      <c r="AF2433" s="58">
        <v>169.983</v>
      </c>
      <c r="AG2433" s="58">
        <v>37.780999999999999</v>
      </c>
      <c r="AH2433" s="111">
        <v>89.85</v>
      </c>
      <c r="AI2433" s="28">
        <f t="shared" si="199"/>
        <v>0</v>
      </c>
      <c r="AJ2433" s="58">
        <v>13.432</v>
      </c>
      <c r="AK2433" s="58">
        <v>5.093</v>
      </c>
      <c r="AL2433" s="28">
        <f t="shared" si="200"/>
        <v>0</v>
      </c>
      <c r="AM2433" s="28"/>
      <c r="AN2433" s="28"/>
      <c r="AQ2433" s="24">
        <f t="shared" si="194"/>
        <v>1621.9099999999999</v>
      </c>
      <c r="AR2433" s="58"/>
      <c r="AS2433" s="47">
        <f>(315-45-30)</f>
        <v>240</v>
      </c>
      <c r="AT2433" s="58"/>
      <c r="AU2433" s="20">
        <f t="shared" si="193"/>
        <v>1861.9099999999999</v>
      </c>
      <c r="AW2433" s="20">
        <f t="shared" si="198"/>
        <v>-268.88531583333315</v>
      </c>
    </row>
    <row r="2434" spans="1:49" x14ac:dyDescent="0.25">
      <c r="A2434" t="str">
        <f>VLOOKUP($B2434,'Cushing Balance'!$C$2:$E$500,3,TRUE)</f>
        <v>112016</v>
      </c>
      <c r="B2434" s="38">
        <v>42445</v>
      </c>
      <c r="C2434" s="32"/>
      <c r="D2434" s="101">
        <v>0</v>
      </c>
      <c r="E2434" s="111">
        <v>145.214</v>
      </c>
      <c r="F2434" s="111">
        <v>253.482</v>
      </c>
      <c r="G2434" s="28"/>
      <c r="H2434" s="111">
        <v>130.875</v>
      </c>
      <c r="I2434" s="111">
        <v>89.262</v>
      </c>
      <c r="J2434" s="111">
        <v>281.65899999999999</v>
      </c>
      <c r="K2434" s="111">
        <v>84.11</v>
      </c>
      <c r="L2434" s="111">
        <v>30.543083333333332</v>
      </c>
      <c r="M2434" s="117">
        <v>132.21606249999999</v>
      </c>
      <c r="N2434" s="111">
        <v>113.434</v>
      </c>
      <c r="O2434" s="116">
        <v>50.063124999999999</v>
      </c>
      <c r="P2434" s="116"/>
      <c r="Q2434" s="116"/>
      <c r="R2434" s="58">
        <v>0</v>
      </c>
      <c r="S2434" s="180">
        <v>230.24881250000001</v>
      </c>
      <c r="T2434" s="180">
        <f t="shared" si="195"/>
        <v>98.032750000000021</v>
      </c>
      <c r="V2434" s="24">
        <f t="shared" si="191"/>
        <v>1310.8582708333333</v>
      </c>
      <c r="X2434" s="5">
        <v>82</v>
      </c>
      <c r="Z2434" s="20">
        <f t="shared" si="192"/>
        <v>1392.8582708333333</v>
      </c>
      <c r="AA2434" s="59">
        <f t="shared" ref="AA2434:AA2497" si="201">B2434</f>
        <v>42445</v>
      </c>
      <c r="AB2434" s="25">
        <v>151.011</v>
      </c>
      <c r="AC2434" s="58">
        <v>350.31400000000002</v>
      </c>
      <c r="AD2434" s="58">
        <v>358.47399999999999</v>
      </c>
      <c r="AE2434" s="58">
        <v>355.94299999999998</v>
      </c>
      <c r="AF2434" s="58">
        <v>172.72200000000001</v>
      </c>
      <c r="AG2434" s="58">
        <v>37.787999999999997</v>
      </c>
      <c r="AH2434" s="111">
        <v>82.067999999999998</v>
      </c>
      <c r="AI2434" s="28">
        <v>0</v>
      </c>
      <c r="AJ2434" s="58">
        <v>16.023</v>
      </c>
      <c r="AK2434" s="58">
        <v>6.1639999999999997</v>
      </c>
      <c r="AL2434" s="28">
        <f t="shared" si="200"/>
        <v>0</v>
      </c>
      <c r="AM2434" s="28"/>
      <c r="AN2434" s="28"/>
      <c r="AQ2434" s="24">
        <f t="shared" si="194"/>
        <v>1530.5069999999998</v>
      </c>
      <c r="AS2434" s="47">
        <f>(315-45-30)</f>
        <v>240</v>
      </c>
      <c r="AU2434" s="20">
        <f t="shared" si="193"/>
        <v>1770.5069999999998</v>
      </c>
      <c r="AW2434" s="20">
        <f t="shared" si="198"/>
        <v>-377.6487291666665</v>
      </c>
    </row>
    <row r="2435" spans="1:49" x14ac:dyDescent="0.25">
      <c r="A2435" t="str">
        <f>VLOOKUP($B2435,'Cushing Balance'!$C$2:$E$500,3,TRUE)</f>
        <v>112016</v>
      </c>
      <c r="B2435" s="38">
        <v>42446</v>
      </c>
      <c r="C2435" s="32"/>
      <c r="D2435" s="101">
        <v>522.20581000000004</v>
      </c>
      <c r="E2435" s="111">
        <v>154.28899999999999</v>
      </c>
      <c r="F2435" s="111">
        <v>165.49700000000001</v>
      </c>
      <c r="G2435" s="28"/>
      <c r="H2435" s="111">
        <v>184.63800000000001</v>
      </c>
      <c r="I2435" s="111">
        <v>90.995000000000005</v>
      </c>
      <c r="J2435" s="111">
        <v>278.39400000000001</v>
      </c>
      <c r="K2435" s="111">
        <v>84.89</v>
      </c>
      <c r="L2435" s="111">
        <v>30.435583333333334</v>
      </c>
      <c r="M2435" s="117">
        <v>131.94820833333335</v>
      </c>
      <c r="N2435" s="111">
        <v>123.07</v>
      </c>
      <c r="O2435" s="116">
        <v>50.503708333333336</v>
      </c>
      <c r="P2435" s="116"/>
      <c r="Q2435" s="116"/>
      <c r="R2435" s="58">
        <v>0</v>
      </c>
      <c r="S2435" s="180">
        <v>210.17985416666664</v>
      </c>
      <c r="T2435" s="180">
        <f t="shared" si="195"/>
        <v>78.231645833333289</v>
      </c>
      <c r="V2435" s="24">
        <f t="shared" si="191"/>
        <v>1816.8663099999999</v>
      </c>
      <c r="X2435" s="5">
        <v>82</v>
      </c>
      <c r="Z2435" s="20">
        <f t="shared" si="192"/>
        <v>1898.8663099999999</v>
      </c>
      <c r="AA2435" s="59">
        <f t="shared" si="201"/>
        <v>42446</v>
      </c>
      <c r="AB2435" s="25">
        <v>151.506</v>
      </c>
      <c r="AC2435" s="58">
        <v>343.30399999999997</v>
      </c>
      <c r="AD2435" s="58">
        <v>365.16399999999999</v>
      </c>
      <c r="AE2435" s="58">
        <v>401.315</v>
      </c>
      <c r="AF2435" s="58">
        <v>101.233</v>
      </c>
      <c r="AG2435" s="58">
        <v>37.054000000000002</v>
      </c>
      <c r="AH2435" s="111">
        <v>58.026000000000003</v>
      </c>
      <c r="AI2435" s="28">
        <f t="shared" si="199"/>
        <v>0</v>
      </c>
      <c r="AJ2435" s="58">
        <v>15.605</v>
      </c>
      <c r="AK2435" s="58">
        <v>6.6059999999999999</v>
      </c>
      <c r="AL2435" s="28">
        <f t="shared" si="200"/>
        <v>0</v>
      </c>
      <c r="AM2435" s="28"/>
      <c r="AN2435" s="28"/>
      <c r="AQ2435" s="24">
        <f t="shared" si="194"/>
        <v>1479.8130000000001</v>
      </c>
      <c r="AS2435" s="47">
        <f t="shared" ref="AS2435:AS2441" si="202">(315-45)*0.95</f>
        <v>256.5</v>
      </c>
      <c r="AU2435" s="20">
        <f t="shared" si="193"/>
        <v>1736.3130000000001</v>
      </c>
      <c r="AW2435" s="20">
        <f t="shared" si="198"/>
        <v>162.55330999999978</v>
      </c>
    </row>
    <row r="2436" spans="1:49" x14ac:dyDescent="0.25">
      <c r="A2436" t="str">
        <f>VLOOKUP($B2436,'Cushing Balance'!$C$2:$E$500,3,TRUE)</f>
        <v>112016</v>
      </c>
      <c r="B2436" s="38">
        <v>42447</v>
      </c>
      <c r="C2436" s="32"/>
      <c r="D2436" s="101">
        <v>122.85467</v>
      </c>
      <c r="E2436" s="111">
        <v>189.01499999999999</v>
      </c>
      <c r="F2436" s="111">
        <v>108.307</v>
      </c>
      <c r="G2436" s="28"/>
      <c r="H2436" s="111">
        <v>94.635999999999996</v>
      </c>
      <c r="I2436" s="111">
        <v>95.009</v>
      </c>
      <c r="J2436" s="111">
        <v>288.68099999999998</v>
      </c>
      <c r="K2436" s="111">
        <v>81.67</v>
      </c>
      <c r="L2436" s="111">
        <v>30.060166666666667</v>
      </c>
      <c r="M2436" s="117">
        <v>222.909875</v>
      </c>
      <c r="N2436" s="111">
        <v>125.358</v>
      </c>
      <c r="O2436" s="116">
        <v>57.150145833333333</v>
      </c>
      <c r="P2436" s="116"/>
      <c r="Q2436" s="116"/>
      <c r="R2436" s="58">
        <v>0</v>
      </c>
      <c r="S2436" s="180">
        <v>231.08497916666667</v>
      </c>
      <c r="T2436" s="180">
        <f t="shared" si="195"/>
        <v>8.1751041666666708</v>
      </c>
      <c r="V2436" s="24">
        <f t="shared" si="191"/>
        <v>1415.6508574999998</v>
      </c>
      <c r="X2436" s="5">
        <v>82</v>
      </c>
      <c r="Z2436" s="20">
        <f t="shared" si="192"/>
        <v>1497.6508574999998</v>
      </c>
      <c r="AA2436" s="59">
        <f t="shared" si="201"/>
        <v>42447</v>
      </c>
      <c r="AB2436" s="25">
        <v>152.60599999999999</v>
      </c>
      <c r="AC2436" s="58">
        <v>183.727</v>
      </c>
      <c r="AD2436" s="58">
        <v>376.19</v>
      </c>
      <c r="AE2436" s="58">
        <v>400.06599999999997</v>
      </c>
      <c r="AF2436" s="58">
        <v>134.84</v>
      </c>
      <c r="AG2436" s="58">
        <v>35.066000000000003</v>
      </c>
      <c r="AH2436" s="111">
        <v>88.06</v>
      </c>
      <c r="AI2436" s="28">
        <f t="shared" si="199"/>
        <v>0</v>
      </c>
      <c r="AJ2436" s="58">
        <v>15.605</v>
      </c>
      <c r="AK2436" s="58">
        <v>7.3259999999999996</v>
      </c>
      <c r="AL2436" s="28">
        <f t="shared" si="200"/>
        <v>0</v>
      </c>
      <c r="AM2436" s="28"/>
      <c r="AN2436" s="28"/>
      <c r="AQ2436" s="24">
        <f t="shared" si="194"/>
        <v>1393.4859999999999</v>
      </c>
      <c r="AS2436" s="47">
        <f t="shared" si="202"/>
        <v>256.5</v>
      </c>
      <c r="AU2436" s="20">
        <f t="shared" si="193"/>
        <v>1649.9859999999999</v>
      </c>
      <c r="AW2436" s="20">
        <f t="shared" si="198"/>
        <v>-152.33514250000007</v>
      </c>
    </row>
    <row r="2437" spans="1:49" x14ac:dyDescent="0.25">
      <c r="A2437" t="str">
        <f>VLOOKUP($B2437,'Cushing Balance'!$C$2:$E$500,3,TRUE)</f>
        <v>122016</v>
      </c>
      <c r="B2437" s="38">
        <v>42448</v>
      </c>
      <c r="C2437" s="32"/>
      <c r="D2437" s="101">
        <v>344.16667000000001</v>
      </c>
      <c r="E2437" s="111">
        <v>190.44499999999999</v>
      </c>
      <c r="F2437" s="111">
        <v>215.923</v>
      </c>
      <c r="G2437" s="28"/>
      <c r="H2437" s="111">
        <v>89.016000000000005</v>
      </c>
      <c r="I2437" s="111">
        <v>80.984999999999999</v>
      </c>
      <c r="J2437" s="111">
        <v>293.91399999999999</v>
      </c>
      <c r="K2437" s="111">
        <v>81.27</v>
      </c>
      <c r="L2437" s="111">
        <v>29.517583333333331</v>
      </c>
      <c r="M2437" s="117">
        <v>161.85385416666665</v>
      </c>
      <c r="N2437" s="111">
        <v>110.892</v>
      </c>
      <c r="O2437" s="116">
        <v>51.380125</v>
      </c>
      <c r="P2437" s="116"/>
      <c r="Q2437" s="116"/>
      <c r="R2437" s="58">
        <v>0</v>
      </c>
      <c r="S2437" s="180">
        <v>258.89922916666666</v>
      </c>
      <c r="T2437" s="180">
        <f t="shared" si="195"/>
        <v>97.045375000000007</v>
      </c>
      <c r="V2437" s="24">
        <f t="shared" si="191"/>
        <v>1649.3632324999999</v>
      </c>
      <c r="X2437" s="5">
        <v>82</v>
      </c>
      <c r="Z2437" s="20">
        <f t="shared" si="192"/>
        <v>1731.3632324999999</v>
      </c>
      <c r="AA2437" s="59">
        <f t="shared" si="201"/>
        <v>42448</v>
      </c>
      <c r="AB2437" s="25">
        <v>151.114</v>
      </c>
      <c r="AC2437" s="58">
        <v>343.49700000000001</v>
      </c>
      <c r="AD2437" s="58">
        <v>374.56799999999998</v>
      </c>
      <c r="AE2437" s="58">
        <v>166.126</v>
      </c>
      <c r="AF2437" s="58">
        <v>185.661</v>
      </c>
      <c r="AG2437" s="58">
        <v>36.040999999999997</v>
      </c>
      <c r="AH2437" s="111">
        <v>93.72</v>
      </c>
      <c r="AI2437" s="28">
        <f t="shared" si="199"/>
        <v>0</v>
      </c>
      <c r="AJ2437" s="58">
        <v>15.795</v>
      </c>
      <c r="AK2437" s="58">
        <v>5.4850000000000003</v>
      </c>
      <c r="AL2437" s="28">
        <f t="shared" si="200"/>
        <v>0</v>
      </c>
      <c r="AM2437" s="28"/>
      <c r="AN2437" s="28"/>
      <c r="AQ2437" s="24">
        <f t="shared" si="194"/>
        <v>1372.0070000000001</v>
      </c>
      <c r="AS2437" s="47">
        <f t="shared" si="202"/>
        <v>256.5</v>
      </c>
      <c r="AU2437" s="20">
        <f t="shared" si="193"/>
        <v>1628.5070000000001</v>
      </c>
      <c r="AW2437" s="20">
        <f t="shared" si="198"/>
        <v>102.85623249999981</v>
      </c>
    </row>
    <row r="2438" spans="1:49" x14ac:dyDescent="0.25">
      <c r="A2438" t="str">
        <f>VLOOKUP($B2438,'Cushing Balance'!$C$2:$E$500,3,TRUE)</f>
        <v>122016</v>
      </c>
      <c r="B2438" s="38">
        <v>42449</v>
      </c>
      <c r="C2438" s="32"/>
      <c r="D2438" s="101">
        <v>344.01821000000001</v>
      </c>
      <c r="E2438" s="111">
        <v>175.13900000000001</v>
      </c>
      <c r="F2438" s="111">
        <v>195.05600000000001</v>
      </c>
      <c r="G2438" s="28"/>
      <c r="H2438" s="111">
        <v>207.84</v>
      </c>
      <c r="I2438" s="111">
        <v>90.483999999999995</v>
      </c>
      <c r="J2438" s="111">
        <v>288.59800000000001</v>
      </c>
      <c r="K2438" s="111">
        <v>84.430999999999997</v>
      </c>
      <c r="L2438" s="111">
        <v>29.553708333333333</v>
      </c>
      <c r="M2438" s="117">
        <v>198.77214583333335</v>
      </c>
      <c r="N2438" s="111">
        <v>81.903000000000006</v>
      </c>
      <c r="O2438" s="116">
        <v>44.309020833333335</v>
      </c>
      <c r="P2438" s="116"/>
      <c r="Q2438" s="116"/>
      <c r="R2438" s="58">
        <v>0</v>
      </c>
      <c r="S2438" s="180">
        <v>260.02143749999999</v>
      </c>
      <c r="T2438" s="180">
        <f t="shared" si="195"/>
        <v>61.249291666666636</v>
      </c>
      <c r="V2438" s="24">
        <f t="shared" si="191"/>
        <v>1740.1040850000002</v>
      </c>
      <c r="X2438" s="5">
        <v>82</v>
      </c>
      <c r="Z2438" s="20">
        <f t="shared" si="192"/>
        <v>1822.1040850000002</v>
      </c>
      <c r="AA2438" s="59">
        <f t="shared" si="201"/>
        <v>42449</v>
      </c>
      <c r="AB2438" s="25">
        <v>150.24799999999999</v>
      </c>
      <c r="AC2438" s="58">
        <v>344.35899999999998</v>
      </c>
      <c r="AD2438" s="58">
        <v>363.51299999999998</v>
      </c>
      <c r="AE2438" s="58">
        <v>324.952</v>
      </c>
      <c r="AF2438" s="58">
        <v>186.02500000000001</v>
      </c>
      <c r="AG2438" s="58">
        <v>35.506</v>
      </c>
      <c r="AH2438" s="111">
        <v>152.45599999999999</v>
      </c>
      <c r="AI2438" s="28">
        <f t="shared" si="199"/>
        <v>0</v>
      </c>
      <c r="AJ2438" s="58">
        <v>15.585000000000001</v>
      </c>
      <c r="AK2438" s="58">
        <v>5.8970000000000002</v>
      </c>
      <c r="AL2438" s="28">
        <f t="shared" si="200"/>
        <v>0</v>
      </c>
      <c r="AM2438" s="28"/>
      <c r="AN2438" s="28"/>
      <c r="AQ2438" s="24">
        <f t="shared" si="194"/>
        <v>1578.5409999999999</v>
      </c>
      <c r="AS2438" s="47">
        <f t="shared" si="202"/>
        <v>256.5</v>
      </c>
      <c r="AU2438" s="20">
        <f t="shared" si="193"/>
        <v>1835.0409999999999</v>
      </c>
      <c r="AW2438" s="20">
        <f t="shared" si="198"/>
        <v>-12.936914999999772</v>
      </c>
    </row>
    <row r="2439" spans="1:49" x14ac:dyDescent="0.25">
      <c r="A2439" t="str">
        <f>VLOOKUP($B2439,'Cushing Balance'!$C$2:$E$500,3,TRUE)</f>
        <v>122016</v>
      </c>
      <c r="B2439" s="38">
        <v>42450</v>
      </c>
      <c r="C2439" s="32"/>
      <c r="D2439" s="101">
        <v>366.74459999999999</v>
      </c>
      <c r="E2439" s="111">
        <v>110.14700000000001</v>
      </c>
      <c r="F2439" s="111">
        <v>176.35499999999999</v>
      </c>
      <c r="G2439" s="28"/>
      <c r="H2439" s="111">
        <v>60.290999999999997</v>
      </c>
      <c r="I2439" s="111">
        <v>78.474999999999994</v>
      </c>
      <c r="J2439" s="111">
        <v>291.49</v>
      </c>
      <c r="K2439" s="111">
        <v>80.489000000000004</v>
      </c>
      <c r="L2439" s="111">
        <v>29.514333333333333</v>
      </c>
      <c r="M2439" s="117">
        <v>142.54235416666666</v>
      </c>
      <c r="N2439" s="111">
        <v>111.13200000000001</v>
      </c>
      <c r="O2439" s="116">
        <v>23.236812499999999</v>
      </c>
      <c r="P2439" s="116"/>
      <c r="Q2439" s="116"/>
      <c r="R2439" s="58">
        <v>0</v>
      </c>
      <c r="S2439" s="180">
        <v>251.03552083333335</v>
      </c>
      <c r="T2439" s="180">
        <f t="shared" si="195"/>
        <v>108.4931666666667</v>
      </c>
      <c r="V2439" s="24">
        <f t="shared" si="191"/>
        <v>1470.4170999999999</v>
      </c>
      <c r="X2439" s="5">
        <v>82</v>
      </c>
      <c r="Z2439" s="20">
        <f t="shared" si="192"/>
        <v>1552.4170999999999</v>
      </c>
      <c r="AA2439" s="59">
        <f t="shared" si="201"/>
        <v>42450</v>
      </c>
      <c r="AB2439" s="25">
        <v>151.143</v>
      </c>
      <c r="AC2439" s="58">
        <v>341.95600000000002</v>
      </c>
      <c r="AD2439" s="58">
        <v>365.63400000000001</v>
      </c>
      <c r="AE2439" s="58">
        <v>259.971</v>
      </c>
      <c r="AF2439" s="58">
        <v>188.28700000000001</v>
      </c>
      <c r="AG2439" s="58">
        <v>35.389000000000003</v>
      </c>
      <c r="AH2439" s="111">
        <v>196.024</v>
      </c>
      <c r="AI2439" s="28">
        <f t="shared" si="199"/>
        <v>0</v>
      </c>
      <c r="AJ2439" s="58">
        <v>15.173</v>
      </c>
      <c r="AK2439" s="58">
        <v>7.6360000000000001</v>
      </c>
      <c r="AL2439" s="28">
        <f t="shared" si="200"/>
        <v>0</v>
      </c>
      <c r="AM2439" s="28"/>
      <c r="AN2439" s="28"/>
      <c r="AQ2439" s="24">
        <f t="shared" si="194"/>
        <v>1561.213</v>
      </c>
      <c r="AS2439" s="47">
        <f t="shared" si="202"/>
        <v>256.5</v>
      </c>
      <c r="AU2439" s="20">
        <f t="shared" si="193"/>
        <v>1817.713</v>
      </c>
      <c r="AW2439" s="20">
        <f t="shared" si="198"/>
        <v>-265.29590000000007</v>
      </c>
    </row>
    <row r="2440" spans="1:49" x14ac:dyDescent="0.25">
      <c r="A2440" t="str">
        <f>VLOOKUP($B2440,'Cushing Balance'!$C$2:$E$500,3,TRUE)</f>
        <v>122016</v>
      </c>
      <c r="B2440" s="38">
        <v>42451</v>
      </c>
      <c r="C2440" s="32"/>
      <c r="D2440" s="101">
        <v>432.97813000000002</v>
      </c>
      <c r="E2440" s="111">
        <v>145.40700000000001</v>
      </c>
      <c r="F2440" s="111">
        <v>166.27</v>
      </c>
      <c r="G2440" s="28"/>
      <c r="H2440" s="111">
        <v>93.771000000000001</v>
      </c>
      <c r="I2440" s="111">
        <v>86.495999999999995</v>
      </c>
      <c r="J2440" s="111">
        <v>292.70299999999997</v>
      </c>
      <c r="K2440" s="111">
        <v>75.908000000000001</v>
      </c>
      <c r="L2440" s="111">
        <v>29.351687500000001</v>
      </c>
      <c r="M2440" s="117">
        <v>144.28191666666666</v>
      </c>
      <c r="N2440" s="111">
        <f>AVERAGE(N2427:N2439)</f>
        <v>110.38646153846155</v>
      </c>
      <c r="O2440" s="116">
        <v>51.415937499999998</v>
      </c>
      <c r="P2440" s="116"/>
      <c r="Q2440" s="116"/>
      <c r="R2440" s="58">
        <v>0</v>
      </c>
      <c r="S2440" s="180">
        <v>249.16162499999999</v>
      </c>
      <c r="T2440" s="180">
        <f t="shared" si="195"/>
        <v>104.87970833333333</v>
      </c>
      <c r="V2440" s="24">
        <f t="shared" si="191"/>
        <v>1628.9691332051279</v>
      </c>
      <c r="X2440" s="5">
        <v>82</v>
      </c>
      <c r="Z2440" s="20">
        <f t="shared" si="192"/>
        <v>1710.9691332051279</v>
      </c>
      <c r="AA2440" s="59">
        <f t="shared" si="201"/>
        <v>42451</v>
      </c>
      <c r="AB2440" s="25">
        <v>153.36000000000001</v>
      </c>
      <c r="AC2440" s="58">
        <v>344.62200000000001</v>
      </c>
      <c r="AD2440" s="58">
        <v>317.17899999999997</v>
      </c>
      <c r="AE2440" s="58">
        <v>260.52199999999999</v>
      </c>
      <c r="AF2440" s="58">
        <v>103.72799999999999</v>
      </c>
      <c r="AG2440" s="58">
        <v>36.74</v>
      </c>
      <c r="AH2440" s="111">
        <v>199.93100000000001</v>
      </c>
      <c r="AI2440" s="28">
        <f t="shared" si="199"/>
        <v>0</v>
      </c>
      <c r="AJ2440" s="58">
        <v>16.059000000000001</v>
      </c>
      <c r="AK2440" s="58">
        <v>9.2469999999999999</v>
      </c>
      <c r="AL2440" s="28">
        <f t="shared" si="200"/>
        <v>0</v>
      </c>
      <c r="AM2440" s="28"/>
      <c r="AN2440" s="28"/>
      <c r="AQ2440" s="24">
        <f t="shared" si="194"/>
        <v>1441.3880000000001</v>
      </c>
      <c r="AS2440" s="47">
        <f t="shared" si="202"/>
        <v>256.5</v>
      </c>
      <c r="AU2440" s="20">
        <f t="shared" si="193"/>
        <v>1697.8880000000001</v>
      </c>
      <c r="AW2440" s="20">
        <f t="shared" si="198"/>
        <v>13.081133205127799</v>
      </c>
    </row>
    <row r="2441" spans="1:49" x14ac:dyDescent="0.25">
      <c r="A2441" t="str">
        <f>VLOOKUP($B2441,'Cushing Balance'!$C$2:$E$500,3,TRUE)</f>
        <v>122016</v>
      </c>
      <c r="B2441" s="38">
        <v>42452</v>
      </c>
      <c r="C2441" s="32"/>
      <c r="D2441" s="101">
        <v>110.625</v>
      </c>
      <c r="E2441" s="111">
        <v>138.98599999999999</v>
      </c>
      <c r="F2441" s="111">
        <v>199.95</v>
      </c>
      <c r="G2441" s="28"/>
      <c r="H2441" s="111">
        <v>78.581999999999994</v>
      </c>
      <c r="I2441" s="111">
        <v>98.307000000000002</v>
      </c>
      <c r="J2441" s="111">
        <v>287.99900000000002</v>
      </c>
      <c r="K2441" s="111">
        <v>78.781999999999996</v>
      </c>
      <c r="L2441" s="111">
        <v>28.035916666666669</v>
      </c>
      <c r="M2441" s="117">
        <v>203.93052083333333</v>
      </c>
      <c r="N2441" s="111">
        <v>94.384</v>
      </c>
      <c r="O2441" s="116">
        <v>45.945020833333338</v>
      </c>
      <c r="P2441" s="116"/>
      <c r="Q2441" s="116"/>
      <c r="R2441" s="58">
        <v>0</v>
      </c>
      <c r="S2441" s="180">
        <v>246.5128125</v>
      </c>
      <c r="T2441" s="180">
        <f t="shared" si="195"/>
        <v>42.582291666666663</v>
      </c>
      <c r="V2441" s="24">
        <f t="shared" si="191"/>
        <v>1365.5264583333335</v>
      </c>
      <c r="X2441" s="5">
        <v>82</v>
      </c>
      <c r="Z2441" s="20">
        <f t="shared" si="192"/>
        <v>1447.5264583333335</v>
      </c>
      <c r="AA2441" s="59">
        <f t="shared" si="201"/>
        <v>42452</v>
      </c>
      <c r="AB2441" s="25">
        <v>152.708</v>
      </c>
      <c r="AC2441" s="58">
        <v>352.14299999999997</v>
      </c>
      <c r="AD2441" s="58">
        <v>310.39100000000002</v>
      </c>
      <c r="AE2441" s="58">
        <v>392.42599999999999</v>
      </c>
      <c r="AF2441" s="58">
        <v>99.683999999999997</v>
      </c>
      <c r="AG2441" s="58">
        <v>39.362000000000002</v>
      </c>
      <c r="AH2441" s="111">
        <v>198.87200000000001</v>
      </c>
      <c r="AI2441" s="28">
        <f t="shared" si="199"/>
        <v>0</v>
      </c>
      <c r="AJ2441" s="58">
        <v>16.100999999999999</v>
      </c>
      <c r="AK2441" s="58">
        <v>8.3040000000000003</v>
      </c>
      <c r="AL2441" s="28">
        <f t="shared" si="200"/>
        <v>0</v>
      </c>
      <c r="AM2441" s="28"/>
      <c r="AN2441" s="28"/>
      <c r="AQ2441" s="24">
        <f t="shared" si="194"/>
        <v>1569.991</v>
      </c>
      <c r="AS2441" s="47">
        <f t="shared" si="202"/>
        <v>256.5</v>
      </c>
      <c r="AU2441" s="20">
        <f t="shared" si="193"/>
        <v>1826.491</v>
      </c>
      <c r="AW2441" s="20">
        <f t="shared" si="198"/>
        <v>-378.96454166666649</v>
      </c>
    </row>
    <row r="2442" spans="1:49" x14ac:dyDescent="0.25">
      <c r="A2442" t="str">
        <f>VLOOKUP($B2442,'Cushing Balance'!$C$2:$E$500,3,TRUE)</f>
        <v>122016</v>
      </c>
      <c r="B2442" s="38">
        <v>42453</v>
      </c>
      <c r="C2442" s="32"/>
      <c r="D2442" s="101">
        <v>159.79167000000001</v>
      </c>
      <c r="E2442" s="111">
        <v>154.084</v>
      </c>
      <c r="F2442" s="111">
        <v>177.47300000000001</v>
      </c>
      <c r="G2442" s="28"/>
      <c r="H2442" s="111">
        <v>79.707999999999998</v>
      </c>
      <c r="I2442" s="111">
        <v>64.903000000000006</v>
      </c>
      <c r="J2442" s="111">
        <v>292.44099999999997</v>
      </c>
      <c r="K2442" s="111">
        <v>85.975999999999999</v>
      </c>
      <c r="L2442" s="111">
        <v>28.567020833333331</v>
      </c>
      <c r="M2442" s="117">
        <v>241.69499999999999</v>
      </c>
      <c r="N2442" s="111">
        <v>76.06</v>
      </c>
      <c r="O2442" s="116">
        <v>48.055645833333337</v>
      </c>
      <c r="P2442" s="116"/>
      <c r="Q2442" s="116"/>
      <c r="R2442" s="58">
        <v>0</v>
      </c>
      <c r="S2442" s="180">
        <v>238.92627083333335</v>
      </c>
      <c r="T2442" s="180">
        <f t="shared" si="195"/>
        <v>-2.7687291666666454</v>
      </c>
      <c r="V2442" s="24">
        <f t="shared" ref="V2442:V2505" si="203">SUM(D2442:R2442)</f>
        <v>1408.7543366666664</v>
      </c>
      <c r="X2442" s="5">
        <v>82</v>
      </c>
      <c r="Z2442" s="20">
        <f t="shared" ref="Z2442:Z2505" si="204">X2442+V2442</f>
        <v>1490.7543366666664</v>
      </c>
      <c r="AA2442" s="59">
        <f t="shared" si="201"/>
        <v>42453</v>
      </c>
      <c r="AB2442" s="25">
        <v>150.47200000000001</v>
      </c>
      <c r="AC2442" s="58">
        <v>345.238</v>
      </c>
      <c r="AD2442" s="58">
        <v>284.20400000000001</v>
      </c>
      <c r="AE2442" s="58">
        <v>401.596</v>
      </c>
      <c r="AF2442" s="58">
        <v>195.41200000000001</v>
      </c>
      <c r="AG2442" s="58">
        <v>34.96</v>
      </c>
      <c r="AH2442" s="111">
        <v>174.57</v>
      </c>
      <c r="AI2442" s="28">
        <f>AVERAGE(AI2427:AI2441)</f>
        <v>0</v>
      </c>
      <c r="AJ2442" s="58">
        <v>15.606</v>
      </c>
      <c r="AK2442" s="58">
        <v>8.6560000000000006</v>
      </c>
      <c r="AL2442" s="28">
        <f>AVERAGE(AL2427:AL2441)</f>
        <v>0</v>
      </c>
      <c r="AM2442" s="28"/>
      <c r="AN2442" s="28"/>
      <c r="AQ2442" s="24">
        <f t="shared" si="194"/>
        <v>1610.7139999999999</v>
      </c>
      <c r="AS2442" s="47">
        <f>(315-45)*0.95</f>
        <v>256.5</v>
      </c>
      <c r="AU2442" s="20">
        <f t="shared" ref="AU2442:AU2505" si="205">AS2442+AQ2442</f>
        <v>1867.2139999999999</v>
      </c>
      <c r="AW2442" s="20">
        <f t="shared" si="198"/>
        <v>-376.45966333333354</v>
      </c>
    </row>
    <row r="2443" spans="1:49" x14ac:dyDescent="0.25">
      <c r="A2443" t="str">
        <f>VLOOKUP($B2443,'Cushing Balance'!$C$2:$E$500,3,TRUE)</f>
        <v>122016</v>
      </c>
      <c r="B2443" s="38">
        <v>42454</v>
      </c>
      <c r="C2443" s="32"/>
      <c r="D2443" s="101">
        <v>457.70721000000003</v>
      </c>
      <c r="E2443" s="111">
        <v>163.49</v>
      </c>
      <c r="F2443" s="111">
        <v>168.31800000000001</v>
      </c>
      <c r="G2443" s="28"/>
      <c r="H2443" s="111">
        <v>205.477</v>
      </c>
      <c r="I2443" s="111">
        <v>105.819</v>
      </c>
      <c r="J2443" s="111">
        <v>292.49299999999999</v>
      </c>
      <c r="K2443" s="111">
        <v>83.462000000000003</v>
      </c>
      <c r="L2443" s="111">
        <v>29.109312500000001</v>
      </c>
      <c r="M2443" s="117">
        <v>236.30045833333335</v>
      </c>
      <c r="N2443" s="111">
        <v>61.91</v>
      </c>
      <c r="O2443" s="116">
        <v>49.976895833333337</v>
      </c>
      <c r="P2443" s="116"/>
      <c r="Q2443" s="116"/>
      <c r="R2443" s="58">
        <v>0</v>
      </c>
      <c r="S2443" s="180">
        <v>248.49870833333335</v>
      </c>
      <c r="T2443" s="180">
        <f t="shared" si="195"/>
        <v>12.198250000000002</v>
      </c>
      <c r="V2443" s="24">
        <f t="shared" si="203"/>
        <v>1854.0628766666669</v>
      </c>
      <c r="X2443" s="5">
        <v>82</v>
      </c>
      <c r="Z2443" s="20">
        <f t="shared" si="204"/>
        <v>1936.0628766666669</v>
      </c>
      <c r="AA2443" s="59">
        <f t="shared" si="201"/>
        <v>42454</v>
      </c>
      <c r="AB2443" s="25">
        <v>152.446</v>
      </c>
      <c r="AC2443" s="58">
        <v>350.31099999999998</v>
      </c>
      <c r="AD2443" s="58">
        <v>365.03199999999998</v>
      </c>
      <c r="AE2443" s="58">
        <v>290.517</v>
      </c>
      <c r="AF2443" s="58">
        <v>201.21100000000001</v>
      </c>
      <c r="AG2443" s="58">
        <v>38.235999999999997</v>
      </c>
      <c r="AH2443" s="111">
        <v>153.15899999999999</v>
      </c>
      <c r="AI2443" s="28">
        <f t="shared" ref="AI2443:AI2506" si="206">AVERAGE(AI2428:AI2442)</f>
        <v>0</v>
      </c>
      <c r="AJ2443" s="58">
        <v>15.555999999999999</v>
      </c>
      <c r="AK2443" s="58">
        <v>6.87</v>
      </c>
      <c r="AL2443" s="28">
        <f t="shared" ref="AL2443:AL2506" si="207">AVERAGE(AL2428:AL2442)</f>
        <v>0</v>
      </c>
      <c r="AM2443" s="28"/>
      <c r="AN2443" s="28"/>
      <c r="AQ2443" s="24">
        <f t="shared" ref="AQ2443:AQ2506" si="208">SUM(AB2443:AO2443)</f>
        <v>1573.3380000000002</v>
      </c>
      <c r="AS2443" s="47">
        <f t="shared" ref="AS2443:AS2450" si="209">(315-45)*0.95</f>
        <v>256.5</v>
      </c>
      <c r="AU2443" s="20">
        <f t="shared" si="205"/>
        <v>1829.8380000000002</v>
      </c>
      <c r="AW2443" s="20">
        <f t="shared" si="198"/>
        <v>106.22487666666666</v>
      </c>
    </row>
    <row r="2444" spans="1:49" x14ac:dyDescent="0.25">
      <c r="A2444" t="str">
        <f>VLOOKUP($B2444,'Cushing Balance'!$C$2:$E$500,3,TRUE)</f>
        <v>132016</v>
      </c>
      <c r="B2444" s="38">
        <v>42455</v>
      </c>
      <c r="C2444" s="32"/>
      <c r="D2444" s="101">
        <v>196.66667000000001</v>
      </c>
      <c r="E2444" s="111">
        <v>194.67400000000001</v>
      </c>
      <c r="F2444" s="111">
        <v>207.21199999999999</v>
      </c>
      <c r="G2444" s="28"/>
      <c r="H2444" s="111">
        <v>207.14400000000001</v>
      </c>
      <c r="I2444" s="111">
        <v>66.245000000000005</v>
      </c>
      <c r="J2444" s="111">
        <v>290.31200000000001</v>
      </c>
      <c r="K2444" s="111">
        <v>85.888000000000005</v>
      </c>
      <c r="L2444" s="111">
        <v>29.249541666666669</v>
      </c>
      <c r="M2444" s="117">
        <v>143.23677083333334</v>
      </c>
      <c r="N2444" s="111">
        <v>61.795000000000002</v>
      </c>
      <c r="O2444" s="116">
        <v>47.216479166666666</v>
      </c>
      <c r="P2444" s="116"/>
      <c r="Q2444" s="116"/>
      <c r="R2444" s="58">
        <v>0</v>
      </c>
      <c r="S2444" s="180">
        <v>246.04112499999999</v>
      </c>
      <c r="T2444" s="180">
        <f t="shared" si="195"/>
        <v>102.80435416666666</v>
      </c>
      <c r="V2444" s="24">
        <f t="shared" si="203"/>
        <v>1529.6394616666666</v>
      </c>
      <c r="X2444" s="5">
        <v>82</v>
      </c>
      <c r="Z2444" s="20">
        <f t="shared" si="204"/>
        <v>1611.6394616666666</v>
      </c>
      <c r="AA2444" s="59">
        <f t="shared" si="201"/>
        <v>42455</v>
      </c>
      <c r="AB2444" s="25">
        <v>152.25700000000001</v>
      </c>
      <c r="AC2444" s="58">
        <v>341.41500000000002</v>
      </c>
      <c r="AD2444" s="58">
        <v>389.298</v>
      </c>
      <c r="AE2444" s="58">
        <v>236.327</v>
      </c>
      <c r="AF2444" s="58">
        <v>201.596</v>
      </c>
      <c r="AG2444" s="58">
        <v>39.082000000000001</v>
      </c>
      <c r="AH2444" s="111">
        <v>155.935</v>
      </c>
      <c r="AI2444" s="28">
        <f t="shared" si="206"/>
        <v>0</v>
      </c>
      <c r="AJ2444" s="58">
        <v>14.465</v>
      </c>
      <c r="AK2444" s="58">
        <v>7.2750000000000004</v>
      </c>
      <c r="AL2444" s="28">
        <f t="shared" si="207"/>
        <v>0</v>
      </c>
      <c r="AM2444" s="28"/>
      <c r="AN2444" s="28"/>
      <c r="AQ2444" s="24">
        <f t="shared" si="208"/>
        <v>1537.65</v>
      </c>
      <c r="AS2444" s="47">
        <f t="shared" si="209"/>
        <v>256.5</v>
      </c>
      <c r="AU2444" s="20">
        <f t="shared" si="205"/>
        <v>1794.15</v>
      </c>
      <c r="AW2444" s="20">
        <f t="shared" si="198"/>
        <v>-182.51053833333344</v>
      </c>
    </row>
    <row r="2445" spans="1:49" x14ac:dyDescent="0.25">
      <c r="A2445" t="str">
        <f>VLOOKUP($B2445,'Cushing Balance'!$C$2:$E$500,3,TRUE)</f>
        <v>132016</v>
      </c>
      <c r="B2445" s="38">
        <v>42456</v>
      </c>
      <c r="C2445" s="32"/>
      <c r="D2445" s="101">
        <v>245.83332999999999</v>
      </c>
      <c r="E2445" s="111">
        <v>184.738</v>
      </c>
      <c r="F2445" s="111">
        <v>210.506</v>
      </c>
      <c r="G2445" s="28"/>
      <c r="H2445" s="111">
        <v>188.767</v>
      </c>
      <c r="I2445" s="111">
        <v>75.944000000000003</v>
      </c>
      <c r="J2445" s="111">
        <v>222.05500000000001</v>
      </c>
      <c r="K2445" s="111">
        <v>80.733999999999995</v>
      </c>
      <c r="L2445" s="111">
        <v>27.058291666666669</v>
      </c>
      <c r="M2445" s="117">
        <v>225.96293750000001</v>
      </c>
      <c r="N2445" s="111">
        <v>61.152000000000001</v>
      </c>
      <c r="O2445" s="116">
        <v>38.669395833333333</v>
      </c>
      <c r="P2445" s="116"/>
      <c r="Q2445" s="116"/>
      <c r="R2445" s="58">
        <v>0</v>
      </c>
      <c r="S2445" s="180">
        <v>217.74089583333335</v>
      </c>
      <c r="T2445" s="180">
        <f t="shared" si="195"/>
        <v>-8.2220416666666551</v>
      </c>
      <c r="V2445" s="24">
        <f t="shared" si="203"/>
        <v>1561.4199549999998</v>
      </c>
      <c r="X2445" s="5">
        <v>82</v>
      </c>
      <c r="Z2445" s="20">
        <f t="shared" si="204"/>
        <v>1643.4199549999998</v>
      </c>
      <c r="AA2445" s="59">
        <f t="shared" si="201"/>
        <v>42456</v>
      </c>
      <c r="AB2445" s="25">
        <v>150.86799999999999</v>
      </c>
      <c r="AC2445" s="58">
        <v>351.721</v>
      </c>
      <c r="AD2445" s="58">
        <v>403.22800000000001</v>
      </c>
      <c r="AE2445" s="58">
        <v>365.678</v>
      </c>
      <c r="AF2445" s="58">
        <v>206.221</v>
      </c>
      <c r="AG2445" s="58">
        <v>37.47</v>
      </c>
      <c r="AH2445" s="111">
        <v>190.71700000000001</v>
      </c>
      <c r="AI2445" s="28">
        <f t="shared" si="206"/>
        <v>0</v>
      </c>
      <c r="AJ2445" s="58">
        <v>16.048999999999999</v>
      </c>
      <c r="AK2445" s="58">
        <v>7.6349999999999998</v>
      </c>
      <c r="AL2445" s="28">
        <f t="shared" si="207"/>
        <v>0</v>
      </c>
      <c r="AM2445" s="28"/>
      <c r="AN2445" s="28"/>
      <c r="AQ2445" s="24">
        <f t="shared" si="208"/>
        <v>1729.587</v>
      </c>
      <c r="AS2445" s="47">
        <f t="shared" si="209"/>
        <v>256.5</v>
      </c>
      <c r="AU2445" s="20">
        <f t="shared" si="205"/>
        <v>1986.087</v>
      </c>
      <c r="AW2445" s="20">
        <f t="shared" si="198"/>
        <v>-342.66704500000014</v>
      </c>
    </row>
    <row r="2446" spans="1:49" x14ac:dyDescent="0.25">
      <c r="A2446" t="str">
        <f>VLOOKUP($B2446,'Cushing Balance'!$C$2:$E$500,3,TRUE)</f>
        <v>132016</v>
      </c>
      <c r="B2446" s="38">
        <v>42457</v>
      </c>
      <c r="C2446" s="32"/>
      <c r="D2446" s="101">
        <v>257.6979</v>
      </c>
      <c r="E2446" s="111">
        <v>186.04300000000001</v>
      </c>
      <c r="F2446" s="111">
        <v>254.36600000000001</v>
      </c>
      <c r="G2446" s="28"/>
      <c r="H2446" s="111">
        <v>198.92500000000001</v>
      </c>
      <c r="I2446" s="111">
        <v>97.066000000000003</v>
      </c>
      <c r="J2446" s="111">
        <v>313.49</v>
      </c>
      <c r="K2446" s="111">
        <v>81.206000000000003</v>
      </c>
      <c r="L2446" s="111">
        <v>29.156833333333331</v>
      </c>
      <c r="M2446" s="117">
        <v>162.60954166666664</v>
      </c>
      <c r="N2446" s="111">
        <v>83.626000000000005</v>
      </c>
      <c r="O2446" s="116">
        <v>47.239375000000003</v>
      </c>
      <c r="P2446" s="116"/>
      <c r="Q2446" s="116"/>
      <c r="R2446" s="58">
        <v>0</v>
      </c>
      <c r="S2446" s="180">
        <v>259.69441666666665</v>
      </c>
      <c r="T2446" s="180">
        <f t="shared" si="195"/>
        <v>97.084875000000011</v>
      </c>
      <c r="V2446" s="24">
        <f t="shared" si="203"/>
        <v>1711.4256499999999</v>
      </c>
      <c r="X2446" s="5">
        <v>82</v>
      </c>
      <c r="Z2446" s="20">
        <f t="shared" si="204"/>
        <v>1793.4256499999999</v>
      </c>
      <c r="AA2446" s="59">
        <f t="shared" si="201"/>
        <v>42457</v>
      </c>
      <c r="AB2446" s="25">
        <v>150.61799999999999</v>
      </c>
      <c r="AC2446" s="58">
        <v>344.00799999999998</v>
      </c>
      <c r="AD2446" s="58">
        <v>386.673</v>
      </c>
      <c r="AE2446" s="58">
        <v>303.209</v>
      </c>
      <c r="AF2446" s="58">
        <v>207.93199999999999</v>
      </c>
      <c r="AG2446" s="58">
        <v>39.118000000000002</v>
      </c>
      <c r="AH2446" s="111">
        <v>191.93299999999999</v>
      </c>
      <c r="AI2446" s="28">
        <f t="shared" si="206"/>
        <v>0</v>
      </c>
      <c r="AJ2446" s="58">
        <v>16.137</v>
      </c>
      <c r="AK2446" s="58">
        <v>6.8540000000000001</v>
      </c>
      <c r="AL2446" s="28">
        <f t="shared" si="207"/>
        <v>0</v>
      </c>
      <c r="AM2446" s="28"/>
      <c r="AN2446" s="28"/>
      <c r="AQ2446" s="24">
        <f t="shared" si="208"/>
        <v>1646.482</v>
      </c>
      <c r="AS2446" s="47">
        <f t="shared" si="209"/>
        <v>256.5</v>
      </c>
      <c r="AU2446" s="20">
        <f t="shared" si="205"/>
        <v>1902.982</v>
      </c>
      <c r="AW2446" s="20">
        <f t="shared" si="198"/>
        <v>-109.55635000000007</v>
      </c>
    </row>
    <row r="2447" spans="1:49" x14ac:dyDescent="0.25">
      <c r="A2447" t="str">
        <f>VLOOKUP($B2447,'Cushing Balance'!$C$2:$E$500,3,TRUE)</f>
        <v>132016</v>
      </c>
      <c r="B2447" s="38">
        <v>42458</v>
      </c>
      <c r="C2447" s="32"/>
      <c r="D2447" s="101">
        <v>474.82855999999998</v>
      </c>
      <c r="E2447" s="111">
        <v>177.477</v>
      </c>
      <c r="F2447" s="111">
        <v>336.62099999999998</v>
      </c>
      <c r="G2447" s="28"/>
      <c r="H2447" s="111">
        <v>165.71899999999999</v>
      </c>
      <c r="I2447" s="111">
        <v>88.745999999999995</v>
      </c>
      <c r="J2447" s="111">
        <v>289.65699999999998</v>
      </c>
      <c r="K2447" s="111">
        <v>78.582999999999998</v>
      </c>
      <c r="L2447" s="111">
        <v>29.257458333333332</v>
      </c>
      <c r="M2447" s="117">
        <v>143.08914583333333</v>
      </c>
      <c r="N2447" s="111">
        <v>124.251</v>
      </c>
      <c r="O2447" s="116">
        <v>47.766604166666667</v>
      </c>
      <c r="P2447" s="116"/>
      <c r="Q2447" s="116"/>
      <c r="R2447" s="58">
        <f t="shared" ref="R2447:R2481" si="210">AVERAGE(R2434:R2446)</f>
        <v>0</v>
      </c>
      <c r="S2447" s="180">
        <v>220.23639583333335</v>
      </c>
      <c r="T2447" s="180">
        <f t="shared" si="195"/>
        <v>77.147250000000014</v>
      </c>
      <c r="V2447" s="24">
        <f t="shared" si="203"/>
        <v>1955.9957683333332</v>
      </c>
      <c r="X2447" s="5">
        <v>82</v>
      </c>
      <c r="Z2447" s="20">
        <f t="shared" si="204"/>
        <v>2037.9957683333332</v>
      </c>
      <c r="AA2447" s="59">
        <f t="shared" si="201"/>
        <v>42458</v>
      </c>
      <c r="AB2447" s="25">
        <v>151.34</v>
      </c>
      <c r="AC2447" s="58">
        <v>344.45800000000003</v>
      </c>
      <c r="AD2447" s="58">
        <v>401.85199999999998</v>
      </c>
      <c r="AE2447" s="58">
        <v>300.99400000000003</v>
      </c>
      <c r="AF2447" s="58">
        <v>83.953999999999994</v>
      </c>
      <c r="AG2447" s="58">
        <v>39.207999999999998</v>
      </c>
      <c r="AH2447" s="111">
        <v>199.55600000000001</v>
      </c>
      <c r="AI2447" s="28">
        <f t="shared" si="206"/>
        <v>0</v>
      </c>
      <c r="AJ2447" s="58">
        <v>16.177</v>
      </c>
      <c r="AK2447" s="58">
        <v>9.4949999999999992</v>
      </c>
      <c r="AL2447" s="28">
        <f t="shared" si="207"/>
        <v>0</v>
      </c>
      <c r="AM2447" s="28"/>
      <c r="AN2447" s="28"/>
      <c r="AQ2447" s="24">
        <f t="shared" si="208"/>
        <v>1547.0339999999999</v>
      </c>
      <c r="AS2447" s="47">
        <f t="shared" si="209"/>
        <v>256.5</v>
      </c>
      <c r="AU2447" s="20">
        <f t="shared" si="205"/>
        <v>1803.5339999999999</v>
      </c>
      <c r="AW2447" s="20">
        <f t="shared" si="198"/>
        <v>234.46176833333334</v>
      </c>
    </row>
    <row r="2448" spans="1:49" x14ac:dyDescent="0.25">
      <c r="A2448" t="str">
        <f>VLOOKUP($B2448,'Cushing Balance'!$C$2:$E$500,3,TRUE)</f>
        <v>132016</v>
      </c>
      <c r="B2448" s="38">
        <v>42459</v>
      </c>
      <c r="C2448" s="32"/>
      <c r="D2448" s="101">
        <v>457.56677000000002</v>
      </c>
      <c r="E2448" s="111">
        <v>127.801</v>
      </c>
      <c r="F2448" s="111">
        <v>343.58100000000002</v>
      </c>
      <c r="G2448" s="28"/>
      <c r="H2448" s="111">
        <v>176.28</v>
      </c>
      <c r="I2448" s="111">
        <v>80.903999999999996</v>
      </c>
      <c r="J2448" s="111">
        <v>286.13600000000002</v>
      </c>
      <c r="K2448" s="111">
        <v>81.242999999999995</v>
      </c>
      <c r="L2448" s="111">
        <v>29.061479166666668</v>
      </c>
      <c r="M2448" s="117">
        <v>220.85206249999999</v>
      </c>
      <c r="N2448" s="111">
        <v>123.22799999999999</v>
      </c>
      <c r="O2448" s="116">
        <v>54.112250000000003</v>
      </c>
      <c r="P2448" s="116"/>
      <c r="Q2448" s="116"/>
      <c r="R2448" s="58">
        <f t="shared" si="210"/>
        <v>0</v>
      </c>
      <c r="S2448" s="180">
        <v>228.00447916666667</v>
      </c>
      <c r="T2448" s="180">
        <f t="shared" si="195"/>
        <v>7.1524166666666815</v>
      </c>
      <c r="V2448" s="24">
        <f t="shared" si="203"/>
        <v>1980.7655616666668</v>
      </c>
      <c r="X2448" s="5">
        <v>82</v>
      </c>
      <c r="Z2448" s="20">
        <f t="shared" si="204"/>
        <v>2062.7655616666671</v>
      </c>
      <c r="AA2448" s="59">
        <f t="shared" si="201"/>
        <v>42459</v>
      </c>
      <c r="AB2448" s="25">
        <v>153.43</v>
      </c>
      <c r="AC2448" s="58">
        <v>334.029</v>
      </c>
      <c r="AD2448" s="58">
        <v>384.75700000000001</v>
      </c>
      <c r="AE2448" s="58">
        <v>437.24200000000002</v>
      </c>
      <c r="AF2448" s="58">
        <v>53.807000000000002</v>
      </c>
      <c r="AG2448" s="58">
        <v>38.688000000000002</v>
      </c>
      <c r="AH2448" s="111">
        <v>188.512</v>
      </c>
      <c r="AI2448" s="28">
        <f t="shared" si="206"/>
        <v>0</v>
      </c>
      <c r="AJ2448" s="58">
        <v>16.314</v>
      </c>
      <c r="AK2448" s="58">
        <v>8.609</v>
      </c>
      <c r="AL2448" s="28">
        <f t="shared" si="207"/>
        <v>0</v>
      </c>
      <c r="AM2448" s="28"/>
      <c r="AN2448" s="28"/>
      <c r="AQ2448" s="24">
        <f t="shared" si="208"/>
        <v>1615.3880000000001</v>
      </c>
      <c r="AS2448" s="47">
        <f t="shared" si="209"/>
        <v>256.5</v>
      </c>
      <c r="AU2448" s="20">
        <f t="shared" si="205"/>
        <v>1871.8880000000001</v>
      </c>
      <c r="AW2448" s="20">
        <f t="shared" si="198"/>
        <v>190.87756166666691</v>
      </c>
    </row>
    <row r="2449" spans="1:49" x14ac:dyDescent="0.25">
      <c r="A2449" t="str">
        <f>VLOOKUP($B2449,'Cushing Balance'!$C$2:$E$500,3,TRUE)</f>
        <v>132016</v>
      </c>
      <c r="B2449" s="38">
        <v>42460</v>
      </c>
      <c r="C2449" s="32"/>
      <c r="D2449" s="101">
        <v>366.04442</v>
      </c>
      <c r="E2449" s="111">
        <v>169.72300000000001</v>
      </c>
      <c r="F2449" s="111">
        <v>332.399</v>
      </c>
      <c r="G2449" s="28"/>
      <c r="H2449" s="111">
        <v>210.38300000000001</v>
      </c>
      <c r="I2449" s="111">
        <v>85.182000000000002</v>
      </c>
      <c r="J2449" s="111">
        <v>276.61</v>
      </c>
      <c r="K2449" s="111">
        <v>83.224000000000004</v>
      </c>
      <c r="L2449" s="111">
        <v>28.707249999999998</v>
      </c>
      <c r="M2449" s="117">
        <v>162.77091666666666</v>
      </c>
      <c r="N2449" s="111">
        <v>132.23400000000001</v>
      </c>
      <c r="O2449" s="116">
        <v>53.377895833333334</v>
      </c>
      <c r="P2449" s="116"/>
      <c r="Q2449" s="116"/>
      <c r="R2449" s="58">
        <f t="shared" si="210"/>
        <v>0</v>
      </c>
      <c r="S2449" s="180">
        <v>216.04460416666666</v>
      </c>
      <c r="T2449" s="180">
        <f t="shared" ref="T2449:T2512" si="211">S2449-M2449</f>
        <v>53.273687499999994</v>
      </c>
      <c r="V2449" s="24">
        <f t="shared" si="203"/>
        <v>1900.6554824999998</v>
      </c>
      <c r="X2449" s="5">
        <v>82</v>
      </c>
      <c r="Z2449" s="20">
        <f t="shared" si="204"/>
        <v>1982.6554824999998</v>
      </c>
      <c r="AA2449" s="59">
        <f t="shared" si="201"/>
        <v>42460</v>
      </c>
      <c r="AB2449" s="25">
        <v>151.54</v>
      </c>
      <c r="AC2449" s="58">
        <v>346.17200000000003</v>
      </c>
      <c r="AD2449" s="58">
        <v>373.73500000000001</v>
      </c>
      <c r="AE2449" s="58">
        <v>422.839</v>
      </c>
      <c r="AF2449" s="58">
        <v>161.87799999999999</v>
      </c>
      <c r="AG2449" s="58">
        <v>39.012999999999998</v>
      </c>
      <c r="AH2449" s="111">
        <v>78.915000000000006</v>
      </c>
      <c r="AI2449" s="28">
        <f t="shared" si="206"/>
        <v>0</v>
      </c>
      <c r="AJ2449" s="58">
        <v>16.088999999999999</v>
      </c>
      <c r="AK2449" s="58">
        <v>7.718</v>
      </c>
      <c r="AL2449" s="28">
        <f t="shared" si="207"/>
        <v>0</v>
      </c>
      <c r="AM2449" s="28"/>
      <c r="AN2449" s="28"/>
      <c r="AQ2449" s="24">
        <f t="shared" si="208"/>
        <v>1597.8989999999999</v>
      </c>
      <c r="AS2449" s="47">
        <f t="shared" si="209"/>
        <v>256.5</v>
      </c>
      <c r="AU2449" s="20">
        <f t="shared" si="205"/>
        <v>1854.3989999999999</v>
      </c>
      <c r="AW2449" s="20">
        <f t="shared" si="198"/>
        <v>128.25648249999995</v>
      </c>
    </row>
    <row r="2450" spans="1:49" x14ac:dyDescent="0.25">
      <c r="A2450" t="str">
        <f>VLOOKUP($B2450,'Cushing Balance'!$C$2:$E$500,3,TRUE)</f>
        <v>132016</v>
      </c>
      <c r="B2450" s="38">
        <v>42461</v>
      </c>
      <c r="C2450" s="32"/>
      <c r="D2450" s="101">
        <v>220.82898</v>
      </c>
      <c r="E2450" s="111">
        <v>163.31200000000001</v>
      </c>
      <c r="F2450" s="111">
        <v>321.18200000000002</v>
      </c>
      <c r="G2450" s="28"/>
      <c r="H2450" s="111">
        <v>179.358</v>
      </c>
      <c r="I2450" s="111">
        <v>66.141999999999996</v>
      </c>
      <c r="J2450" s="111">
        <v>135.46899999999999</v>
      </c>
      <c r="K2450" s="111">
        <v>74.884</v>
      </c>
      <c r="L2450" s="111">
        <v>29.036770833333332</v>
      </c>
      <c r="M2450" s="117">
        <v>216.52787499999999</v>
      </c>
      <c r="N2450" s="111">
        <v>105.76600000000001</v>
      </c>
      <c r="O2450" s="116">
        <v>42.843395833333332</v>
      </c>
      <c r="P2450" s="116"/>
      <c r="Q2450" s="116"/>
      <c r="R2450" s="58">
        <f t="shared" si="210"/>
        <v>0</v>
      </c>
      <c r="S2450" s="180">
        <v>322.61077083333333</v>
      </c>
      <c r="T2450" s="180">
        <f t="shared" si="211"/>
        <v>106.08289583333334</v>
      </c>
      <c r="V2450" s="24">
        <f t="shared" si="203"/>
        <v>1555.3500216666669</v>
      </c>
      <c r="X2450" s="5">
        <v>82</v>
      </c>
      <c r="Z2450" s="20">
        <f t="shared" si="204"/>
        <v>1637.3500216666669</v>
      </c>
      <c r="AA2450" s="59">
        <f t="shared" si="201"/>
        <v>42461</v>
      </c>
      <c r="AB2450" s="25">
        <v>152.595</v>
      </c>
      <c r="AC2450" s="58">
        <v>136.227</v>
      </c>
      <c r="AD2450" s="58">
        <v>350.851</v>
      </c>
      <c r="AE2450" s="58">
        <v>367.24299999999999</v>
      </c>
      <c r="AF2450" s="58">
        <v>190.36799999999999</v>
      </c>
      <c r="AG2450" s="58">
        <v>36.609000000000002</v>
      </c>
      <c r="AH2450" s="111">
        <v>125.339</v>
      </c>
      <c r="AI2450" s="28">
        <f t="shared" si="206"/>
        <v>0</v>
      </c>
      <c r="AJ2450" s="58">
        <v>14.919</v>
      </c>
      <c r="AK2450" s="58">
        <v>7.1820000000000004</v>
      </c>
      <c r="AL2450" s="28">
        <f t="shared" si="207"/>
        <v>0</v>
      </c>
      <c r="AM2450" s="28"/>
      <c r="AN2450" s="28"/>
      <c r="AQ2450" s="24">
        <f t="shared" si="208"/>
        <v>1381.3329999999999</v>
      </c>
      <c r="AS2450" s="47">
        <f t="shared" si="209"/>
        <v>256.5</v>
      </c>
      <c r="AU2450" s="20">
        <f t="shared" si="205"/>
        <v>1637.8329999999999</v>
      </c>
      <c r="AW2450" s="20">
        <f t="shared" si="198"/>
        <v>-0.48297833333299423</v>
      </c>
    </row>
    <row r="2451" spans="1:49" x14ac:dyDescent="0.25">
      <c r="A2451" t="str">
        <f>VLOOKUP($B2451,'Cushing Balance'!$C$2:$E$500,3,TRUE)</f>
        <v>142016</v>
      </c>
      <c r="B2451" s="38">
        <v>42462</v>
      </c>
      <c r="C2451" s="32"/>
      <c r="D2451" s="101">
        <v>184.20142000000001</v>
      </c>
      <c r="E2451" s="111">
        <v>138.34800000000001</v>
      </c>
      <c r="F2451" s="111">
        <v>310.29700000000003</v>
      </c>
      <c r="G2451" s="28"/>
      <c r="H2451" s="111">
        <v>195.608</v>
      </c>
      <c r="I2451" s="111">
        <v>91.950999999999993</v>
      </c>
      <c r="J2451" s="111">
        <v>331.149</v>
      </c>
      <c r="K2451" s="111">
        <v>76.353999999999999</v>
      </c>
      <c r="L2451" s="111">
        <v>29.045562499999999</v>
      </c>
      <c r="M2451" s="117">
        <v>348.82362499999999</v>
      </c>
      <c r="N2451" s="111">
        <v>144.86699999999999</v>
      </c>
      <c r="O2451" s="116">
        <v>53.96</v>
      </c>
      <c r="P2451" s="116"/>
      <c r="Q2451" s="116"/>
      <c r="R2451" s="58">
        <f t="shared" si="210"/>
        <v>0</v>
      </c>
      <c r="S2451" s="180">
        <v>376.9954166666667</v>
      </c>
      <c r="T2451" s="180">
        <f t="shared" si="211"/>
        <v>28.171791666666707</v>
      </c>
      <c r="V2451" s="24">
        <f t="shared" si="203"/>
        <v>1904.6046074999999</v>
      </c>
      <c r="X2451" s="5">
        <v>82</v>
      </c>
      <c r="Z2451" s="20">
        <f t="shared" si="204"/>
        <v>1986.6046074999999</v>
      </c>
      <c r="AA2451" s="59">
        <f t="shared" si="201"/>
        <v>42462</v>
      </c>
      <c r="AB2451" s="25">
        <v>151.13999999999999</v>
      </c>
      <c r="AC2451" s="58">
        <v>354.81900000000002</v>
      </c>
      <c r="AD2451" s="58">
        <v>362.78699999999998</v>
      </c>
      <c r="AE2451" s="58">
        <v>335.45800000000003</v>
      </c>
      <c r="AF2451" s="58">
        <v>195.05600000000001</v>
      </c>
      <c r="AG2451" s="58">
        <v>38.475999999999999</v>
      </c>
      <c r="AH2451" s="111">
        <v>104.58799999999999</v>
      </c>
      <c r="AI2451" s="28">
        <f t="shared" si="206"/>
        <v>0</v>
      </c>
      <c r="AJ2451" s="58">
        <v>15.818</v>
      </c>
      <c r="AK2451" s="58">
        <v>6.1820000000000004</v>
      </c>
      <c r="AL2451" s="28">
        <f t="shared" si="207"/>
        <v>0</v>
      </c>
      <c r="AM2451" s="28"/>
      <c r="AN2451" s="28"/>
      <c r="AQ2451" s="24">
        <f t="shared" si="208"/>
        <v>1564.3239999999998</v>
      </c>
      <c r="AS2451" s="47">
        <f>315*0.85</f>
        <v>267.75</v>
      </c>
      <c r="AU2451" s="20">
        <f t="shared" si="205"/>
        <v>1832.0739999999998</v>
      </c>
      <c r="AW2451" s="20">
        <f t="shared" si="198"/>
        <v>154.53060750000009</v>
      </c>
    </row>
    <row r="2452" spans="1:49" x14ac:dyDescent="0.25">
      <c r="A2452" t="str">
        <f>VLOOKUP($B2452,'Cushing Balance'!$C$2:$E$500,3,TRUE)</f>
        <v>142016</v>
      </c>
      <c r="B2452" s="38">
        <v>42463</v>
      </c>
      <c r="C2452" s="32"/>
      <c r="D2452" s="101">
        <v>0</v>
      </c>
      <c r="E2452" s="111">
        <v>142.91800000000001</v>
      </c>
      <c r="F2452" s="111">
        <v>252.21899999999999</v>
      </c>
      <c r="G2452" s="28"/>
      <c r="H2452" s="111">
        <v>203.23</v>
      </c>
      <c r="I2452" s="111">
        <v>83.884</v>
      </c>
      <c r="J2452" s="111">
        <v>316.66500000000002</v>
      </c>
      <c r="K2452" s="111">
        <v>81.832999999999998</v>
      </c>
      <c r="L2452" s="111">
        <v>29.734999999999999</v>
      </c>
      <c r="M2452" s="117">
        <v>279.70600000000002</v>
      </c>
      <c r="N2452" s="111">
        <v>131.71799999999999</v>
      </c>
      <c r="O2452" s="116">
        <v>45.513333333333335</v>
      </c>
      <c r="P2452" s="116"/>
      <c r="Q2452" s="116"/>
      <c r="R2452" s="58">
        <f t="shared" si="210"/>
        <v>0</v>
      </c>
      <c r="S2452" s="180">
        <v>370.45872916666667</v>
      </c>
      <c r="T2452" s="180">
        <f t="shared" si="211"/>
        <v>90.752729166666654</v>
      </c>
      <c r="V2452" s="24">
        <f t="shared" si="203"/>
        <v>1567.4213333333335</v>
      </c>
      <c r="X2452" s="5">
        <v>82</v>
      </c>
      <c r="Z2452" s="20">
        <f t="shared" si="204"/>
        <v>1649.4213333333335</v>
      </c>
      <c r="AA2452" s="59">
        <f t="shared" si="201"/>
        <v>42463</v>
      </c>
      <c r="AB2452" s="25">
        <v>151.928</v>
      </c>
      <c r="AC2452" s="58">
        <v>358.78899999999999</v>
      </c>
      <c r="AD2452" s="58">
        <v>377.62299999999999</v>
      </c>
      <c r="AE2452" s="58">
        <v>388.17099999999999</v>
      </c>
      <c r="AF2452" s="58">
        <v>196.99799999999999</v>
      </c>
      <c r="AG2452" s="58">
        <v>38.594000000000001</v>
      </c>
      <c r="AH2452" s="111">
        <v>106.637</v>
      </c>
      <c r="AI2452" s="28">
        <f t="shared" si="206"/>
        <v>0</v>
      </c>
      <c r="AJ2452" s="58">
        <v>12.552</v>
      </c>
      <c r="AK2452" s="58">
        <v>7.1269999999999998</v>
      </c>
      <c r="AL2452" s="28">
        <f t="shared" si="207"/>
        <v>0</v>
      </c>
      <c r="AM2452" s="28"/>
      <c r="AN2452" s="28"/>
      <c r="AQ2452" s="24">
        <f t="shared" si="208"/>
        <v>1638.4189999999999</v>
      </c>
      <c r="AS2452" s="47">
        <f>315*0.85</f>
        <v>267.75</v>
      </c>
      <c r="AU2452" s="20">
        <f t="shared" si="205"/>
        <v>1906.1689999999999</v>
      </c>
      <c r="AW2452" s="20">
        <f t="shared" si="198"/>
        <v>-256.74766666666642</v>
      </c>
    </row>
    <row r="2453" spans="1:49" x14ac:dyDescent="0.25">
      <c r="A2453" t="str">
        <f>VLOOKUP($B2453,'Cushing Balance'!$C$2:$E$500,3,TRUE)</f>
        <v>142016</v>
      </c>
      <c r="B2453" s="38">
        <v>42464</v>
      </c>
      <c r="C2453" s="32"/>
      <c r="D2453" s="101">
        <v>0</v>
      </c>
      <c r="E2453" s="111">
        <v>167.87200000000001</v>
      </c>
      <c r="F2453" s="111">
        <v>186.001</v>
      </c>
      <c r="G2453" s="28"/>
      <c r="H2453" s="111">
        <v>109.83</v>
      </c>
      <c r="I2453" s="111">
        <v>90.653999999999996</v>
      </c>
      <c r="J2453" s="111">
        <v>314.34399999999999</v>
      </c>
      <c r="K2453" s="111">
        <v>84.099000000000004</v>
      </c>
      <c r="L2453" s="111">
        <v>29.538541666666667</v>
      </c>
      <c r="M2453" s="117">
        <v>312.86464583333333</v>
      </c>
      <c r="N2453" s="111">
        <v>150</v>
      </c>
      <c r="O2453" s="116">
        <v>48.841708333333337</v>
      </c>
      <c r="P2453" s="116"/>
      <c r="Q2453" s="116"/>
      <c r="R2453" s="58">
        <f t="shared" si="210"/>
        <v>0</v>
      </c>
      <c r="S2453" s="180">
        <v>327.59333333333331</v>
      </c>
      <c r="T2453" s="180">
        <f t="shared" si="211"/>
        <v>14.728687499999978</v>
      </c>
      <c r="V2453" s="24">
        <f t="shared" si="203"/>
        <v>1494.0448958333334</v>
      </c>
      <c r="X2453" s="5">
        <v>82</v>
      </c>
      <c r="Z2453" s="20">
        <f t="shared" si="204"/>
        <v>1576.0448958333334</v>
      </c>
      <c r="AA2453" s="59">
        <f t="shared" si="201"/>
        <v>42464</v>
      </c>
      <c r="AB2453" s="25">
        <v>153.01</v>
      </c>
      <c r="AC2453" s="58">
        <v>327.69600000000003</v>
      </c>
      <c r="AD2453" s="58">
        <v>373.17200000000003</v>
      </c>
      <c r="AE2453" s="58">
        <v>160.11600000000001</v>
      </c>
      <c r="AF2453" s="58">
        <v>192.95599999999999</v>
      </c>
      <c r="AG2453" s="58">
        <v>30.859000000000002</v>
      </c>
      <c r="AH2453" s="111">
        <v>60.119</v>
      </c>
      <c r="AI2453" s="28">
        <f t="shared" si="206"/>
        <v>0</v>
      </c>
      <c r="AJ2453" s="58">
        <v>8.9060000000000006</v>
      </c>
      <c r="AK2453" s="58">
        <v>6.65</v>
      </c>
      <c r="AL2453" s="28">
        <f t="shared" si="207"/>
        <v>0</v>
      </c>
      <c r="AM2453" s="28"/>
      <c r="AN2453" s="28"/>
      <c r="AQ2453" s="24">
        <f t="shared" si="208"/>
        <v>1313.4839999999999</v>
      </c>
      <c r="AS2453" s="47">
        <f>315*0.85</f>
        <v>267.75</v>
      </c>
      <c r="AU2453" s="20">
        <f t="shared" si="205"/>
        <v>1581.2339999999999</v>
      </c>
      <c r="AW2453" s="20">
        <f t="shared" si="198"/>
        <v>-5.1891041666665387</v>
      </c>
    </row>
    <row r="2454" spans="1:49" x14ac:dyDescent="0.25">
      <c r="A2454" t="str">
        <f>VLOOKUP($B2454,'Cushing Balance'!$C$2:$E$500,3,TRUE)</f>
        <v>142016</v>
      </c>
      <c r="B2454" s="38">
        <v>42465</v>
      </c>
      <c r="C2454" s="32"/>
      <c r="D2454" s="101">
        <v>0</v>
      </c>
      <c r="E2454" s="111">
        <v>153.34399999999999</v>
      </c>
      <c r="F2454" s="111">
        <v>163.28899999999999</v>
      </c>
      <c r="G2454" s="28"/>
      <c r="H2454" s="111">
        <v>68.019000000000005</v>
      </c>
      <c r="I2454" s="111">
        <v>87.754999999999995</v>
      </c>
      <c r="J2454" s="111">
        <v>328.72699999999998</v>
      </c>
      <c r="K2454" s="111">
        <v>76.292000000000002</v>
      </c>
      <c r="L2454" s="111">
        <v>29.718645833333333</v>
      </c>
      <c r="M2454" s="117">
        <v>288.02708333333334</v>
      </c>
      <c r="N2454" s="111">
        <v>135.62299999999999</v>
      </c>
      <c r="O2454" s="116">
        <v>34.268083333333337</v>
      </c>
      <c r="P2454" s="116"/>
      <c r="Q2454" s="116"/>
      <c r="R2454" s="58">
        <f t="shared" si="210"/>
        <v>0</v>
      </c>
      <c r="S2454" s="180">
        <v>335.53756249999998</v>
      </c>
      <c r="T2454" s="180">
        <f t="shared" si="211"/>
        <v>47.510479166666642</v>
      </c>
      <c r="V2454" s="24">
        <f t="shared" si="203"/>
        <v>1365.0628125000001</v>
      </c>
      <c r="X2454" s="5">
        <v>82</v>
      </c>
      <c r="Z2454" s="20">
        <f t="shared" si="204"/>
        <v>1447.0628125000001</v>
      </c>
      <c r="AA2454" s="59">
        <f t="shared" si="201"/>
        <v>42465</v>
      </c>
      <c r="AB2454" s="25">
        <v>153.892</v>
      </c>
      <c r="AC2454" s="58">
        <v>312.30200000000002</v>
      </c>
      <c r="AD2454" s="58">
        <v>323.334</v>
      </c>
      <c r="AE2454" s="58">
        <v>419.80900000000003</v>
      </c>
      <c r="AF2454" s="58">
        <v>194.27799999999999</v>
      </c>
      <c r="AG2454" s="58">
        <v>31.710999999999999</v>
      </c>
      <c r="AH2454" s="111">
        <v>107.89700000000001</v>
      </c>
      <c r="AI2454" s="28">
        <f t="shared" si="206"/>
        <v>0</v>
      </c>
      <c r="AJ2454" s="58">
        <f>AVERAGE(AJ2439:AJ2453)</f>
        <v>15.061400000000001</v>
      </c>
      <c r="AK2454" s="58">
        <v>10.227</v>
      </c>
      <c r="AL2454" s="28">
        <f t="shared" si="207"/>
        <v>0</v>
      </c>
      <c r="AM2454" s="28"/>
      <c r="AN2454" s="28"/>
      <c r="AQ2454" s="24">
        <f t="shared" si="208"/>
        <v>1568.5114000000001</v>
      </c>
      <c r="AS2454" s="47">
        <f>315*0.85</f>
        <v>267.75</v>
      </c>
      <c r="AU2454" s="20">
        <f t="shared" si="205"/>
        <v>1836.2614000000001</v>
      </c>
      <c r="AW2454" s="20">
        <f t="shared" si="198"/>
        <v>-389.19858750000003</v>
      </c>
    </row>
    <row r="2455" spans="1:49" x14ac:dyDescent="0.25">
      <c r="A2455" t="str">
        <f>VLOOKUP($B2455,'Cushing Balance'!$C$2:$E$500,3,TRUE)</f>
        <v>142016</v>
      </c>
      <c r="B2455" s="38">
        <v>42466</v>
      </c>
      <c r="C2455" s="32"/>
      <c r="D2455" s="101">
        <v>0</v>
      </c>
      <c r="E2455" s="111">
        <v>121.515</v>
      </c>
      <c r="F2455" s="111">
        <v>169.06700000000001</v>
      </c>
      <c r="G2455" s="28"/>
      <c r="H2455" s="111">
        <v>4.1840000000000002</v>
      </c>
      <c r="I2455" s="111">
        <v>79.599999999999994</v>
      </c>
      <c r="J2455" s="111">
        <v>331.93700000000001</v>
      </c>
      <c r="K2455" s="111">
        <v>83.763999999999996</v>
      </c>
      <c r="L2455" s="111">
        <v>29.486708333333333</v>
      </c>
      <c r="M2455" s="117">
        <v>256.48466666666667</v>
      </c>
      <c r="N2455" s="111">
        <v>111.748</v>
      </c>
      <c r="O2455" s="116">
        <v>30.352562500000001</v>
      </c>
      <c r="P2455" s="116"/>
      <c r="Q2455" s="116"/>
      <c r="R2455" s="58">
        <v>0</v>
      </c>
      <c r="S2455" s="180">
        <v>355.33506249999999</v>
      </c>
      <c r="T2455" s="180">
        <f t="shared" si="211"/>
        <v>98.850395833333323</v>
      </c>
      <c r="V2455" s="24">
        <f t="shared" si="203"/>
        <v>1218.1389375000001</v>
      </c>
      <c r="X2455" s="5">
        <v>82</v>
      </c>
      <c r="Z2455" s="20">
        <f t="shared" si="204"/>
        <v>1300.1389375000001</v>
      </c>
      <c r="AA2455" s="59">
        <f t="shared" si="201"/>
        <v>42466</v>
      </c>
      <c r="AB2455" s="25">
        <v>151.07499999999999</v>
      </c>
      <c r="AC2455" s="58">
        <v>350.05900000000003</v>
      </c>
      <c r="AD2455" s="58">
        <v>345.12299999999999</v>
      </c>
      <c r="AE2455" s="58">
        <v>374.41800000000001</v>
      </c>
      <c r="AF2455" s="58">
        <v>213</v>
      </c>
      <c r="AG2455" s="58">
        <v>38.869999999999997</v>
      </c>
      <c r="AH2455" s="111">
        <v>129.87</v>
      </c>
      <c r="AI2455" s="28">
        <f t="shared" si="206"/>
        <v>0</v>
      </c>
      <c r="AJ2455" s="58">
        <v>15.945</v>
      </c>
      <c r="AK2455" s="58">
        <v>12.162000000000001</v>
      </c>
      <c r="AL2455" s="28">
        <f t="shared" si="207"/>
        <v>0</v>
      </c>
      <c r="AM2455" s="28"/>
      <c r="AN2455" s="28"/>
      <c r="AQ2455" s="24">
        <f t="shared" si="208"/>
        <v>1630.5219999999999</v>
      </c>
      <c r="AS2455" s="47">
        <f>315*0.9</f>
        <v>283.5</v>
      </c>
      <c r="AU2455" s="20">
        <f t="shared" si="205"/>
        <v>1914.0219999999999</v>
      </c>
      <c r="AW2455" s="20">
        <f t="shared" si="198"/>
        <v>-613.88306249999982</v>
      </c>
    </row>
    <row r="2456" spans="1:49" x14ac:dyDescent="0.25">
      <c r="A2456" t="str">
        <f>VLOOKUP($B2456,'Cushing Balance'!$C$2:$E$500,3,TRUE)</f>
        <v>142016</v>
      </c>
      <c r="B2456" s="38">
        <v>42467</v>
      </c>
      <c r="C2456" s="32"/>
      <c r="D2456" s="101">
        <v>0</v>
      </c>
      <c r="E2456" s="111">
        <v>155.596</v>
      </c>
      <c r="F2456" s="111">
        <v>163.965</v>
      </c>
      <c r="G2456" s="28"/>
      <c r="H2456" s="111">
        <v>5.6219999999999999</v>
      </c>
      <c r="I2456" s="111">
        <v>84.046000000000006</v>
      </c>
      <c r="J2456" s="111">
        <v>335</v>
      </c>
      <c r="K2456" s="111">
        <v>83.325999999999993</v>
      </c>
      <c r="L2456" s="111">
        <v>29.086291666666668</v>
      </c>
      <c r="M2456" s="117">
        <v>312.98349999999999</v>
      </c>
      <c r="N2456" s="111">
        <v>124.321</v>
      </c>
      <c r="O2456" s="116">
        <v>53.003020833333338</v>
      </c>
      <c r="P2456" s="116"/>
      <c r="Q2456" s="116"/>
      <c r="R2456" s="58">
        <v>0</v>
      </c>
      <c r="S2456" s="180">
        <v>323.88272916666671</v>
      </c>
      <c r="T2456" s="180">
        <f t="shared" si="211"/>
        <v>10.899229166666714</v>
      </c>
      <c r="V2456" s="24">
        <f t="shared" si="203"/>
        <v>1346.9488124999998</v>
      </c>
      <c r="X2456" s="5">
        <v>82</v>
      </c>
      <c r="Z2456" s="20">
        <f t="shared" si="204"/>
        <v>1428.9488124999998</v>
      </c>
      <c r="AA2456" s="59">
        <f t="shared" si="201"/>
        <v>42467</v>
      </c>
      <c r="AB2456" s="25">
        <v>146.37299999999999</v>
      </c>
      <c r="AC2456" s="58">
        <v>353.11700000000002</v>
      </c>
      <c r="AD2456" s="58">
        <v>345.589</v>
      </c>
      <c r="AE2456" s="58">
        <v>372.84300000000002</v>
      </c>
      <c r="AF2456" s="58">
        <v>220.03700000000001</v>
      </c>
      <c r="AG2456" s="58">
        <v>32.819000000000003</v>
      </c>
      <c r="AH2456" s="111">
        <v>125.819</v>
      </c>
      <c r="AI2456" s="28">
        <v>0</v>
      </c>
      <c r="AJ2456" s="58">
        <v>15.845000000000001</v>
      </c>
      <c r="AK2456" s="58">
        <v>5.8559999999999999</v>
      </c>
      <c r="AL2456" s="28">
        <v>0</v>
      </c>
      <c r="AM2456" s="28"/>
      <c r="AN2456" s="28"/>
      <c r="AQ2456" s="24">
        <f t="shared" si="208"/>
        <v>1618.298</v>
      </c>
      <c r="AS2456" s="47">
        <f>315*0.9</f>
        <v>283.5</v>
      </c>
      <c r="AU2456" s="20">
        <f t="shared" si="205"/>
        <v>1901.798</v>
      </c>
      <c r="AW2456" s="20">
        <f t="shared" si="198"/>
        <v>-472.8491875000002</v>
      </c>
    </row>
    <row r="2457" spans="1:49" x14ac:dyDescent="0.25">
      <c r="A2457" t="str">
        <f>VLOOKUP($B2457,'Cushing Balance'!$C$2:$E$500,3,TRUE)</f>
        <v>142016</v>
      </c>
      <c r="B2457" s="38">
        <v>42468</v>
      </c>
      <c r="C2457" s="32"/>
      <c r="D2457" s="101">
        <v>0</v>
      </c>
      <c r="E2457" s="111">
        <v>130.815</v>
      </c>
      <c r="F2457" s="111">
        <v>181.19900000000001</v>
      </c>
      <c r="G2457" s="28"/>
      <c r="H2457" s="111">
        <v>76.605000000000004</v>
      </c>
      <c r="I2457" s="111">
        <v>77.691000000000003</v>
      </c>
      <c r="J2457" s="111">
        <v>320.69499999999999</v>
      </c>
      <c r="K2457" s="111">
        <v>80.198999999999998</v>
      </c>
      <c r="L2457" s="111">
        <v>29.895041666666668</v>
      </c>
      <c r="M2457" s="117">
        <v>389.14420833333332</v>
      </c>
      <c r="N2457" s="111">
        <v>116.498</v>
      </c>
      <c r="O2457" s="116">
        <v>50.708687500000003</v>
      </c>
      <c r="P2457" s="116"/>
      <c r="Q2457" s="116"/>
      <c r="R2457" s="58">
        <v>0</v>
      </c>
      <c r="S2457" s="180">
        <v>377.51518750000002</v>
      </c>
      <c r="T2457" s="180">
        <f t="shared" si="211"/>
        <v>-11.6290208333333</v>
      </c>
      <c r="V2457" s="24">
        <f t="shared" si="203"/>
        <v>1453.4499375</v>
      </c>
      <c r="X2457" s="5">
        <v>82</v>
      </c>
      <c r="Z2457" s="20">
        <f t="shared" si="204"/>
        <v>1535.4499375</v>
      </c>
      <c r="AA2457" s="59">
        <f t="shared" si="201"/>
        <v>42468</v>
      </c>
      <c r="AB2457" s="25">
        <v>150.137</v>
      </c>
      <c r="AC2457" s="58">
        <v>351.96</v>
      </c>
      <c r="AD2457" s="58">
        <v>296.94</v>
      </c>
      <c r="AE2457" s="58">
        <v>334.68</v>
      </c>
      <c r="AF2457" s="58">
        <v>231.976</v>
      </c>
      <c r="AG2457" s="58">
        <v>35.487000000000002</v>
      </c>
      <c r="AH2457" s="111">
        <v>91.983000000000004</v>
      </c>
      <c r="AI2457" s="28">
        <f t="shared" si="206"/>
        <v>0</v>
      </c>
      <c r="AJ2457" s="58">
        <v>14.52</v>
      </c>
      <c r="AK2457" s="58">
        <v>6.4379999999999997</v>
      </c>
      <c r="AL2457" s="28">
        <f t="shared" si="207"/>
        <v>0</v>
      </c>
      <c r="AM2457" s="28"/>
      <c r="AN2457" s="28"/>
      <c r="AQ2457" s="24">
        <f t="shared" si="208"/>
        <v>1514.1210000000003</v>
      </c>
      <c r="AS2457" s="47">
        <f>315*0.9</f>
        <v>283.5</v>
      </c>
      <c r="AU2457" s="20">
        <f t="shared" si="205"/>
        <v>1797.6210000000003</v>
      </c>
      <c r="AW2457" s="20">
        <f t="shared" si="198"/>
        <v>-262.17106250000029</v>
      </c>
    </row>
    <row r="2458" spans="1:49" x14ac:dyDescent="0.25">
      <c r="A2458" t="str">
        <f>VLOOKUP($B2458,'Cushing Balance'!$C$2:$E$500,3,TRUE)</f>
        <v>152016</v>
      </c>
      <c r="B2458" s="38">
        <v>42469</v>
      </c>
      <c r="C2458" s="32"/>
      <c r="D2458" s="101">
        <v>0</v>
      </c>
      <c r="E2458" s="111">
        <v>103.604</v>
      </c>
      <c r="F2458" s="111">
        <v>123.645</v>
      </c>
      <c r="G2458" s="28"/>
      <c r="H2458" s="111">
        <v>206.15899999999999</v>
      </c>
      <c r="I2458" s="111">
        <v>91.165999999999997</v>
      </c>
      <c r="J2458" s="111">
        <v>327.64699999999999</v>
      </c>
      <c r="K2458" s="111">
        <v>75.834000000000003</v>
      </c>
      <c r="L2458" s="111">
        <v>29.807625000000002</v>
      </c>
      <c r="M2458" s="117">
        <v>260.38502083333333</v>
      </c>
      <c r="N2458" s="111">
        <v>112.10299999999999</v>
      </c>
      <c r="O2458" s="116">
        <v>42.035791666666661</v>
      </c>
      <c r="P2458" s="116"/>
      <c r="Q2458" s="116"/>
      <c r="R2458" s="58">
        <v>0</v>
      </c>
      <c r="S2458" s="180">
        <v>303.46397916666666</v>
      </c>
      <c r="T2458" s="180">
        <f t="shared" si="211"/>
        <v>43.078958333333333</v>
      </c>
      <c r="V2458" s="24">
        <f t="shared" si="203"/>
        <v>1372.3864375000003</v>
      </c>
      <c r="X2458" s="5">
        <v>82</v>
      </c>
      <c r="Z2458" s="20">
        <f t="shared" si="204"/>
        <v>1454.3864375000003</v>
      </c>
      <c r="AA2458" s="59">
        <f t="shared" si="201"/>
        <v>42469</v>
      </c>
      <c r="AB2458" s="25">
        <v>152.917</v>
      </c>
      <c r="AC2458" s="58">
        <v>351.64800000000002</v>
      </c>
      <c r="AD2458" s="58">
        <v>263.447</v>
      </c>
      <c r="AE2458" s="58">
        <v>185.078</v>
      </c>
      <c r="AF2458" s="58">
        <v>233.20699999999999</v>
      </c>
      <c r="AG2458" s="58">
        <v>32.890999999999998</v>
      </c>
      <c r="AH2458" s="111">
        <v>72.745000000000005</v>
      </c>
      <c r="AI2458" s="28">
        <f t="shared" si="206"/>
        <v>0</v>
      </c>
      <c r="AJ2458" s="58">
        <v>8.8209999999999997</v>
      </c>
      <c r="AK2458" s="58">
        <v>7.85</v>
      </c>
      <c r="AL2458" s="28">
        <f t="shared" si="207"/>
        <v>0</v>
      </c>
      <c r="AM2458" s="28"/>
      <c r="AN2458" s="28"/>
      <c r="AQ2458" s="24">
        <f t="shared" si="208"/>
        <v>1308.6039999999998</v>
      </c>
      <c r="AS2458" s="47">
        <f>315*1</f>
        <v>315</v>
      </c>
      <c r="AU2458" s="20">
        <f t="shared" si="205"/>
        <v>1623.6039999999998</v>
      </c>
      <c r="AW2458" s="20">
        <f t="shared" si="198"/>
        <v>-169.21756249999953</v>
      </c>
    </row>
    <row r="2459" spans="1:49" x14ac:dyDescent="0.25">
      <c r="A2459" t="str">
        <f>VLOOKUP($B2459,'Cushing Balance'!$C$2:$E$500,3,TRUE)</f>
        <v>152016</v>
      </c>
      <c r="B2459" s="38">
        <v>42470</v>
      </c>
      <c r="C2459" s="32"/>
      <c r="D2459" s="101">
        <v>101.13510000000001</v>
      </c>
      <c r="E2459" s="111">
        <v>134.083</v>
      </c>
      <c r="F2459" s="111">
        <v>184.56299999999999</v>
      </c>
      <c r="G2459" s="28"/>
      <c r="H2459" s="111">
        <v>202.85</v>
      </c>
      <c r="I2459" s="111">
        <v>55.210999999999999</v>
      </c>
      <c r="J2459" s="111">
        <v>331.52100000000002</v>
      </c>
      <c r="K2459" s="111">
        <v>69.350999999999999</v>
      </c>
      <c r="L2459" s="111">
        <v>28.952375</v>
      </c>
      <c r="M2459" s="117">
        <v>246.01135416666665</v>
      </c>
      <c r="N2459" s="111">
        <v>105.688</v>
      </c>
      <c r="O2459" s="116">
        <v>50.294437500000001</v>
      </c>
      <c r="P2459" s="116"/>
      <c r="Q2459" s="116"/>
      <c r="R2459" s="58">
        <v>0</v>
      </c>
      <c r="S2459" s="180">
        <v>328.39539583333334</v>
      </c>
      <c r="T2459" s="180">
        <f t="shared" si="211"/>
        <v>82.38404166666669</v>
      </c>
      <c r="V2459" s="24">
        <f t="shared" si="203"/>
        <v>1509.660266666667</v>
      </c>
      <c r="X2459" s="5">
        <v>82</v>
      </c>
      <c r="Z2459" s="20">
        <f t="shared" si="204"/>
        <v>1591.660266666667</v>
      </c>
      <c r="AA2459" s="59">
        <f t="shared" si="201"/>
        <v>42470</v>
      </c>
      <c r="AB2459" s="25">
        <v>152.36799999999999</v>
      </c>
      <c r="AC2459" s="58">
        <v>352.83499999999998</v>
      </c>
      <c r="AD2459" s="58">
        <v>292.18299999999999</v>
      </c>
      <c r="AE2459" s="58">
        <v>370.24799999999999</v>
      </c>
      <c r="AF2459" s="58">
        <v>208.34100000000001</v>
      </c>
      <c r="AG2459" s="58">
        <v>37.402999999999999</v>
      </c>
      <c r="AH2459" s="111">
        <v>70.254000000000005</v>
      </c>
      <c r="AI2459" s="28">
        <f t="shared" si="206"/>
        <v>0</v>
      </c>
      <c r="AJ2459" s="58">
        <v>8.3699999999999992</v>
      </c>
      <c r="AK2459" s="58">
        <v>12.257999999999999</v>
      </c>
      <c r="AL2459" s="28">
        <f t="shared" si="207"/>
        <v>0</v>
      </c>
      <c r="AM2459" s="28"/>
      <c r="AN2459" s="28"/>
      <c r="AQ2459" s="24">
        <f t="shared" si="208"/>
        <v>1504.2599999999998</v>
      </c>
      <c r="AS2459" s="47">
        <f t="shared" ref="AS2459:AS2464" si="212">315*1</f>
        <v>315</v>
      </c>
      <c r="AU2459" s="20">
        <f t="shared" si="205"/>
        <v>1819.2599999999998</v>
      </c>
      <c r="AW2459" s="20">
        <f t="shared" si="198"/>
        <v>-227.59973333333278</v>
      </c>
    </row>
    <row r="2460" spans="1:49" x14ac:dyDescent="0.25">
      <c r="A2460" t="str">
        <f>VLOOKUP($B2460,'Cushing Balance'!$C$2:$E$500,3,TRUE)</f>
        <v>152016</v>
      </c>
      <c r="B2460" s="38">
        <v>42471</v>
      </c>
      <c r="C2460" s="32"/>
      <c r="D2460" s="101">
        <v>69.198229999999995</v>
      </c>
      <c r="E2460" s="111">
        <v>126.84699999999999</v>
      </c>
      <c r="F2460" s="111">
        <v>231.715</v>
      </c>
      <c r="G2460" s="28"/>
      <c r="H2460" s="111">
        <v>187.904</v>
      </c>
      <c r="I2460" s="111">
        <v>72.667000000000002</v>
      </c>
      <c r="J2460" s="111">
        <v>301.47699999999998</v>
      </c>
      <c r="K2460" s="111">
        <v>72.061999999999998</v>
      </c>
      <c r="L2460" s="111">
        <v>28.755708333333331</v>
      </c>
      <c r="M2460" s="117">
        <v>295.02662500000002</v>
      </c>
      <c r="N2460" s="111">
        <v>109.02</v>
      </c>
      <c r="O2460" s="116">
        <v>36.992125000000001</v>
      </c>
      <c r="P2460" s="116"/>
      <c r="Q2460" s="116"/>
      <c r="R2460" s="58">
        <v>0</v>
      </c>
      <c r="S2460" s="180">
        <v>304.11252083333329</v>
      </c>
      <c r="T2460" s="180">
        <f t="shared" si="211"/>
        <v>9.085895833333268</v>
      </c>
      <c r="V2460" s="24">
        <f t="shared" si="203"/>
        <v>1531.6646883333333</v>
      </c>
      <c r="X2460" s="5">
        <v>82</v>
      </c>
      <c r="Z2460" s="20">
        <f t="shared" si="204"/>
        <v>1613.6646883333333</v>
      </c>
      <c r="AA2460" s="59">
        <f t="shared" si="201"/>
        <v>42471</v>
      </c>
      <c r="AB2460" s="25">
        <v>150.81</v>
      </c>
      <c r="AC2460" s="58">
        <v>352.63</v>
      </c>
      <c r="AD2460" s="58">
        <v>323.17200000000003</v>
      </c>
      <c r="AE2460" s="58">
        <v>242.602</v>
      </c>
      <c r="AF2460" s="58">
        <v>201.55500000000001</v>
      </c>
      <c r="AG2460" s="58">
        <v>38.615000000000002</v>
      </c>
      <c r="AH2460" s="111">
        <v>60.033999999999999</v>
      </c>
      <c r="AI2460" s="28">
        <f t="shared" si="206"/>
        <v>0</v>
      </c>
      <c r="AJ2460" s="58">
        <v>13.394</v>
      </c>
      <c r="AK2460" s="58">
        <v>9.0090000000000003</v>
      </c>
      <c r="AL2460" s="28">
        <f t="shared" si="207"/>
        <v>0</v>
      </c>
      <c r="AM2460" s="28"/>
      <c r="AN2460" s="28"/>
      <c r="AQ2460" s="24">
        <f t="shared" si="208"/>
        <v>1391.8210000000004</v>
      </c>
      <c r="AS2460" s="47">
        <f t="shared" si="212"/>
        <v>315</v>
      </c>
      <c r="AU2460" s="20">
        <f t="shared" si="205"/>
        <v>1706.8210000000004</v>
      </c>
      <c r="AW2460" s="20">
        <f t="shared" si="198"/>
        <v>-93.156311666667079</v>
      </c>
    </row>
    <row r="2461" spans="1:49" x14ac:dyDescent="0.25">
      <c r="A2461" s="58" t="str">
        <f>VLOOKUP($B2461,'Cushing Balance'!$C$2:$E$500,3,TRUE)</f>
        <v>152016</v>
      </c>
      <c r="B2461" s="38">
        <v>42472</v>
      </c>
      <c r="C2461" s="32"/>
      <c r="D2461" s="101">
        <v>261.43538000000001</v>
      </c>
      <c r="E2461" s="111">
        <v>158.16</v>
      </c>
      <c r="F2461" s="111">
        <v>343.55799999999999</v>
      </c>
      <c r="G2461" s="28"/>
      <c r="H2461" s="111">
        <v>42.945999999999998</v>
      </c>
      <c r="I2461" s="111">
        <v>84.495000000000005</v>
      </c>
      <c r="J2461" s="111">
        <v>289.68</v>
      </c>
      <c r="K2461" s="111">
        <v>75.037000000000006</v>
      </c>
      <c r="L2461" s="111">
        <v>28.459937499999999</v>
      </c>
      <c r="M2461" s="117">
        <v>291.91877083333333</v>
      </c>
      <c r="N2461" s="111">
        <v>104.928</v>
      </c>
      <c r="O2461" s="116">
        <v>52.808145833333334</v>
      </c>
      <c r="P2461" s="116"/>
      <c r="Q2461" s="116"/>
      <c r="R2461" s="58">
        <v>0</v>
      </c>
      <c r="S2461" s="180">
        <v>350.0835208333333</v>
      </c>
      <c r="T2461" s="180">
        <f t="shared" si="211"/>
        <v>58.16474999999997</v>
      </c>
      <c r="V2461" s="24">
        <f t="shared" si="203"/>
        <v>1733.426234166667</v>
      </c>
      <c r="X2461" s="5">
        <v>82</v>
      </c>
      <c r="Z2461" s="20">
        <f t="shared" si="204"/>
        <v>1815.426234166667</v>
      </c>
      <c r="AA2461" s="59">
        <f t="shared" si="201"/>
        <v>42472</v>
      </c>
      <c r="AB2461" s="25">
        <v>150.54300000000001</v>
      </c>
      <c r="AC2461" s="58">
        <v>350.86399999999998</v>
      </c>
      <c r="AD2461" s="58">
        <v>358.13900000000001</v>
      </c>
      <c r="AE2461" s="58">
        <v>238.53</v>
      </c>
      <c r="AF2461" s="58">
        <v>210.102</v>
      </c>
      <c r="AG2461" s="58">
        <v>35.725999999999999</v>
      </c>
      <c r="AH2461" s="111">
        <v>81.394999999999996</v>
      </c>
      <c r="AI2461" s="28">
        <f t="shared" si="206"/>
        <v>0</v>
      </c>
      <c r="AJ2461" s="58">
        <v>16.14</v>
      </c>
      <c r="AK2461" s="58">
        <v>7.1079999999999997</v>
      </c>
      <c r="AL2461" s="28">
        <f t="shared" si="207"/>
        <v>0</v>
      </c>
      <c r="AM2461" s="28"/>
      <c r="AN2461" s="28"/>
      <c r="AQ2461" s="24">
        <f t="shared" si="208"/>
        <v>1448.547</v>
      </c>
      <c r="AS2461" s="47">
        <f t="shared" si="212"/>
        <v>315</v>
      </c>
      <c r="AU2461" s="20">
        <f t="shared" si="205"/>
        <v>1763.547</v>
      </c>
      <c r="AW2461" s="20">
        <f t="shared" si="198"/>
        <v>51.879234166666947</v>
      </c>
    </row>
    <row r="2462" spans="1:49" x14ac:dyDescent="0.25">
      <c r="A2462" t="str">
        <f>VLOOKUP($B2462,'Cushing Balance'!$C$2:$E$500,3,TRUE)</f>
        <v>152016</v>
      </c>
      <c r="B2462" s="38">
        <v>42473</v>
      </c>
      <c r="C2462" s="32"/>
      <c r="D2462" s="101">
        <v>450.96575000000001</v>
      </c>
      <c r="E2462" s="111">
        <v>165.923</v>
      </c>
      <c r="F2462" s="111">
        <v>298.10000000000002</v>
      </c>
      <c r="G2462" s="28"/>
      <c r="H2462" s="111">
        <v>77.186000000000007</v>
      </c>
      <c r="I2462" s="111">
        <v>53.898000000000003</v>
      </c>
      <c r="J2462" s="111">
        <v>291.7</v>
      </c>
      <c r="K2462" s="111">
        <v>66.304000000000002</v>
      </c>
      <c r="L2462" s="111">
        <v>28.35714583333333</v>
      </c>
      <c r="M2462" s="117">
        <v>330.48020833333334</v>
      </c>
      <c r="N2462" s="111">
        <v>109.682</v>
      </c>
      <c r="O2462" s="116">
        <v>37.843312500000003</v>
      </c>
      <c r="P2462" s="116"/>
      <c r="Q2462" s="116"/>
      <c r="R2462" s="58">
        <f t="shared" si="210"/>
        <v>0</v>
      </c>
      <c r="S2462" s="180">
        <v>361.97145833333332</v>
      </c>
      <c r="T2462" s="180">
        <f t="shared" si="211"/>
        <v>31.49124999999998</v>
      </c>
      <c r="V2462" s="24">
        <f t="shared" si="203"/>
        <v>1910.4394166666668</v>
      </c>
      <c r="X2462" s="5">
        <v>82</v>
      </c>
      <c r="Z2462" s="20">
        <f t="shared" si="204"/>
        <v>1992.4394166666668</v>
      </c>
      <c r="AA2462" s="59">
        <f t="shared" si="201"/>
        <v>42473</v>
      </c>
      <c r="AB2462" s="25">
        <v>150.279</v>
      </c>
      <c r="AC2462" s="58">
        <v>355.41800000000001</v>
      </c>
      <c r="AD2462" s="58">
        <v>375.72399999999999</v>
      </c>
      <c r="AE2462" s="58">
        <v>336.59</v>
      </c>
      <c r="AF2462" s="58">
        <v>199.97200000000001</v>
      </c>
      <c r="AG2462" s="58">
        <v>34.890999999999998</v>
      </c>
      <c r="AH2462" s="111">
        <v>114.69199999999999</v>
      </c>
      <c r="AI2462" s="28">
        <f t="shared" si="206"/>
        <v>0</v>
      </c>
      <c r="AJ2462" s="58">
        <v>11.89</v>
      </c>
      <c r="AK2462" s="58">
        <v>8.6110000000000007</v>
      </c>
      <c r="AL2462" s="28">
        <f t="shared" si="207"/>
        <v>0</v>
      </c>
      <c r="AM2462" s="28"/>
      <c r="AN2462" s="28"/>
      <c r="AQ2462" s="24">
        <f t="shared" si="208"/>
        <v>1588.0670000000002</v>
      </c>
      <c r="AS2462" s="47">
        <f t="shared" si="212"/>
        <v>315</v>
      </c>
      <c r="AU2462" s="20">
        <f t="shared" si="205"/>
        <v>1903.0670000000002</v>
      </c>
      <c r="AW2462" s="20">
        <f t="shared" si="198"/>
        <v>89.372416666666595</v>
      </c>
    </row>
    <row r="2463" spans="1:49" x14ac:dyDescent="0.25">
      <c r="A2463" t="str">
        <f>VLOOKUP($B2463,'Cushing Balance'!$C$2:$E$500,3,TRUE)</f>
        <v>152016</v>
      </c>
      <c r="B2463" s="38">
        <v>42474</v>
      </c>
      <c r="C2463" s="32"/>
      <c r="D2463" s="101">
        <v>0</v>
      </c>
      <c r="E2463" s="111">
        <v>190.53399999999999</v>
      </c>
      <c r="F2463" s="111">
        <v>350.87</v>
      </c>
      <c r="G2463" s="28"/>
      <c r="H2463" s="111">
        <v>119.142</v>
      </c>
      <c r="I2463" s="111">
        <v>69.063000000000002</v>
      </c>
      <c r="J2463" s="111">
        <v>301.58100000000002</v>
      </c>
      <c r="K2463" s="111">
        <v>70.042000000000002</v>
      </c>
      <c r="L2463" s="111">
        <v>25.175395833333333</v>
      </c>
      <c r="M2463" s="117">
        <v>303.0537291666667</v>
      </c>
      <c r="N2463" s="111">
        <v>109.68</v>
      </c>
      <c r="O2463" s="116">
        <v>56.956083333333339</v>
      </c>
      <c r="P2463" s="116"/>
      <c r="Q2463" s="116"/>
      <c r="R2463" s="58">
        <v>0</v>
      </c>
      <c r="S2463" s="180">
        <v>295.61177083333331</v>
      </c>
      <c r="T2463" s="180">
        <f t="shared" si="211"/>
        <v>-7.441958333333389</v>
      </c>
      <c r="V2463" s="24">
        <f t="shared" si="203"/>
        <v>1596.0972083333334</v>
      </c>
      <c r="X2463" s="5">
        <v>82</v>
      </c>
      <c r="Z2463" s="20">
        <f t="shared" si="204"/>
        <v>1678.0972083333334</v>
      </c>
      <c r="AA2463" s="59">
        <f t="shared" si="201"/>
        <v>42474</v>
      </c>
      <c r="AB2463" s="25">
        <v>150.685</v>
      </c>
      <c r="AC2463" s="58">
        <v>350.75599999999997</v>
      </c>
      <c r="AD2463" s="58">
        <v>392.89299999999997</v>
      </c>
      <c r="AE2463" s="58">
        <v>361.01499999999999</v>
      </c>
      <c r="AF2463" s="58">
        <v>201.93199999999999</v>
      </c>
      <c r="AG2463" s="58">
        <v>37.871000000000002</v>
      </c>
      <c r="AH2463" s="111">
        <v>113.212</v>
      </c>
      <c r="AI2463" s="28">
        <f t="shared" si="206"/>
        <v>0</v>
      </c>
      <c r="AJ2463" s="58">
        <f>AVERAGE(AJ2448:AJ2462)</f>
        <v>13.638960000000001</v>
      </c>
      <c r="AK2463" s="58">
        <v>9.4559999999999995</v>
      </c>
      <c r="AL2463" s="28">
        <f t="shared" si="207"/>
        <v>0</v>
      </c>
      <c r="AM2463" s="28"/>
      <c r="AN2463" s="28"/>
      <c r="AQ2463" s="24">
        <f t="shared" si="208"/>
        <v>1631.4589599999999</v>
      </c>
      <c r="AS2463" s="47">
        <f t="shared" si="212"/>
        <v>315</v>
      </c>
      <c r="AU2463" s="20">
        <f t="shared" si="205"/>
        <v>1946.4589599999999</v>
      </c>
      <c r="AW2463" s="20">
        <f t="shared" si="198"/>
        <v>-268.36175166666658</v>
      </c>
    </row>
    <row r="2464" spans="1:49" x14ac:dyDescent="0.25">
      <c r="A2464" t="str">
        <f>VLOOKUP($B2464,'Cushing Balance'!$C$2:$E$500,3,TRUE)</f>
        <v>152016</v>
      </c>
      <c r="B2464" s="38">
        <v>42475</v>
      </c>
      <c r="C2464" s="32"/>
      <c r="D2464" s="101">
        <v>462.26100000000002</v>
      </c>
      <c r="E2464" s="111">
        <v>190.11799999999999</v>
      </c>
      <c r="F2464" s="111">
        <v>350.70299999999997</v>
      </c>
      <c r="G2464" s="28"/>
      <c r="H2464" s="111">
        <v>171.02500000000001</v>
      </c>
      <c r="I2464" s="111">
        <v>82.1</v>
      </c>
      <c r="J2464" s="111">
        <v>305.92599999999999</v>
      </c>
      <c r="K2464" s="111">
        <v>74.084999999999994</v>
      </c>
      <c r="L2464" s="111">
        <v>28.843062499999998</v>
      </c>
      <c r="M2464" s="117">
        <v>312.35197916666669</v>
      </c>
      <c r="N2464" s="111">
        <v>102.43899999999999</v>
      </c>
      <c r="O2464" s="116">
        <v>55.046270833333338</v>
      </c>
      <c r="P2464" s="116"/>
      <c r="Q2464" s="116"/>
      <c r="R2464" s="58">
        <v>0</v>
      </c>
      <c r="S2464" s="180">
        <v>330.8137083333333</v>
      </c>
      <c r="T2464" s="180">
        <f t="shared" si="211"/>
        <v>18.461729166666601</v>
      </c>
      <c r="V2464" s="24">
        <f t="shared" si="203"/>
        <v>2134.8983125</v>
      </c>
      <c r="W2464" s="58"/>
      <c r="X2464" s="5">
        <v>82</v>
      </c>
      <c r="Y2464" s="58"/>
      <c r="Z2464" s="20">
        <f t="shared" si="204"/>
        <v>2216.8983125</v>
      </c>
      <c r="AA2464" s="59">
        <f t="shared" si="201"/>
        <v>42475</v>
      </c>
      <c r="AB2464" s="25">
        <v>152.10900000000001</v>
      </c>
      <c r="AC2464" s="58">
        <v>356.137</v>
      </c>
      <c r="AD2464" s="58">
        <v>381.23399999999998</v>
      </c>
      <c r="AE2464" s="58">
        <v>210.857</v>
      </c>
      <c r="AF2464" s="58">
        <v>199.446</v>
      </c>
      <c r="AG2464" s="58">
        <v>38.279000000000003</v>
      </c>
      <c r="AH2464" s="111">
        <v>61.250999999999998</v>
      </c>
      <c r="AI2464" s="28">
        <v>0</v>
      </c>
      <c r="AJ2464" s="58">
        <v>12.782999999999999</v>
      </c>
      <c r="AK2464" s="58">
        <v>6.7220000000000004</v>
      </c>
      <c r="AL2464" s="28">
        <f t="shared" si="207"/>
        <v>0</v>
      </c>
      <c r="AM2464" s="28"/>
      <c r="AN2464" s="28"/>
      <c r="AQ2464" s="24">
        <f t="shared" si="208"/>
        <v>1418.8179999999998</v>
      </c>
      <c r="AS2464" s="47">
        <f t="shared" si="212"/>
        <v>315</v>
      </c>
      <c r="AU2464" s="20">
        <f t="shared" si="205"/>
        <v>1733.8179999999998</v>
      </c>
      <c r="AW2464" s="20">
        <f t="shared" si="198"/>
        <v>483.08031250000022</v>
      </c>
    </row>
    <row r="2465" spans="1:49" x14ac:dyDescent="0.25">
      <c r="A2465" t="str">
        <f>VLOOKUP($B2465,'Cushing Balance'!$C$2:$E$500,3,TRUE)</f>
        <v>162016</v>
      </c>
      <c r="B2465" s="38">
        <v>42476</v>
      </c>
      <c r="C2465" s="32"/>
      <c r="D2465" s="101">
        <v>281.41899999999998</v>
      </c>
      <c r="E2465" s="111">
        <v>190.96700000000001</v>
      </c>
      <c r="F2465" s="111">
        <v>288.35000000000002</v>
      </c>
      <c r="G2465" s="28"/>
      <c r="H2465" s="111">
        <v>150.363</v>
      </c>
      <c r="I2465" s="111">
        <v>55.125999999999998</v>
      </c>
      <c r="J2465" s="111">
        <v>289.54599999999999</v>
      </c>
      <c r="K2465" s="111">
        <v>74.331999999999994</v>
      </c>
      <c r="L2465" s="111">
        <v>29.106166666666667</v>
      </c>
      <c r="M2465" s="117">
        <v>316.70699999999999</v>
      </c>
      <c r="N2465" s="111">
        <v>99.403999999999996</v>
      </c>
      <c r="O2465" s="116">
        <v>55.023000000000003</v>
      </c>
      <c r="P2465" s="116"/>
      <c r="Q2465" s="116"/>
      <c r="R2465" s="58">
        <v>0</v>
      </c>
      <c r="S2465" s="180">
        <v>346.3444791666667</v>
      </c>
      <c r="T2465" s="180">
        <f t="shared" si="211"/>
        <v>29.637479166666708</v>
      </c>
      <c r="V2465" s="24">
        <f t="shared" si="203"/>
        <v>1830.3431666666668</v>
      </c>
      <c r="X2465" s="5">
        <v>82</v>
      </c>
      <c r="Z2465" s="20">
        <f t="shared" si="204"/>
        <v>1912.3431666666668</v>
      </c>
      <c r="AA2465" s="59">
        <f t="shared" si="201"/>
        <v>42476</v>
      </c>
      <c r="AB2465" s="25">
        <v>152.506</v>
      </c>
      <c r="AC2465" s="58">
        <v>341.613</v>
      </c>
      <c r="AD2465" s="58">
        <v>363.34899999999999</v>
      </c>
      <c r="AE2465" s="58">
        <v>395.286</v>
      </c>
      <c r="AF2465" s="58">
        <v>202.505</v>
      </c>
      <c r="AG2465" s="58">
        <v>25.286999999999999</v>
      </c>
      <c r="AH2465" s="111">
        <v>59.746000000000002</v>
      </c>
      <c r="AI2465" s="28">
        <f t="shared" si="206"/>
        <v>0</v>
      </c>
      <c r="AJ2465" s="58">
        <v>8.7279999999999998</v>
      </c>
      <c r="AK2465" s="58">
        <v>10.84</v>
      </c>
      <c r="AL2465" s="28">
        <f t="shared" si="207"/>
        <v>0</v>
      </c>
      <c r="AM2465" s="28"/>
      <c r="AN2465" s="28"/>
      <c r="AQ2465" s="24">
        <f t="shared" si="208"/>
        <v>1559.8600000000001</v>
      </c>
      <c r="AS2465" s="47">
        <f>315*0.8</f>
        <v>252</v>
      </c>
      <c r="AU2465" s="20">
        <f t="shared" si="205"/>
        <v>1811.8600000000001</v>
      </c>
      <c r="AW2465" s="20">
        <f t="shared" si="198"/>
        <v>100.48316666666665</v>
      </c>
    </row>
    <row r="2466" spans="1:49" x14ac:dyDescent="0.25">
      <c r="A2466" t="str">
        <f>VLOOKUP($B2466,'Cushing Balance'!$C$2:$E$500,3,TRUE)</f>
        <v>162016</v>
      </c>
      <c r="B2466" s="38">
        <v>42477</v>
      </c>
      <c r="C2466" s="32"/>
      <c r="D2466" s="101">
        <v>77.052000000000007</v>
      </c>
      <c r="E2466" s="111">
        <v>187.49600000000001</v>
      </c>
      <c r="F2466" s="111">
        <v>177.90600000000001</v>
      </c>
      <c r="G2466" s="28"/>
      <c r="H2466" s="111">
        <v>106.529</v>
      </c>
      <c r="I2466" s="111">
        <v>55.789000000000001</v>
      </c>
      <c r="J2466" s="111">
        <v>289.90899999999999</v>
      </c>
      <c r="K2466" s="111">
        <v>73.001999999999995</v>
      </c>
      <c r="L2466" s="111">
        <v>28.932708333333331</v>
      </c>
      <c r="M2466" s="117">
        <v>381.3578333333333</v>
      </c>
      <c r="N2466" s="111">
        <v>100.101</v>
      </c>
      <c r="O2466" s="116">
        <v>42.450812499999998</v>
      </c>
      <c r="P2466" s="116"/>
      <c r="Q2466" s="116"/>
      <c r="R2466" s="58">
        <v>0</v>
      </c>
      <c r="S2466" s="180">
        <v>360.39962500000001</v>
      </c>
      <c r="T2466" s="180">
        <f t="shared" si="211"/>
        <v>-20.958208333333289</v>
      </c>
      <c r="V2466" s="24">
        <f t="shared" si="203"/>
        <v>1520.5253541666664</v>
      </c>
      <c r="X2466" s="5">
        <v>82</v>
      </c>
      <c r="Z2466" s="20">
        <f t="shared" si="204"/>
        <v>1602.5253541666664</v>
      </c>
      <c r="AA2466" s="59">
        <f t="shared" si="201"/>
        <v>42477</v>
      </c>
      <c r="AB2466" s="25">
        <v>151.46899999999999</v>
      </c>
      <c r="AC2466" s="58">
        <v>353.94099999999997</v>
      </c>
      <c r="AD2466" s="58">
        <v>372.04</v>
      </c>
      <c r="AE2466" s="58">
        <v>386.61500000000001</v>
      </c>
      <c r="AF2466" s="58">
        <v>208.626</v>
      </c>
      <c r="AG2466" s="58">
        <v>24.106999999999999</v>
      </c>
      <c r="AH2466" s="111">
        <v>102.398</v>
      </c>
      <c r="AI2466" s="28">
        <f t="shared" si="206"/>
        <v>0</v>
      </c>
      <c r="AJ2466" s="58">
        <v>8.4649999999999999</v>
      </c>
      <c r="AK2466" s="58">
        <v>9.5449999999999999</v>
      </c>
      <c r="AL2466" s="28">
        <f t="shared" si="207"/>
        <v>0</v>
      </c>
      <c r="AM2466" s="28"/>
      <c r="AN2466" s="28"/>
      <c r="AQ2466" s="24">
        <f t="shared" si="208"/>
        <v>1617.2059999999999</v>
      </c>
      <c r="AS2466" s="47">
        <f t="shared" ref="AS2466:AS2471" si="213">315*0.8</f>
        <v>252</v>
      </c>
      <c r="AU2466" s="20">
        <f t="shared" si="205"/>
        <v>1869.2059999999999</v>
      </c>
      <c r="AW2466" s="20">
        <f t="shared" si="198"/>
        <v>-266.68064583333353</v>
      </c>
    </row>
    <row r="2467" spans="1:49" x14ac:dyDescent="0.25">
      <c r="A2467" t="str">
        <f>VLOOKUP($B2467,'Cushing Balance'!$C$2:$E$500,3,TRUE)</f>
        <v>162016</v>
      </c>
      <c r="B2467" s="38">
        <v>42478</v>
      </c>
      <c r="C2467" s="32"/>
      <c r="D2467" s="101">
        <v>465.68</v>
      </c>
      <c r="E2467" s="111">
        <v>191.327</v>
      </c>
      <c r="F2467" s="111">
        <v>156.96299999999999</v>
      </c>
      <c r="G2467" s="28"/>
      <c r="H2467" s="111">
        <v>134.86000000000001</v>
      </c>
      <c r="I2467" s="111">
        <v>73.206999999999994</v>
      </c>
      <c r="J2467" s="111">
        <v>323.86599999999999</v>
      </c>
      <c r="K2467" s="111">
        <v>71.417000000000002</v>
      </c>
      <c r="L2467" s="111">
        <v>28.998854166666668</v>
      </c>
      <c r="M2467" s="117">
        <v>315.83743750000002</v>
      </c>
      <c r="N2467" s="111">
        <v>62.456000000000003</v>
      </c>
      <c r="O2467" s="116">
        <v>46.959249999999997</v>
      </c>
      <c r="P2467" s="116"/>
      <c r="Q2467" s="116"/>
      <c r="R2467" s="58">
        <v>0</v>
      </c>
      <c r="S2467" s="180">
        <v>374.529875</v>
      </c>
      <c r="T2467" s="180">
        <f t="shared" si="211"/>
        <v>58.692437499999983</v>
      </c>
      <c r="V2467" s="24">
        <f t="shared" si="203"/>
        <v>1871.5715416666667</v>
      </c>
      <c r="X2467" s="5">
        <v>82</v>
      </c>
      <c r="Z2467" s="20">
        <f t="shared" si="204"/>
        <v>1953.5715416666667</v>
      </c>
      <c r="AA2467" s="59">
        <f t="shared" si="201"/>
        <v>42478</v>
      </c>
      <c r="AB2467" s="25">
        <v>151.5</v>
      </c>
      <c r="AC2467" s="58">
        <v>350.13499999999999</v>
      </c>
      <c r="AD2467" s="58">
        <v>367.25299999999999</v>
      </c>
      <c r="AE2467" s="58">
        <v>167.34399999999999</v>
      </c>
      <c r="AF2467" s="58">
        <v>190.84100000000001</v>
      </c>
      <c r="AG2467" s="58">
        <v>19.829000000000001</v>
      </c>
      <c r="AH2467" s="111">
        <v>137.93199999999999</v>
      </c>
      <c r="AI2467" s="28">
        <f t="shared" si="206"/>
        <v>0</v>
      </c>
      <c r="AJ2467" s="58">
        <v>8.5820000000000007</v>
      </c>
      <c r="AK2467" s="58">
        <v>6.9509999999999996</v>
      </c>
      <c r="AL2467" s="28">
        <f t="shared" si="207"/>
        <v>0</v>
      </c>
      <c r="AM2467" s="28"/>
      <c r="AN2467" s="28"/>
      <c r="AQ2467" s="24">
        <f t="shared" si="208"/>
        <v>1400.367</v>
      </c>
      <c r="AS2467" s="47">
        <f t="shared" si="213"/>
        <v>252</v>
      </c>
      <c r="AU2467" s="20">
        <f t="shared" si="205"/>
        <v>1652.367</v>
      </c>
      <c r="AW2467" s="20">
        <f t="shared" si="198"/>
        <v>301.20454166666673</v>
      </c>
    </row>
    <row r="2468" spans="1:49" x14ac:dyDescent="0.25">
      <c r="A2468" t="str">
        <f>VLOOKUP($B2468,'Cushing Balance'!$C$2:$E$500,3,TRUE)</f>
        <v>162016</v>
      </c>
      <c r="B2468" s="38">
        <v>42479</v>
      </c>
      <c r="C2468" s="32"/>
      <c r="D2468" s="101">
        <v>253.04599999999999</v>
      </c>
      <c r="E2468" s="111">
        <v>168.601</v>
      </c>
      <c r="F2468" s="111">
        <v>334.387</v>
      </c>
      <c r="G2468" s="28"/>
      <c r="H2468" s="111">
        <v>130.88999999999999</v>
      </c>
      <c r="I2468" s="111">
        <v>63.658999999999999</v>
      </c>
      <c r="J2468" s="111">
        <v>328.94299999999998</v>
      </c>
      <c r="K2468" s="111">
        <v>64.093999999999994</v>
      </c>
      <c r="L2468" s="111">
        <v>28.013000000000002</v>
      </c>
      <c r="M2468" s="117">
        <v>298.66635416666668</v>
      </c>
      <c r="N2468" s="111">
        <v>60.81</v>
      </c>
      <c r="O2468" s="116">
        <v>40.000291666666662</v>
      </c>
      <c r="P2468" s="116"/>
      <c r="Q2468" s="116"/>
      <c r="R2468" s="58">
        <v>0</v>
      </c>
      <c r="S2468" s="180">
        <v>310.58614583333332</v>
      </c>
      <c r="T2468" s="180">
        <f t="shared" si="211"/>
        <v>11.91979166666664</v>
      </c>
      <c r="V2468" s="24">
        <f t="shared" si="203"/>
        <v>1771.1096458333332</v>
      </c>
      <c r="X2468" s="5">
        <v>82</v>
      </c>
      <c r="Z2468" s="20">
        <f t="shared" si="204"/>
        <v>1853.1096458333332</v>
      </c>
      <c r="AA2468" s="59">
        <f t="shared" si="201"/>
        <v>42479</v>
      </c>
      <c r="AB2468" s="25">
        <v>150.31800000000001</v>
      </c>
      <c r="AC2468" s="58">
        <v>331.86099999999999</v>
      </c>
      <c r="AD2468" s="58">
        <v>369.584</v>
      </c>
      <c r="AE2468" s="58">
        <v>230.119</v>
      </c>
      <c r="AF2468" s="58">
        <v>211.624</v>
      </c>
      <c r="AG2468" s="58">
        <v>38.432000000000002</v>
      </c>
      <c r="AH2468" s="111">
        <v>100.345</v>
      </c>
      <c r="AI2468" s="28">
        <v>0</v>
      </c>
      <c r="AJ2468" s="58">
        <v>8.6180000000000003</v>
      </c>
      <c r="AK2468" s="58">
        <v>7.0339999999999998</v>
      </c>
      <c r="AL2468" s="28">
        <f t="shared" si="207"/>
        <v>0</v>
      </c>
      <c r="AM2468" s="28"/>
      <c r="AN2468" s="28"/>
      <c r="AQ2468" s="24">
        <f t="shared" si="208"/>
        <v>1447.9349999999999</v>
      </c>
      <c r="AS2468" s="47">
        <f t="shared" si="213"/>
        <v>252</v>
      </c>
      <c r="AU2468" s="20">
        <f t="shared" si="205"/>
        <v>1699.9349999999999</v>
      </c>
      <c r="AW2468" s="20">
        <f t="shared" si="198"/>
        <v>153.17464583333322</v>
      </c>
    </row>
    <row r="2469" spans="1:49" x14ac:dyDescent="0.25">
      <c r="A2469" t="str">
        <f>VLOOKUP($B2469,'Cushing Balance'!$C$2:$E$500,3,TRUE)</f>
        <v>162016</v>
      </c>
      <c r="B2469" s="38">
        <v>42480</v>
      </c>
      <c r="C2469" s="32"/>
      <c r="D2469" s="101">
        <v>136.059</v>
      </c>
      <c r="E2469" s="111">
        <v>114.53100000000001</v>
      </c>
      <c r="F2469" s="111">
        <v>276.42</v>
      </c>
      <c r="G2469" s="28"/>
      <c r="H2469" s="111">
        <v>163.709</v>
      </c>
      <c r="I2469" s="111">
        <v>74.61</v>
      </c>
      <c r="J2469" s="111">
        <v>314.245</v>
      </c>
      <c r="K2469" s="111">
        <v>68.792000000000002</v>
      </c>
      <c r="L2469" s="111">
        <v>28.664187500000001</v>
      </c>
      <c r="M2469" s="117">
        <v>307.31681250000003</v>
      </c>
      <c r="N2469" s="111">
        <v>94.483000000000004</v>
      </c>
      <c r="O2469" s="116">
        <v>51.665645833333336</v>
      </c>
      <c r="P2469" s="116"/>
      <c r="Q2469" s="116"/>
      <c r="R2469" s="58">
        <v>0</v>
      </c>
      <c r="S2469" s="180">
        <v>379.2054583333333</v>
      </c>
      <c r="T2469" s="180">
        <f t="shared" si="211"/>
        <v>71.888645833333271</v>
      </c>
      <c r="V2469" s="24">
        <f t="shared" si="203"/>
        <v>1630.4956458333334</v>
      </c>
      <c r="X2469" s="5">
        <v>82</v>
      </c>
      <c r="Z2469" s="20">
        <f t="shared" si="204"/>
        <v>1712.4956458333334</v>
      </c>
      <c r="AA2469" s="59">
        <f t="shared" si="201"/>
        <v>42480</v>
      </c>
      <c r="AB2469" s="25">
        <v>149.20599999999999</v>
      </c>
      <c r="AC2469" s="58">
        <v>360.61399999999998</v>
      </c>
      <c r="AD2469" s="58">
        <v>376.37</v>
      </c>
      <c r="AE2469" s="58">
        <v>84.287999999999997</v>
      </c>
      <c r="AF2469" s="58">
        <v>202.465</v>
      </c>
      <c r="AG2469" s="58">
        <v>38.44</v>
      </c>
      <c r="AH2469" s="111">
        <v>160.136</v>
      </c>
      <c r="AI2469" s="28">
        <v>0</v>
      </c>
      <c r="AJ2469" s="58">
        <v>8.5719999999999992</v>
      </c>
      <c r="AK2469" s="58">
        <v>6.3620000000000001</v>
      </c>
      <c r="AL2469" s="28">
        <f t="shared" si="207"/>
        <v>0</v>
      </c>
      <c r="AM2469" s="28"/>
      <c r="AN2469" s="28"/>
      <c r="AQ2469" s="24">
        <f t="shared" si="208"/>
        <v>1386.453</v>
      </c>
      <c r="AS2469" s="47">
        <f t="shared" si="213"/>
        <v>252</v>
      </c>
      <c r="AU2469" s="20">
        <f t="shared" si="205"/>
        <v>1638.453</v>
      </c>
      <c r="AW2469" s="20">
        <f t="shared" si="198"/>
        <v>74.042645833333381</v>
      </c>
    </row>
    <row r="2470" spans="1:49" x14ac:dyDescent="0.25">
      <c r="A2470" t="str">
        <f>VLOOKUP($B2470,'Cushing Balance'!$C$2:$E$500,3,TRUE)</f>
        <v>162016</v>
      </c>
      <c r="B2470" s="38">
        <v>42481</v>
      </c>
      <c r="C2470" s="32"/>
      <c r="D2470" s="101">
        <v>329.62700000000001</v>
      </c>
      <c r="E2470" s="111">
        <v>120.883</v>
      </c>
      <c r="F2470" s="111">
        <v>363.97199999999998</v>
      </c>
      <c r="G2470" s="28"/>
      <c r="H2470" s="111">
        <v>187.81100000000001</v>
      </c>
      <c r="I2470" s="111">
        <v>68.869</v>
      </c>
      <c r="J2470" s="111">
        <v>330.714</v>
      </c>
      <c r="K2470" s="111">
        <v>73.480999999999995</v>
      </c>
      <c r="L2470" s="111">
        <v>29.175562500000002</v>
      </c>
      <c r="M2470" s="117">
        <v>298.34949999999998</v>
      </c>
      <c r="N2470" s="111">
        <v>122.911</v>
      </c>
      <c r="O2470" s="116">
        <v>53.371479166666667</v>
      </c>
      <c r="P2470" s="116"/>
      <c r="Q2470" s="116"/>
      <c r="R2470" s="58">
        <f t="shared" si="210"/>
        <v>0</v>
      </c>
      <c r="S2470" s="180">
        <v>347.0289166666667</v>
      </c>
      <c r="T2470" s="180">
        <f t="shared" si="211"/>
        <v>48.679416666666725</v>
      </c>
      <c r="V2470" s="24">
        <f t="shared" si="203"/>
        <v>1979.1645416666668</v>
      </c>
      <c r="X2470" s="5">
        <v>82</v>
      </c>
      <c r="Z2470" s="20">
        <f t="shared" si="204"/>
        <v>2061.164541666667</v>
      </c>
      <c r="AA2470" s="59">
        <f t="shared" si="201"/>
        <v>42481</v>
      </c>
      <c r="AB2470" s="25">
        <v>152.345</v>
      </c>
      <c r="AC2470" s="58">
        <v>347.96100000000001</v>
      </c>
      <c r="AD2470" s="58">
        <v>385.55099999999999</v>
      </c>
      <c r="AE2470" s="58">
        <v>186.09299999999999</v>
      </c>
      <c r="AF2470" s="58">
        <v>197.30799999999999</v>
      </c>
      <c r="AG2470" s="58">
        <v>35.270000000000003</v>
      </c>
      <c r="AH2470" s="111">
        <v>108.155</v>
      </c>
      <c r="AI2470" s="28">
        <v>0</v>
      </c>
      <c r="AJ2470" s="58">
        <v>8.89</v>
      </c>
      <c r="AK2470" s="58">
        <v>6.3419999999999996</v>
      </c>
      <c r="AL2470" s="28">
        <f t="shared" si="207"/>
        <v>0</v>
      </c>
      <c r="AM2470" s="28"/>
      <c r="AN2470" s="28"/>
      <c r="AQ2470" s="24">
        <f t="shared" si="208"/>
        <v>1427.9150000000002</v>
      </c>
      <c r="AS2470" s="47">
        <f t="shared" si="213"/>
        <v>252</v>
      </c>
      <c r="AU2470" s="20">
        <f t="shared" si="205"/>
        <v>1679.9150000000002</v>
      </c>
      <c r="AW2470" s="20">
        <f t="shared" si="198"/>
        <v>381.2495416666668</v>
      </c>
    </row>
    <row r="2471" spans="1:49" x14ac:dyDescent="0.25">
      <c r="A2471" t="str">
        <f>VLOOKUP($B2471,'Cushing Balance'!$C$2:$E$500,3,TRUE)</f>
        <v>162016</v>
      </c>
      <c r="B2471" s="38">
        <v>42482</v>
      </c>
      <c r="C2471" s="32"/>
      <c r="D2471" s="101">
        <v>184.21100000000001</v>
      </c>
      <c r="E2471" s="111">
        <v>122.15900000000001</v>
      </c>
      <c r="F2471" s="111">
        <v>354.06400000000002</v>
      </c>
      <c r="G2471" s="28"/>
      <c r="H2471" s="111">
        <v>182.679</v>
      </c>
      <c r="I2471" s="111">
        <v>75.525999999999996</v>
      </c>
      <c r="J2471" s="111">
        <v>331.173</v>
      </c>
      <c r="K2471" s="111">
        <v>70.510000000000005</v>
      </c>
      <c r="L2471" s="111">
        <v>29.09227083333333</v>
      </c>
      <c r="M2471" s="117">
        <v>369.01362499999999</v>
      </c>
      <c r="N2471" s="111">
        <v>115.855</v>
      </c>
      <c r="O2471" s="116">
        <v>41.368354166666663</v>
      </c>
      <c r="P2471" s="116"/>
      <c r="Q2471" s="116"/>
      <c r="R2471" s="58">
        <f t="shared" si="210"/>
        <v>0</v>
      </c>
      <c r="S2471" s="180">
        <v>354.55937499999999</v>
      </c>
      <c r="T2471" s="180">
        <f t="shared" si="211"/>
        <v>-14.454250000000002</v>
      </c>
      <c r="V2471" s="24">
        <f t="shared" si="203"/>
        <v>1875.6512499999999</v>
      </c>
      <c r="X2471" s="5">
        <v>82</v>
      </c>
      <c r="Z2471" s="20">
        <f t="shared" si="204"/>
        <v>1957.6512499999999</v>
      </c>
      <c r="AA2471" s="59">
        <f t="shared" si="201"/>
        <v>42482</v>
      </c>
      <c r="AB2471" s="25">
        <v>151.38399999999999</v>
      </c>
      <c r="AC2471" s="58">
        <v>352.995</v>
      </c>
      <c r="AD2471" s="58">
        <v>449.81700000000001</v>
      </c>
      <c r="AE2471" s="58">
        <v>183.2</v>
      </c>
      <c r="AF2471" s="58">
        <v>192.36600000000001</v>
      </c>
      <c r="AG2471" s="58">
        <v>24.631</v>
      </c>
      <c r="AH2471" s="111">
        <v>91.516000000000005</v>
      </c>
      <c r="AI2471" s="28">
        <f t="shared" si="206"/>
        <v>0</v>
      </c>
      <c r="AJ2471" s="58">
        <v>8.9039999999999999</v>
      </c>
      <c r="AK2471" s="58">
        <v>6.7830000000000004</v>
      </c>
      <c r="AL2471" s="28">
        <f t="shared" si="207"/>
        <v>0</v>
      </c>
      <c r="AM2471" s="28"/>
      <c r="AN2471" s="28"/>
      <c r="AQ2471" s="24">
        <f t="shared" si="208"/>
        <v>1461.596</v>
      </c>
      <c r="AS2471" s="47">
        <f t="shared" si="213"/>
        <v>252</v>
      </c>
      <c r="AU2471" s="20">
        <f t="shared" si="205"/>
        <v>1713.596</v>
      </c>
      <c r="AW2471" s="20">
        <f t="shared" si="198"/>
        <v>244.05524999999989</v>
      </c>
    </row>
    <row r="2472" spans="1:49" x14ac:dyDescent="0.25">
      <c r="A2472" t="str">
        <f>VLOOKUP($B2472,'Cushing Balance'!$C$2:$E$500,3,TRUE)</f>
        <v>172016</v>
      </c>
      <c r="B2472" s="38">
        <v>42483</v>
      </c>
      <c r="C2472" s="32"/>
      <c r="D2472" s="101">
        <v>268.19900000000001</v>
      </c>
      <c r="E2472" s="111">
        <v>127.88800000000001</v>
      </c>
      <c r="F2472" s="111">
        <v>347.56400000000002</v>
      </c>
      <c r="G2472" s="28"/>
      <c r="H2472" s="111">
        <v>90.722999999999999</v>
      </c>
      <c r="I2472" s="111">
        <v>75.230999999999995</v>
      </c>
      <c r="J2472" s="111">
        <v>329.13</v>
      </c>
      <c r="K2472" s="111">
        <v>73.415999999999997</v>
      </c>
      <c r="L2472" s="111">
        <v>29.229104166666669</v>
      </c>
      <c r="M2472" s="117">
        <v>389.06231250000002</v>
      </c>
      <c r="N2472" s="111">
        <v>117.155</v>
      </c>
      <c r="O2472" s="116">
        <v>51.257270833333337</v>
      </c>
      <c r="P2472" s="116"/>
      <c r="Q2472" s="116"/>
      <c r="R2472" s="58">
        <f t="shared" si="210"/>
        <v>0</v>
      </c>
      <c r="S2472" s="180">
        <v>370.61879166666671</v>
      </c>
      <c r="T2472" s="180">
        <f t="shared" si="211"/>
        <v>-18.443520833333309</v>
      </c>
      <c r="V2472" s="24">
        <f t="shared" si="203"/>
        <v>1898.8546875000002</v>
      </c>
      <c r="X2472" s="5">
        <v>82</v>
      </c>
      <c r="Z2472" s="20">
        <f t="shared" si="204"/>
        <v>1980.8546875000002</v>
      </c>
      <c r="AA2472" s="59">
        <f t="shared" si="201"/>
        <v>42483</v>
      </c>
      <c r="AB2472" s="25">
        <v>151.58099999999999</v>
      </c>
      <c r="AC2472" s="58">
        <v>351.05599999999998</v>
      </c>
      <c r="AD2472" s="58">
        <v>449.82100000000003</v>
      </c>
      <c r="AE2472" s="58">
        <v>250.316</v>
      </c>
      <c r="AF2472" s="58">
        <v>208.00200000000001</v>
      </c>
      <c r="AG2472" s="58">
        <v>5.0259999999999998</v>
      </c>
      <c r="AH2472" s="111">
        <v>90.039000000000001</v>
      </c>
      <c r="AI2472" s="28">
        <f t="shared" si="206"/>
        <v>0</v>
      </c>
      <c r="AJ2472" s="58">
        <v>9.0050000000000008</v>
      </c>
      <c r="AK2472" s="58">
        <v>6.8529999999999998</v>
      </c>
      <c r="AL2472" s="28">
        <f t="shared" si="207"/>
        <v>0</v>
      </c>
      <c r="AM2472" s="28"/>
      <c r="AN2472" s="28"/>
      <c r="AQ2472" s="24">
        <f t="shared" si="208"/>
        <v>1521.6990000000001</v>
      </c>
      <c r="AS2472" s="47">
        <f t="shared" ref="AS2472:AS2485" si="214">315*0.9</f>
        <v>283.5</v>
      </c>
      <c r="AU2472" s="20">
        <f t="shared" si="205"/>
        <v>1805.1990000000001</v>
      </c>
      <c r="AW2472" s="20">
        <f t="shared" si="198"/>
        <v>175.65568750000011</v>
      </c>
    </row>
    <row r="2473" spans="1:49" x14ac:dyDescent="0.25">
      <c r="A2473" t="str">
        <f>VLOOKUP($B2473,'Cushing Balance'!$C$2:$E$500,3,TRUE)</f>
        <v>172016</v>
      </c>
      <c r="B2473" s="38">
        <v>42484</v>
      </c>
      <c r="C2473" s="32"/>
      <c r="D2473" s="101">
        <v>329.149</v>
      </c>
      <c r="E2473" s="111">
        <v>141.98699999999999</v>
      </c>
      <c r="F2473" s="111">
        <v>335.06799999999998</v>
      </c>
      <c r="G2473" s="28"/>
      <c r="H2473" s="111">
        <v>88.671999999999997</v>
      </c>
      <c r="I2473" s="111">
        <v>87.397999999999996</v>
      </c>
      <c r="J2473" s="111">
        <v>322.57799999999997</v>
      </c>
      <c r="K2473" s="111">
        <v>72.03</v>
      </c>
      <c r="L2473" s="111">
        <v>29.7105</v>
      </c>
      <c r="M2473" s="117">
        <v>364.38549999999998</v>
      </c>
      <c r="N2473" s="111">
        <v>120.611</v>
      </c>
      <c r="O2473" s="116">
        <v>37.091145833333336</v>
      </c>
      <c r="P2473" s="116"/>
      <c r="Q2473" s="116"/>
      <c r="R2473" s="58">
        <f t="shared" si="210"/>
        <v>0</v>
      </c>
      <c r="S2473" s="180">
        <v>342.43799999999999</v>
      </c>
      <c r="T2473" s="180">
        <f t="shared" si="211"/>
        <v>-21.947499999999991</v>
      </c>
      <c r="V2473" s="24">
        <f t="shared" si="203"/>
        <v>1928.680145833333</v>
      </c>
      <c r="X2473" s="5">
        <v>82</v>
      </c>
      <c r="Z2473" s="20">
        <f t="shared" si="204"/>
        <v>2010.680145833333</v>
      </c>
      <c r="AA2473" s="59">
        <f t="shared" si="201"/>
        <v>42484</v>
      </c>
      <c r="AB2473" s="25">
        <v>152.279</v>
      </c>
      <c r="AC2473" s="58">
        <v>343.34</v>
      </c>
      <c r="AD2473" s="58">
        <v>438.84199999999998</v>
      </c>
      <c r="AE2473" s="58">
        <v>380.68</v>
      </c>
      <c r="AF2473" s="58">
        <v>224.97499999999999</v>
      </c>
      <c r="AG2473" s="58">
        <v>22.893000000000001</v>
      </c>
      <c r="AH2473" s="111">
        <v>50.972000000000001</v>
      </c>
      <c r="AI2473" s="28">
        <f t="shared" si="206"/>
        <v>0</v>
      </c>
      <c r="AJ2473" s="58">
        <v>9.0359999999999996</v>
      </c>
      <c r="AK2473" s="58">
        <v>8.7430000000000003</v>
      </c>
      <c r="AL2473" s="28">
        <f t="shared" si="207"/>
        <v>0</v>
      </c>
      <c r="AM2473" s="28"/>
      <c r="AN2473" s="28"/>
      <c r="AQ2473" s="24">
        <f t="shared" si="208"/>
        <v>1631.76</v>
      </c>
      <c r="AS2473" s="47">
        <f t="shared" si="214"/>
        <v>283.5</v>
      </c>
      <c r="AU2473" s="20">
        <f t="shared" si="205"/>
        <v>1915.26</v>
      </c>
      <c r="AW2473" s="20">
        <f t="shared" si="198"/>
        <v>95.420145833332981</v>
      </c>
    </row>
    <row r="2474" spans="1:49" x14ac:dyDescent="0.25">
      <c r="A2474" t="str">
        <f>VLOOKUP($B2474,'Cushing Balance'!$C$2:$E$500,3,TRUE)</f>
        <v>172016</v>
      </c>
      <c r="B2474" s="38">
        <v>42485</v>
      </c>
      <c r="C2474" s="32"/>
      <c r="D2474" s="101">
        <v>58.570999999999998</v>
      </c>
      <c r="E2474" s="111">
        <v>170.56399999999999</v>
      </c>
      <c r="F2474" s="111">
        <v>341.74299999999999</v>
      </c>
      <c r="G2474" s="28"/>
      <c r="H2474" s="111">
        <v>119.38</v>
      </c>
      <c r="I2474" s="111">
        <v>85.096000000000004</v>
      </c>
      <c r="J2474" s="111">
        <v>327.54599999999999</v>
      </c>
      <c r="K2474" s="111">
        <v>73.13</v>
      </c>
      <c r="L2474" s="111">
        <v>29.78125</v>
      </c>
      <c r="M2474" s="117">
        <v>290.87429166666669</v>
      </c>
      <c r="N2474" s="111">
        <v>112.65600000000001</v>
      </c>
      <c r="O2474" s="116">
        <v>44.097479166666666</v>
      </c>
      <c r="P2474" s="116"/>
      <c r="Q2474" s="116"/>
      <c r="R2474" s="58">
        <v>0</v>
      </c>
      <c r="S2474" s="180">
        <v>370.21806249999997</v>
      </c>
      <c r="T2474" s="180">
        <f t="shared" si="211"/>
        <v>79.343770833333281</v>
      </c>
      <c r="V2474" s="24">
        <f t="shared" si="203"/>
        <v>1653.4390208333332</v>
      </c>
      <c r="X2474" s="5">
        <v>82</v>
      </c>
      <c r="Z2474" s="20">
        <f t="shared" si="204"/>
        <v>1735.4390208333332</v>
      </c>
      <c r="AA2474" s="59">
        <f t="shared" si="201"/>
        <v>42485</v>
      </c>
      <c r="AB2474" s="25">
        <v>151.34800000000001</v>
      </c>
      <c r="AC2474" s="58">
        <v>347.226</v>
      </c>
      <c r="AD2474" s="58">
        <v>290.84100000000001</v>
      </c>
      <c r="AE2474" s="58">
        <v>225.976</v>
      </c>
      <c r="AF2474" s="58">
        <v>210.916</v>
      </c>
      <c r="AG2474" s="58">
        <v>23.391999999999999</v>
      </c>
      <c r="AH2474" s="111">
        <v>64.302000000000007</v>
      </c>
      <c r="AI2474" s="28">
        <f t="shared" si="206"/>
        <v>0</v>
      </c>
      <c r="AJ2474" s="58">
        <v>9.0890000000000004</v>
      </c>
      <c r="AK2474" s="58">
        <v>10.183</v>
      </c>
      <c r="AL2474" s="28">
        <f t="shared" si="207"/>
        <v>0</v>
      </c>
      <c r="AM2474" s="28"/>
      <c r="AN2474" s="28"/>
      <c r="AQ2474" s="24">
        <f t="shared" si="208"/>
        <v>1333.2729999999999</v>
      </c>
      <c r="AS2474" s="47">
        <f t="shared" si="214"/>
        <v>283.5</v>
      </c>
      <c r="AU2474" s="20">
        <f t="shared" si="205"/>
        <v>1616.7729999999999</v>
      </c>
      <c r="AW2474" s="20">
        <f t="shared" si="198"/>
        <v>118.66602083333328</v>
      </c>
    </row>
    <row r="2475" spans="1:49" x14ac:dyDescent="0.25">
      <c r="A2475" t="str">
        <f>VLOOKUP($B2475,'Cushing Balance'!$C$2:$E$500,3,TRUE)</f>
        <v>172016</v>
      </c>
      <c r="B2475" s="38">
        <v>42486</v>
      </c>
      <c r="C2475" s="32"/>
      <c r="D2475" s="101">
        <v>228.29499999999999</v>
      </c>
      <c r="E2475" s="111">
        <v>120.575</v>
      </c>
      <c r="F2475" s="111">
        <v>348.44600000000003</v>
      </c>
      <c r="G2475" s="28"/>
      <c r="H2475" s="111">
        <v>81.448999999999998</v>
      </c>
      <c r="I2475" s="111">
        <v>46.777999999999999</v>
      </c>
      <c r="J2475" s="111">
        <v>327.64299999999997</v>
      </c>
      <c r="K2475" s="111">
        <v>71.713999999999999</v>
      </c>
      <c r="L2475" s="111">
        <v>28.723208333333332</v>
      </c>
      <c r="M2475" s="117">
        <v>273.33168749999999</v>
      </c>
      <c r="N2475" s="111">
        <v>106.643</v>
      </c>
      <c r="O2475" s="116">
        <v>53.386520833333336</v>
      </c>
      <c r="P2475" s="116"/>
      <c r="Q2475" s="116"/>
      <c r="R2475" s="58">
        <f t="shared" si="210"/>
        <v>0</v>
      </c>
      <c r="S2475" s="180">
        <v>302.1374166666667</v>
      </c>
      <c r="T2475" s="180">
        <f t="shared" si="211"/>
        <v>28.805729166666708</v>
      </c>
      <c r="V2475" s="24">
        <f t="shared" si="203"/>
        <v>1686.9844166666667</v>
      </c>
      <c r="X2475" s="5">
        <v>82</v>
      </c>
      <c r="Z2475" s="20">
        <f t="shared" si="204"/>
        <v>1768.9844166666667</v>
      </c>
      <c r="AA2475" s="59">
        <f t="shared" si="201"/>
        <v>42486</v>
      </c>
      <c r="AB2475" s="25">
        <v>153.93700000000001</v>
      </c>
      <c r="AC2475" s="58">
        <v>353.88799999999998</v>
      </c>
      <c r="AD2475" s="58">
        <v>428.154</v>
      </c>
      <c r="AE2475" s="58">
        <v>335.41300000000001</v>
      </c>
      <c r="AF2475" s="58">
        <v>196.86500000000001</v>
      </c>
      <c r="AG2475" s="58">
        <v>23.283000000000001</v>
      </c>
      <c r="AH2475" s="111">
        <v>88.081999999999994</v>
      </c>
      <c r="AI2475" s="28">
        <f t="shared" si="206"/>
        <v>0</v>
      </c>
      <c r="AJ2475" s="58">
        <v>9.0549999999999997</v>
      </c>
      <c r="AK2475" s="58">
        <v>7.9539999999999997</v>
      </c>
      <c r="AL2475" s="28">
        <f t="shared" si="207"/>
        <v>0</v>
      </c>
      <c r="AM2475" s="28"/>
      <c r="AN2475" s="28"/>
      <c r="AQ2475" s="24">
        <f t="shared" si="208"/>
        <v>1596.6309999999999</v>
      </c>
      <c r="AS2475" s="47">
        <f t="shared" si="214"/>
        <v>283.5</v>
      </c>
      <c r="AU2475" s="20">
        <f t="shared" si="205"/>
        <v>1880.1309999999999</v>
      </c>
      <c r="AW2475" s="20">
        <f t="shared" si="198"/>
        <v>-111.14658333333318</v>
      </c>
    </row>
    <row r="2476" spans="1:49" x14ac:dyDescent="0.25">
      <c r="A2476" t="str">
        <f>VLOOKUP($B2476,'Cushing Balance'!$C$2:$E$500,3,TRUE)</f>
        <v>172016</v>
      </c>
      <c r="B2476" s="38">
        <v>42487</v>
      </c>
      <c r="C2476" s="32"/>
      <c r="D2476" s="101">
        <v>201.21299999999999</v>
      </c>
      <c r="E2476" s="111">
        <v>131.75800000000001</v>
      </c>
      <c r="F2476" s="111">
        <v>312.798</v>
      </c>
      <c r="G2476" s="28"/>
      <c r="H2476" s="111">
        <v>46.417000000000002</v>
      </c>
      <c r="I2476" s="111">
        <v>88.600999999999999</v>
      </c>
      <c r="J2476" s="111">
        <v>331.952</v>
      </c>
      <c r="K2476" s="111">
        <v>72.230999999999995</v>
      </c>
      <c r="L2476" s="111">
        <v>29.505666666666666</v>
      </c>
      <c r="M2476" s="117">
        <v>274.36502083333329</v>
      </c>
      <c r="N2476" s="111">
        <v>100.128</v>
      </c>
      <c r="O2476" s="116">
        <v>57.150541666666662</v>
      </c>
      <c r="P2476" s="116"/>
      <c r="Q2476" s="116"/>
      <c r="R2476" s="58">
        <f t="shared" si="210"/>
        <v>0</v>
      </c>
      <c r="S2476" s="180">
        <v>301.09275000000002</v>
      </c>
      <c r="T2476" s="180">
        <f t="shared" si="211"/>
        <v>26.727729166666734</v>
      </c>
      <c r="V2476" s="24">
        <f t="shared" si="203"/>
        <v>1646.1192291666666</v>
      </c>
      <c r="X2476" s="5">
        <v>82</v>
      </c>
      <c r="Z2476" s="20">
        <f t="shared" si="204"/>
        <v>1728.1192291666666</v>
      </c>
      <c r="AA2476" s="59">
        <f t="shared" si="201"/>
        <v>42487</v>
      </c>
      <c r="AB2476" s="25">
        <v>149.51300000000001</v>
      </c>
      <c r="AC2476" s="58">
        <v>350.76299999999998</v>
      </c>
      <c r="AD2476" s="58">
        <v>432.48700000000002</v>
      </c>
      <c r="AE2476" s="58">
        <v>278.67899999999997</v>
      </c>
      <c r="AF2476" s="58">
        <v>149.304</v>
      </c>
      <c r="AG2476" s="58">
        <v>23.138000000000002</v>
      </c>
      <c r="AH2476" s="111">
        <v>87.834000000000003</v>
      </c>
      <c r="AI2476" s="28">
        <f t="shared" si="206"/>
        <v>0</v>
      </c>
      <c r="AJ2476" s="58">
        <v>8.8350000000000009</v>
      </c>
      <c r="AK2476" s="58">
        <v>7.4880000000000004</v>
      </c>
      <c r="AL2476" s="28">
        <f t="shared" si="207"/>
        <v>0</v>
      </c>
      <c r="AM2476" s="28"/>
      <c r="AN2476" s="28"/>
      <c r="AQ2476" s="24">
        <f t="shared" si="208"/>
        <v>1488.0410000000002</v>
      </c>
      <c r="AS2476" s="47">
        <f t="shared" si="214"/>
        <v>283.5</v>
      </c>
      <c r="AU2476" s="20">
        <f t="shared" si="205"/>
        <v>1771.5410000000002</v>
      </c>
      <c r="AW2476" s="20">
        <f t="shared" si="198"/>
        <v>-43.421770833333539</v>
      </c>
    </row>
    <row r="2477" spans="1:49" x14ac:dyDescent="0.25">
      <c r="A2477" t="str">
        <f>VLOOKUP($B2477,'Cushing Balance'!$C$2:$E$500,3,TRUE)</f>
        <v>172016</v>
      </c>
      <c r="B2477" s="38">
        <v>42488</v>
      </c>
      <c r="C2477" s="32"/>
      <c r="D2477" s="101">
        <v>240.672</v>
      </c>
      <c r="E2477" s="111">
        <v>149.03299999999999</v>
      </c>
      <c r="F2477" s="111">
        <v>340.90199999999999</v>
      </c>
      <c r="G2477" s="28"/>
      <c r="H2477" s="111">
        <v>1.206</v>
      </c>
      <c r="I2477" s="111">
        <v>59.887</v>
      </c>
      <c r="J2477" s="111">
        <v>321.83800000000002</v>
      </c>
      <c r="K2477" s="111">
        <v>76.968000000000004</v>
      </c>
      <c r="L2477" s="111">
        <v>30.300125000000001</v>
      </c>
      <c r="M2477" s="117">
        <v>341.50381249999998</v>
      </c>
      <c r="N2477" s="111">
        <v>122.749</v>
      </c>
      <c r="O2477" s="116">
        <v>59.919833333333337</v>
      </c>
      <c r="P2477" s="116"/>
      <c r="Q2477" s="116"/>
      <c r="R2477" s="58">
        <f t="shared" si="210"/>
        <v>0</v>
      </c>
      <c r="S2477" s="180">
        <v>346.66550000000001</v>
      </c>
      <c r="T2477" s="180">
        <f t="shared" si="211"/>
        <v>5.1616875000000277</v>
      </c>
      <c r="V2477" s="24">
        <f t="shared" si="203"/>
        <v>1744.9787708333336</v>
      </c>
      <c r="X2477" s="5">
        <v>82</v>
      </c>
      <c r="Z2477" s="20">
        <f t="shared" si="204"/>
        <v>1826.9787708333336</v>
      </c>
      <c r="AA2477" s="59">
        <f t="shared" si="201"/>
        <v>42488</v>
      </c>
      <c r="AB2477" s="25">
        <v>151.87200000000001</v>
      </c>
      <c r="AC2477" s="58">
        <v>384.21199999999999</v>
      </c>
      <c r="AD2477" s="58">
        <v>446.99900000000002</v>
      </c>
      <c r="AE2477" s="58">
        <v>382.31299999999999</v>
      </c>
      <c r="AF2477" s="58">
        <v>193.755</v>
      </c>
      <c r="AG2477" s="58">
        <v>23.905999999999999</v>
      </c>
      <c r="AH2477" s="111">
        <v>93.441000000000003</v>
      </c>
      <c r="AI2477" s="28">
        <v>0</v>
      </c>
      <c r="AJ2477" s="58">
        <v>13.35</v>
      </c>
      <c r="AK2477" s="58">
        <v>6.8789999999999996</v>
      </c>
      <c r="AL2477" s="28">
        <v>0</v>
      </c>
      <c r="AM2477" s="28"/>
      <c r="AN2477" s="28"/>
      <c r="AQ2477" s="24">
        <f t="shared" si="208"/>
        <v>1696.7270000000001</v>
      </c>
      <c r="AS2477" s="47">
        <f t="shared" si="214"/>
        <v>283.5</v>
      </c>
      <c r="AU2477" s="20">
        <f t="shared" si="205"/>
        <v>1980.2270000000001</v>
      </c>
      <c r="AW2477" s="20">
        <f t="shared" si="198"/>
        <v>-153.24822916666653</v>
      </c>
    </row>
    <row r="2478" spans="1:49" x14ac:dyDescent="0.25">
      <c r="A2478" t="str">
        <f>VLOOKUP($B2478,'Cushing Balance'!$C$2:$E$500,3,TRUE)</f>
        <v>172016</v>
      </c>
      <c r="B2478" s="38">
        <v>42489</v>
      </c>
      <c r="C2478" s="32"/>
      <c r="D2478" s="101">
        <v>317.77</v>
      </c>
      <c r="E2478" s="111">
        <v>138.78100000000001</v>
      </c>
      <c r="F2478" s="111">
        <v>358.89600000000002</v>
      </c>
      <c r="G2478" s="28"/>
      <c r="H2478" s="111">
        <v>61.677</v>
      </c>
      <c r="I2478" s="111">
        <v>62.582999999999998</v>
      </c>
      <c r="J2478" s="111">
        <v>335</v>
      </c>
      <c r="K2478" s="111">
        <v>69.938000000000002</v>
      </c>
      <c r="L2478" s="111">
        <v>30.427145833333331</v>
      </c>
      <c r="M2478" s="117">
        <v>362.04762499999998</v>
      </c>
      <c r="N2478" s="111">
        <v>121.995</v>
      </c>
      <c r="O2478" s="116">
        <v>61.628354166666661</v>
      </c>
      <c r="P2478" s="116"/>
      <c r="Q2478" s="116"/>
      <c r="R2478" s="58">
        <f t="shared" si="210"/>
        <v>0</v>
      </c>
      <c r="S2478" s="180">
        <v>373.82779166666671</v>
      </c>
      <c r="T2478" s="180">
        <f t="shared" si="211"/>
        <v>11.78016666666673</v>
      </c>
      <c r="V2478" s="24">
        <f t="shared" si="203"/>
        <v>1920.743125</v>
      </c>
      <c r="X2478" s="5">
        <v>82</v>
      </c>
      <c r="Z2478" s="20">
        <f t="shared" si="204"/>
        <v>2002.743125</v>
      </c>
      <c r="AA2478" s="59">
        <f t="shared" si="201"/>
        <v>42489</v>
      </c>
      <c r="AB2478" s="25">
        <v>151.41999999999999</v>
      </c>
      <c r="AC2478" s="58">
        <v>357.464</v>
      </c>
      <c r="AD2478" s="58">
        <v>447.29199999999997</v>
      </c>
      <c r="AE2478" s="58">
        <v>123.71</v>
      </c>
      <c r="AF2478" s="58">
        <v>183.9</v>
      </c>
      <c r="AG2478" s="58">
        <v>23.667999999999999</v>
      </c>
      <c r="AH2478" s="58">
        <v>55.296999999999997</v>
      </c>
      <c r="AI2478" s="28">
        <f t="shared" si="206"/>
        <v>0</v>
      </c>
      <c r="AJ2478" s="58">
        <v>14.228999999999999</v>
      </c>
      <c r="AK2478" s="58">
        <v>14.234999999999999</v>
      </c>
      <c r="AL2478" s="28">
        <f t="shared" si="207"/>
        <v>0</v>
      </c>
      <c r="AM2478" s="28"/>
      <c r="AN2478" s="28"/>
      <c r="AQ2478" s="24">
        <f t="shared" si="208"/>
        <v>1371.2149999999999</v>
      </c>
      <c r="AS2478" s="47">
        <f t="shared" si="214"/>
        <v>283.5</v>
      </c>
      <c r="AU2478" s="20">
        <f t="shared" si="205"/>
        <v>1654.7149999999999</v>
      </c>
      <c r="AW2478" s="20">
        <f t="shared" si="198"/>
        <v>348.02812500000005</v>
      </c>
    </row>
    <row r="2479" spans="1:49" x14ac:dyDescent="0.25">
      <c r="A2479" t="str">
        <f>VLOOKUP($B2479,'Cushing Balance'!$C$2:$E$500,3,TRUE)</f>
        <v>182016</v>
      </c>
      <c r="B2479" s="38">
        <v>42490</v>
      </c>
      <c r="C2479" s="32"/>
      <c r="D2479" s="101">
        <v>284.08600000000001</v>
      </c>
      <c r="E2479" s="111">
        <v>162.77199999999999</v>
      </c>
      <c r="F2479" s="111">
        <v>391.08699999999999</v>
      </c>
      <c r="G2479" s="28"/>
      <c r="H2479" s="111">
        <v>134.67500000000001</v>
      </c>
      <c r="I2479" s="111">
        <v>59.673000000000002</v>
      </c>
      <c r="J2479" s="111">
        <v>327.27</v>
      </c>
      <c r="K2479" s="111">
        <v>70.691999999999993</v>
      </c>
      <c r="L2479" s="111">
        <v>30.790208333333332</v>
      </c>
      <c r="M2479" s="117">
        <v>373.23987499999998</v>
      </c>
      <c r="N2479" s="111">
        <v>71.287999999999997</v>
      </c>
      <c r="O2479" s="116">
        <v>48.345645833333336</v>
      </c>
      <c r="P2479" s="116"/>
      <c r="Q2479" s="116"/>
      <c r="R2479" s="58">
        <f t="shared" si="210"/>
        <v>0</v>
      </c>
      <c r="S2479" s="180">
        <v>357.71193749999998</v>
      </c>
      <c r="T2479" s="180">
        <f t="shared" si="211"/>
        <v>-15.527937500000007</v>
      </c>
      <c r="V2479" s="24">
        <f t="shared" si="203"/>
        <v>1953.9187291666665</v>
      </c>
      <c r="X2479" s="5">
        <v>82</v>
      </c>
      <c r="Z2479" s="20">
        <f t="shared" si="204"/>
        <v>2035.9187291666665</v>
      </c>
      <c r="AA2479" s="59">
        <f t="shared" si="201"/>
        <v>42490</v>
      </c>
      <c r="AB2479" s="25">
        <v>149.97</v>
      </c>
      <c r="AC2479" s="58">
        <v>372.57499999999999</v>
      </c>
      <c r="AD2479" s="58">
        <v>432.07499999999999</v>
      </c>
      <c r="AE2479" s="58">
        <v>126.999</v>
      </c>
      <c r="AF2479" s="58">
        <v>189.03200000000001</v>
      </c>
      <c r="AG2479" s="58">
        <v>23.437999999999999</v>
      </c>
      <c r="AH2479" s="58">
        <v>57.119</v>
      </c>
      <c r="AI2479" s="28">
        <f t="shared" si="206"/>
        <v>0</v>
      </c>
      <c r="AJ2479" s="58">
        <v>10.712</v>
      </c>
      <c r="AK2479" s="58">
        <v>10.657</v>
      </c>
      <c r="AL2479" s="28">
        <f t="shared" si="207"/>
        <v>0</v>
      </c>
      <c r="AM2479" s="28"/>
      <c r="AN2479" s="28"/>
      <c r="AQ2479" s="24">
        <f t="shared" si="208"/>
        <v>1372.5769999999998</v>
      </c>
      <c r="AS2479" s="47">
        <f t="shared" si="214"/>
        <v>283.5</v>
      </c>
      <c r="AU2479" s="20">
        <f t="shared" si="205"/>
        <v>1656.0769999999998</v>
      </c>
      <c r="AW2479" s="20">
        <f t="shared" si="198"/>
        <v>379.84172916666671</v>
      </c>
    </row>
    <row r="2480" spans="1:49" x14ac:dyDescent="0.25">
      <c r="A2480" t="str">
        <f>VLOOKUP($B2480,'Cushing Balance'!$C$2:$E$500,3,TRUE)</f>
        <v>182016</v>
      </c>
      <c r="B2480" s="38">
        <v>42491</v>
      </c>
      <c r="C2480" s="32"/>
      <c r="D2480" s="101">
        <v>319.98899999999998</v>
      </c>
      <c r="E2480" s="111">
        <v>176.06200000000001</v>
      </c>
      <c r="F2480" s="111">
        <v>375.07</v>
      </c>
      <c r="G2480" s="28"/>
      <c r="H2480" s="111">
        <v>150.11199999999999</v>
      </c>
      <c r="I2480" s="111">
        <v>42.506999999999998</v>
      </c>
      <c r="J2480" s="111">
        <v>326.59500000000003</v>
      </c>
      <c r="K2480" s="111">
        <v>71.777000000000001</v>
      </c>
      <c r="L2480" s="111">
        <v>31.118083333333331</v>
      </c>
      <c r="M2480" s="117">
        <v>356.08664583333331</v>
      </c>
      <c r="N2480" s="111">
        <v>94.986000000000004</v>
      </c>
      <c r="O2480" s="116">
        <v>34.270354166666664</v>
      </c>
      <c r="P2480" s="116"/>
      <c r="Q2480" s="116"/>
      <c r="R2480" s="58">
        <f t="shared" si="210"/>
        <v>0</v>
      </c>
      <c r="S2480" s="180">
        <v>390.44527083333332</v>
      </c>
      <c r="T2480" s="180">
        <f t="shared" si="211"/>
        <v>34.358625000000018</v>
      </c>
      <c r="V2480" s="24">
        <f t="shared" si="203"/>
        <v>1978.5730833333334</v>
      </c>
      <c r="X2480" s="5">
        <v>82</v>
      </c>
      <c r="Z2480" s="20">
        <f t="shared" si="204"/>
        <v>2060.5730833333337</v>
      </c>
      <c r="AA2480" s="59">
        <f t="shared" si="201"/>
        <v>42491</v>
      </c>
      <c r="AB2480" s="25">
        <v>151.05099999999999</v>
      </c>
      <c r="AC2480" s="58">
        <v>332.16699999999997</v>
      </c>
      <c r="AD2480" s="58">
        <v>445.89299999999997</v>
      </c>
      <c r="AE2480" s="58">
        <v>361.553</v>
      </c>
      <c r="AF2480" s="58">
        <v>199.82900000000001</v>
      </c>
      <c r="AG2480" s="58">
        <v>23.295000000000002</v>
      </c>
      <c r="AH2480" s="58">
        <v>32.24</v>
      </c>
      <c r="AI2480" s="28">
        <f t="shared" si="206"/>
        <v>0</v>
      </c>
      <c r="AJ2480" s="58">
        <v>12.981</v>
      </c>
      <c r="AK2480" s="58">
        <v>16.542000000000002</v>
      </c>
      <c r="AL2480" s="28">
        <f t="shared" si="207"/>
        <v>0</v>
      </c>
      <c r="AM2480" s="28"/>
      <c r="AN2480" s="28"/>
      <c r="AQ2480" s="24">
        <f t="shared" si="208"/>
        <v>1575.5509999999997</v>
      </c>
      <c r="AS2480" s="47">
        <f t="shared" si="214"/>
        <v>283.5</v>
      </c>
      <c r="AU2480" s="20">
        <f t="shared" si="205"/>
        <v>1859.0509999999997</v>
      </c>
      <c r="AW2480" s="20">
        <f t="shared" si="198"/>
        <v>201.52208333333397</v>
      </c>
    </row>
    <row r="2481" spans="1:49" x14ac:dyDescent="0.25">
      <c r="A2481" t="str">
        <f>VLOOKUP($B2481,'Cushing Balance'!$C$2:$E$500,3,TRUE)</f>
        <v>182016</v>
      </c>
      <c r="B2481" s="38">
        <v>42492</v>
      </c>
      <c r="C2481" s="32"/>
      <c r="D2481" s="101">
        <v>257.34300000000002</v>
      </c>
      <c r="E2481" s="111">
        <v>186.476</v>
      </c>
      <c r="F2481" s="111">
        <v>381.68799999999999</v>
      </c>
      <c r="G2481" s="28"/>
      <c r="H2481" s="111">
        <v>124.343</v>
      </c>
      <c r="I2481" s="111">
        <v>71.429000000000002</v>
      </c>
      <c r="J2481" s="111">
        <v>326.48099999999999</v>
      </c>
      <c r="K2481" s="111">
        <v>72.909000000000006</v>
      </c>
      <c r="L2481" s="111">
        <v>31.324979166666669</v>
      </c>
      <c r="M2481" s="117">
        <v>307.96141666666671</v>
      </c>
      <c r="N2481" s="111">
        <v>122.98699999999999</v>
      </c>
      <c r="O2481" s="116">
        <v>57.078916666666665</v>
      </c>
      <c r="P2481" s="116"/>
      <c r="Q2481" s="116"/>
      <c r="R2481" s="58">
        <f t="shared" si="210"/>
        <v>0</v>
      </c>
      <c r="S2481" s="180">
        <v>395.11381249999999</v>
      </c>
      <c r="T2481" s="180">
        <f t="shared" si="211"/>
        <v>87.152395833333287</v>
      </c>
      <c r="V2481" s="24">
        <f t="shared" si="203"/>
        <v>1940.0213125000002</v>
      </c>
      <c r="X2481" s="5">
        <v>82</v>
      </c>
      <c r="Z2481" s="20">
        <f t="shared" si="204"/>
        <v>2022.0213125000002</v>
      </c>
      <c r="AA2481" s="59">
        <f t="shared" si="201"/>
        <v>42492</v>
      </c>
      <c r="AB2481" s="25">
        <v>152.602</v>
      </c>
      <c r="AC2481" s="58">
        <v>362.66399999999999</v>
      </c>
      <c r="AD2481" s="58">
        <v>445.685</v>
      </c>
      <c r="AE2481" s="58">
        <v>287.69299999999998</v>
      </c>
      <c r="AF2481" s="58">
        <v>228.03700000000001</v>
      </c>
      <c r="AG2481" s="58">
        <v>26.338000000000001</v>
      </c>
      <c r="AH2481" s="58">
        <v>32.218000000000004</v>
      </c>
      <c r="AI2481" s="28">
        <v>0</v>
      </c>
      <c r="AJ2481" s="58">
        <v>15.94</v>
      </c>
      <c r="AK2481" s="58">
        <v>16.324000000000002</v>
      </c>
      <c r="AL2481" s="28">
        <v>0</v>
      </c>
      <c r="AM2481" s="28"/>
      <c r="AN2481" s="28"/>
      <c r="AQ2481" s="24">
        <f t="shared" si="208"/>
        <v>1567.5010000000002</v>
      </c>
      <c r="AS2481" s="47">
        <f t="shared" si="214"/>
        <v>283.5</v>
      </c>
      <c r="AU2481" s="20">
        <f t="shared" si="205"/>
        <v>1851.0010000000002</v>
      </c>
      <c r="AW2481" s="20">
        <f t="shared" si="198"/>
        <v>171.02031250000005</v>
      </c>
    </row>
    <row r="2482" spans="1:49" s="58" customFormat="1" x14ac:dyDescent="0.25">
      <c r="A2482" s="58" t="str">
        <f>VLOOKUP($B2482,'Cushing Balance'!$C$2:$E$500,3,TRUE)</f>
        <v>182016</v>
      </c>
      <c r="B2482" s="38">
        <v>42493</v>
      </c>
      <c r="C2482" s="32"/>
      <c r="D2482" s="101">
        <v>391.08499999999998</v>
      </c>
      <c r="E2482" s="111">
        <v>144.505</v>
      </c>
      <c r="F2482" s="111">
        <v>387.62299999999999</v>
      </c>
      <c r="G2482" s="28"/>
      <c r="H2482" s="111">
        <v>131.744</v>
      </c>
      <c r="I2482" s="111">
        <v>61.94</v>
      </c>
      <c r="J2482" s="111">
        <v>322.298</v>
      </c>
      <c r="K2482" s="111">
        <v>70.616</v>
      </c>
      <c r="L2482" s="111">
        <v>31.277333333333331</v>
      </c>
      <c r="M2482" s="117">
        <v>248.78097916666667</v>
      </c>
      <c r="N2482" s="111">
        <v>117.402</v>
      </c>
      <c r="O2482" s="116">
        <v>47.049145833333334</v>
      </c>
      <c r="P2482" s="116"/>
      <c r="Q2482" s="116"/>
      <c r="R2482" s="58">
        <v>0</v>
      </c>
      <c r="S2482" s="180">
        <v>374.26764583333329</v>
      </c>
      <c r="T2482" s="180">
        <f t="shared" si="211"/>
        <v>125.48666666666662</v>
      </c>
      <c r="U2482" s="12"/>
      <c r="V2482" s="24">
        <f t="shared" si="203"/>
        <v>1954.3204583333331</v>
      </c>
      <c r="X2482" s="5">
        <v>82</v>
      </c>
      <c r="Z2482" s="20">
        <f t="shared" si="204"/>
        <v>2036.3204583333331</v>
      </c>
      <c r="AA2482" s="59">
        <f t="shared" si="201"/>
        <v>42493</v>
      </c>
      <c r="AB2482" s="25">
        <v>151.68</v>
      </c>
      <c r="AC2482" s="58">
        <v>355.08199999999999</v>
      </c>
      <c r="AD2482" s="58">
        <v>449.63400000000001</v>
      </c>
      <c r="AE2482" s="58">
        <v>143.30099999999999</v>
      </c>
      <c r="AF2482" s="58">
        <v>228.67</v>
      </c>
      <c r="AG2482" s="58">
        <v>28.42</v>
      </c>
      <c r="AH2482" s="58">
        <v>28.44</v>
      </c>
      <c r="AI2482" s="28">
        <v>0</v>
      </c>
      <c r="AJ2482" s="58">
        <v>16.221</v>
      </c>
      <c r="AK2482" s="58">
        <v>14.914999999999999</v>
      </c>
      <c r="AL2482" s="28">
        <f t="shared" si="207"/>
        <v>0</v>
      </c>
      <c r="AM2482" s="28"/>
      <c r="AN2482" s="28"/>
      <c r="AO2482" s="12"/>
      <c r="AP2482" s="12"/>
      <c r="AQ2482" s="24">
        <f t="shared" si="208"/>
        <v>1416.3630000000001</v>
      </c>
      <c r="AS2482" s="47">
        <f t="shared" si="214"/>
        <v>283.5</v>
      </c>
      <c r="AU2482" s="20">
        <f t="shared" si="205"/>
        <v>1699.8630000000001</v>
      </c>
      <c r="AW2482" s="20">
        <f t="shared" si="198"/>
        <v>336.45745833333308</v>
      </c>
    </row>
    <row r="2483" spans="1:49" s="58" customFormat="1" x14ac:dyDescent="0.25">
      <c r="A2483" s="58" t="str">
        <f>VLOOKUP($B2483,'Cushing Balance'!$C$2:$E$500,3,TRUE)</f>
        <v>182016</v>
      </c>
      <c r="B2483" s="38">
        <v>42494</v>
      </c>
      <c r="C2483" s="32"/>
      <c r="D2483" s="101">
        <v>0</v>
      </c>
      <c r="E2483" s="111">
        <v>190.06200000000001</v>
      </c>
      <c r="F2483" s="111">
        <v>263.01299999999998</v>
      </c>
      <c r="G2483" s="28"/>
      <c r="H2483" s="111">
        <v>131.565</v>
      </c>
      <c r="I2483" s="111">
        <v>87.072999999999993</v>
      </c>
      <c r="J2483" s="111">
        <v>265.60599999999999</v>
      </c>
      <c r="K2483" s="111">
        <v>65.938000000000002</v>
      </c>
      <c r="L2483" s="111">
        <v>32.238416666666666</v>
      </c>
      <c r="M2483" s="117">
        <v>244.98356250000001</v>
      </c>
      <c r="N2483" s="111">
        <v>131.93199999999999</v>
      </c>
      <c r="O2483" s="116">
        <v>53.636958333333332</v>
      </c>
      <c r="P2483" s="116"/>
      <c r="Q2483" s="116"/>
      <c r="R2483" s="58">
        <v>0</v>
      </c>
      <c r="S2483" s="180">
        <v>346.17043749999999</v>
      </c>
      <c r="T2483" s="180">
        <f t="shared" si="211"/>
        <v>101.18687499999999</v>
      </c>
      <c r="U2483" s="12"/>
      <c r="V2483" s="24">
        <f t="shared" si="203"/>
        <v>1466.0479375</v>
      </c>
      <c r="X2483" s="5">
        <v>82</v>
      </c>
      <c r="Z2483" s="20">
        <f t="shared" si="204"/>
        <v>1548.0479375</v>
      </c>
      <c r="AA2483" s="59">
        <f t="shared" si="201"/>
        <v>42494</v>
      </c>
      <c r="AB2483" s="25">
        <v>153.10599999999999</v>
      </c>
      <c r="AC2483" s="58">
        <v>360.96199999999999</v>
      </c>
      <c r="AD2483" s="58">
        <v>447.72800000000001</v>
      </c>
      <c r="AE2483" s="58">
        <v>75.37</v>
      </c>
      <c r="AF2483" s="58">
        <v>227.965</v>
      </c>
      <c r="AG2483" s="58">
        <v>35.11</v>
      </c>
      <c r="AH2483" s="58">
        <v>66.584000000000003</v>
      </c>
      <c r="AI2483" s="28">
        <v>0</v>
      </c>
      <c r="AJ2483" s="58">
        <v>16.407</v>
      </c>
      <c r="AK2483" s="58">
        <v>15.057</v>
      </c>
      <c r="AL2483" s="28">
        <f t="shared" si="207"/>
        <v>0</v>
      </c>
      <c r="AM2483" s="28"/>
      <c r="AN2483" s="28"/>
      <c r="AO2483" s="12"/>
      <c r="AP2483" s="12"/>
      <c r="AQ2483" s="24">
        <f t="shared" si="208"/>
        <v>1398.289</v>
      </c>
      <c r="AS2483" s="47">
        <f t="shared" si="214"/>
        <v>283.5</v>
      </c>
      <c r="AU2483" s="20">
        <f t="shared" si="205"/>
        <v>1681.789</v>
      </c>
      <c r="AW2483" s="20">
        <f t="shared" si="198"/>
        <v>-133.7410625</v>
      </c>
    </row>
    <row r="2484" spans="1:49" x14ac:dyDescent="0.25">
      <c r="A2484" t="str">
        <f>VLOOKUP($B2484,'Cushing Balance'!$C$2:$E$500,3,TRUE)</f>
        <v>182016</v>
      </c>
      <c r="B2484" s="38">
        <v>42495</v>
      </c>
      <c r="C2484" s="32"/>
      <c r="D2484" s="101">
        <v>0</v>
      </c>
      <c r="E2484" s="111">
        <v>186.947</v>
      </c>
      <c r="F2484" s="111">
        <v>412.464</v>
      </c>
      <c r="G2484" s="28"/>
      <c r="H2484" s="111">
        <v>86.141999999999996</v>
      </c>
      <c r="I2484" s="111">
        <v>81.015000000000001</v>
      </c>
      <c r="J2484" s="111">
        <v>292.87599999999998</v>
      </c>
      <c r="K2484" s="111">
        <v>66.010000000000005</v>
      </c>
      <c r="L2484" s="111">
        <v>32.382291666666667</v>
      </c>
      <c r="M2484" s="117">
        <v>313.70764583333329</v>
      </c>
      <c r="N2484" s="111">
        <v>150</v>
      </c>
      <c r="O2484" s="116">
        <v>43.761104166666662</v>
      </c>
      <c r="P2484" s="116"/>
      <c r="Q2484" s="116"/>
      <c r="R2484" s="58">
        <v>0</v>
      </c>
      <c r="S2484" s="180">
        <v>314.76937500000003</v>
      </c>
      <c r="T2484" s="180">
        <f t="shared" si="211"/>
        <v>1.061729166666737</v>
      </c>
      <c r="V2484" s="24">
        <f t="shared" si="203"/>
        <v>1665.3050416666665</v>
      </c>
      <c r="X2484" s="5">
        <v>82</v>
      </c>
      <c r="Z2484" s="20">
        <f t="shared" si="204"/>
        <v>1747.3050416666665</v>
      </c>
      <c r="AA2484" s="59">
        <f t="shared" si="201"/>
        <v>42495</v>
      </c>
      <c r="AB2484" s="25">
        <v>151.33799999999999</v>
      </c>
      <c r="AC2484" s="58">
        <v>331.96499999999997</v>
      </c>
      <c r="AD2484" s="58">
        <v>446.79199999999997</v>
      </c>
      <c r="AE2484" s="58">
        <v>28.794</v>
      </c>
      <c r="AF2484" s="58">
        <v>229.57</v>
      </c>
      <c r="AG2484" s="58">
        <v>37.726999999999997</v>
      </c>
      <c r="AH2484" s="58">
        <v>106.854</v>
      </c>
      <c r="AI2484" s="28">
        <v>0</v>
      </c>
      <c r="AJ2484" s="58">
        <v>16.254000000000001</v>
      </c>
      <c r="AK2484" s="58">
        <v>14.74</v>
      </c>
      <c r="AL2484" s="28">
        <f t="shared" si="207"/>
        <v>0</v>
      </c>
      <c r="AM2484" s="28"/>
      <c r="AN2484" s="28"/>
      <c r="AQ2484" s="24">
        <f t="shared" si="208"/>
        <v>1364.0340000000001</v>
      </c>
      <c r="AS2484" s="47">
        <f t="shared" si="214"/>
        <v>283.5</v>
      </c>
      <c r="AU2484" s="20">
        <f t="shared" si="205"/>
        <v>1647.5340000000001</v>
      </c>
      <c r="AW2484" s="20">
        <f t="shared" si="198"/>
        <v>99.771041666666406</v>
      </c>
    </row>
    <row r="2485" spans="1:49" x14ac:dyDescent="0.25">
      <c r="A2485" t="str">
        <f>VLOOKUP($B2485,'Cushing Balance'!$C$2:$E$500,3,TRUE)</f>
        <v>182016</v>
      </c>
      <c r="B2485" s="38">
        <v>42496</v>
      </c>
      <c r="C2485" s="32"/>
      <c r="D2485" s="101">
        <v>196.36500000000001</v>
      </c>
      <c r="E2485" s="111">
        <v>176.166</v>
      </c>
      <c r="F2485" s="111">
        <v>352.84100000000001</v>
      </c>
      <c r="G2485" s="28"/>
      <c r="H2485" s="111">
        <v>182.78</v>
      </c>
      <c r="I2485" s="111">
        <v>74.984999999999999</v>
      </c>
      <c r="J2485" s="111">
        <v>316.584</v>
      </c>
      <c r="K2485" s="111">
        <v>74.143000000000001</v>
      </c>
      <c r="L2485" s="111">
        <v>32.460104166666667</v>
      </c>
      <c r="M2485" s="117">
        <v>353.19256250000001</v>
      </c>
      <c r="N2485" s="111">
        <v>132.88</v>
      </c>
      <c r="O2485" s="116">
        <v>51.760458333333332</v>
      </c>
      <c r="P2485" s="116"/>
      <c r="Q2485" s="116"/>
      <c r="R2485" s="58">
        <v>0</v>
      </c>
      <c r="S2485" s="180">
        <v>321.7111041666667</v>
      </c>
      <c r="T2485" s="180">
        <f t="shared" si="211"/>
        <v>-31.481458333333308</v>
      </c>
      <c r="V2485" s="24">
        <f t="shared" si="203"/>
        <v>1944.1571250000004</v>
      </c>
      <c r="X2485" s="5">
        <v>82</v>
      </c>
      <c r="Z2485" s="20">
        <f t="shared" si="204"/>
        <v>2026.1571250000004</v>
      </c>
      <c r="AA2485" s="59">
        <f t="shared" si="201"/>
        <v>42496</v>
      </c>
      <c r="AB2485" s="25">
        <v>153.10599999999999</v>
      </c>
      <c r="AC2485" s="58">
        <v>380.91800000000001</v>
      </c>
      <c r="AD2485" s="58">
        <v>443.17599999999999</v>
      </c>
      <c r="AE2485" s="58">
        <v>1.2589999999999999</v>
      </c>
      <c r="AF2485" s="58">
        <v>229.946</v>
      </c>
      <c r="AG2485" s="58">
        <v>35.694000000000003</v>
      </c>
      <c r="AH2485" s="58">
        <v>24.998000000000001</v>
      </c>
      <c r="AI2485" s="28">
        <f t="shared" si="206"/>
        <v>0</v>
      </c>
      <c r="AJ2485" s="58">
        <v>15.382999999999999</v>
      </c>
      <c r="AK2485" s="58">
        <v>14.528</v>
      </c>
      <c r="AL2485" s="28">
        <f t="shared" si="207"/>
        <v>0</v>
      </c>
      <c r="AM2485" s="28"/>
      <c r="AN2485" s="28"/>
      <c r="AQ2485" s="24">
        <f t="shared" si="208"/>
        <v>1299.008</v>
      </c>
      <c r="AS2485" s="47">
        <f t="shared" si="214"/>
        <v>283.5</v>
      </c>
      <c r="AU2485" s="20">
        <f t="shared" si="205"/>
        <v>1582.508</v>
      </c>
      <c r="AW2485" s="20">
        <f t="shared" si="198"/>
        <v>443.64912500000037</v>
      </c>
    </row>
    <row r="2486" spans="1:49" x14ac:dyDescent="0.25">
      <c r="A2486" t="str">
        <f>VLOOKUP($B2486,'Cushing Balance'!$C$2:$E$500,3,TRUE)</f>
        <v>192016</v>
      </c>
      <c r="B2486" s="38">
        <v>42497</v>
      </c>
      <c r="C2486" s="32"/>
      <c r="D2486" s="101">
        <v>451.964</v>
      </c>
      <c r="E2486" s="111">
        <v>186.71700000000001</v>
      </c>
      <c r="F2486" s="111">
        <v>368.67899999999997</v>
      </c>
      <c r="G2486" s="28"/>
      <c r="H2486" s="111">
        <v>110.587</v>
      </c>
      <c r="I2486" s="111">
        <v>69.728999999999999</v>
      </c>
      <c r="J2486" s="111">
        <v>328.4</v>
      </c>
      <c r="K2486" s="111">
        <v>75.105000000000004</v>
      </c>
      <c r="L2486" s="111">
        <v>32.326791666666665</v>
      </c>
      <c r="M2486" s="117">
        <v>392.26220833333332</v>
      </c>
      <c r="N2486" s="111">
        <v>121.41500000000001</v>
      </c>
      <c r="O2486" s="116">
        <v>47.120062500000003</v>
      </c>
      <c r="P2486" s="116"/>
      <c r="Q2486" s="116"/>
      <c r="R2486" s="58">
        <v>0</v>
      </c>
      <c r="S2486" s="180">
        <v>376.41137500000002</v>
      </c>
      <c r="T2486" s="180">
        <f t="shared" si="211"/>
        <v>-15.850833333333298</v>
      </c>
      <c r="V2486" s="24">
        <f t="shared" si="203"/>
        <v>2184.3050625000001</v>
      </c>
      <c r="X2486" s="5">
        <v>82</v>
      </c>
      <c r="Z2486" s="20">
        <f t="shared" si="204"/>
        <v>2266.3050625000001</v>
      </c>
      <c r="AA2486" s="59">
        <f t="shared" si="201"/>
        <v>42497</v>
      </c>
      <c r="AB2486" s="25">
        <v>152.31</v>
      </c>
      <c r="AC2486" s="58">
        <v>386.90699999999998</v>
      </c>
      <c r="AD2486" s="58">
        <v>415.68799999999999</v>
      </c>
      <c r="AE2486" s="58">
        <v>28.991</v>
      </c>
      <c r="AF2486" s="58">
        <v>224.71</v>
      </c>
      <c r="AG2486" s="58">
        <v>36.034999999999997</v>
      </c>
      <c r="AH2486" s="58">
        <v>60.948</v>
      </c>
      <c r="AI2486" s="28">
        <f t="shared" si="206"/>
        <v>0</v>
      </c>
      <c r="AJ2486" s="58">
        <v>16.366</v>
      </c>
      <c r="AK2486" s="58">
        <v>15.064</v>
      </c>
      <c r="AL2486" s="28">
        <f t="shared" si="207"/>
        <v>0</v>
      </c>
      <c r="AM2486" s="28"/>
      <c r="AN2486" s="28"/>
      <c r="AQ2486" s="24">
        <f t="shared" si="208"/>
        <v>1337.0190000000002</v>
      </c>
      <c r="AS2486" s="47">
        <f>315*0.85</f>
        <v>267.75</v>
      </c>
      <c r="AU2486" s="20">
        <f t="shared" si="205"/>
        <v>1604.7690000000002</v>
      </c>
      <c r="AW2486" s="20">
        <f t="shared" si="198"/>
        <v>661.53606249999984</v>
      </c>
    </row>
    <row r="2487" spans="1:49" x14ac:dyDescent="0.25">
      <c r="A2487" t="str">
        <f>VLOOKUP($B2487,'Cushing Balance'!$C$2:$E$500,3,TRUE)</f>
        <v>192016</v>
      </c>
      <c r="B2487" s="38">
        <v>42498</v>
      </c>
      <c r="C2487" s="32"/>
      <c r="D2487" s="101">
        <v>191.59399999999999</v>
      </c>
      <c r="E2487" s="111">
        <v>173.86600000000001</v>
      </c>
      <c r="F2487" s="111">
        <v>369.49099999999999</v>
      </c>
      <c r="G2487" s="28"/>
      <c r="H2487" s="111">
        <v>92.971999999999994</v>
      </c>
      <c r="I2487" s="111">
        <v>51.768000000000001</v>
      </c>
      <c r="J2487" s="111">
        <v>312.68099999999998</v>
      </c>
      <c r="K2487" s="111">
        <v>74.731999999999999</v>
      </c>
      <c r="L2487" s="111">
        <v>30.885208333333331</v>
      </c>
      <c r="M2487" s="117">
        <v>353.11139583333329</v>
      </c>
      <c r="N2487" s="111">
        <v>114.53100000000001</v>
      </c>
      <c r="O2487" s="116">
        <v>42.852958333333333</v>
      </c>
      <c r="P2487" s="116"/>
      <c r="Q2487" s="116"/>
      <c r="R2487" s="58">
        <v>0</v>
      </c>
      <c r="S2487" s="180">
        <v>330.68039583333331</v>
      </c>
      <c r="T2487" s="180">
        <f t="shared" si="211"/>
        <v>-22.430999999999983</v>
      </c>
      <c r="V2487" s="24">
        <f t="shared" si="203"/>
        <v>1808.4845625</v>
      </c>
      <c r="X2487" s="5">
        <v>82</v>
      </c>
      <c r="Z2487" s="20">
        <f t="shared" si="204"/>
        <v>1890.4845625</v>
      </c>
      <c r="AA2487" s="59">
        <f t="shared" si="201"/>
        <v>42498</v>
      </c>
      <c r="AB2487" s="25">
        <v>151.58000000000001</v>
      </c>
      <c r="AC2487" s="58">
        <v>381.30399999999997</v>
      </c>
      <c r="AD2487" s="58">
        <v>402.24900000000002</v>
      </c>
      <c r="AE2487" s="58">
        <v>312.43599999999998</v>
      </c>
      <c r="AF2487" s="58">
        <v>229.10300000000001</v>
      </c>
      <c r="AG2487" s="58">
        <v>32.723999999999997</v>
      </c>
      <c r="AH2487" s="58">
        <v>73.114000000000004</v>
      </c>
      <c r="AI2487" s="28">
        <f t="shared" si="206"/>
        <v>0</v>
      </c>
      <c r="AJ2487" s="58">
        <v>14.824</v>
      </c>
      <c r="AK2487" s="58">
        <v>16.286000000000001</v>
      </c>
      <c r="AL2487" s="28">
        <f t="shared" si="207"/>
        <v>0</v>
      </c>
      <c r="AM2487" s="28"/>
      <c r="AN2487" s="28"/>
      <c r="AQ2487" s="24">
        <f t="shared" si="208"/>
        <v>1613.6200000000001</v>
      </c>
      <c r="AS2487" s="47">
        <f t="shared" ref="AS2487:AS2493" si="215">315*0.85</f>
        <v>267.75</v>
      </c>
      <c r="AU2487" s="20">
        <f t="shared" si="205"/>
        <v>1881.3700000000001</v>
      </c>
      <c r="AW2487" s="20">
        <f t="shared" ref="AW2487:AW2550" si="216">Z2487-AU2487</f>
        <v>9.11456249999992</v>
      </c>
    </row>
    <row r="2488" spans="1:49" x14ac:dyDescent="0.25">
      <c r="A2488" t="str">
        <f>VLOOKUP($B2488,'Cushing Balance'!$C$2:$E$500,3,TRUE)</f>
        <v>192016</v>
      </c>
      <c r="B2488" s="38">
        <v>42499</v>
      </c>
      <c r="C2488" s="32"/>
      <c r="D2488" s="101">
        <v>251.672</v>
      </c>
      <c r="E2488" s="111">
        <v>180.49</v>
      </c>
      <c r="F2488" s="111">
        <v>393.041</v>
      </c>
      <c r="G2488" s="28"/>
      <c r="H2488" s="111">
        <v>106.78400000000001</v>
      </c>
      <c r="I2488" s="111">
        <v>80.725999999999999</v>
      </c>
      <c r="J2488" s="111">
        <v>327.15100000000001</v>
      </c>
      <c r="K2488" s="111">
        <v>72.566999999999993</v>
      </c>
      <c r="L2488" s="111">
        <v>32.048604166666671</v>
      </c>
      <c r="M2488" s="117">
        <v>336.05431249999998</v>
      </c>
      <c r="N2488" s="111">
        <v>114.13200000000001</v>
      </c>
      <c r="O2488" s="116">
        <v>50.622354166666668</v>
      </c>
      <c r="P2488" s="116"/>
      <c r="Q2488" s="116"/>
      <c r="R2488" s="58">
        <v>0</v>
      </c>
      <c r="S2488" s="180">
        <v>312.07568750000002</v>
      </c>
      <c r="T2488" s="180">
        <f t="shared" si="211"/>
        <v>-23.978624999999965</v>
      </c>
      <c r="V2488" s="24">
        <f t="shared" si="203"/>
        <v>1945.2882708333332</v>
      </c>
      <c r="X2488" s="5">
        <v>82</v>
      </c>
      <c r="Z2488" s="20">
        <f t="shared" si="204"/>
        <v>2027.2882708333332</v>
      </c>
      <c r="AA2488" s="59">
        <f t="shared" si="201"/>
        <v>42499</v>
      </c>
      <c r="AB2488" s="25">
        <v>154.05199999999999</v>
      </c>
      <c r="AC2488" s="58">
        <v>376.64699999999999</v>
      </c>
      <c r="AD2488" s="58">
        <v>405.88600000000002</v>
      </c>
      <c r="AE2488" s="58">
        <v>450.85700000000003</v>
      </c>
      <c r="AF2488" s="58">
        <v>231.10599999999999</v>
      </c>
      <c r="AG2488" s="58">
        <v>33.055999999999997</v>
      </c>
      <c r="AH2488" s="58">
        <v>26.373000000000001</v>
      </c>
      <c r="AI2488" s="28">
        <v>0</v>
      </c>
      <c r="AJ2488" s="58">
        <v>14.138999999999999</v>
      </c>
      <c r="AK2488" s="58">
        <v>14.593</v>
      </c>
      <c r="AL2488" s="28">
        <f t="shared" si="207"/>
        <v>0</v>
      </c>
      <c r="AM2488" s="28"/>
      <c r="AN2488" s="28"/>
      <c r="AQ2488" s="24">
        <f t="shared" si="208"/>
        <v>1706.7090000000001</v>
      </c>
      <c r="AS2488" s="47">
        <f t="shared" si="215"/>
        <v>267.75</v>
      </c>
      <c r="AU2488" s="20">
        <f t="shared" si="205"/>
        <v>1974.4590000000001</v>
      </c>
      <c r="AW2488" s="20">
        <f t="shared" si="216"/>
        <v>52.829270833333112</v>
      </c>
    </row>
    <row r="2489" spans="1:49" x14ac:dyDescent="0.25">
      <c r="A2489" t="str">
        <f>VLOOKUP($B2489,'Cushing Balance'!$C$2:$E$500,3,TRUE)</f>
        <v>192016</v>
      </c>
      <c r="B2489" s="38">
        <v>42500</v>
      </c>
      <c r="C2489" s="32"/>
      <c r="D2489" s="101">
        <v>127.60599999999999</v>
      </c>
      <c r="E2489" s="111">
        <v>141.744</v>
      </c>
      <c r="F2489" s="111">
        <v>361.86500000000001</v>
      </c>
      <c r="G2489" s="28"/>
      <c r="H2489" s="111">
        <v>117.223</v>
      </c>
      <c r="I2489" s="111">
        <v>69.043000000000006</v>
      </c>
      <c r="J2489" s="111">
        <v>311.238</v>
      </c>
      <c r="K2489" s="111">
        <v>73.600999999999999</v>
      </c>
      <c r="L2489" s="111">
        <v>31.492791666666669</v>
      </c>
      <c r="M2489" s="117">
        <v>288.97837500000003</v>
      </c>
      <c r="N2489" s="111">
        <v>122.143</v>
      </c>
      <c r="O2489" s="116">
        <v>50.162770833333333</v>
      </c>
      <c r="P2489" s="116"/>
      <c r="Q2489" s="116"/>
      <c r="R2489" s="58">
        <v>0</v>
      </c>
      <c r="S2489" s="180">
        <v>367.49466666666666</v>
      </c>
      <c r="T2489" s="180">
        <f t="shared" si="211"/>
        <v>78.516291666666632</v>
      </c>
      <c r="V2489" s="24">
        <f t="shared" si="203"/>
        <v>1695.0969375000002</v>
      </c>
      <c r="X2489" s="5">
        <v>82</v>
      </c>
      <c r="Z2489" s="20">
        <f t="shared" si="204"/>
        <v>1777.0969375000002</v>
      </c>
      <c r="AA2489" s="59">
        <f t="shared" si="201"/>
        <v>42500</v>
      </c>
      <c r="AB2489" s="25">
        <v>151.666</v>
      </c>
      <c r="AC2489" s="58">
        <v>368.41699999999997</v>
      </c>
      <c r="AD2489" s="58">
        <v>382.00799999999998</v>
      </c>
      <c r="AE2489" s="58">
        <v>423.83</v>
      </c>
      <c r="AF2489" s="58">
        <v>229.29400000000001</v>
      </c>
      <c r="AG2489" s="58">
        <v>35.426000000000002</v>
      </c>
      <c r="AH2489" s="58">
        <v>36.767000000000003</v>
      </c>
      <c r="AI2489" s="28">
        <v>0</v>
      </c>
      <c r="AJ2489" s="58">
        <v>16.167000000000002</v>
      </c>
      <c r="AK2489" s="58">
        <v>14.680999999999999</v>
      </c>
      <c r="AL2489" s="28">
        <f t="shared" si="207"/>
        <v>0</v>
      </c>
      <c r="AM2489" s="28"/>
      <c r="AN2489" s="28"/>
      <c r="AQ2489" s="24">
        <f t="shared" si="208"/>
        <v>1658.2559999999999</v>
      </c>
      <c r="AS2489" s="47">
        <f t="shared" si="215"/>
        <v>267.75</v>
      </c>
      <c r="AU2489" s="20">
        <f t="shared" si="205"/>
        <v>1926.0059999999999</v>
      </c>
      <c r="AW2489" s="20">
        <f t="shared" si="216"/>
        <v>-148.90906249999966</v>
      </c>
    </row>
    <row r="2490" spans="1:49" x14ac:dyDescent="0.25">
      <c r="A2490" t="str">
        <f>VLOOKUP($B2490,'Cushing Balance'!$C$2:$E$500,3,TRUE)</f>
        <v>192016</v>
      </c>
      <c r="B2490" s="38">
        <v>42501</v>
      </c>
      <c r="C2490" s="32"/>
      <c r="D2490" s="101">
        <v>297.22500000000002</v>
      </c>
      <c r="E2490" s="111">
        <v>114.001</v>
      </c>
      <c r="F2490" s="111">
        <v>327.12700000000001</v>
      </c>
      <c r="G2490" s="28"/>
      <c r="H2490" s="111">
        <v>128.21600000000001</v>
      </c>
      <c r="I2490" s="111">
        <v>88.834000000000003</v>
      </c>
      <c r="J2490" s="111">
        <v>315.72800000000001</v>
      </c>
      <c r="K2490" s="111">
        <v>74.730999999999995</v>
      </c>
      <c r="L2490" s="111">
        <v>32.50395833333333</v>
      </c>
      <c r="M2490" s="117">
        <v>256.92262499999998</v>
      </c>
      <c r="N2490" s="111">
        <v>122.386</v>
      </c>
      <c r="O2490" s="116">
        <v>36.512145833333335</v>
      </c>
      <c r="P2490" s="116"/>
      <c r="Q2490" s="116"/>
      <c r="R2490" s="58">
        <v>0</v>
      </c>
      <c r="S2490" s="180">
        <v>366.74804166666667</v>
      </c>
      <c r="T2490" s="180">
        <f t="shared" si="211"/>
        <v>109.82541666666668</v>
      </c>
      <c r="V2490" s="24">
        <f t="shared" si="203"/>
        <v>1794.1867291666665</v>
      </c>
      <c r="X2490" s="5">
        <v>82</v>
      </c>
      <c r="Z2490" s="20">
        <f t="shared" si="204"/>
        <v>1876.1867291666665</v>
      </c>
      <c r="AA2490" s="59">
        <f t="shared" si="201"/>
        <v>42501</v>
      </c>
      <c r="AB2490" s="25">
        <v>150.99700000000001</v>
      </c>
      <c r="AC2490" s="58">
        <v>386.46199999999999</v>
      </c>
      <c r="AD2490" s="58">
        <v>427.16399999999999</v>
      </c>
      <c r="AE2490" s="58">
        <v>197.874</v>
      </c>
      <c r="AF2490" s="58">
        <v>231.23699999999999</v>
      </c>
      <c r="AG2490" s="58">
        <v>32.162999999999997</v>
      </c>
      <c r="AH2490" s="58">
        <v>68.691000000000003</v>
      </c>
      <c r="AI2490" s="28">
        <v>0</v>
      </c>
      <c r="AJ2490" s="58">
        <v>16.381</v>
      </c>
      <c r="AK2490" s="58">
        <v>14.256</v>
      </c>
      <c r="AL2490" s="28">
        <v>0</v>
      </c>
      <c r="AM2490" s="28"/>
      <c r="AN2490" s="28"/>
      <c r="AQ2490" s="24">
        <f t="shared" si="208"/>
        <v>1525.2250000000004</v>
      </c>
      <c r="AS2490" s="47">
        <f t="shared" si="215"/>
        <v>267.75</v>
      </c>
      <c r="AU2490" s="20">
        <f t="shared" si="205"/>
        <v>1792.9750000000004</v>
      </c>
      <c r="AW2490" s="20">
        <f t="shared" si="216"/>
        <v>83.211729166666146</v>
      </c>
    </row>
    <row r="2491" spans="1:49" x14ac:dyDescent="0.25">
      <c r="A2491" t="str">
        <f>VLOOKUP($B2491,'Cushing Balance'!$C$2:$E$500,3,TRUE)</f>
        <v>192016</v>
      </c>
      <c r="B2491" s="38">
        <v>42502</v>
      </c>
      <c r="C2491" s="32"/>
      <c r="D2491" s="101">
        <v>128.88300000000001</v>
      </c>
      <c r="E2491" s="111">
        <v>167.26599999999999</v>
      </c>
      <c r="F2491" s="111">
        <v>292.26</v>
      </c>
      <c r="G2491" s="28"/>
      <c r="H2491" s="111">
        <v>133.292</v>
      </c>
      <c r="I2491" s="111">
        <v>61.927999999999997</v>
      </c>
      <c r="J2491" s="111">
        <v>311.048</v>
      </c>
      <c r="K2491" s="111">
        <v>78.614999999999995</v>
      </c>
      <c r="L2491" s="111">
        <v>32.300958333333334</v>
      </c>
      <c r="M2491" s="117">
        <v>236.23529166666665</v>
      </c>
      <c r="N2491" s="111">
        <v>122.60299999999999</v>
      </c>
      <c r="O2491" s="116">
        <v>57.046291666666662</v>
      </c>
      <c r="P2491" s="116"/>
      <c r="Q2491" s="116"/>
      <c r="R2491" s="58">
        <v>0</v>
      </c>
      <c r="S2491" s="180">
        <v>333.58806249999998</v>
      </c>
      <c r="T2491" s="180">
        <f t="shared" si="211"/>
        <v>97.352770833333324</v>
      </c>
      <c r="V2491" s="24">
        <f t="shared" si="203"/>
        <v>1621.4775416666666</v>
      </c>
      <c r="X2491" s="5">
        <v>82</v>
      </c>
      <c r="Z2491" s="20">
        <f t="shared" si="204"/>
        <v>1703.4775416666666</v>
      </c>
      <c r="AA2491" s="59">
        <f t="shared" si="201"/>
        <v>42502</v>
      </c>
      <c r="AB2491" s="25">
        <v>151.82599999999999</v>
      </c>
      <c r="AC2491" s="58">
        <v>362.06900000000002</v>
      </c>
      <c r="AD2491" s="58">
        <v>404.54500000000002</v>
      </c>
      <c r="AE2491" s="58">
        <v>216.45099999999999</v>
      </c>
      <c r="AF2491" s="58">
        <v>231.4</v>
      </c>
      <c r="AG2491" s="58">
        <v>31.65</v>
      </c>
      <c r="AH2491" s="58">
        <v>26.56</v>
      </c>
      <c r="AI2491" s="28">
        <v>0</v>
      </c>
      <c r="AJ2491" s="58">
        <v>16.189</v>
      </c>
      <c r="AK2491" s="58">
        <v>13.465</v>
      </c>
      <c r="AL2491" s="28">
        <f t="shared" si="207"/>
        <v>0</v>
      </c>
      <c r="AM2491" s="28"/>
      <c r="AN2491" s="28"/>
      <c r="AQ2491" s="24">
        <f t="shared" si="208"/>
        <v>1454.1550000000002</v>
      </c>
      <c r="AS2491" s="47">
        <f t="shared" si="215"/>
        <v>267.75</v>
      </c>
      <c r="AU2491" s="20">
        <f t="shared" si="205"/>
        <v>1721.9050000000002</v>
      </c>
      <c r="AW2491" s="20">
        <f t="shared" si="216"/>
        <v>-18.427458333333561</v>
      </c>
    </row>
    <row r="2492" spans="1:49" x14ac:dyDescent="0.25">
      <c r="A2492" t="str">
        <f>VLOOKUP($B2492,'Cushing Balance'!$C$2:$E$500,3,TRUE)</f>
        <v>192016</v>
      </c>
      <c r="B2492" s="38">
        <v>42503</v>
      </c>
      <c r="C2492" s="32"/>
      <c r="D2492" s="101">
        <v>80.494</v>
      </c>
      <c r="E2492" s="111">
        <v>188.614</v>
      </c>
      <c r="F2492" s="111">
        <v>312.33</v>
      </c>
      <c r="G2492" s="28"/>
      <c r="H2492" s="111">
        <v>130.53800000000001</v>
      </c>
      <c r="I2492" s="111">
        <v>74.879000000000005</v>
      </c>
      <c r="J2492" s="111">
        <v>306.57600000000002</v>
      </c>
      <c r="K2492" s="111">
        <v>78.447999999999993</v>
      </c>
      <c r="L2492" s="111">
        <v>32.385770833333332</v>
      </c>
      <c r="M2492" s="117">
        <v>275.18056250000001</v>
      </c>
      <c r="N2492" s="111">
        <v>64.799000000000007</v>
      </c>
      <c r="O2492" s="116">
        <v>47.831520833333336</v>
      </c>
      <c r="P2492" s="116"/>
      <c r="Q2492" s="116"/>
      <c r="R2492" s="58">
        <v>0</v>
      </c>
      <c r="S2492" s="180">
        <v>325.09089583333332</v>
      </c>
      <c r="T2492" s="180">
        <f t="shared" si="211"/>
        <v>49.910333333333313</v>
      </c>
      <c r="V2492" s="24">
        <f t="shared" si="203"/>
        <v>1592.0758541666667</v>
      </c>
      <c r="X2492" s="5">
        <v>82</v>
      </c>
      <c r="Z2492" s="20">
        <f t="shared" si="204"/>
        <v>1674.0758541666667</v>
      </c>
      <c r="AA2492" s="59">
        <f t="shared" si="201"/>
        <v>42503</v>
      </c>
      <c r="AB2492" s="25">
        <v>152.43799999999999</v>
      </c>
      <c r="AC2492" s="58">
        <v>389.73899999999998</v>
      </c>
      <c r="AD2492" s="58">
        <v>370.86599999999999</v>
      </c>
      <c r="AE2492" s="58">
        <v>442.822</v>
      </c>
      <c r="AF2492" s="58">
        <v>227.84299999999999</v>
      </c>
      <c r="AG2492" s="58">
        <v>35.369999999999997</v>
      </c>
      <c r="AH2492" s="58">
        <v>83.268000000000001</v>
      </c>
      <c r="AI2492" s="28">
        <f t="shared" si="206"/>
        <v>0</v>
      </c>
      <c r="AJ2492" s="58">
        <v>16.385000000000002</v>
      </c>
      <c r="AK2492" s="58">
        <v>14.865</v>
      </c>
      <c r="AL2492" s="28">
        <f t="shared" si="207"/>
        <v>0</v>
      </c>
      <c r="AM2492" s="28"/>
      <c r="AN2492" s="28"/>
      <c r="AQ2492" s="24">
        <f t="shared" si="208"/>
        <v>1733.5959999999998</v>
      </c>
      <c r="AS2492" s="47">
        <f t="shared" si="215"/>
        <v>267.75</v>
      </c>
      <c r="AU2492" s="20">
        <f t="shared" si="205"/>
        <v>2001.3459999999998</v>
      </c>
      <c r="AW2492" s="20">
        <f t="shared" si="216"/>
        <v>-327.27014583333312</v>
      </c>
    </row>
    <row r="2493" spans="1:49" x14ac:dyDescent="0.25">
      <c r="A2493" t="str">
        <f>VLOOKUP($B2493,'Cushing Balance'!$C$2:$E$500,3,TRUE)</f>
        <v>202016</v>
      </c>
      <c r="B2493" s="38">
        <v>42504</v>
      </c>
      <c r="C2493" s="32"/>
      <c r="D2493" s="101">
        <v>294.654</v>
      </c>
      <c r="E2493" s="111">
        <v>162.29</v>
      </c>
      <c r="F2493" s="111">
        <v>308.91300000000001</v>
      </c>
      <c r="G2493" s="28"/>
      <c r="H2493" s="111">
        <v>133.81200000000001</v>
      </c>
      <c r="I2493" s="111">
        <v>59.774000000000001</v>
      </c>
      <c r="J2493" s="111">
        <v>283.21100000000001</v>
      </c>
      <c r="K2493" s="111">
        <v>66.95</v>
      </c>
      <c r="L2493" s="111">
        <v>31.930145833333331</v>
      </c>
      <c r="M2493" s="117">
        <v>264.05216666666666</v>
      </c>
      <c r="N2493" s="111">
        <v>108.358</v>
      </c>
      <c r="O2493" s="116">
        <v>38.160874999999997</v>
      </c>
      <c r="P2493" s="116"/>
      <c r="Q2493" s="116"/>
      <c r="R2493" s="58">
        <v>0</v>
      </c>
      <c r="S2493" s="180">
        <v>268.68529166666667</v>
      </c>
      <c r="T2493" s="180">
        <f t="shared" si="211"/>
        <v>4.6331250000000068</v>
      </c>
      <c r="V2493" s="24">
        <f t="shared" si="203"/>
        <v>1752.1051875000001</v>
      </c>
      <c r="X2493" s="5">
        <v>82</v>
      </c>
      <c r="Z2493" s="20">
        <f t="shared" si="204"/>
        <v>1834.1051875000001</v>
      </c>
      <c r="AA2493" s="59">
        <f t="shared" si="201"/>
        <v>42504</v>
      </c>
      <c r="AB2493" s="25">
        <v>148.834</v>
      </c>
      <c r="AC2493" s="58">
        <v>348.73399999999998</v>
      </c>
      <c r="AD2493" s="58">
        <v>355.09300000000002</v>
      </c>
      <c r="AE2493" s="58">
        <v>191.35499999999999</v>
      </c>
      <c r="AF2493" s="58">
        <v>228.49</v>
      </c>
      <c r="AG2493" s="58">
        <v>37.497</v>
      </c>
      <c r="AH2493" s="58">
        <v>97.549000000000007</v>
      </c>
      <c r="AI2493" s="28">
        <f t="shared" si="206"/>
        <v>0</v>
      </c>
      <c r="AJ2493" s="58">
        <v>14.744</v>
      </c>
      <c r="AK2493" s="58">
        <v>15.407</v>
      </c>
      <c r="AL2493" s="28">
        <f t="shared" si="207"/>
        <v>0</v>
      </c>
      <c r="AM2493" s="28"/>
      <c r="AN2493" s="28"/>
      <c r="AQ2493" s="24">
        <f t="shared" si="208"/>
        <v>1437.703</v>
      </c>
      <c r="AS2493" s="47">
        <f t="shared" si="215"/>
        <v>267.75</v>
      </c>
      <c r="AU2493" s="20">
        <f t="shared" si="205"/>
        <v>1705.453</v>
      </c>
      <c r="AW2493" s="20">
        <f t="shared" si="216"/>
        <v>128.65218750000008</v>
      </c>
    </row>
    <row r="2494" spans="1:49" x14ac:dyDescent="0.25">
      <c r="A2494" t="str">
        <f>VLOOKUP($B2494,'Cushing Balance'!$C$2:$E$500,3,TRUE)</f>
        <v>202016</v>
      </c>
      <c r="B2494" s="38">
        <v>42505</v>
      </c>
      <c r="C2494" s="32"/>
      <c r="D2494" s="101">
        <v>169.02199999999999</v>
      </c>
      <c r="E2494" s="111">
        <v>181.946</v>
      </c>
      <c r="F2494" s="111">
        <v>295.06</v>
      </c>
      <c r="G2494" s="28"/>
      <c r="H2494" s="111">
        <v>134.82599999999999</v>
      </c>
      <c r="I2494" s="111">
        <v>62.869</v>
      </c>
      <c r="J2494" s="111">
        <v>284.66199999999998</v>
      </c>
      <c r="K2494" s="111">
        <v>72.022000000000006</v>
      </c>
      <c r="L2494" s="111">
        <v>30.889083333333332</v>
      </c>
      <c r="M2494" s="117">
        <v>311.64935416666668</v>
      </c>
      <c r="N2494" s="111">
        <v>122.334</v>
      </c>
      <c r="O2494" s="116">
        <v>52.031333333333336</v>
      </c>
      <c r="P2494" s="116"/>
      <c r="Q2494" s="116"/>
      <c r="R2494" s="58">
        <v>0</v>
      </c>
      <c r="S2494" s="180">
        <v>316.715125</v>
      </c>
      <c r="T2494" s="180">
        <f t="shared" si="211"/>
        <v>5.0657708333333176</v>
      </c>
      <c r="V2494" s="24">
        <f t="shared" si="203"/>
        <v>1717.3107708333332</v>
      </c>
      <c r="X2494" s="5">
        <v>82</v>
      </c>
      <c r="Z2494" s="20">
        <f t="shared" si="204"/>
        <v>1799.3107708333332</v>
      </c>
      <c r="AA2494" s="59">
        <f t="shared" si="201"/>
        <v>42505</v>
      </c>
      <c r="AB2494" s="25">
        <v>151.38</v>
      </c>
      <c r="AC2494" s="58">
        <v>383.95499999999998</v>
      </c>
      <c r="AD2494" s="58">
        <v>349.41</v>
      </c>
      <c r="AE2494" s="58">
        <v>296.78899999999999</v>
      </c>
      <c r="AF2494" s="58">
        <v>232.22499999999999</v>
      </c>
      <c r="AG2494" s="58">
        <v>37.482999999999997</v>
      </c>
      <c r="AH2494" s="58">
        <v>85.804000000000002</v>
      </c>
      <c r="AI2494" s="28">
        <f t="shared" si="206"/>
        <v>0</v>
      </c>
      <c r="AJ2494" s="58">
        <v>13.881</v>
      </c>
      <c r="AK2494" s="58">
        <v>15.413</v>
      </c>
      <c r="AL2494" s="28">
        <f t="shared" si="207"/>
        <v>0</v>
      </c>
      <c r="AM2494" s="28"/>
      <c r="AN2494" s="28"/>
      <c r="AQ2494" s="24">
        <f t="shared" si="208"/>
        <v>1566.3400000000001</v>
      </c>
      <c r="AS2494" s="47">
        <f t="shared" ref="AS2494:AS2499" si="217">315*0.9</f>
        <v>283.5</v>
      </c>
      <c r="AU2494" s="20">
        <f t="shared" si="205"/>
        <v>1849.8400000000001</v>
      </c>
      <c r="AW2494" s="20">
        <f t="shared" si="216"/>
        <v>-50.529229166666937</v>
      </c>
    </row>
    <row r="2495" spans="1:49" x14ac:dyDescent="0.25">
      <c r="A2495" t="str">
        <f>VLOOKUP($B2495,'Cushing Balance'!$C$2:$E$500,3,TRUE)</f>
        <v>202016</v>
      </c>
      <c r="B2495" s="38">
        <v>42506</v>
      </c>
      <c r="C2495" s="32"/>
      <c r="D2495" s="101">
        <v>118.872</v>
      </c>
      <c r="E2495" s="111">
        <v>195.536</v>
      </c>
      <c r="F2495" s="111">
        <v>295.976</v>
      </c>
      <c r="G2495" s="28"/>
      <c r="H2495" s="111">
        <v>130.5</v>
      </c>
      <c r="I2495" s="111">
        <v>52.57</v>
      </c>
      <c r="J2495" s="111">
        <v>282.48399999999998</v>
      </c>
      <c r="K2495" s="111">
        <v>64.807000000000002</v>
      </c>
      <c r="L2495" s="111">
        <v>31.272541666666669</v>
      </c>
      <c r="M2495" s="117">
        <v>385.28041666666667</v>
      </c>
      <c r="N2495" s="111">
        <v>91.515000000000001</v>
      </c>
      <c r="O2495" s="116">
        <v>50.524270833333333</v>
      </c>
      <c r="P2495" s="116"/>
      <c r="Q2495" s="116"/>
      <c r="R2495" s="58">
        <v>0</v>
      </c>
      <c r="S2495" s="180">
        <v>363.32322916666669</v>
      </c>
      <c r="T2495" s="180">
        <f t="shared" si="211"/>
        <v>-21.957187499999975</v>
      </c>
      <c r="V2495" s="24">
        <f t="shared" si="203"/>
        <v>1699.3372291666669</v>
      </c>
      <c r="X2495" s="5">
        <v>82</v>
      </c>
      <c r="Z2495" s="20">
        <f t="shared" si="204"/>
        <v>1781.3372291666669</v>
      </c>
      <c r="AA2495" s="59">
        <f t="shared" si="201"/>
        <v>42506</v>
      </c>
      <c r="AB2495" s="25">
        <v>149.852</v>
      </c>
      <c r="AC2495" s="58">
        <v>385.66199999999998</v>
      </c>
      <c r="AD2495" s="58">
        <v>375.33300000000003</v>
      </c>
      <c r="AE2495" s="58">
        <v>200.60300000000001</v>
      </c>
      <c r="AF2495" s="58">
        <v>229.56</v>
      </c>
      <c r="AG2495" s="58">
        <v>36.655999999999999</v>
      </c>
      <c r="AH2495" s="58">
        <v>25.273</v>
      </c>
      <c r="AI2495" s="28">
        <v>0</v>
      </c>
      <c r="AJ2495" s="58">
        <v>15.98</v>
      </c>
      <c r="AK2495" s="58">
        <v>14.068</v>
      </c>
      <c r="AL2495" s="28">
        <f t="shared" si="207"/>
        <v>0</v>
      </c>
      <c r="AM2495" s="28"/>
      <c r="AN2495" s="28"/>
      <c r="AQ2495" s="24">
        <f t="shared" si="208"/>
        <v>1432.9869999999999</v>
      </c>
      <c r="AS2495" s="47">
        <f t="shared" si="217"/>
        <v>283.5</v>
      </c>
      <c r="AU2495" s="20">
        <f t="shared" si="205"/>
        <v>1716.4869999999999</v>
      </c>
      <c r="AW2495" s="20">
        <f t="shared" si="216"/>
        <v>64.850229166667077</v>
      </c>
    </row>
    <row r="2496" spans="1:49" x14ac:dyDescent="0.25">
      <c r="A2496" t="str">
        <f>VLOOKUP($B2496,'Cushing Balance'!$C$2:$E$500,3,TRUE)</f>
        <v>202016</v>
      </c>
      <c r="B2496" s="38">
        <v>42507</v>
      </c>
      <c r="C2496" s="32"/>
      <c r="D2496" s="101">
        <v>54.515000000000001</v>
      </c>
      <c r="E2496" s="111">
        <v>175.524</v>
      </c>
      <c r="F2496" s="111">
        <v>213.07</v>
      </c>
      <c r="G2496" s="28"/>
      <c r="H2496" s="111">
        <v>123.878</v>
      </c>
      <c r="I2496" s="111">
        <v>52.104999999999997</v>
      </c>
      <c r="J2496" s="111">
        <v>211.52799999999999</v>
      </c>
      <c r="K2496" s="111">
        <v>60.338000000000001</v>
      </c>
      <c r="L2496" s="111">
        <v>30.220145833333333</v>
      </c>
      <c r="M2496" s="117">
        <v>222.95558333333335</v>
      </c>
      <c r="N2496" s="111">
        <v>107.08</v>
      </c>
      <c r="O2496" s="116">
        <v>58.094645833333338</v>
      </c>
      <c r="P2496" s="116"/>
      <c r="Q2496" s="116"/>
      <c r="R2496" s="58">
        <v>0</v>
      </c>
      <c r="S2496" s="180">
        <v>264.09677083333332</v>
      </c>
      <c r="T2496" s="180">
        <f t="shared" si="211"/>
        <v>41.141187499999972</v>
      </c>
      <c r="V2496" s="24">
        <f t="shared" si="203"/>
        <v>1309.3083749999998</v>
      </c>
      <c r="X2496" s="5">
        <v>82</v>
      </c>
      <c r="Z2496" s="20">
        <f t="shared" si="204"/>
        <v>1391.3083749999998</v>
      </c>
      <c r="AA2496" s="59">
        <f t="shared" si="201"/>
        <v>42507</v>
      </c>
      <c r="AB2496" s="25">
        <v>151.13200000000001</v>
      </c>
      <c r="AC2496" s="58">
        <v>366.15699999999998</v>
      </c>
      <c r="AD2496" s="58">
        <v>243.703</v>
      </c>
      <c r="AE2496" s="58">
        <v>274.19900000000001</v>
      </c>
      <c r="AF2496" s="58">
        <v>230.762</v>
      </c>
      <c r="AG2496" s="58">
        <v>37.729999999999997</v>
      </c>
      <c r="AH2496" s="58">
        <v>49.911999999999999</v>
      </c>
      <c r="AI2496" s="28">
        <v>0</v>
      </c>
      <c r="AJ2496" s="58">
        <v>16.184999999999999</v>
      </c>
      <c r="AK2496" s="58">
        <v>15.779</v>
      </c>
      <c r="AL2496" s="28">
        <f t="shared" si="207"/>
        <v>0</v>
      </c>
      <c r="AM2496" s="28"/>
      <c r="AN2496" s="28"/>
      <c r="AQ2496" s="24">
        <f t="shared" si="208"/>
        <v>1385.559</v>
      </c>
      <c r="AS2496" s="47">
        <f t="shared" si="217"/>
        <v>283.5</v>
      </c>
      <c r="AU2496" s="20">
        <f t="shared" si="205"/>
        <v>1669.059</v>
      </c>
      <c r="AW2496" s="20">
        <f t="shared" si="216"/>
        <v>-277.75062500000013</v>
      </c>
    </row>
    <row r="2497" spans="1:49" x14ac:dyDescent="0.25">
      <c r="A2497" t="str">
        <f>VLOOKUP($B2497,'Cushing Balance'!$C$2:$E$500,3,TRUE)</f>
        <v>202016</v>
      </c>
      <c r="B2497" s="38">
        <v>42508</v>
      </c>
      <c r="C2497" s="32"/>
      <c r="D2497" s="101">
        <v>212.03800000000001</v>
      </c>
      <c r="E2497" s="111">
        <v>182.62299999999999</v>
      </c>
      <c r="F2497" s="111">
        <v>51.301000000000002</v>
      </c>
      <c r="G2497" s="28"/>
      <c r="H2497" s="111">
        <v>133.251</v>
      </c>
      <c r="I2497" s="111">
        <v>73.730999999999995</v>
      </c>
      <c r="J2497" s="111">
        <v>284.54599999999999</v>
      </c>
      <c r="K2497" s="111">
        <v>65.105000000000004</v>
      </c>
      <c r="L2497" s="111">
        <v>32.121854166666665</v>
      </c>
      <c r="M2497" s="117">
        <v>166.7071875</v>
      </c>
      <c r="N2497" s="111">
        <v>117.53100000000001</v>
      </c>
      <c r="O2497" s="116">
        <v>51.682604166666664</v>
      </c>
      <c r="P2497" s="116"/>
      <c r="Q2497" s="116"/>
      <c r="R2497" s="58">
        <f t="shared" ref="R2497:R2516" si="218">AVERAGE(R2484:R2496)</f>
        <v>0</v>
      </c>
      <c r="S2497" s="180">
        <v>249.16289583333335</v>
      </c>
      <c r="T2497" s="180">
        <f t="shared" si="211"/>
        <v>82.455708333333348</v>
      </c>
      <c r="V2497" s="24">
        <f t="shared" si="203"/>
        <v>1370.6376458333332</v>
      </c>
      <c r="X2497" s="5">
        <v>82</v>
      </c>
      <c r="Z2497" s="20">
        <f t="shared" si="204"/>
        <v>1452.6376458333332</v>
      </c>
      <c r="AA2497" s="59">
        <f t="shared" si="201"/>
        <v>42508</v>
      </c>
      <c r="AB2497" s="25">
        <v>151.52199999999999</v>
      </c>
      <c r="AC2497" s="58">
        <v>373.21</v>
      </c>
      <c r="AD2497" s="58">
        <v>221.047</v>
      </c>
      <c r="AE2497" s="58">
        <v>373.37700000000001</v>
      </c>
      <c r="AF2497" s="58">
        <v>233.15</v>
      </c>
      <c r="AG2497" s="58">
        <v>23.184999999999999</v>
      </c>
      <c r="AH2497" s="58">
        <v>86.114999999999995</v>
      </c>
      <c r="AI2497" s="28">
        <v>0</v>
      </c>
      <c r="AJ2497" s="58">
        <v>16.207000000000001</v>
      </c>
      <c r="AK2497" s="58">
        <v>16.009</v>
      </c>
      <c r="AL2497" s="28">
        <f t="shared" si="207"/>
        <v>0</v>
      </c>
      <c r="AM2497" s="28"/>
      <c r="AN2497" s="28"/>
      <c r="AQ2497" s="24">
        <f t="shared" si="208"/>
        <v>1493.8220000000001</v>
      </c>
      <c r="AS2497" s="47">
        <f t="shared" si="217"/>
        <v>283.5</v>
      </c>
      <c r="AU2497" s="20">
        <f t="shared" si="205"/>
        <v>1777.3220000000001</v>
      </c>
      <c r="AW2497" s="20">
        <f t="shared" si="216"/>
        <v>-324.68435416666694</v>
      </c>
    </row>
    <row r="2498" spans="1:49" x14ac:dyDescent="0.25">
      <c r="A2498" t="str">
        <f>VLOOKUP($B2498,'Cushing Balance'!$C$2:$E$500,3,TRUE)</f>
        <v>202016</v>
      </c>
      <c r="B2498" s="38">
        <v>42509</v>
      </c>
      <c r="C2498" s="32"/>
      <c r="D2498" s="101">
        <v>94.028000000000006</v>
      </c>
      <c r="E2498" s="111">
        <v>188.27</v>
      </c>
      <c r="F2498" s="111">
        <v>42.854999999999997</v>
      </c>
      <c r="G2498" s="28"/>
      <c r="H2498" s="111">
        <v>105.19199999999999</v>
      </c>
      <c r="I2498" s="111">
        <v>67.540999999999997</v>
      </c>
      <c r="J2498" s="111">
        <v>314.00299999999999</v>
      </c>
      <c r="K2498" s="111">
        <v>61.761000000000003</v>
      </c>
      <c r="L2498" s="111">
        <v>30.399770833333331</v>
      </c>
      <c r="M2498" s="117">
        <v>311.642</v>
      </c>
      <c r="N2498" s="111">
        <v>122.50700000000001</v>
      </c>
      <c r="O2498" s="116">
        <v>39.061270833333339</v>
      </c>
      <c r="P2498" s="116"/>
      <c r="Q2498" s="116"/>
      <c r="R2498" s="58">
        <f t="shared" si="218"/>
        <v>0</v>
      </c>
      <c r="S2498" s="180">
        <v>327.97822916666667</v>
      </c>
      <c r="T2498" s="180">
        <f t="shared" si="211"/>
        <v>16.336229166666669</v>
      </c>
      <c r="V2498" s="24">
        <f t="shared" si="203"/>
        <v>1377.2600416666667</v>
      </c>
      <c r="X2498" s="5">
        <v>82</v>
      </c>
      <c r="Z2498" s="20">
        <f t="shared" si="204"/>
        <v>1459.2600416666667</v>
      </c>
      <c r="AA2498" s="59">
        <f t="shared" ref="AA2498:AA2561" si="219">B2498</f>
        <v>42509</v>
      </c>
      <c r="AB2498" s="25">
        <v>148.11000000000001</v>
      </c>
      <c r="AC2498" s="58">
        <v>365.28699999999998</v>
      </c>
      <c r="AD2498" s="58">
        <v>225.90100000000001</v>
      </c>
      <c r="AE2498" s="58">
        <v>397.476</v>
      </c>
      <c r="AF2498" s="58">
        <v>215.46299999999999</v>
      </c>
      <c r="AG2498" s="58">
        <v>35.017000000000003</v>
      </c>
      <c r="AH2498" s="58">
        <v>49.692</v>
      </c>
      <c r="AI2498" s="28">
        <f t="shared" si="206"/>
        <v>0</v>
      </c>
      <c r="AJ2498" s="58">
        <v>16.315000000000001</v>
      </c>
      <c r="AK2498" s="58">
        <v>15.818</v>
      </c>
      <c r="AL2498" s="28">
        <f t="shared" si="207"/>
        <v>0</v>
      </c>
      <c r="AM2498" s="28"/>
      <c r="AN2498" s="28"/>
      <c r="AQ2498" s="24">
        <f t="shared" si="208"/>
        <v>1469.079</v>
      </c>
      <c r="AS2498" s="47">
        <f t="shared" si="217"/>
        <v>283.5</v>
      </c>
      <c r="AU2498" s="20">
        <f t="shared" si="205"/>
        <v>1752.579</v>
      </c>
      <c r="AW2498" s="20">
        <f t="shared" si="216"/>
        <v>-293.31895833333328</v>
      </c>
    </row>
    <row r="2499" spans="1:49" x14ac:dyDescent="0.25">
      <c r="A2499" t="str">
        <f>VLOOKUP($B2499,'Cushing Balance'!$C$2:$E$500,3,TRUE)</f>
        <v>202016</v>
      </c>
      <c r="B2499" s="38">
        <v>42510</v>
      </c>
      <c r="C2499" s="32"/>
      <c r="D2499" s="101">
        <v>0</v>
      </c>
      <c r="E2499" s="111">
        <v>174.80699999999999</v>
      </c>
      <c r="F2499" s="111">
        <v>156.61799999999999</v>
      </c>
      <c r="G2499" s="28"/>
      <c r="H2499" s="111">
        <v>133.97499999999999</v>
      </c>
      <c r="I2499" s="111">
        <v>67.055000000000007</v>
      </c>
      <c r="J2499" s="111">
        <v>283.94799999999998</v>
      </c>
      <c r="K2499" s="111">
        <v>64.25</v>
      </c>
      <c r="L2499" s="111">
        <v>32.221249999999998</v>
      </c>
      <c r="M2499" s="117">
        <v>389.34625</v>
      </c>
      <c r="N2499" s="111">
        <v>103.196</v>
      </c>
      <c r="O2499" s="116">
        <v>50.325875000000003</v>
      </c>
      <c r="P2499" s="116"/>
      <c r="Q2499" s="116"/>
      <c r="R2499" s="58">
        <f t="shared" si="218"/>
        <v>0</v>
      </c>
      <c r="S2499" s="180">
        <v>360.5255416666667</v>
      </c>
      <c r="T2499" s="180">
        <f t="shared" si="211"/>
        <v>-28.8207083333333</v>
      </c>
      <c r="V2499" s="24">
        <f t="shared" si="203"/>
        <v>1455.7423749999998</v>
      </c>
      <c r="X2499" s="5">
        <v>82</v>
      </c>
      <c r="Z2499" s="20">
        <f t="shared" si="204"/>
        <v>1537.7423749999998</v>
      </c>
      <c r="AA2499" s="59">
        <f t="shared" si="219"/>
        <v>42510</v>
      </c>
      <c r="AB2499" s="25">
        <v>150.45699999999999</v>
      </c>
      <c r="AC2499" s="58">
        <v>373.85500000000002</v>
      </c>
      <c r="AD2499" s="58">
        <v>227.84399999999999</v>
      </c>
      <c r="AE2499" s="58">
        <v>371.21499999999997</v>
      </c>
      <c r="AF2499" s="58">
        <v>226.66800000000001</v>
      </c>
      <c r="AG2499" s="58">
        <v>28.292999999999999</v>
      </c>
      <c r="AH2499" s="58">
        <v>58.95</v>
      </c>
      <c r="AI2499" s="28">
        <f t="shared" si="206"/>
        <v>0</v>
      </c>
      <c r="AJ2499" s="58">
        <v>16.013000000000002</v>
      </c>
      <c r="AK2499" s="58">
        <v>14.167999999999999</v>
      </c>
      <c r="AL2499" s="28">
        <f t="shared" si="207"/>
        <v>0</v>
      </c>
      <c r="AM2499" s="28"/>
      <c r="AN2499" s="28"/>
      <c r="AQ2499" s="24">
        <f t="shared" si="208"/>
        <v>1467.4629999999995</v>
      </c>
      <c r="AS2499" s="47">
        <f t="shared" si="217"/>
        <v>283.5</v>
      </c>
      <c r="AU2499" s="20">
        <f t="shared" si="205"/>
        <v>1750.9629999999995</v>
      </c>
      <c r="AW2499" s="20">
        <f t="shared" si="216"/>
        <v>-213.2206249999997</v>
      </c>
    </row>
    <row r="2500" spans="1:49" x14ac:dyDescent="0.25">
      <c r="A2500" t="str">
        <f>VLOOKUP($B2500,'Cushing Balance'!$C$2:$E$500,3,TRUE)</f>
        <v>212016</v>
      </c>
      <c r="B2500" s="38">
        <v>42511</v>
      </c>
      <c r="C2500" s="32"/>
      <c r="D2500" s="101">
        <v>205.15899999999999</v>
      </c>
      <c r="E2500" s="111">
        <v>187.15899999999999</v>
      </c>
      <c r="F2500" s="111">
        <v>207.40700000000001</v>
      </c>
      <c r="G2500" s="28"/>
      <c r="H2500" s="111">
        <v>106.73399999999999</v>
      </c>
      <c r="I2500" s="111">
        <v>76.585999999999999</v>
      </c>
      <c r="J2500" s="111">
        <v>319.86599999999999</v>
      </c>
      <c r="K2500" s="111">
        <v>62.213999999999999</v>
      </c>
      <c r="L2500" s="111">
        <v>32.286187499999997</v>
      </c>
      <c r="M2500" s="117">
        <v>361.03977083333331</v>
      </c>
      <c r="N2500" s="111">
        <v>112.318</v>
      </c>
      <c r="O2500" s="116">
        <v>39.385083333333334</v>
      </c>
      <c r="P2500" s="116"/>
      <c r="Q2500" s="116"/>
      <c r="R2500" s="58">
        <f t="shared" si="218"/>
        <v>0</v>
      </c>
      <c r="S2500" s="180">
        <v>337.00183333333331</v>
      </c>
      <c r="T2500" s="180">
        <f t="shared" si="211"/>
        <v>-24.037937499999998</v>
      </c>
      <c r="V2500" s="24">
        <f t="shared" si="203"/>
        <v>1710.1540416666667</v>
      </c>
      <c r="X2500" s="5">
        <v>82</v>
      </c>
      <c r="Z2500" s="20">
        <f t="shared" si="204"/>
        <v>1792.1540416666667</v>
      </c>
      <c r="AA2500" s="59">
        <f t="shared" si="219"/>
        <v>42511</v>
      </c>
      <c r="AB2500" s="25">
        <v>152.542</v>
      </c>
      <c r="AC2500" s="58">
        <v>357.66</v>
      </c>
      <c r="AD2500" s="58">
        <v>224.99100000000001</v>
      </c>
      <c r="AE2500" s="58">
        <v>199.93700000000001</v>
      </c>
      <c r="AF2500" s="58">
        <v>230.50299999999999</v>
      </c>
      <c r="AG2500" s="58">
        <v>38.100999999999999</v>
      </c>
      <c r="AH2500" s="58">
        <v>58.414999999999999</v>
      </c>
      <c r="AI2500" s="28">
        <f t="shared" si="206"/>
        <v>0</v>
      </c>
      <c r="AJ2500" s="58">
        <v>14.106</v>
      </c>
      <c r="AK2500" s="58">
        <v>14.712</v>
      </c>
      <c r="AL2500" s="28">
        <f t="shared" si="207"/>
        <v>0</v>
      </c>
      <c r="AM2500" s="28"/>
      <c r="AN2500" s="28"/>
      <c r="AQ2500" s="24">
        <f t="shared" si="208"/>
        <v>1290.9669999999999</v>
      </c>
      <c r="AS2500" s="47">
        <f>315*0.9</f>
        <v>283.5</v>
      </c>
      <c r="AU2500" s="20">
        <f t="shared" si="205"/>
        <v>1574.4669999999999</v>
      </c>
      <c r="AW2500" s="20">
        <f t="shared" si="216"/>
        <v>217.6870416666668</v>
      </c>
    </row>
    <row r="2501" spans="1:49" x14ac:dyDescent="0.25">
      <c r="A2501" t="str">
        <f>VLOOKUP($B2501,'Cushing Balance'!$C$2:$E$500,3,TRUE)</f>
        <v>212016</v>
      </c>
      <c r="B2501" s="38">
        <v>42512</v>
      </c>
      <c r="C2501" s="32"/>
      <c r="D2501" s="101">
        <v>110.792</v>
      </c>
      <c r="E2501" s="111">
        <v>181.45099999999999</v>
      </c>
      <c r="F2501" s="111">
        <v>213.49299999999999</v>
      </c>
      <c r="G2501" s="28"/>
      <c r="H2501" s="111">
        <v>108.71599999999999</v>
      </c>
      <c r="I2501" s="111">
        <v>56.045999999999999</v>
      </c>
      <c r="J2501" s="111">
        <v>292.791</v>
      </c>
      <c r="K2501" s="111">
        <v>59.292999999999999</v>
      </c>
      <c r="L2501" s="111">
        <v>32.364041666666665</v>
      </c>
      <c r="M2501" s="117">
        <v>386.83483333333334</v>
      </c>
      <c r="N2501" s="111">
        <v>114.617</v>
      </c>
      <c r="O2501" s="116">
        <v>43.321020833333336</v>
      </c>
      <c r="P2501" s="116"/>
      <c r="Q2501" s="116"/>
      <c r="R2501" s="58">
        <f t="shared" si="218"/>
        <v>0</v>
      </c>
      <c r="S2501" s="180">
        <v>364.38560416666667</v>
      </c>
      <c r="T2501" s="180">
        <f t="shared" si="211"/>
        <v>-22.449229166666669</v>
      </c>
      <c r="V2501" s="24">
        <f t="shared" si="203"/>
        <v>1599.7188958333331</v>
      </c>
      <c r="X2501" s="5">
        <v>82</v>
      </c>
      <c r="Z2501" s="20">
        <f t="shared" si="204"/>
        <v>1681.7188958333331</v>
      </c>
      <c r="AA2501" s="59">
        <f t="shared" si="219"/>
        <v>42512</v>
      </c>
      <c r="AB2501" s="25">
        <v>151.91</v>
      </c>
      <c r="AC2501" s="58">
        <v>359.00299999999999</v>
      </c>
      <c r="AD2501" s="58">
        <v>231.858</v>
      </c>
      <c r="AE2501" s="58">
        <v>193.12</v>
      </c>
      <c r="AF2501" s="58">
        <v>230.35300000000001</v>
      </c>
      <c r="AG2501" s="58">
        <v>37.962000000000003</v>
      </c>
      <c r="AH2501" s="58">
        <v>60.661999999999999</v>
      </c>
      <c r="AI2501" s="28">
        <f t="shared" si="206"/>
        <v>0</v>
      </c>
      <c r="AJ2501" s="58">
        <v>9.1229999999999993</v>
      </c>
      <c r="AK2501" s="58">
        <v>14.866</v>
      </c>
      <c r="AL2501" s="28">
        <f t="shared" si="207"/>
        <v>0</v>
      </c>
      <c r="AM2501" s="28"/>
      <c r="AN2501" s="28"/>
      <c r="AQ2501" s="24">
        <f t="shared" si="208"/>
        <v>1288.857</v>
      </c>
      <c r="AS2501" s="47">
        <f t="shared" ref="AS2501:AS2506" si="220">315*0.9</f>
        <v>283.5</v>
      </c>
      <c r="AU2501" s="20">
        <f t="shared" si="205"/>
        <v>1572.357</v>
      </c>
      <c r="AW2501" s="20">
        <f t="shared" si="216"/>
        <v>109.36189583333316</v>
      </c>
    </row>
    <row r="2502" spans="1:49" x14ac:dyDescent="0.25">
      <c r="A2502" t="str">
        <f>VLOOKUP($B2502,'Cushing Balance'!$C$2:$E$500,3,TRUE)</f>
        <v>212016</v>
      </c>
      <c r="B2502" s="38">
        <v>42513</v>
      </c>
      <c r="C2502" s="32"/>
      <c r="D2502" s="101">
        <v>53.344000000000001</v>
      </c>
      <c r="E2502" s="111">
        <v>172.535</v>
      </c>
      <c r="F2502" s="111">
        <v>231.125</v>
      </c>
      <c r="G2502" s="28"/>
      <c r="H2502" s="111">
        <v>118.325</v>
      </c>
      <c r="I2502" s="111">
        <v>69.325999999999993</v>
      </c>
      <c r="J2502" s="111">
        <v>235.31399999999999</v>
      </c>
      <c r="K2502" s="111">
        <v>67.712000000000003</v>
      </c>
      <c r="L2502" s="111">
        <v>32.325020833333333</v>
      </c>
      <c r="M2502" s="117">
        <v>251.010625</v>
      </c>
      <c r="N2502" s="111">
        <v>118.785</v>
      </c>
      <c r="O2502" s="116">
        <v>27.327229166666669</v>
      </c>
      <c r="P2502" s="116"/>
      <c r="Q2502" s="116"/>
      <c r="R2502" s="58">
        <f t="shared" si="218"/>
        <v>0</v>
      </c>
      <c r="S2502" s="180">
        <v>336.28058333333331</v>
      </c>
      <c r="T2502" s="180">
        <f t="shared" si="211"/>
        <v>85.269958333333307</v>
      </c>
      <c r="V2502" s="24">
        <f t="shared" si="203"/>
        <v>1377.1288750000001</v>
      </c>
      <c r="X2502" s="5">
        <v>82</v>
      </c>
      <c r="Z2502" s="20">
        <f t="shared" si="204"/>
        <v>1459.1288750000001</v>
      </c>
      <c r="AA2502" s="59">
        <f t="shared" si="219"/>
        <v>42513</v>
      </c>
      <c r="AB2502" s="25">
        <v>152.041</v>
      </c>
      <c r="AC2502" s="58">
        <v>365.49900000000002</v>
      </c>
      <c r="AD2502" s="58">
        <v>205.79</v>
      </c>
      <c r="AE2502" s="58">
        <v>372.94400000000002</v>
      </c>
      <c r="AF2502" s="58">
        <v>224.65700000000001</v>
      </c>
      <c r="AG2502" s="58">
        <v>35.451000000000001</v>
      </c>
      <c r="AH2502" s="58">
        <v>35.395000000000003</v>
      </c>
      <c r="AI2502" s="28">
        <f t="shared" si="206"/>
        <v>0</v>
      </c>
      <c r="AJ2502" s="58">
        <v>13.727</v>
      </c>
      <c r="AK2502" s="58">
        <v>14.872</v>
      </c>
      <c r="AL2502" s="28">
        <f t="shared" si="207"/>
        <v>0</v>
      </c>
      <c r="AM2502" s="28"/>
      <c r="AN2502" s="28"/>
      <c r="AQ2502" s="24">
        <f t="shared" si="208"/>
        <v>1420.376</v>
      </c>
      <c r="AS2502" s="47">
        <f t="shared" si="220"/>
        <v>283.5</v>
      </c>
      <c r="AU2502" s="20">
        <f t="shared" si="205"/>
        <v>1703.876</v>
      </c>
      <c r="AW2502" s="20">
        <f t="shared" si="216"/>
        <v>-244.74712499999987</v>
      </c>
    </row>
    <row r="2503" spans="1:49" x14ac:dyDescent="0.25">
      <c r="A2503" t="str">
        <f>VLOOKUP($B2503,'Cushing Balance'!$C$2:$E$500,3,TRUE)</f>
        <v>212016</v>
      </c>
      <c r="B2503" s="38">
        <v>42514</v>
      </c>
      <c r="C2503" s="32"/>
      <c r="D2503" s="101">
        <v>71.180999999999997</v>
      </c>
      <c r="E2503" s="111">
        <v>184.12100000000001</v>
      </c>
      <c r="F2503" s="111">
        <v>195.946</v>
      </c>
      <c r="G2503" s="28"/>
      <c r="H2503" s="111">
        <v>125.89700000000001</v>
      </c>
      <c r="I2503" s="111">
        <v>81.703000000000003</v>
      </c>
      <c r="J2503" s="111">
        <v>198.542</v>
      </c>
      <c r="K2503" s="111">
        <v>69.192999999999998</v>
      </c>
      <c r="L2503" s="111">
        <v>31.956041666666668</v>
      </c>
      <c r="M2503" s="117">
        <v>227.81785416666665</v>
      </c>
      <c r="N2503" s="111">
        <v>106.622</v>
      </c>
      <c r="O2503" s="116">
        <v>51.147291666666668</v>
      </c>
      <c r="P2503" s="116"/>
      <c r="Q2503" s="116"/>
      <c r="R2503" s="58">
        <v>0</v>
      </c>
      <c r="S2503" s="180">
        <v>306.75752083333333</v>
      </c>
      <c r="T2503" s="180">
        <f t="shared" si="211"/>
        <v>78.939666666666682</v>
      </c>
      <c r="V2503" s="24">
        <f t="shared" si="203"/>
        <v>1344.1261875000002</v>
      </c>
      <c r="X2503" s="5">
        <v>82</v>
      </c>
      <c r="Z2503" s="20">
        <f t="shared" si="204"/>
        <v>1426.1261875000002</v>
      </c>
      <c r="AA2503" s="59">
        <f t="shared" si="219"/>
        <v>42514</v>
      </c>
      <c r="AB2503" s="25">
        <v>147.51900000000001</v>
      </c>
      <c r="AC2503" s="58">
        <v>339.70100000000002</v>
      </c>
      <c r="AD2503" s="58">
        <v>300.988</v>
      </c>
      <c r="AE2503" s="58">
        <v>345.69</v>
      </c>
      <c r="AF2503" s="58">
        <v>210.148</v>
      </c>
      <c r="AG2503" s="58">
        <v>32.883000000000003</v>
      </c>
      <c r="AH2503" s="58">
        <v>63.024999999999999</v>
      </c>
      <c r="AI2503" s="28">
        <v>0</v>
      </c>
      <c r="AJ2503" s="58">
        <v>15.446999999999999</v>
      </c>
      <c r="AK2503" s="58">
        <v>13.472</v>
      </c>
      <c r="AL2503" s="28">
        <f t="shared" si="207"/>
        <v>0</v>
      </c>
      <c r="AM2503" s="28"/>
      <c r="AN2503" s="28"/>
      <c r="AQ2503" s="24">
        <f t="shared" si="208"/>
        <v>1468.873</v>
      </c>
      <c r="AS2503" s="47">
        <f t="shared" si="220"/>
        <v>283.5</v>
      </c>
      <c r="AU2503" s="20">
        <f t="shared" si="205"/>
        <v>1752.373</v>
      </c>
      <c r="AW2503" s="20">
        <f t="shared" si="216"/>
        <v>-326.24681249999981</v>
      </c>
    </row>
    <row r="2504" spans="1:49" x14ac:dyDescent="0.25">
      <c r="A2504" t="str">
        <f>VLOOKUP($B2504,'Cushing Balance'!$C$2:$E$500,3,TRUE)</f>
        <v>212016</v>
      </c>
      <c r="B2504" s="38">
        <v>42515</v>
      </c>
      <c r="C2504" s="32"/>
      <c r="D2504" s="101">
        <v>42.665999999999997</v>
      </c>
      <c r="E2504" s="111">
        <v>179.63900000000001</v>
      </c>
      <c r="F2504" s="111">
        <v>189.78800000000001</v>
      </c>
      <c r="G2504" s="28"/>
      <c r="H2504" s="111">
        <v>130.52199999999999</v>
      </c>
      <c r="I2504" s="111">
        <v>81.778999999999996</v>
      </c>
      <c r="J2504" s="111">
        <v>252.96899999999999</v>
      </c>
      <c r="K2504" s="111">
        <v>68.718000000000004</v>
      </c>
      <c r="L2504" s="111">
        <v>31.970541666666669</v>
      </c>
      <c r="M2504" s="117">
        <v>267.40981249999999</v>
      </c>
      <c r="N2504" s="111">
        <v>96.6</v>
      </c>
      <c r="O2504" s="116">
        <v>53.813395833333338</v>
      </c>
      <c r="P2504" s="116"/>
      <c r="Q2504" s="116"/>
      <c r="R2504" s="58">
        <f t="shared" si="218"/>
        <v>0</v>
      </c>
      <c r="S2504" s="180">
        <v>288.34579166666668</v>
      </c>
      <c r="T2504" s="180">
        <f t="shared" si="211"/>
        <v>20.935979166666698</v>
      </c>
      <c r="V2504" s="24">
        <f t="shared" si="203"/>
        <v>1395.8747499999999</v>
      </c>
      <c r="X2504" s="5">
        <v>82</v>
      </c>
      <c r="Z2504" s="20">
        <f t="shared" si="204"/>
        <v>1477.8747499999999</v>
      </c>
      <c r="AA2504" s="59">
        <f t="shared" si="219"/>
        <v>42515</v>
      </c>
      <c r="AB2504" s="25">
        <v>151.30799999999999</v>
      </c>
      <c r="AC2504" s="58">
        <v>290.88</v>
      </c>
      <c r="AD2504" s="58">
        <v>315.71699999999998</v>
      </c>
      <c r="AE2504" s="58">
        <v>212.07300000000001</v>
      </c>
      <c r="AF2504" s="58">
        <v>199.745</v>
      </c>
      <c r="AG2504" s="58">
        <v>23.021000000000001</v>
      </c>
      <c r="AH2504" s="58">
        <v>38.802</v>
      </c>
      <c r="AI2504" s="28">
        <f t="shared" si="206"/>
        <v>0</v>
      </c>
      <c r="AJ2504" s="58">
        <v>16.056999999999999</v>
      </c>
      <c r="AK2504" s="58">
        <v>14.672000000000001</v>
      </c>
      <c r="AL2504" s="28">
        <f t="shared" si="207"/>
        <v>0</v>
      </c>
      <c r="AM2504" s="28"/>
      <c r="AN2504" s="28"/>
      <c r="AQ2504" s="24">
        <f t="shared" si="208"/>
        <v>1262.2749999999999</v>
      </c>
      <c r="AS2504" s="47">
        <f t="shared" si="220"/>
        <v>283.5</v>
      </c>
      <c r="AU2504" s="20">
        <f t="shared" si="205"/>
        <v>1545.7749999999999</v>
      </c>
      <c r="AW2504" s="20">
        <f t="shared" si="216"/>
        <v>-67.900249999999915</v>
      </c>
    </row>
    <row r="2505" spans="1:49" x14ac:dyDescent="0.25">
      <c r="A2505" t="str">
        <f>VLOOKUP($B2505,'Cushing Balance'!$C$2:$E$500,3,TRUE)</f>
        <v>212016</v>
      </c>
      <c r="B2505" s="38">
        <v>42516</v>
      </c>
      <c r="C2505" s="32"/>
      <c r="D2505" s="101">
        <v>1.1859999999999999</v>
      </c>
      <c r="E2505" s="111">
        <v>159.58199999999999</v>
      </c>
      <c r="F2505" s="111">
        <v>194.36099999999999</v>
      </c>
      <c r="G2505" s="28"/>
      <c r="H2505" s="111">
        <v>121.075</v>
      </c>
      <c r="I2505" s="111">
        <v>76.188000000000002</v>
      </c>
      <c r="J2505" s="111">
        <v>253.72900000000001</v>
      </c>
      <c r="K2505" s="111">
        <v>72.308000000000007</v>
      </c>
      <c r="L2505" s="111">
        <v>32.108916666666666</v>
      </c>
      <c r="M2505" s="117">
        <v>350.54577083333334</v>
      </c>
      <c r="N2505" s="111">
        <v>94.275000000000006</v>
      </c>
      <c r="O2505" s="116">
        <v>54.699791666666663</v>
      </c>
      <c r="P2505" s="116"/>
      <c r="Q2505" s="116"/>
      <c r="R2505" s="58">
        <v>0</v>
      </c>
      <c r="S2505" s="180">
        <v>324.48908333333333</v>
      </c>
      <c r="T2505" s="180">
        <f t="shared" si="211"/>
        <v>-26.05668750000001</v>
      </c>
      <c r="V2505" s="24">
        <f t="shared" si="203"/>
        <v>1410.0584791666668</v>
      </c>
      <c r="X2505" s="5">
        <v>82</v>
      </c>
      <c r="Z2505" s="20">
        <f t="shared" si="204"/>
        <v>1492.0584791666668</v>
      </c>
      <c r="AA2505" s="59">
        <f t="shared" si="219"/>
        <v>42516</v>
      </c>
      <c r="AB2505" s="25">
        <v>152.4</v>
      </c>
      <c r="AC2505" s="58">
        <v>349.79300000000001</v>
      </c>
      <c r="AD2505" s="58">
        <v>315.73899999999998</v>
      </c>
      <c r="AE2505" s="58">
        <v>245.1</v>
      </c>
      <c r="AF2505" s="58">
        <v>230.715</v>
      </c>
      <c r="AG2505" s="58">
        <v>27.292999999999999</v>
      </c>
      <c r="AH2505" s="58">
        <v>43.04</v>
      </c>
      <c r="AI2505" s="28">
        <v>0</v>
      </c>
      <c r="AJ2505" s="58">
        <v>16.222999999999999</v>
      </c>
      <c r="AK2505" s="58">
        <v>15.207000000000001</v>
      </c>
      <c r="AL2505" s="28">
        <f t="shared" si="207"/>
        <v>0</v>
      </c>
      <c r="AM2505" s="28"/>
      <c r="AN2505" s="28"/>
      <c r="AQ2505" s="24">
        <f t="shared" si="208"/>
        <v>1395.5099999999998</v>
      </c>
      <c r="AS2505" s="47">
        <f t="shared" si="220"/>
        <v>283.5</v>
      </c>
      <c r="AU2505" s="20">
        <f t="shared" si="205"/>
        <v>1679.0099999999998</v>
      </c>
      <c r="AW2505" s="20">
        <f t="shared" si="216"/>
        <v>-186.95152083333301</v>
      </c>
    </row>
    <row r="2506" spans="1:49" x14ac:dyDescent="0.25">
      <c r="A2506" t="str">
        <f>VLOOKUP($B2506,'Cushing Balance'!$C$2:$E$500,3,TRUE)</f>
        <v>212016</v>
      </c>
      <c r="B2506" s="38">
        <v>42517</v>
      </c>
      <c r="C2506" s="32"/>
      <c r="D2506" s="101">
        <v>0</v>
      </c>
      <c r="E2506" s="111">
        <v>182.83</v>
      </c>
      <c r="F2506" s="111">
        <v>187.81700000000001</v>
      </c>
      <c r="G2506" s="28"/>
      <c r="H2506" s="111">
        <v>132.749</v>
      </c>
      <c r="I2506" s="111">
        <v>80.138999999999996</v>
      </c>
      <c r="J2506" s="111">
        <v>271.24</v>
      </c>
      <c r="K2506" s="111">
        <v>70.945999999999998</v>
      </c>
      <c r="L2506" s="111">
        <v>32.39845833333333</v>
      </c>
      <c r="M2506" s="117">
        <v>258.02547916666668</v>
      </c>
      <c r="N2506" s="111">
        <v>100.227</v>
      </c>
      <c r="O2506" s="116">
        <v>50.521333333333338</v>
      </c>
      <c r="P2506" s="116"/>
      <c r="Q2506" s="116"/>
      <c r="R2506" s="58">
        <v>0</v>
      </c>
      <c r="S2506" s="180">
        <v>299.47316666666671</v>
      </c>
      <c r="T2506" s="180">
        <f t="shared" si="211"/>
        <v>41.447687500000029</v>
      </c>
      <c r="V2506" s="24">
        <f t="shared" ref="V2506:V2540" si="221">SUM(D2506:R2506)</f>
        <v>1366.8932708333336</v>
      </c>
      <c r="X2506" s="5">
        <v>82</v>
      </c>
      <c r="Z2506" s="20">
        <f t="shared" ref="Z2506:Z2569" si="222">X2506+V2506</f>
        <v>1448.8932708333336</v>
      </c>
      <c r="AA2506" s="59">
        <f t="shared" si="219"/>
        <v>42517</v>
      </c>
      <c r="AB2506" s="25">
        <v>151.12799999999999</v>
      </c>
      <c r="AC2506" s="58">
        <v>350.017</v>
      </c>
      <c r="AD2506" s="58">
        <v>340.77</v>
      </c>
      <c r="AE2506" s="58">
        <v>202.458</v>
      </c>
      <c r="AF2506" s="58">
        <v>223.63399999999999</v>
      </c>
      <c r="AG2506" s="58">
        <v>30.413</v>
      </c>
      <c r="AH2506" s="58">
        <v>69.706000000000003</v>
      </c>
      <c r="AI2506" s="28">
        <f t="shared" si="206"/>
        <v>0</v>
      </c>
      <c r="AJ2506" s="58">
        <v>10.063000000000001</v>
      </c>
      <c r="AK2506" s="58">
        <v>14.489000000000001</v>
      </c>
      <c r="AL2506" s="28">
        <f t="shared" si="207"/>
        <v>0</v>
      </c>
      <c r="AM2506" s="28"/>
      <c r="AN2506" s="28"/>
      <c r="AQ2506" s="24">
        <f t="shared" si="208"/>
        <v>1392.6780000000001</v>
      </c>
      <c r="AS2506" s="47">
        <f t="shared" si="220"/>
        <v>283.5</v>
      </c>
      <c r="AU2506" s="20">
        <f t="shared" ref="AU2506:AU2569" si="223">AS2506+AQ2506</f>
        <v>1676.1780000000001</v>
      </c>
      <c r="AW2506" s="20">
        <f t="shared" si="216"/>
        <v>-227.28472916666647</v>
      </c>
    </row>
    <row r="2507" spans="1:49" x14ac:dyDescent="0.25">
      <c r="A2507" t="str">
        <f>VLOOKUP($B2507,'Cushing Balance'!$C$2:$E$500,3,TRUE)</f>
        <v>222016</v>
      </c>
      <c r="B2507" s="38">
        <v>42518</v>
      </c>
      <c r="C2507" s="32"/>
      <c r="D2507" s="101">
        <v>163.32499999999999</v>
      </c>
      <c r="E2507" s="111">
        <v>155.68100000000001</v>
      </c>
      <c r="F2507" s="111">
        <v>209.91800000000001</v>
      </c>
      <c r="G2507" s="28"/>
      <c r="H2507" s="111">
        <v>121.988</v>
      </c>
      <c r="I2507" s="111">
        <v>82.853999999999999</v>
      </c>
      <c r="J2507" s="111">
        <v>275.98899999999998</v>
      </c>
      <c r="K2507" s="111">
        <v>71.177000000000007</v>
      </c>
      <c r="L2507" s="111">
        <v>32.180583333333331</v>
      </c>
      <c r="M2507" s="117">
        <v>268.03385416666669</v>
      </c>
      <c r="N2507" s="111">
        <v>90.97</v>
      </c>
      <c r="O2507" s="116">
        <v>47.159416666666665</v>
      </c>
      <c r="P2507" s="116"/>
      <c r="Q2507" s="116"/>
      <c r="R2507" s="58">
        <v>0</v>
      </c>
      <c r="S2507" s="180">
        <v>291.99374999999998</v>
      </c>
      <c r="T2507" s="180">
        <f t="shared" si="211"/>
        <v>23.959895833333292</v>
      </c>
      <c r="V2507" s="24">
        <f t="shared" si="221"/>
        <v>1519.2758541666667</v>
      </c>
      <c r="X2507" s="5">
        <v>82</v>
      </c>
      <c r="Z2507" s="20">
        <f t="shared" si="222"/>
        <v>1601.2758541666667</v>
      </c>
      <c r="AA2507" s="59">
        <f t="shared" si="219"/>
        <v>42518</v>
      </c>
      <c r="AB2507" s="25">
        <v>151.73099999999999</v>
      </c>
      <c r="AC2507" s="58">
        <v>288.221</v>
      </c>
      <c r="AD2507" s="58">
        <v>339.50099999999998</v>
      </c>
      <c r="AE2507" s="58">
        <v>236.828</v>
      </c>
      <c r="AF2507" s="58">
        <v>223.49</v>
      </c>
      <c r="AG2507" s="58">
        <v>33.713999999999999</v>
      </c>
      <c r="AH2507" s="58">
        <v>74.417000000000002</v>
      </c>
      <c r="AI2507" s="28">
        <f t="shared" ref="AI2507:AI2570" si="224">AVERAGE(AI2492:AI2506)</f>
        <v>0</v>
      </c>
      <c r="AJ2507" s="58">
        <v>15.209</v>
      </c>
      <c r="AK2507" s="58">
        <v>12.025</v>
      </c>
      <c r="AL2507" s="28">
        <f t="shared" ref="AL2507:AL2570" si="225">AVERAGE(AL2492:AL2506)</f>
        <v>0</v>
      </c>
      <c r="AM2507" s="28"/>
      <c r="AN2507" s="28"/>
      <c r="AQ2507" s="24">
        <f t="shared" ref="AQ2507:AQ2570" si="226">SUM(AB2507:AO2507)</f>
        <v>1375.136</v>
      </c>
      <c r="AS2507" s="47">
        <f>315*0.97</f>
        <v>305.55</v>
      </c>
      <c r="AU2507" s="20">
        <f t="shared" si="223"/>
        <v>1680.6859999999999</v>
      </c>
      <c r="AW2507" s="20">
        <f t="shared" si="216"/>
        <v>-79.410145833333218</v>
      </c>
    </row>
    <row r="2508" spans="1:49" x14ac:dyDescent="0.25">
      <c r="A2508" t="str">
        <f>VLOOKUP($B2508,'Cushing Balance'!$C$2:$E$500,3,TRUE)</f>
        <v>222016</v>
      </c>
      <c r="B2508" s="38">
        <v>42519</v>
      </c>
      <c r="C2508" s="32"/>
      <c r="D2508" s="101">
        <v>7.798</v>
      </c>
      <c r="E2508" s="111">
        <v>127.18899999999999</v>
      </c>
      <c r="F2508" s="111">
        <v>263.98899999999998</v>
      </c>
      <c r="G2508" s="28"/>
      <c r="H2508" s="111">
        <v>103.015</v>
      </c>
      <c r="I2508" s="111">
        <v>77.965999999999994</v>
      </c>
      <c r="J2508" s="111">
        <v>290.70100000000002</v>
      </c>
      <c r="K2508" s="111">
        <v>69.043000000000006</v>
      </c>
      <c r="L2508" s="111">
        <v>31.084833333333332</v>
      </c>
      <c r="M2508" s="117">
        <v>188.56214583333335</v>
      </c>
      <c r="N2508" s="111">
        <v>53.122999999999998</v>
      </c>
      <c r="O2508" s="116">
        <v>33.005791666666667</v>
      </c>
      <c r="P2508" s="116"/>
      <c r="Q2508" s="116"/>
      <c r="R2508" s="58">
        <v>0</v>
      </c>
      <c r="S2508" s="180">
        <v>254.36456250000001</v>
      </c>
      <c r="T2508" s="180">
        <f t="shared" si="211"/>
        <v>65.802416666666659</v>
      </c>
      <c r="V2508" s="24">
        <f t="shared" si="221"/>
        <v>1245.4767708333334</v>
      </c>
      <c r="X2508" s="5">
        <v>82</v>
      </c>
      <c r="Z2508" s="20">
        <f t="shared" si="222"/>
        <v>1327.4767708333334</v>
      </c>
      <c r="AA2508" s="59">
        <f t="shared" si="219"/>
        <v>42519</v>
      </c>
      <c r="AB2508" s="25">
        <v>149.30699999999999</v>
      </c>
      <c r="AC2508" s="58">
        <v>0</v>
      </c>
      <c r="AD2508" s="58">
        <v>347.51</v>
      </c>
      <c r="AE2508" s="58">
        <v>226.733</v>
      </c>
      <c r="AF2508" s="58">
        <v>228.34200000000001</v>
      </c>
      <c r="AG2508" s="58">
        <v>36.926000000000002</v>
      </c>
      <c r="AH2508" s="58">
        <v>75.52</v>
      </c>
      <c r="AI2508" s="28">
        <f t="shared" si="224"/>
        <v>0</v>
      </c>
      <c r="AJ2508" s="58">
        <v>16.38</v>
      </c>
      <c r="AK2508" s="58">
        <v>13.298</v>
      </c>
      <c r="AL2508" s="28">
        <f t="shared" si="225"/>
        <v>0</v>
      </c>
      <c r="AM2508" s="28"/>
      <c r="AN2508" s="28"/>
      <c r="AQ2508" s="24">
        <f t="shared" si="226"/>
        <v>1094.0160000000001</v>
      </c>
      <c r="AS2508" s="47">
        <f t="shared" ref="AS2508:AS2514" si="227">315*0.97</f>
        <v>305.55</v>
      </c>
      <c r="AU2508" s="20">
        <f t="shared" si="223"/>
        <v>1399.566</v>
      </c>
      <c r="AW2508" s="20">
        <f t="shared" si="216"/>
        <v>-72.089229166666655</v>
      </c>
    </row>
    <row r="2509" spans="1:49" x14ac:dyDescent="0.25">
      <c r="A2509" t="str">
        <f>VLOOKUP($B2509,'Cushing Balance'!$C$2:$E$500,3,TRUE)</f>
        <v>222016</v>
      </c>
      <c r="B2509" s="38">
        <v>42520</v>
      </c>
      <c r="C2509" s="32"/>
      <c r="D2509" s="101">
        <v>41.262999999999998</v>
      </c>
      <c r="E2509" s="111">
        <v>130.40299999999999</v>
      </c>
      <c r="F2509" s="111">
        <v>222.93</v>
      </c>
      <c r="G2509" s="28"/>
      <c r="H2509" s="111">
        <v>119.809</v>
      </c>
      <c r="I2509" s="111">
        <v>65.247</v>
      </c>
      <c r="J2509" s="111">
        <v>214.75700000000001</v>
      </c>
      <c r="K2509" s="111">
        <v>65.408000000000001</v>
      </c>
      <c r="L2509" s="111">
        <v>32.124479166666667</v>
      </c>
      <c r="M2509" s="117">
        <v>226.37731249999999</v>
      </c>
      <c r="N2509" s="111">
        <v>41.448999999999998</v>
      </c>
      <c r="O2509" s="116">
        <v>51.202145833333333</v>
      </c>
      <c r="P2509" s="116"/>
      <c r="Q2509" s="116"/>
      <c r="R2509" s="58">
        <v>0</v>
      </c>
      <c r="S2509" s="180">
        <v>262.90035416666666</v>
      </c>
      <c r="T2509" s="180">
        <f t="shared" si="211"/>
        <v>36.523041666666671</v>
      </c>
      <c r="V2509" s="24">
        <f t="shared" si="221"/>
        <v>1210.9699375</v>
      </c>
      <c r="X2509" s="5">
        <v>82</v>
      </c>
      <c r="Z2509" s="20">
        <f t="shared" si="222"/>
        <v>1292.9699375</v>
      </c>
      <c r="AA2509" s="59">
        <f t="shared" si="219"/>
        <v>42520</v>
      </c>
      <c r="AB2509" s="25">
        <v>151.73400000000001</v>
      </c>
      <c r="AC2509" s="58">
        <v>0</v>
      </c>
      <c r="AD2509" s="58">
        <v>346.1</v>
      </c>
      <c r="AE2509" s="58">
        <v>201.99199999999999</v>
      </c>
      <c r="AF2509" s="58">
        <v>229.477</v>
      </c>
      <c r="AG2509" s="58">
        <v>37.832000000000001</v>
      </c>
      <c r="AH2509" s="58">
        <v>42.103000000000002</v>
      </c>
      <c r="AI2509" s="28">
        <v>0</v>
      </c>
      <c r="AJ2509" s="58">
        <v>16.120999999999999</v>
      </c>
      <c r="AK2509" s="58">
        <v>14.14</v>
      </c>
      <c r="AL2509" s="28">
        <f t="shared" si="225"/>
        <v>0</v>
      </c>
      <c r="AM2509" s="28"/>
      <c r="AN2509" s="28"/>
      <c r="AQ2509" s="24">
        <f t="shared" si="226"/>
        <v>1039.499</v>
      </c>
      <c r="AS2509" s="47">
        <f t="shared" si="227"/>
        <v>305.55</v>
      </c>
      <c r="AU2509" s="20">
        <f t="shared" si="223"/>
        <v>1345.049</v>
      </c>
      <c r="AW2509" s="20">
        <f t="shared" si="216"/>
        <v>-52.079062499999964</v>
      </c>
    </row>
    <row r="2510" spans="1:49" x14ac:dyDescent="0.25">
      <c r="A2510" t="str">
        <f>VLOOKUP($B2510,'Cushing Balance'!$C$2:$E$500,3,TRUE)</f>
        <v>222016</v>
      </c>
      <c r="B2510" s="38">
        <v>42521</v>
      </c>
      <c r="C2510" s="32"/>
      <c r="D2510" s="101">
        <v>126.246</v>
      </c>
      <c r="E2510" s="111">
        <v>148.38300000000001</v>
      </c>
      <c r="F2510" s="111">
        <v>301.98</v>
      </c>
      <c r="G2510" s="28"/>
      <c r="H2510" s="111">
        <v>130.762</v>
      </c>
      <c r="I2510" s="111">
        <v>90.932000000000002</v>
      </c>
      <c r="J2510" s="111">
        <v>70.025999999999996</v>
      </c>
      <c r="K2510" s="111">
        <v>71.503</v>
      </c>
      <c r="L2510" s="111">
        <v>31.225249999999999</v>
      </c>
      <c r="M2510" s="117">
        <v>138.97122916666666</v>
      </c>
      <c r="N2510" s="111">
        <v>53.051000000000002</v>
      </c>
      <c r="O2510" s="116">
        <v>33.235500000000002</v>
      </c>
      <c r="P2510" s="116"/>
      <c r="Q2510" s="116"/>
      <c r="R2510" s="58">
        <f t="shared" si="218"/>
        <v>0</v>
      </c>
      <c r="S2510" s="180">
        <v>233.60054166666666</v>
      </c>
      <c r="T2510" s="180">
        <f t="shared" si="211"/>
        <v>94.629312499999997</v>
      </c>
      <c r="V2510" s="24">
        <f t="shared" si="221"/>
        <v>1196.3149791666667</v>
      </c>
      <c r="X2510" s="5">
        <v>82</v>
      </c>
      <c r="Z2510" s="20">
        <f t="shared" si="222"/>
        <v>1278.3149791666667</v>
      </c>
      <c r="AA2510" s="59">
        <f t="shared" si="219"/>
        <v>42521</v>
      </c>
      <c r="AB2510" s="25">
        <v>148.84700000000001</v>
      </c>
      <c r="AC2510" s="58">
        <v>0</v>
      </c>
      <c r="AD2510" s="58">
        <v>340.49200000000002</v>
      </c>
      <c r="AE2510" s="58">
        <v>468.06900000000002</v>
      </c>
      <c r="AF2510" s="58">
        <v>227.554</v>
      </c>
      <c r="AG2510" s="58">
        <v>35.707000000000001</v>
      </c>
      <c r="AH2510" s="58">
        <v>44.122999999999998</v>
      </c>
      <c r="AI2510" s="28">
        <v>0</v>
      </c>
      <c r="AJ2510" s="58">
        <v>16.425000000000001</v>
      </c>
      <c r="AK2510" s="58">
        <v>14.683</v>
      </c>
      <c r="AL2510" s="28">
        <f t="shared" si="225"/>
        <v>0</v>
      </c>
      <c r="AM2510" s="28"/>
      <c r="AN2510" s="28"/>
      <c r="AQ2510" s="24">
        <f t="shared" si="226"/>
        <v>1295.9000000000003</v>
      </c>
      <c r="AS2510" s="47">
        <f t="shared" si="227"/>
        <v>305.55</v>
      </c>
      <c r="AU2510" s="20">
        <f t="shared" si="223"/>
        <v>1601.4500000000003</v>
      </c>
      <c r="AW2510" s="20">
        <f t="shared" si="216"/>
        <v>-323.13502083333356</v>
      </c>
    </row>
    <row r="2511" spans="1:49" x14ac:dyDescent="0.25">
      <c r="A2511" t="str">
        <f>VLOOKUP($B2511,'Cushing Balance'!$C$2:$E$500,3,TRUE)</f>
        <v>222016</v>
      </c>
      <c r="B2511" s="38">
        <v>42522</v>
      </c>
      <c r="C2511" s="32"/>
      <c r="D2511" s="101">
        <v>82.697999999999993</v>
      </c>
      <c r="E2511" s="111">
        <v>166.38200000000001</v>
      </c>
      <c r="F2511" s="111">
        <v>259.92500000000001</v>
      </c>
      <c r="G2511" s="28"/>
      <c r="H2511" s="111">
        <v>115.755</v>
      </c>
      <c r="I2511" s="111">
        <v>53.527999999999999</v>
      </c>
      <c r="J2511" s="111">
        <v>18.384</v>
      </c>
      <c r="K2511" s="111">
        <v>60.686999999999998</v>
      </c>
      <c r="L2511" s="111">
        <v>31.980208333333334</v>
      </c>
      <c r="M2511" s="117">
        <v>219.13118750000001</v>
      </c>
      <c r="N2511" s="111">
        <v>98.445999999999998</v>
      </c>
      <c r="O2511" s="116">
        <v>51.077979166666665</v>
      </c>
      <c r="P2511" s="116"/>
      <c r="Q2511" s="116"/>
      <c r="R2511" s="58">
        <f t="shared" si="218"/>
        <v>0</v>
      </c>
      <c r="S2511" s="180">
        <v>313.6184791666667</v>
      </c>
      <c r="T2511" s="180">
        <f t="shared" si="211"/>
        <v>94.487291666666692</v>
      </c>
      <c r="V2511" s="24">
        <f t="shared" si="221"/>
        <v>1157.994375</v>
      </c>
      <c r="X2511" s="5">
        <v>82</v>
      </c>
      <c r="Z2511" s="20">
        <f t="shared" si="222"/>
        <v>1239.994375</v>
      </c>
      <c r="AA2511" s="59">
        <f t="shared" si="219"/>
        <v>42522</v>
      </c>
      <c r="AB2511" s="25">
        <v>151.702</v>
      </c>
      <c r="AC2511" s="58">
        <v>231.006</v>
      </c>
      <c r="AD2511" s="58">
        <v>338.32900000000001</v>
      </c>
      <c r="AE2511" s="58">
        <v>350.017</v>
      </c>
      <c r="AF2511" s="58">
        <v>226.3</v>
      </c>
      <c r="AG2511" s="58">
        <v>36.343000000000004</v>
      </c>
      <c r="AH2511" s="58">
        <v>59.496000000000002</v>
      </c>
      <c r="AI2511" s="28">
        <v>0</v>
      </c>
      <c r="AJ2511" s="58">
        <v>12.85</v>
      </c>
      <c r="AK2511" s="58">
        <v>3.1059999999999999</v>
      </c>
      <c r="AL2511" s="28">
        <f t="shared" si="225"/>
        <v>0</v>
      </c>
      <c r="AM2511" s="28"/>
      <c r="AN2511" s="28"/>
      <c r="AQ2511" s="24">
        <f t="shared" si="226"/>
        <v>1409.1490000000001</v>
      </c>
      <c r="AS2511" s="47">
        <f t="shared" si="227"/>
        <v>305.55</v>
      </c>
      <c r="AU2511" s="20">
        <f t="shared" si="223"/>
        <v>1714.6990000000001</v>
      </c>
      <c r="AW2511" s="20">
        <f t="shared" si="216"/>
        <v>-474.70462500000008</v>
      </c>
    </row>
    <row r="2512" spans="1:49" x14ac:dyDescent="0.25">
      <c r="A2512" t="str">
        <f>VLOOKUP($B2512,'Cushing Balance'!$C$2:$E$500,3,TRUE)</f>
        <v>222016</v>
      </c>
      <c r="B2512" s="38">
        <v>42523</v>
      </c>
      <c r="C2512" s="32"/>
      <c r="D2512" s="101">
        <v>196.31299999999999</v>
      </c>
      <c r="E2512" s="111">
        <v>181.94300000000001</v>
      </c>
      <c r="F2512" s="111">
        <v>69.48</v>
      </c>
      <c r="G2512" s="28"/>
      <c r="H2512" s="111">
        <v>122.288</v>
      </c>
      <c r="I2512" s="111">
        <v>79.212000000000003</v>
      </c>
      <c r="J2512" s="111">
        <v>205.12299999999999</v>
      </c>
      <c r="K2512" s="111">
        <v>61.835000000000001</v>
      </c>
      <c r="L2512" s="111">
        <v>32.302583333333331</v>
      </c>
      <c r="M2512" s="117">
        <v>329.71170833333332</v>
      </c>
      <c r="N2512" s="111">
        <v>125.473</v>
      </c>
      <c r="O2512" s="116">
        <v>41.073041666666661</v>
      </c>
      <c r="P2512" s="116"/>
      <c r="Q2512" s="116"/>
      <c r="R2512" s="58">
        <f t="shared" si="218"/>
        <v>0</v>
      </c>
      <c r="S2512" s="180">
        <v>337.05756250000002</v>
      </c>
      <c r="T2512" s="180">
        <f t="shared" si="211"/>
        <v>7.3458541666666974</v>
      </c>
      <c r="V2512" s="24">
        <f t="shared" si="221"/>
        <v>1444.7543333333333</v>
      </c>
      <c r="X2512" s="5">
        <v>82</v>
      </c>
      <c r="Z2512" s="20">
        <f t="shared" si="222"/>
        <v>1526.7543333333333</v>
      </c>
      <c r="AA2512" s="59">
        <f t="shared" si="219"/>
        <v>42523</v>
      </c>
      <c r="AB2512" s="25">
        <v>153.358</v>
      </c>
      <c r="AC2512" s="58">
        <v>342.31400000000002</v>
      </c>
      <c r="AD2512" s="58">
        <v>342.10500000000002</v>
      </c>
      <c r="AE2512" s="58">
        <v>352.54599999999999</v>
      </c>
      <c r="AF2512" s="58">
        <v>235.85300000000001</v>
      </c>
      <c r="AG2512" s="58">
        <v>34.423000000000002</v>
      </c>
      <c r="AH2512" s="58">
        <v>96.54</v>
      </c>
      <c r="AI2512" s="28">
        <v>0</v>
      </c>
      <c r="AJ2512" s="58">
        <v>16.193000000000001</v>
      </c>
      <c r="AK2512" s="58">
        <v>6.0999999999999999E-2</v>
      </c>
      <c r="AL2512" s="28">
        <f t="shared" si="225"/>
        <v>0</v>
      </c>
      <c r="AM2512" s="28"/>
      <c r="AN2512" s="28"/>
      <c r="AQ2512" s="24">
        <f t="shared" si="226"/>
        <v>1573.393</v>
      </c>
      <c r="AS2512" s="47">
        <f t="shared" si="227"/>
        <v>305.55</v>
      </c>
      <c r="AU2512" s="20">
        <f t="shared" si="223"/>
        <v>1878.943</v>
      </c>
      <c r="AW2512" s="20">
        <f t="shared" si="216"/>
        <v>-352.18866666666668</v>
      </c>
    </row>
    <row r="2513" spans="1:49" x14ac:dyDescent="0.25">
      <c r="A2513" t="str">
        <f>VLOOKUP($B2513,'Cushing Balance'!$C$2:$E$500,3,TRUE)</f>
        <v>222016</v>
      </c>
      <c r="B2513" s="38">
        <v>42524</v>
      </c>
      <c r="C2513" s="32"/>
      <c r="D2513" s="101">
        <v>163.68100000000001</v>
      </c>
      <c r="E2513" s="111">
        <v>173.715</v>
      </c>
      <c r="F2513" s="111">
        <v>352.67599999999999</v>
      </c>
      <c r="G2513" s="28"/>
      <c r="H2513" s="111">
        <v>133.523</v>
      </c>
      <c r="I2513" s="111">
        <v>56.96</v>
      </c>
      <c r="J2513" s="111">
        <v>326.36700000000002</v>
      </c>
      <c r="K2513" s="111">
        <v>65.099999999999994</v>
      </c>
      <c r="L2513" s="111">
        <v>29.694437499999999</v>
      </c>
      <c r="M2513" s="117">
        <v>280.00204166666668</v>
      </c>
      <c r="N2513" s="111">
        <v>118.127</v>
      </c>
      <c r="O2513" s="116">
        <v>56.962395833333339</v>
      </c>
      <c r="P2513" s="116"/>
      <c r="Q2513" s="116"/>
      <c r="R2513" s="58">
        <f t="shared" si="218"/>
        <v>0</v>
      </c>
      <c r="S2513" s="180">
        <v>312.90710416666667</v>
      </c>
      <c r="T2513" s="180">
        <f t="shared" ref="T2513:T2569" si="228">S2513-M2513</f>
        <v>32.905062499999985</v>
      </c>
      <c r="V2513" s="24">
        <f t="shared" si="221"/>
        <v>1756.807875</v>
      </c>
      <c r="X2513" s="5">
        <v>82</v>
      </c>
      <c r="Z2513" s="20">
        <f t="shared" si="222"/>
        <v>1838.807875</v>
      </c>
      <c r="AA2513" s="59">
        <f t="shared" si="219"/>
        <v>42524</v>
      </c>
      <c r="AB2513" s="25">
        <v>151.74799999999999</v>
      </c>
      <c r="AC2513" s="58">
        <v>343.02600000000001</v>
      </c>
      <c r="AD2513" s="58">
        <v>347.79</v>
      </c>
      <c r="AE2513" s="58">
        <v>93.968000000000004</v>
      </c>
      <c r="AF2513" s="58">
        <v>236.23</v>
      </c>
      <c r="AG2513" s="58">
        <v>36.454999999999998</v>
      </c>
      <c r="AH2513" s="58">
        <v>61.043999999999997</v>
      </c>
      <c r="AI2513" s="28">
        <f t="shared" si="224"/>
        <v>0</v>
      </c>
      <c r="AJ2513" s="58">
        <v>16.183</v>
      </c>
      <c r="AK2513" s="58">
        <v>1.6E-2</v>
      </c>
      <c r="AL2513" s="28">
        <f t="shared" si="225"/>
        <v>0</v>
      </c>
      <c r="AM2513" s="28"/>
      <c r="AN2513" s="28"/>
      <c r="AQ2513" s="24">
        <f t="shared" si="226"/>
        <v>1286.46</v>
      </c>
      <c r="AS2513" s="47">
        <f t="shared" si="227"/>
        <v>305.55</v>
      </c>
      <c r="AU2513" s="20">
        <f t="shared" si="223"/>
        <v>1592.01</v>
      </c>
      <c r="AW2513" s="20">
        <f t="shared" si="216"/>
        <v>246.79787499999998</v>
      </c>
    </row>
    <row r="2514" spans="1:49" x14ac:dyDescent="0.25">
      <c r="A2514" t="str">
        <f>VLOOKUP($B2514,'Cushing Balance'!$C$2:$E$500,3,TRUE)</f>
        <v>232016</v>
      </c>
      <c r="B2514" s="38">
        <v>42525</v>
      </c>
      <c r="C2514" s="32"/>
      <c r="D2514" s="101">
        <v>166.48</v>
      </c>
      <c r="E2514" s="111">
        <v>167.881</v>
      </c>
      <c r="F2514" s="111">
        <v>356.47300000000001</v>
      </c>
      <c r="G2514" s="28"/>
      <c r="H2514" s="111">
        <v>130.87</v>
      </c>
      <c r="I2514" s="111">
        <v>53.953000000000003</v>
      </c>
      <c r="J2514" s="111">
        <v>331.32600000000002</v>
      </c>
      <c r="K2514" s="111">
        <v>68.552000000000007</v>
      </c>
      <c r="L2514" s="111">
        <v>32.186999999999998</v>
      </c>
      <c r="M2514" s="117">
        <v>340.97402083333333</v>
      </c>
      <c r="N2514" s="111">
        <v>150</v>
      </c>
      <c r="O2514" s="116">
        <v>53.551312500000002</v>
      </c>
      <c r="P2514" s="116"/>
      <c r="Q2514" s="116"/>
      <c r="R2514" s="58">
        <f t="shared" si="218"/>
        <v>0</v>
      </c>
      <c r="S2514" s="180">
        <v>343.6618125</v>
      </c>
      <c r="T2514" s="180">
        <f t="shared" si="228"/>
        <v>2.6877916666666692</v>
      </c>
      <c r="V2514" s="24">
        <f t="shared" si="221"/>
        <v>1852.2473333333332</v>
      </c>
      <c r="X2514" s="5">
        <v>82</v>
      </c>
      <c r="Z2514" s="20">
        <f t="shared" si="222"/>
        <v>1934.2473333333332</v>
      </c>
      <c r="AA2514" s="59">
        <f t="shared" si="219"/>
        <v>42525</v>
      </c>
      <c r="AB2514" s="25">
        <v>151.02199999999999</v>
      </c>
      <c r="AC2514" s="58">
        <v>349.16899999999998</v>
      </c>
      <c r="AD2514" s="58">
        <v>386.67399999999998</v>
      </c>
      <c r="AE2514" s="58">
        <v>302.64999999999998</v>
      </c>
      <c r="AF2514" s="58">
        <v>230.45</v>
      </c>
      <c r="AG2514" s="58">
        <v>37.04</v>
      </c>
      <c r="AH2514" s="58">
        <v>34.561</v>
      </c>
      <c r="AI2514" s="28">
        <f t="shared" si="224"/>
        <v>0</v>
      </c>
      <c r="AJ2514" s="58">
        <v>16.065000000000001</v>
      </c>
      <c r="AK2514" s="58">
        <v>1.2E-2</v>
      </c>
      <c r="AL2514" s="28">
        <f t="shared" si="225"/>
        <v>0</v>
      </c>
      <c r="AM2514" s="28"/>
      <c r="AN2514" s="28"/>
      <c r="AQ2514" s="24">
        <f t="shared" si="226"/>
        <v>1507.6429999999998</v>
      </c>
      <c r="AS2514" s="47">
        <f t="shared" si="227"/>
        <v>305.55</v>
      </c>
      <c r="AU2514" s="20">
        <f t="shared" si="223"/>
        <v>1813.1929999999998</v>
      </c>
      <c r="AW2514" s="20">
        <f t="shared" si="216"/>
        <v>121.05433333333349</v>
      </c>
    </row>
    <row r="2515" spans="1:49" x14ac:dyDescent="0.25">
      <c r="A2515" t="str">
        <f>VLOOKUP($B2515,'Cushing Balance'!$C$2:$E$500,3,TRUE)</f>
        <v>232016</v>
      </c>
      <c r="B2515" s="38">
        <v>42526</v>
      </c>
      <c r="C2515" s="32"/>
      <c r="D2515" s="101">
        <v>59.512</v>
      </c>
      <c r="E2515" s="111">
        <v>176.542</v>
      </c>
      <c r="F2515" s="111">
        <v>325.76299999999998</v>
      </c>
      <c r="G2515" s="28"/>
      <c r="H2515" s="111">
        <v>75.010000000000005</v>
      </c>
      <c r="I2515" s="111">
        <v>61.662999999999997</v>
      </c>
      <c r="J2515" s="111">
        <v>327.01100000000002</v>
      </c>
      <c r="K2515" s="111">
        <v>71.566999999999993</v>
      </c>
      <c r="L2515" s="111">
        <v>32.271541666666671</v>
      </c>
      <c r="M2515" s="117">
        <v>274.73766666666671</v>
      </c>
      <c r="N2515" s="111">
        <v>149.548</v>
      </c>
      <c r="O2515" s="116">
        <v>51.006437499999997</v>
      </c>
      <c r="P2515" s="116"/>
      <c r="Q2515" s="116"/>
      <c r="R2515" s="58">
        <f t="shared" si="218"/>
        <v>0</v>
      </c>
      <c r="S2515" s="180">
        <v>325.82039583333329</v>
      </c>
      <c r="T2515" s="180">
        <f t="shared" si="228"/>
        <v>51.082729166666581</v>
      </c>
      <c r="V2515" s="24">
        <f t="shared" si="221"/>
        <v>1604.6316458333333</v>
      </c>
      <c r="X2515" s="5">
        <v>82</v>
      </c>
      <c r="Z2515" s="20">
        <f t="shared" si="222"/>
        <v>1686.6316458333333</v>
      </c>
      <c r="AA2515" s="59">
        <f t="shared" si="219"/>
        <v>42526</v>
      </c>
      <c r="AB2515" s="25">
        <v>152.51900000000001</v>
      </c>
      <c r="AC2515" s="58">
        <v>346.82499999999999</v>
      </c>
      <c r="AD2515" s="58">
        <v>386.54599999999999</v>
      </c>
      <c r="AE2515" s="58">
        <v>364.62099999999998</v>
      </c>
      <c r="AF2515" s="58">
        <v>235.065</v>
      </c>
      <c r="AG2515" s="58">
        <v>37.115000000000002</v>
      </c>
      <c r="AH2515" s="58">
        <v>60.268000000000001</v>
      </c>
      <c r="AI2515" s="28">
        <f t="shared" si="224"/>
        <v>0</v>
      </c>
      <c r="AJ2515" s="58">
        <v>16.280999999999999</v>
      </c>
      <c r="AK2515" s="58">
        <v>0.52200000000000002</v>
      </c>
      <c r="AL2515" s="28">
        <f t="shared" si="225"/>
        <v>0</v>
      </c>
      <c r="AM2515" s="28"/>
      <c r="AN2515" s="28"/>
      <c r="AQ2515" s="24">
        <f t="shared" si="226"/>
        <v>1599.7619999999999</v>
      </c>
      <c r="AS2515" s="47">
        <f>(315-40)*0.9</f>
        <v>247.5</v>
      </c>
      <c r="AU2515" s="20">
        <f t="shared" si="223"/>
        <v>1847.2619999999999</v>
      </c>
      <c r="AW2515" s="20">
        <f t="shared" si="216"/>
        <v>-160.63035416666662</v>
      </c>
    </row>
    <row r="2516" spans="1:49" x14ac:dyDescent="0.25">
      <c r="A2516" t="str">
        <f>VLOOKUP($B2516,'Cushing Balance'!$C$2:$E$500,3,TRUE)</f>
        <v>232016</v>
      </c>
      <c r="B2516" s="38">
        <v>42527</v>
      </c>
      <c r="C2516" s="32"/>
      <c r="D2516" s="101">
        <v>182.36</v>
      </c>
      <c r="E2516" s="111">
        <v>161.86099999999999</v>
      </c>
      <c r="F2516" s="111">
        <v>246.393</v>
      </c>
      <c r="G2516" s="28"/>
      <c r="H2516" s="111">
        <v>55.01</v>
      </c>
      <c r="I2516" s="111">
        <v>82.738</v>
      </c>
      <c r="J2516" s="111">
        <v>290.09899999999999</v>
      </c>
      <c r="K2516" s="111">
        <v>72.978999999999999</v>
      </c>
      <c r="L2516" s="111">
        <v>32.306541666666668</v>
      </c>
      <c r="M2516" s="117">
        <v>320.983</v>
      </c>
      <c r="N2516" s="111">
        <v>130.291</v>
      </c>
      <c r="O2516" s="116">
        <v>34.475124999999998</v>
      </c>
      <c r="P2516" s="116"/>
      <c r="Q2516" s="116"/>
      <c r="R2516" s="58">
        <f t="shared" si="218"/>
        <v>0</v>
      </c>
      <c r="S2516" s="180">
        <v>356.50470833333333</v>
      </c>
      <c r="T2516" s="180">
        <f t="shared" si="228"/>
        <v>35.521708333333322</v>
      </c>
      <c r="V2516" s="24">
        <f t="shared" si="221"/>
        <v>1609.4956666666665</v>
      </c>
      <c r="X2516" s="5">
        <v>82</v>
      </c>
      <c r="Z2516" s="20">
        <f t="shared" si="222"/>
        <v>1691.4956666666665</v>
      </c>
      <c r="AA2516" s="59">
        <f t="shared" si="219"/>
        <v>42527</v>
      </c>
      <c r="AB2516" s="25">
        <v>152.69900000000001</v>
      </c>
      <c r="AC2516" s="58">
        <v>339.48700000000002</v>
      </c>
      <c r="AD2516" s="58">
        <v>383.52</v>
      </c>
      <c r="AE2516" s="58">
        <v>247.33</v>
      </c>
      <c r="AF2516" s="58">
        <v>225.11600000000001</v>
      </c>
      <c r="AG2516" s="58">
        <v>37.249000000000002</v>
      </c>
      <c r="AH2516" s="58">
        <v>49.511000000000003</v>
      </c>
      <c r="AI2516" s="28">
        <v>0</v>
      </c>
      <c r="AJ2516" s="58">
        <v>16.315999999999999</v>
      </c>
      <c r="AK2516" s="58">
        <v>3.6280000000000001</v>
      </c>
      <c r="AL2516" s="28">
        <f t="shared" si="225"/>
        <v>0</v>
      </c>
      <c r="AM2516" s="28"/>
      <c r="AN2516" s="28"/>
      <c r="AQ2516" s="24">
        <f t="shared" si="226"/>
        <v>1454.856</v>
      </c>
      <c r="AS2516" s="47">
        <f>(315-80)*0.9</f>
        <v>211.5</v>
      </c>
      <c r="AU2516" s="20">
        <f t="shared" si="223"/>
        <v>1666.356</v>
      </c>
      <c r="AW2516" s="20">
        <f t="shared" si="216"/>
        <v>25.139666666666471</v>
      </c>
    </row>
    <row r="2517" spans="1:49" x14ac:dyDescent="0.25">
      <c r="A2517" t="str">
        <f>VLOOKUP($B2517,'Cushing Balance'!$C$2:$E$500,3,TRUE)</f>
        <v>232016</v>
      </c>
      <c r="B2517" s="38">
        <v>42528</v>
      </c>
      <c r="C2517" s="32"/>
      <c r="D2517" s="101">
        <v>84.01</v>
      </c>
      <c r="E2517" s="111">
        <v>166.57300000000001</v>
      </c>
      <c r="F2517" s="111">
        <v>263.61099999999999</v>
      </c>
      <c r="G2517" s="28"/>
      <c r="H2517" s="111">
        <v>160.732</v>
      </c>
      <c r="I2517" s="111">
        <v>71.465000000000003</v>
      </c>
      <c r="J2517" s="111">
        <v>262.83100000000002</v>
      </c>
      <c r="K2517" s="111">
        <v>73.712999999999994</v>
      </c>
      <c r="L2517" s="111">
        <v>33.023854166666666</v>
      </c>
      <c r="M2517" s="117">
        <v>376.90154166666667</v>
      </c>
      <c r="N2517" s="111">
        <v>103.015</v>
      </c>
      <c r="O2517" s="116">
        <v>48.013916666666667</v>
      </c>
      <c r="P2517" s="116"/>
      <c r="Q2517" s="116"/>
      <c r="R2517" s="58">
        <v>0</v>
      </c>
      <c r="S2517" s="180">
        <v>336.18700000000001</v>
      </c>
      <c r="T2517" s="180">
        <f t="shared" si="228"/>
        <v>-40.714541666666662</v>
      </c>
      <c r="V2517" s="24">
        <f t="shared" si="221"/>
        <v>1643.8893125000002</v>
      </c>
      <c r="X2517" s="5">
        <v>82</v>
      </c>
      <c r="Z2517" s="20">
        <f t="shared" si="222"/>
        <v>1725.8893125000002</v>
      </c>
      <c r="AA2517" s="59">
        <f t="shared" si="219"/>
        <v>42528</v>
      </c>
      <c r="AB2517" s="25">
        <v>152.87</v>
      </c>
      <c r="AC2517" s="58">
        <v>334.41</v>
      </c>
      <c r="AD2517" s="58">
        <v>388.30099999999999</v>
      </c>
      <c r="AE2517" s="58">
        <v>131.42699999999999</v>
      </c>
      <c r="AF2517" s="58">
        <v>159.42500000000001</v>
      </c>
      <c r="AG2517" s="58">
        <v>21.152000000000001</v>
      </c>
      <c r="AH2517" s="58">
        <v>67.040999999999997</v>
      </c>
      <c r="AI2517" s="28">
        <v>0</v>
      </c>
      <c r="AJ2517" s="58">
        <v>16.433</v>
      </c>
      <c r="AK2517" s="58">
        <v>2.09</v>
      </c>
      <c r="AL2517" s="28">
        <f t="shared" si="225"/>
        <v>0</v>
      </c>
      <c r="AM2517" s="28"/>
      <c r="AN2517" s="28"/>
      <c r="AQ2517" s="24">
        <f t="shared" si="226"/>
        <v>1273.1489999999999</v>
      </c>
      <c r="AS2517" s="47">
        <f>(315-80)*0.9</f>
        <v>211.5</v>
      </c>
      <c r="AU2517" s="20">
        <f t="shared" si="223"/>
        <v>1484.6489999999999</v>
      </c>
      <c r="AW2517" s="20">
        <f t="shared" si="216"/>
        <v>241.2403125000003</v>
      </c>
    </row>
    <row r="2518" spans="1:49" x14ac:dyDescent="0.25">
      <c r="A2518" t="str">
        <f>VLOOKUP($B2518,'Cushing Balance'!$C$2:$E$500,3,TRUE)</f>
        <v>232016</v>
      </c>
      <c r="B2518" s="38">
        <v>42529</v>
      </c>
      <c r="C2518" s="32"/>
      <c r="D2518" s="101">
        <v>390.08300000000003</v>
      </c>
      <c r="E2518" s="111">
        <v>179.29599999999999</v>
      </c>
      <c r="F2518" s="111">
        <v>347.67</v>
      </c>
      <c r="G2518" s="28"/>
      <c r="H2518" s="111">
        <v>138.38200000000001</v>
      </c>
      <c r="I2518" s="111">
        <v>89.462999999999994</v>
      </c>
      <c r="J2518" s="111">
        <v>252.512</v>
      </c>
      <c r="K2518" s="111">
        <v>69.594999999999999</v>
      </c>
      <c r="L2518" s="111">
        <v>33.086833333333338</v>
      </c>
      <c r="M2518" s="117">
        <v>274.3295</v>
      </c>
      <c r="N2518" s="111">
        <v>120.54900000000001</v>
      </c>
      <c r="O2518" s="116">
        <v>27.958354166666666</v>
      </c>
      <c r="P2518" s="116"/>
      <c r="Q2518" s="116"/>
      <c r="R2518" s="58">
        <v>0</v>
      </c>
      <c r="S2518" s="180">
        <v>318.58387499999998</v>
      </c>
      <c r="T2518" s="180">
        <f t="shared" si="228"/>
        <v>44.254374999999982</v>
      </c>
      <c r="V2518" s="24">
        <f t="shared" si="221"/>
        <v>1922.9246874999999</v>
      </c>
      <c r="X2518" s="5">
        <v>82</v>
      </c>
      <c r="Z2518" s="20">
        <f t="shared" si="222"/>
        <v>2004.9246874999999</v>
      </c>
      <c r="AA2518" s="59">
        <f t="shared" si="219"/>
        <v>42529</v>
      </c>
      <c r="AB2518" s="25">
        <v>154.30600000000001</v>
      </c>
      <c r="AC2518" s="58">
        <v>347.399</v>
      </c>
      <c r="AD2518" s="58">
        <v>392.50299999999999</v>
      </c>
      <c r="AE2518" s="58">
        <v>340.09</v>
      </c>
      <c r="AF2518" s="58">
        <v>164.708</v>
      </c>
      <c r="AG2518" s="58">
        <v>36.652000000000001</v>
      </c>
      <c r="AH2518" s="58">
        <v>59.287999999999997</v>
      </c>
      <c r="AI2518" s="28">
        <v>0</v>
      </c>
      <c r="AJ2518" s="58">
        <v>16.327999999999999</v>
      </c>
      <c r="AK2518" s="58">
        <v>0.106</v>
      </c>
      <c r="AL2518" s="28">
        <f t="shared" si="225"/>
        <v>0</v>
      </c>
      <c r="AM2518" s="28"/>
      <c r="AN2518" s="28"/>
      <c r="AQ2518" s="24">
        <f t="shared" si="226"/>
        <v>1511.38</v>
      </c>
      <c r="AS2518" s="47">
        <f>(315-80)*0.9</f>
        <v>211.5</v>
      </c>
      <c r="AU2518" s="20">
        <f t="shared" si="223"/>
        <v>1722.88</v>
      </c>
      <c r="AW2518" s="20">
        <f t="shared" si="216"/>
        <v>282.04468749999978</v>
      </c>
    </row>
    <row r="2519" spans="1:49" x14ac:dyDescent="0.25">
      <c r="A2519" t="str">
        <f>VLOOKUP($B2519,'Cushing Balance'!$C$2:$E$500,3,TRUE)</f>
        <v>232016</v>
      </c>
      <c r="B2519" s="38">
        <v>42530</v>
      </c>
      <c r="C2519" s="32"/>
      <c r="D2519" s="101">
        <v>334.678</v>
      </c>
      <c r="E2519" s="111">
        <v>167.886</v>
      </c>
      <c r="F2519" s="111">
        <v>349.71499999999997</v>
      </c>
      <c r="G2519" s="28"/>
      <c r="H2519" s="111">
        <v>118.11499999999999</v>
      </c>
      <c r="I2519" s="111">
        <v>83.103999999999999</v>
      </c>
      <c r="J2519" s="111">
        <v>272.53800000000001</v>
      </c>
      <c r="K2519" s="111">
        <v>73.787999999999997</v>
      </c>
      <c r="L2519" s="111">
        <v>33.095395833333335</v>
      </c>
      <c r="M2519" s="117">
        <v>250.74127083333335</v>
      </c>
      <c r="N2519" s="111">
        <v>110.011</v>
      </c>
      <c r="O2519" s="116">
        <v>31.441645833333332</v>
      </c>
      <c r="P2519" s="116"/>
      <c r="Q2519" s="116"/>
      <c r="R2519" s="58">
        <v>0</v>
      </c>
      <c r="S2519" s="180">
        <v>326.77125000000001</v>
      </c>
      <c r="T2519" s="180">
        <f t="shared" si="228"/>
        <v>76.029979166666664</v>
      </c>
      <c r="V2519" s="24">
        <f t="shared" si="221"/>
        <v>1825.1133125000001</v>
      </c>
      <c r="X2519" s="5">
        <v>82</v>
      </c>
      <c r="Z2519" s="20">
        <f t="shared" si="222"/>
        <v>1907.1133125000001</v>
      </c>
      <c r="AA2519" s="59">
        <f t="shared" si="219"/>
        <v>42530</v>
      </c>
      <c r="AB2519" s="25">
        <v>153.68799999999999</v>
      </c>
      <c r="AC2519" s="58">
        <v>348.17899999999997</v>
      </c>
      <c r="AD2519" s="58">
        <v>386.298</v>
      </c>
      <c r="AE2519" s="58">
        <v>396.78300000000002</v>
      </c>
      <c r="AF2519" s="58">
        <v>215.87899999999999</v>
      </c>
      <c r="AG2519" s="58">
        <v>30.398</v>
      </c>
      <c r="AH2519" s="58">
        <v>38.17</v>
      </c>
      <c r="AI2519" s="28">
        <f t="shared" si="224"/>
        <v>0</v>
      </c>
      <c r="AJ2519" s="58">
        <v>15.851000000000001</v>
      </c>
      <c r="AK2519" s="58">
        <v>1.165</v>
      </c>
      <c r="AL2519" s="28">
        <f t="shared" si="225"/>
        <v>0</v>
      </c>
      <c r="AM2519" s="28"/>
      <c r="AN2519" s="28"/>
      <c r="AQ2519" s="24">
        <f t="shared" si="226"/>
        <v>1586.4109999999998</v>
      </c>
      <c r="AS2519" s="47">
        <f>(315-80)*0.9</f>
        <v>211.5</v>
      </c>
      <c r="AU2519" s="20">
        <f t="shared" si="223"/>
        <v>1797.9109999999998</v>
      </c>
      <c r="AW2519" s="20">
        <f t="shared" si="216"/>
        <v>109.20231250000029</v>
      </c>
    </row>
    <row r="2520" spans="1:49" x14ac:dyDescent="0.25">
      <c r="A2520" t="str">
        <f>VLOOKUP($B2520,'Cushing Balance'!$C$2:$E$500,3,TRUE)</f>
        <v>232016</v>
      </c>
      <c r="B2520" s="38">
        <v>42531</v>
      </c>
      <c r="C2520" s="32"/>
      <c r="D2520" s="101">
        <v>45.951999999999998</v>
      </c>
      <c r="E2520" s="111">
        <v>148.63999999999999</v>
      </c>
      <c r="F2520" s="111">
        <v>341.53899999999999</v>
      </c>
      <c r="G2520" s="28"/>
      <c r="H2520" s="111">
        <v>45.101999999999997</v>
      </c>
      <c r="I2520" s="111">
        <v>92.706999999999994</v>
      </c>
      <c r="J2520" s="111">
        <v>252.29</v>
      </c>
      <c r="K2520" s="111">
        <v>70.745999999999995</v>
      </c>
      <c r="L2520" s="111">
        <v>33.357854166666662</v>
      </c>
      <c r="M2520" s="117">
        <v>253.14777083333334</v>
      </c>
      <c r="N2520" s="111">
        <v>94.646000000000001</v>
      </c>
      <c r="O2520" s="116">
        <v>43.378124999999997</v>
      </c>
      <c r="P2520" s="116"/>
      <c r="Q2520" s="116"/>
      <c r="R2520" s="58">
        <v>0</v>
      </c>
      <c r="S2520" s="180">
        <v>329.17168750000002</v>
      </c>
      <c r="T2520" s="180">
        <f t="shared" si="228"/>
        <v>76.023916666666679</v>
      </c>
      <c r="V2520" s="24">
        <f t="shared" si="221"/>
        <v>1421.5057499999998</v>
      </c>
      <c r="X2520" s="5">
        <v>82</v>
      </c>
      <c r="Z2520" s="20">
        <f t="shared" si="222"/>
        <v>1503.5057499999998</v>
      </c>
      <c r="AA2520" s="59">
        <f t="shared" si="219"/>
        <v>42531</v>
      </c>
      <c r="AB2520" s="25">
        <v>153.88999999999999</v>
      </c>
      <c r="AC2520" s="58">
        <v>344.55599999999998</v>
      </c>
      <c r="AD2520" s="58">
        <v>388.39</v>
      </c>
      <c r="AE2520" s="58">
        <v>393.64100000000002</v>
      </c>
      <c r="AF2520" s="58">
        <v>222.55099999999999</v>
      </c>
      <c r="AG2520" s="58">
        <v>33.347000000000001</v>
      </c>
      <c r="AH2520" s="58">
        <v>61.38</v>
      </c>
      <c r="AI2520" s="28">
        <f t="shared" si="224"/>
        <v>0</v>
      </c>
      <c r="AJ2520" s="58">
        <v>13.488</v>
      </c>
      <c r="AK2520" s="58">
        <v>1.323</v>
      </c>
      <c r="AL2520" s="28">
        <f t="shared" si="225"/>
        <v>0</v>
      </c>
      <c r="AM2520" s="28"/>
      <c r="AN2520" s="28"/>
      <c r="AQ2520" s="24">
        <f t="shared" si="226"/>
        <v>1612.5660000000003</v>
      </c>
      <c r="AS2520" s="47">
        <f>(315-80)*0.9</f>
        <v>211.5</v>
      </c>
      <c r="AU2520" s="20">
        <f t="shared" si="223"/>
        <v>1824.0660000000003</v>
      </c>
      <c r="AW2520" s="20">
        <f t="shared" si="216"/>
        <v>-320.56025000000045</v>
      </c>
    </row>
    <row r="2521" spans="1:49" x14ac:dyDescent="0.25">
      <c r="A2521" t="str">
        <f>VLOOKUP($B2521,'Cushing Balance'!$C$2:$E$500,3,TRUE)</f>
        <v>242016</v>
      </c>
      <c r="B2521" s="38">
        <v>42532</v>
      </c>
      <c r="C2521" s="32"/>
      <c r="D2521" s="101">
        <v>0</v>
      </c>
      <c r="E2521" s="111">
        <v>169.721</v>
      </c>
      <c r="F2521" s="111">
        <v>336.49400000000003</v>
      </c>
      <c r="G2521" s="28"/>
      <c r="H2521" s="111">
        <v>18.445</v>
      </c>
      <c r="I2521" s="111">
        <v>75.769000000000005</v>
      </c>
      <c r="J2521" s="111">
        <v>247.33500000000001</v>
      </c>
      <c r="K2521" s="111">
        <v>70.52</v>
      </c>
      <c r="L2521" s="111">
        <v>33.433854166666663</v>
      </c>
      <c r="M2521" s="117">
        <v>229.41883333333334</v>
      </c>
      <c r="N2521" s="111">
        <v>95.875</v>
      </c>
      <c r="O2521" s="116">
        <v>41.953979166666663</v>
      </c>
      <c r="P2521" s="116"/>
      <c r="Q2521" s="116"/>
      <c r="R2521" s="58">
        <v>0</v>
      </c>
      <c r="S2521" s="180">
        <v>327.3307916666667</v>
      </c>
      <c r="T2521" s="180">
        <f t="shared" si="228"/>
        <v>97.911958333333359</v>
      </c>
      <c r="V2521" s="24">
        <f t="shared" si="221"/>
        <v>1318.9656666666667</v>
      </c>
      <c r="X2521" s="5">
        <v>82</v>
      </c>
      <c r="Z2521" s="20">
        <f t="shared" si="222"/>
        <v>1400.9656666666667</v>
      </c>
      <c r="AA2521" s="59">
        <f t="shared" si="219"/>
        <v>42532</v>
      </c>
      <c r="AB2521" s="25">
        <v>154.19499999999999</v>
      </c>
      <c r="AC2521" s="58">
        <v>348.18299999999999</v>
      </c>
      <c r="AD2521" s="58">
        <v>379.84500000000003</v>
      </c>
      <c r="AE2521" s="58">
        <v>340.50299999999999</v>
      </c>
      <c r="AF2521" s="58">
        <v>218.208</v>
      </c>
      <c r="AG2521" s="58">
        <v>34.444000000000003</v>
      </c>
      <c r="AH2521" s="58">
        <v>90.347999999999999</v>
      </c>
      <c r="AI2521" s="28">
        <f t="shared" si="224"/>
        <v>0</v>
      </c>
      <c r="AJ2521" s="58">
        <v>8.4149999999999991</v>
      </c>
      <c r="AK2521" s="58">
        <v>0.151</v>
      </c>
      <c r="AL2521" s="28">
        <f t="shared" si="225"/>
        <v>0</v>
      </c>
      <c r="AM2521" s="28"/>
      <c r="AN2521" s="28"/>
      <c r="AQ2521" s="24">
        <f t="shared" si="226"/>
        <v>1574.2919999999999</v>
      </c>
      <c r="AS2521" s="47">
        <f>(315-30)*0.9</f>
        <v>256.5</v>
      </c>
      <c r="AU2521" s="20">
        <f t="shared" si="223"/>
        <v>1830.7919999999999</v>
      </c>
      <c r="AW2521" s="20">
        <f t="shared" si="216"/>
        <v>-429.8263333333332</v>
      </c>
    </row>
    <row r="2522" spans="1:49" x14ac:dyDescent="0.25">
      <c r="A2522" t="str">
        <f>VLOOKUP($B2522,'Cushing Balance'!$C$2:$E$500,3,TRUE)</f>
        <v>242016</v>
      </c>
      <c r="B2522" s="38">
        <v>42533</v>
      </c>
      <c r="C2522" s="32"/>
      <c r="D2522" s="101">
        <f>AVERAGE(D2509:D2521)</f>
        <v>144.09815384615385</v>
      </c>
      <c r="E2522" s="111">
        <v>189.089</v>
      </c>
      <c r="F2522" s="111">
        <v>342.23700000000002</v>
      </c>
      <c r="G2522" s="28"/>
      <c r="H2522" s="111">
        <v>15.242000000000001</v>
      </c>
      <c r="I2522" s="111">
        <v>75.903000000000006</v>
      </c>
      <c r="J2522" s="111">
        <v>270.09899999999999</v>
      </c>
      <c r="K2522" s="111">
        <v>66.134</v>
      </c>
      <c r="L2522" s="111">
        <v>33.452166666666663</v>
      </c>
      <c r="M2522" s="117">
        <v>247.81395833333335</v>
      </c>
      <c r="N2522" s="111">
        <v>93.188999999999993</v>
      </c>
      <c r="O2522" s="116">
        <v>44.365541666666665</v>
      </c>
      <c r="P2522" s="116"/>
      <c r="Q2522" s="116"/>
      <c r="R2522" s="58">
        <v>0</v>
      </c>
      <c r="S2522" s="180">
        <v>326.58068750000001</v>
      </c>
      <c r="T2522" s="180">
        <f t="shared" si="228"/>
        <v>78.766729166666664</v>
      </c>
      <c r="V2522" s="24">
        <f t="shared" si="221"/>
        <v>1521.6228205128205</v>
      </c>
      <c r="X2522" s="5">
        <v>82</v>
      </c>
      <c r="Z2522" s="20">
        <f t="shared" si="222"/>
        <v>1603.6228205128205</v>
      </c>
      <c r="AA2522" s="59">
        <f t="shared" si="219"/>
        <v>42533</v>
      </c>
      <c r="AB2522" s="25">
        <v>151.80699999999999</v>
      </c>
      <c r="AC2522" s="58">
        <v>346.15</v>
      </c>
      <c r="AD2522" s="58">
        <v>387.48500000000001</v>
      </c>
      <c r="AE2522" s="58">
        <v>332.41300000000001</v>
      </c>
      <c r="AF2522" s="58">
        <v>236.047</v>
      </c>
      <c r="AG2522" s="58">
        <v>36.238</v>
      </c>
      <c r="AH2522" s="58">
        <v>73.478999999999999</v>
      </c>
      <c r="AI2522" s="28">
        <f t="shared" si="224"/>
        <v>0</v>
      </c>
      <c r="AJ2522" s="58">
        <v>12.599</v>
      </c>
      <c r="AK2522" s="58">
        <v>0.32900000000000001</v>
      </c>
      <c r="AL2522" s="28">
        <f t="shared" si="225"/>
        <v>0</v>
      </c>
      <c r="AM2522" s="28"/>
      <c r="AN2522" s="28"/>
      <c r="AQ2522" s="24">
        <f t="shared" si="226"/>
        <v>1576.547</v>
      </c>
      <c r="AS2522" s="47">
        <f>(315-30)*0.9</f>
        <v>256.5</v>
      </c>
      <c r="AU2522" s="20">
        <f t="shared" si="223"/>
        <v>1833.047</v>
      </c>
      <c r="AW2522" s="20">
        <f t="shared" si="216"/>
        <v>-229.42417948717957</v>
      </c>
    </row>
    <row r="2523" spans="1:49" x14ac:dyDescent="0.25">
      <c r="A2523" t="str">
        <f>VLOOKUP($B2523,'Cushing Balance'!$C$2:$E$500,3,TRUE)</f>
        <v>242016</v>
      </c>
      <c r="B2523" s="38">
        <v>42534</v>
      </c>
      <c r="C2523" s="32"/>
      <c r="D2523" s="101">
        <v>251.24600000000001</v>
      </c>
      <c r="E2523" s="111">
        <v>163.59899999999999</v>
      </c>
      <c r="F2523" s="111">
        <v>343.18400000000003</v>
      </c>
      <c r="G2523" s="28"/>
      <c r="H2523" s="111">
        <v>69.510999999999996</v>
      </c>
      <c r="I2523" s="111">
        <v>73.884</v>
      </c>
      <c r="J2523" s="111">
        <v>214.047</v>
      </c>
      <c r="K2523" s="111">
        <v>67.652000000000001</v>
      </c>
      <c r="L2523" s="111">
        <v>33.180708333333335</v>
      </c>
      <c r="M2523" s="117">
        <v>253.72952083333334</v>
      </c>
      <c r="N2523" s="111">
        <v>94.046000000000006</v>
      </c>
      <c r="O2523" s="116">
        <v>50.993000000000002</v>
      </c>
      <c r="P2523" s="116"/>
      <c r="Q2523" s="116"/>
      <c r="R2523" s="58">
        <v>0</v>
      </c>
      <c r="S2523" s="180">
        <v>336.3924791666667</v>
      </c>
      <c r="T2523" s="180">
        <f t="shared" si="228"/>
        <v>82.662958333333364</v>
      </c>
      <c r="V2523" s="24">
        <f t="shared" si="221"/>
        <v>1615.0722291666666</v>
      </c>
      <c r="X2523" s="5">
        <v>82</v>
      </c>
      <c r="Z2523" s="20">
        <f t="shared" si="222"/>
        <v>1697.0722291666666</v>
      </c>
      <c r="AA2523" s="59">
        <f t="shared" si="219"/>
        <v>42534</v>
      </c>
      <c r="AB2523" s="25">
        <v>153.06800000000001</v>
      </c>
      <c r="AC2523" s="58">
        <v>348.416</v>
      </c>
      <c r="AD2523" s="58">
        <v>400.00799999999998</v>
      </c>
      <c r="AE2523" s="58">
        <v>148.31800000000001</v>
      </c>
      <c r="AF2523" s="58">
        <v>236.57</v>
      </c>
      <c r="AG2523" s="58">
        <v>36.246000000000002</v>
      </c>
      <c r="AH2523" s="58">
        <v>45.415999999999997</v>
      </c>
      <c r="AI2523" s="28">
        <v>0</v>
      </c>
      <c r="AJ2523" s="58">
        <v>14.478</v>
      </c>
      <c r="AK2523" s="58">
        <v>1.7999999999999999E-2</v>
      </c>
      <c r="AL2523" s="28">
        <f t="shared" si="225"/>
        <v>0</v>
      </c>
      <c r="AM2523" s="28"/>
      <c r="AN2523" s="28"/>
      <c r="AQ2523" s="24">
        <f t="shared" si="226"/>
        <v>1382.538</v>
      </c>
      <c r="AS2523" s="47">
        <f t="shared" ref="AS2523:AS2529" si="229">(315)*0.9</f>
        <v>283.5</v>
      </c>
      <c r="AU2523" s="20">
        <f t="shared" si="223"/>
        <v>1666.038</v>
      </c>
      <c r="AW2523" s="20">
        <f t="shared" si="216"/>
        <v>31.034229166666591</v>
      </c>
    </row>
    <row r="2524" spans="1:49" x14ac:dyDescent="0.25">
      <c r="A2524" t="str">
        <f>VLOOKUP($B2524,'Cushing Balance'!$C$2:$E$500,3,TRUE)</f>
        <v>242016</v>
      </c>
      <c r="B2524" s="38">
        <v>42535</v>
      </c>
      <c r="C2524" s="32"/>
      <c r="D2524" s="101">
        <v>75.613</v>
      </c>
      <c r="E2524" s="111">
        <v>142.113</v>
      </c>
      <c r="F2524" s="111">
        <v>211.114</v>
      </c>
      <c r="G2524" s="28"/>
      <c r="H2524" s="111">
        <v>121.095</v>
      </c>
      <c r="I2524" s="111">
        <v>61.847000000000001</v>
      </c>
      <c r="J2524" s="111">
        <v>199.28800000000001</v>
      </c>
      <c r="K2524" s="111">
        <v>65.668000000000006</v>
      </c>
      <c r="L2524" s="111">
        <v>33.190354166666665</v>
      </c>
      <c r="M2524" s="117">
        <v>317.59602083333334</v>
      </c>
      <c r="N2524" s="111">
        <v>96.847999999999999</v>
      </c>
      <c r="O2524" s="116">
        <v>50.838687499999999</v>
      </c>
      <c r="P2524" s="116"/>
      <c r="Q2524" s="116"/>
      <c r="R2524" s="58">
        <v>0</v>
      </c>
      <c r="S2524" s="180">
        <v>319.2244583333333</v>
      </c>
      <c r="T2524" s="180">
        <f t="shared" si="228"/>
        <v>1.6284374999999613</v>
      </c>
      <c r="V2524" s="24">
        <f t="shared" si="221"/>
        <v>1375.2110625</v>
      </c>
      <c r="X2524" s="5">
        <v>82</v>
      </c>
      <c r="Z2524" s="20">
        <f t="shared" si="222"/>
        <v>1457.2110625</v>
      </c>
      <c r="AA2524" s="59">
        <f t="shared" si="219"/>
        <v>42535</v>
      </c>
      <c r="AB2524" s="25">
        <v>154.37</v>
      </c>
      <c r="AC2524" s="58">
        <v>345.25599999999997</v>
      </c>
      <c r="AD2524" s="58">
        <v>399.13200000000001</v>
      </c>
      <c r="AE2524" s="58">
        <v>174.50399999999999</v>
      </c>
      <c r="AF2524" s="58">
        <v>237.08</v>
      </c>
      <c r="AG2524" s="58">
        <v>34.603000000000002</v>
      </c>
      <c r="AH2524" s="58">
        <v>61.847000000000001</v>
      </c>
      <c r="AI2524" s="28">
        <v>0</v>
      </c>
      <c r="AJ2524" s="58">
        <v>8.1910000000000007</v>
      </c>
      <c r="AK2524" s="58">
        <v>0.25</v>
      </c>
      <c r="AL2524" s="28">
        <f t="shared" si="225"/>
        <v>0</v>
      </c>
      <c r="AM2524" s="28"/>
      <c r="AN2524" s="28"/>
      <c r="AQ2524" s="24">
        <f t="shared" si="226"/>
        <v>1415.2329999999999</v>
      </c>
      <c r="AS2524" s="47">
        <f t="shared" si="229"/>
        <v>283.5</v>
      </c>
      <c r="AU2524" s="20">
        <f t="shared" si="223"/>
        <v>1698.7329999999999</v>
      </c>
      <c r="AW2524" s="20">
        <f t="shared" si="216"/>
        <v>-241.52193749999992</v>
      </c>
    </row>
    <row r="2525" spans="1:49" x14ac:dyDescent="0.25">
      <c r="A2525" t="str">
        <f>VLOOKUP($B2525,'Cushing Balance'!$C$2:$E$500,3,TRUE)</f>
        <v>242016</v>
      </c>
      <c r="B2525" s="38">
        <v>42536</v>
      </c>
      <c r="C2525" s="32"/>
      <c r="D2525" s="101">
        <v>154.88300000000001</v>
      </c>
      <c r="E2525" s="111">
        <v>131.608</v>
      </c>
      <c r="F2525" s="111">
        <v>328.50599999999997</v>
      </c>
      <c r="G2525" s="28"/>
      <c r="H2525" s="111">
        <v>127.124</v>
      </c>
      <c r="I2525" s="111">
        <v>54.817999999999998</v>
      </c>
      <c r="J2525" s="111">
        <v>199.197</v>
      </c>
      <c r="K2525" s="111">
        <v>70.510999999999996</v>
      </c>
      <c r="L2525" s="111">
        <v>33.4801875</v>
      </c>
      <c r="M2525" s="117">
        <v>328.48179166666671</v>
      </c>
      <c r="N2525" s="111">
        <v>93.557000000000002</v>
      </c>
      <c r="O2525" s="116">
        <v>49.093020833333334</v>
      </c>
      <c r="P2525" s="116"/>
      <c r="Q2525" s="116"/>
      <c r="R2525" s="58">
        <v>0</v>
      </c>
      <c r="S2525" s="180">
        <v>326.01845833333334</v>
      </c>
      <c r="T2525" s="180">
        <f t="shared" si="228"/>
        <v>-2.4633333333333667</v>
      </c>
      <c r="V2525" s="24">
        <f t="shared" si="221"/>
        <v>1571.2590000000002</v>
      </c>
      <c r="X2525" s="5">
        <v>82</v>
      </c>
      <c r="Z2525" s="20">
        <f t="shared" si="222"/>
        <v>1653.2590000000002</v>
      </c>
      <c r="AA2525" s="59">
        <f t="shared" si="219"/>
        <v>42536</v>
      </c>
      <c r="AB2525" s="25">
        <v>153.36699999999999</v>
      </c>
      <c r="AC2525" s="58">
        <v>347.82799999999997</v>
      </c>
      <c r="AD2525" s="58">
        <v>414.637</v>
      </c>
      <c r="AE2525" s="58">
        <v>391.28500000000003</v>
      </c>
      <c r="AF2525" s="58">
        <v>230.73400000000001</v>
      </c>
      <c r="AG2525" s="58">
        <v>36.957000000000001</v>
      </c>
      <c r="AH2525" s="58">
        <v>92.084999999999994</v>
      </c>
      <c r="AI2525" s="28">
        <f t="shared" si="224"/>
        <v>0</v>
      </c>
      <c r="AJ2525" s="58">
        <v>8.15</v>
      </c>
      <c r="AK2525" s="58">
        <v>12.288</v>
      </c>
      <c r="AL2525" s="28">
        <f t="shared" si="225"/>
        <v>0</v>
      </c>
      <c r="AM2525" s="28"/>
      <c r="AN2525" s="28"/>
      <c r="AQ2525" s="24">
        <f t="shared" si="226"/>
        <v>1687.3310000000001</v>
      </c>
      <c r="AS2525" s="47">
        <f t="shared" si="229"/>
        <v>283.5</v>
      </c>
      <c r="AU2525" s="20">
        <f t="shared" si="223"/>
        <v>1970.8310000000001</v>
      </c>
      <c r="AW2525" s="20">
        <f t="shared" si="216"/>
        <v>-317.57199999999989</v>
      </c>
    </row>
    <row r="2526" spans="1:49" x14ac:dyDescent="0.25">
      <c r="A2526" t="str">
        <f>VLOOKUP($B2526,'Cushing Balance'!$C$2:$E$500,3,TRUE)</f>
        <v>242016</v>
      </c>
      <c r="B2526" s="38">
        <v>42537</v>
      </c>
      <c r="C2526" s="32"/>
      <c r="D2526" s="101">
        <v>208.06800000000001</v>
      </c>
      <c r="E2526" s="111">
        <v>126.861</v>
      </c>
      <c r="F2526" s="111">
        <v>245.02</v>
      </c>
      <c r="G2526" s="28"/>
      <c r="H2526" s="111">
        <v>134.08500000000001</v>
      </c>
      <c r="I2526" s="111">
        <v>81.77</v>
      </c>
      <c r="J2526" s="111">
        <v>238.786</v>
      </c>
      <c r="K2526" s="111">
        <v>75.266999999999996</v>
      </c>
      <c r="L2526" s="111">
        <v>32.562020833333335</v>
      </c>
      <c r="M2526" s="117">
        <v>324.59022916666669</v>
      </c>
      <c r="N2526" s="111">
        <v>93.765000000000001</v>
      </c>
      <c r="O2526" s="116">
        <v>44.9333125</v>
      </c>
      <c r="P2526" s="116"/>
      <c r="Q2526" s="116"/>
      <c r="R2526" s="58">
        <v>0</v>
      </c>
      <c r="S2526" s="180">
        <v>322.64029166666671</v>
      </c>
      <c r="T2526" s="180">
        <f t="shared" si="228"/>
        <v>-1.9499374999999759</v>
      </c>
      <c r="V2526" s="24">
        <f t="shared" si="221"/>
        <v>1605.7075625000002</v>
      </c>
      <c r="X2526" s="5">
        <v>82</v>
      </c>
      <c r="Z2526" s="20">
        <f t="shared" si="222"/>
        <v>1687.7075625000002</v>
      </c>
      <c r="AA2526" s="59">
        <f t="shared" si="219"/>
        <v>42537</v>
      </c>
      <c r="AB2526" s="25">
        <v>152.72800000000001</v>
      </c>
      <c r="AC2526" s="58">
        <v>350.09800000000001</v>
      </c>
      <c r="AD2526" s="58">
        <v>417.012</v>
      </c>
      <c r="AE2526" s="58">
        <v>232.87299999999999</v>
      </c>
      <c r="AF2526" s="58">
        <v>228.673</v>
      </c>
      <c r="AG2526" s="58">
        <v>16.004999999999999</v>
      </c>
      <c r="AH2526" s="58">
        <v>59.868000000000002</v>
      </c>
      <c r="AI2526" s="28">
        <f t="shared" si="224"/>
        <v>0</v>
      </c>
      <c r="AJ2526" s="58">
        <v>8.0850000000000009</v>
      </c>
      <c r="AK2526" s="58">
        <v>11.568</v>
      </c>
      <c r="AL2526" s="28">
        <f t="shared" si="225"/>
        <v>0</v>
      </c>
      <c r="AM2526" s="28"/>
      <c r="AN2526" s="28"/>
      <c r="AQ2526" s="24">
        <f t="shared" si="226"/>
        <v>1476.91</v>
      </c>
      <c r="AS2526" s="47">
        <f t="shared" si="229"/>
        <v>283.5</v>
      </c>
      <c r="AU2526" s="20">
        <f t="shared" si="223"/>
        <v>1760.41</v>
      </c>
      <c r="AW2526" s="20">
        <f t="shared" si="216"/>
        <v>-72.70243749999986</v>
      </c>
    </row>
    <row r="2527" spans="1:49" x14ac:dyDescent="0.25">
      <c r="A2527" t="str">
        <f>VLOOKUP($B2527,'Cushing Balance'!$C$2:$E$500,3,TRUE)</f>
        <v>242016</v>
      </c>
      <c r="B2527" s="38">
        <v>42538</v>
      </c>
      <c r="C2527" s="32"/>
      <c r="D2527" s="101">
        <v>110.18300000000001</v>
      </c>
      <c r="E2527" s="111">
        <v>43.765000000000001</v>
      </c>
      <c r="F2527" s="111">
        <v>261.72699999999998</v>
      </c>
      <c r="G2527" s="28"/>
      <c r="H2527" s="111">
        <v>121.464</v>
      </c>
      <c r="I2527" s="111">
        <v>60.76</v>
      </c>
      <c r="J2527" s="111">
        <v>235.66</v>
      </c>
      <c r="K2527" s="111">
        <v>73.701999999999998</v>
      </c>
      <c r="L2527" s="111">
        <v>33.694187499999998</v>
      </c>
      <c r="M2527" s="117">
        <v>347.18243749999999</v>
      </c>
      <c r="N2527" s="111">
        <v>94.54</v>
      </c>
      <c r="O2527" s="116">
        <v>45.696874999999999</v>
      </c>
      <c r="P2527" s="116"/>
      <c r="Q2527" s="116"/>
      <c r="R2527" s="58">
        <v>0</v>
      </c>
      <c r="S2527" s="180">
        <v>312.1086458333333</v>
      </c>
      <c r="T2527" s="180">
        <f t="shared" si="228"/>
        <v>-35.073791666666693</v>
      </c>
      <c r="V2527" s="24">
        <f t="shared" si="221"/>
        <v>1428.3744999999999</v>
      </c>
      <c r="X2527" s="5">
        <v>82</v>
      </c>
      <c r="Z2527" s="20">
        <f t="shared" si="222"/>
        <v>1510.3744999999999</v>
      </c>
      <c r="AA2527" s="59">
        <f t="shared" si="219"/>
        <v>42538</v>
      </c>
      <c r="AB2527" s="25">
        <v>154.39699999999999</v>
      </c>
      <c r="AC2527" s="58">
        <v>297.78300000000002</v>
      </c>
      <c r="AD2527" s="58">
        <v>421.21199999999999</v>
      </c>
      <c r="AE2527" s="58">
        <v>127.39</v>
      </c>
      <c r="AF2527" s="58">
        <v>229.34800000000001</v>
      </c>
      <c r="AG2527" s="58">
        <v>31.276</v>
      </c>
      <c r="AH2527" s="58">
        <v>104.548</v>
      </c>
      <c r="AI2527" s="28">
        <f t="shared" si="224"/>
        <v>0</v>
      </c>
      <c r="AJ2527" s="58">
        <v>8.0120000000000005</v>
      </c>
      <c r="AK2527" s="58">
        <v>13.785</v>
      </c>
      <c r="AL2527" s="28">
        <f t="shared" si="225"/>
        <v>0</v>
      </c>
      <c r="AM2527" s="28"/>
      <c r="AN2527" s="28"/>
      <c r="AQ2527" s="24">
        <f t="shared" si="226"/>
        <v>1387.7510000000002</v>
      </c>
      <c r="AS2527" s="47">
        <f t="shared" si="229"/>
        <v>283.5</v>
      </c>
      <c r="AU2527" s="20">
        <f t="shared" si="223"/>
        <v>1671.2510000000002</v>
      </c>
      <c r="AW2527" s="20">
        <f t="shared" si="216"/>
        <v>-160.87650000000031</v>
      </c>
    </row>
    <row r="2528" spans="1:49" x14ac:dyDescent="0.25">
      <c r="A2528" t="str">
        <f>VLOOKUP($B2528,'Cushing Balance'!$C$2:$E$500,3,TRUE)</f>
        <v>252016</v>
      </c>
      <c r="B2528" s="38">
        <v>42539</v>
      </c>
      <c r="C2528" s="32"/>
      <c r="D2528" s="101">
        <v>52.975999999999999</v>
      </c>
      <c r="E2528" s="111">
        <v>102.143</v>
      </c>
      <c r="F2528" s="111">
        <v>333.56700000000001</v>
      </c>
      <c r="G2528" s="28"/>
      <c r="H2528" s="111">
        <v>131.19399999999999</v>
      </c>
      <c r="I2528" s="111">
        <v>67.909000000000006</v>
      </c>
      <c r="J2528" s="111">
        <v>244.68199999999999</v>
      </c>
      <c r="K2528" s="111">
        <v>79.953999999999994</v>
      </c>
      <c r="L2528" s="111">
        <v>32.309479166666669</v>
      </c>
      <c r="M2528" s="117">
        <v>340.44768749999997</v>
      </c>
      <c r="N2528" s="111">
        <v>93.921999999999997</v>
      </c>
      <c r="O2528" s="116">
        <v>50.723125000000003</v>
      </c>
      <c r="P2528" s="116"/>
      <c r="Q2528" s="116"/>
      <c r="R2528" s="58">
        <v>0</v>
      </c>
      <c r="S2528" s="180">
        <v>310.7453958333333</v>
      </c>
      <c r="T2528" s="180">
        <f t="shared" si="228"/>
        <v>-29.702291666666667</v>
      </c>
      <c r="V2528" s="24">
        <f t="shared" si="221"/>
        <v>1529.8272916666667</v>
      </c>
      <c r="X2528" s="5">
        <v>82</v>
      </c>
      <c r="Z2528" s="20">
        <f t="shared" si="222"/>
        <v>1611.8272916666667</v>
      </c>
      <c r="AA2528" s="59">
        <f t="shared" si="219"/>
        <v>42539</v>
      </c>
      <c r="AB2528" s="25">
        <v>152.57400000000001</v>
      </c>
      <c r="AC2528" s="58">
        <v>165.55799999999999</v>
      </c>
      <c r="AD2528" s="58">
        <v>389.488</v>
      </c>
      <c r="AE2528" s="58">
        <v>262.83600000000001</v>
      </c>
      <c r="AF2528" s="58">
        <v>199.14599999999999</v>
      </c>
      <c r="AG2528" s="58">
        <v>35.033000000000001</v>
      </c>
      <c r="AH2528" s="58">
        <v>108.76300000000001</v>
      </c>
      <c r="AI2528" s="28">
        <f t="shared" si="224"/>
        <v>0</v>
      </c>
      <c r="AJ2528" s="58">
        <v>13.468</v>
      </c>
      <c r="AK2528" s="58">
        <v>3.2589999999999999</v>
      </c>
      <c r="AL2528" s="28">
        <f t="shared" si="225"/>
        <v>0</v>
      </c>
      <c r="AM2528" s="28"/>
      <c r="AN2528" s="28"/>
      <c r="AQ2528" s="24">
        <f t="shared" si="226"/>
        <v>1330.125</v>
      </c>
      <c r="AS2528" s="47">
        <f t="shared" si="229"/>
        <v>283.5</v>
      </c>
      <c r="AU2528" s="20">
        <f t="shared" si="223"/>
        <v>1613.625</v>
      </c>
      <c r="AW2528" s="20">
        <f t="shared" si="216"/>
        <v>-1.7977083333332757</v>
      </c>
    </row>
    <row r="2529" spans="1:49" x14ac:dyDescent="0.25">
      <c r="A2529" t="str">
        <f>VLOOKUP($B2529,'Cushing Balance'!$C$2:$E$500,3,TRUE)</f>
        <v>252016</v>
      </c>
      <c r="B2529" s="38">
        <v>42540</v>
      </c>
      <c r="C2529" s="32"/>
      <c r="D2529" s="101">
        <v>198.17</v>
      </c>
      <c r="E2529" s="111">
        <v>41.6</v>
      </c>
      <c r="F2529" s="111">
        <v>346.50099999999998</v>
      </c>
      <c r="G2529" s="28"/>
      <c r="H2529" s="111">
        <v>114.283</v>
      </c>
      <c r="I2529" s="111">
        <v>50.430999999999997</v>
      </c>
      <c r="J2529" s="111">
        <v>247.79900000000001</v>
      </c>
      <c r="K2529" s="111">
        <v>67.372</v>
      </c>
      <c r="L2529" s="111">
        <v>33.242062500000003</v>
      </c>
      <c r="M2529" s="117">
        <v>305.05787500000002</v>
      </c>
      <c r="N2529" s="111">
        <v>93.816000000000003</v>
      </c>
      <c r="O2529" s="116">
        <v>41.476437500000003</v>
      </c>
      <c r="P2529" s="116"/>
      <c r="Q2529" s="116"/>
      <c r="R2529" s="58">
        <v>0</v>
      </c>
      <c r="S2529" s="180">
        <v>337.16339583333331</v>
      </c>
      <c r="T2529" s="180">
        <f t="shared" si="228"/>
        <v>32.105520833333287</v>
      </c>
      <c r="V2529" s="24">
        <f t="shared" si="221"/>
        <v>1539.7483749999999</v>
      </c>
      <c r="X2529" s="5">
        <v>82</v>
      </c>
      <c r="Z2529" s="20">
        <f t="shared" si="222"/>
        <v>1621.7483749999999</v>
      </c>
      <c r="AA2529" s="59">
        <f t="shared" si="219"/>
        <v>42540</v>
      </c>
      <c r="AB2529" s="25">
        <v>153.49</v>
      </c>
      <c r="AC2529" s="58">
        <v>344.09899999999999</v>
      </c>
      <c r="AD2529" s="58">
        <v>415.45699999999999</v>
      </c>
      <c r="AE2529" s="58">
        <v>313.82900000000001</v>
      </c>
      <c r="AF2529" s="58">
        <v>224.75</v>
      </c>
      <c r="AG2529" s="58">
        <v>35.143000000000001</v>
      </c>
      <c r="AH2529" s="58">
        <v>98.36</v>
      </c>
      <c r="AI2529" s="28">
        <f t="shared" si="224"/>
        <v>0</v>
      </c>
      <c r="AJ2529" s="58">
        <v>13.205</v>
      </c>
      <c r="AK2529" s="58">
        <v>5.1999999999999998E-2</v>
      </c>
      <c r="AL2529" s="28">
        <f t="shared" si="225"/>
        <v>0</v>
      </c>
      <c r="AM2529" s="28"/>
      <c r="AN2529" s="28"/>
      <c r="AQ2529" s="24">
        <f t="shared" si="226"/>
        <v>1598.3849999999998</v>
      </c>
      <c r="AS2529" s="47">
        <f t="shared" si="229"/>
        <v>283.5</v>
      </c>
      <c r="AU2529" s="20">
        <f t="shared" si="223"/>
        <v>1881.8849999999998</v>
      </c>
      <c r="AW2529" s="20">
        <f t="shared" si="216"/>
        <v>-260.13662499999987</v>
      </c>
    </row>
    <row r="2530" spans="1:49" x14ac:dyDescent="0.25">
      <c r="A2530" t="str">
        <f>VLOOKUP($B2530,'Cushing Balance'!$C$2:$E$500,3,TRUE)</f>
        <v>252016</v>
      </c>
      <c r="B2530" s="38">
        <v>42541</v>
      </c>
      <c r="C2530" s="32"/>
      <c r="D2530" s="101">
        <v>8.9269999999999996</v>
      </c>
      <c r="E2530" s="111">
        <v>42.335999999999999</v>
      </c>
      <c r="F2530" s="111">
        <v>310.32400000000001</v>
      </c>
      <c r="G2530" s="28"/>
      <c r="H2530" s="111">
        <v>98.694999999999993</v>
      </c>
      <c r="I2530" s="111">
        <v>68.606999999999999</v>
      </c>
      <c r="J2530" s="111">
        <v>220.61500000000001</v>
      </c>
      <c r="K2530" s="111">
        <v>65.058999999999997</v>
      </c>
      <c r="L2530" s="111">
        <v>33.308999999999997</v>
      </c>
      <c r="M2530" s="117">
        <v>225.98345833333335</v>
      </c>
      <c r="N2530" s="111">
        <v>95.31</v>
      </c>
      <c r="O2530" s="116">
        <v>15.517229166666668</v>
      </c>
      <c r="P2530" s="116"/>
      <c r="Q2530" s="116"/>
      <c r="R2530" s="58">
        <v>0</v>
      </c>
      <c r="S2530" s="180">
        <v>329.74599999999998</v>
      </c>
      <c r="T2530" s="180">
        <f t="shared" si="228"/>
        <v>103.76254166666664</v>
      </c>
      <c r="V2530" s="24">
        <f t="shared" si="221"/>
        <v>1184.6826874999999</v>
      </c>
      <c r="X2530" s="5">
        <v>82</v>
      </c>
      <c r="Z2530" s="20">
        <f t="shared" si="222"/>
        <v>1266.6826874999999</v>
      </c>
      <c r="AA2530" s="59">
        <f t="shared" si="219"/>
        <v>42541</v>
      </c>
      <c r="AB2530" s="25">
        <v>154.24</v>
      </c>
      <c r="AC2530" s="58">
        <v>306.096</v>
      </c>
      <c r="AD2530" s="58">
        <v>426.351</v>
      </c>
      <c r="AE2530" s="58">
        <v>98.974999999999994</v>
      </c>
      <c r="AF2530" s="58">
        <v>229.042</v>
      </c>
      <c r="AG2530" s="58">
        <v>34.518000000000001</v>
      </c>
      <c r="AH2530" s="58">
        <v>71.792000000000002</v>
      </c>
      <c r="AI2530" s="28">
        <f t="shared" si="224"/>
        <v>0</v>
      </c>
      <c r="AJ2530" s="58">
        <v>14.364000000000001</v>
      </c>
      <c r="AK2530" s="58">
        <v>7.0000000000000001E-3</v>
      </c>
      <c r="AL2530" s="28">
        <f t="shared" si="225"/>
        <v>0</v>
      </c>
      <c r="AM2530" s="28"/>
      <c r="AN2530" s="28"/>
      <c r="AQ2530" s="24">
        <f t="shared" si="226"/>
        <v>1335.385</v>
      </c>
      <c r="AS2530" s="47">
        <f>(315)*0.9</f>
        <v>283.5</v>
      </c>
      <c r="AU2530" s="20">
        <f t="shared" si="223"/>
        <v>1618.885</v>
      </c>
      <c r="AW2530" s="20">
        <f t="shared" si="216"/>
        <v>-352.20231250000006</v>
      </c>
    </row>
    <row r="2531" spans="1:49" x14ac:dyDescent="0.25">
      <c r="A2531" t="str">
        <f>VLOOKUP($B2531,'Cushing Balance'!$C$2:$E$500,3,TRUE)</f>
        <v>252016</v>
      </c>
      <c r="B2531" s="38">
        <v>42542</v>
      </c>
      <c r="C2531" s="32"/>
      <c r="D2531" s="101">
        <v>63.564999999999998</v>
      </c>
      <c r="E2531" s="111">
        <v>162.11699999999999</v>
      </c>
      <c r="F2531" s="111">
        <v>275.851</v>
      </c>
      <c r="G2531" s="28"/>
      <c r="H2531" s="111">
        <v>130.59299999999999</v>
      </c>
      <c r="I2531" s="111">
        <v>76.337000000000003</v>
      </c>
      <c r="J2531" s="111">
        <v>190.33600000000001</v>
      </c>
      <c r="K2531" s="111">
        <v>68.256</v>
      </c>
      <c r="L2531" s="111">
        <v>33.197000000000003</v>
      </c>
      <c r="M2531" s="117">
        <v>355.91179166666666</v>
      </c>
      <c r="N2531" s="111">
        <v>93.673000000000002</v>
      </c>
      <c r="O2531" s="116">
        <v>34.057208333333335</v>
      </c>
      <c r="P2531" s="116"/>
      <c r="Q2531" s="116"/>
      <c r="R2531" s="58">
        <v>0</v>
      </c>
      <c r="S2531" s="180">
        <v>397.66454166666671</v>
      </c>
      <c r="T2531" s="180">
        <f t="shared" si="228"/>
        <v>41.752750000000049</v>
      </c>
      <c r="V2531" s="24">
        <f t="shared" si="221"/>
        <v>1483.894</v>
      </c>
      <c r="X2531" s="5">
        <v>82</v>
      </c>
      <c r="Z2531" s="20">
        <f t="shared" si="222"/>
        <v>1565.894</v>
      </c>
      <c r="AA2531" s="59">
        <f t="shared" si="219"/>
        <v>42542</v>
      </c>
      <c r="AB2531" s="25">
        <v>152.209</v>
      </c>
      <c r="AC2531" s="58">
        <v>345.279</v>
      </c>
      <c r="AD2531" s="58">
        <v>260.85700000000003</v>
      </c>
      <c r="AE2531" s="58">
        <v>199.21899999999999</v>
      </c>
      <c r="AF2531" s="58">
        <v>232.035</v>
      </c>
      <c r="AG2531" s="58">
        <v>35.372999999999998</v>
      </c>
      <c r="AH2531" s="58">
        <v>51.573</v>
      </c>
      <c r="AI2531" s="28">
        <v>0</v>
      </c>
      <c r="AJ2531" s="58">
        <v>16.173999999999999</v>
      </c>
      <c r="AK2531" s="58">
        <v>9.5000000000000001E-2</v>
      </c>
      <c r="AL2531" s="28">
        <f t="shared" si="225"/>
        <v>0</v>
      </c>
      <c r="AM2531" s="28"/>
      <c r="AN2531" s="28"/>
      <c r="AQ2531" s="24">
        <f t="shared" si="226"/>
        <v>1292.8140000000003</v>
      </c>
      <c r="AS2531" s="47">
        <f>(315)*0.9</f>
        <v>283.5</v>
      </c>
      <c r="AU2531" s="20">
        <f t="shared" si="223"/>
        <v>1576.3140000000003</v>
      </c>
      <c r="AW2531" s="20">
        <f t="shared" si="216"/>
        <v>-10.4200000000003</v>
      </c>
    </row>
    <row r="2532" spans="1:49" x14ac:dyDescent="0.25">
      <c r="A2532" t="str">
        <f>VLOOKUP($B2532,'Cushing Balance'!$C$2:$E$500,3,TRUE)</f>
        <v>252016</v>
      </c>
      <c r="B2532" s="38">
        <v>42543</v>
      </c>
      <c r="C2532" s="32"/>
      <c r="D2532" s="101">
        <v>46.142000000000003</v>
      </c>
      <c r="E2532" s="111">
        <v>56.183</v>
      </c>
      <c r="F2532" s="111">
        <v>303.452</v>
      </c>
      <c r="G2532" s="28"/>
      <c r="H2532" s="111">
        <v>134.21</v>
      </c>
      <c r="I2532" s="111">
        <v>80.462000000000003</v>
      </c>
      <c r="J2532" s="111">
        <v>201.619</v>
      </c>
      <c r="K2532" s="111">
        <v>76.887</v>
      </c>
      <c r="L2532" s="111">
        <v>33.582000000000001</v>
      </c>
      <c r="M2532" s="117">
        <v>378.16058333333331</v>
      </c>
      <c r="N2532" s="111">
        <v>94.998999999999995</v>
      </c>
      <c r="O2532" s="116">
        <v>54.752979166666663</v>
      </c>
      <c r="P2532" s="116"/>
      <c r="Q2532" s="116"/>
      <c r="R2532" s="58">
        <v>0</v>
      </c>
      <c r="S2532" s="180">
        <v>383.6945833333333</v>
      </c>
      <c r="T2532" s="180">
        <f t="shared" si="228"/>
        <v>5.5339999999999918</v>
      </c>
      <c r="V2532" s="24">
        <f t="shared" si="221"/>
        <v>1460.4495624999997</v>
      </c>
      <c r="X2532" s="5">
        <v>82</v>
      </c>
      <c r="Z2532" s="20">
        <f t="shared" si="222"/>
        <v>1542.4495624999997</v>
      </c>
      <c r="AA2532" s="59">
        <f t="shared" si="219"/>
        <v>42543</v>
      </c>
      <c r="AB2532" s="25">
        <v>154.018</v>
      </c>
      <c r="AC2532" s="58">
        <v>336.43599999999998</v>
      </c>
      <c r="AD2532" s="58">
        <v>384.459</v>
      </c>
      <c r="AE2532" s="58">
        <v>292.88900000000001</v>
      </c>
      <c r="AF2532" s="58">
        <v>230.642</v>
      </c>
      <c r="AG2532" s="58">
        <v>33.587000000000003</v>
      </c>
      <c r="AH2532" s="58">
        <v>61.58</v>
      </c>
      <c r="AI2532" s="28">
        <v>0</v>
      </c>
      <c r="AJ2532" s="58">
        <v>15.304</v>
      </c>
      <c r="AK2532" s="58">
        <v>0.93100000000000005</v>
      </c>
      <c r="AL2532" s="28">
        <f t="shared" si="225"/>
        <v>0</v>
      </c>
      <c r="AM2532" s="28"/>
      <c r="AN2532" s="28"/>
      <c r="AQ2532" s="24">
        <f t="shared" si="226"/>
        <v>1509.8460000000002</v>
      </c>
      <c r="AS2532" s="47">
        <f>(315)*0.9-10</f>
        <v>273.5</v>
      </c>
      <c r="AU2532" s="20">
        <f t="shared" si="223"/>
        <v>1783.3460000000002</v>
      </c>
      <c r="AW2532" s="20">
        <f t="shared" si="216"/>
        <v>-240.8964375000005</v>
      </c>
    </row>
    <row r="2533" spans="1:49" x14ac:dyDescent="0.25">
      <c r="A2533" t="str">
        <f>VLOOKUP($B2533,'Cushing Balance'!$C$2:$E$500,3,TRUE)</f>
        <v>252016</v>
      </c>
      <c r="B2533" s="38">
        <v>42544</v>
      </c>
      <c r="C2533" s="32"/>
      <c r="D2533" s="101">
        <v>196.93700000000001</v>
      </c>
      <c r="E2533" s="111">
        <v>34.536000000000001</v>
      </c>
      <c r="F2533" s="111">
        <v>221.25800000000001</v>
      </c>
      <c r="G2533" s="28"/>
      <c r="H2533" s="111">
        <v>134.03299999999999</v>
      </c>
      <c r="I2533" s="111">
        <v>77.718000000000004</v>
      </c>
      <c r="J2533" s="111">
        <v>242.678</v>
      </c>
      <c r="K2533" s="111">
        <v>73.534000000000006</v>
      </c>
      <c r="L2533" s="111">
        <v>33.683999999999997</v>
      </c>
      <c r="M2533" s="117">
        <v>241.95152083333335</v>
      </c>
      <c r="N2533" s="111">
        <v>94.915999999999997</v>
      </c>
      <c r="O2533" s="116">
        <v>48.795999999999999</v>
      </c>
      <c r="P2533" s="116"/>
      <c r="Q2533" s="116"/>
      <c r="R2533" s="58">
        <v>0</v>
      </c>
      <c r="S2533" s="180">
        <v>327.45020833333331</v>
      </c>
      <c r="T2533" s="180">
        <f t="shared" si="228"/>
        <v>85.49868749999996</v>
      </c>
      <c r="V2533" s="24">
        <f t="shared" si="221"/>
        <v>1400.0415208333334</v>
      </c>
      <c r="X2533" s="5">
        <v>82</v>
      </c>
      <c r="Z2533" s="20">
        <f t="shared" si="222"/>
        <v>1482.0415208333334</v>
      </c>
      <c r="AA2533" s="59">
        <f t="shared" si="219"/>
        <v>42544</v>
      </c>
      <c r="AB2533" s="25">
        <v>153.52799999999999</v>
      </c>
      <c r="AC2533" s="58">
        <v>259.53899999999999</v>
      </c>
      <c r="AD2533" s="58">
        <v>264.11599999999999</v>
      </c>
      <c r="AE2533" s="58">
        <v>328.59300000000002</v>
      </c>
      <c r="AF2533" s="58">
        <v>227.56700000000001</v>
      </c>
      <c r="AG2533" s="58">
        <v>35.960999999999999</v>
      </c>
      <c r="AH2533" s="58">
        <v>112.758</v>
      </c>
      <c r="AI2533" s="28">
        <f t="shared" si="224"/>
        <v>0</v>
      </c>
      <c r="AJ2533" s="58">
        <v>9.0069999999999997</v>
      </c>
      <c r="AK2533" s="58">
        <v>0.98699999999999999</v>
      </c>
      <c r="AL2533" s="28">
        <f t="shared" si="225"/>
        <v>0</v>
      </c>
      <c r="AM2533" s="28"/>
      <c r="AN2533" s="28"/>
      <c r="AQ2533" s="24">
        <f t="shared" si="226"/>
        <v>1392.0560000000003</v>
      </c>
      <c r="AS2533" s="47">
        <f t="shared" ref="AS2533:AS2541" si="230">(315)*0.9-10</f>
        <v>273.5</v>
      </c>
      <c r="AU2533" s="20">
        <f t="shared" si="223"/>
        <v>1665.5560000000003</v>
      </c>
      <c r="AW2533" s="20">
        <f t="shared" si="216"/>
        <v>-183.51447916666689</v>
      </c>
    </row>
    <row r="2534" spans="1:49" x14ac:dyDescent="0.25">
      <c r="A2534" t="str">
        <f>VLOOKUP($B2534,'Cushing Balance'!$C$2:$E$500,3,TRUE)</f>
        <v>252016</v>
      </c>
      <c r="B2534" s="38">
        <v>42545</v>
      </c>
      <c r="C2534" s="32"/>
      <c r="D2534" s="101">
        <v>30.202999999999999</v>
      </c>
      <c r="E2534" s="111">
        <v>65.591999999999999</v>
      </c>
      <c r="F2534" s="111">
        <v>294.07</v>
      </c>
      <c r="G2534" s="28"/>
      <c r="H2534" s="111">
        <v>124.55800000000001</v>
      </c>
      <c r="I2534" s="111">
        <v>75.144000000000005</v>
      </c>
      <c r="J2534" s="111">
        <v>234.77799999999999</v>
      </c>
      <c r="K2534" s="111">
        <v>75.900000000000006</v>
      </c>
      <c r="L2534" s="111">
        <v>33.49</v>
      </c>
      <c r="M2534" s="117">
        <v>325.08547916666669</v>
      </c>
      <c r="N2534" s="111">
        <v>94.328000000000003</v>
      </c>
      <c r="O2534" s="116">
        <v>43.737499999999997</v>
      </c>
      <c r="P2534" s="116"/>
      <c r="Q2534" s="116"/>
      <c r="R2534" s="58">
        <v>0</v>
      </c>
      <c r="S2534" s="180">
        <v>368.55966666666666</v>
      </c>
      <c r="T2534" s="180">
        <f t="shared" si="228"/>
        <v>43.474187499999971</v>
      </c>
      <c r="V2534" s="24">
        <f t="shared" si="221"/>
        <v>1396.8859791666666</v>
      </c>
      <c r="X2534" s="5">
        <v>82</v>
      </c>
      <c r="Z2534" s="20">
        <f t="shared" si="222"/>
        <v>1478.8859791666666</v>
      </c>
      <c r="AA2534" s="59">
        <f t="shared" si="219"/>
        <v>42545</v>
      </c>
      <c r="AB2534" s="25">
        <v>152.59200000000001</v>
      </c>
      <c r="AC2534" s="58">
        <v>191.23099999999999</v>
      </c>
      <c r="AD2534" s="58">
        <v>392.38900000000001</v>
      </c>
      <c r="AE2534" s="58">
        <v>379.73500000000001</v>
      </c>
      <c r="AF2534" s="58">
        <v>228.14099999999999</v>
      </c>
      <c r="AG2534" s="58">
        <v>32.756999999999998</v>
      </c>
      <c r="AH2534" s="58">
        <v>105.03</v>
      </c>
      <c r="AI2534" s="28">
        <f t="shared" si="224"/>
        <v>0</v>
      </c>
      <c r="AJ2534" s="58">
        <v>8.8249999999999993</v>
      </c>
      <c r="AK2534" s="58">
        <v>2.9670000000000001</v>
      </c>
      <c r="AL2534" s="28">
        <f t="shared" si="225"/>
        <v>0</v>
      </c>
      <c r="AM2534" s="28"/>
      <c r="AN2534" s="28"/>
      <c r="AQ2534" s="24">
        <f t="shared" si="226"/>
        <v>1493.6670000000004</v>
      </c>
      <c r="AS2534" s="47">
        <f t="shared" si="230"/>
        <v>273.5</v>
      </c>
      <c r="AU2534" s="20">
        <f t="shared" si="223"/>
        <v>1767.1670000000004</v>
      </c>
      <c r="AW2534" s="20">
        <f t="shared" si="216"/>
        <v>-288.28102083333374</v>
      </c>
    </row>
    <row r="2535" spans="1:49" x14ac:dyDescent="0.25">
      <c r="A2535" t="str">
        <f>VLOOKUP($B2535,'Cushing Balance'!$C$2:$E$500,3,TRUE)</f>
        <v>262016</v>
      </c>
      <c r="B2535" s="38">
        <v>42546</v>
      </c>
      <c r="C2535" s="32"/>
      <c r="D2535" s="101">
        <v>41.500999999999998</v>
      </c>
      <c r="E2535" s="111">
        <v>181.00800000000001</v>
      </c>
      <c r="F2535" s="111">
        <v>333.714</v>
      </c>
      <c r="G2535" s="28"/>
      <c r="H2535" s="111">
        <v>129.85599999999999</v>
      </c>
      <c r="I2535" s="111">
        <v>64.331000000000003</v>
      </c>
      <c r="J2535" s="111">
        <v>247.501</v>
      </c>
      <c r="K2535" s="111">
        <v>73.116</v>
      </c>
      <c r="L2535" s="111">
        <v>33.883000000000003</v>
      </c>
      <c r="M2535" s="117">
        <v>245.53687500000001</v>
      </c>
      <c r="N2535" s="111">
        <v>93.962000000000003</v>
      </c>
      <c r="O2535" s="116">
        <v>43.835979166666661</v>
      </c>
      <c r="P2535" s="116"/>
      <c r="Q2535" s="116"/>
      <c r="R2535" s="58">
        <v>0</v>
      </c>
      <c r="S2535" s="180">
        <v>325.63806249999999</v>
      </c>
      <c r="T2535" s="180">
        <f t="shared" si="228"/>
        <v>80.10118749999998</v>
      </c>
      <c r="V2535" s="24">
        <f t="shared" si="221"/>
        <v>1488.2448541666668</v>
      </c>
      <c r="X2535" s="5">
        <v>82</v>
      </c>
      <c r="Z2535" s="20">
        <f t="shared" si="222"/>
        <v>1570.2448541666668</v>
      </c>
      <c r="AA2535" s="59">
        <f t="shared" si="219"/>
        <v>42546</v>
      </c>
      <c r="AB2535" s="25">
        <v>152.59200000000001</v>
      </c>
      <c r="AC2535" s="58">
        <v>233.02600000000001</v>
      </c>
      <c r="AD2535" s="58">
        <v>389.75900000000001</v>
      </c>
      <c r="AE2535" s="58">
        <v>358.33199999999999</v>
      </c>
      <c r="AF2535" s="58">
        <v>226.07400000000001</v>
      </c>
      <c r="AG2535" s="58">
        <v>32.091999999999999</v>
      </c>
      <c r="AH2535" s="58">
        <v>96.512</v>
      </c>
      <c r="AI2535" s="28">
        <f t="shared" si="224"/>
        <v>0</v>
      </c>
      <c r="AJ2535" s="58">
        <v>8.9049999999999994</v>
      </c>
      <c r="AK2535" s="58">
        <v>4.5330000000000004</v>
      </c>
      <c r="AL2535" s="28">
        <f t="shared" si="225"/>
        <v>0</v>
      </c>
      <c r="AM2535" s="28"/>
      <c r="AN2535" s="28"/>
      <c r="AQ2535" s="24">
        <f t="shared" si="226"/>
        <v>1501.825</v>
      </c>
      <c r="AS2535" s="47">
        <f t="shared" si="230"/>
        <v>273.5</v>
      </c>
      <c r="AU2535" s="20">
        <f t="shared" si="223"/>
        <v>1775.325</v>
      </c>
      <c r="AW2535" s="20">
        <f t="shared" si="216"/>
        <v>-205.08014583333329</v>
      </c>
    </row>
    <row r="2536" spans="1:49" x14ac:dyDescent="0.25">
      <c r="A2536" t="str">
        <f>VLOOKUP($B2536,'Cushing Balance'!$C$2:$E$500,3,TRUE)</f>
        <v>262016</v>
      </c>
      <c r="B2536" s="38">
        <v>42547</v>
      </c>
      <c r="C2536" s="32"/>
      <c r="D2536" s="101">
        <v>180.46299999999999</v>
      </c>
      <c r="E2536" s="111">
        <v>153.43299999999999</v>
      </c>
      <c r="F2536" s="111">
        <v>301.54399999999998</v>
      </c>
      <c r="G2536" s="28"/>
      <c r="H2536" s="111">
        <v>112.873</v>
      </c>
      <c r="I2536" s="111">
        <v>82.727000000000004</v>
      </c>
      <c r="J2536" s="111">
        <v>211.8</v>
      </c>
      <c r="K2536" s="111">
        <v>82.180999999999997</v>
      </c>
      <c r="L2536" s="111">
        <v>29.992000000000001</v>
      </c>
      <c r="M2536" s="117">
        <v>326.8155625</v>
      </c>
      <c r="N2536" s="111">
        <v>95.287999999999997</v>
      </c>
      <c r="O2536" s="116">
        <v>37.075875000000003</v>
      </c>
      <c r="P2536" s="116"/>
      <c r="Q2536" s="116"/>
      <c r="R2536" s="58">
        <v>0</v>
      </c>
      <c r="S2536" s="180">
        <v>383.28806250000002</v>
      </c>
      <c r="T2536" s="180">
        <f t="shared" si="228"/>
        <v>56.472500000000025</v>
      </c>
      <c r="V2536" s="24">
        <f t="shared" si="221"/>
        <v>1614.1924374999999</v>
      </c>
      <c r="X2536" s="5">
        <v>82</v>
      </c>
      <c r="Z2536" s="20">
        <f t="shared" si="222"/>
        <v>1696.1924374999999</v>
      </c>
      <c r="AA2536" s="59">
        <f t="shared" si="219"/>
        <v>42547</v>
      </c>
      <c r="AB2536" s="25">
        <v>151.40100000000001</v>
      </c>
      <c r="AC2536" s="60">
        <f>AVERAGE(AC2518:AC2535)</f>
        <v>311.39511111111113</v>
      </c>
      <c r="AD2536" s="58">
        <v>389.46300000000002</v>
      </c>
      <c r="AE2536" s="58">
        <v>170.78800000000001</v>
      </c>
      <c r="AF2536" s="58">
        <v>226.04900000000001</v>
      </c>
      <c r="AG2536" s="58">
        <v>23.474</v>
      </c>
      <c r="AH2536" s="58">
        <v>71.44</v>
      </c>
      <c r="AI2536" s="28">
        <f t="shared" si="224"/>
        <v>0</v>
      </c>
      <c r="AJ2536" s="58">
        <v>7.9720000000000004</v>
      </c>
      <c r="AK2536" s="58">
        <v>5.2809999999999997</v>
      </c>
      <c r="AL2536" s="28">
        <f t="shared" si="225"/>
        <v>0</v>
      </c>
      <c r="AM2536" s="28"/>
      <c r="AN2536" s="28"/>
      <c r="AQ2536" s="24">
        <f t="shared" si="226"/>
        <v>1357.2631111111111</v>
      </c>
      <c r="AS2536" s="47">
        <f t="shared" si="230"/>
        <v>273.5</v>
      </c>
      <c r="AU2536" s="20">
        <f t="shared" si="223"/>
        <v>1630.7631111111111</v>
      </c>
      <c r="AW2536" s="20">
        <f t="shared" si="216"/>
        <v>65.42932638888874</v>
      </c>
    </row>
    <row r="2537" spans="1:49" x14ac:dyDescent="0.25">
      <c r="A2537" t="str">
        <f>VLOOKUP($B2537,'Cushing Balance'!$C$2:$E$500,3,TRUE)</f>
        <v>262016</v>
      </c>
      <c r="B2537" s="38">
        <v>42548</v>
      </c>
      <c r="C2537" s="32"/>
      <c r="D2537" s="101">
        <v>105.697</v>
      </c>
      <c r="E2537" s="111">
        <v>96.275000000000006</v>
      </c>
      <c r="F2537" s="111">
        <v>102.3</v>
      </c>
      <c r="G2537" s="28"/>
      <c r="H2537" s="111">
        <v>102.41500000000001</v>
      </c>
      <c r="I2537" s="111">
        <v>44.935000000000002</v>
      </c>
      <c r="J2537" s="111">
        <v>230.755</v>
      </c>
      <c r="K2537" s="111">
        <v>71.831000000000003</v>
      </c>
      <c r="L2537" s="111">
        <v>28.815999999999999</v>
      </c>
      <c r="M2537" s="117">
        <v>340.19445833333333</v>
      </c>
      <c r="N2537" s="111">
        <v>94.263999999999996</v>
      </c>
      <c r="O2537" s="116">
        <v>60.117729166666663</v>
      </c>
      <c r="P2537" s="116"/>
      <c r="Q2537" s="116"/>
      <c r="R2537" s="58">
        <v>0</v>
      </c>
      <c r="S2537" s="180">
        <v>386.29924999999997</v>
      </c>
      <c r="T2537" s="180">
        <f t="shared" si="228"/>
        <v>46.104791666666642</v>
      </c>
      <c r="V2537" s="24">
        <f t="shared" si="221"/>
        <v>1277.6001874999997</v>
      </c>
      <c r="X2537" s="5">
        <v>82</v>
      </c>
      <c r="Z2537" s="20">
        <f t="shared" si="222"/>
        <v>1359.6001874999997</v>
      </c>
      <c r="AA2537" s="59">
        <f t="shared" si="219"/>
        <v>42548</v>
      </c>
      <c r="AB2537" s="25">
        <v>149.26900000000001</v>
      </c>
      <c r="AC2537" s="60">
        <f>AVERAGE(AC2519:AC2536)</f>
        <v>309.39489506172833</v>
      </c>
      <c r="AD2537" s="58">
        <v>208.024</v>
      </c>
      <c r="AE2537" s="58">
        <v>251.30799999999999</v>
      </c>
      <c r="AF2537" s="58">
        <v>214.66800000000001</v>
      </c>
      <c r="AG2537" s="58">
        <v>22.802</v>
      </c>
      <c r="AH2537" s="58">
        <v>55.481000000000002</v>
      </c>
      <c r="AI2537" s="28">
        <v>0</v>
      </c>
      <c r="AJ2537" s="58">
        <v>7.8940000000000001</v>
      </c>
      <c r="AK2537" s="58">
        <v>2.2200000000000002</v>
      </c>
      <c r="AL2537" s="28">
        <f t="shared" si="225"/>
        <v>0</v>
      </c>
      <c r="AM2537" s="28"/>
      <c r="AN2537" s="28"/>
      <c r="AQ2537" s="24">
        <f t="shared" si="226"/>
        <v>1221.0608950617284</v>
      </c>
      <c r="AS2537" s="47">
        <f t="shared" si="230"/>
        <v>273.5</v>
      </c>
      <c r="AU2537" s="20">
        <f t="shared" si="223"/>
        <v>1494.5608950617284</v>
      </c>
      <c r="AW2537" s="20">
        <f t="shared" si="216"/>
        <v>-134.96070756172867</v>
      </c>
    </row>
    <row r="2538" spans="1:49" x14ac:dyDescent="0.25">
      <c r="A2538" t="str">
        <f>VLOOKUP($B2538,'Cushing Balance'!$C$2:$E$500,3,TRUE)</f>
        <v>262016</v>
      </c>
      <c r="B2538" s="38">
        <v>42549</v>
      </c>
      <c r="C2538" s="32"/>
      <c r="D2538" s="101">
        <v>250.17099999999999</v>
      </c>
      <c r="E2538" s="111">
        <v>125.523</v>
      </c>
      <c r="F2538" s="111">
        <v>319.77199999999999</v>
      </c>
      <c r="G2538" s="28"/>
      <c r="H2538" s="111">
        <v>124.721</v>
      </c>
      <c r="I2538" s="111">
        <v>62.844000000000001</v>
      </c>
      <c r="J2538" s="111">
        <v>284.904</v>
      </c>
      <c r="K2538" s="111">
        <v>71.504000000000005</v>
      </c>
      <c r="L2538" s="111">
        <v>28.471</v>
      </c>
      <c r="M2538" s="117">
        <v>382.09216666666669</v>
      </c>
      <c r="N2538" s="111">
        <v>95.661000000000001</v>
      </c>
      <c r="O2538" s="116">
        <v>84.656895833333323</v>
      </c>
      <c r="P2538" s="116"/>
      <c r="Q2538" s="116"/>
      <c r="R2538" s="58">
        <v>0</v>
      </c>
      <c r="S2538" s="180">
        <v>371.79922916666669</v>
      </c>
      <c r="T2538" s="180">
        <f t="shared" si="228"/>
        <v>-10.292937499999994</v>
      </c>
      <c r="V2538" s="24">
        <f t="shared" si="221"/>
        <v>1830.3200624999999</v>
      </c>
      <c r="X2538" s="5">
        <v>82</v>
      </c>
      <c r="Z2538" s="20">
        <f t="shared" si="222"/>
        <v>1912.3200624999999</v>
      </c>
      <c r="AA2538" s="59">
        <f t="shared" si="219"/>
        <v>42549</v>
      </c>
      <c r="AB2538" s="25">
        <v>151.15899999999999</v>
      </c>
      <c r="AC2538" s="60">
        <f>AVERAGE(AC2520:AC2537)</f>
        <v>307.24022256515775</v>
      </c>
      <c r="AD2538" s="58">
        <v>387.24900000000002</v>
      </c>
      <c r="AE2538" s="58">
        <v>127.04600000000001</v>
      </c>
      <c r="AF2538" s="58">
        <v>224.51900000000001</v>
      </c>
      <c r="AG2538" s="58">
        <v>17.081</v>
      </c>
      <c r="AH2538" s="58">
        <v>49.369</v>
      </c>
      <c r="AI2538" s="28">
        <f t="shared" si="224"/>
        <v>0</v>
      </c>
      <c r="AJ2538" s="58">
        <v>7.17</v>
      </c>
      <c r="AK2538" s="58">
        <v>0.57499999999999996</v>
      </c>
      <c r="AL2538" s="28">
        <f t="shared" si="225"/>
        <v>0</v>
      </c>
      <c r="AM2538" s="28"/>
      <c r="AN2538" s="28"/>
      <c r="AQ2538" s="24">
        <f t="shared" si="226"/>
        <v>1271.4082225651578</v>
      </c>
      <c r="AS2538" s="47">
        <f t="shared" si="230"/>
        <v>273.5</v>
      </c>
      <c r="AU2538" s="20">
        <f t="shared" si="223"/>
        <v>1544.9082225651578</v>
      </c>
      <c r="AW2538" s="20">
        <f t="shared" si="216"/>
        <v>367.41183993484219</v>
      </c>
    </row>
    <row r="2539" spans="1:49" x14ac:dyDescent="0.25">
      <c r="A2539" t="str">
        <f>VLOOKUP($B2539,'Cushing Balance'!$C$2:$E$500,3,TRUE)</f>
        <v>262016</v>
      </c>
      <c r="B2539" s="38">
        <v>42550</v>
      </c>
      <c r="C2539" s="32"/>
      <c r="D2539" s="101">
        <v>250.46700000000001</v>
      </c>
      <c r="E2539" s="116">
        <v>124.601</v>
      </c>
      <c r="F2539" s="116">
        <v>283.06799999999998</v>
      </c>
      <c r="G2539" s="28"/>
      <c r="H2539" s="116">
        <v>127.798</v>
      </c>
      <c r="I2539" s="116">
        <v>52.369</v>
      </c>
      <c r="J2539" s="116">
        <v>276.541</v>
      </c>
      <c r="K2539" s="116">
        <v>67.923000000000002</v>
      </c>
      <c r="L2539" s="116">
        <v>27.829000000000001</v>
      </c>
      <c r="M2539" s="117">
        <v>380.2650625</v>
      </c>
      <c r="N2539" s="116">
        <v>93.894999999999996</v>
      </c>
      <c r="O2539" s="116">
        <v>87.436666666666667</v>
      </c>
      <c r="P2539" s="116"/>
      <c r="Q2539" s="116"/>
      <c r="R2539" s="58">
        <v>0</v>
      </c>
      <c r="S2539" s="180">
        <v>386.98833333333329</v>
      </c>
      <c r="T2539" s="180">
        <f t="shared" si="228"/>
        <v>6.723270833333288</v>
      </c>
      <c r="V2539" s="24">
        <f t="shared" si="221"/>
        <v>1772.1927291666668</v>
      </c>
      <c r="X2539" s="5">
        <v>82</v>
      </c>
      <c r="Z2539" s="20">
        <f t="shared" si="222"/>
        <v>1854.1927291666668</v>
      </c>
      <c r="AA2539" s="59">
        <f t="shared" si="219"/>
        <v>42550</v>
      </c>
      <c r="AB2539" s="25">
        <v>151.14099999999999</v>
      </c>
      <c r="AC2539" s="60">
        <f>AVERAGE(AC2521:AC2538)</f>
        <v>305.16712381877761</v>
      </c>
      <c r="AD2539" s="58">
        <v>381.03</v>
      </c>
      <c r="AE2539" s="58">
        <v>152.58699999999999</v>
      </c>
      <c r="AF2539" s="58">
        <v>222.666</v>
      </c>
      <c r="AG2539" s="58">
        <v>18.805</v>
      </c>
      <c r="AH2539" s="58">
        <v>82.700999999999993</v>
      </c>
      <c r="AI2539" s="28">
        <f t="shared" si="224"/>
        <v>0</v>
      </c>
      <c r="AJ2539" s="58">
        <v>8.2080000000000002</v>
      </c>
      <c r="AK2539" s="58">
        <v>0.50900000000000001</v>
      </c>
      <c r="AL2539" s="28">
        <f t="shared" si="225"/>
        <v>0</v>
      </c>
      <c r="AM2539" s="28"/>
      <c r="AN2539" s="28"/>
      <c r="AQ2539" s="24">
        <f t="shared" si="226"/>
        <v>1322.8141238187777</v>
      </c>
      <c r="AS2539" s="47">
        <f t="shared" si="230"/>
        <v>273.5</v>
      </c>
      <c r="AU2539" s="20">
        <f t="shared" si="223"/>
        <v>1596.3141238187777</v>
      </c>
      <c r="AW2539" s="20">
        <f t="shared" si="216"/>
        <v>257.87860534788911</v>
      </c>
    </row>
    <row r="2540" spans="1:49" x14ac:dyDescent="0.25">
      <c r="A2540" t="str">
        <f>VLOOKUP($B2540,'Cushing Balance'!$C$2:$E$500,3,TRUE)</f>
        <v>262016</v>
      </c>
      <c r="B2540" s="38">
        <v>42551</v>
      </c>
      <c r="C2540" s="32"/>
      <c r="D2540" s="101">
        <v>272.04899999999998</v>
      </c>
      <c r="E2540" s="116">
        <v>54.125</v>
      </c>
      <c r="F2540" s="116">
        <v>188.80199999999999</v>
      </c>
      <c r="G2540" s="28"/>
      <c r="H2540" s="116">
        <v>155.52799999999999</v>
      </c>
      <c r="I2540" s="116">
        <v>80.05</v>
      </c>
      <c r="J2540" s="116">
        <v>223.696</v>
      </c>
      <c r="K2540" s="116">
        <v>77.111999999999995</v>
      </c>
      <c r="L2540" s="116">
        <v>32.795000000000002</v>
      </c>
      <c r="M2540" s="117">
        <v>321.24210416666671</v>
      </c>
      <c r="N2540" s="116">
        <v>85.34</v>
      </c>
      <c r="O2540" s="116">
        <v>58.397312499999998</v>
      </c>
      <c r="P2540" s="116"/>
      <c r="Q2540" s="116"/>
      <c r="R2540" s="58">
        <v>0</v>
      </c>
      <c r="S2540" s="180">
        <v>347.00970833333332</v>
      </c>
      <c r="T2540" s="180">
        <f t="shared" si="228"/>
        <v>25.767604166666615</v>
      </c>
      <c r="V2540" s="24">
        <f t="shared" si="221"/>
        <v>1549.1364166666667</v>
      </c>
      <c r="X2540" s="5">
        <v>82</v>
      </c>
      <c r="Z2540" s="20">
        <f t="shared" si="222"/>
        <v>1631.1364166666667</v>
      </c>
      <c r="AA2540" s="59">
        <f t="shared" si="219"/>
        <v>42551</v>
      </c>
      <c r="AB2540" s="25">
        <v>152.773</v>
      </c>
      <c r="AC2540" s="60">
        <f>AVERAGE(AC2522:AC2539)</f>
        <v>302.77735291982083</v>
      </c>
      <c r="AD2540" s="58">
        <v>194.51900000000001</v>
      </c>
      <c r="AE2540" s="58">
        <v>324.47199999999998</v>
      </c>
      <c r="AF2540" s="58">
        <v>189.34899999999999</v>
      </c>
      <c r="AG2540" s="58">
        <v>28.559000000000001</v>
      </c>
      <c r="AH2540" s="58">
        <v>106.202</v>
      </c>
      <c r="AI2540" s="28">
        <f t="shared" si="224"/>
        <v>0</v>
      </c>
      <c r="AJ2540" s="58">
        <v>13.884</v>
      </c>
      <c r="AK2540" s="58">
        <v>9.8000000000000004E-2</v>
      </c>
      <c r="AL2540" s="28">
        <f t="shared" si="225"/>
        <v>0</v>
      </c>
      <c r="AM2540" s="28"/>
      <c r="AN2540" s="28"/>
      <c r="AQ2540" s="24">
        <f t="shared" si="226"/>
        <v>1312.6333529198207</v>
      </c>
      <c r="AS2540" s="47">
        <f t="shared" si="230"/>
        <v>273.5</v>
      </c>
      <c r="AU2540" s="20">
        <f t="shared" si="223"/>
        <v>1586.1333529198207</v>
      </c>
      <c r="AW2540" s="20">
        <f t="shared" si="216"/>
        <v>45.00306374684601</v>
      </c>
    </row>
    <row r="2541" spans="1:49" x14ac:dyDescent="0.25">
      <c r="A2541" t="str">
        <f>VLOOKUP($B2541,'Cushing Balance'!$C$2:$E$500,3,TRUE)</f>
        <v>262016</v>
      </c>
      <c r="B2541" s="38">
        <v>42552</v>
      </c>
      <c r="C2541" s="32"/>
      <c r="D2541" s="101">
        <v>359.03</v>
      </c>
      <c r="E2541" s="116">
        <v>97.445999999999998</v>
      </c>
      <c r="F2541" s="116">
        <v>116.801</v>
      </c>
      <c r="G2541" s="28"/>
      <c r="H2541" s="116">
        <v>163.57400000000001</v>
      </c>
      <c r="I2541" s="116">
        <v>44.856000000000002</v>
      </c>
      <c r="J2541" s="116">
        <v>142.72200000000001</v>
      </c>
      <c r="K2541" s="116">
        <v>74.155000000000001</v>
      </c>
      <c r="L2541" s="116">
        <v>32.777999999999999</v>
      </c>
      <c r="M2541" s="117">
        <v>339.93645833333329</v>
      </c>
      <c r="N2541" s="116">
        <v>105.348</v>
      </c>
      <c r="O2541" s="116">
        <v>86.958979166666666</v>
      </c>
      <c r="P2541" s="116"/>
      <c r="Q2541" s="116"/>
      <c r="R2541" s="58">
        <v>0</v>
      </c>
      <c r="S2541" s="180">
        <v>349.83470833333331</v>
      </c>
      <c r="T2541" s="180">
        <f t="shared" si="228"/>
        <v>9.8982500000000186</v>
      </c>
      <c r="V2541" s="24">
        <f>SUM(D2541:R2541)+75</f>
        <v>1638.6054375000001</v>
      </c>
      <c r="X2541" s="5">
        <v>82</v>
      </c>
      <c r="Z2541" s="20">
        <f t="shared" si="222"/>
        <v>1720.6054375000001</v>
      </c>
      <c r="AA2541" s="59">
        <f t="shared" si="219"/>
        <v>42552</v>
      </c>
      <c r="AB2541" s="25">
        <v>152.27799999999999</v>
      </c>
      <c r="AC2541" s="58">
        <v>229.108</v>
      </c>
      <c r="AD2541" s="58">
        <v>357.99700000000001</v>
      </c>
      <c r="AE2541" s="58">
        <v>337.58499999999998</v>
      </c>
      <c r="AF2541" s="58">
        <v>223.17699999999999</v>
      </c>
      <c r="AG2541" s="58">
        <v>33.601999999999997</v>
      </c>
      <c r="AH2541" s="58">
        <v>66.558000000000007</v>
      </c>
      <c r="AI2541" s="28">
        <f t="shared" si="224"/>
        <v>0</v>
      </c>
      <c r="AJ2541" s="58">
        <v>13.211</v>
      </c>
      <c r="AK2541" s="58">
        <v>1.2999999999999999E-2</v>
      </c>
      <c r="AL2541" s="28">
        <f t="shared" si="225"/>
        <v>0</v>
      </c>
      <c r="AM2541" s="28"/>
      <c r="AN2541" s="28"/>
      <c r="AQ2541" s="24">
        <f t="shared" si="226"/>
        <v>1413.529</v>
      </c>
      <c r="AS2541" s="47">
        <f t="shared" si="230"/>
        <v>273.5</v>
      </c>
      <c r="AU2541" s="20">
        <f t="shared" si="223"/>
        <v>1687.029</v>
      </c>
      <c r="AW2541" s="20">
        <f t="shared" si="216"/>
        <v>33.576437500000111</v>
      </c>
    </row>
    <row r="2542" spans="1:49" x14ac:dyDescent="0.25">
      <c r="A2542" t="str">
        <f>VLOOKUP($B2542,'Cushing Balance'!$C$2:$E$500,3,TRUE)</f>
        <v>272016</v>
      </c>
      <c r="B2542" s="38">
        <v>42553</v>
      </c>
      <c r="C2542" s="32"/>
      <c r="D2542" s="101">
        <v>96.463999999999999</v>
      </c>
      <c r="E2542" s="116">
        <v>104.133</v>
      </c>
      <c r="F2542" s="116">
        <v>379.3</v>
      </c>
      <c r="G2542" s="28"/>
      <c r="H2542" s="116">
        <v>165.053</v>
      </c>
      <c r="I2542" s="116">
        <v>56.182000000000002</v>
      </c>
      <c r="J2542" s="116">
        <v>72.709000000000003</v>
      </c>
      <c r="K2542" s="116">
        <v>74.004000000000005</v>
      </c>
      <c r="L2542" s="116">
        <v>32.709000000000003</v>
      </c>
      <c r="M2542" s="117">
        <v>276.10158333333334</v>
      </c>
      <c r="N2542" s="116">
        <v>118.663</v>
      </c>
      <c r="O2542" s="116">
        <v>89.528708333333327</v>
      </c>
      <c r="P2542" s="116"/>
      <c r="Q2542" s="116"/>
      <c r="R2542" s="58">
        <v>0</v>
      </c>
      <c r="S2542" s="180">
        <v>296.38385416666671</v>
      </c>
      <c r="T2542" s="180">
        <f t="shared" si="228"/>
        <v>20.282270833333371</v>
      </c>
      <c r="V2542" s="24">
        <f t="shared" ref="V2542:V2569" si="231">SUM(D2542:R2542)+75</f>
        <v>1539.8472916666665</v>
      </c>
      <c r="X2542" s="5">
        <v>82</v>
      </c>
      <c r="Z2542" s="20">
        <f t="shared" si="222"/>
        <v>1621.8472916666665</v>
      </c>
      <c r="AA2542" s="59">
        <f t="shared" si="219"/>
        <v>42553</v>
      </c>
      <c r="AB2542" s="25">
        <v>151.98400000000001</v>
      </c>
      <c r="AC2542" s="58">
        <v>275.327</v>
      </c>
      <c r="AD2542" s="58">
        <v>410.25900000000001</v>
      </c>
      <c r="AE2542" s="58">
        <v>302.48099999999999</v>
      </c>
      <c r="AF2542" s="58">
        <v>230.17400000000001</v>
      </c>
      <c r="AG2542" s="58">
        <v>36.536000000000001</v>
      </c>
      <c r="AH2542" s="58">
        <v>111.17</v>
      </c>
      <c r="AI2542" s="28">
        <f t="shared" si="224"/>
        <v>0</v>
      </c>
      <c r="AJ2542" s="58">
        <v>16.2</v>
      </c>
      <c r="AK2542" s="58">
        <v>2.448</v>
      </c>
      <c r="AL2542" s="28">
        <f t="shared" si="225"/>
        <v>0</v>
      </c>
      <c r="AM2542" s="28"/>
      <c r="AN2542" s="28"/>
      <c r="AQ2542" s="24">
        <f t="shared" si="226"/>
        <v>1536.5790000000002</v>
      </c>
      <c r="AS2542" s="47">
        <f>(315)*0.83-10</f>
        <v>251.45</v>
      </c>
      <c r="AU2542" s="20">
        <f t="shared" si="223"/>
        <v>1788.0290000000002</v>
      </c>
      <c r="AW2542" s="20">
        <f t="shared" si="216"/>
        <v>-166.18170833333375</v>
      </c>
    </row>
    <row r="2543" spans="1:49" x14ac:dyDescent="0.25">
      <c r="A2543" t="str">
        <f>VLOOKUP($B2543,'Cushing Balance'!$C$2:$E$500,3,TRUE)</f>
        <v>272016</v>
      </c>
      <c r="B2543" s="38">
        <v>42554</v>
      </c>
      <c r="C2543" s="32"/>
      <c r="D2543" s="101">
        <v>142.43299999999999</v>
      </c>
      <c r="E2543" s="116">
        <v>166.239</v>
      </c>
      <c r="F2543" s="116">
        <v>355.39600000000002</v>
      </c>
      <c r="G2543" s="28"/>
      <c r="H2543" s="116">
        <v>165.393</v>
      </c>
      <c r="I2543" s="116">
        <v>8.83</v>
      </c>
      <c r="J2543" s="116">
        <v>210.17</v>
      </c>
      <c r="K2543" s="116">
        <v>79.703000000000003</v>
      </c>
      <c r="L2543" s="116">
        <v>32.591999999999999</v>
      </c>
      <c r="M2543" s="117">
        <v>353.8971458333333</v>
      </c>
      <c r="N2543" s="116">
        <v>123.071</v>
      </c>
      <c r="O2543" s="116">
        <v>90.400874999999999</v>
      </c>
      <c r="P2543" s="116"/>
      <c r="Q2543" s="116"/>
      <c r="R2543" s="58">
        <v>0</v>
      </c>
      <c r="S2543" s="180">
        <v>331.79710416666671</v>
      </c>
      <c r="T2543" s="180">
        <f t="shared" si="228"/>
        <v>-22.100041666666584</v>
      </c>
      <c r="V2543" s="24">
        <f t="shared" si="231"/>
        <v>1803.1250208333333</v>
      </c>
      <c r="X2543" s="5">
        <v>82</v>
      </c>
      <c r="Z2543" s="20">
        <f t="shared" si="222"/>
        <v>1885.1250208333333</v>
      </c>
      <c r="AA2543" s="59">
        <f t="shared" si="219"/>
        <v>42554</v>
      </c>
      <c r="AB2543" s="25">
        <v>150.75899999999999</v>
      </c>
      <c r="AC2543" s="58">
        <v>312.899</v>
      </c>
      <c r="AD2543" s="58">
        <v>385.30399999999997</v>
      </c>
      <c r="AE2543" s="58">
        <v>334.78300000000002</v>
      </c>
      <c r="AF2543" s="58">
        <v>214.27699999999999</v>
      </c>
      <c r="AG2543" s="58">
        <v>31.640999999999998</v>
      </c>
      <c r="AH2543" s="58">
        <v>61.244</v>
      </c>
      <c r="AI2543" s="28">
        <f t="shared" si="224"/>
        <v>0</v>
      </c>
      <c r="AJ2543" s="58">
        <v>16.084</v>
      </c>
      <c r="AK2543" s="58">
        <v>3.6030000000000002</v>
      </c>
      <c r="AL2543" s="28">
        <f t="shared" si="225"/>
        <v>0</v>
      </c>
      <c r="AM2543" s="28"/>
      <c r="AN2543" s="28"/>
      <c r="AQ2543" s="24">
        <f t="shared" si="226"/>
        <v>1510.5940000000001</v>
      </c>
      <c r="AS2543" s="47">
        <f t="shared" ref="AS2543:AS2550" si="232">(315)*0.83-10</f>
        <v>251.45</v>
      </c>
      <c r="AU2543" s="20">
        <f t="shared" si="223"/>
        <v>1762.0440000000001</v>
      </c>
      <c r="AW2543" s="20">
        <f t="shared" si="216"/>
        <v>123.08102083333324</v>
      </c>
    </row>
    <row r="2544" spans="1:49" x14ac:dyDescent="0.25">
      <c r="A2544" t="str">
        <f>VLOOKUP($B2544,'Cushing Balance'!$C$2:$E$500,3,TRUE)</f>
        <v>272016</v>
      </c>
      <c r="B2544" s="38">
        <v>42555</v>
      </c>
      <c r="C2544" s="32"/>
      <c r="D2544" s="101">
        <v>250.96799999999999</v>
      </c>
      <c r="E2544" s="116">
        <v>82.545000000000002</v>
      </c>
      <c r="F2544" s="116">
        <v>333.81599999999997</v>
      </c>
      <c r="G2544" s="28"/>
      <c r="H2544" s="116">
        <v>159.26</v>
      </c>
      <c r="I2544" s="116">
        <v>31.89</v>
      </c>
      <c r="J2544" s="116">
        <v>185.53800000000001</v>
      </c>
      <c r="K2544" s="116">
        <v>73.757000000000005</v>
      </c>
      <c r="L2544" s="116">
        <v>33.232999999999997</v>
      </c>
      <c r="M2544" s="117">
        <v>189.44558333333333</v>
      </c>
      <c r="N2544" s="116">
        <v>122.69</v>
      </c>
      <c r="O2544" s="116">
        <v>93.768000000000001</v>
      </c>
      <c r="P2544" s="116"/>
      <c r="Q2544" s="116"/>
      <c r="R2544" s="58">
        <v>0</v>
      </c>
      <c r="S2544" s="180">
        <v>306.33206250000001</v>
      </c>
      <c r="T2544" s="180">
        <f t="shared" si="228"/>
        <v>116.88647916666667</v>
      </c>
      <c r="V2544" s="24">
        <f t="shared" si="231"/>
        <v>1631.9105833333333</v>
      </c>
      <c r="X2544" s="5">
        <v>82</v>
      </c>
      <c r="Z2544" s="20">
        <f t="shared" si="222"/>
        <v>1713.9105833333333</v>
      </c>
      <c r="AA2544" s="59">
        <f t="shared" si="219"/>
        <v>42555</v>
      </c>
      <c r="AB2544" s="25">
        <v>153.572</v>
      </c>
      <c r="AC2544" s="58">
        <v>335.40899999999999</v>
      </c>
      <c r="AD2544" s="58">
        <v>391.375</v>
      </c>
      <c r="AE2544" s="58">
        <v>133.59899999999999</v>
      </c>
      <c r="AF2544" s="58">
        <v>236.23</v>
      </c>
      <c r="AG2544" s="58">
        <v>36.713000000000001</v>
      </c>
      <c r="AH2544" s="58">
        <v>83.986000000000004</v>
      </c>
      <c r="AI2544" s="28">
        <f t="shared" si="224"/>
        <v>0</v>
      </c>
      <c r="AJ2544" s="58">
        <v>16.082999999999998</v>
      </c>
      <c r="AK2544" s="58">
        <v>3.052</v>
      </c>
      <c r="AL2544" s="28">
        <f t="shared" si="225"/>
        <v>0</v>
      </c>
      <c r="AM2544" s="28"/>
      <c r="AN2544" s="28"/>
      <c r="AQ2544" s="24">
        <f t="shared" si="226"/>
        <v>1390.019</v>
      </c>
      <c r="AS2544" s="47">
        <f t="shared" si="232"/>
        <v>251.45</v>
      </c>
      <c r="AU2544" s="20">
        <f t="shared" si="223"/>
        <v>1641.4690000000001</v>
      </c>
      <c r="AW2544" s="20">
        <f t="shared" si="216"/>
        <v>72.441583333333256</v>
      </c>
    </row>
    <row r="2545" spans="1:49" x14ac:dyDescent="0.25">
      <c r="A2545" t="str">
        <f>VLOOKUP($B2545,'Cushing Balance'!$C$2:$E$500,3,TRUE)</f>
        <v>272016</v>
      </c>
      <c r="B2545" s="38">
        <v>42556</v>
      </c>
      <c r="C2545" s="32"/>
      <c r="D2545" s="101">
        <v>149.36099999999999</v>
      </c>
      <c r="E2545" s="116">
        <v>161.892</v>
      </c>
      <c r="F2545" s="116">
        <v>145.02500000000001</v>
      </c>
      <c r="G2545" s="28"/>
      <c r="H2545" s="116">
        <v>151.06</v>
      </c>
      <c r="I2545" s="116">
        <v>42.944000000000003</v>
      </c>
      <c r="J2545" s="116">
        <v>214.91300000000001</v>
      </c>
      <c r="K2545" s="116">
        <v>75.953999999999994</v>
      </c>
      <c r="L2545" s="116">
        <v>33.481000000000002</v>
      </c>
      <c r="M2545" s="117">
        <v>153.35958333333335</v>
      </c>
      <c r="N2545" s="116">
        <v>122.017</v>
      </c>
      <c r="O2545" s="116">
        <v>92.394000000000005</v>
      </c>
      <c r="P2545" s="116"/>
      <c r="Q2545" s="116"/>
      <c r="R2545" s="58">
        <v>0</v>
      </c>
      <c r="S2545" s="180">
        <v>286.2336458333333</v>
      </c>
      <c r="T2545" s="180">
        <f t="shared" si="228"/>
        <v>132.87406249999995</v>
      </c>
      <c r="V2545" s="24">
        <f t="shared" si="231"/>
        <v>1417.4005833333333</v>
      </c>
      <c r="X2545" s="5">
        <v>82</v>
      </c>
      <c r="Z2545" s="20">
        <f t="shared" si="222"/>
        <v>1499.4005833333333</v>
      </c>
      <c r="AA2545" s="59">
        <f t="shared" si="219"/>
        <v>42556</v>
      </c>
      <c r="AB2545" s="25">
        <v>154.45099999999999</v>
      </c>
      <c r="AC2545" s="58">
        <v>346.565</v>
      </c>
      <c r="AD2545" s="58">
        <v>409.50700000000001</v>
      </c>
      <c r="AE2545" s="58">
        <v>100.35</v>
      </c>
      <c r="AF2545" s="58">
        <v>236.614</v>
      </c>
      <c r="AG2545" s="58">
        <v>30.021000000000001</v>
      </c>
      <c r="AH2545" s="58">
        <v>100.108</v>
      </c>
      <c r="AI2545" s="28">
        <f t="shared" si="224"/>
        <v>0</v>
      </c>
      <c r="AJ2545" s="58">
        <v>16.209</v>
      </c>
      <c r="AK2545" s="58">
        <v>3.7349999999999999</v>
      </c>
      <c r="AL2545" s="28">
        <f t="shared" si="225"/>
        <v>0</v>
      </c>
      <c r="AM2545" s="28"/>
      <c r="AN2545" s="28"/>
      <c r="AQ2545" s="24">
        <f t="shared" si="226"/>
        <v>1397.5599999999997</v>
      </c>
      <c r="AS2545" s="47">
        <f t="shared" si="232"/>
        <v>251.45</v>
      </c>
      <c r="AU2545" s="20">
        <f t="shared" si="223"/>
        <v>1649.0099999999998</v>
      </c>
      <c r="AW2545" s="20">
        <f t="shared" si="216"/>
        <v>-149.60941666666645</v>
      </c>
    </row>
    <row r="2546" spans="1:49" x14ac:dyDescent="0.25">
      <c r="A2546" t="str">
        <f>VLOOKUP($B2546,'Cushing Balance'!$C$2:$E$500,3,TRUE)</f>
        <v>272016</v>
      </c>
      <c r="B2546" s="38">
        <v>42557</v>
      </c>
      <c r="C2546" s="32"/>
      <c r="D2546" s="101">
        <v>131.613</v>
      </c>
      <c r="E2546" s="116">
        <v>166.14500000000001</v>
      </c>
      <c r="F2546" s="116">
        <v>215.82599999999999</v>
      </c>
      <c r="G2546" s="28"/>
      <c r="H2546" s="116">
        <v>103.801</v>
      </c>
      <c r="I2546" s="116">
        <v>62.963999999999999</v>
      </c>
      <c r="J2546" s="116">
        <v>196.983</v>
      </c>
      <c r="K2546" s="116">
        <v>78.198999999999998</v>
      </c>
      <c r="L2546" s="116">
        <v>33.415999999999997</v>
      </c>
      <c r="M2546" s="117">
        <v>271.12241666666671</v>
      </c>
      <c r="N2546" s="116">
        <v>110.227</v>
      </c>
      <c r="O2546" s="116">
        <v>91.543999999999997</v>
      </c>
      <c r="P2546" s="116"/>
      <c r="Q2546" s="116"/>
      <c r="R2546" s="58">
        <v>0</v>
      </c>
      <c r="S2546" s="180">
        <v>310.62272916666666</v>
      </c>
      <c r="T2546" s="180">
        <f t="shared" si="228"/>
        <v>39.50031249999995</v>
      </c>
      <c r="V2546" s="24">
        <f t="shared" si="231"/>
        <v>1536.8404166666669</v>
      </c>
      <c r="X2546" s="5">
        <v>82</v>
      </c>
      <c r="Z2546" s="20">
        <f t="shared" si="222"/>
        <v>1618.8404166666669</v>
      </c>
      <c r="AA2546" s="59">
        <f t="shared" si="219"/>
        <v>42557</v>
      </c>
      <c r="AB2546" s="25">
        <v>152.82900000000001</v>
      </c>
      <c r="AC2546" s="58">
        <v>343.48</v>
      </c>
      <c r="AD2546" s="58">
        <v>409.37299999999999</v>
      </c>
      <c r="AE2546" s="58">
        <v>224.82</v>
      </c>
      <c r="AF2546" s="58">
        <v>232.809</v>
      </c>
      <c r="AG2546" s="58">
        <v>31.347999999999999</v>
      </c>
      <c r="AH2546" s="58">
        <v>85.587999999999994</v>
      </c>
      <c r="AI2546" s="28">
        <v>0</v>
      </c>
      <c r="AJ2546" s="58">
        <v>15.988</v>
      </c>
      <c r="AK2546" s="58">
        <v>5.4429999999999996</v>
      </c>
      <c r="AL2546" s="28">
        <f t="shared" si="225"/>
        <v>0</v>
      </c>
      <c r="AM2546" s="28"/>
      <c r="AN2546" s="28"/>
      <c r="AQ2546" s="24">
        <f t="shared" si="226"/>
        <v>1501.6779999999999</v>
      </c>
      <c r="AS2546" s="47">
        <f t="shared" si="232"/>
        <v>251.45</v>
      </c>
      <c r="AU2546" s="20">
        <f t="shared" si="223"/>
        <v>1753.1279999999999</v>
      </c>
      <c r="AW2546" s="20">
        <f t="shared" si="216"/>
        <v>-134.28758333333303</v>
      </c>
    </row>
    <row r="2547" spans="1:49" x14ac:dyDescent="0.25">
      <c r="A2547" t="str">
        <f>VLOOKUP($B2547,'Cushing Balance'!$C$2:$E$500,3,TRUE)</f>
        <v>272016</v>
      </c>
      <c r="B2547" s="38">
        <v>42558</v>
      </c>
      <c r="C2547" s="32"/>
      <c r="D2547" s="101">
        <v>126.489</v>
      </c>
      <c r="E2547" s="116">
        <v>166.77699999999999</v>
      </c>
      <c r="F2547" s="116">
        <v>280.37</v>
      </c>
      <c r="G2547" s="28"/>
      <c r="H2547" s="116">
        <v>132.49799999999999</v>
      </c>
      <c r="I2547" s="116">
        <v>83.08</v>
      </c>
      <c r="J2547" s="116">
        <v>219.916</v>
      </c>
      <c r="K2547" s="116">
        <v>80.808000000000007</v>
      </c>
      <c r="L2547" s="116">
        <v>33.494</v>
      </c>
      <c r="M2547" s="117">
        <v>393.12618750000001</v>
      </c>
      <c r="N2547" s="116">
        <v>106.105</v>
      </c>
      <c r="O2547" s="116">
        <v>100</v>
      </c>
      <c r="P2547" s="116"/>
      <c r="Q2547" s="116"/>
      <c r="R2547" s="58">
        <v>0</v>
      </c>
      <c r="S2547" s="180">
        <v>389.2512083333333</v>
      </c>
      <c r="T2547" s="180">
        <f t="shared" si="228"/>
        <v>-3.8749791666667193</v>
      </c>
      <c r="V2547" s="24">
        <f t="shared" si="231"/>
        <v>1797.6631875</v>
      </c>
      <c r="X2547" s="5">
        <v>82</v>
      </c>
      <c r="Z2547" s="20">
        <f t="shared" si="222"/>
        <v>1879.6631875</v>
      </c>
      <c r="AA2547" s="59">
        <f t="shared" si="219"/>
        <v>42558</v>
      </c>
      <c r="AB2547" s="25">
        <v>155.14699999999999</v>
      </c>
      <c r="AC2547" s="58">
        <v>345.94299999999998</v>
      </c>
      <c r="AD2547" s="58">
        <v>348.40499999999997</v>
      </c>
      <c r="AE2547" s="58">
        <v>315.05500000000001</v>
      </c>
      <c r="AF2547" s="58">
        <v>233.88900000000001</v>
      </c>
      <c r="AG2547" s="58">
        <v>24.984000000000002</v>
      </c>
      <c r="AH2547" s="58">
        <v>68.600999999999999</v>
      </c>
      <c r="AI2547" s="28">
        <v>0</v>
      </c>
      <c r="AJ2547" s="58">
        <v>15.734</v>
      </c>
      <c r="AK2547" s="58">
        <v>7.609</v>
      </c>
      <c r="AL2547" s="28">
        <f t="shared" si="225"/>
        <v>0</v>
      </c>
      <c r="AM2547" s="28"/>
      <c r="AN2547" s="28"/>
      <c r="AQ2547" s="24">
        <f t="shared" si="226"/>
        <v>1515.3669999999997</v>
      </c>
      <c r="AS2547" s="47">
        <f t="shared" si="232"/>
        <v>251.45</v>
      </c>
      <c r="AU2547" s="20">
        <f t="shared" si="223"/>
        <v>1766.8169999999998</v>
      </c>
      <c r="AW2547" s="20">
        <f t="shared" si="216"/>
        <v>112.84618750000027</v>
      </c>
    </row>
    <row r="2548" spans="1:49" x14ac:dyDescent="0.25">
      <c r="A2548" t="str">
        <f>VLOOKUP($B2548,'Cushing Balance'!$C$2:$E$500,3,TRUE)</f>
        <v>272016</v>
      </c>
      <c r="B2548" s="38">
        <v>42559</v>
      </c>
      <c r="C2548" s="32"/>
      <c r="D2548" s="101">
        <v>91.334999999999994</v>
      </c>
      <c r="E2548" s="116">
        <v>93.506</v>
      </c>
      <c r="F2548" s="116">
        <v>3.24</v>
      </c>
      <c r="G2548" s="28"/>
      <c r="H2548" s="116">
        <v>133.45699999999999</v>
      </c>
      <c r="I2548" s="116">
        <v>77.263000000000005</v>
      </c>
      <c r="J2548" s="116">
        <v>247</v>
      </c>
      <c r="K2548" s="116">
        <v>79.760000000000005</v>
      </c>
      <c r="L2548" s="116">
        <v>31.581</v>
      </c>
      <c r="M2548" s="117">
        <v>340.7145625</v>
      </c>
      <c r="N2548" s="116">
        <v>110.718</v>
      </c>
      <c r="O2548" s="116">
        <v>100</v>
      </c>
      <c r="P2548" s="116"/>
      <c r="Q2548" s="116"/>
      <c r="R2548" s="58">
        <v>0</v>
      </c>
      <c r="S2548" s="180">
        <v>335.1960416666667</v>
      </c>
      <c r="T2548" s="180">
        <f t="shared" si="228"/>
        <v>-5.518520833333298</v>
      </c>
      <c r="V2548" s="24">
        <f t="shared" si="231"/>
        <v>1383.5745625000002</v>
      </c>
      <c r="X2548" s="5">
        <v>82</v>
      </c>
      <c r="Z2548" s="20">
        <f t="shared" si="222"/>
        <v>1465.5745625000002</v>
      </c>
      <c r="AA2548" s="59">
        <f t="shared" si="219"/>
        <v>42559</v>
      </c>
      <c r="AB2548" s="25">
        <v>153.34899999999999</v>
      </c>
      <c r="AC2548" s="58">
        <v>263.536</v>
      </c>
      <c r="AD2548" s="58">
        <v>258.13400000000001</v>
      </c>
      <c r="AE2548" s="58">
        <v>208.56899999999999</v>
      </c>
      <c r="AF2548" s="58">
        <v>232.739</v>
      </c>
      <c r="AG2548" s="58">
        <v>34.218000000000004</v>
      </c>
      <c r="AH2548" s="58">
        <v>102.19</v>
      </c>
      <c r="AI2548" s="28">
        <f t="shared" si="224"/>
        <v>0</v>
      </c>
      <c r="AJ2548" s="58">
        <v>14.343999999999999</v>
      </c>
      <c r="AK2548" s="58">
        <v>1.6080000000000001</v>
      </c>
      <c r="AL2548" s="28">
        <f t="shared" si="225"/>
        <v>0</v>
      </c>
      <c r="AM2548" s="28"/>
      <c r="AN2548" s="28"/>
      <c r="AQ2548" s="24">
        <f t="shared" si="226"/>
        <v>1268.6870000000001</v>
      </c>
      <c r="AS2548" s="47">
        <f t="shared" si="232"/>
        <v>251.45</v>
      </c>
      <c r="AU2548" s="20">
        <f t="shared" si="223"/>
        <v>1520.1370000000002</v>
      </c>
      <c r="AW2548" s="20">
        <f t="shared" si="216"/>
        <v>-54.562437499999987</v>
      </c>
    </row>
    <row r="2549" spans="1:49" x14ac:dyDescent="0.25">
      <c r="A2549" t="str">
        <f>VLOOKUP($B2549,'Cushing Balance'!$C$2:$E$500,3,TRUE)</f>
        <v>282016</v>
      </c>
      <c r="B2549" s="38">
        <v>42560</v>
      </c>
      <c r="C2549" s="32"/>
      <c r="D2549" s="101">
        <v>329.64800000000002</v>
      </c>
      <c r="E2549" s="116">
        <v>110.654</v>
      </c>
      <c r="F2549" s="116">
        <v>274.608</v>
      </c>
      <c r="G2549" s="28"/>
      <c r="H2549" s="116">
        <v>133.41300000000001</v>
      </c>
      <c r="I2549" s="116">
        <v>73.465000000000003</v>
      </c>
      <c r="J2549" s="116">
        <v>277.66899999999998</v>
      </c>
      <c r="K2549" s="116">
        <v>72.341999999999999</v>
      </c>
      <c r="L2549" s="116">
        <v>32.872999999999998</v>
      </c>
      <c r="M2549" s="117">
        <v>367.68747916666666</v>
      </c>
      <c r="N2549" s="116">
        <v>104.28</v>
      </c>
      <c r="O2549" s="116">
        <v>92.150999999999996</v>
      </c>
      <c r="P2549" s="116"/>
      <c r="Q2549" s="116"/>
      <c r="R2549" s="58">
        <v>0</v>
      </c>
      <c r="S2549" s="180">
        <v>359.71310416666671</v>
      </c>
      <c r="T2549" s="180">
        <f t="shared" si="228"/>
        <v>-7.9743749999999523</v>
      </c>
      <c r="V2549" s="24">
        <f t="shared" si="231"/>
        <v>1943.790479166667</v>
      </c>
      <c r="X2549" s="5">
        <v>82</v>
      </c>
      <c r="Z2549" s="20">
        <f t="shared" si="222"/>
        <v>2025.790479166667</v>
      </c>
      <c r="AA2549" s="59">
        <f t="shared" si="219"/>
        <v>42560</v>
      </c>
      <c r="AB2549" s="25">
        <v>153.80000000000001</v>
      </c>
      <c r="AC2549" s="58">
        <v>350.68400000000003</v>
      </c>
      <c r="AD2549" s="58">
        <v>308.404</v>
      </c>
      <c r="AE2549" s="58">
        <v>154.428</v>
      </c>
      <c r="AF2549" s="58">
        <v>234.636</v>
      </c>
      <c r="AG2549" s="58">
        <v>35.561999999999998</v>
      </c>
      <c r="AH2549" s="58">
        <v>88.253</v>
      </c>
      <c r="AI2549" s="28">
        <f t="shared" si="224"/>
        <v>0</v>
      </c>
      <c r="AJ2549" s="58">
        <v>8.5890000000000004</v>
      </c>
      <c r="AK2549" s="58">
        <v>2.9279999999999999</v>
      </c>
      <c r="AL2549" s="28">
        <f t="shared" si="225"/>
        <v>0</v>
      </c>
      <c r="AM2549" s="28"/>
      <c r="AN2549" s="28"/>
      <c r="AQ2549" s="24">
        <f t="shared" si="226"/>
        <v>1337.2839999999999</v>
      </c>
      <c r="AS2549" s="47">
        <f t="shared" si="232"/>
        <v>251.45</v>
      </c>
      <c r="AU2549" s="20">
        <f t="shared" si="223"/>
        <v>1588.7339999999999</v>
      </c>
      <c r="AW2549" s="20">
        <f t="shared" si="216"/>
        <v>437.05647916666703</v>
      </c>
    </row>
    <row r="2550" spans="1:49" x14ac:dyDescent="0.25">
      <c r="A2550" t="str">
        <f>VLOOKUP($B2550,'Cushing Balance'!$C$2:$E$500,3,TRUE)</f>
        <v>282016</v>
      </c>
      <c r="B2550" s="38">
        <v>42561</v>
      </c>
      <c r="C2550" s="32"/>
      <c r="D2550" s="101">
        <v>156.679</v>
      </c>
      <c r="E2550" s="116">
        <v>92.546000000000006</v>
      </c>
      <c r="F2550" s="116">
        <v>174.869</v>
      </c>
      <c r="G2550" s="28"/>
      <c r="H2550" s="116">
        <v>129.27099999999999</v>
      </c>
      <c r="I2550" s="116">
        <v>65.006</v>
      </c>
      <c r="J2550" s="116">
        <v>282.899</v>
      </c>
      <c r="K2550" s="116">
        <v>74.427999999999997</v>
      </c>
      <c r="L2550" s="116">
        <v>30.928000000000001</v>
      </c>
      <c r="M2550" s="117">
        <v>389.63227083333334</v>
      </c>
      <c r="N2550" s="116">
        <v>103.687</v>
      </c>
      <c r="O2550" s="116">
        <v>91.674999999999997</v>
      </c>
      <c r="P2550" s="116"/>
      <c r="Q2550" s="116"/>
      <c r="R2550" s="58">
        <v>0</v>
      </c>
      <c r="S2550" s="180">
        <v>376.700625</v>
      </c>
      <c r="T2550" s="180">
        <f t="shared" si="228"/>
        <v>-12.931645833333334</v>
      </c>
      <c r="V2550" s="24">
        <f t="shared" si="231"/>
        <v>1666.6202708333333</v>
      </c>
      <c r="X2550" s="5">
        <v>82</v>
      </c>
      <c r="Z2550" s="20">
        <f t="shared" si="222"/>
        <v>1748.6202708333333</v>
      </c>
      <c r="AA2550" s="59">
        <f t="shared" si="219"/>
        <v>42561</v>
      </c>
      <c r="AB2550" s="25">
        <v>153.90100000000001</v>
      </c>
      <c r="AC2550" s="58">
        <v>341.70800000000003</v>
      </c>
      <c r="AD2550" s="58">
        <v>335.05700000000002</v>
      </c>
      <c r="AE2550" s="58">
        <v>237.376</v>
      </c>
      <c r="AF2550" s="58">
        <v>236.285</v>
      </c>
      <c r="AG2550" s="58">
        <v>35.44</v>
      </c>
      <c r="AH2550" s="58">
        <v>130.05500000000001</v>
      </c>
      <c r="AI2550" s="28">
        <f t="shared" si="224"/>
        <v>0</v>
      </c>
      <c r="AJ2550" s="58">
        <v>14.554</v>
      </c>
      <c r="AK2550" s="58">
        <v>2.7040000000000002</v>
      </c>
      <c r="AL2550" s="28">
        <f t="shared" si="225"/>
        <v>0</v>
      </c>
      <c r="AM2550" s="28"/>
      <c r="AN2550" s="28"/>
      <c r="AQ2550" s="24">
        <f t="shared" si="226"/>
        <v>1487.0800000000004</v>
      </c>
      <c r="AS2550" s="47">
        <f t="shared" si="232"/>
        <v>251.45</v>
      </c>
      <c r="AU2550" s="20">
        <f t="shared" si="223"/>
        <v>1738.5300000000004</v>
      </c>
      <c r="AW2550" s="20">
        <f t="shared" si="216"/>
        <v>10.090270833332852</v>
      </c>
    </row>
    <row r="2551" spans="1:49" x14ac:dyDescent="0.25">
      <c r="A2551" t="str">
        <f>VLOOKUP($B2551,'Cushing Balance'!$C$2:$E$500,3,TRUE)</f>
        <v>282016</v>
      </c>
      <c r="B2551" s="38">
        <v>42562</v>
      </c>
      <c r="C2551" s="32"/>
      <c r="D2551" s="101">
        <v>306.63200000000001</v>
      </c>
      <c r="E2551" s="116">
        <v>142.149</v>
      </c>
      <c r="F2551" s="116">
        <v>70.933999999999997</v>
      </c>
      <c r="G2551" s="28"/>
      <c r="H2551" s="116">
        <v>117.38</v>
      </c>
      <c r="I2551" s="116">
        <v>70.945999999999998</v>
      </c>
      <c r="J2551" s="116">
        <v>233.44</v>
      </c>
      <c r="K2551" s="116">
        <v>72.766000000000005</v>
      </c>
      <c r="L2551" s="116">
        <v>33.186999999999998</v>
      </c>
      <c r="M2551" s="117">
        <v>273.77320833333329</v>
      </c>
      <c r="N2551" s="116">
        <v>106.127</v>
      </c>
      <c r="O2551" s="116">
        <v>97.954999999999998</v>
      </c>
      <c r="P2551" s="116"/>
      <c r="Q2551" s="116"/>
      <c r="R2551" s="58">
        <v>0</v>
      </c>
      <c r="S2551" s="180">
        <v>351.8179791666667</v>
      </c>
      <c r="T2551" s="180">
        <f t="shared" si="228"/>
        <v>78.044770833333416</v>
      </c>
      <c r="V2551" s="24">
        <f t="shared" si="231"/>
        <v>1600.2892083333331</v>
      </c>
      <c r="X2551" s="5">
        <v>82</v>
      </c>
      <c r="Z2551" s="20">
        <f t="shared" si="222"/>
        <v>1682.2892083333331</v>
      </c>
      <c r="AA2551" s="59">
        <f t="shared" si="219"/>
        <v>42562</v>
      </c>
      <c r="AB2551" s="25">
        <v>152.36199999999999</v>
      </c>
      <c r="AC2551" s="58">
        <v>349.01</v>
      </c>
      <c r="AD2551" s="58">
        <v>330.988</v>
      </c>
      <c r="AE2551" s="58">
        <v>291.41899999999998</v>
      </c>
      <c r="AF2551" s="58">
        <v>236.571</v>
      </c>
      <c r="AG2551" s="58">
        <v>35.277999999999999</v>
      </c>
      <c r="AH2551" s="58">
        <v>83.881</v>
      </c>
      <c r="AI2551" s="28">
        <v>0</v>
      </c>
      <c r="AJ2551" s="58">
        <v>16.152000000000001</v>
      </c>
      <c r="AK2551" s="58">
        <v>2.9340000000000002</v>
      </c>
      <c r="AL2551" s="28">
        <f t="shared" si="225"/>
        <v>0</v>
      </c>
      <c r="AM2551" s="28"/>
      <c r="AN2551" s="28"/>
      <c r="AQ2551" s="24">
        <f t="shared" si="226"/>
        <v>1498.595</v>
      </c>
      <c r="AS2551" s="47">
        <f t="shared" ref="AS2551:AS2556" si="233">315*0.85-10</f>
        <v>257.75</v>
      </c>
      <c r="AU2551" s="20">
        <f t="shared" si="223"/>
        <v>1756.345</v>
      </c>
      <c r="AW2551" s="20">
        <f t="shared" ref="AW2551:AW2614" si="234">Z2551-AU2551</f>
        <v>-74.055791666666892</v>
      </c>
    </row>
    <row r="2552" spans="1:49" x14ac:dyDescent="0.25">
      <c r="A2552" t="str">
        <f>VLOOKUP($B2552,'Cushing Balance'!$C$2:$E$500,3,TRUE)</f>
        <v>282016</v>
      </c>
      <c r="B2552" s="38">
        <v>42563</v>
      </c>
      <c r="C2552" s="32"/>
      <c r="D2552" s="101">
        <v>159.649</v>
      </c>
      <c r="E2552" s="116">
        <v>131.80099999999999</v>
      </c>
      <c r="F2552" s="116">
        <v>343.495</v>
      </c>
      <c r="G2552" s="28"/>
      <c r="H2552" s="116">
        <v>134.23099999999999</v>
      </c>
      <c r="I2552" s="116">
        <v>45.695</v>
      </c>
      <c r="J2552" s="116">
        <v>180.79300000000001</v>
      </c>
      <c r="K2552" s="116">
        <v>80.251999999999995</v>
      </c>
      <c r="L2552" s="116">
        <v>33.362000000000002</v>
      </c>
      <c r="M2552" s="117">
        <v>239.94593750000001</v>
      </c>
      <c r="N2552" s="116">
        <v>102.464</v>
      </c>
      <c r="O2552" s="116">
        <v>100</v>
      </c>
      <c r="P2552" s="116"/>
      <c r="Q2552" s="116"/>
      <c r="R2552" s="58">
        <v>0</v>
      </c>
      <c r="S2552" s="180">
        <v>361.85343749999998</v>
      </c>
      <c r="T2552" s="180">
        <f t="shared" si="228"/>
        <v>121.90749999999997</v>
      </c>
      <c r="V2552" s="24">
        <f t="shared" si="231"/>
        <v>1626.6879374999999</v>
      </c>
      <c r="X2552" s="5">
        <v>82</v>
      </c>
      <c r="Z2552" s="20">
        <f t="shared" si="222"/>
        <v>1708.6879374999999</v>
      </c>
      <c r="AA2552" s="59">
        <f t="shared" si="219"/>
        <v>42563</v>
      </c>
      <c r="AB2552" s="25">
        <v>153.602</v>
      </c>
      <c r="AC2552" s="58">
        <v>326.46199999999999</v>
      </c>
      <c r="AD2552" s="58">
        <v>286.63299999999998</v>
      </c>
      <c r="AE2552" s="58">
        <v>324.995</v>
      </c>
      <c r="AF2552" s="58">
        <v>224.91900000000001</v>
      </c>
      <c r="AG2552" s="58">
        <v>29.846</v>
      </c>
      <c r="AH2552" s="58">
        <v>106.92</v>
      </c>
      <c r="AI2552" s="28">
        <v>0</v>
      </c>
      <c r="AJ2552" s="58">
        <v>16.114999999999998</v>
      </c>
      <c r="AK2552" s="58">
        <v>6.5350000000000001</v>
      </c>
      <c r="AL2552" s="28">
        <f t="shared" si="225"/>
        <v>0</v>
      </c>
      <c r="AM2552" s="28"/>
      <c r="AN2552" s="28"/>
      <c r="AQ2552" s="24">
        <f t="shared" si="226"/>
        <v>1476.0270000000003</v>
      </c>
      <c r="AS2552" s="47">
        <f t="shared" si="233"/>
        <v>257.75</v>
      </c>
      <c r="AU2552" s="20">
        <f t="shared" si="223"/>
        <v>1733.7770000000003</v>
      </c>
      <c r="AW2552" s="20">
        <f t="shared" si="234"/>
        <v>-25.089062500000409</v>
      </c>
    </row>
    <row r="2553" spans="1:49" x14ac:dyDescent="0.25">
      <c r="A2553" t="str">
        <f>VLOOKUP($B2553,'Cushing Balance'!$C$2:$E$500,3,TRUE)</f>
        <v>282016</v>
      </c>
      <c r="B2553" s="38">
        <v>42564</v>
      </c>
      <c r="C2553" s="32"/>
      <c r="D2553" s="101">
        <v>273.58300000000003</v>
      </c>
      <c r="E2553" s="116">
        <v>24.65</v>
      </c>
      <c r="F2553" s="116">
        <v>78.564999999999998</v>
      </c>
      <c r="G2553" s="28"/>
      <c r="H2553" s="116">
        <v>109.92100000000001</v>
      </c>
      <c r="I2553" s="116">
        <v>71.637</v>
      </c>
      <c r="J2553" s="116">
        <v>189.41200000000001</v>
      </c>
      <c r="K2553" s="116">
        <v>88.546000000000006</v>
      </c>
      <c r="L2553" s="116">
        <v>33.323</v>
      </c>
      <c r="M2553" s="117">
        <v>325.7888958333333</v>
      </c>
      <c r="N2553" s="116">
        <v>103.983</v>
      </c>
      <c r="O2553" s="116">
        <v>99.545000000000002</v>
      </c>
      <c r="P2553" s="116"/>
      <c r="Q2553" s="116"/>
      <c r="R2553" s="58">
        <v>0</v>
      </c>
      <c r="S2553" s="180">
        <v>351.34493750000001</v>
      </c>
      <c r="T2553" s="180">
        <f t="shared" si="228"/>
        <v>25.556041666666715</v>
      </c>
      <c r="V2553" s="24">
        <f t="shared" si="231"/>
        <v>1473.9538958333335</v>
      </c>
      <c r="X2553" s="5">
        <v>82</v>
      </c>
      <c r="Z2553" s="20">
        <f t="shared" si="222"/>
        <v>1555.9538958333335</v>
      </c>
      <c r="AA2553" s="59">
        <f t="shared" si="219"/>
        <v>42564</v>
      </c>
      <c r="AB2553" s="25">
        <v>154.06800000000001</v>
      </c>
      <c r="AC2553" s="58">
        <v>345.00700000000001</v>
      </c>
      <c r="AD2553" s="58">
        <v>245.33</v>
      </c>
      <c r="AE2553" s="58">
        <v>375.71</v>
      </c>
      <c r="AF2553" s="58">
        <v>235.08799999999999</v>
      </c>
      <c r="AG2553" s="58">
        <v>34.082000000000001</v>
      </c>
      <c r="AH2553" s="58">
        <v>117.81</v>
      </c>
      <c r="AI2553" s="28">
        <v>0</v>
      </c>
      <c r="AJ2553" s="58">
        <v>16.16</v>
      </c>
      <c r="AK2553" s="58">
        <v>5.673</v>
      </c>
      <c r="AL2553" s="28">
        <f t="shared" si="225"/>
        <v>0</v>
      </c>
      <c r="AM2553" s="28"/>
      <c r="AN2553" s="28"/>
      <c r="AQ2553" s="24">
        <f t="shared" si="226"/>
        <v>1528.9280000000001</v>
      </c>
      <c r="AS2553" s="47">
        <f t="shared" si="233"/>
        <v>257.75</v>
      </c>
      <c r="AU2553" s="20">
        <f t="shared" si="223"/>
        <v>1786.6780000000001</v>
      </c>
      <c r="AW2553" s="20">
        <f t="shared" si="234"/>
        <v>-230.72410416666662</v>
      </c>
    </row>
    <row r="2554" spans="1:49" x14ac:dyDescent="0.25">
      <c r="A2554" t="str">
        <f>VLOOKUP($B2554,'Cushing Balance'!$C$2:$E$500,3,TRUE)</f>
        <v>282016</v>
      </c>
      <c r="B2554" s="38">
        <v>42565</v>
      </c>
      <c r="C2554" s="32"/>
      <c r="D2554" s="101">
        <v>94.706999999999994</v>
      </c>
      <c r="E2554" s="116">
        <v>150.947</v>
      </c>
      <c r="F2554" s="116">
        <v>220.01900000000001</v>
      </c>
      <c r="G2554" s="28"/>
      <c r="H2554" s="116">
        <v>134.29900000000001</v>
      </c>
      <c r="I2554" s="116">
        <v>75.320999999999998</v>
      </c>
      <c r="J2554" s="116">
        <v>231.13800000000001</v>
      </c>
      <c r="K2554" s="116">
        <v>81.078000000000003</v>
      </c>
      <c r="L2554" s="116">
        <v>31.954999999999998</v>
      </c>
      <c r="M2554" s="117">
        <v>312.34312499999999</v>
      </c>
      <c r="N2554" s="116">
        <v>100.687</v>
      </c>
      <c r="O2554" s="116">
        <v>89.667000000000002</v>
      </c>
      <c r="P2554" s="116"/>
      <c r="Q2554" s="116"/>
      <c r="R2554" s="58">
        <v>0</v>
      </c>
      <c r="S2554" s="180">
        <v>305.13845833333329</v>
      </c>
      <c r="T2554" s="180">
        <f t="shared" si="228"/>
        <v>-7.2046666666666965</v>
      </c>
      <c r="V2554" s="24">
        <f t="shared" si="231"/>
        <v>1597.1611249999999</v>
      </c>
      <c r="X2554" s="5">
        <v>82</v>
      </c>
      <c r="Z2554" s="20">
        <f t="shared" si="222"/>
        <v>1679.1611249999999</v>
      </c>
      <c r="AA2554" s="59">
        <f t="shared" si="219"/>
        <v>42565</v>
      </c>
      <c r="AB2554" s="25">
        <v>150.41</v>
      </c>
      <c r="AC2554" s="58">
        <v>321.548</v>
      </c>
      <c r="AD2554" s="58">
        <v>198.35300000000001</v>
      </c>
      <c r="AE2554" s="58">
        <v>218.33799999999999</v>
      </c>
      <c r="AF2554" s="58">
        <v>114.126</v>
      </c>
      <c r="AG2554" s="58">
        <v>32.344000000000001</v>
      </c>
      <c r="AH2554" s="58">
        <v>113.53</v>
      </c>
      <c r="AI2554" s="28">
        <v>0</v>
      </c>
      <c r="AJ2554" s="58">
        <v>15.829000000000001</v>
      </c>
      <c r="AK2554" s="58">
        <v>1.9530000000000001</v>
      </c>
      <c r="AL2554" s="28">
        <f t="shared" si="225"/>
        <v>0</v>
      </c>
      <c r="AM2554" s="28"/>
      <c r="AN2554" s="28"/>
      <c r="AQ2554" s="24">
        <f t="shared" si="226"/>
        <v>1166.4309999999998</v>
      </c>
      <c r="AS2554" s="47">
        <f t="shared" si="233"/>
        <v>257.75</v>
      </c>
      <c r="AU2554" s="20">
        <f t="shared" si="223"/>
        <v>1424.1809999999998</v>
      </c>
      <c r="AW2554" s="20">
        <f t="shared" si="234"/>
        <v>254.98012500000004</v>
      </c>
    </row>
    <row r="2555" spans="1:49" x14ac:dyDescent="0.25">
      <c r="A2555" t="str">
        <f>VLOOKUP($B2555,'Cushing Balance'!$C$2:$E$500,3,TRUE)</f>
        <v>282016</v>
      </c>
      <c r="B2555" s="38">
        <v>42566</v>
      </c>
      <c r="C2555" s="32"/>
      <c r="D2555" s="101">
        <v>355.738</v>
      </c>
      <c r="E2555" s="116">
        <v>157.101</v>
      </c>
      <c r="F2555" s="116">
        <v>368.44900000000001</v>
      </c>
      <c r="G2555" s="28"/>
      <c r="H2555" s="116">
        <v>134.804</v>
      </c>
      <c r="I2555" s="116">
        <v>85.563999999999993</v>
      </c>
      <c r="J2555" s="116">
        <v>233.66800000000001</v>
      </c>
      <c r="K2555" s="116">
        <v>74.98</v>
      </c>
      <c r="L2555" s="116">
        <v>32.438000000000002</v>
      </c>
      <c r="M2555" s="117">
        <v>354.06004166666668</v>
      </c>
      <c r="N2555" s="116">
        <v>105.392</v>
      </c>
      <c r="O2555" s="116">
        <v>48.927999999999997</v>
      </c>
      <c r="P2555" s="116"/>
      <c r="Q2555" s="116"/>
      <c r="R2555" s="58">
        <v>0</v>
      </c>
      <c r="S2555" s="180">
        <v>345.09635416666669</v>
      </c>
      <c r="T2555" s="180">
        <f t="shared" si="228"/>
        <v>-8.9636874999999918</v>
      </c>
      <c r="V2555" s="24">
        <f t="shared" si="231"/>
        <v>2026.122041666667</v>
      </c>
      <c r="X2555" s="5">
        <v>82</v>
      </c>
      <c r="Z2555" s="20">
        <f t="shared" si="222"/>
        <v>2108.122041666667</v>
      </c>
      <c r="AA2555" s="59">
        <f t="shared" si="219"/>
        <v>42566</v>
      </c>
      <c r="AB2555" s="25">
        <v>152.45099999999999</v>
      </c>
      <c r="AC2555" s="58">
        <v>345.32100000000003</v>
      </c>
      <c r="AD2555" s="58">
        <v>242.16300000000001</v>
      </c>
      <c r="AE2555" s="58">
        <v>107.496</v>
      </c>
      <c r="AF2555" s="58">
        <v>231.464</v>
      </c>
      <c r="AG2555" s="58">
        <v>24.119</v>
      </c>
      <c r="AH2555" s="58">
        <v>126.36</v>
      </c>
      <c r="AI2555" s="28">
        <f t="shared" si="224"/>
        <v>0</v>
      </c>
      <c r="AJ2555" s="58">
        <v>16.074000000000002</v>
      </c>
      <c r="AK2555" s="58">
        <v>2.4830000000000001</v>
      </c>
      <c r="AL2555" s="28">
        <f t="shared" si="225"/>
        <v>0</v>
      </c>
      <c r="AM2555" s="28"/>
      <c r="AN2555" s="28"/>
      <c r="AQ2555" s="24">
        <f t="shared" si="226"/>
        <v>1247.9309999999998</v>
      </c>
      <c r="AS2555" s="47">
        <f t="shared" si="233"/>
        <v>257.75</v>
      </c>
      <c r="AU2555" s="20">
        <f t="shared" si="223"/>
        <v>1505.6809999999998</v>
      </c>
      <c r="AW2555" s="20">
        <f t="shared" si="234"/>
        <v>602.44104166666716</v>
      </c>
    </row>
    <row r="2556" spans="1:49" x14ac:dyDescent="0.25">
      <c r="A2556" t="str">
        <f>VLOOKUP($B2556,'Cushing Balance'!$C$2:$E$500,3,TRUE)</f>
        <v>292016</v>
      </c>
      <c r="B2556" s="38">
        <v>42567</v>
      </c>
      <c r="C2556" s="32"/>
      <c r="D2556" s="101">
        <v>343.25599999999997</v>
      </c>
      <c r="E2556" s="116">
        <v>131.54</v>
      </c>
      <c r="F2556" s="116">
        <v>346.96600000000001</v>
      </c>
      <c r="G2556" s="28"/>
      <c r="H2556" s="116">
        <v>135.34100000000001</v>
      </c>
      <c r="I2556" s="116">
        <v>56.244999999999997</v>
      </c>
      <c r="J2556" s="116">
        <v>239.48400000000001</v>
      </c>
      <c r="K2556" s="116">
        <v>68.665999999999997</v>
      </c>
      <c r="L2556" s="116">
        <v>32.744999999999997</v>
      </c>
      <c r="M2556" s="117">
        <v>299.99431249999998</v>
      </c>
      <c r="N2556" s="116">
        <v>101.49</v>
      </c>
      <c r="O2556" s="116">
        <v>82.233000000000004</v>
      </c>
      <c r="P2556" s="116"/>
      <c r="Q2556" s="116"/>
      <c r="R2556" s="58">
        <v>0</v>
      </c>
      <c r="S2556" s="180">
        <v>388.2355</v>
      </c>
      <c r="T2556" s="180">
        <f t="shared" si="228"/>
        <v>88.241187500000024</v>
      </c>
      <c r="V2556" s="24">
        <f t="shared" si="231"/>
        <v>1912.9603124999996</v>
      </c>
      <c r="X2556" s="5">
        <v>82</v>
      </c>
      <c r="Z2556" s="20">
        <f t="shared" si="222"/>
        <v>1994.9603124999996</v>
      </c>
      <c r="AA2556" s="59">
        <f t="shared" si="219"/>
        <v>42567</v>
      </c>
      <c r="AB2556" s="25">
        <v>153.80699999999999</v>
      </c>
      <c r="AC2556" s="58">
        <v>309.36</v>
      </c>
      <c r="AD2556" s="58">
        <v>328.387</v>
      </c>
      <c r="AE2556" s="58">
        <v>368.53500000000003</v>
      </c>
      <c r="AF2556" s="58">
        <v>227.99299999999999</v>
      </c>
      <c r="AG2556" s="58">
        <v>36.170999999999999</v>
      </c>
      <c r="AH2556" s="58">
        <v>120.387</v>
      </c>
      <c r="AI2556" s="28">
        <f t="shared" si="224"/>
        <v>0</v>
      </c>
      <c r="AJ2556" s="58">
        <v>14.446</v>
      </c>
      <c r="AK2556" s="58">
        <v>2.98</v>
      </c>
      <c r="AL2556" s="28">
        <f t="shared" si="225"/>
        <v>0</v>
      </c>
      <c r="AM2556" s="28"/>
      <c r="AN2556" s="28"/>
      <c r="AQ2556" s="24">
        <f t="shared" si="226"/>
        <v>1562.066</v>
      </c>
      <c r="AS2556" s="47">
        <f t="shared" si="233"/>
        <v>257.75</v>
      </c>
      <c r="AU2556" s="20">
        <f t="shared" si="223"/>
        <v>1819.816</v>
      </c>
      <c r="AW2556" s="20">
        <f t="shared" si="234"/>
        <v>175.14431249999961</v>
      </c>
    </row>
    <row r="2557" spans="1:49" x14ac:dyDescent="0.25">
      <c r="A2557" t="str">
        <f>VLOOKUP($B2557,'Cushing Balance'!$C$2:$E$500,3,TRUE)</f>
        <v>292016</v>
      </c>
      <c r="B2557" s="38">
        <v>42568</v>
      </c>
      <c r="C2557" s="32"/>
      <c r="D2557" s="101">
        <v>117.664</v>
      </c>
      <c r="E2557" s="116">
        <v>128.00800000000001</v>
      </c>
      <c r="F2557" s="116">
        <v>338.26499999999999</v>
      </c>
      <c r="G2557" s="28"/>
      <c r="H2557" s="116">
        <v>133.80099999999999</v>
      </c>
      <c r="I2557" s="116">
        <v>60.509</v>
      </c>
      <c r="J2557" s="116">
        <v>257.85700000000003</v>
      </c>
      <c r="K2557" s="116">
        <v>75.022000000000006</v>
      </c>
      <c r="L2557" s="116">
        <v>32.978999999999999</v>
      </c>
      <c r="M2557" s="117">
        <v>279.90266666666668</v>
      </c>
      <c r="N2557" s="116">
        <v>101.824</v>
      </c>
      <c r="O2557" s="116">
        <v>65.418000000000006</v>
      </c>
      <c r="P2557" s="116"/>
      <c r="Q2557" s="116"/>
      <c r="R2557" s="58">
        <v>0</v>
      </c>
      <c r="S2557" s="180">
        <v>418.0726458333333</v>
      </c>
      <c r="T2557" s="180">
        <f t="shared" si="228"/>
        <v>138.16997916666662</v>
      </c>
      <c r="V2557" s="24">
        <f t="shared" si="231"/>
        <v>1666.2496666666666</v>
      </c>
      <c r="X2557" s="5">
        <v>82</v>
      </c>
      <c r="Z2557" s="20">
        <f t="shared" si="222"/>
        <v>1748.2496666666666</v>
      </c>
      <c r="AA2557" s="59">
        <f t="shared" si="219"/>
        <v>42568</v>
      </c>
      <c r="AB2557" s="25">
        <v>154.392</v>
      </c>
      <c r="AC2557" s="58">
        <v>196.821</v>
      </c>
      <c r="AD2557" s="58">
        <v>347.09500000000003</v>
      </c>
      <c r="AE2557" s="58">
        <v>238.42500000000001</v>
      </c>
      <c r="AF2557" s="58">
        <v>223.02799999999999</v>
      </c>
      <c r="AG2557" s="58">
        <v>36.258000000000003</v>
      </c>
      <c r="AH2557" s="58">
        <v>120.854</v>
      </c>
      <c r="AI2557" s="28">
        <f t="shared" si="224"/>
        <v>0</v>
      </c>
      <c r="AJ2557" s="58">
        <v>13.473000000000001</v>
      </c>
      <c r="AK2557" s="58">
        <v>3.927</v>
      </c>
      <c r="AL2557" s="28">
        <f t="shared" si="225"/>
        <v>0</v>
      </c>
      <c r="AM2557" s="28"/>
      <c r="AN2557" s="28"/>
      <c r="AQ2557" s="24">
        <f t="shared" si="226"/>
        <v>1334.2729999999999</v>
      </c>
      <c r="AS2557" s="47">
        <f>315*0.8-10</f>
        <v>242</v>
      </c>
      <c r="AU2557" s="20">
        <f t="shared" si="223"/>
        <v>1576.2729999999999</v>
      </c>
      <c r="AW2557" s="20">
        <f t="shared" si="234"/>
        <v>171.97666666666669</v>
      </c>
    </row>
    <row r="2558" spans="1:49" x14ac:dyDescent="0.25">
      <c r="A2558" t="str">
        <f>VLOOKUP($B2558,'Cushing Balance'!$C$2:$E$500,3,TRUE)</f>
        <v>292016</v>
      </c>
      <c r="B2558" s="38">
        <v>42569</v>
      </c>
      <c r="C2558" s="32"/>
      <c r="D2558" s="101">
        <v>10.388999999999999</v>
      </c>
      <c r="E2558" s="116">
        <v>137.28399999999999</v>
      </c>
      <c r="F2558" s="116">
        <v>342.92700000000002</v>
      </c>
      <c r="G2558" s="28"/>
      <c r="H2558" s="116">
        <v>123.459</v>
      </c>
      <c r="I2558" s="116">
        <v>67.215000000000003</v>
      </c>
      <c r="J2558" s="116">
        <v>232.86</v>
      </c>
      <c r="K2558" s="116">
        <v>77.819999999999993</v>
      </c>
      <c r="L2558" s="116">
        <v>33.137</v>
      </c>
      <c r="M2558" s="117">
        <v>243.87450000000001</v>
      </c>
      <c r="N2558" s="116">
        <v>105.069</v>
      </c>
      <c r="O2558" s="116">
        <v>71.552999999999997</v>
      </c>
      <c r="P2558" s="116"/>
      <c r="Q2558" s="116"/>
      <c r="R2558" s="58">
        <v>0</v>
      </c>
      <c r="S2558" s="180">
        <v>374.7180208333333</v>
      </c>
      <c r="T2558" s="180">
        <f t="shared" si="228"/>
        <v>130.84352083333329</v>
      </c>
      <c r="V2558" s="24">
        <f t="shared" si="231"/>
        <v>1520.5874999999996</v>
      </c>
      <c r="X2558" s="5">
        <v>82</v>
      </c>
      <c r="Z2558" s="20">
        <f t="shared" si="222"/>
        <v>1602.5874999999996</v>
      </c>
      <c r="AA2558" s="59">
        <f t="shared" si="219"/>
        <v>42569</v>
      </c>
      <c r="AB2558" s="25">
        <v>153.55500000000001</v>
      </c>
      <c r="AC2558" s="58">
        <v>349.96699999999998</v>
      </c>
      <c r="AD2558" s="58">
        <v>345.72800000000001</v>
      </c>
      <c r="AE2558" s="58">
        <v>101.01</v>
      </c>
      <c r="AF2558" s="58">
        <v>218.33600000000001</v>
      </c>
      <c r="AG2558" s="58">
        <v>33.996000000000002</v>
      </c>
      <c r="AH2558" s="58">
        <v>86.846999999999994</v>
      </c>
      <c r="AI2558" s="28">
        <v>0</v>
      </c>
      <c r="AJ2558" s="58">
        <v>16.463999999999999</v>
      </c>
      <c r="AK2558" s="58">
        <v>3.0830000000000002</v>
      </c>
      <c r="AL2558" s="28">
        <f t="shared" si="225"/>
        <v>0</v>
      </c>
      <c r="AM2558" s="28"/>
      <c r="AN2558" s="28"/>
      <c r="AQ2558" s="24">
        <f t="shared" si="226"/>
        <v>1308.9860000000001</v>
      </c>
      <c r="AS2558" s="47">
        <f>315*0.8-10</f>
        <v>242</v>
      </c>
      <c r="AU2558" s="20">
        <f t="shared" si="223"/>
        <v>1550.9860000000001</v>
      </c>
      <c r="AW2558" s="20">
        <f t="shared" si="234"/>
        <v>51.601499999999533</v>
      </c>
    </row>
    <row r="2559" spans="1:49" x14ac:dyDescent="0.25">
      <c r="A2559" t="str">
        <f>VLOOKUP($B2559,'Cushing Balance'!$C$2:$E$500,3,TRUE)</f>
        <v>292016</v>
      </c>
      <c r="B2559" s="38">
        <v>42570</v>
      </c>
      <c r="C2559" s="32"/>
      <c r="D2559" s="101">
        <v>16.521999999999998</v>
      </c>
      <c r="E2559" s="116">
        <v>128.82400000000001</v>
      </c>
      <c r="F2559" s="116">
        <v>290.60899999999998</v>
      </c>
      <c r="G2559" s="28"/>
      <c r="H2559" s="116">
        <v>126.241</v>
      </c>
      <c r="I2559" s="116">
        <v>54.512999999999998</v>
      </c>
      <c r="J2559" s="116">
        <v>210.14500000000001</v>
      </c>
      <c r="K2559" s="116">
        <v>79.269000000000005</v>
      </c>
      <c r="L2559" s="116">
        <v>31.975000000000001</v>
      </c>
      <c r="M2559" s="117">
        <v>266.22552083333329</v>
      </c>
      <c r="N2559" s="116">
        <v>76.662000000000006</v>
      </c>
      <c r="O2559" s="116">
        <v>78.582999999999998</v>
      </c>
      <c r="P2559" s="116"/>
      <c r="Q2559" s="116"/>
      <c r="R2559" s="58">
        <v>0</v>
      </c>
      <c r="S2559" s="180">
        <v>387.5064375</v>
      </c>
      <c r="T2559" s="180">
        <f t="shared" si="228"/>
        <v>121.28091666666671</v>
      </c>
      <c r="V2559" s="24">
        <f t="shared" si="231"/>
        <v>1434.5685208333334</v>
      </c>
      <c r="X2559" s="5">
        <v>82</v>
      </c>
      <c r="Z2559" s="20">
        <f t="shared" si="222"/>
        <v>1516.5685208333334</v>
      </c>
      <c r="AA2559" s="59">
        <f t="shared" si="219"/>
        <v>42570</v>
      </c>
      <c r="AB2559" s="25">
        <v>152.965</v>
      </c>
      <c r="AC2559" s="58">
        <v>344.392</v>
      </c>
      <c r="AD2559" s="58">
        <v>293.34800000000001</v>
      </c>
      <c r="AE2559" s="58">
        <v>255.17500000000001</v>
      </c>
      <c r="AF2559" s="58">
        <v>221.06</v>
      </c>
      <c r="AG2559" s="58">
        <v>36.451000000000001</v>
      </c>
      <c r="AH2559" s="58">
        <v>116.72799999999999</v>
      </c>
      <c r="AI2559" s="28">
        <v>0</v>
      </c>
      <c r="AJ2559" s="58">
        <v>11.266</v>
      </c>
      <c r="AK2559" s="58">
        <v>2.798</v>
      </c>
      <c r="AL2559" s="28">
        <f t="shared" si="225"/>
        <v>0</v>
      </c>
      <c r="AM2559" s="28"/>
      <c r="AN2559" s="28"/>
      <c r="AQ2559" s="24">
        <f t="shared" si="226"/>
        <v>1434.183</v>
      </c>
      <c r="AS2559" s="47">
        <f>315*0.8-10</f>
        <v>242</v>
      </c>
      <c r="AU2559" s="20">
        <f t="shared" si="223"/>
        <v>1676.183</v>
      </c>
      <c r="AW2559" s="20">
        <f t="shared" si="234"/>
        <v>-159.61447916666657</v>
      </c>
    </row>
    <row r="2560" spans="1:49" x14ac:dyDescent="0.25">
      <c r="A2560" t="str">
        <f>VLOOKUP($B2560,'Cushing Balance'!$C$2:$E$500,3,TRUE)</f>
        <v>292016</v>
      </c>
      <c r="B2560" s="38">
        <v>42571</v>
      </c>
      <c r="C2560" s="32"/>
      <c r="D2560" s="101">
        <v>122.839</v>
      </c>
      <c r="E2560" s="116">
        <v>154.26900000000001</v>
      </c>
      <c r="F2560" s="116">
        <v>340.06400000000002</v>
      </c>
      <c r="G2560" s="28"/>
      <c r="H2560" s="116">
        <v>119.098</v>
      </c>
      <c r="I2560" s="116">
        <v>67.706999999999994</v>
      </c>
      <c r="J2560" s="116">
        <v>228.31100000000001</v>
      </c>
      <c r="K2560" s="116">
        <v>80.094999999999999</v>
      </c>
      <c r="L2560" s="116">
        <v>32.848999999999997</v>
      </c>
      <c r="M2560" s="117">
        <v>270.37472916666667</v>
      </c>
      <c r="N2560" s="116">
        <v>82.317999999999998</v>
      </c>
      <c r="O2560" s="116">
        <v>80.503</v>
      </c>
      <c r="P2560" s="116"/>
      <c r="Q2560" s="116"/>
      <c r="R2560" s="58">
        <v>0</v>
      </c>
      <c r="S2560" s="180">
        <v>396.9013333333333</v>
      </c>
      <c r="T2560" s="180">
        <f t="shared" si="228"/>
        <v>126.52660416666663</v>
      </c>
      <c r="V2560" s="24">
        <f t="shared" si="231"/>
        <v>1653.4277291666665</v>
      </c>
      <c r="X2560" s="5">
        <v>82</v>
      </c>
      <c r="Z2560" s="20">
        <f t="shared" si="222"/>
        <v>1735.4277291666665</v>
      </c>
      <c r="AA2560" s="59">
        <f t="shared" si="219"/>
        <v>42571</v>
      </c>
      <c r="AB2560" s="25">
        <v>154.66999999999999</v>
      </c>
      <c r="AC2560" s="58">
        <v>351.161</v>
      </c>
      <c r="AD2560" s="58">
        <v>256.93200000000002</v>
      </c>
      <c r="AE2560" s="58">
        <v>282.33199999999999</v>
      </c>
      <c r="AF2560" s="58">
        <v>221.90899999999999</v>
      </c>
      <c r="AG2560" s="58">
        <v>36.274999999999999</v>
      </c>
      <c r="AH2560" s="58">
        <v>106.053</v>
      </c>
      <c r="AI2560" s="28">
        <f t="shared" si="224"/>
        <v>0</v>
      </c>
      <c r="AJ2560" s="58">
        <v>8.4130000000000003</v>
      </c>
      <c r="AK2560" s="58">
        <v>3.3860000000000001</v>
      </c>
      <c r="AL2560" s="28">
        <f t="shared" si="225"/>
        <v>0</v>
      </c>
      <c r="AM2560" s="28"/>
      <c r="AN2560" s="28"/>
      <c r="AQ2560" s="24">
        <f t="shared" si="226"/>
        <v>1421.1309999999999</v>
      </c>
      <c r="AS2560" s="47">
        <f>315*0.75-10-25</f>
        <v>201.25</v>
      </c>
      <c r="AU2560" s="20">
        <f t="shared" si="223"/>
        <v>1622.3809999999999</v>
      </c>
      <c r="AW2560" s="20">
        <f t="shared" si="234"/>
        <v>113.04672916666664</v>
      </c>
    </row>
    <row r="2561" spans="1:49" x14ac:dyDescent="0.25">
      <c r="A2561" t="str">
        <f>VLOOKUP($B2561,'Cushing Balance'!$C$2:$E$500,3,TRUE)</f>
        <v>292016</v>
      </c>
      <c r="B2561" s="38">
        <v>42572</v>
      </c>
      <c r="C2561" s="32"/>
      <c r="D2561" s="101">
        <v>83.061000000000007</v>
      </c>
      <c r="E2561" s="116">
        <v>147.292</v>
      </c>
      <c r="F2561" s="116">
        <v>330.31299999999999</v>
      </c>
      <c r="G2561" s="28"/>
      <c r="H2561" s="116">
        <v>118.82899999999999</v>
      </c>
      <c r="I2561" s="116">
        <v>32.076999999999998</v>
      </c>
      <c r="J2561" s="116">
        <v>247.64599999999999</v>
      </c>
      <c r="K2561" s="116">
        <v>78.2</v>
      </c>
      <c r="L2561" s="116">
        <v>33.097000000000001</v>
      </c>
      <c r="M2561" s="117">
        <v>269.4598125</v>
      </c>
      <c r="N2561" s="116">
        <v>98.926000000000002</v>
      </c>
      <c r="O2561" s="116">
        <v>81.39</v>
      </c>
      <c r="P2561" s="116"/>
      <c r="Q2561" s="116"/>
      <c r="R2561" s="58">
        <v>0</v>
      </c>
      <c r="S2561" s="180">
        <v>394.54222916666669</v>
      </c>
      <c r="T2561" s="180">
        <f t="shared" si="228"/>
        <v>125.08241666666669</v>
      </c>
      <c r="V2561" s="24">
        <f t="shared" si="231"/>
        <v>1595.2908124999999</v>
      </c>
      <c r="X2561" s="5">
        <v>82</v>
      </c>
      <c r="Z2561" s="20">
        <f t="shared" si="222"/>
        <v>1677.2908124999999</v>
      </c>
      <c r="AA2561" s="59">
        <f t="shared" si="219"/>
        <v>42572</v>
      </c>
      <c r="AB2561" s="25">
        <v>146.60499999999999</v>
      </c>
      <c r="AC2561" s="58">
        <v>351.21</v>
      </c>
      <c r="AD2561" s="58">
        <v>310.84399999999999</v>
      </c>
      <c r="AE2561" s="58">
        <v>94.988</v>
      </c>
      <c r="AF2561" s="58">
        <v>217.40799999999999</v>
      </c>
      <c r="AG2561" s="58">
        <v>32.448</v>
      </c>
      <c r="AH2561" s="58">
        <v>132.60599999999999</v>
      </c>
      <c r="AI2561" s="28">
        <v>0</v>
      </c>
      <c r="AJ2561" s="58">
        <v>8.4809999999999999</v>
      </c>
      <c r="AK2561" s="58">
        <v>3.8220000000000001</v>
      </c>
      <c r="AL2561" s="28">
        <f t="shared" si="225"/>
        <v>0</v>
      </c>
      <c r="AM2561" s="28"/>
      <c r="AN2561" s="28"/>
      <c r="AQ2561" s="24">
        <f t="shared" si="226"/>
        <v>1298.4119999999998</v>
      </c>
      <c r="AS2561" s="47">
        <f t="shared" ref="AS2561:AS2584" si="235">315*0.75-10-25</f>
        <v>201.25</v>
      </c>
      <c r="AU2561" s="20">
        <f t="shared" si="223"/>
        <v>1499.6619999999998</v>
      </c>
      <c r="AW2561" s="20">
        <f t="shared" si="234"/>
        <v>177.62881250000009</v>
      </c>
    </row>
    <row r="2562" spans="1:49" x14ac:dyDescent="0.25">
      <c r="A2562" t="str">
        <f>VLOOKUP($B2562,'Cushing Balance'!$C$2:$E$500,3,TRUE)</f>
        <v>292016</v>
      </c>
      <c r="B2562" s="38">
        <v>42573</v>
      </c>
      <c r="C2562" s="32"/>
      <c r="D2562" s="101">
        <v>239.68799999999999</v>
      </c>
      <c r="E2562" s="116">
        <v>55.726999999999997</v>
      </c>
      <c r="F2562" s="116">
        <v>343.577</v>
      </c>
      <c r="G2562" s="28"/>
      <c r="H2562" s="116">
        <v>131.541</v>
      </c>
      <c r="I2562" s="116">
        <v>72.352000000000004</v>
      </c>
      <c r="J2562" s="116">
        <v>243.53700000000001</v>
      </c>
      <c r="K2562" s="116">
        <v>77.037999999999997</v>
      </c>
      <c r="L2562" s="116">
        <v>33.234999999999999</v>
      </c>
      <c r="M2562" s="117">
        <v>243.30002083333335</v>
      </c>
      <c r="N2562" s="116">
        <v>100.79300000000001</v>
      </c>
      <c r="O2562" s="116">
        <v>78.59</v>
      </c>
      <c r="P2562" s="116"/>
      <c r="Q2562" s="116"/>
      <c r="R2562" s="58">
        <v>0</v>
      </c>
      <c r="S2562" s="180">
        <v>380.06831249999999</v>
      </c>
      <c r="T2562" s="180">
        <f t="shared" si="228"/>
        <v>136.76829166666664</v>
      </c>
      <c r="V2562" s="24">
        <f t="shared" si="231"/>
        <v>1694.378020833333</v>
      </c>
      <c r="X2562" s="5">
        <v>82</v>
      </c>
      <c r="Z2562" s="20">
        <f t="shared" si="222"/>
        <v>1776.378020833333</v>
      </c>
      <c r="AA2562" s="59">
        <f t="shared" ref="AA2562:AA2624" si="236">B2562</f>
        <v>42573</v>
      </c>
      <c r="AB2562" s="25">
        <v>154.554</v>
      </c>
      <c r="AC2562" s="58">
        <v>346.363</v>
      </c>
      <c r="AD2562" s="58">
        <v>334.56400000000002</v>
      </c>
      <c r="AE2562" s="58">
        <v>58.173000000000002</v>
      </c>
      <c r="AF2562" s="58">
        <v>210.29300000000001</v>
      </c>
      <c r="AG2562" s="58">
        <v>23.617999999999999</v>
      </c>
      <c r="AH2562" s="58">
        <v>144.51900000000001</v>
      </c>
      <c r="AI2562" s="28">
        <f t="shared" si="224"/>
        <v>0</v>
      </c>
      <c r="AJ2562" s="58">
        <v>8.782</v>
      </c>
      <c r="AK2562" s="58">
        <v>3.7810000000000001</v>
      </c>
      <c r="AL2562" s="28">
        <f t="shared" si="225"/>
        <v>0</v>
      </c>
      <c r="AM2562" s="28"/>
      <c r="AN2562" s="28"/>
      <c r="AQ2562" s="24">
        <f t="shared" si="226"/>
        <v>1284.6469999999999</v>
      </c>
      <c r="AS2562" s="47">
        <f t="shared" si="235"/>
        <v>201.25</v>
      </c>
      <c r="AU2562" s="20">
        <f t="shared" si="223"/>
        <v>1485.8969999999999</v>
      </c>
      <c r="AW2562" s="20">
        <f t="shared" si="234"/>
        <v>290.4810208333331</v>
      </c>
    </row>
    <row r="2563" spans="1:49" x14ac:dyDescent="0.25">
      <c r="A2563" t="str">
        <f>VLOOKUP($B2563,'Cushing Balance'!$C$2:$E$500,3,TRUE)</f>
        <v>302016</v>
      </c>
      <c r="B2563" s="38">
        <v>42574</v>
      </c>
      <c r="C2563" s="32"/>
      <c r="D2563" s="101">
        <v>244.26</v>
      </c>
      <c r="E2563" s="116">
        <v>134.96899999999999</v>
      </c>
      <c r="F2563" s="116">
        <v>337.28199999999998</v>
      </c>
      <c r="G2563" s="28"/>
      <c r="H2563" s="116">
        <v>132.61099999999999</v>
      </c>
      <c r="I2563" s="116">
        <v>59.555999999999997</v>
      </c>
      <c r="J2563" s="116">
        <v>210.03100000000001</v>
      </c>
      <c r="K2563" s="116">
        <v>76.061999999999998</v>
      </c>
      <c r="L2563" s="116">
        <v>33.012</v>
      </c>
      <c r="M2563" s="117">
        <v>262.9811666666667</v>
      </c>
      <c r="N2563" s="116">
        <v>87.304000000000002</v>
      </c>
      <c r="O2563" s="116">
        <v>66.412999999999997</v>
      </c>
      <c r="P2563" s="116"/>
      <c r="Q2563" s="116"/>
      <c r="R2563" s="58">
        <v>0</v>
      </c>
      <c r="S2563" s="180">
        <v>399.32785416666667</v>
      </c>
      <c r="T2563" s="180">
        <f t="shared" si="228"/>
        <v>136.34668749999997</v>
      </c>
      <c r="V2563" s="24">
        <f t="shared" si="231"/>
        <v>1719.4811666666667</v>
      </c>
      <c r="X2563" s="5">
        <v>82</v>
      </c>
      <c r="Z2563" s="20">
        <f t="shared" si="222"/>
        <v>1801.4811666666667</v>
      </c>
      <c r="AA2563" s="59">
        <f t="shared" si="236"/>
        <v>42574</v>
      </c>
      <c r="AB2563" s="25">
        <v>153.78399999999999</v>
      </c>
      <c r="AC2563" s="58">
        <v>340.495</v>
      </c>
      <c r="AD2563" s="58">
        <v>322.274</v>
      </c>
      <c r="AE2563" s="58">
        <v>347.23500000000001</v>
      </c>
      <c r="AF2563" s="58">
        <v>190.81</v>
      </c>
      <c r="AG2563" s="58">
        <v>23.577000000000002</v>
      </c>
      <c r="AH2563" s="58">
        <v>140.51599999999999</v>
      </c>
      <c r="AI2563" s="28">
        <f t="shared" si="224"/>
        <v>0</v>
      </c>
      <c r="AJ2563" s="58">
        <v>11.782999999999999</v>
      </c>
      <c r="AK2563" s="58">
        <v>3.1840000000000002</v>
      </c>
      <c r="AL2563" s="28">
        <f t="shared" si="225"/>
        <v>0</v>
      </c>
      <c r="AM2563" s="28"/>
      <c r="AN2563" s="28"/>
      <c r="AQ2563" s="24">
        <f t="shared" si="226"/>
        <v>1533.6579999999999</v>
      </c>
      <c r="AS2563" s="47">
        <f t="shared" si="235"/>
        <v>201.25</v>
      </c>
      <c r="AU2563" s="20">
        <f t="shared" si="223"/>
        <v>1734.9079999999999</v>
      </c>
      <c r="AW2563" s="20">
        <f t="shared" si="234"/>
        <v>66.573166666666793</v>
      </c>
    </row>
    <row r="2564" spans="1:49" x14ac:dyDescent="0.25">
      <c r="A2564" t="str">
        <f>VLOOKUP($B2564,'Cushing Balance'!$C$2:$E$500,3,TRUE)</f>
        <v>302016</v>
      </c>
      <c r="B2564" s="38">
        <v>42575</v>
      </c>
      <c r="C2564" s="32"/>
      <c r="D2564" s="101">
        <v>80.625</v>
      </c>
      <c r="E2564" s="116">
        <v>39.314</v>
      </c>
      <c r="F2564" s="116">
        <v>313.13299999999998</v>
      </c>
      <c r="G2564" s="28"/>
      <c r="H2564" s="116">
        <v>102.164</v>
      </c>
      <c r="I2564" s="116">
        <v>70.016999999999996</v>
      </c>
      <c r="J2564" s="116">
        <v>281.363</v>
      </c>
      <c r="K2564" s="116">
        <v>76.796000000000006</v>
      </c>
      <c r="L2564" s="116">
        <v>33.122999999999998</v>
      </c>
      <c r="M2564" s="117">
        <v>281.97683333333333</v>
      </c>
      <c r="N2564" s="116">
        <v>102.626</v>
      </c>
      <c r="O2564" s="116">
        <v>58.597999999999999</v>
      </c>
      <c r="P2564" s="116"/>
      <c r="Q2564" s="116"/>
      <c r="R2564" s="58">
        <v>0</v>
      </c>
      <c r="S2564" s="180">
        <v>408.93885416666666</v>
      </c>
      <c r="T2564" s="180">
        <f t="shared" si="228"/>
        <v>126.96202083333333</v>
      </c>
      <c r="V2564" s="24">
        <f t="shared" si="231"/>
        <v>1514.7358333333334</v>
      </c>
      <c r="X2564" s="5">
        <v>82</v>
      </c>
      <c r="Z2564" s="20">
        <f t="shared" si="222"/>
        <v>1596.7358333333334</v>
      </c>
      <c r="AA2564" s="59">
        <f t="shared" si="236"/>
        <v>42575</v>
      </c>
      <c r="AB2564" s="25">
        <v>153.17400000000001</v>
      </c>
      <c r="AC2564" s="58">
        <v>346.09399999999999</v>
      </c>
      <c r="AD2564" s="58">
        <v>251.36099999999999</v>
      </c>
      <c r="AE2564" s="58">
        <v>335.8</v>
      </c>
      <c r="AF2564" s="58">
        <v>217.72300000000001</v>
      </c>
      <c r="AG2564" s="58">
        <v>27.359000000000002</v>
      </c>
      <c r="AH2564" s="58">
        <v>107.708</v>
      </c>
      <c r="AI2564" s="28">
        <f t="shared" si="224"/>
        <v>0</v>
      </c>
      <c r="AJ2564" s="58">
        <v>7.7370000000000001</v>
      </c>
      <c r="AK2564" s="58">
        <v>3.61</v>
      </c>
      <c r="AL2564" s="28">
        <f t="shared" si="225"/>
        <v>0</v>
      </c>
      <c r="AM2564" s="28"/>
      <c r="AN2564" s="28"/>
      <c r="AQ2564" s="24">
        <f t="shared" si="226"/>
        <v>1450.566</v>
      </c>
      <c r="AS2564" s="47">
        <f t="shared" si="235"/>
        <v>201.25</v>
      </c>
      <c r="AU2564" s="20">
        <f t="shared" si="223"/>
        <v>1651.816</v>
      </c>
      <c r="AW2564" s="20">
        <f t="shared" si="234"/>
        <v>-55.080166666666628</v>
      </c>
    </row>
    <row r="2565" spans="1:49" x14ac:dyDescent="0.25">
      <c r="A2565" t="str">
        <f>VLOOKUP($B2565,'Cushing Balance'!$C$2:$E$500,3,TRUE)</f>
        <v>302016</v>
      </c>
      <c r="B2565" s="38">
        <v>42576</v>
      </c>
      <c r="C2565" s="32"/>
      <c r="D2565" s="101">
        <v>321.452</v>
      </c>
      <c r="E2565" s="116">
        <v>131.18299999999999</v>
      </c>
      <c r="F2565" s="116">
        <v>308.31299999999999</v>
      </c>
      <c r="G2565" s="28"/>
      <c r="H2565" s="116">
        <v>112.94799999999999</v>
      </c>
      <c r="I2565" s="116">
        <v>68.349000000000004</v>
      </c>
      <c r="J2565" s="116">
        <v>248.62200000000001</v>
      </c>
      <c r="K2565" s="116">
        <v>70.055000000000007</v>
      </c>
      <c r="L2565" s="116">
        <v>32.604999999999997</v>
      </c>
      <c r="M2565" s="117">
        <v>178.81295833333334</v>
      </c>
      <c r="N2565" s="116">
        <v>97.778999999999996</v>
      </c>
      <c r="O2565" s="116">
        <v>55.924999999999997</v>
      </c>
      <c r="P2565" s="116"/>
      <c r="Q2565" s="116"/>
      <c r="R2565" s="58">
        <v>0</v>
      </c>
      <c r="S2565" s="180">
        <v>313.07735416666668</v>
      </c>
      <c r="T2565" s="180">
        <f t="shared" si="228"/>
        <v>134.26439583333334</v>
      </c>
      <c r="V2565" s="24">
        <f t="shared" si="231"/>
        <v>1701.0439583333334</v>
      </c>
      <c r="X2565" s="5">
        <v>82</v>
      </c>
      <c r="Z2565" s="20">
        <f t="shared" si="222"/>
        <v>1783.0439583333334</v>
      </c>
      <c r="AA2565" s="59">
        <f t="shared" si="236"/>
        <v>42576</v>
      </c>
      <c r="AB2565" s="25">
        <v>150.59700000000001</v>
      </c>
      <c r="AC2565" s="58">
        <v>335.02</v>
      </c>
      <c r="AD2565" s="58">
        <v>212.99700000000001</v>
      </c>
      <c r="AE2565" s="58">
        <v>221.21899999999999</v>
      </c>
      <c r="AF2565" s="58">
        <v>209.97900000000001</v>
      </c>
      <c r="AG2565" s="58">
        <v>31.837</v>
      </c>
      <c r="AH2565" s="58">
        <v>113.245</v>
      </c>
      <c r="AI2565" s="28">
        <f t="shared" si="224"/>
        <v>0</v>
      </c>
      <c r="AJ2565" s="58">
        <v>8.1609999999999996</v>
      </c>
      <c r="AK2565" s="58">
        <v>2.6349999999999998</v>
      </c>
      <c r="AL2565" s="28">
        <f t="shared" si="225"/>
        <v>0</v>
      </c>
      <c r="AM2565" s="28"/>
      <c r="AN2565" s="28"/>
      <c r="AQ2565" s="24">
        <f t="shared" si="226"/>
        <v>1285.6900000000003</v>
      </c>
      <c r="AS2565" s="47">
        <f t="shared" si="235"/>
        <v>201.25</v>
      </c>
      <c r="AU2565" s="20">
        <f t="shared" si="223"/>
        <v>1486.9400000000003</v>
      </c>
      <c r="AW2565" s="20">
        <f t="shared" si="234"/>
        <v>296.10395833333314</v>
      </c>
    </row>
    <row r="2566" spans="1:49" x14ac:dyDescent="0.25">
      <c r="A2566" t="str">
        <f>VLOOKUP($B2566,'Cushing Balance'!$C$2:$E$500,3,TRUE)</f>
        <v>302016</v>
      </c>
      <c r="B2566" s="38">
        <v>42577</v>
      </c>
      <c r="C2566" s="32"/>
      <c r="D2566" s="101">
        <v>219.267</v>
      </c>
      <c r="E2566" s="116">
        <v>45.271999999999998</v>
      </c>
      <c r="F2566" s="116">
        <v>114.73399999999999</v>
      </c>
      <c r="G2566" s="28"/>
      <c r="H2566" s="116">
        <v>121.259</v>
      </c>
      <c r="I2566" s="116">
        <v>50.192</v>
      </c>
      <c r="J2566" s="116">
        <v>282.32299999999998</v>
      </c>
      <c r="K2566" s="116">
        <v>73.034000000000006</v>
      </c>
      <c r="L2566" s="116">
        <v>32.759</v>
      </c>
      <c r="M2566" s="117">
        <v>135.05929166666667</v>
      </c>
      <c r="N2566" s="116">
        <v>94.522000000000006</v>
      </c>
      <c r="O2566" s="116">
        <v>66.784999999999997</v>
      </c>
      <c r="P2566" s="116"/>
      <c r="Q2566" s="116"/>
      <c r="R2566" s="58">
        <v>0</v>
      </c>
      <c r="S2566" s="180">
        <v>264.16947916666669</v>
      </c>
      <c r="T2566" s="180">
        <f t="shared" si="228"/>
        <v>129.11018750000002</v>
      </c>
      <c r="V2566" s="24">
        <f t="shared" si="231"/>
        <v>1310.2062916666666</v>
      </c>
      <c r="X2566" s="5">
        <v>82</v>
      </c>
      <c r="Z2566" s="20">
        <f t="shared" si="222"/>
        <v>1392.2062916666666</v>
      </c>
      <c r="AA2566" s="59">
        <f t="shared" si="236"/>
        <v>42577</v>
      </c>
      <c r="AB2566" s="25">
        <v>153.87299999999999</v>
      </c>
      <c r="AC2566" s="58">
        <v>344.57499999999999</v>
      </c>
      <c r="AD2566" s="58">
        <v>198.017</v>
      </c>
      <c r="AE2566" s="58">
        <v>253.52600000000001</v>
      </c>
      <c r="AF2566" s="58">
        <v>200.20699999999999</v>
      </c>
      <c r="AG2566" s="58">
        <v>35.497</v>
      </c>
      <c r="AH2566" s="58">
        <v>139.70400000000001</v>
      </c>
      <c r="AI2566" s="28">
        <f t="shared" si="224"/>
        <v>0</v>
      </c>
      <c r="AJ2566" s="58">
        <v>8.6440000000000001</v>
      </c>
      <c r="AK2566" s="58">
        <v>2.2650000000000001</v>
      </c>
      <c r="AL2566" s="28">
        <f t="shared" si="225"/>
        <v>0</v>
      </c>
      <c r="AM2566" s="28"/>
      <c r="AN2566" s="28"/>
      <c r="AQ2566" s="24">
        <f t="shared" si="226"/>
        <v>1336.308</v>
      </c>
      <c r="AS2566" s="47">
        <f t="shared" si="235"/>
        <v>201.25</v>
      </c>
      <c r="AU2566" s="20">
        <f t="shared" si="223"/>
        <v>1537.558</v>
      </c>
      <c r="AW2566" s="20">
        <f t="shared" si="234"/>
        <v>-145.35170833333336</v>
      </c>
    </row>
    <row r="2567" spans="1:49" x14ac:dyDescent="0.25">
      <c r="A2567" t="str">
        <f>VLOOKUP($B2567,'Cushing Balance'!$C$2:$E$500,3,TRUE)</f>
        <v>302016</v>
      </c>
      <c r="B2567" s="38">
        <v>42578</v>
      </c>
      <c r="C2567" s="32"/>
      <c r="D2567" s="101">
        <v>164.46700000000001</v>
      </c>
      <c r="E2567" s="116">
        <v>17.408000000000001</v>
      </c>
      <c r="F2567" s="116">
        <v>151.66999999999999</v>
      </c>
      <c r="G2567" s="28"/>
      <c r="H2567" s="116">
        <v>129.40600000000001</v>
      </c>
      <c r="I2567" s="116">
        <v>44.877000000000002</v>
      </c>
      <c r="J2567" s="116">
        <v>237.09399999999999</v>
      </c>
      <c r="K2567" s="116">
        <v>72.402000000000001</v>
      </c>
      <c r="L2567" s="116">
        <v>32.834000000000003</v>
      </c>
      <c r="M2567" s="117">
        <v>138.67070833333335</v>
      </c>
      <c r="N2567" s="116">
        <v>92.950999999999993</v>
      </c>
      <c r="O2567" s="116">
        <v>80.055999999999997</v>
      </c>
      <c r="P2567" s="116"/>
      <c r="Q2567" s="116"/>
      <c r="R2567" s="58">
        <v>0</v>
      </c>
      <c r="S2567" s="180">
        <v>269.52027083333331</v>
      </c>
      <c r="T2567" s="180">
        <f t="shared" si="228"/>
        <v>130.84956249999996</v>
      </c>
      <c r="V2567" s="24">
        <f t="shared" si="231"/>
        <v>1236.8357083333335</v>
      </c>
      <c r="X2567" s="5">
        <v>82</v>
      </c>
      <c r="Z2567" s="20">
        <f t="shared" si="222"/>
        <v>1318.8357083333335</v>
      </c>
      <c r="AA2567" s="59">
        <f t="shared" si="236"/>
        <v>42578</v>
      </c>
      <c r="AB2567" s="25">
        <v>153.31700000000001</v>
      </c>
      <c r="AC2567" s="58">
        <v>346.04300000000001</v>
      </c>
      <c r="AD2567" s="58">
        <v>143.02199999999999</v>
      </c>
      <c r="AE2567" s="58">
        <v>119.71899999999999</v>
      </c>
      <c r="AF2567" s="58">
        <v>212.22</v>
      </c>
      <c r="AG2567" s="58">
        <v>32.820999999999998</v>
      </c>
      <c r="AH2567" s="58">
        <v>140.483</v>
      </c>
      <c r="AI2567" s="28">
        <f t="shared" si="224"/>
        <v>0</v>
      </c>
      <c r="AJ2567" s="58">
        <v>8.218</v>
      </c>
      <c r="AK2567" s="58">
        <v>1.6220000000000001</v>
      </c>
      <c r="AL2567" s="28">
        <f t="shared" si="225"/>
        <v>0</v>
      </c>
      <c r="AM2567" s="28"/>
      <c r="AN2567" s="28"/>
      <c r="AQ2567" s="24">
        <f t="shared" si="226"/>
        <v>1157.4650000000004</v>
      </c>
      <c r="AS2567" s="47">
        <f t="shared" si="235"/>
        <v>201.25</v>
      </c>
      <c r="AU2567" s="20">
        <f t="shared" si="223"/>
        <v>1358.7150000000004</v>
      </c>
      <c r="AW2567" s="20">
        <f t="shared" si="234"/>
        <v>-39.879291666666859</v>
      </c>
    </row>
    <row r="2568" spans="1:49" x14ac:dyDescent="0.25">
      <c r="A2568" t="str">
        <f>VLOOKUP($B2568,'Cushing Balance'!$C$2:$E$500,3,TRUE)</f>
        <v>302016</v>
      </c>
      <c r="B2568" s="38">
        <v>42579</v>
      </c>
      <c r="C2568" s="32"/>
      <c r="D2568" s="136">
        <v>285.54450000000003</v>
      </c>
      <c r="E2568" s="126">
        <v>62.218687500000001</v>
      </c>
      <c r="F2568" s="121">
        <v>399.98643750000002</v>
      </c>
      <c r="G2568" s="28"/>
      <c r="H2568" s="127">
        <v>8.5342291666666661</v>
      </c>
      <c r="I2568" s="122">
        <v>83.569187499999998</v>
      </c>
      <c r="J2568" s="125">
        <v>238.8814375</v>
      </c>
      <c r="K2568" s="120">
        <v>69.578812499999998</v>
      </c>
      <c r="L2568" s="123">
        <v>32.454479166666665</v>
      </c>
      <c r="M2568" s="118">
        <v>210.49225000000001</v>
      </c>
      <c r="N2568" s="124">
        <v>93.381979166666667</v>
      </c>
      <c r="O2568" s="119">
        <v>81.244145833333334</v>
      </c>
      <c r="P2568" s="135"/>
      <c r="Q2568" s="135"/>
      <c r="R2568" s="58">
        <v>0</v>
      </c>
      <c r="S2568" s="180">
        <v>337.1858125</v>
      </c>
      <c r="T2568" s="180">
        <f t="shared" si="228"/>
        <v>126.69356249999998</v>
      </c>
      <c r="V2568" s="24">
        <f t="shared" si="231"/>
        <v>1640.8861458333333</v>
      </c>
      <c r="X2568" s="5">
        <v>82</v>
      </c>
      <c r="Z2568" s="20">
        <f t="shared" si="222"/>
        <v>1722.8861458333333</v>
      </c>
      <c r="AA2568" s="59">
        <f t="shared" si="236"/>
        <v>42579</v>
      </c>
      <c r="AB2568" s="136">
        <v>147.01012499999999</v>
      </c>
      <c r="AC2568" s="133">
        <v>349.52937500000002</v>
      </c>
      <c r="AD2568" s="134">
        <v>326.01845833333334</v>
      </c>
      <c r="AE2568" s="135">
        <v>261.96487500000001</v>
      </c>
      <c r="AF2568" s="130">
        <v>221.07679166666665</v>
      </c>
      <c r="AG2568" s="131">
        <v>34.349666666666664</v>
      </c>
      <c r="AH2568" s="128">
        <v>133.80339583333335</v>
      </c>
      <c r="AI2568" s="28">
        <f t="shared" si="224"/>
        <v>0</v>
      </c>
      <c r="AJ2568" s="132">
        <v>8.3780416666666664</v>
      </c>
      <c r="AK2568" s="129">
        <v>2.4108541666666663</v>
      </c>
      <c r="AL2568" s="28">
        <f t="shared" si="225"/>
        <v>0</v>
      </c>
      <c r="AM2568" s="28"/>
      <c r="AN2568" s="28"/>
      <c r="AQ2568" s="24">
        <f t="shared" si="226"/>
        <v>1484.5415833333334</v>
      </c>
      <c r="AS2568" s="47">
        <f t="shared" si="235"/>
        <v>201.25</v>
      </c>
      <c r="AU2568" s="20">
        <f t="shared" si="223"/>
        <v>1685.7915833333334</v>
      </c>
      <c r="AW2568" s="20">
        <f t="shared" si="234"/>
        <v>37.094562499999938</v>
      </c>
    </row>
    <row r="2569" spans="1:49" x14ac:dyDescent="0.25">
      <c r="A2569" t="str">
        <f>VLOOKUP($B2569,'Cushing Balance'!$C$2:$E$500,3,TRUE)</f>
        <v>302016</v>
      </c>
      <c r="B2569" s="38">
        <v>42580</v>
      </c>
      <c r="C2569" s="32"/>
      <c r="D2569" s="136">
        <v>216.37645833333335</v>
      </c>
      <c r="E2569" s="126">
        <v>99.498687500000003</v>
      </c>
      <c r="F2569" s="121">
        <v>341.423</v>
      </c>
      <c r="G2569" s="28"/>
      <c r="H2569" s="127">
        <v>42.147312499999998</v>
      </c>
      <c r="I2569" s="122">
        <v>47.492375000000003</v>
      </c>
      <c r="J2569" s="125">
        <v>234.30454166666667</v>
      </c>
      <c r="K2569" s="120">
        <v>70.046583333333331</v>
      </c>
      <c r="L2569" s="123">
        <v>31.8545625</v>
      </c>
      <c r="M2569" s="118">
        <v>267.3932708333333</v>
      </c>
      <c r="N2569" s="124">
        <v>90.979583333333323</v>
      </c>
      <c r="O2569" s="119">
        <v>80.244354166666668</v>
      </c>
      <c r="P2569" s="135"/>
      <c r="Q2569" s="135"/>
      <c r="R2569" s="58">
        <v>0</v>
      </c>
      <c r="S2569" s="180">
        <v>324.65145833333332</v>
      </c>
      <c r="T2569" s="180">
        <f t="shared" si="228"/>
        <v>57.25818750000002</v>
      </c>
      <c r="V2569" s="24">
        <f t="shared" si="231"/>
        <v>1596.7607291666664</v>
      </c>
      <c r="X2569" s="5">
        <v>82</v>
      </c>
      <c r="Z2569" s="20">
        <f t="shared" si="222"/>
        <v>1678.7607291666664</v>
      </c>
      <c r="AA2569" s="59">
        <f t="shared" si="236"/>
        <v>42580</v>
      </c>
      <c r="AB2569" s="136">
        <v>152.90406250000001</v>
      </c>
      <c r="AC2569" s="133">
        <v>353.22291666666666</v>
      </c>
      <c r="AD2569" s="134">
        <v>324.97985416666671</v>
      </c>
      <c r="AE2569" s="135">
        <v>387.97910416666667</v>
      </c>
      <c r="AF2569" s="130">
        <v>225.41816666666665</v>
      </c>
      <c r="AG2569" s="131">
        <v>35.207083333333337</v>
      </c>
      <c r="AH2569" s="128">
        <v>88.686812500000002</v>
      </c>
      <c r="AI2569" s="28">
        <f t="shared" si="224"/>
        <v>0</v>
      </c>
      <c r="AJ2569" s="132">
        <v>8.9248958333333341</v>
      </c>
      <c r="AK2569" s="129">
        <v>2.036458333333333</v>
      </c>
      <c r="AL2569" s="28">
        <f t="shared" si="225"/>
        <v>0</v>
      </c>
      <c r="AM2569" s="28"/>
      <c r="AN2569" s="28"/>
      <c r="AQ2569" s="24">
        <f t="shared" si="226"/>
        <v>1579.3593541666664</v>
      </c>
      <c r="AS2569" s="47">
        <f t="shared" si="235"/>
        <v>201.25</v>
      </c>
      <c r="AU2569" s="20">
        <f t="shared" si="223"/>
        <v>1780.6093541666664</v>
      </c>
      <c r="AW2569" s="20">
        <f t="shared" si="234"/>
        <v>-101.84862500000008</v>
      </c>
    </row>
    <row r="2570" spans="1:49" x14ac:dyDescent="0.25">
      <c r="A2570" t="str">
        <f>VLOOKUP($B2570,'Cushing Balance'!$C$2:$E$500,3,TRUE)</f>
        <v>312016</v>
      </c>
      <c r="B2570" s="38">
        <v>42581</v>
      </c>
      <c r="C2570" s="32"/>
      <c r="D2570" s="136">
        <v>223.36933333333334</v>
      </c>
      <c r="E2570" s="126">
        <v>161.55466666666666</v>
      </c>
      <c r="F2570" s="121">
        <v>236.11572916666665</v>
      </c>
      <c r="G2570" s="28"/>
      <c r="H2570" s="127">
        <v>112.48472916666667</v>
      </c>
      <c r="I2570" s="122">
        <v>74.353104166666668</v>
      </c>
      <c r="J2570" s="125">
        <v>235.66529166666666</v>
      </c>
      <c r="K2570" s="120">
        <v>79.954854166666678</v>
      </c>
      <c r="L2570" s="123">
        <v>31.300875000000001</v>
      </c>
      <c r="M2570" s="180">
        <f t="shared" ref="M2570:M2594" si="237">S2570+T2570</f>
        <v>328.75631250000004</v>
      </c>
      <c r="N2570" s="124">
        <v>100.0409375</v>
      </c>
      <c r="O2570" s="119">
        <v>82.099354166666672</v>
      </c>
      <c r="P2570" s="135"/>
      <c r="Q2570" s="135"/>
      <c r="R2570" s="58">
        <v>0</v>
      </c>
      <c r="S2570" s="180">
        <v>253.75631250000001</v>
      </c>
      <c r="T2570" s="180">
        <v>75</v>
      </c>
      <c r="V2570" s="24">
        <f>SUM(D2570:R2570)</f>
        <v>1665.6951875</v>
      </c>
      <c r="X2570" s="5">
        <v>82</v>
      </c>
      <c r="Z2570" s="20">
        <f t="shared" ref="Z2570:Z2633" si="238">X2570+V2570</f>
        <v>1747.6951875</v>
      </c>
      <c r="AA2570" s="59">
        <f t="shared" si="236"/>
        <v>42581</v>
      </c>
      <c r="AB2570" s="136">
        <v>153.14331250000001</v>
      </c>
      <c r="AC2570" s="133">
        <v>348.2719166666667</v>
      </c>
      <c r="AD2570" s="134">
        <v>313.32416666666671</v>
      </c>
      <c r="AE2570" s="135">
        <v>264.28881250000001</v>
      </c>
      <c r="AF2570" s="130">
        <v>229.39445833333335</v>
      </c>
      <c r="AG2570" s="131">
        <v>35.974604166666666</v>
      </c>
      <c r="AH2570" s="128">
        <v>74.027104166666675</v>
      </c>
      <c r="AI2570" s="28">
        <f t="shared" si="224"/>
        <v>0</v>
      </c>
      <c r="AJ2570" s="132">
        <v>8.751479166666666</v>
      </c>
      <c r="AK2570" s="129">
        <v>0.87252083333333341</v>
      </c>
      <c r="AL2570" s="28">
        <f t="shared" si="225"/>
        <v>0</v>
      </c>
      <c r="AM2570" s="28"/>
      <c r="AN2570" s="28"/>
      <c r="AQ2570" s="24">
        <f t="shared" si="226"/>
        <v>1428.0483750000003</v>
      </c>
      <c r="AS2570" s="47">
        <f t="shared" si="235"/>
        <v>201.25</v>
      </c>
      <c r="AU2570" s="20">
        <f t="shared" ref="AU2570:AU2633" si="239">AS2570+AQ2570</f>
        <v>1629.2983750000003</v>
      </c>
      <c r="AW2570" s="20">
        <f t="shared" si="234"/>
        <v>118.39681249999967</v>
      </c>
    </row>
    <row r="2571" spans="1:49" x14ac:dyDescent="0.25">
      <c r="A2571" t="str">
        <f>VLOOKUP($B2571,'Cushing Balance'!$C$2:$E$500,3,TRUE)</f>
        <v>312016</v>
      </c>
      <c r="B2571" s="38">
        <v>42582</v>
      </c>
      <c r="C2571" s="32"/>
      <c r="D2571" s="136">
        <v>331.80272916666667</v>
      </c>
      <c r="E2571" s="126">
        <v>143.24897916666666</v>
      </c>
      <c r="F2571" s="121">
        <v>328.28795833333334</v>
      </c>
      <c r="G2571" s="28"/>
      <c r="H2571" s="127">
        <v>132.11666666666665</v>
      </c>
      <c r="I2571" s="122">
        <v>53.208770833333332</v>
      </c>
      <c r="J2571" s="125">
        <v>258.53189583333335</v>
      </c>
      <c r="K2571" s="120">
        <v>76.695041666666668</v>
      </c>
      <c r="L2571" s="123">
        <v>32.574874999999999</v>
      </c>
      <c r="M2571" s="180">
        <f t="shared" si="237"/>
        <v>356.5295625</v>
      </c>
      <c r="N2571" s="124">
        <v>76.389958333333325</v>
      </c>
      <c r="O2571" s="119">
        <v>65.068875000000006</v>
      </c>
      <c r="P2571" s="135"/>
      <c r="Q2571" s="135"/>
      <c r="R2571" s="58">
        <v>0</v>
      </c>
      <c r="S2571" s="180">
        <v>281.5295625</v>
      </c>
      <c r="T2571" s="180">
        <v>75</v>
      </c>
      <c r="V2571" s="24">
        <f t="shared" ref="V2571:V2595" si="240">SUM(D2571:R2571)</f>
        <v>1854.4553125</v>
      </c>
      <c r="X2571" s="5">
        <v>82</v>
      </c>
      <c r="Z2571" s="20">
        <f t="shared" si="238"/>
        <v>1936.4553125</v>
      </c>
      <c r="AA2571" s="59">
        <f t="shared" si="236"/>
        <v>42582</v>
      </c>
      <c r="AB2571" s="136">
        <v>152.34572916666664</v>
      </c>
      <c r="AC2571" s="133">
        <v>217.88206249999999</v>
      </c>
      <c r="AD2571" s="134">
        <v>336.04335416666669</v>
      </c>
      <c r="AE2571" s="135">
        <v>337.92789583333331</v>
      </c>
      <c r="AF2571" s="130">
        <v>231.38206249999999</v>
      </c>
      <c r="AG2571" s="131">
        <v>36.125124999999997</v>
      </c>
      <c r="AH2571" s="128">
        <v>111.77677083333333</v>
      </c>
      <c r="AI2571" s="28">
        <f t="shared" ref="AI2571:AI2639" si="241">AVERAGE(AI2556:AI2570)</f>
        <v>0</v>
      </c>
      <c r="AJ2571" s="132">
        <v>8.4875000000000007</v>
      </c>
      <c r="AK2571" s="129">
        <v>3.6794166666666666</v>
      </c>
      <c r="AL2571" s="28">
        <f t="shared" ref="AL2571:AL2639" si="242">AVERAGE(AL2556:AL2570)</f>
        <v>0</v>
      </c>
      <c r="AM2571" s="28"/>
      <c r="AN2571" s="28"/>
      <c r="AQ2571" s="24">
        <f t="shared" ref="AQ2571:AQ2599" si="243">SUM(AB2571:AO2571)</f>
        <v>1435.6499166666667</v>
      </c>
      <c r="AS2571" s="47">
        <f t="shared" si="235"/>
        <v>201.25</v>
      </c>
      <c r="AU2571" s="20">
        <f t="shared" si="239"/>
        <v>1636.8999166666667</v>
      </c>
      <c r="AW2571" s="20">
        <f t="shared" si="234"/>
        <v>299.55539583333325</v>
      </c>
    </row>
    <row r="2572" spans="1:49" x14ac:dyDescent="0.25">
      <c r="A2572" t="str">
        <f>VLOOKUP($B2572,'Cushing Balance'!$C$2:$E$500,3,TRUE)</f>
        <v>312016</v>
      </c>
      <c r="B2572" s="38">
        <v>42583</v>
      </c>
      <c r="C2572" s="32"/>
      <c r="D2572" s="136">
        <v>267.77312499999999</v>
      </c>
      <c r="E2572" s="126">
        <v>158.63091666666665</v>
      </c>
      <c r="F2572" s="121">
        <v>309.72127083333334</v>
      </c>
      <c r="G2572" s="28"/>
      <c r="H2572" s="127">
        <v>134.35172916666664</v>
      </c>
      <c r="I2572" s="122">
        <v>25.598749999999999</v>
      </c>
      <c r="J2572" s="125">
        <v>227.15781250000001</v>
      </c>
      <c r="K2572" s="120">
        <v>74.383020833333333</v>
      </c>
      <c r="L2572" s="123">
        <v>32.782541666666667</v>
      </c>
      <c r="M2572" s="180">
        <f t="shared" si="237"/>
        <v>292.31462499999998</v>
      </c>
      <c r="N2572" s="124">
        <v>92.257687500000003</v>
      </c>
      <c r="O2572" s="119">
        <v>55.201625</v>
      </c>
      <c r="P2572" s="135"/>
      <c r="Q2572" s="179">
        <v>4.7982708330000001</v>
      </c>
      <c r="R2572" s="58">
        <v>0</v>
      </c>
      <c r="S2572" s="180">
        <v>217.31462500000001</v>
      </c>
      <c r="T2572" s="180">
        <v>75</v>
      </c>
      <c r="V2572" s="24">
        <f t="shared" si="240"/>
        <v>1674.9713749996668</v>
      </c>
      <c r="X2572" s="5">
        <f>82*0.95</f>
        <v>77.899999999999991</v>
      </c>
      <c r="Z2572" s="20">
        <f t="shared" si="238"/>
        <v>1752.8713749996668</v>
      </c>
      <c r="AA2572" s="59">
        <f t="shared" si="236"/>
        <v>42583</v>
      </c>
      <c r="AB2572" s="136">
        <v>154.83564583333333</v>
      </c>
      <c r="AC2572" s="133">
        <v>315.07710416666669</v>
      </c>
      <c r="AD2572" s="134">
        <v>338.28570833333333</v>
      </c>
      <c r="AE2572" s="135">
        <v>345.06279166666667</v>
      </c>
      <c r="AF2572" s="130">
        <v>226.11870833333333</v>
      </c>
      <c r="AG2572" s="131">
        <v>36.426375</v>
      </c>
      <c r="AH2572" s="128">
        <v>120.0265</v>
      </c>
      <c r="AI2572" s="28">
        <f t="shared" si="241"/>
        <v>0</v>
      </c>
      <c r="AJ2572" s="132">
        <v>13.321854166666668</v>
      </c>
      <c r="AK2572" s="129">
        <v>0</v>
      </c>
      <c r="AL2572" s="28">
        <f t="shared" si="242"/>
        <v>0</v>
      </c>
      <c r="AM2572" s="28"/>
      <c r="AN2572" s="28"/>
      <c r="AQ2572" s="24">
        <f t="shared" si="243"/>
        <v>1549.1546875000001</v>
      </c>
      <c r="AS2572" s="47">
        <f t="shared" si="235"/>
        <v>201.25</v>
      </c>
      <c r="AU2572" s="20">
        <f t="shared" si="239"/>
        <v>1750.4046875000001</v>
      </c>
      <c r="AW2572" s="20">
        <f t="shared" si="234"/>
        <v>2.4666874996667048</v>
      </c>
    </row>
    <row r="2573" spans="1:49" x14ac:dyDescent="0.25">
      <c r="A2573" t="str">
        <f>VLOOKUP($B2573,'Cushing Balance'!$C$2:$E$500,3,TRUE)</f>
        <v>312016</v>
      </c>
      <c r="B2573" s="38">
        <v>42584</v>
      </c>
      <c r="C2573" s="32"/>
      <c r="D2573" s="136">
        <v>142.52797916666665</v>
      </c>
      <c r="E2573" s="126">
        <v>159.00947916666667</v>
      </c>
      <c r="F2573" s="121">
        <v>223.00633333333334</v>
      </c>
      <c r="G2573" s="28"/>
      <c r="H2573" s="127">
        <v>59.546250000000001</v>
      </c>
      <c r="I2573" s="122">
        <v>50.276229166666667</v>
      </c>
      <c r="J2573" s="125">
        <v>232.84018750000001</v>
      </c>
      <c r="K2573" s="120">
        <v>79.862562499999996</v>
      </c>
      <c r="L2573" s="123">
        <v>32.130437499999999</v>
      </c>
      <c r="M2573" s="180">
        <f t="shared" si="237"/>
        <v>351.84731249999999</v>
      </c>
      <c r="N2573" s="124">
        <v>136.29322916666666</v>
      </c>
      <c r="O2573" s="119">
        <v>81.445333333333323</v>
      </c>
      <c r="P2573" s="135"/>
      <c r="Q2573" s="179">
        <v>9.8211875000000006</v>
      </c>
      <c r="R2573" s="58">
        <v>0</v>
      </c>
      <c r="S2573" s="180">
        <v>276.84731249999999</v>
      </c>
      <c r="T2573" s="180">
        <v>75</v>
      </c>
      <c r="V2573" s="24">
        <f t="shared" si="240"/>
        <v>1558.6065208333332</v>
      </c>
      <c r="X2573" s="5">
        <f t="shared" ref="X2573:X2636" si="244">82*0.95</f>
        <v>77.899999999999991</v>
      </c>
      <c r="Z2573" s="20">
        <f t="shared" si="238"/>
        <v>1636.5065208333333</v>
      </c>
      <c r="AA2573" s="59">
        <f t="shared" si="236"/>
        <v>42584</v>
      </c>
      <c r="AB2573" s="136">
        <v>152.26610416666665</v>
      </c>
      <c r="AC2573" s="133">
        <v>347.13839583333333</v>
      </c>
      <c r="AD2573" s="134">
        <v>410.62022916666666</v>
      </c>
      <c r="AE2573" s="135">
        <v>349.02897916666666</v>
      </c>
      <c r="AF2573" s="130">
        <v>216.13943750000001</v>
      </c>
      <c r="AG2573" s="131">
        <v>35.4059375</v>
      </c>
      <c r="AH2573" s="128">
        <v>89.812895833333329</v>
      </c>
      <c r="AI2573" s="28">
        <f t="shared" si="241"/>
        <v>0</v>
      </c>
      <c r="AJ2573" s="132">
        <v>16.388999999999999</v>
      </c>
      <c r="AK2573" s="135">
        <v>0</v>
      </c>
      <c r="AL2573" s="28">
        <f t="shared" si="242"/>
        <v>0</v>
      </c>
      <c r="AM2573" s="28"/>
      <c r="AN2573" s="28"/>
      <c r="AQ2573" s="24">
        <f t="shared" si="243"/>
        <v>1616.8009791666666</v>
      </c>
      <c r="AS2573" s="47">
        <f t="shared" si="235"/>
        <v>201.25</v>
      </c>
      <c r="AU2573" s="20">
        <f t="shared" si="239"/>
        <v>1818.0509791666666</v>
      </c>
      <c r="AW2573" s="20">
        <f t="shared" si="234"/>
        <v>-181.5444583333333</v>
      </c>
    </row>
    <row r="2574" spans="1:49" x14ac:dyDescent="0.25">
      <c r="A2574" t="str">
        <f>VLOOKUP($B2574,'Cushing Balance'!$C$2:$E$500,3,TRUE)</f>
        <v>312016</v>
      </c>
      <c r="B2574" s="38">
        <v>42585</v>
      </c>
      <c r="C2574" s="32"/>
      <c r="D2574" s="136">
        <v>254.76908333333336</v>
      </c>
      <c r="E2574" s="126">
        <v>180.07339583333334</v>
      </c>
      <c r="F2574" s="121">
        <v>325.68929166666669</v>
      </c>
      <c r="G2574" s="28"/>
      <c r="H2574" s="127">
        <v>110.019125</v>
      </c>
      <c r="I2574" s="122">
        <v>68.243895833333326</v>
      </c>
      <c r="J2574" s="125">
        <v>236.22475</v>
      </c>
      <c r="K2574" s="120">
        <v>77.907916666666665</v>
      </c>
      <c r="L2574" s="123">
        <v>32.255416666666669</v>
      </c>
      <c r="M2574" s="180">
        <f t="shared" si="237"/>
        <v>342.22441666666668</v>
      </c>
      <c r="N2574" s="124">
        <v>104.26804166666668</v>
      </c>
      <c r="O2574" s="119">
        <v>78.766291666666675</v>
      </c>
      <c r="P2574" s="135"/>
      <c r="Q2574" s="179">
        <v>9.7481666669999996</v>
      </c>
      <c r="R2574" s="58">
        <v>0</v>
      </c>
      <c r="S2574" s="180">
        <v>267.22441666666668</v>
      </c>
      <c r="T2574" s="180">
        <v>75</v>
      </c>
      <c r="V2574" s="24">
        <f t="shared" si="240"/>
        <v>1820.1897916670002</v>
      </c>
      <c r="X2574" s="5">
        <f t="shared" si="244"/>
        <v>77.899999999999991</v>
      </c>
      <c r="Z2574" s="20">
        <f t="shared" si="238"/>
        <v>1898.0897916670003</v>
      </c>
      <c r="AA2574" s="59">
        <f t="shared" si="236"/>
        <v>42585</v>
      </c>
      <c r="AB2574" s="136">
        <v>152.37468749999999</v>
      </c>
      <c r="AC2574" s="133">
        <v>346.24470833333334</v>
      </c>
      <c r="AD2574" s="134">
        <v>433.07141666666666</v>
      </c>
      <c r="AE2574" s="135">
        <v>166.1268125</v>
      </c>
      <c r="AF2574" s="130">
        <v>221.91177083333335</v>
      </c>
      <c r="AG2574" s="131">
        <v>36.085854166666664</v>
      </c>
      <c r="AH2574" s="128">
        <v>95.967312500000006</v>
      </c>
      <c r="AI2574" s="28">
        <f t="shared" si="241"/>
        <v>0</v>
      </c>
      <c r="AJ2574" s="132">
        <v>16.201395833333333</v>
      </c>
      <c r="AK2574" s="135">
        <v>0</v>
      </c>
      <c r="AL2574" s="28">
        <f t="shared" si="242"/>
        <v>0</v>
      </c>
      <c r="AM2574" s="28"/>
      <c r="AN2574" s="28"/>
      <c r="AQ2574" s="24">
        <f t="shared" si="243"/>
        <v>1467.9839583333332</v>
      </c>
      <c r="AS2574" s="47">
        <f t="shared" si="235"/>
        <v>201.25</v>
      </c>
      <c r="AU2574" s="20">
        <f t="shared" si="239"/>
        <v>1669.2339583333332</v>
      </c>
      <c r="AW2574" s="20">
        <f t="shared" si="234"/>
        <v>228.85583333366708</v>
      </c>
    </row>
    <row r="2575" spans="1:49" x14ac:dyDescent="0.25">
      <c r="A2575" t="str">
        <f>VLOOKUP($B2575,'Cushing Balance'!$C$2:$E$500,3,TRUE)</f>
        <v>312016</v>
      </c>
      <c r="B2575" s="38">
        <v>42586</v>
      </c>
      <c r="C2575" s="32"/>
      <c r="D2575" s="136">
        <v>121.65158333333333</v>
      </c>
      <c r="E2575" s="126">
        <v>180.52114583333335</v>
      </c>
      <c r="F2575" s="121">
        <v>294.68912499999999</v>
      </c>
      <c r="G2575" s="28"/>
      <c r="H2575" s="127">
        <v>119.5288125</v>
      </c>
      <c r="I2575" s="122">
        <v>61.039687499999999</v>
      </c>
      <c r="J2575" s="125">
        <v>236.81889583333333</v>
      </c>
      <c r="K2575" s="120">
        <v>77.180604166666669</v>
      </c>
      <c r="L2575" s="123">
        <v>32.303083333333333</v>
      </c>
      <c r="M2575" s="180">
        <f t="shared" si="237"/>
        <v>335.40916666666664</v>
      </c>
      <c r="N2575" s="124">
        <v>110.59508333333333</v>
      </c>
      <c r="O2575" s="119">
        <v>80.717083333333335</v>
      </c>
      <c r="P2575" s="135"/>
      <c r="Q2575" s="179">
        <v>9.3610833329999998</v>
      </c>
      <c r="R2575" s="58">
        <v>0</v>
      </c>
      <c r="S2575" s="180">
        <v>260.40916666666664</v>
      </c>
      <c r="T2575" s="180">
        <v>75</v>
      </c>
      <c r="V2575" s="24">
        <f t="shared" si="240"/>
        <v>1659.8153541663332</v>
      </c>
      <c r="X2575" s="5">
        <f t="shared" si="244"/>
        <v>77.899999999999991</v>
      </c>
      <c r="Z2575" s="20">
        <f t="shared" si="238"/>
        <v>1737.7153541663333</v>
      </c>
      <c r="AA2575" s="59">
        <f t="shared" si="236"/>
        <v>42586</v>
      </c>
      <c r="AB2575" s="136">
        <v>147.96189583333333</v>
      </c>
      <c r="AC2575" s="133">
        <v>349.1689791666667</v>
      </c>
      <c r="AD2575" s="134">
        <v>396.6792916666667</v>
      </c>
      <c r="AE2575" s="135">
        <v>226.13604166666667</v>
      </c>
      <c r="AF2575" s="130">
        <v>192.02270833333336</v>
      </c>
      <c r="AG2575" s="131">
        <v>36.062458333333339</v>
      </c>
      <c r="AH2575" s="128">
        <v>129.175375</v>
      </c>
      <c r="AI2575" s="28">
        <f t="shared" si="241"/>
        <v>0</v>
      </c>
      <c r="AJ2575" s="132">
        <v>15.755625</v>
      </c>
      <c r="AK2575" s="135">
        <v>0</v>
      </c>
      <c r="AL2575" s="28">
        <f t="shared" si="242"/>
        <v>0</v>
      </c>
      <c r="AM2575" s="28"/>
      <c r="AN2575" s="28"/>
      <c r="AQ2575" s="24">
        <f t="shared" si="243"/>
        <v>1492.9623750000003</v>
      </c>
      <c r="AS2575" s="47">
        <f t="shared" si="235"/>
        <v>201.25</v>
      </c>
      <c r="AU2575" s="20">
        <f t="shared" si="239"/>
        <v>1694.2123750000003</v>
      </c>
      <c r="AW2575" s="20">
        <f t="shared" si="234"/>
        <v>43.502979166333034</v>
      </c>
    </row>
    <row r="2576" spans="1:49" x14ac:dyDescent="0.25">
      <c r="A2576" t="str">
        <f>VLOOKUP($B2576,'Cushing Balance'!$C$2:$E$500,3,TRUE)</f>
        <v>312016</v>
      </c>
      <c r="B2576" s="38">
        <v>42587</v>
      </c>
      <c r="C2576" s="32"/>
      <c r="D2576" s="136">
        <v>500.0570208333333</v>
      </c>
      <c r="E2576" s="126">
        <v>115.37775000000001</v>
      </c>
      <c r="F2576" s="121">
        <v>336.07225</v>
      </c>
      <c r="G2576" s="28"/>
      <c r="H2576" s="127">
        <v>25.690416666666668</v>
      </c>
      <c r="I2576" s="122">
        <v>74.100729166666667</v>
      </c>
      <c r="J2576" s="125">
        <v>268.4272708333333</v>
      </c>
      <c r="K2576" s="120">
        <v>77.04002083333333</v>
      </c>
      <c r="L2576" s="123">
        <v>29.973624999999998</v>
      </c>
      <c r="M2576" s="180">
        <f t="shared" si="237"/>
        <v>266.08135416666664</v>
      </c>
      <c r="N2576" s="124">
        <v>128.57716666666667</v>
      </c>
      <c r="O2576" s="119">
        <v>78.769166666666678</v>
      </c>
      <c r="P2576" s="135"/>
      <c r="Q2576" s="179">
        <v>7.836979167</v>
      </c>
      <c r="R2576" s="58">
        <v>0</v>
      </c>
      <c r="S2576" s="180">
        <v>191.08135416666667</v>
      </c>
      <c r="T2576" s="180">
        <v>75</v>
      </c>
      <c r="V2576" s="24">
        <f t="shared" si="240"/>
        <v>1908.0037500003334</v>
      </c>
      <c r="X2576" s="5">
        <f t="shared" si="244"/>
        <v>77.899999999999991</v>
      </c>
      <c r="Z2576" s="20">
        <f t="shared" si="238"/>
        <v>1985.9037500003335</v>
      </c>
      <c r="AA2576" s="59">
        <f t="shared" si="236"/>
        <v>42587</v>
      </c>
      <c r="AB2576" s="136">
        <v>153.14704166666667</v>
      </c>
      <c r="AC2576" s="133">
        <v>375.93358333333333</v>
      </c>
      <c r="AD2576" s="134">
        <v>364.10045833333334</v>
      </c>
      <c r="AE2576" s="135">
        <v>327.06093750000002</v>
      </c>
      <c r="AF2576" s="130">
        <v>208.13445833333336</v>
      </c>
      <c r="AG2576" s="131">
        <v>35.193854166666661</v>
      </c>
      <c r="AH2576" s="128">
        <v>83.43845833333333</v>
      </c>
      <c r="AI2576" s="28">
        <f t="shared" si="241"/>
        <v>0</v>
      </c>
      <c r="AJ2576" s="132">
        <v>16.070520833333333</v>
      </c>
      <c r="AK2576" s="135">
        <v>0</v>
      </c>
      <c r="AL2576" s="28">
        <f t="shared" si="242"/>
        <v>0</v>
      </c>
      <c r="AM2576" s="28"/>
      <c r="AN2576" s="28"/>
      <c r="AQ2576" s="24">
        <f t="shared" si="243"/>
        <v>1563.0793125</v>
      </c>
      <c r="AS2576" s="47">
        <f t="shared" si="235"/>
        <v>201.25</v>
      </c>
      <c r="AU2576" s="20">
        <f t="shared" si="239"/>
        <v>1764.3293125</v>
      </c>
      <c r="AW2576" s="20">
        <f t="shared" si="234"/>
        <v>221.57443750033349</v>
      </c>
    </row>
    <row r="2577" spans="1:49" x14ac:dyDescent="0.25">
      <c r="A2577" t="str">
        <f>VLOOKUP($B2577,'Cushing Balance'!$C$2:$E$500,3,TRUE)</f>
        <v>322016</v>
      </c>
      <c r="B2577" s="38">
        <v>42588</v>
      </c>
      <c r="C2577" s="32"/>
      <c r="D2577" s="136">
        <v>123.02822916666668</v>
      </c>
      <c r="E2577" s="126">
        <v>138.63981250000001</v>
      </c>
      <c r="F2577" s="121">
        <v>331.79777083333329</v>
      </c>
      <c r="G2577" s="28"/>
      <c r="H2577" s="127">
        <v>0.14708333333333334</v>
      </c>
      <c r="I2577" s="122">
        <v>58.670770833333336</v>
      </c>
      <c r="J2577" s="125">
        <v>208.03408333333334</v>
      </c>
      <c r="K2577" s="120">
        <v>76.585187500000004</v>
      </c>
      <c r="L2577" s="123">
        <v>32.400187500000001</v>
      </c>
      <c r="M2577" s="180">
        <f t="shared" si="237"/>
        <v>214.46291666666664</v>
      </c>
      <c r="N2577" s="124">
        <v>122.03779166666668</v>
      </c>
      <c r="O2577" s="119">
        <v>79.209479166666668</v>
      </c>
      <c r="P2577" s="135"/>
      <c r="Q2577" s="179">
        <v>7.0941666669999996</v>
      </c>
      <c r="R2577" s="58">
        <v>0</v>
      </c>
      <c r="S2577" s="180">
        <v>139.46291666666664</v>
      </c>
      <c r="T2577" s="180">
        <v>75</v>
      </c>
      <c r="V2577" s="24">
        <f t="shared" si="240"/>
        <v>1392.1074791669998</v>
      </c>
      <c r="X2577" s="5">
        <f t="shared" si="244"/>
        <v>77.899999999999991</v>
      </c>
      <c r="Z2577" s="20">
        <f t="shared" si="238"/>
        <v>1470.0074791669999</v>
      </c>
      <c r="AA2577" s="59">
        <f t="shared" si="236"/>
        <v>42588</v>
      </c>
      <c r="AB2577" s="136">
        <v>152.98706250000001</v>
      </c>
      <c r="AC2577" s="133">
        <v>374.58433333333329</v>
      </c>
      <c r="AD2577" s="134">
        <v>337.61487499999998</v>
      </c>
      <c r="AE2577" s="135">
        <v>196.58045833333335</v>
      </c>
      <c r="AF2577" s="130">
        <v>203.3913125</v>
      </c>
      <c r="AG2577" s="131">
        <v>36.344791666666666</v>
      </c>
      <c r="AH2577" s="128">
        <v>101.82656249999999</v>
      </c>
      <c r="AI2577" s="28">
        <f t="shared" si="241"/>
        <v>0</v>
      </c>
      <c r="AJ2577" s="132">
        <v>15.590520833333333</v>
      </c>
      <c r="AK2577" s="135">
        <v>0</v>
      </c>
      <c r="AL2577" s="28">
        <f t="shared" si="242"/>
        <v>0</v>
      </c>
      <c r="AM2577" s="28"/>
      <c r="AN2577" s="28"/>
      <c r="AQ2577" s="24">
        <f t="shared" si="243"/>
        <v>1418.9199166666665</v>
      </c>
      <c r="AS2577" s="47">
        <f t="shared" si="235"/>
        <v>201.25</v>
      </c>
      <c r="AU2577" s="20">
        <f t="shared" si="239"/>
        <v>1620.1699166666665</v>
      </c>
      <c r="AW2577" s="20">
        <f t="shared" si="234"/>
        <v>-150.16243749966657</v>
      </c>
    </row>
    <row r="2578" spans="1:49" x14ac:dyDescent="0.25">
      <c r="A2578" t="str">
        <f>VLOOKUP($B2578,'Cushing Balance'!$C$2:$E$500,3,TRUE)</f>
        <v>322016</v>
      </c>
      <c r="B2578" s="38">
        <v>42589</v>
      </c>
      <c r="C2578" s="32"/>
      <c r="D2578" s="136">
        <v>322.41604166666667</v>
      </c>
      <c r="E2578" s="126">
        <v>162.66822916666666</v>
      </c>
      <c r="F2578" s="121">
        <v>283.33954166666666</v>
      </c>
      <c r="G2578" s="28"/>
      <c r="H2578" s="127">
        <v>39.000250000000001</v>
      </c>
      <c r="I2578" s="122">
        <v>54.565041666666666</v>
      </c>
      <c r="J2578" s="125">
        <v>210.24258333333336</v>
      </c>
      <c r="K2578" s="120">
        <v>76.151958333333326</v>
      </c>
      <c r="L2578" s="123">
        <v>32.285020833333334</v>
      </c>
      <c r="M2578" s="180">
        <f t="shared" si="237"/>
        <v>217.06716666666665</v>
      </c>
      <c r="N2578" s="124">
        <v>121.03947916666667</v>
      </c>
      <c r="O2578" s="119">
        <v>74.954187500000003</v>
      </c>
      <c r="P2578" s="135"/>
      <c r="Q2578" s="179">
        <v>10.420500000000001</v>
      </c>
      <c r="R2578" s="58">
        <v>0</v>
      </c>
      <c r="S2578" s="180">
        <v>142.06716666666665</v>
      </c>
      <c r="T2578" s="180">
        <v>75</v>
      </c>
      <c r="V2578" s="24">
        <f t="shared" si="240"/>
        <v>1604.15</v>
      </c>
      <c r="X2578" s="5">
        <f t="shared" si="244"/>
        <v>77.899999999999991</v>
      </c>
      <c r="Z2578" s="20">
        <f t="shared" si="238"/>
        <v>1682.0500000000002</v>
      </c>
      <c r="AA2578" s="59">
        <f t="shared" si="236"/>
        <v>42589</v>
      </c>
      <c r="AB2578" s="136">
        <v>140.73691666666664</v>
      </c>
      <c r="AC2578" s="133">
        <v>382.76039583333329</v>
      </c>
      <c r="AD2578" s="134">
        <v>345.174375</v>
      </c>
      <c r="AE2578" s="135">
        <v>264.44862499999999</v>
      </c>
      <c r="AF2578" s="130">
        <v>230.3901875</v>
      </c>
      <c r="AG2578" s="131">
        <v>29.812125000000002</v>
      </c>
      <c r="AH2578" s="128">
        <v>110.35724999999999</v>
      </c>
      <c r="AI2578" s="28">
        <f t="shared" si="241"/>
        <v>0</v>
      </c>
      <c r="AJ2578" s="132">
        <v>15.989520833333332</v>
      </c>
      <c r="AK2578" s="135">
        <v>0</v>
      </c>
      <c r="AL2578" s="28">
        <f t="shared" si="242"/>
        <v>0</v>
      </c>
      <c r="AM2578" s="28"/>
      <c r="AN2578" s="28"/>
      <c r="AQ2578" s="24">
        <f t="shared" si="243"/>
        <v>1519.6693958333331</v>
      </c>
      <c r="AS2578" s="47">
        <f t="shared" si="235"/>
        <v>201.25</v>
      </c>
      <c r="AU2578" s="20">
        <f t="shared" si="239"/>
        <v>1720.9193958333331</v>
      </c>
      <c r="AW2578" s="20">
        <f t="shared" si="234"/>
        <v>-38.869395833332874</v>
      </c>
    </row>
    <row r="2579" spans="1:49" x14ac:dyDescent="0.25">
      <c r="A2579" t="str">
        <f>VLOOKUP($B2579,'Cushing Balance'!$C$2:$E$500,3,TRUE)</f>
        <v>322016</v>
      </c>
      <c r="B2579" s="38">
        <v>42590</v>
      </c>
      <c r="C2579" s="32"/>
      <c r="D2579" s="136">
        <v>262.57499999999999</v>
      </c>
      <c r="E2579" s="135">
        <v>168.56700000000001</v>
      </c>
      <c r="F2579" s="135">
        <v>302.90300000000002</v>
      </c>
      <c r="G2579" s="28"/>
      <c r="H2579" s="135">
        <v>91.094999999999999</v>
      </c>
      <c r="I2579" s="135">
        <v>61.624000000000002</v>
      </c>
      <c r="J2579" s="135">
        <v>212.761</v>
      </c>
      <c r="K2579" s="135">
        <v>69.257000000000005</v>
      </c>
      <c r="L2579" s="135">
        <v>28.350999999999999</v>
      </c>
      <c r="M2579" s="180">
        <f t="shared" si="237"/>
        <v>214.36202083333333</v>
      </c>
      <c r="N2579" s="135">
        <v>54.064999999999998</v>
      </c>
      <c r="O2579" s="135">
        <v>71.658000000000001</v>
      </c>
      <c r="P2579" s="135"/>
      <c r="Q2579" s="179">
        <v>9.2260000000000009</v>
      </c>
      <c r="R2579" s="58">
        <v>0</v>
      </c>
      <c r="S2579" s="180">
        <v>139.36202083333333</v>
      </c>
      <c r="T2579" s="180">
        <v>75</v>
      </c>
      <c r="V2579" s="24">
        <f t="shared" si="240"/>
        <v>1546.4440208333338</v>
      </c>
      <c r="X2579" s="5">
        <f t="shared" si="244"/>
        <v>77.899999999999991</v>
      </c>
      <c r="Z2579" s="20">
        <f t="shared" si="238"/>
        <v>1624.3440208333338</v>
      </c>
      <c r="AA2579" s="59">
        <f t="shared" si="236"/>
        <v>42590</v>
      </c>
      <c r="AB2579" s="136">
        <v>146.119</v>
      </c>
      <c r="AC2579" s="135">
        <v>350.12700000000001</v>
      </c>
      <c r="AD2579" s="135">
        <v>403.92099999999999</v>
      </c>
      <c r="AE2579" s="135">
        <v>309.87299999999999</v>
      </c>
      <c r="AF2579" s="135">
        <v>210.06</v>
      </c>
      <c r="AG2579" s="135">
        <v>21.8</v>
      </c>
      <c r="AH2579" s="135">
        <v>115.26900000000001</v>
      </c>
      <c r="AI2579" s="28">
        <v>0</v>
      </c>
      <c r="AJ2579" s="135">
        <v>15.65</v>
      </c>
      <c r="AK2579" s="135">
        <v>0</v>
      </c>
      <c r="AL2579" s="28">
        <f t="shared" si="242"/>
        <v>0</v>
      </c>
      <c r="AM2579" s="28"/>
      <c r="AN2579" s="28"/>
      <c r="AQ2579" s="24">
        <f t="shared" si="243"/>
        <v>1572.819</v>
      </c>
      <c r="AS2579" s="47">
        <f t="shared" si="235"/>
        <v>201.25</v>
      </c>
      <c r="AU2579" s="20">
        <f t="shared" si="239"/>
        <v>1774.069</v>
      </c>
      <c r="AW2579" s="20">
        <f t="shared" si="234"/>
        <v>-149.72497916666612</v>
      </c>
    </row>
    <row r="2580" spans="1:49" x14ac:dyDescent="0.25">
      <c r="A2580" t="str">
        <f>VLOOKUP($B2580,'Cushing Balance'!$C$2:$E$500,3,TRUE)</f>
        <v>322016</v>
      </c>
      <c r="B2580" s="38">
        <v>42591</v>
      </c>
      <c r="C2580" s="32"/>
      <c r="D2580" s="136">
        <v>0</v>
      </c>
      <c r="E2580" s="135">
        <v>177.95400000000001</v>
      </c>
      <c r="F2580" s="135">
        <v>330.14499999999998</v>
      </c>
      <c r="G2580" s="28"/>
      <c r="H2580" s="135">
        <v>110.33199999999999</v>
      </c>
      <c r="I2580" s="135">
        <v>74.150999999999996</v>
      </c>
      <c r="J2580" s="135">
        <v>211.07499999999999</v>
      </c>
      <c r="K2580" s="135">
        <v>61.890999999999998</v>
      </c>
      <c r="L2580" s="135">
        <v>31.757999999999999</v>
      </c>
      <c r="M2580" s="180">
        <f t="shared" si="237"/>
        <v>220.15066666666667</v>
      </c>
      <c r="N2580" s="135">
        <v>94.700999999999993</v>
      </c>
      <c r="O2580" s="135">
        <v>79.69</v>
      </c>
      <c r="P2580" s="135"/>
      <c r="Q2580" s="179">
        <v>9.548</v>
      </c>
      <c r="R2580" s="58">
        <v>0</v>
      </c>
      <c r="S2580" s="180">
        <v>145.15066666666667</v>
      </c>
      <c r="T2580" s="180">
        <v>75</v>
      </c>
      <c r="V2580" s="24">
        <f t="shared" si="240"/>
        <v>1401.3956666666666</v>
      </c>
      <c r="X2580" s="5">
        <f t="shared" si="244"/>
        <v>77.899999999999991</v>
      </c>
      <c r="Z2580" s="20">
        <f t="shared" si="238"/>
        <v>1479.2956666666666</v>
      </c>
      <c r="AA2580" s="59">
        <f t="shared" si="236"/>
        <v>42591</v>
      </c>
      <c r="AB2580" s="136">
        <v>153.935</v>
      </c>
      <c r="AC2580" s="135">
        <v>349.89299999999997</v>
      </c>
      <c r="AD2580" s="135">
        <v>449.81299999999999</v>
      </c>
      <c r="AE2580" s="135">
        <v>332.39600000000002</v>
      </c>
      <c r="AF2580" s="135">
        <v>206.98699999999999</v>
      </c>
      <c r="AG2580" s="135">
        <v>37.094000000000001</v>
      </c>
      <c r="AH2580" s="135">
        <v>120.634</v>
      </c>
      <c r="AI2580" s="28">
        <v>0</v>
      </c>
      <c r="AJ2580" s="135">
        <v>16.372</v>
      </c>
      <c r="AK2580" s="135">
        <v>0</v>
      </c>
      <c r="AL2580" s="28">
        <f t="shared" si="242"/>
        <v>0</v>
      </c>
      <c r="AM2580" s="28"/>
      <c r="AN2580" s="28"/>
      <c r="AQ2580" s="24">
        <f t="shared" si="243"/>
        <v>1667.1240000000003</v>
      </c>
      <c r="AS2580" s="47">
        <f t="shared" si="235"/>
        <v>201.25</v>
      </c>
      <c r="AU2580" s="20">
        <f t="shared" si="239"/>
        <v>1868.3740000000003</v>
      </c>
      <c r="AW2580" s="20">
        <f t="shared" si="234"/>
        <v>-389.0783333333336</v>
      </c>
    </row>
    <row r="2581" spans="1:49" x14ac:dyDescent="0.25">
      <c r="A2581" t="str">
        <f>VLOOKUP($B2581,'Cushing Balance'!$C$2:$E$500,3,TRUE)</f>
        <v>322016</v>
      </c>
      <c r="B2581" s="38">
        <v>42592</v>
      </c>
      <c r="C2581" s="32"/>
      <c r="D2581" s="136">
        <v>8.1609999999999996</v>
      </c>
      <c r="E2581" s="135">
        <v>163.233</v>
      </c>
      <c r="F2581" s="135">
        <v>328.20100000000002</v>
      </c>
      <c r="G2581" s="28"/>
      <c r="H2581" s="135">
        <v>98.513999999999996</v>
      </c>
      <c r="I2581" s="135">
        <v>75.040000000000006</v>
      </c>
      <c r="J2581" s="135">
        <v>203.995</v>
      </c>
      <c r="K2581" s="135">
        <v>72.483000000000004</v>
      </c>
      <c r="L2581" s="135">
        <v>32</v>
      </c>
      <c r="M2581" s="180">
        <f t="shared" si="237"/>
        <v>223.97229166666665</v>
      </c>
      <c r="N2581" s="135">
        <v>105.57599999999999</v>
      </c>
      <c r="O2581" s="135">
        <v>78.8</v>
      </c>
      <c r="P2581" s="135"/>
      <c r="Q2581" s="179">
        <v>10.361000000000001</v>
      </c>
      <c r="R2581" s="179">
        <f>'ZE Download'!P8/1000</f>
        <v>0</v>
      </c>
      <c r="S2581" s="180">
        <v>148.97229166666665</v>
      </c>
      <c r="T2581" s="180">
        <v>75</v>
      </c>
      <c r="V2581" s="24">
        <f t="shared" si="240"/>
        <v>1400.3362916666667</v>
      </c>
      <c r="X2581" s="5">
        <f t="shared" si="244"/>
        <v>77.899999999999991</v>
      </c>
      <c r="Z2581" s="20">
        <f t="shared" si="238"/>
        <v>1478.2362916666668</v>
      </c>
      <c r="AA2581" s="59">
        <f t="shared" si="236"/>
        <v>42592</v>
      </c>
      <c r="AB2581" s="136">
        <v>153.54900000000001</v>
      </c>
      <c r="AC2581" s="135">
        <v>349.78</v>
      </c>
      <c r="AD2581" s="135">
        <v>438.23599999999999</v>
      </c>
      <c r="AE2581" s="135">
        <v>193.19</v>
      </c>
      <c r="AF2581" s="135">
        <v>219.149</v>
      </c>
      <c r="AG2581" s="135">
        <v>27.622</v>
      </c>
      <c r="AH2581" s="135">
        <v>97.977999999999994</v>
      </c>
      <c r="AI2581" s="28">
        <f t="shared" si="241"/>
        <v>0</v>
      </c>
      <c r="AJ2581" s="135">
        <v>16.02</v>
      </c>
      <c r="AK2581" s="135">
        <v>0</v>
      </c>
      <c r="AL2581" s="28">
        <f t="shared" si="242"/>
        <v>0</v>
      </c>
      <c r="AM2581" s="28"/>
      <c r="AN2581" s="28"/>
      <c r="AQ2581" s="24">
        <f t="shared" si="243"/>
        <v>1495.5240000000001</v>
      </c>
      <c r="AS2581" s="47">
        <f t="shared" si="235"/>
        <v>201.25</v>
      </c>
      <c r="AU2581" s="20">
        <f t="shared" si="239"/>
        <v>1696.7740000000001</v>
      </c>
      <c r="AW2581" s="20">
        <f t="shared" si="234"/>
        <v>-218.53770833333328</v>
      </c>
    </row>
    <row r="2582" spans="1:49" x14ac:dyDescent="0.25">
      <c r="A2582" t="str">
        <f>VLOOKUP($B2582,'Cushing Balance'!$C$2:$E$500,3,TRUE)</f>
        <v>322016</v>
      </c>
      <c r="B2582" s="38">
        <v>42593</v>
      </c>
      <c r="C2582" s="32"/>
      <c r="D2582" s="136">
        <v>390.35700000000003</v>
      </c>
      <c r="E2582" s="135">
        <v>162.93199999999999</v>
      </c>
      <c r="F2582" s="135">
        <v>312.113</v>
      </c>
      <c r="G2582" s="28"/>
      <c r="H2582" s="135">
        <v>88.138000000000005</v>
      </c>
      <c r="I2582" s="135">
        <v>58.963999999999999</v>
      </c>
      <c r="J2582" s="135">
        <v>249.61500000000001</v>
      </c>
      <c r="K2582" s="135">
        <v>71.843999999999994</v>
      </c>
      <c r="L2582" s="135">
        <v>32.295000000000002</v>
      </c>
      <c r="M2582" s="180">
        <f t="shared" si="237"/>
        <v>290.09199999999998</v>
      </c>
      <c r="N2582" s="135">
        <v>101.938</v>
      </c>
      <c r="O2582" s="135">
        <v>80.378</v>
      </c>
      <c r="P2582" s="135"/>
      <c r="Q2582" s="179">
        <v>10.073</v>
      </c>
      <c r="R2582" s="179">
        <f>'ZE Download'!P9/1000</f>
        <v>0</v>
      </c>
      <c r="S2582" s="180">
        <v>215.09200000000001</v>
      </c>
      <c r="T2582" s="180">
        <v>75</v>
      </c>
      <c r="V2582" s="24">
        <f t="shared" si="240"/>
        <v>1848.7390000000005</v>
      </c>
      <c r="X2582" s="5">
        <f t="shared" si="244"/>
        <v>77.899999999999991</v>
      </c>
      <c r="Z2582" s="20">
        <f t="shared" si="238"/>
        <v>1926.6390000000006</v>
      </c>
      <c r="AA2582" s="59">
        <f t="shared" si="236"/>
        <v>42593</v>
      </c>
      <c r="AB2582" s="136">
        <v>149.11600000000001</v>
      </c>
      <c r="AC2582" s="135">
        <v>351.66399999999999</v>
      </c>
      <c r="AD2582" s="135">
        <v>442.42</v>
      </c>
      <c r="AE2582" s="135">
        <v>299.89400000000001</v>
      </c>
      <c r="AF2582" s="135">
        <v>215.452</v>
      </c>
      <c r="AG2582" s="135">
        <v>35.320999999999998</v>
      </c>
      <c r="AH2582" s="135">
        <v>146.01900000000001</v>
      </c>
      <c r="AI2582" s="28">
        <v>0</v>
      </c>
      <c r="AJ2582" s="135">
        <v>16.399999999999999</v>
      </c>
      <c r="AK2582" s="135">
        <v>0</v>
      </c>
      <c r="AL2582" s="28">
        <f t="shared" si="242"/>
        <v>0</v>
      </c>
      <c r="AM2582" s="28"/>
      <c r="AN2582" s="28"/>
      <c r="AQ2582" s="24">
        <f t="shared" si="243"/>
        <v>1656.2860000000001</v>
      </c>
      <c r="AS2582" s="47">
        <f t="shared" si="235"/>
        <v>201.25</v>
      </c>
      <c r="AU2582" s="20">
        <f t="shared" si="239"/>
        <v>1857.5360000000001</v>
      </c>
      <c r="AW2582" s="20">
        <f t="shared" si="234"/>
        <v>69.10300000000052</v>
      </c>
    </row>
    <row r="2583" spans="1:49" x14ac:dyDescent="0.25">
      <c r="A2583" t="str">
        <f>VLOOKUP($B2583,'Cushing Balance'!$C$2:$E$500,3,TRUE)</f>
        <v>322016</v>
      </c>
      <c r="B2583" s="38">
        <v>42594</v>
      </c>
      <c r="C2583" s="32"/>
      <c r="D2583" s="136">
        <v>0</v>
      </c>
      <c r="E2583" s="135">
        <v>152.17400000000001</v>
      </c>
      <c r="F2583" s="135">
        <v>325.85599999999999</v>
      </c>
      <c r="G2583" s="28"/>
      <c r="H2583" s="135">
        <v>68.983000000000004</v>
      </c>
      <c r="I2583" s="135">
        <v>64.7</v>
      </c>
      <c r="J2583" s="135">
        <v>290.11399999999998</v>
      </c>
      <c r="K2583" s="135">
        <v>74.950999999999993</v>
      </c>
      <c r="L2583" s="135">
        <v>31.385999999999999</v>
      </c>
      <c r="M2583" s="180">
        <f t="shared" si="237"/>
        <v>325.01706250000001</v>
      </c>
      <c r="N2583" s="135">
        <v>95.043000000000006</v>
      </c>
      <c r="O2583" s="135">
        <v>72.414000000000001</v>
      </c>
      <c r="P2583" s="28"/>
      <c r="Q2583" s="179">
        <v>7.2670000000000003</v>
      </c>
      <c r="R2583" s="179">
        <f>'ZE Download'!P10/1000</f>
        <v>0</v>
      </c>
      <c r="S2583" s="180">
        <v>250.01706250000001</v>
      </c>
      <c r="T2583" s="180">
        <v>75</v>
      </c>
      <c r="V2583" s="24">
        <f t="shared" si="240"/>
        <v>1507.9050625</v>
      </c>
      <c r="X2583" s="5">
        <f t="shared" si="244"/>
        <v>77.899999999999991</v>
      </c>
      <c r="Z2583" s="20">
        <f t="shared" si="238"/>
        <v>1585.8050625000001</v>
      </c>
      <c r="AA2583" s="59">
        <f t="shared" si="236"/>
        <v>42594</v>
      </c>
      <c r="AB2583" s="136">
        <v>152.91900000000001</v>
      </c>
      <c r="AC2583" s="135">
        <v>357.09699999999998</v>
      </c>
      <c r="AD2583" s="135">
        <v>444.89699999999999</v>
      </c>
      <c r="AE2583" s="135">
        <v>280.45600000000002</v>
      </c>
      <c r="AF2583" s="135">
        <v>226.852</v>
      </c>
      <c r="AG2583" s="135">
        <v>34.213999999999999</v>
      </c>
      <c r="AH2583" s="135">
        <v>119.289</v>
      </c>
      <c r="AI2583" s="28">
        <f t="shared" si="241"/>
        <v>0</v>
      </c>
      <c r="AJ2583" s="135">
        <v>16.184999999999999</v>
      </c>
      <c r="AK2583" s="135">
        <v>0</v>
      </c>
      <c r="AL2583" s="28">
        <f t="shared" si="242"/>
        <v>0</v>
      </c>
      <c r="AM2583" s="28"/>
      <c r="AN2583" s="28"/>
      <c r="AQ2583" s="24">
        <f t="shared" si="243"/>
        <v>1631.9090000000001</v>
      </c>
      <c r="AS2583" s="47">
        <f t="shared" si="235"/>
        <v>201.25</v>
      </c>
      <c r="AU2583" s="20">
        <f t="shared" si="239"/>
        <v>1833.1590000000001</v>
      </c>
      <c r="AW2583" s="20">
        <f t="shared" si="234"/>
        <v>-247.35393750000003</v>
      </c>
    </row>
    <row r="2584" spans="1:49" x14ac:dyDescent="0.25">
      <c r="A2584" t="str">
        <f>VLOOKUP($B2584,'Cushing Balance'!$C$2:$E$500,3,TRUE)</f>
        <v>332016</v>
      </c>
      <c r="B2584" s="38">
        <v>42595</v>
      </c>
      <c r="C2584" s="32"/>
      <c r="D2584" s="136">
        <v>409.21199999999999</v>
      </c>
      <c r="E2584" s="135">
        <v>165.21600000000001</v>
      </c>
      <c r="F2584" s="135">
        <v>300.83100000000002</v>
      </c>
      <c r="G2584" s="28"/>
      <c r="H2584" s="135">
        <v>73.102000000000004</v>
      </c>
      <c r="I2584" s="135">
        <v>85.293999999999997</v>
      </c>
      <c r="J2584" s="135">
        <v>262.08800000000002</v>
      </c>
      <c r="K2584" s="135">
        <v>66.116</v>
      </c>
      <c r="L2584" s="135">
        <v>30.329000000000001</v>
      </c>
      <c r="M2584" s="180">
        <f t="shared" si="237"/>
        <v>318.14014583333335</v>
      </c>
      <c r="N2584" s="135">
        <v>98.831000000000003</v>
      </c>
      <c r="O2584" s="135">
        <v>77.927999999999997</v>
      </c>
      <c r="P2584" s="28"/>
      <c r="Q2584" s="179">
        <v>9.4670000000000005</v>
      </c>
      <c r="R2584" s="179">
        <f>'ZE Download'!P11/1000</f>
        <v>0</v>
      </c>
      <c r="S2584" s="180">
        <v>243.14014583333335</v>
      </c>
      <c r="T2584" s="180">
        <v>75</v>
      </c>
      <c r="V2584" s="24">
        <f t="shared" si="240"/>
        <v>1896.5541458333332</v>
      </c>
      <c r="X2584" s="5">
        <f t="shared" si="244"/>
        <v>77.899999999999991</v>
      </c>
      <c r="Z2584" s="20">
        <f t="shared" si="238"/>
        <v>1974.4541458333333</v>
      </c>
      <c r="AA2584" s="59">
        <f t="shared" si="236"/>
        <v>42595</v>
      </c>
      <c r="AB2584" s="136">
        <v>153.322</v>
      </c>
      <c r="AC2584" s="135">
        <v>362.10399999999998</v>
      </c>
      <c r="AD2584" s="135">
        <v>433.476</v>
      </c>
      <c r="AE2584" s="135">
        <v>139.952</v>
      </c>
      <c r="AF2584" s="135">
        <v>227.16900000000001</v>
      </c>
      <c r="AG2584" s="135">
        <v>34.743000000000002</v>
      </c>
      <c r="AH2584" s="135">
        <v>102.29900000000001</v>
      </c>
      <c r="AI2584" s="28">
        <f t="shared" si="241"/>
        <v>0</v>
      </c>
      <c r="AJ2584" s="135">
        <v>16.306999999999999</v>
      </c>
      <c r="AK2584" s="135">
        <v>0</v>
      </c>
      <c r="AL2584" s="28">
        <f t="shared" si="242"/>
        <v>0</v>
      </c>
      <c r="AM2584" s="28"/>
      <c r="AN2584" s="28"/>
      <c r="AQ2584" s="24">
        <f t="shared" si="243"/>
        <v>1469.3719999999998</v>
      </c>
      <c r="AS2584" s="47">
        <f t="shared" si="235"/>
        <v>201.25</v>
      </c>
      <c r="AU2584" s="20">
        <f t="shared" si="239"/>
        <v>1670.6219999999998</v>
      </c>
      <c r="AW2584" s="20">
        <f t="shared" si="234"/>
        <v>303.83214583333347</v>
      </c>
    </row>
    <row r="2585" spans="1:49" x14ac:dyDescent="0.25">
      <c r="A2585" t="str">
        <f>VLOOKUP($B2585,'Cushing Balance'!$C$2:$E$500,3,TRUE)</f>
        <v>332016</v>
      </c>
      <c r="B2585" s="38">
        <v>42596</v>
      </c>
      <c r="C2585" s="32"/>
      <c r="D2585" s="136">
        <v>429.22500000000002</v>
      </c>
      <c r="E2585" s="135">
        <v>112.494</v>
      </c>
      <c r="F2585" s="135">
        <v>271.96499999999997</v>
      </c>
      <c r="G2585" s="28"/>
      <c r="H2585" s="135">
        <v>100.289</v>
      </c>
      <c r="I2585" s="135">
        <v>51.622</v>
      </c>
      <c r="J2585" s="135">
        <v>281.38600000000002</v>
      </c>
      <c r="K2585" s="135">
        <v>75.995999999999995</v>
      </c>
      <c r="L2585" s="135">
        <v>30.702000000000002</v>
      </c>
      <c r="M2585" s="180">
        <f t="shared" si="237"/>
        <v>317.88108333333332</v>
      </c>
      <c r="N2585" s="135">
        <v>105.282</v>
      </c>
      <c r="O2585" s="135">
        <v>77.001000000000005</v>
      </c>
      <c r="P2585" s="28"/>
      <c r="Q2585" s="179">
        <v>8.4420000000000002</v>
      </c>
      <c r="R2585" s="179">
        <f>'ZE Download'!P12/1000</f>
        <v>0</v>
      </c>
      <c r="S2585" s="180">
        <v>242.88108333333335</v>
      </c>
      <c r="T2585" s="180">
        <v>75</v>
      </c>
      <c r="V2585" s="24">
        <f t="shared" si="240"/>
        <v>1862.2850833333332</v>
      </c>
      <c r="X2585" s="5">
        <f t="shared" si="244"/>
        <v>77.899999999999991</v>
      </c>
      <c r="Z2585" s="20">
        <f t="shared" si="238"/>
        <v>1940.1850833333333</v>
      </c>
      <c r="AA2585" s="59">
        <f t="shared" si="236"/>
        <v>42596</v>
      </c>
      <c r="AB2585" s="136">
        <v>153.57900000000001</v>
      </c>
      <c r="AC2585" s="135">
        <v>359.75</v>
      </c>
      <c r="AD2585" s="135">
        <v>438.24200000000002</v>
      </c>
      <c r="AE2585" s="135">
        <v>261.536</v>
      </c>
      <c r="AF2585" s="135">
        <v>236.346</v>
      </c>
      <c r="AG2585" s="135">
        <v>35.997</v>
      </c>
      <c r="AH2585" s="135">
        <v>128.98099999999999</v>
      </c>
      <c r="AI2585" s="28">
        <f t="shared" si="241"/>
        <v>0</v>
      </c>
      <c r="AJ2585" s="135">
        <v>16.297000000000001</v>
      </c>
      <c r="AK2585" s="135">
        <v>0</v>
      </c>
      <c r="AL2585" s="28">
        <f t="shared" si="242"/>
        <v>0</v>
      </c>
      <c r="AM2585" s="28"/>
      <c r="AN2585" s="28"/>
      <c r="AQ2585" s="24">
        <f t="shared" si="243"/>
        <v>1630.7280000000001</v>
      </c>
      <c r="AS2585" s="47">
        <f>315*0.74-10-20</f>
        <v>203.1</v>
      </c>
      <c r="AU2585" s="20">
        <f t="shared" si="239"/>
        <v>1833.828</v>
      </c>
      <c r="AW2585" s="20">
        <f t="shared" si="234"/>
        <v>106.35708333333332</v>
      </c>
    </row>
    <row r="2586" spans="1:49" x14ac:dyDescent="0.25">
      <c r="A2586" t="str">
        <f>VLOOKUP($B2586,'Cushing Balance'!$C$2:$E$500,3,TRUE)</f>
        <v>332016</v>
      </c>
      <c r="B2586" s="38">
        <v>42597</v>
      </c>
      <c r="C2586" s="32"/>
      <c r="D2586" s="136">
        <v>249.07300000000001</v>
      </c>
      <c r="E2586" s="135">
        <v>178.56800000000001</v>
      </c>
      <c r="F2586" s="135">
        <v>292.60899999999998</v>
      </c>
      <c r="G2586" s="28"/>
      <c r="H2586" s="135">
        <v>88.873000000000005</v>
      </c>
      <c r="I2586" s="135">
        <v>52.511000000000003</v>
      </c>
      <c r="J2586" s="135">
        <v>267.678</v>
      </c>
      <c r="K2586" s="135">
        <v>69.161000000000001</v>
      </c>
      <c r="L2586" s="135">
        <v>31.692</v>
      </c>
      <c r="M2586" s="180">
        <f t="shared" si="237"/>
        <v>386.82985416666668</v>
      </c>
      <c r="N2586" s="135">
        <v>102.563</v>
      </c>
      <c r="O2586" s="135">
        <v>79.358999999999995</v>
      </c>
      <c r="P2586" s="28"/>
      <c r="Q2586" s="179">
        <v>9.4589999999999996</v>
      </c>
      <c r="R2586" s="179">
        <f>'ZE Download'!P13/1000</f>
        <v>0</v>
      </c>
      <c r="S2586" s="180">
        <v>311.82985416666668</v>
      </c>
      <c r="T2586" s="180">
        <v>75</v>
      </c>
      <c r="V2586" s="24">
        <f t="shared" si="240"/>
        <v>1808.3758541666668</v>
      </c>
      <c r="X2586" s="5">
        <f t="shared" si="244"/>
        <v>77.899999999999991</v>
      </c>
      <c r="Z2586" s="20">
        <f t="shared" si="238"/>
        <v>1886.2758541666669</v>
      </c>
      <c r="AA2586" s="59">
        <f t="shared" si="236"/>
        <v>42597</v>
      </c>
      <c r="AB2586" s="136">
        <v>152.49799999999999</v>
      </c>
      <c r="AC2586" s="135">
        <v>374.69299999999998</v>
      </c>
      <c r="AD2586" s="135">
        <v>439.726</v>
      </c>
      <c r="AE2586" s="135">
        <v>320.31299999999999</v>
      </c>
      <c r="AF2586" s="135">
        <v>233.22900000000001</v>
      </c>
      <c r="AG2586" s="135">
        <v>31.786999999999999</v>
      </c>
      <c r="AH2586" s="135">
        <v>68.819000000000003</v>
      </c>
      <c r="AI2586" s="28">
        <f t="shared" si="241"/>
        <v>0</v>
      </c>
      <c r="AJ2586" s="135">
        <v>16.177</v>
      </c>
      <c r="AK2586" s="135">
        <v>0</v>
      </c>
      <c r="AL2586" s="28">
        <f t="shared" si="242"/>
        <v>0</v>
      </c>
      <c r="AM2586" s="28"/>
      <c r="AN2586" s="28"/>
      <c r="AQ2586" s="24">
        <f t="shared" si="243"/>
        <v>1637.242</v>
      </c>
      <c r="AS2586" s="47">
        <f>315*0.74-10-20</f>
        <v>203.1</v>
      </c>
      <c r="AU2586" s="20">
        <f t="shared" si="239"/>
        <v>1840.3419999999999</v>
      </c>
      <c r="AW2586" s="20">
        <f t="shared" si="234"/>
        <v>45.933854166667061</v>
      </c>
    </row>
    <row r="2587" spans="1:49" x14ac:dyDescent="0.25">
      <c r="A2587" t="str">
        <f>VLOOKUP($B2587,'Cushing Balance'!$C$2:$E$500,3,TRUE)</f>
        <v>332016</v>
      </c>
      <c r="B2587" s="38">
        <v>42598</v>
      </c>
      <c r="C2587" s="32"/>
      <c r="D2587" s="136">
        <v>255.06700000000001</v>
      </c>
      <c r="E2587" s="135">
        <v>156.19399999999999</v>
      </c>
      <c r="F2587" s="135">
        <v>265.36500000000001</v>
      </c>
      <c r="G2587" s="28"/>
      <c r="H2587" s="135">
        <v>42.938000000000002</v>
      </c>
      <c r="I2587" s="135">
        <v>55.674999999999997</v>
      </c>
      <c r="J2587" s="135">
        <v>225.64400000000001</v>
      </c>
      <c r="K2587" s="135">
        <v>68.92</v>
      </c>
      <c r="L2587" s="135">
        <v>31.015999999999998</v>
      </c>
      <c r="M2587" s="180">
        <f t="shared" si="237"/>
        <v>378.2562708333333</v>
      </c>
      <c r="N2587" s="135">
        <v>96.527000000000001</v>
      </c>
      <c r="O2587" s="135">
        <v>76.930999999999997</v>
      </c>
      <c r="P2587" s="28"/>
      <c r="Q2587" s="179">
        <v>7.4989999999999997</v>
      </c>
      <c r="R2587" s="179">
        <f>'ZE Download'!P14/1000</f>
        <v>0</v>
      </c>
      <c r="S2587" s="180">
        <v>303.2562708333333</v>
      </c>
      <c r="T2587" s="180">
        <v>75</v>
      </c>
      <c r="V2587" s="24">
        <f t="shared" si="240"/>
        <v>1660.0322708333333</v>
      </c>
      <c r="X2587" s="5">
        <f t="shared" si="244"/>
        <v>77.899999999999991</v>
      </c>
      <c r="Z2587" s="20">
        <f t="shared" si="238"/>
        <v>1737.9322708333334</v>
      </c>
      <c r="AA2587" s="59">
        <f t="shared" si="236"/>
        <v>42598</v>
      </c>
      <c r="AB2587" s="136">
        <v>154.053</v>
      </c>
      <c r="AC2587" s="135">
        <v>342.947</v>
      </c>
      <c r="AD2587" s="135">
        <v>428.27100000000002</v>
      </c>
      <c r="AE2587" s="135">
        <v>318.94499999999999</v>
      </c>
      <c r="AF2587" s="135">
        <v>233.01300000000001</v>
      </c>
      <c r="AG2587" s="135">
        <v>32.212000000000003</v>
      </c>
      <c r="AH2587" s="135">
        <v>139.91300000000001</v>
      </c>
      <c r="AI2587" s="28">
        <v>0</v>
      </c>
      <c r="AJ2587" s="135">
        <v>16.155999999999999</v>
      </c>
      <c r="AK2587" s="135">
        <v>0</v>
      </c>
      <c r="AL2587" s="28">
        <v>0</v>
      </c>
      <c r="AM2587" s="28"/>
      <c r="AN2587" s="28"/>
      <c r="AQ2587" s="24">
        <f t="shared" si="243"/>
        <v>1665.5099999999998</v>
      </c>
      <c r="AS2587" s="47">
        <f>315*0.74-10-20-45</f>
        <v>158.1</v>
      </c>
      <c r="AU2587" s="20">
        <f t="shared" si="239"/>
        <v>1823.6099999999997</v>
      </c>
      <c r="AW2587" s="20">
        <f t="shared" si="234"/>
        <v>-85.677729166666268</v>
      </c>
    </row>
    <row r="2588" spans="1:49" x14ac:dyDescent="0.25">
      <c r="A2588" t="str">
        <f>VLOOKUP($B2588,'Cushing Balance'!$C$2:$E$500,3,TRUE)</f>
        <v>332016</v>
      </c>
      <c r="B2588" s="38">
        <v>42599</v>
      </c>
      <c r="C2588" s="32"/>
      <c r="D2588" s="136">
        <v>258.38600000000002</v>
      </c>
      <c r="E2588" s="135">
        <v>109.187</v>
      </c>
      <c r="F2588" s="135">
        <v>311.06200000000001</v>
      </c>
      <c r="G2588" s="28"/>
      <c r="H2588" s="135">
        <v>50.722999999999999</v>
      </c>
      <c r="I2588" s="135">
        <v>41.808</v>
      </c>
      <c r="J2588" s="135">
        <v>221.00800000000001</v>
      </c>
      <c r="K2588" s="135">
        <v>69.427000000000007</v>
      </c>
      <c r="L2588" s="135">
        <v>32.56</v>
      </c>
      <c r="M2588" s="180">
        <f t="shared" si="237"/>
        <v>411.31702083333329</v>
      </c>
      <c r="N2588" s="135">
        <v>96.227999999999994</v>
      </c>
      <c r="O2588" s="135">
        <v>79.278999999999996</v>
      </c>
      <c r="P2588" s="28"/>
      <c r="Q2588" s="179">
        <v>6.8</v>
      </c>
      <c r="R2588" s="179">
        <f>'ZE Download'!P15/1000</f>
        <v>0</v>
      </c>
      <c r="S2588" s="180">
        <v>336.31702083333329</v>
      </c>
      <c r="T2588" s="180">
        <v>75</v>
      </c>
      <c r="V2588" s="24">
        <f t="shared" si="240"/>
        <v>1687.7850208333332</v>
      </c>
      <c r="X2588" s="5">
        <f t="shared" si="244"/>
        <v>77.899999999999991</v>
      </c>
      <c r="Z2588" s="20">
        <f t="shared" si="238"/>
        <v>1765.6850208333333</v>
      </c>
      <c r="AA2588" s="59">
        <f t="shared" si="236"/>
        <v>42599</v>
      </c>
      <c r="AB2588" s="136">
        <v>150.38</v>
      </c>
      <c r="AC2588" s="135">
        <v>336.05</v>
      </c>
      <c r="AD2588" s="135">
        <v>399.87900000000002</v>
      </c>
      <c r="AE2588" s="135">
        <v>156.86799999999999</v>
      </c>
      <c r="AF2588" s="135">
        <v>236.25299999999999</v>
      </c>
      <c r="AG2588" s="135">
        <v>28.440999999999999</v>
      </c>
      <c r="AH2588" s="135">
        <v>106.90300000000001</v>
      </c>
      <c r="AI2588" s="28">
        <v>0</v>
      </c>
      <c r="AJ2588" s="135">
        <v>16.423999999999999</v>
      </c>
      <c r="AK2588" s="135">
        <v>0</v>
      </c>
      <c r="AL2588" s="28">
        <f t="shared" si="242"/>
        <v>0</v>
      </c>
      <c r="AM2588" s="28"/>
      <c r="AN2588" s="28"/>
      <c r="AQ2588" s="24">
        <f t="shared" si="243"/>
        <v>1431.1979999999999</v>
      </c>
      <c r="AS2588" s="47">
        <f>315*0.74-10-20-45</f>
        <v>158.1</v>
      </c>
      <c r="AU2588" s="20">
        <f t="shared" si="239"/>
        <v>1589.2979999999998</v>
      </c>
      <c r="AW2588" s="20">
        <f t="shared" si="234"/>
        <v>176.38702083333351</v>
      </c>
    </row>
    <row r="2589" spans="1:49" x14ac:dyDescent="0.25">
      <c r="A2589" t="str">
        <f>VLOOKUP($B2589,'Cushing Balance'!$C$2:$E$500,3,TRUE)</f>
        <v>332016</v>
      </c>
      <c r="B2589" s="38">
        <v>42600</v>
      </c>
      <c r="C2589" s="32"/>
      <c r="D2589" s="136">
        <v>259.81799999999998</v>
      </c>
      <c r="E2589" s="135">
        <v>75.254000000000005</v>
      </c>
      <c r="F2589" s="135">
        <v>297.15899999999999</v>
      </c>
      <c r="G2589" s="28"/>
      <c r="H2589" s="135">
        <v>45.031999999999996</v>
      </c>
      <c r="I2589" s="135">
        <v>54.506</v>
      </c>
      <c r="J2589" s="135">
        <v>241.90100000000001</v>
      </c>
      <c r="K2589" s="135">
        <v>65.203999999999994</v>
      </c>
      <c r="L2589" s="135">
        <v>32.69</v>
      </c>
      <c r="M2589" s="180">
        <f t="shared" si="237"/>
        <v>342.35750000000002</v>
      </c>
      <c r="N2589" s="135">
        <v>98.745000000000005</v>
      </c>
      <c r="O2589" s="135">
        <v>79.429000000000002</v>
      </c>
      <c r="P2589" s="28"/>
      <c r="Q2589" s="179">
        <v>7.5149999999999997</v>
      </c>
      <c r="R2589" s="179">
        <f>'ZE Download'!P16/1000</f>
        <v>0</v>
      </c>
      <c r="S2589" s="180">
        <v>267.35750000000002</v>
      </c>
      <c r="T2589" s="180">
        <v>75</v>
      </c>
      <c r="V2589" s="24">
        <f t="shared" si="240"/>
        <v>1599.6105000000005</v>
      </c>
      <c r="X2589" s="5">
        <f t="shared" si="244"/>
        <v>77.899999999999991</v>
      </c>
      <c r="Z2589" s="20">
        <f t="shared" si="238"/>
        <v>1677.5105000000005</v>
      </c>
      <c r="AA2589" s="59">
        <f t="shared" si="236"/>
        <v>42600</v>
      </c>
      <c r="AB2589" s="136">
        <v>146.72999999999999</v>
      </c>
      <c r="AC2589" s="135">
        <v>351.68400000000003</v>
      </c>
      <c r="AD2589" s="135">
        <v>449.48399999999998</v>
      </c>
      <c r="AE2589" s="135">
        <v>248.88399999999999</v>
      </c>
      <c r="AF2589" s="135">
        <v>233.23</v>
      </c>
      <c r="AG2589" s="135">
        <v>29.62</v>
      </c>
      <c r="AH2589" s="135">
        <v>116.063</v>
      </c>
      <c r="AI2589" s="28">
        <f t="shared" si="241"/>
        <v>0</v>
      </c>
      <c r="AJ2589" s="135">
        <v>16.350999999999999</v>
      </c>
      <c r="AK2589" s="135">
        <v>0</v>
      </c>
      <c r="AL2589" s="28">
        <v>0</v>
      </c>
      <c r="AM2589" s="28"/>
      <c r="AN2589" s="28"/>
      <c r="AQ2589" s="24">
        <f t="shared" si="243"/>
        <v>1592.0459999999998</v>
      </c>
      <c r="AS2589" s="47">
        <f>315*0.74-45</f>
        <v>188.1</v>
      </c>
      <c r="AU2589" s="20">
        <f t="shared" si="239"/>
        <v>1780.1459999999997</v>
      </c>
      <c r="AW2589" s="20">
        <f t="shared" si="234"/>
        <v>-102.63549999999918</v>
      </c>
    </row>
    <row r="2590" spans="1:49" x14ac:dyDescent="0.25">
      <c r="A2590" t="str">
        <f>VLOOKUP($B2590,'Cushing Balance'!$C$2:$E$500,3,TRUE)</f>
        <v>332016</v>
      </c>
      <c r="B2590" s="38">
        <v>42601</v>
      </c>
      <c r="C2590" s="32"/>
      <c r="D2590" s="136">
        <v>202.417</v>
      </c>
      <c r="E2590" s="135">
        <v>46.8</v>
      </c>
      <c r="F2590" s="135">
        <v>290.64</v>
      </c>
      <c r="G2590" s="28"/>
      <c r="H2590" s="135">
        <v>78.174999999999997</v>
      </c>
      <c r="I2590" s="135">
        <v>86.789000000000001</v>
      </c>
      <c r="J2590" s="135">
        <v>249.26599999999999</v>
      </c>
      <c r="K2590" s="135">
        <v>71.977999999999994</v>
      </c>
      <c r="L2590" s="135">
        <v>32.591000000000001</v>
      </c>
      <c r="M2590" s="180">
        <f t="shared" si="237"/>
        <v>325.00827083333331</v>
      </c>
      <c r="N2590" s="135">
        <v>97.242000000000004</v>
      </c>
      <c r="O2590" s="135">
        <v>79.367000000000004</v>
      </c>
      <c r="P2590" s="28"/>
      <c r="Q2590" s="179">
        <v>7.83</v>
      </c>
      <c r="R2590" s="179">
        <f>'ZE Download'!P17/1000</f>
        <v>0</v>
      </c>
      <c r="S2590" s="180">
        <v>250.00827083333334</v>
      </c>
      <c r="T2590" s="180">
        <v>75</v>
      </c>
      <c r="V2590" s="24">
        <f t="shared" si="240"/>
        <v>1568.1032708333328</v>
      </c>
      <c r="X2590" s="5">
        <f t="shared" si="244"/>
        <v>77.899999999999991</v>
      </c>
      <c r="Z2590" s="20">
        <f t="shared" si="238"/>
        <v>1646.0032708333329</v>
      </c>
      <c r="AA2590" s="59">
        <f t="shared" si="236"/>
        <v>42601</v>
      </c>
      <c r="AB2590" s="136">
        <v>152.881</v>
      </c>
      <c r="AC2590" s="135">
        <v>362.96899999999999</v>
      </c>
      <c r="AD2590" s="135">
        <v>374.87299999999999</v>
      </c>
      <c r="AE2590" s="135">
        <v>296.089</v>
      </c>
      <c r="AF2590" s="135">
        <v>235.34</v>
      </c>
      <c r="AG2590" s="135">
        <v>34.252000000000002</v>
      </c>
      <c r="AH2590" s="135">
        <v>135.054</v>
      </c>
      <c r="AI2590" s="28">
        <f t="shared" si="241"/>
        <v>0</v>
      </c>
      <c r="AJ2590" s="135">
        <v>13.766999999999999</v>
      </c>
      <c r="AK2590" s="135">
        <v>0</v>
      </c>
      <c r="AL2590" s="28">
        <f t="shared" si="242"/>
        <v>0</v>
      </c>
      <c r="AM2590" s="28"/>
      <c r="AN2590" s="28"/>
      <c r="AQ2590" s="24">
        <f t="shared" si="243"/>
        <v>1605.2249999999999</v>
      </c>
      <c r="AS2590" s="47">
        <f>315*0.74-45</f>
        <v>188.1</v>
      </c>
      <c r="AU2590" s="20">
        <f t="shared" si="239"/>
        <v>1793.3249999999998</v>
      </c>
      <c r="AW2590" s="20">
        <f t="shared" si="234"/>
        <v>-147.32172916666696</v>
      </c>
    </row>
    <row r="2591" spans="1:49" x14ac:dyDescent="0.25">
      <c r="A2591" t="str">
        <f>VLOOKUP($B2591,'Cushing Balance'!$C$2:$E$500,3,TRUE)</f>
        <v>342016</v>
      </c>
      <c r="B2591" s="38">
        <v>42602</v>
      </c>
      <c r="C2591" s="32"/>
      <c r="D2591" s="136">
        <v>231.84100000000001</v>
      </c>
      <c r="E2591" s="135">
        <v>130.386</v>
      </c>
      <c r="F2591" s="135">
        <v>279.09500000000003</v>
      </c>
      <c r="G2591" s="28"/>
      <c r="H2591" s="135">
        <v>78.174999999999997</v>
      </c>
      <c r="I2591" s="135">
        <v>78.313000000000002</v>
      </c>
      <c r="J2591" s="135">
        <v>252.96899999999999</v>
      </c>
      <c r="K2591" s="135">
        <v>64.394000000000005</v>
      </c>
      <c r="L2591" s="135">
        <v>32.137</v>
      </c>
      <c r="M2591" s="180">
        <f t="shared" si="237"/>
        <v>221.46787499999999</v>
      </c>
      <c r="N2591" s="135">
        <v>104.30200000000001</v>
      </c>
      <c r="O2591" s="135">
        <v>79.463999999999999</v>
      </c>
      <c r="P2591" s="28"/>
      <c r="Q2591" s="179">
        <v>4.8789999999999996</v>
      </c>
      <c r="R2591" s="179">
        <f>'ZE Download'!P18/1000</f>
        <v>0</v>
      </c>
      <c r="S2591" s="180">
        <v>221.46787499999999</v>
      </c>
      <c r="T2591" s="180">
        <v>0</v>
      </c>
      <c r="V2591" s="24">
        <f t="shared" si="240"/>
        <v>1557.4228749999997</v>
      </c>
      <c r="X2591" s="5">
        <f t="shared" si="244"/>
        <v>77.899999999999991</v>
      </c>
      <c r="Z2591" s="20">
        <f t="shared" si="238"/>
        <v>1635.3228749999998</v>
      </c>
      <c r="AA2591" s="59">
        <f t="shared" si="236"/>
        <v>42602</v>
      </c>
      <c r="AB2591" s="136">
        <v>152.92099999999999</v>
      </c>
      <c r="AC2591" s="135">
        <v>274.77300000000002</v>
      </c>
      <c r="AD2591" s="135">
        <v>421.61700000000002</v>
      </c>
      <c r="AE2591" s="135">
        <v>153.61500000000001</v>
      </c>
      <c r="AF2591" s="135">
        <v>231.45099999999999</v>
      </c>
      <c r="AG2591" s="135">
        <v>37.950000000000003</v>
      </c>
      <c r="AH2591" s="135">
        <v>77.063000000000002</v>
      </c>
      <c r="AI2591" s="28">
        <f t="shared" si="241"/>
        <v>0</v>
      </c>
      <c r="AJ2591" s="135">
        <v>17.077999999999999</v>
      </c>
      <c r="AK2591" s="135">
        <v>0</v>
      </c>
      <c r="AL2591" s="28">
        <f t="shared" si="242"/>
        <v>0</v>
      </c>
      <c r="AM2591" s="28"/>
      <c r="AN2591" s="28"/>
      <c r="AQ2591" s="24">
        <f t="shared" si="243"/>
        <v>1366.4680000000001</v>
      </c>
      <c r="AS2591" s="47">
        <f>315*0.85-45</f>
        <v>222.75</v>
      </c>
      <c r="AU2591" s="20">
        <f t="shared" si="239"/>
        <v>1589.2180000000001</v>
      </c>
      <c r="AW2591" s="20">
        <f t="shared" si="234"/>
        <v>46.104874999999765</v>
      </c>
    </row>
    <row r="2592" spans="1:49" x14ac:dyDescent="0.25">
      <c r="A2592" t="str">
        <f>VLOOKUP($B2592,'Cushing Balance'!$C$2:$E$500,3,TRUE)</f>
        <v>342016</v>
      </c>
      <c r="B2592" s="38">
        <v>42603</v>
      </c>
      <c r="C2592" s="32"/>
      <c r="D2592" s="136">
        <v>203.25899999999999</v>
      </c>
      <c r="E2592" s="135">
        <v>137.958</v>
      </c>
      <c r="F2592" s="135">
        <v>318.76299999999998</v>
      </c>
      <c r="G2592" s="28"/>
      <c r="H2592" s="135">
        <v>27.687000000000001</v>
      </c>
      <c r="I2592" s="135">
        <v>46.555999999999997</v>
      </c>
      <c r="J2592" s="135">
        <v>266.93700000000001</v>
      </c>
      <c r="K2592" s="135">
        <v>61.591999999999999</v>
      </c>
      <c r="L2592" s="135">
        <v>31.919</v>
      </c>
      <c r="M2592" s="180">
        <f t="shared" si="237"/>
        <v>318.48008333333331</v>
      </c>
      <c r="N2592" s="135">
        <v>99.552000000000007</v>
      </c>
      <c r="O2592" s="135">
        <v>78.400000000000006</v>
      </c>
      <c r="P2592" s="28"/>
      <c r="Q2592" s="179">
        <v>4.492</v>
      </c>
      <c r="R2592" s="179">
        <f>'ZE Download'!P19/1000</f>
        <v>0</v>
      </c>
      <c r="S2592" s="180">
        <v>318.48008333333331</v>
      </c>
      <c r="T2592" s="180">
        <v>0</v>
      </c>
      <c r="V2592" s="24">
        <f t="shared" si="240"/>
        <v>1595.5950833333336</v>
      </c>
      <c r="X2592" s="5">
        <f t="shared" si="244"/>
        <v>77.899999999999991</v>
      </c>
      <c r="Z2592" s="20">
        <f t="shared" si="238"/>
        <v>1673.4950833333337</v>
      </c>
      <c r="AA2592" s="59">
        <f t="shared" si="236"/>
        <v>42603</v>
      </c>
      <c r="AB2592" s="136">
        <v>147.977</v>
      </c>
      <c r="AC2592" s="135">
        <v>378.13499999999999</v>
      </c>
      <c r="AD2592" s="135">
        <v>446.43599999999998</v>
      </c>
      <c r="AE2592" s="135">
        <v>160.387</v>
      </c>
      <c r="AF2592" s="135">
        <v>233.52699999999999</v>
      </c>
      <c r="AG2592" s="135">
        <v>33.259</v>
      </c>
      <c r="AH2592" s="135">
        <v>108.657</v>
      </c>
      <c r="AI2592" s="28">
        <f t="shared" si="241"/>
        <v>0</v>
      </c>
      <c r="AJ2592" s="135">
        <v>16.588999999999999</v>
      </c>
      <c r="AK2592" s="135">
        <v>0</v>
      </c>
      <c r="AL2592" s="28">
        <f t="shared" si="242"/>
        <v>0</v>
      </c>
      <c r="AM2592" s="28"/>
      <c r="AN2592" s="28"/>
      <c r="AQ2592" s="24">
        <f t="shared" si="243"/>
        <v>1524.9669999999999</v>
      </c>
      <c r="AS2592" s="47">
        <f>315*0.85</f>
        <v>267.75</v>
      </c>
      <c r="AU2592" s="20">
        <f t="shared" si="239"/>
        <v>1792.7169999999999</v>
      </c>
      <c r="AW2592" s="20">
        <f t="shared" si="234"/>
        <v>-119.22191666666617</v>
      </c>
    </row>
    <row r="2593" spans="1:49" x14ac:dyDescent="0.25">
      <c r="A2593" t="str">
        <f>VLOOKUP($B2593,'Cushing Balance'!$C$2:$E$500,3,TRUE)</f>
        <v>342016</v>
      </c>
      <c r="B2593" s="38">
        <v>42604</v>
      </c>
      <c r="C2593" s="32"/>
      <c r="D2593" s="136">
        <v>205.10300000000001</v>
      </c>
      <c r="E2593" s="135">
        <v>152.21299999999999</v>
      </c>
      <c r="F2593" s="135">
        <v>164.45699999999999</v>
      </c>
      <c r="G2593" s="28"/>
      <c r="H2593" s="135">
        <v>63.374000000000002</v>
      </c>
      <c r="I2593" s="135">
        <v>57.497</v>
      </c>
      <c r="J2593" s="135">
        <v>251.30799999999999</v>
      </c>
      <c r="K2593" s="135">
        <v>65.756</v>
      </c>
      <c r="L2593" s="135">
        <v>32.264000000000003</v>
      </c>
      <c r="M2593" s="180">
        <f t="shared" si="237"/>
        <v>358.69979166666667</v>
      </c>
      <c r="N2593" s="135">
        <v>95.465999999999994</v>
      </c>
      <c r="O2593" s="135">
        <v>77.055999999999997</v>
      </c>
      <c r="P2593" s="28"/>
      <c r="Q2593" s="179">
        <v>4.9260000000000002</v>
      </c>
      <c r="R2593" s="179">
        <f>'ZE Download'!P20/1000</f>
        <v>0</v>
      </c>
      <c r="S2593" s="180">
        <v>358.69979166666667</v>
      </c>
      <c r="T2593" s="180">
        <v>0</v>
      </c>
      <c r="V2593" s="24">
        <f t="shared" si="240"/>
        <v>1528.1197916666665</v>
      </c>
      <c r="X2593" s="5">
        <f t="shared" si="244"/>
        <v>77.899999999999991</v>
      </c>
      <c r="Z2593" s="20">
        <f t="shared" si="238"/>
        <v>1606.0197916666666</v>
      </c>
      <c r="AA2593" s="59">
        <f t="shared" si="236"/>
        <v>42604</v>
      </c>
      <c r="AB2593" s="136">
        <v>153.64400000000001</v>
      </c>
      <c r="AC2593" s="135">
        <v>355.90800000000002</v>
      </c>
      <c r="AD2593" s="135">
        <v>446.625</v>
      </c>
      <c r="AE2593" s="135">
        <v>325.48899999999998</v>
      </c>
      <c r="AF2593" s="135">
        <v>126.004</v>
      </c>
      <c r="AG2593" s="135">
        <v>23.827999999999999</v>
      </c>
      <c r="AH2593" s="135">
        <v>100.306</v>
      </c>
      <c r="AI2593" s="28">
        <f t="shared" si="241"/>
        <v>0</v>
      </c>
      <c r="AJ2593" s="135">
        <v>6.415</v>
      </c>
      <c r="AK2593" s="135">
        <v>0</v>
      </c>
      <c r="AL2593" s="28">
        <f t="shared" si="242"/>
        <v>0</v>
      </c>
      <c r="AM2593" s="28"/>
      <c r="AN2593" s="28"/>
      <c r="AQ2593" s="24">
        <f t="shared" si="243"/>
        <v>1538.2189999999998</v>
      </c>
      <c r="AS2593" s="47">
        <f t="shared" ref="AS2593:AS2600" si="245">315*0.85</f>
        <v>267.75</v>
      </c>
      <c r="AU2593" s="20">
        <f t="shared" si="239"/>
        <v>1805.9689999999998</v>
      </c>
      <c r="AW2593" s="20">
        <f t="shared" si="234"/>
        <v>-199.94920833333322</v>
      </c>
    </row>
    <row r="2594" spans="1:49" x14ac:dyDescent="0.25">
      <c r="A2594" t="str">
        <f>VLOOKUP($B2594,'Cushing Balance'!$C$2:$E$500,3,TRUE)</f>
        <v>342016</v>
      </c>
      <c r="B2594" s="38">
        <v>42605</v>
      </c>
      <c r="C2594" s="32"/>
      <c r="D2594" s="136">
        <v>158.15</v>
      </c>
      <c r="E2594" s="135">
        <v>163.87</v>
      </c>
      <c r="F2594" s="135">
        <v>314.75099999999998</v>
      </c>
      <c r="G2594" s="28"/>
      <c r="H2594" s="135">
        <v>114.23099999999999</v>
      </c>
      <c r="I2594" s="135">
        <v>71.122</v>
      </c>
      <c r="J2594" s="135">
        <v>250.97200000000001</v>
      </c>
      <c r="K2594" s="135">
        <v>77.569000000000003</v>
      </c>
      <c r="L2594" s="135">
        <v>32.570999999999998</v>
      </c>
      <c r="M2594" s="180">
        <f t="shared" si="237"/>
        <v>221.51652083333335</v>
      </c>
      <c r="N2594" s="135">
        <v>81.432000000000002</v>
      </c>
      <c r="O2594" s="135">
        <v>78.552999999999997</v>
      </c>
      <c r="P2594" s="28"/>
      <c r="Q2594" s="179">
        <v>8.7889999999999997</v>
      </c>
      <c r="R2594" s="179">
        <f>'ZE Download'!P21/1000</f>
        <v>0</v>
      </c>
      <c r="S2594" s="180">
        <v>221.51652083333335</v>
      </c>
      <c r="T2594" s="180">
        <v>0</v>
      </c>
      <c r="V2594" s="24">
        <f>SUM(D2594:R2594)</f>
        <v>1573.5265208333333</v>
      </c>
      <c r="X2594" s="5">
        <f t="shared" si="244"/>
        <v>77.899999999999991</v>
      </c>
      <c r="Z2594" s="20">
        <f t="shared" si="238"/>
        <v>1651.4265208333334</v>
      </c>
      <c r="AA2594" s="59">
        <f t="shared" si="236"/>
        <v>42605</v>
      </c>
      <c r="AB2594" s="136">
        <v>152.22200000000001</v>
      </c>
      <c r="AC2594" s="135">
        <v>362.745</v>
      </c>
      <c r="AD2594" s="135">
        <v>449.66699999999997</v>
      </c>
      <c r="AE2594" s="135">
        <v>334.74400000000003</v>
      </c>
      <c r="AF2594" s="135">
        <v>142.161</v>
      </c>
      <c r="AG2594" s="135">
        <v>30.701000000000001</v>
      </c>
      <c r="AH2594" s="135">
        <v>112.867</v>
      </c>
      <c r="AI2594" s="28">
        <v>0</v>
      </c>
      <c r="AJ2594" s="135">
        <v>0.52100000000000002</v>
      </c>
      <c r="AK2594" s="135">
        <v>0</v>
      </c>
      <c r="AL2594" s="28">
        <v>0</v>
      </c>
      <c r="AM2594" s="28"/>
      <c r="AN2594" s="28"/>
      <c r="AQ2594" s="24">
        <f t="shared" si="243"/>
        <v>1585.6280000000002</v>
      </c>
      <c r="AS2594" s="47">
        <f t="shared" si="245"/>
        <v>267.75</v>
      </c>
      <c r="AU2594" s="20">
        <f t="shared" si="239"/>
        <v>1853.3780000000002</v>
      </c>
      <c r="AW2594" s="20">
        <f t="shared" si="234"/>
        <v>-201.95147916666679</v>
      </c>
    </row>
    <row r="2595" spans="1:49" x14ac:dyDescent="0.25">
      <c r="A2595" t="str">
        <f>VLOOKUP($B2595,'Cushing Balance'!$C$2:$E$500,3,TRUE)</f>
        <v>342016</v>
      </c>
      <c r="B2595" s="38">
        <v>42606</v>
      </c>
      <c r="C2595" s="32"/>
      <c r="D2595" s="136">
        <v>243.13800000000001</v>
      </c>
      <c r="E2595" s="135">
        <v>86.905000000000001</v>
      </c>
      <c r="F2595" s="135">
        <v>345.02499999999998</v>
      </c>
      <c r="G2595" s="28"/>
      <c r="H2595" s="135">
        <v>116.295</v>
      </c>
      <c r="I2595" s="135">
        <v>58.826000000000001</v>
      </c>
      <c r="J2595" s="135">
        <v>284.26100000000002</v>
      </c>
      <c r="K2595" s="135">
        <v>71.566000000000003</v>
      </c>
      <c r="L2595" s="135">
        <v>33.210999999999999</v>
      </c>
      <c r="M2595" s="180">
        <f t="shared" ref="M2595:M2626" si="246">S2595+T2595</f>
        <v>234.42022916666664</v>
      </c>
      <c r="N2595" s="135">
        <v>90.668000000000006</v>
      </c>
      <c r="O2595" s="135">
        <v>78.954999999999998</v>
      </c>
      <c r="P2595" s="28"/>
      <c r="Q2595" s="179">
        <v>10.869</v>
      </c>
      <c r="R2595" s="179">
        <f>'ZE Download'!P22/1000</f>
        <v>0</v>
      </c>
      <c r="S2595" s="180">
        <v>234.42022916666664</v>
      </c>
      <c r="T2595" s="180">
        <v>0</v>
      </c>
      <c r="V2595" s="24">
        <f t="shared" si="240"/>
        <v>1654.1392291666664</v>
      </c>
      <c r="X2595" s="5">
        <f t="shared" si="244"/>
        <v>77.899999999999991</v>
      </c>
      <c r="Z2595" s="20">
        <f t="shared" si="238"/>
        <v>1732.0392291666665</v>
      </c>
      <c r="AA2595" s="59">
        <f t="shared" si="236"/>
        <v>42606</v>
      </c>
      <c r="AB2595" s="136">
        <v>152.21100000000001</v>
      </c>
      <c r="AC2595" s="135">
        <v>354.971</v>
      </c>
      <c r="AD2595" s="135">
        <v>403.53</v>
      </c>
      <c r="AE2595" s="135">
        <v>193.446</v>
      </c>
      <c r="AF2595" s="135">
        <v>150.97999999999999</v>
      </c>
      <c r="AG2595" s="135">
        <v>36.371000000000002</v>
      </c>
      <c r="AH2595" s="135">
        <v>138.268</v>
      </c>
      <c r="AI2595" s="28">
        <v>0</v>
      </c>
      <c r="AJ2595" s="135">
        <v>13.958</v>
      </c>
      <c r="AK2595" s="135">
        <f t="shared" ref="AK2595:AL2640" si="247">AVERAGE(AK2580:AK2594)</f>
        <v>0</v>
      </c>
      <c r="AL2595" s="28">
        <f t="shared" si="242"/>
        <v>0</v>
      </c>
      <c r="AM2595" s="28"/>
      <c r="AN2595" s="28"/>
      <c r="AQ2595" s="24">
        <f t="shared" si="243"/>
        <v>1443.7350000000001</v>
      </c>
      <c r="AS2595" s="47">
        <f t="shared" si="245"/>
        <v>267.75</v>
      </c>
      <c r="AU2595" s="20">
        <f t="shared" si="239"/>
        <v>1711.4850000000001</v>
      </c>
      <c r="AW2595" s="20">
        <f t="shared" si="234"/>
        <v>20.554229166666346</v>
      </c>
    </row>
    <row r="2596" spans="1:49" x14ac:dyDescent="0.25">
      <c r="A2596" t="str">
        <f>VLOOKUP($B2596,'Cushing Balance'!$C$2:$E$500,3,TRUE)</f>
        <v>342016</v>
      </c>
      <c r="B2596" s="38">
        <v>42607</v>
      </c>
      <c r="C2596" s="32"/>
      <c r="D2596" s="136">
        <f>'ZE Download'!B23/1000</f>
        <v>407.525958</v>
      </c>
      <c r="E2596" s="179">
        <f>'ZE Download'!C23/1000</f>
        <v>61.190624999999997</v>
      </c>
      <c r="F2596" s="179">
        <f>'ZE Download'!D23/1000</f>
        <v>336.567521</v>
      </c>
      <c r="G2596" s="28"/>
      <c r="H2596" s="179">
        <f>'ZE Download'!E23/1000</f>
        <v>116.295</v>
      </c>
      <c r="I2596" s="179">
        <f>'ZE Download'!F23/1000</f>
        <v>65.227812</v>
      </c>
      <c r="J2596" s="179">
        <f>'ZE Download'!G23/1000</f>
        <v>307.78337499999998</v>
      </c>
      <c r="K2596" s="179">
        <f>'ZE Download'!H23/1000</f>
        <v>74.645750000000007</v>
      </c>
      <c r="L2596" s="179">
        <f>'ZE Download'!I23/1000</f>
        <v>32.838457999999996</v>
      </c>
      <c r="M2596" s="180">
        <f t="shared" si="246"/>
        <v>195.41860399999999</v>
      </c>
      <c r="N2596" s="179">
        <f>'ZE Download'!K23/1000</f>
        <v>95.526187999999991</v>
      </c>
      <c r="O2596" s="179">
        <f>'ZE Download'!L23/1000</f>
        <v>74.53185400000001</v>
      </c>
      <c r="P2596" s="179">
        <f>'ZE Download'!M23/1000</f>
        <v>0</v>
      </c>
      <c r="Q2596" s="179">
        <v>8.632396</v>
      </c>
      <c r="R2596" s="179">
        <f>'ZE Download'!P23/1000</f>
        <v>0</v>
      </c>
      <c r="S2596" s="180">
        <f>'ZE Download'!J23/1000</f>
        <v>195.41860399999999</v>
      </c>
      <c r="T2596" s="180">
        <v>0</v>
      </c>
      <c r="V2596" s="24">
        <f t="shared" ref="V2596:V2601" si="248">SUM(D2596:R2596)</f>
        <v>1776.1835409999999</v>
      </c>
      <c r="X2596" s="5">
        <f t="shared" si="244"/>
        <v>77.899999999999991</v>
      </c>
      <c r="Z2596" s="20">
        <f t="shared" si="238"/>
        <v>1854.083541</v>
      </c>
      <c r="AA2596" s="59">
        <f t="shared" si="236"/>
        <v>42607</v>
      </c>
      <c r="AB2596" s="136">
        <f>'ZE Download'!Q23/1000</f>
        <v>151.91916699999999</v>
      </c>
      <c r="AC2596" s="179">
        <f>'ZE Download'!R23/1000</f>
        <v>351.54979200000002</v>
      </c>
      <c r="AD2596" s="179">
        <f>'ZE Download'!S23/1000</f>
        <v>405.539333</v>
      </c>
      <c r="AE2596" s="179">
        <f>'ZE Download'!T23/1000</f>
        <v>167.26608300000001</v>
      </c>
      <c r="AF2596" s="179">
        <f>'ZE Download'!U23/1000</f>
        <v>155.588729</v>
      </c>
      <c r="AG2596" s="179">
        <f>'ZE Download'!V23/1000</f>
        <v>31.698167000000002</v>
      </c>
      <c r="AH2596" s="179">
        <f>'ZE Download'!W23/1000</f>
        <v>128.45070799999999</v>
      </c>
      <c r="AI2596" s="28">
        <f t="shared" si="241"/>
        <v>0</v>
      </c>
      <c r="AJ2596" s="179">
        <f>'ZE Download'!X23/1000</f>
        <v>16.598937999999997</v>
      </c>
      <c r="AK2596" s="179">
        <f t="shared" si="247"/>
        <v>0</v>
      </c>
      <c r="AL2596" s="28">
        <f t="shared" si="242"/>
        <v>0</v>
      </c>
      <c r="AM2596" s="28"/>
      <c r="AN2596" s="28"/>
      <c r="AQ2596" s="24">
        <f t="shared" si="243"/>
        <v>1408.6109170000002</v>
      </c>
      <c r="AS2596" s="47">
        <f t="shared" si="245"/>
        <v>267.75</v>
      </c>
      <c r="AU2596" s="20">
        <f t="shared" si="239"/>
        <v>1676.3609170000002</v>
      </c>
      <c r="AW2596" s="20">
        <f t="shared" si="234"/>
        <v>177.72262399999977</v>
      </c>
    </row>
    <row r="2597" spans="1:49" x14ac:dyDescent="0.25">
      <c r="A2597" t="str">
        <f>VLOOKUP($B2597,'Cushing Balance'!$C$2:$E$500,3,TRUE)</f>
        <v>342016</v>
      </c>
      <c r="B2597" s="38">
        <v>42608</v>
      </c>
      <c r="C2597" s="32"/>
      <c r="D2597" s="136">
        <f>'ZE Download'!B24/1000</f>
        <v>164.800771</v>
      </c>
      <c r="E2597" s="179">
        <f>'ZE Download'!C24/1000</f>
        <v>163.365521</v>
      </c>
      <c r="F2597" s="179">
        <f>'ZE Download'!D24/1000</f>
        <v>318.93977100000001</v>
      </c>
      <c r="G2597" s="28"/>
      <c r="H2597" s="179">
        <f>'ZE Download'!E24/1000</f>
        <v>77.754041999999998</v>
      </c>
      <c r="I2597" s="179">
        <f>'ZE Download'!F24/1000</f>
        <v>79.341812000000004</v>
      </c>
      <c r="J2597" s="179">
        <f>'ZE Download'!G24/1000</f>
        <v>313.80349999999999</v>
      </c>
      <c r="K2597" s="179">
        <f>'ZE Download'!H24/1000</f>
        <v>72.428583000000003</v>
      </c>
      <c r="L2597" s="179">
        <f>'ZE Download'!I24/1000</f>
        <v>32.993791999999999</v>
      </c>
      <c r="M2597" s="180">
        <f t="shared" si="246"/>
        <v>86.725395666666657</v>
      </c>
      <c r="N2597" s="179">
        <f>'ZE Download'!K24/1000</f>
        <v>86.273854</v>
      </c>
      <c r="O2597" s="179">
        <f>'ZE Download'!L24/1000</f>
        <v>79.926104000000009</v>
      </c>
      <c r="P2597" s="179">
        <f>'ZE Download'!M24/1000</f>
        <v>0</v>
      </c>
      <c r="Q2597" s="179">
        <v>6.6197080000000001</v>
      </c>
      <c r="R2597" s="179">
        <f>'ZE Download'!P24/1000</f>
        <v>0</v>
      </c>
      <c r="S2597" s="180">
        <f>'ZE Download'!J24/1000</f>
        <v>146.058729</v>
      </c>
      <c r="T2597" s="180">
        <f>-178/3</f>
        <v>-59.333333333333336</v>
      </c>
      <c r="V2597" s="24">
        <f t="shared" si="248"/>
        <v>1482.9728536666664</v>
      </c>
      <c r="X2597" s="5">
        <f t="shared" si="244"/>
        <v>77.899999999999991</v>
      </c>
      <c r="Z2597" s="20">
        <f t="shared" si="238"/>
        <v>1560.8728536666665</v>
      </c>
      <c r="AA2597" s="59">
        <f t="shared" si="236"/>
        <v>42608</v>
      </c>
      <c r="AB2597" s="136">
        <f>'ZE Download'!Q24/1000</f>
        <v>150.90814600000002</v>
      </c>
      <c r="AC2597" s="179">
        <f>'ZE Download'!R24/1000</f>
        <v>352.440292</v>
      </c>
      <c r="AD2597" s="179">
        <f>'ZE Download'!S24/1000</f>
        <v>438.68568800000003</v>
      </c>
      <c r="AE2597" s="179">
        <f>'ZE Download'!T24/1000</f>
        <v>219.20685399999999</v>
      </c>
      <c r="AF2597" s="179">
        <f>'ZE Download'!U24/1000</f>
        <v>130.52518799999999</v>
      </c>
      <c r="AG2597" s="179">
        <f>'ZE Download'!V24/1000</f>
        <v>35.342979</v>
      </c>
      <c r="AH2597" s="179">
        <f>'ZE Download'!W24/1000</f>
        <v>75.322270999999986</v>
      </c>
      <c r="AI2597" s="28">
        <f t="shared" si="241"/>
        <v>0</v>
      </c>
      <c r="AJ2597" s="179">
        <f>'ZE Download'!X24/1000</f>
        <v>16.920167000000003</v>
      </c>
      <c r="AK2597" s="179">
        <f t="shared" si="247"/>
        <v>0</v>
      </c>
      <c r="AL2597" s="28">
        <f t="shared" si="242"/>
        <v>0</v>
      </c>
      <c r="AM2597" s="28"/>
      <c r="AN2597" s="28"/>
      <c r="AQ2597" s="24">
        <f t="shared" si="243"/>
        <v>1419.3515850000001</v>
      </c>
      <c r="AS2597" s="47">
        <f t="shared" si="245"/>
        <v>267.75</v>
      </c>
      <c r="AU2597" s="20">
        <f t="shared" si="239"/>
        <v>1687.1015850000001</v>
      </c>
      <c r="AW2597" s="20">
        <f t="shared" si="234"/>
        <v>-126.2287313333336</v>
      </c>
    </row>
    <row r="2598" spans="1:49" x14ac:dyDescent="0.25">
      <c r="A2598" t="str">
        <f>VLOOKUP($B2598,'Cushing Balance'!$C$2:$E$500,3,TRUE)</f>
        <v>352016</v>
      </c>
      <c r="B2598" s="38">
        <v>42609</v>
      </c>
      <c r="C2598" s="32"/>
      <c r="D2598" s="136">
        <f>'ZE Download'!B25/1000</f>
        <v>427.410438</v>
      </c>
      <c r="E2598" s="179">
        <f>'ZE Download'!C25/1000</f>
        <v>140.48518799999999</v>
      </c>
      <c r="F2598" s="179">
        <f>'ZE Download'!D25/1000</f>
        <v>264.38822899999997</v>
      </c>
      <c r="G2598" s="28"/>
      <c r="H2598" s="179">
        <f>'ZE Download'!E25/1000</f>
        <v>48.035938000000002</v>
      </c>
      <c r="I2598" s="179">
        <f>'ZE Download'!F25/1000</f>
        <v>70.428083000000001</v>
      </c>
      <c r="J2598" s="179">
        <f>'ZE Download'!G25/1000</f>
        <v>287.85218800000001</v>
      </c>
      <c r="K2598" s="179">
        <f>'ZE Download'!H25/1000</f>
        <v>70.506520999999992</v>
      </c>
      <c r="L2598" s="179">
        <f>'ZE Download'!I25/1000</f>
        <v>32.882688000000002</v>
      </c>
      <c r="M2598" s="180">
        <f t="shared" si="246"/>
        <v>169.61462466666666</v>
      </c>
      <c r="N2598" s="179">
        <f>'ZE Download'!K25/1000</f>
        <v>90.02606200000001</v>
      </c>
      <c r="O2598" s="179">
        <f>'ZE Download'!L25/1000</f>
        <v>73.318770999999998</v>
      </c>
      <c r="P2598" s="179">
        <f>'ZE Download'!M25/1000</f>
        <v>0</v>
      </c>
      <c r="Q2598" s="179">
        <v>4.4113540000000002</v>
      </c>
      <c r="R2598" s="179">
        <f>'ZE Download'!P25/1000</f>
        <v>0</v>
      </c>
      <c r="S2598" s="180">
        <f>'ZE Download'!J25/1000</f>
        <v>228.947958</v>
      </c>
      <c r="T2598" s="180">
        <f>-178/3</f>
        <v>-59.333333333333336</v>
      </c>
      <c r="V2598" s="24">
        <f t="shared" si="248"/>
        <v>1679.3600846666666</v>
      </c>
      <c r="X2598" s="5">
        <f t="shared" si="244"/>
        <v>77.899999999999991</v>
      </c>
      <c r="Z2598" s="20">
        <f t="shared" si="238"/>
        <v>1757.2600846666667</v>
      </c>
      <c r="AA2598" s="59">
        <f t="shared" si="236"/>
        <v>42609</v>
      </c>
      <c r="AB2598" s="136">
        <f>'ZE Download'!Q25/1000</f>
        <v>151.92770800000002</v>
      </c>
      <c r="AC2598" s="179">
        <f>'ZE Download'!R25/1000</f>
        <v>352.05483299999997</v>
      </c>
      <c r="AD2598" s="179">
        <f>'ZE Download'!S25/1000</f>
        <v>449.98897899999997</v>
      </c>
      <c r="AE2598" s="179">
        <f>'ZE Download'!T25/1000</f>
        <v>143.198104</v>
      </c>
      <c r="AF2598" s="179">
        <f>'ZE Download'!U25/1000</f>
        <v>189.450875</v>
      </c>
      <c r="AG2598" s="179">
        <f>'ZE Download'!V25/1000</f>
        <v>36.632582999999997</v>
      </c>
      <c r="AH2598" s="179">
        <f>'ZE Download'!W25/1000</f>
        <v>116.494271</v>
      </c>
      <c r="AI2598" s="28">
        <f t="shared" si="241"/>
        <v>0</v>
      </c>
      <c r="AJ2598" s="179">
        <f>'ZE Download'!X25/1000</f>
        <v>17.060646000000002</v>
      </c>
      <c r="AK2598" s="179">
        <f t="shared" si="247"/>
        <v>0</v>
      </c>
      <c r="AL2598" s="28">
        <f t="shared" si="242"/>
        <v>0</v>
      </c>
      <c r="AM2598" s="28"/>
      <c r="AN2598" s="28"/>
      <c r="AQ2598" s="24">
        <f t="shared" si="243"/>
        <v>1456.8079989999999</v>
      </c>
      <c r="AS2598" s="47">
        <f t="shared" si="245"/>
        <v>267.75</v>
      </c>
      <c r="AU2598" s="20">
        <f t="shared" si="239"/>
        <v>1724.5579989999999</v>
      </c>
      <c r="AW2598" s="20">
        <f t="shared" si="234"/>
        <v>32.70208566666679</v>
      </c>
    </row>
    <row r="2599" spans="1:49" x14ac:dyDescent="0.25">
      <c r="A2599" t="str">
        <f>VLOOKUP($B2599,'Cushing Balance'!$C$2:$E$500,3,TRUE)</f>
        <v>352016</v>
      </c>
      <c r="B2599" s="38">
        <v>42610</v>
      </c>
      <c r="C2599" s="32"/>
      <c r="D2599" s="136">
        <f>'ZE Download'!B26/1000</f>
        <v>10.516729</v>
      </c>
      <c r="E2599" s="179">
        <f>'ZE Download'!C26/1000</f>
        <v>110.729167</v>
      </c>
      <c r="F2599" s="179">
        <f>'ZE Download'!D26/1000</f>
        <v>289.373896</v>
      </c>
      <c r="G2599" s="28"/>
      <c r="H2599" s="179">
        <f>'ZE Download'!E26/1000</f>
        <v>104.196208</v>
      </c>
      <c r="I2599" s="179">
        <f>'ZE Download'!F26/1000</f>
        <v>43.632083000000002</v>
      </c>
      <c r="J2599" s="179">
        <f>'ZE Download'!G26/1000</f>
        <v>288.08139599999998</v>
      </c>
      <c r="K2599" s="179">
        <f>'ZE Download'!H26/1000</f>
        <v>76.647958000000003</v>
      </c>
      <c r="L2599" s="179">
        <f>'ZE Download'!I26/1000</f>
        <v>33.088374999999999</v>
      </c>
      <c r="M2599" s="180">
        <f t="shared" si="246"/>
        <v>233.67689566666664</v>
      </c>
      <c r="N2599" s="179">
        <f>'ZE Download'!K26/1000</f>
        <v>97.939395999999988</v>
      </c>
      <c r="O2599" s="179">
        <f>'ZE Download'!L26/1000</f>
        <v>74.169042000000005</v>
      </c>
      <c r="P2599" s="179">
        <f>'ZE Download'!M26/1000</f>
        <v>0</v>
      </c>
      <c r="Q2599" s="179">
        <v>7.6585419999999997</v>
      </c>
      <c r="R2599" s="179">
        <f>'ZE Download'!P26/1000</f>
        <v>0</v>
      </c>
      <c r="S2599" s="180">
        <f>'ZE Download'!J26/1000</f>
        <v>293.01022899999998</v>
      </c>
      <c r="T2599" s="180">
        <f>-178/3</f>
        <v>-59.333333333333336</v>
      </c>
      <c r="V2599" s="24">
        <f t="shared" si="248"/>
        <v>1369.7096876666667</v>
      </c>
      <c r="X2599" s="5">
        <f t="shared" si="244"/>
        <v>77.899999999999991</v>
      </c>
      <c r="Z2599" s="20">
        <f t="shared" si="238"/>
        <v>1447.6096876666668</v>
      </c>
      <c r="AA2599" s="59">
        <f t="shared" si="236"/>
        <v>42610</v>
      </c>
      <c r="AB2599" s="136">
        <f>'ZE Download'!Q26/1000</f>
        <v>152.499146</v>
      </c>
      <c r="AC2599" s="179">
        <f>'ZE Download'!R26/1000</f>
        <v>352.09587499999998</v>
      </c>
      <c r="AD2599" s="179">
        <f>'ZE Download'!S26/1000</f>
        <v>449.04349999999999</v>
      </c>
      <c r="AE2599" s="179">
        <f>'ZE Download'!T26/1000</f>
        <v>243.75504199999997</v>
      </c>
      <c r="AF2599" s="179">
        <f>'ZE Download'!U26/1000</f>
        <v>233.08560399999999</v>
      </c>
      <c r="AG2599" s="179">
        <f>'ZE Download'!V26/1000</f>
        <v>35.405332999999999</v>
      </c>
      <c r="AH2599" s="179">
        <f>'ZE Download'!W26/1000</f>
        <v>117.757812</v>
      </c>
      <c r="AI2599" s="28">
        <f t="shared" si="241"/>
        <v>0</v>
      </c>
      <c r="AJ2599" s="179">
        <f>'ZE Download'!X26/1000</f>
        <v>10.352437999999999</v>
      </c>
      <c r="AK2599" s="179">
        <f t="shared" si="247"/>
        <v>0</v>
      </c>
      <c r="AL2599" s="28">
        <f t="shared" si="242"/>
        <v>0</v>
      </c>
      <c r="AM2599" s="28"/>
      <c r="AN2599" s="28"/>
      <c r="AQ2599" s="24">
        <f t="shared" si="243"/>
        <v>1593.9947499999998</v>
      </c>
      <c r="AS2599" s="47">
        <f t="shared" si="245"/>
        <v>267.75</v>
      </c>
      <c r="AU2599" s="20">
        <f t="shared" si="239"/>
        <v>1861.7447499999998</v>
      </c>
      <c r="AW2599" s="20">
        <f t="shared" si="234"/>
        <v>-414.13506233333305</v>
      </c>
    </row>
    <row r="2600" spans="1:49" x14ac:dyDescent="0.25">
      <c r="A2600" t="str">
        <f>VLOOKUP($B2600,'Cushing Balance'!$C$2:$E$500,3,TRUE)</f>
        <v>352016</v>
      </c>
      <c r="B2600" s="38">
        <v>42611</v>
      </c>
      <c r="C2600" s="32"/>
      <c r="D2600" s="136">
        <f>'ZE Download'!B27/1000</f>
        <v>309.47583299999997</v>
      </c>
      <c r="E2600" s="179">
        <f>'ZE Download'!C27/1000</f>
        <v>166.47729199999998</v>
      </c>
      <c r="F2600" s="179">
        <f>'ZE Download'!D27/1000</f>
        <v>114.886312</v>
      </c>
      <c r="G2600" s="28"/>
      <c r="H2600" s="179">
        <f>'ZE Download'!E27/1000</f>
        <v>97.889854</v>
      </c>
      <c r="I2600" s="179">
        <f>'ZE Download'!F27/1000</f>
        <v>40.101646000000002</v>
      </c>
      <c r="J2600" s="179">
        <f>'ZE Download'!G27/1000</f>
        <v>292.19731199999995</v>
      </c>
      <c r="K2600" s="179">
        <f>'ZE Download'!H27/1000</f>
        <v>62.329166999999998</v>
      </c>
      <c r="L2600" s="179">
        <f>'ZE Download'!I27/1000</f>
        <v>32.467082999999995</v>
      </c>
      <c r="M2600" s="180">
        <f t="shared" si="246"/>
        <v>310.953688</v>
      </c>
      <c r="N2600" s="179">
        <f>'ZE Download'!K27/1000</f>
        <v>95.664812000000012</v>
      </c>
      <c r="O2600" s="179">
        <f>'ZE Download'!L27/1000</f>
        <v>77.655854000000005</v>
      </c>
      <c r="P2600" s="179">
        <f>'ZE Download'!M27/1000</f>
        <v>0</v>
      </c>
      <c r="Q2600" s="179">
        <v>6.1136249999999999</v>
      </c>
      <c r="R2600" s="179">
        <f>'ZE Download'!P27/1000</f>
        <v>0</v>
      </c>
      <c r="S2600" s="180">
        <f>'ZE Download'!J27/1000</f>
        <v>310.953688</v>
      </c>
      <c r="T2600" s="180">
        <v>0</v>
      </c>
      <c r="V2600" s="24">
        <f t="shared" si="248"/>
        <v>1606.2124780000001</v>
      </c>
      <c r="X2600" s="5">
        <f t="shared" si="244"/>
        <v>77.899999999999991</v>
      </c>
      <c r="Z2600" s="20">
        <f t="shared" si="238"/>
        <v>1684.1124780000002</v>
      </c>
      <c r="AA2600" s="59">
        <f t="shared" si="236"/>
        <v>42611</v>
      </c>
      <c r="AB2600" s="136">
        <f>'ZE Download'!Q27/1000</f>
        <v>152.070583</v>
      </c>
      <c r="AC2600" s="179">
        <f>'ZE Download'!R27/1000</f>
        <v>359.24502100000001</v>
      </c>
      <c r="AD2600" s="179">
        <f>'ZE Download'!S27/1000</f>
        <v>429.56522899999999</v>
      </c>
      <c r="AE2600" s="179">
        <f>'ZE Download'!T27/1000</f>
        <v>285.18791700000003</v>
      </c>
      <c r="AF2600" s="179">
        <f>'ZE Download'!U27/1000</f>
        <v>235.06214600000001</v>
      </c>
      <c r="AG2600" s="179">
        <f>'ZE Download'!V27/1000</f>
        <v>36.817771</v>
      </c>
      <c r="AH2600" s="179">
        <f>'ZE Download'!W27/1000</f>
        <v>80.020416999999995</v>
      </c>
      <c r="AI2600" s="28">
        <f t="shared" si="241"/>
        <v>0</v>
      </c>
      <c r="AJ2600" s="179">
        <f>'ZE Download'!X27/1000</f>
        <v>11.213188000000001</v>
      </c>
      <c r="AK2600" s="179">
        <f t="shared" si="247"/>
        <v>0</v>
      </c>
      <c r="AL2600" s="28">
        <f t="shared" si="242"/>
        <v>0</v>
      </c>
      <c r="AM2600" s="28"/>
      <c r="AN2600" s="28"/>
      <c r="AQ2600" s="24">
        <f t="shared" ref="AQ2600:AQ2631" si="249">SUM(AB2600:AO2600)</f>
        <v>1589.1822719999998</v>
      </c>
      <c r="AS2600" s="47">
        <f t="shared" si="245"/>
        <v>267.75</v>
      </c>
      <c r="AU2600" s="20">
        <f t="shared" si="239"/>
        <v>1856.9322719999998</v>
      </c>
      <c r="AW2600" s="20">
        <f t="shared" si="234"/>
        <v>-172.81979399999955</v>
      </c>
    </row>
    <row r="2601" spans="1:49" x14ac:dyDescent="0.25">
      <c r="A2601" t="str">
        <f>VLOOKUP($B2601,'Cushing Balance'!$C$2:$E$500,3,TRUE)</f>
        <v>352016</v>
      </c>
      <c r="B2601" s="38">
        <v>42612</v>
      </c>
      <c r="C2601" s="32"/>
      <c r="D2601" s="136">
        <f>'ZE Download'!B28/1000</f>
        <v>0</v>
      </c>
      <c r="E2601" s="179">
        <f>'ZE Download'!C28/1000</f>
        <v>178.90810399999998</v>
      </c>
      <c r="F2601" s="179">
        <f>'ZE Download'!D28/1000</f>
        <v>305.35564600000004</v>
      </c>
      <c r="G2601" s="28"/>
      <c r="H2601" s="179">
        <f>'ZE Download'!E28/1000</f>
        <v>103.41477099999999</v>
      </c>
      <c r="I2601" s="179">
        <f>'ZE Download'!F28/1000</f>
        <v>83.981916999999996</v>
      </c>
      <c r="J2601" s="179">
        <f>'ZE Download'!G28/1000</f>
        <v>275.35864600000002</v>
      </c>
      <c r="K2601" s="179">
        <f>'ZE Download'!H28/1000</f>
        <v>63.167875000000002</v>
      </c>
      <c r="L2601" s="179">
        <f>'ZE Download'!I28/1000</f>
        <v>31.660332999999998</v>
      </c>
      <c r="M2601" s="180">
        <f t="shared" si="246"/>
        <v>219.222229</v>
      </c>
      <c r="N2601" s="179">
        <f>'ZE Download'!K28/1000</f>
        <v>95.910895999999994</v>
      </c>
      <c r="O2601" s="179">
        <f>'ZE Download'!L28/1000</f>
        <v>79.684457999999992</v>
      </c>
      <c r="P2601" s="179">
        <f>'ZE Download'!M28/1000</f>
        <v>0</v>
      </c>
      <c r="Q2601" s="179">
        <v>6.5228330000000003</v>
      </c>
      <c r="R2601" s="179">
        <f>'ZE Download'!P28/1000</f>
        <v>0</v>
      </c>
      <c r="S2601" s="180">
        <f>'ZE Download'!J28/1000</f>
        <v>219.222229</v>
      </c>
      <c r="T2601" s="180">
        <v>0</v>
      </c>
      <c r="V2601" s="24">
        <f t="shared" si="248"/>
        <v>1443.1877079999999</v>
      </c>
      <c r="X2601" s="5">
        <f t="shared" si="244"/>
        <v>77.899999999999991</v>
      </c>
      <c r="Z2601" s="20">
        <f t="shared" si="238"/>
        <v>1521.087708</v>
      </c>
      <c r="AA2601" s="59">
        <f t="shared" si="236"/>
        <v>42612</v>
      </c>
      <c r="AB2601" s="136">
        <f>'ZE Download'!Q28/1000</f>
        <v>151.87618799999998</v>
      </c>
      <c r="AC2601" s="179">
        <f>'ZE Download'!R28/1000</f>
        <v>320.40579200000002</v>
      </c>
      <c r="AD2601" s="179">
        <f>'ZE Download'!S28/1000</f>
        <v>407.96527100000003</v>
      </c>
      <c r="AE2601" s="179">
        <f>'ZE Download'!T28/1000</f>
        <v>255.52518799999999</v>
      </c>
      <c r="AF2601" s="179">
        <f>'ZE Download'!U28/1000</f>
        <v>231.007958</v>
      </c>
      <c r="AG2601" s="179">
        <f>'ZE Download'!V28/1000</f>
        <v>35.920603999999997</v>
      </c>
      <c r="AH2601" s="179">
        <f>'ZE Download'!W28/1000</f>
        <v>107.190854</v>
      </c>
      <c r="AI2601" s="28">
        <f t="shared" si="241"/>
        <v>0</v>
      </c>
      <c r="AJ2601" s="179">
        <f>'ZE Download'!X28/1000</f>
        <v>17.128875000000001</v>
      </c>
      <c r="AK2601" s="179">
        <f t="shared" si="247"/>
        <v>0</v>
      </c>
      <c r="AL2601" s="28">
        <f t="shared" si="242"/>
        <v>0</v>
      </c>
      <c r="AM2601" s="28"/>
      <c r="AN2601" s="28"/>
      <c r="AQ2601" s="24">
        <f t="shared" si="249"/>
        <v>1527.02073</v>
      </c>
      <c r="AS2601" s="47">
        <f t="shared" ref="AS2601:AS2606" si="250">315*0.97</f>
        <v>305.55</v>
      </c>
      <c r="AU2601" s="20">
        <f t="shared" si="239"/>
        <v>1832.5707299999999</v>
      </c>
      <c r="AW2601" s="20">
        <f t="shared" si="234"/>
        <v>-311.48302199999989</v>
      </c>
    </row>
    <row r="2602" spans="1:49" x14ac:dyDescent="0.25">
      <c r="A2602" t="str">
        <f>VLOOKUP($B2602,'Cushing Balance'!$C$2:$E$500,3,TRUE)</f>
        <v>352016</v>
      </c>
      <c r="B2602" s="38">
        <v>42613</v>
      </c>
      <c r="C2602" s="32"/>
      <c r="D2602" s="136">
        <f>'ZE Download'!B29/1000</f>
        <v>248.595417</v>
      </c>
      <c r="E2602" s="179">
        <f>'ZE Download'!C29/1000</f>
        <v>190.952979</v>
      </c>
      <c r="F2602" s="179">
        <f>'ZE Download'!D29/1000</f>
        <v>307.65760399999999</v>
      </c>
      <c r="G2602" s="28"/>
      <c r="H2602" s="179">
        <f>'ZE Download'!E29/1000</f>
        <v>74.160437999999999</v>
      </c>
      <c r="I2602" s="179">
        <f>'ZE Download'!F29/1000</f>
        <v>51.389729000000003</v>
      </c>
      <c r="J2602" s="179">
        <f>'ZE Download'!G29/1000</f>
        <v>220.16047899999998</v>
      </c>
      <c r="K2602" s="179">
        <f>'ZE Download'!H29/1000</f>
        <v>57.122416999999999</v>
      </c>
      <c r="L2602" s="179">
        <f>'ZE Download'!I29/1000</f>
        <v>33.300832999999997</v>
      </c>
      <c r="M2602" s="180">
        <f t="shared" si="246"/>
        <v>-27.533500000000004</v>
      </c>
      <c r="N2602" s="179">
        <f>'ZE Download'!K29/1000</f>
        <v>64.362271000000007</v>
      </c>
      <c r="O2602" s="179">
        <f>'ZE Download'!L29/1000</f>
        <v>80.225082999999998</v>
      </c>
      <c r="P2602" s="179">
        <f>'ZE Download'!M29/1000</f>
        <v>0</v>
      </c>
      <c r="Q2602" s="179">
        <v>5.8358749999999997</v>
      </c>
      <c r="R2602" s="179">
        <f>'ZE Download'!P29/1000</f>
        <v>0</v>
      </c>
      <c r="S2602" s="180">
        <f>'ZE Download'!J29/1000</f>
        <v>144.9665</v>
      </c>
      <c r="T2602" s="180">
        <v>-172.5</v>
      </c>
      <c r="V2602" s="24">
        <f t="shared" ref="V2602:V2648" si="251">SUM(D2602:R2602)</f>
        <v>1306.2296249999999</v>
      </c>
      <c r="X2602" s="5">
        <f t="shared" si="244"/>
        <v>77.899999999999991</v>
      </c>
      <c r="Z2602" s="20">
        <f t="shared" si="238"/>
        <v>1384.129625</v>
      </c>
      <c r="AA2602" s="59">
        <f t="shared" si="236"/>
        <v>42613</v>
      </c>
      <c r="AB2602" s="136">
        <f>'ZE Download'!Q29/1000</f>
        <v>151.24027100000001</v>
      </c>
      <c r="AC2602" s="179">
        <f>'ZE Download'!R29/1000</f>
        <v>167.27477100000002</v>
      </c>
      <c r="AD2602" s="179">
        <f>'ZE Download'!S29/1000</f>
        <v>410.02127100000001</v>
      </c>
      <c r="AE2602" s="179">
        <f>'ZE Download'!T29/1000</f>
        <v>183.25439600000001</v>
      </c>
      <c r="AF2602" s="179">
        <f>'ZE Download'!U29/1000</f>
        <v>221.259062</v>
      </c>
      <c r="AG2602" s="179">
        <f>'ZE Download'!V29/1000</f>
        <v>26.268438</v>
      </c>
      <c r="AH2602" s="179">
        <f>'ZE Download'!W29/1000</f>
        <v>115.96995800000001</v>
      </c>
      <c r="AI2602" s="28">
        <f t="shared" si="241"/>
        <v>0</v>
      </c>
      <c r="AJ2602" s="179">
        <f>'ZE Download'!X29/1000</f>
        <v>16.901917000000001</v>
      </c>
      <c r="AK2602" s="179">
        <f t="shared" si="247"/>
        <v>0</v>
      </c>
      <c r="AL2602" s="28">
        <f t="shared" si="242"/>
        <v>0</v>
      </c>
      <c r="AM2602" s="28"/>
      <c r="AN2602" s="28"/>
      <c r="AQ2602" s="24">
        <f t="shared" si="249"/>
        <v>1292.1900840000001</v>
      </c>
      <c r="AS2602" s="47">
        <f t="shared" si="250"/>
        <v>305.55</v>
      </c>
      <c r="AU2602" s="20">
        <f t="shared" si="239"/>
        <v>1597.740084</v>
      </c>
      <c r="AW2602" s="20">
        <f t="shared" si="234"/>
        <v>-213.61045899999999</v>
      </c>
    </row>
    <row r="2603" spans="1:49" x14ac:dyDescent="0.25">
      <c r="A2603" t="str">
        <f>VLOOKUP($B2603,'Cushing Balance'!$C$2:$E$500,3,TRUE)</f>
        <v>352016</v>
      </c>
      <c r="B2603" s="38">
        <v>42614</v>
      </c>
      <c r="C2603" s="32"/>
      <c r="D2603" s="136">
        <f>'ZE Download'!B30/1000</f>
        <v>277.96839599999998</v>
      </c>
      <c r="E2603" s="179">
        <f>'ZE Download'!C30/1000</f>
        <v>191.829667</v>
      </c>
      <c r="F2603" s="179">
        <f>'ZE Download'!D30/1000</f>
        <v>346.00841700000001</v>
      </c>
      <c r="G2603" s="28"/>
      <c r="H2603" s="179">
        <f>'ZE Download'!E30/1000</f>
        <v>113.39485400000001</v>
      </c>
      <c r="I2603" s="179">
        <f>'ZE Download'!F30/1000</f>
        <v>46.491478999999998</v>
      </c>
      <c r="J2603" s="179">
        <f>'ZE Download'!G30/1000</f>
        <v>264.73110400000002</v>
      </c>
      <c r="K2603" s="179">
        <f>'ZE Download'!H30/1000</f>
        <v>68.049458000000001</v>
      </c>
      <c r="L2603" s="179">
        <f>'ZE Download'!I30/1000</f>
        <v>33.293957999999996</v>
      </c>
      <c r="M2603" s="180">
        <f t="shared" si="246"/>
        <v>217.53524999999999</v>
      </c>
      <c r="N2603" s="179">
        <f>'ZE Download'!K30/1000</f>
        <v>83.935354000000004</v>
      </c>
      <c r="O2603" s="179">
        <f>'ZE Download'!L30/1000</f>
        <v>73.00239599999999</v>
      </c>
      <c r="P2603" s="179">
        <f>'ZE Download'!M30/1000</f>
        <v>0</v>
      </c>
      <c r="Q2603" s="179">
        <v>5.8760209999999997</v>
      </c>
      <c r="R2603" s="179">
        <f>'ZE Download'!P30/1000</f>
        <v>0</v>
      </c>
      <c r="S2603" s="180">
        <f>'ZE Download'!J30/1000</f>
        <v>217.53524999999999</v>
      </c>
      <c r="T2603" s="180">
        <v>0</v>
      </c>
      <c r="V2603" s="24">
        <f t="shared" si="251"/>
        <v>1722.116354</v>
      </c>
      <c r="X2603" s="5">
        <f t="shared" si="244"/>
        <v>77.899999999999991</v>
      </c>
      <c r="Z2603" s="20">
        <f t="shared" si="238"/>
        <v>1800.0163540000001</v>
      </c>
      <c r="AA2603" s="59">
        <f>B2603</f>
        <v>42614</v>
      </c>
      <c r="AB2603" s="136">
        <f>'ZE Download'!Q30/1000</f>
        <v>143.24868799999999</v>
      </c>
      <c r="AC2603" s="179">
        <f>'ZE Download'!R30/1000</f>
        <v>141.201438</v>
      </c>
      <c r="AD2603" s="179">
        <f>'ZE Download'!S30/1000</f>
        <v>428.84781199999998</v>
      </c>
      <c r="AE2603" s="179">
        <f>'ZE Download'!T30/1000</f>
        <v>190.276771</v>
      </c>
      <c r="AF2603" s="179">
        <f>'ZE Download'!U30/1000</f>
        <v>229.10293799999999</v>
      </c>
      <c r="AG2603" s="179">
        <f>'ZE Download'!V30/1000</f>
        <v>37.291103999999997</v>
      </c>
      <c r="AH2603" s="179">
        <f>'ZE Download'!W30/1000</f>
        <v>114.84064599999999</v>
      </c>
      <c r="AI2603" s="28">
        <f t="shared" si="241"/>
        <v>0</v>
      </c>
      <c r="AJ2603" s="179">
        <f>'ZE Download'!X30/1000</f>
        <v>10.695062</v>
      </c>
      <c r="AK2603" s="179">
        <f t="shared" si="247"/>
        <v>0</v>
      </c>
      <c r="AL2603" s="28">
        <f t="shared" si="242"/>
        <v>0</v>
      </c>
      <c r="AM2603" s="28"/>
      <c r="AN2603" s="28"/>
      <c r="AQ2603" s="24">
        <f t="shared" si="249"/>
        <v>1295.504459</v>
      </c>
      <c r="AS2603" s="47">
        <f t="shared" si="250"/>
        <v>305.55</v>
      </c>
      <c r="AU2603" s="20">
        <f t="shared" si="239"/>
        <v>1601.054459</v>
      </c>
      <c r="AW2603" s="20">
        <f t="shared" si="234"/>
        <v>198.96189500000014</v>
      </c>
    </row>
    <row r="2604" spans="1:49" x14ac:dyDescent="0.25">
      <c r="A2604" t="str">
        <f>VLOOKUP($B2604,'Cushing Balance'!$C$2:$E$500,3,TRUE)</f>
        <v>352016</v>
      </c>
      <c r="B2604" s="38">
        <v>42615</v>
      </c>
      <c r="C2604" s="32"/>
      <c r="D2604" s="136">
        <f>'ZE Download'!B31/1000</f>
        <v>286.775125</v>
      </c>
      <c r="E2604" s="179">
        <f>'ZE Download'!C31/1000</f>
        <v>150.70079199999998</v>
      </c>
      <c r="F2604" s="179">
        <f>'ZE Download'!D31/1000</f>
        <v>311.775688</v>
      </c>
      <c r="G2604" s="28"/>
      <c r="H2604" s="179">
        <f>'ZE Download'!E31/1000</f>
        <v>117.59189599999999</v>
      </c>
      <c r="I2604" s="179">
        <f>'ZE Download'!F31/1000</f>
        <v>53.502000000000002</v>
      </c>
      <c r="J2604" s="179">
        <f>'ZE Download'!G31/1000</f>
        <v>290.62902100000002</v>
      </c>
      <c r="K2604" s="179">
        <f>'ZE Download'!H31/1000</f>
        <v>65.323625000000007</v>
      </c>
      <c r="L2604" s="179">
        <f>'ZE Download'!I31/1000</f>
        <v>33.333145999999999</v>
      </c>
      <c r="M2604" s="180">
        <f t="shared" si="246"/>
        <v>197.29366700000003</v>
      </c>
      <c r="N2604" s="179">
        <f>'ZE Download'!K31/1000</f>
        <v>98.268729000000008</v>
      </c>
      <c r="O2604" s="179">
        <f>'ZE Download'!L31/1000</f>
        <v>78.568729000000005</v>
      </c>
      <c r="P2604" s="179">
        <f>'ZE Download'!M31/1000</f>
        <v>0</v>
      </c>
      <c r="Q2604" s="179">
        <v>5.3173120000000003</v>
      </c>
      <c r="R2604" s="179">
        <f>'ZE Download'!P31/1000</f>
        <v>0</v>
      </c>
      <c r="S2604" s="180">
        <f>'ZE Download'!J31/1000</f>
        <v>272.29366700000003</v>
      </c>
      <c r="T2604" s="180">
        <v>-75</v>
      </c>
      <c r="V2604" s="24">
        <f t="shared" si="251"/>
        <v>1689.0797299999997</v>
      </c>
      <c r="X2604" s="5">
        <f t="shared" si="244"/>
        <v>77.899999999999991</v>
      </c>
      <c r="Z2604" s="20">
        <f t="shared" si="238"/>
        <v>1766.9797299999998</v>
      </c>
      <c r="AA2604" s="59">
        <f t="shared" si="236"/>
        <v>42615</v>
      </c>
      <c r="AB2604" s="136">
        <f>'ZE Download'!Q31/1000</f>
        <v>152.556229</v>
      </c>
      <c r="AC2604" s="179">
        <f>'ZE Download'!R31/1000</f>
        <v>110.894792</v>
      </c>
      <c r="AD2604" s="179">
        <f>'ZE Download'!S31/1000</f>
        <v>448.55435399999999</v>
      </c>
      <c r="AE2604" s="179">
        <f>'ZE Download'!T31/1000</f>
        <v>113.04831200000001</v>
      </c>
      <c r="AF2604" s="179">
        <f>'ZE Download'!U31/1000</f>
        <v>228.338875</v>
      </c>
      <c r="AG2604" s="179">
        <f>'ZE Download'!V31/1000</f>
        <v>37.198646000000004</v>
      </c>
      <c r="AH2604" s="179">
        <f>'ZE Download'!W31/1000</f>
        <v>98.911708000000004</v>
      </c>
      <c r="AI2604" s="28">
        <f t="shared" si="241"/>
        <v>0</v>
      </c>
      <c r="AJ2604" s="179">
        <f>'ZE Download'!X31/1000</f>
        <v>17.263042000000002</v>
      </c>
      <c r="AK2604" s="179">
        <f t="shared" si="247"/>
        <v>0</v>
      </c>
      <c r="AL2604" s="28">
        <f t="shared" si="242"/>
        <v>0</v>
      </c>
      <c r="AM2604" s="28"/>
      <c r="AN2604" s="28"/>
      <c r="AQ2604" s="24">
        <f t="shared" si="249"/>
        <v>1206.7659580000002</v>
      </c>
      <c r="AS2604" s="47">
        <f t="shared" si="250"/>
        <v>305.55</v>
      </c>
      <c r="AU2604" s="20">
        <f t="shared" si="239"/>
        <v>1512.3159580000001</v>
      </c>
      <c r="AW2604" s="20">
        <f t="shared" si="234"/>
        <v>254.66377199999965</v>
      </c>
    </row>
    <row r="2605" spans="1:49" x14ac:dyDescent="0.25">
      <c r="A2605" t="str">
        <f>VLOOKUP($B2605,'Cushing Balance'!$C$2:$E$500,3,TRUE)</f>
        <v>362016</v>
      </c>
      <c r="B2605" s="38">
        <v>42616</v>
      </c>
      <c r="C2605" s="32"/>
      <c r="D2605" s="136">
        <f>'ZE Download'!B32/1000</f>
        <v>145.87508300000002</v>
      </c>
      <c r="E2605" s="179">
        <f>'ZE Download'!C32/1000</f>
        <v>109.34308299999999</v>
      </c>
      <c r="F2605" s="179">
        <f>'ZE Download'!D32/1000</f>
        <v>299.517833</v>
      </c>
      <c r="G2605" s="28"/>
      <c r="H2605" s="179">
        <f>'ZE Download'!E32/1000</f>
        <v>113.40145800000001</v>
      </c>
      <c r="I2605" s="179">
        <f>'ZE Download'!F32/1000</f>
        <v>62.792479</v>
      </c>
      <c r="J2605" s="179">
        <f>'ZE Download'!G32/1000</f>
        <v>277.81033299999996</v>
      </c>
      <c r="K2605" s="179">
        <f>'ZE Download'!H32/1000</f>
        <v>67.383875000000003</v>
      </c>
      <c r="L2605" s="179">
        <f>'ZE Download'!I32/1000</f>
        <v>33.210332999999999</v>
      </c>
      <c r="M2605" s="180">
        <f t="shared" si="246"/>
        <v>346.45514600000001</v>
      </c>
      <c r="N2605" s="179">
        <f>'ZE Download'!K32/1000</f>
        <v>89.340895999999987</v>
      </c>
      <c r="O2605" s="179">
        <f>'ZE Download'!L32/1000</f>
        <v>77.006167000000005</v>
      </c>
      <c r="P2605" s="179">
        <f>'ZE Download'!M32/1000</f>
        <v>0</v>
      </c>
      <c r="Q2605" s="179">
        <v>7.1512500000000001</v>
      </c>
      <c r="R2605" s="179">
        <f>'ZE Download'!P32/1000</f>
        <v>0</v>
      </c>
      <c r="S2605" s="180">
        <f>'ZE Download'!J32/1000</f>
        <v>346.45514600000001</v>
      </c>
      <c r="T2605" s="180">
        <v>0</v>
      </c>
      <c r="V2605" s="24">
        <f t="shared" si="251"/>
        <v>1629.2879359999997</v>
      </c>
      <c r="X2605" s="5">
        <f t="shared" si="244"/>
        <v>77.899999999999991</v>
      </c>
      <c r="Z2605" s="20">
        <f t="shared" si="238"/>
        <v>1707.1879359999998</v>
      </c>
      <c r="AA2605" s="59">
        <f t="shared" si="236"/>
        <v>42616</v>
      </c>
      <c r="AB2605" s="136">
        <f>'ZE Download'!Q32/1000</f>
        <v>152.84818799999999</v>
      </c>
      <c r="AC2605" s="179">
        <f>'ZE Download'!R32/1000</f>
        <v>340.81662499999999</v>
      </c>
      <c r="AD2605" s="179">
        <f>'ZE Download'!S32/1000</f>
        <v>443.10793800000005</v>
      </c>
      <c r="AE2605" s="179">
        <f>'ZE Download'!T32/1000</f>
        <v>150.18608300000002</v>
      </c>
      <c r="AF2605" s="179">
        <f>'ZE Download'!U32/1000</f>
        <v>231.001667</v>
      </c>
      <c r="AG2605" s="179">
        <f>'ZE Download'!V32/1000</f>
        <v>26.240207999999999</v>
      </c>
      <c r="AH2605" s="179">
        <f>'ZE Download'!W32/1000</f>
        <v>106.59564599999999</v>
      </c>
      <c r="AI2605" s="28">
        <f t="shared" si="241"/>
        <v>0</v>
      </c>
      <c r="AJ2605" s="179">
        <f>'ZE Download'!X32/1000</f>
        <v>15.137229</v>
      </c>
      <c r="AK2605" s="179">
        <f t="shared" si="247"/>
        <v>0</v>
      </c>
      <c r="AL2605" s="28">
        <f t="shared" si="242"/>
        <v>0</v>
      </c>
      <c r="AM2605" s="28"/>
      <c r="AN2605" s="28"/>
      <c r="AQ2605" s="24">
        <f t="shared" si="249"/>
        <v>1465.9335839999999</v>
      </c>
      <c r="AS2605" s="47">
        <f t="shared" si="250"/>
        <v>305.55</v>
      </c>
      <c r="AU2605" s="20">
        <f t="shared" si="239"/>
        <v>1771.4835839999998</v>
      </c>
      <c r="AW2605" s="20">
        <f t="shared" si="234"/>
        <v>-64.295648000000028</v>
      </c>
    </row>
    <row r="2606" spans="1:49" x14ac:dyDescent="0.25">
      <c r="A2606" t="str">
        <f>VLOOKUP($B2606,'Cushing Balance'!$C$2:$E$500,3,TRUE)</f>
        <v>362016</v>
      </c>
      <c r="B2606" s="38">
        <v>42617</v>
      </c>
      <c r="C2606" s="32"/>
      <c r="D2606" s="136">
        <f>'ZE Download'!B33/1000</f>
        <v>399.78329200000002</v>
      </c>
      <c r="E2606" s="179">
        <f>'ZE Download'!C33/1000</f>
        <v>106.419917</v>
      </c>
      <c r="F2606" s="179">
        <f>'ZE Download'!D33/1000</f>
        <v>301.904583</v>
      </c>
      <c r="G2606" s="28"/>
      <c r="H2606" s="179">
        <f>'ZE Download'!E33/1000</f>
        <v>111.18377099999999</v>
      </c>
      <c r="I2606" s="179">
        <f>'ZE Download'!F33/1000</f>
        <v>67.812916999999999</v>
      </c>
      <c r="J2606" s="179">
        <f>'ZE Download'!G33/1000</f>
        <v>282.55314600000003</v>
      </c>
      <c r="K2606" s="179">
        <f>'ZE Download'!H33/1000</f>
        <v>65.050438</v>
      </c>
      <c r="L2606" s="179">
        <f>'ZE Download'!I33/1000</f>
        <v>33.212021</v>
      </c>
      <c r="M2606" s="180">
        <f t="shared" si="246"/>
        <v>221.875542</v>
      </c>
      <c r="N2606" s="179">
        <f>'ZE Download'!K33/1000</f>
        <v>105.067792</v>
      </c>
      <c r="O2606" s="179">
        <f>'ZE Download'!L33/1000</f>
        <v>79.673000000000002</v>
      </c>
      <c r="P2606" s="179">
        <f>'ZE Download'!M33/1000</f>
        <v>0</v>
      </c>
      <c r="Q2606" s="179">
        <v>8.9233539999999998</v>
      </c>
      <c r="R2606" s="179">
        <f>'ZE Download'!P33/1000</f>
        <v>0</v>
      </c>
      <c r="S2606" s="180">
        <f>'ZE Download'!J33/1000</f>
        <v>311.875542</v>
      </c>
      <c r="T2606" s="180">
        <v>-90</v>
      </c>
      <c r="V2606" s="24">
        <f t="shared" si="251"/>
        <v>1783.459773</v>
      </c>
      <c r="X2606" s="5">
        <f t="shared" si="244"/>
        <v>77.899999999999991</v>
      </c>
      <c r="Z2606" s="20">
        <f t="shared" si="238"/>
        <v>1861.3597730000001</v>
      </c>
      <c r="AA2606" s="59">
        <f t="shared" si="236"/>
        <v>42617</v>
      </c>
      <c r="AB2606" s="136">
        <f>'ZE Download'!Q33/1000</f>
        <v>153.527062</v>
      </c>
      <c r="AC2606" s="179">
        <f>'ZE Download'!R33/1000</f>
        <v>351.55143800000002</v>
      </c>
      <c r="AD2606" s="179">
        <f>'ZE Download'!S33/1000</f>
        <v>441.09227099999998</v>
      </c>
      <c r="AE2606" s="179">
        <f>'ZE Download'!T33/1000</f>
        <v>244.78177100000002</v>
      </c>
      <c r="AF2606" s="179">
        <f>'ZE Download'!U33/1000</f>
        <v>233.83277100000001</v>
      </c>
      <c r="AG2606" s="179">
        <f>'ZE Download'!V33/1000</f>
        <v>37.864770999999998</v>
      </c>
      <c r="AH2606" s="179">
        <f>'ZE Download'!W33/1000</f>
        <v>114.683312</v>
      </c>
      <c r="AI2606" s="28">
        <f t="shared" si="241"/>
        <v>0</v>
      </c>
      <c r="AJ2606" s="179">
        <f>'ZE Download'!X33/1000</f>
        <v>17.049208</v>
      </c>
      <c r="AK2606" s="179">
        <f t="shared" si="247"/>
        <v>0</v>
      </c>
      <c r="AL2606" s="28">
        <f t="shared" si="242"/>
        <v>0</v>
      </c>
      <c r="AM2606" s="28"/>
      <c r="AN2606" s="28"/>
      <c r="AQ2606" s="24">
        <f t="shared" si="249"/>
        <v>1594.3826039999999</v>
      </c>
      <c r="AS2606" s="47">
        <f t="shared" si="250"/>
        <v>305.55</v>
      </c>
      <c r="AU2606" s="20">
        <f t="shared" si="239"/>
        <v>1899.9326039999999</v>
      </c>
      <c r="AW2606" s="20">
        <f t="shared" si="234"/>
        <v>-38.572830999999724</v>
      </c>
    </row>
    <row r="2607" spans="1:49" x14ac:dyDescent="0.25">
      <c r="A2607" t="str">
        <f>VLOOKUP($B2607,'Cushing Balance'!$C$2:$E$500,3,TRUE)</f>
        <v>362016</v>
      </c>
      <c r="B2607" s="38">
        <v>42618</v>
      </c>
      <c r="C2607" s="32"/>
      <c r="D2607" s="136">
        <f>'ZE Download'!B34/1000</f>
        <v>377.02687500000002</v>
      </c>
      <c r="E2607" s="179">
        <f>'ZE Download'!C34/1000</f>
        <v>43.784146</v>
      </c>
      <c r="F2607" s="179">
        <f>'ZE Download'!D34/1000</f>
        <v>318.25341700000001</v>
      </c>
      <c r="G2607" s="28"/>
      <c r="H2607" s="179">
        <f>'ZE Download'!E34/1000</f>
        <v>109.97435400000001</v>
      </c>
      <c r="I2607" s="179">
        <f>'ZE Download'!F34/1000</f>
        <v>69.825562000000005</v>
      </c>
      <c r="J2607" s="179">
        <f>'ZE Download'!G34/1000</f>
        <v>284.50720799999999</v>
      </c>
      <c r="K2607" s="179">
        <f>'ZE Download'!H34/1000</f>
        <v>63.530957999999998</v>
      </c>
      <c r="L2607" s="179">
        <f>'ZE Download'!I34/1000</f>
        <v>33.488811999999996</v>
      </c>
      <c r="M2607" s="180">
        <f t="shared" si="246"/>
        <v>223.64604199999999</v>
      </c>
      <c r="N2607" s="179">
        <f>'ZE Download'!K34/1000</f>
        <v>105.09545799999999</v>
      </c>
      <c r="O2607" s="179">
        <f>'ZE Download'!L34/1000</f>
        <v>62.864958000000001</v>
      </c>
      <c r="P2607" s="179">
        <f>'ZE Download'!M34/1000</f>
        <v>0</v>
      </c>
      <c r="Q2607" s="179">
        <v>9.2526250000000001</v>
      </c>
      <c r="R2607" s="179">
        <f>'ZE Download'!P34/1000</f>
        <v>0</v>
      </c>
      <c r="S2607" s="180">
        <f>'ZE Download'!J34/1000</f>
        <v>223.64604199999999</v>
      </c>
      <c r="T2607" s="180">
        <v>0</v>
      </c>
      <c r="V2607" s="24">
        <f t="shared" si="251"/>
        <v>1701.2504150000004</v>
      </c>
      <c r="X2607" s="5">
        <f t="shared" si="244"/>
        <v>77.899999999999991</v>
      </c>
      <c r="Z2607" s="20">
        <f t="shared" si="238"/>
        <v>1779.1504150000005</v>
      </c>
      <c r="AA2607" s="59">
        <f t="shared" si="236"/>
        <v>42618</v>
      </c>
      <c r="AB2607" s="136">
        <f>'ZE Download'!Q34/1000</f>
        <v>153.35966699999997</v>
      </c>
      <c r="AC2607" s="179">
        <f>'ZE Download'!R34/1000</f>
        <v>249.46110400000001</v>
      </c>
      <c r="AD2607" s="179">
        <f>'ZE Download'!S34/1000</f>
        <v>443.27385399999997</v>
      </c>
      <c r="AE2607" s="179">
        <f>'ZE Download'!T34/1000</f>
        <v>222.84241699999998</v>
      </c>
      <c r="AF2607" s="179">
        <f>'ZE Download'!U34/1000</f>
        <v>233.27156200000002</v>
      </c>
      <c r="AG2607" s="179">
        <f>'ZE Download'!V34/1000</f>
        <v>37.176479</v>
      </c>
      <c r="AH2607" s="179">
        <f>'ZE Download'!W34/1000</f>
        <v>83.864417000000003</v>
      </c>
      <c r="AI2607" s="28">
        <f t="shared" si="241"/>
        <v>0</v>
      </c>
      <c r="AJ2607" s="179">
        <f>'ZE Download'!X34/1000</f>
        <v>16.880437999999998</v>
      </c>
      <c r="AK2607" s="179">
        <f t="shared" si="247"/>
        <v>0</v>
      </c>
      <c r="AL2607" s="28">
        <f t="shared" si="242"/>
        <v>0</v>
      </c>
      <c r="AM2607" s="28"/>
      <c r="AN2607" s="28"/>
      <c r="AQ2607" s="24">
        <f t="shared" si="249"/>
        <v>1440.1299379999998</v>
      </c>
      <c r="AS2607" s="47">
        <f>315*0.97</f>
        <v>305.55</v>
      </c>
      <c r="AU2607" s="20">
        <f t="shared" si="239"/>
        <v>1745.6799379999998</v>
      </c>
      <c r="AW2607" s="20">
        <f t="shared" si="234"/>
        <v>33.470477000000756</v>
      </c>
    </row>
    <row r="2608" spans="1:49" x14ac:dyDescent="0.25">
      <c r="A2608" t="str">
        <f>VLOOKUP($B2608,'Cushing Balance'!$C$2:$E$500,3,TRUE)</f>
        <v>362016</v>
      </c>
      <c r="B2608" s="38">
        <v>42619</v>
      </c>
      <c r="C2608" s="32"/>
      <c r="D2608" s="136">
        <f>'ZE Download'!B35/1000</f>
        <v>154.02754199999998</v>
      </c>
      <c r="E2608" s="179">
        <f>'ZE Download'!C35/1000</f>
        <v>60.043853999999996</v>
      </c>
      <c r="F2608" s="179">
        <f>'ZE Download'!D35/1000</f>
        <v>312.95720799999998</v>
      </c>
      <c r="G2608" s="28"/>
      <c r="H2608" s="179">
        <f>'ZE Download'!E35/1000</f>
        <v>98.091854000000012</v>
      </c>
      <c r="I2608" s="179">
        <f>'ZE Download'!F35/1000</f>
        <v>79.706104000000011</v>
      </c>
      <c r="J2608" s="179">
        <f>'ZE Download'!G35/1000</f>
        <v>240.633229</v>
      </c>
      <c r="K2608" s="179">
        <f>'ZE Download'!H35/1000</f>
        <v>70.901291999999998</v>
      </c>
      <c r="L2608" s="179">
        <f>'ZE Download'!I35/1000</f>
        <v>33.406021000000003</v>
      </c>
      <c r="M2608" s="180">
        <f t="shared" si="246"/>
        <v>250.09408300000001</v>
      </c>
      <c r="N2608" s="179">
        <f>'ZE Download'!K35/1000</f>
        <v>109.00172900000001</v>
      </c>
      <c r="O2608" s="179">
        <f>'ZE Download'!L35/1000</f>
        <v>76.400833000000006</v>
      </c>
      <c r="P2608" s="179">
        <f>'ZE Download'!M35/1000</f>
        <v>1.446896</v>
      </c>
      <c r="Q2608" s="179">
        <v>10.729395999999999</v>
      </c>
      <c r="R2608" s="179">
        <f>'ZE Download'!P35/1000</f>
        <v>0</v>
      </c>
      <c r="S2608" s="180">
        <f>'ZE Download'!J35/1000</f>
        <v>250.09408300000001</v>
      </c>
      <c r="T2608" s="180">
        <v>0</v>
      </c>
      <c r="V2608" s="24">
        <f t="shared" si="251"/>
        <v>1497.4400409999998</v>
      </c>
      <c r="X2608" s="5">
        <f t="shared" si="244"/>
        <v>77.899999999999991</v>
      </c>
      <c r="Z2608" s="20">
        <f t="shared" si="238"/>
        <v>1575.3400409999999</v>
      </c>
      <c r="AA2608" s="59">
        <f>B2608</f>
        <v>42619</v>
      </c>
      <c r="AB2608" s="136">
        <f>'ZE Download'!Q35/1000</f>
        <v>153.38620800000001</v>
      </c>
      <c r="AC2608" s="179">
        <f>'ZE Download'!R35/1000</f>
        <v>275.19679200000002</v>
      </c>
      <c r="AD2608" s="179">
        <f>'ZE Download'!S35/1000</f>
        <v>433.341812</v>
      </c>
      <c r="AE2608" s="179">
        <f>'ZE Download'!T35/1000</f>
        <v>275.69268800000003</v>
      </c>
      <c r="AF2608" s="179">
        <f>'ZE Download'!U35/1000</f>
        <v>232.74589600000002</v>
      </c>
      <c r="AG2608" s="179">
        <f>'ZE Download'!V35/1000</f>
        <v>36.753042000000001</v>
      </c>
      <c r="AH2608" s="179">
        <f>'ZE Download'!W35/1000</f>
        <v>122.93195799999999</v>
      </c>
      <c r="AI2608" s="28">
        <f t="shared" si="241"/>
        <v>0</v>
      </c>
      <c r="AJ2608" s="179">
        <f>'ZE Download'!X35/1000</f>
        <v>15.977646</v>
      </c>
      <c r="AK2608" s="179">
        <f t="shared" si="247"/>
        <v>0</v>
      </c>
      <c r="AL2608" s="28">
        <f t="shared" si="242"/>
        <v>0</v>
      </c>
      <c r="AM2608" s="28"/>
      <c r="AN2608" s="28"/>
      <c r="AQ2608" s="24">
        <f t="shared" si="249"/>
        <v>1546.0260420000002</v>
      </c>
      <c r="AS2608" s="47">
        <f t="shared" ref="AS2608:AS2631" si="252">315*0.97</f>
        <v>305.55</v>
      </c>
      <c r="AU2608" s="20">
        <f t="shared" si="239"/>
        <v>1851.5760420000001</v>
      </c>
      <c r="AW2608" s="20">
        <f t="shared" si="234"/>
        <v>-276.23600100000021</v>
      </c>
    </row>
    <row r="2609" spans="1:49" x14ac:dyDescent="0.25">
      <c r="A2609" t="str">
        <f>VLOOKUP($B2609,'Cushing Balance'!$C$2:$E$500,3,TRUE)</f>
        <v>362016</v>
      </c>
      <c r="B2609" s="38">
        <v>42620</v>
      </c>
      <c r="C2609" s="32"/>
      <c r="D2609" s="136">
        <f>'ZE Download'!B36/1000</f>
        <v>204.70433300000002</v>
      </c>
      <c r="E2609" s="179">
        <f>'ZE Download'!C36/1000</f>
        <v>136.17558300000002</v>
      </c>
      <c r="F2609" s="179">
        <f>'ZE Download'!D36/1000</f>
        <v>317.29941700000001</v>
      </c>
      <c r="G2609" s="28"/>
      <c r="H2609" s="179">
        <f>'ZE Download'!E36/1000</f>
        <v>73.663604000000007</v>
      </c>
      <c r="I2609" s="179">
        <f>'ZE Download'!F36/1000</f>
        <v>82.223124999999996</v>
      </c>
      <c r="J2609" s="179">
        <f>'ZE Download'!G36/1000</f>
        <v>247.88620800000001</v>
      </c>
      <c r="K2609" s="179">
        <f>'ZE Download'!H36/1000</f>
        <v>67.897770999999992</v>
      </c>
      <c r="L2609" s="179">
        <f>'ZE Download'!I36/1000</f>
        <v>33.634270999999998</v>
      </c>
      <c r="M2609" s="180">
        <f t="shared" si="246"/>
        <v>140.03887499999999</v>
      </c>
      <c r="N2609" s="179">
        <f>'ZE Download'!K36/1000</f>
        <v>100.09441700000001</v>
      </c>
      <c r="O2609" s="179">
        <f>'ZE Download'!L36/1000</f>
        <v>78.017124999999993</v>
      </c>
      <c r="P2609" s="179">
        <f>'ZE Download'!M36/1000</f>
        <v>2.5968119999999999</v>
      </c>
      <c r="Q2609" s="179">
        <v>9.9118329999999997</v>
      </c>
      <c r="R2609" s="179">
        <f>'ZE Download'!P36/1000</f>
        <v>0</v>
      </c>
      <c r="S2609" s="180">
        <f>'ZE Download'!J36/1000</f>
        <v>230.03887499999999</v>
      </c>
      <c r="T2609" s="180">
        <v>-90</v>
      </c>
      <c r="V2609" s="24">
        <f t="shared" si="251"/>
        <v>1494.1433739999998</v>
      </c>
      <c r="X2609" s="5">
        <f t="shared" si="244"/>
        <v>77.899999999999991</v>
      </c>
      <c r="Z2609" s="20">
        <f t="shared" si="238"/>
        <v>1572.0433739999999</v>
      </c>
      <c r="AA2609" s="59">
        <f t="shared" si="236"/>
        <v>42620</v>
      </c>
      <c r="AB2609" s="136">
        <f>'ZE Download'!Q36/1000</f>
        <v>154.807333</v>
      </c>
      <c r="AC2609" s="179">
        <f>'ZE Download'!R36/1000</f>
        <v>348.14483300000001</v>
      </c>
      <c r="AD2609" s="179">
        <f>'ZE Download'!S36/1000</f>
        <v>442.875021</v>
      </c>
      <c r="AE2609" s="179">
        <f>'ZE Download'!T36/1000</f>
        <v>190.29039600000002</v>
      </c>
      <c r="AF2609" s="179">
        <f>'ZE Download'!U36/1000</f>
        <v>229.56141699999998</v>
      </c>
      <c r="AG2609" s="179">
        <f>'ZE Download'!V36/1000</f>
        <v>35.683188000000001</v>
      </c>
      <c r="AH2609" s="179">
        <f>'ZE Download'!W36/1000</f>
        <v>126.19443799999999</v>
      </c>
      <c r="AI2609" s="28">
        <f t="shared" si="241"/>
        <v>0</v>
      </c>
      <c r="AJ2609" s="179">
        <f>'ZE Download'!X36/1000</f>
        <v>15.607061999999999</v>
      </c>
      <c r="AK2609" s="179">
        <f t="shared" si="247"/>
        <v>0</v>
      </c>
      <c r="AL2609" s="28">
        <f t="shared" si="242"/>
        <v>0</v>
      </c>
      <c r="AM2609" s="28"/>
      <c r="AN2609" s="28"/>
      <c r="AQ2609" s="24">
        <f t="shared" si="249"/>
        <v>1543.1636880000001</v>
      </c>
      <c r="AS2609" s="47">
        <f t="shared" si="252"/>
        <v>305.55</v>
      </c>
      <c r="AU2609" s="20">
        <f t="shared" si="239"/>
        <v>1848.713688</v>
      </c>
      <c r="AW2609" s="20">
        <f t="shared" si="234"/>
        <v>-276.67031400000019</v>
      </c>
    </row>
    <row r="2610" spans="1:49" x14ac:dyDescent="0.25">
      <c r="A2610" t="str">
        <f>VLOOKUP($B2610,'Cushing Balance'!$C$2:$E$500,3,TRUE)</f>
        <v>362016</v>
      </c>
      <c r="B2610" s="38">
        <v>42621</v>
      </c>
      <c r="C2610" s="32"/>
      <c r="D2610" s="136">
        <f>'ZE Download'!B37/1000</f>
        <v>176.796875</v>
      </c>
      <c r="E2610" s="179">
        <f>'ZE Download'!C37/1000</f>
        <v>184.248042</v>
      </c>
      <c r="F2610" s="179">
        <f>'ZE Download'!D37/1000</f>
        <v>320.834812</v>
      </c>
      <c r="G2610" s="28"/>
      <c r="H2610" s="179">
        <f>'ZE Download'!E37/1000</f>
        <v>82.356583000000001</v>
      </c>
      <c r="I2610" s="179">
        <f>'ZE Download'!F37/1000</f>
        <v>76.580749999999995</v>
      </c>
      <c r="J2610" s="179">
        <f>'ZE Download'!G37/1000</f>
        <v>253.85897900000001</v>
      </c>
      <c r="K2610" s="179">
        <f>'ZE Download'!H37/1000</f>
        <v>67.165042</v>
      </c>
      <c r="L2610" s="179">
        <f>'ZE Download'!I37/1000</f>
        <v>33.878292000000002</v>
      </c>
      <c r="M2610" s="180">
        <f t="shared" si="246"/>
        <v>340.939438</v>
      </c>
      <c r="N2610" s="179">
        <f>'ZE Download'!K37/1000</f>
        <v>105.658833</v>
      </c>
      <c r="O2610" s="179">
        <f>'ZE Download'!L37/1000</f>
        <v>79.912707999999995</v>
      </c>
      <c r="P2610" s="179">
        <f>'ZE Download'!M37/1000</f>
        <v>21.236687999999997</v>
      </c>
      <c r="Q2610" s="179">
        <v>10.082208</v>
      </c>
      <c r="R2610" s="179">
        <f>'ZE Download'!P37/1000</f>
        <v>0</v>
      </c>
      <c r="S2610" s="180">
        <f>'ZE Download'!J37/1000</f>
        <v>340.939438</v>
      </c>
      <c r="T2610" s="180">
        <v>0</v>
      </c>
      <c r="V2610" s="24">
        <f t="shared" si="251"/>
        <v>1753.54925</v>
      </c>
      <c r="X2610" s="5">
        <f t="shared" si="244"/>
        <v>77.899999999999991</v>
      </c>
      <c r="Z2610" s="20">
        <f t="shared" si="238"/>
        <v>1831.4492500000001</v>
      </c>
      <c r="AA2610" s="59">
        <f>B2610</f>
        <v>42621</v>
      </c>
      <c r="AB2610" s="136">
        <f>'ZE Download'!Q37/1000</f>
        <v>153.02279199999998</v>
      </c>
      <c r="AC2610" s="179">
        <f>'ZE Download'!R37/1000</f>
        <v>346.87852100000003</v>
      </c>
      <c r="AD2610" s="179">
        <f>'ZE Download'!S37/1000</f>
        <v>424.63404200000002</v>
      </c>
      <c r="AE2610" s="179">
        <f>'ZE Download'!T37/1000</f>
        <v>285.96812499999999</v>
      </c>
      <c r="AF2610" s="179">
        <f>'ZE Download'!U37/1000</f>
        <v>231.106021</v>
      </c>
      <c r="AG2610" s="179">
        <f>'ZE Download'!V37/1000</f>
        <v>31.54</v>
      </c>
      <c r="AH2610" s="179">
        <f>'ZE Download'!W37/1000</f>
        <v>137.04333300000002</v>
      </c>
      <c r="AI2610" s="28">
        <f t="shared" si="241"/>
        <v>0</v>
      </c>
      <c r="AJ2610" s="179">
        <f>'ZE Download'!X37/1000</f>
        <v>16.041542</v>
      </c>
      <c r="AK2610" s="179">
        <f t="shared" si="247"/>
        <v>0</v>
      </c>
      <c r="AL2610" s="28">
        <f t="shared" si="242"/>
        <v>0</v>
      </c>
      <c r="AM2610" s="28"/>
      <c r="AN2610" s="28"/>
      <c r="AQ2610" s="24">
        <f t="shared" si="249"/>
        <v>1626.2343759999999</v>
      </c>
      <c r="AS2610" s="47">
        <f t="shared" si="252"/>
        <v>305.55</v>
      </c>
      <c r="AU2610" s="20">
        <f t="shared" si="239"/>
        <v>1931.7843759999998</v>
      </c>
      <c r="AW2610" s="20">
        <f t="shared" si="234"/>
        <v>-100.33512599999972</v>
      </c>
    </row>
    <row r="2611" spans="1:49" x14ac:dyDescent="0.25">
      <c r="A2611" t="str">
        <f>VLOOKUP($B2611,'Cushing Balance'!$C$2:$E$500,3,TRUE)</f>
        <v>362016</v>
      </c>
      <c r="B2611" s="38">
        <v>42622</v>
      </c>
      <c r="C2611" s="32"/>
      <c r="D2611" s="136">
        <f>'ZE Download'!B38/1000</f>
        <v>140.70408300000003</v>
      </c>
      <c r="E2611" s="179">
        <f>'ZE Download'!C38/1000</f>
        <v>172.42352099999999</v>
      </c>
      <c r="F2611" s="179">
        <f>'ZE Download'!D38/1000</f>
        <v>259.85337500000003</v>
      </c>
      <c r="G2611" s="28"/>
      <c r="H2611" s="179">
        <f>'ZE Download'!E38/1000</f>
        <v>114.137917</v>
      </c>
      <c r="I2611" s="179">
        <f>'ZE Download'!F38/1000</f>
        <v>101.69514599999999</v>
      </c>
      <c r="J2611" s="179">
        <f>'ZE Download'!G38/1000</f>
        <v>273.76806199999999</v>
      </c>
      <c r="K2611" s="179">
        <f>'ZE Download'!H38/1000</f>
        <v>71.559667000000005</v>
      </c>
      <c r="L2611" s="179">
        <f>'ZE Download'!I38/1000</f>
        <v>32.082687999999997</v>
      </c>
      <c r="M2611" s="180">
        <f t="shared" si="246"/>
        <v>299.48964599999999</v>
      </c>
      <c r="N2611" s="179">
        <f>'ZE Download'!K38/1000</f>
        <v>100.28377099999999</v>
      </c>
      <c r="O2611" s="179">
        <f>'ZE Download'!L38/1000</f>
        <v>79.510687999999988</v>
      </c>
      <c r="P2611" s="179">
        <f>'ZE Download'!M38/1000</f>
        <v>11.095438</v>
      </c>
      <c r="Q2611" s="179">
        <v>8.7401879999999998</v>
      </c>
      <c r="R2611" s="179">
        <f>'ZE Download'!P38/1000</f>
        <v>0</v>
      </c>
      <c r="S2611" s="180">
        <f>'ZE Download'!J38/1000</f>
        <v>299.48964599999999</v>
      </c>
      <c r="T2611" s="180">
        <v>0</v>
      </c>
      <c r="V2611" s="24">
        <f t="shared" si="251"/>
        <v>1665.34419</v>
      </c>
      <c r="X2611" s="5">
        <f t="shared" si="244"/>
        <v>77.899999999999991</v>
      </c>
      <c r="Z2611" s="20">
        <f t="shared" si="238"/>
        <v>1743.2441900000001</v>
      </c>
      <c r="AA2611" s="59">
        <f t="shared" si="236"/>
        <v>42622</v>
      </c>
      <c r="AB2611" s="136">
        <f>'ZE Download'!Q38/1000</f>
        <v>152.21154199999998</v>
      </c>
      <c r="AC2611" s="179">
        <f>'ZE Download'!R38/1000</f>
        <v>351.046333</v>
      </c>
      <c r="AD2611" s="179">
        <f>'ZE Download'!S38/1000</f>
        <v>426.82299999999998</v>
      </c>
      <c r="AE2611" s="179">
        <f>'ZE Download'!T38/1000</f>
        <v>277.73666700000001</v>
      </c>
      <c r="AF2611" s="179">
        <f>'ZE Download'!U38/1000</f>
        <v>232.457562</v>
      </c>
      <c r="AG2611" s="179">
        <f>'ZE Download'!V38/1000</f>
        <v>21.345479000000001</v>
      </c>
      <c r="AH2611" s="179">
        <f>'ZE Download'!W38/1000</f>
        <v>126.71537499999999</v>
      </c>
      <c r="AI2611" s="28">
        <f t="shared" si="241"/>
        <v>0</v>
      </c>
      <c r="AJ2611" s="179">
        <f>'ZE Download'!X38/1000</f>
        <v>16.261125</v>
      </c>
      <c r="AK2611" s="179">
        <f t="shared" si="247"/>
        <v>0</v>
      </c>
      <c r="AL2611" s="28">
        <f t="shared" si="242"/>
        <v>0</v>
      </c>
      <c r="AM2611" s="28"/>
      <c r="AN2611" s="28"/>
      <c r="AQ2611" s="24">
        <f t="shared" si="249"/>
        <v>1604.5970830000001</v>
      </c>
      <c r="AS2611" s="47">
        <f t="shared" si="252"/>
        <v>305.55</v>
      </c>
      <c r="AU2611" s="20">
        <f t="shared" si="239"/>
        <v>1910.1470830000001</v>
      </c>
      <c r="AW2611" s="20">
        <f t="shared" si="234"/>
        <v>-166.90289299999995</v>
      </c>
    </row>
    <row r="2612" spans="1:49" x14ac:dyDescent="0.25">
      <c r="A2612" t="str">
        <f>VLOOKUP($B2612,'Cushing Balance'!$C$2:$E$500,3,TRUE)</f>
        <v>372016</v>
      </c>
      <c r="B2612" s="38">
        <v>42623</v>
      </c>
      <c r="C2612" s="32"/>
      <c r="D2612" s="136">
        <f>'ZE Download'!B39/1000</f>
        <v>313.64456199999995</v>
      </c>
      <c r="E2612" s="179">
        <f>'ZE Download'!C39/1000</f>
        <v>149.918125</v>
      </c>
      <c r="F2612" s="179">
        <f>'ZE Download'!D39/1000</f>
        <v>302.948958</v>
      </c>
      <c r="G2612" s="28"/>
      <c r="H2612" s="179">
        <f>'ZE Download'!E39/1000</f>
        <v>114.88418799999999</v>
      </c>
      <c r="I2612" s="179">
        <f>'ZE Download'!F39/1000</f>
        <v>59.791395999999999</v>
      </c>
      <c r="J2612" s="179">
        <f>'ZE Download'!G39/1000</f>
        <v>287.175792</v>
      </c>
      <c r="K2612" s="179">
        <f>'ZE Download'!H39/1000</f>
        <v>72.003145999999987</v>
      </c>
      <c r="L2612" s="179">
        <f>'ZE Download'!I39/1000</f>
        <v>29.804646000000002</v>
      </c>
      <c r="M2612" s="180">
        <f t="shared" si="246"/>
        <v>322.04152099999999</v>
      </c>
      <c r="N2612" s="179">
        <f>'ZE Download'!K39/1000</f>
        <v>101.262958</v>
      </c>
      <c r="O2612" s="179">
        <f>'ZE Download'!L39/1000</f>
        <v>74.319354000000004</v>
      </c>
      <c r="P2612" s="179">
        <f>'ZE Download'!M39/1000</f>
        <v>9.339853999999999</v>
      </c>
      <c r="Q2612" s="179">
        <v>5.2688329999999999</v>
      </c>
      <c r="R2612" s="179">
        <f>'ZE Download'!P39/1000</f>
        <v>0</v>
      </c>
      <c r="S2612" s="180">
        <f>'ZE Download'!J39/1000</f>
        <v>322.04152099999999</v>
      </c>
      <c r="T2612" s="180">
        <v>0</v>
      </c>
      <c r="V2612" s="24">
        <f t="shared" si="251"/>
        <v>1842.4033330000004</v>
      </c>
      <c r="X2612" s="5">
        <f t="shared" si="244"/>
        <v>77.899999999999991</v>
      </c>
      <c r="Z2612" s="20">
        <f t="shared" si="238"/>
        <v>1920.3033330000005</v>
      </c>
      <c r="AA2612" s="59">
        <f t="shared" si="236"/>
        <v>42623</v>
      </c>
      <c r="AB2612" s="136">
        <f>'ZE Download'!Q39/1000</f>
        <v>148.44664600000002</v>
      </c>
      <c r="AC2612" s="179">
        <f>'ZE Download'!R39/1000</f>
        <v>350.119958</v>
      </c>
      <c r="AD2612" s="179">
        <f>'ZE Download'!S39/1000</f>
        <v>440.50283300000001</v>
      </c>
      <c r="AE2612" s="179">
        <f>'ZE Download'!T39/1000</f>
        <v>251.80079199999997</v>
      </c>
      <c r="AF2612" s="179">
        <f>'ZE Download'!U39/1000</f>
        <v>232.39583300000001</v>
      </c>
      <c r="AG2612" s="179">
        <f>'ZE Download'!V39/1000</f>
        <v>34.322249999999997</v>
      </c>
      <c r="AH2612" s="179">
        <f>'ZE Download'!W39/1000</f>
        <v>84.770021</v>
      </c>
      <c r="AI2612" s="28">
        <f t="shared" si="241"/>
        <v>0</v>
      </c>
      <c r="AJ2612" s="179">
        <f>'ZE Download'!X39/1000</f>
        <v>16.522333</v>
      </c>
      <c r="AK2612" s="179">
        <f t="shared" si="247"/>
        <v>0</v>
      </c>
      <c r="AL2612" s="28">
        <f t="shared" si="242"/>
        <v>0</v>
      </c>
      <c r="AM2612" s="28"/>
      <c r="AN2612" s="28"/>
      <c r="AQ2612" s="24">
        <f t="shared" si="249"/>
        <v>1558.8806659999998</v>
      </c>
      <c r="AS2612" s="47">
        <f t="shared" si="252"/>
        <v>305.55</v>
      </c>
      <c r="AU2612" s="20">
        <f t="shared" si="239"/>
        <v>1864.4306659999997</v>
      </c>
      <c r="AW2612" s="20">
        <f t="shared" si="234"/>
        <v>55.872667000000774</v>
      </c>
    </row>
    <row r="2613" spans="1:49" x14ac:dyDescent="0.25">
      <c r="A2613" t="str">
        <f>VLOOKUP($B2613,'Cushing Balance'!$C$2:$E$500,3,TRUE)</f>
        <v>372016</v>
      </c>
      <c r="B2613" s="38">
        <v>42624</v>
      </c>
      <c r="C2613" s="32"/>
      <c r="D2613" s="136">
        <f>'ZE Download'!B40/1000</f>
        <v>394.69074999999998</v>
      </c>
      <c r="E2613" s="179">
        <f>'ZE Download'!C40/1000</f>
        <v>101.827917</v>
      </c>
      <c r="F2613" s="179">
        <f>'ZE Download'!D40/1000</f>
        <v>245.74743799999999</v>
      </c>
      <c r="G2613" s="28"/>
      <c r="H2613" s="179">
        <f>'ZE Download'!E40/1000</f>
        <v>114.62697900000001</v>
      </c>
      <c r="I2613" s="179">
        <f>'ZE Download'!F40/1000</f>
        <v>67.948082999999997</v>
      </c>
      <c r="J2613" s="179">
        <f>'ZE Download'!G40/1000</f>
        <v>286.61639600000001</v>
      </c>
      <c r="K2613" s="179">
        <f>'ZE Download'!H40/1000</f>
        <v>79.463291999999996</v>
      </c>
      <c r="L2613" s="179">
        <f>'ZE Download'!I40/1000</f>
        <v>33.584249999999997</v>
      </c>
      <c r="M2613" s="180">
        <f t="shared" si="246"/>
        <v>171.444625</v>
      </c>
      <c r="N2613" s="179">
        <f>'ZE Download'!K40/1000</f>
        <v>92.369771</v>
      </c>
      <c r="O2613" s="179">
        <f>'ZE Download'!L40/1000</f>
        <v>73.720687999999996</v>
      </c>
      <c r="P2613" s="179">
        <f>'ZE Download'!M40/1000</f>
        <v>5.4860829999999998</v>
      </c>
      <c r="Q2613" s="179">
        <v>4.4533750000000003</v>
      </c>
      <c r="R2613" s="179">
        <f>'ZE Download'!P40/1000</f>
        <v>0</v>
      </c>
      <c r="S2613" s="180">
        <f>'ZE Download'!J40/1000</f>
        <v>241.444625</v>
      </c>
      <c r="T2613" s="180">
        <v>-70</v>
      </c>
      <c r="V2613" s="24">
        <f t="shared" si="251"/>
        <v>1671.9796469999999</v>
      </c>
      <c r="X2613" s="5">
        <f t="shared" si="244"/>
        <v>77.899999999999991</v>
      </c>
      <c r="Z2613" s="20">
        <f t="shared" si="238"/>
        <v>1749.879647</v>
      </c>
      <c r="AA2613" s="59">
        <f t="shared" si="236"/>
        <v>42624</v>
      </c>
      <c r="AB2613" s="136">
        <f>'ZE Download'!Q40/1000</f>
        <v>152.30404199999998</v>
      </c>
      <c r="AC2613" s="179">
        <f>'ZE Download'!R40/1000</f>
        <v>346.67027100000001</v>
      </c>
      <c r="AD2613" s="179">
        <f>'ZE Download'!S40/1000</f>
        <v>442.009771</v>
      </c>
      <c r="AE2613" s="179">
        <f>'ZE Download'!T40/1000</f>
        <v>251.43843799999999</v>
      </c>
      <c r="AF2613" s="179">
        <f>'ZE Download'!U40/1000</f>
        <v>234.04622899999998</v>
      </c>
      <c r="AG2613" s="179">
        <f>'ZE Download'!V40/1000</f>
        <v>33.653292</v>
      </c>
      <c r="AH2613" s="179">
        <f>'ZE Download'!W40/1000</f>
        <v>62.251083000000001</v>
      </c>
      <c r="AI2613" s="28">
        <f t="shared" si="241"/>
        <v>0</v>
      </c>
      <c r="AJ2613" s="179">
        <f>'ZE Download'!X40/1000</f>
        <v>16.625917000000001</v>
      </c>
      <c r="AK2613" s="179">
        <f t="shared" si="247"/>
        <v>0</v>
      </c>
      <c r="AL2613" s="28">
        <f t="shared" si="242"/>
        <v>0</v>
      </c>
      <c r="AM2613" s="28"/>
      <c r="AN2613" s="28"/>
      <c r="AQ2613" s="24">
        <f t="shared" si="249"/>
        <v>1538.999043</v>
      </c>
      <c r="AS2613" s="47">
        <f>315*0.97-15</f>
        <v>290.55</v>
      </c>
      <c r="AU2613" s="20">
        <f t="shared" si="239"/>
        <v>1829.549043</v>
      </c>
      <c r="AW2613" s="20">
        <f t="shared" si="234"/>
        <v>-79.669396000000006</v>
      </c>
    </row>
    <row r="2614" spans="1:49" x14ac:dyDescent="0.25">
      <c r="A2614" t="str">
        <f>VLOOKUP($B2614,'Cushing Balance'!$C$2:$E$500,3,TRUE)</f>
        <v>372016</v>
      </c>
      <c r="B2614" s="38">
        <v>42625</v>
      </c>
      <c r="C2614" s="32"/>
      <c r="D2614" s="136">
        <f>'ZE Download'!B41/1000</f>
        <v>356.60720799999996</v>
      </c>
      <c r="E2614" s="179">
        <f>'ZE Download'!C41/1000</f>
        <v>157.29302100000001</v>
      </c>
      <c r="F2614" s="179">
        <f>'ZE Download'!D41/1000</f>
        <v>288.39108299999998</v>
      </c>
      <c r="G2614" s="28"/>
      <c r="H2614" s="179">
        <f>'ZE Download'!E41/1000</f>
        <v>113.78281200000001</v>
      </c>
      <c r="I2614" s="179">
        <f>'ZE Download'!F41/1000</f>
        <v>83.811562000000009</v>
      </c>
      <c r="J2614" s="179">
        <f>'ZE Download'!G41/1000</f>
        <v>261.910979</v>
      </c>
      <c r="K2614" s="179">
        <f>'ZE Download'!H41/1000</f>
        <v>74.443229000000002</v>
      </c>
      <c r="L2614" s="179">
        <f>'ZE Download'!I41/1000</f>
        <v>33.335166999999998</v>
      </c>
      <c r="M2614" s="180">
        <f t="shared" si="246"/>
        <v>389.15335399999998</v>
      </c>
      <c r="N2614" s="179">
        <f>'ZE Download'!K41/1000</f>
        <v>103.833833</v>
      </c>
      <c r="O2614" s="179">
        <f>'ZE Download'!L41/1000</f>
        <v>79.953270999999987</v>
      </c>
      <c r="P2614" s="179">
        <f>'ZE Download'!M41/1000</f>
        <v>0</v>
      </c>
      <c r="Q2614" s="179">
        <v>8.3572290000000002</v>
      </c>
      <c r="R2614" s="179">
        <f>'ZE Download'!P41/1000</f>
        <v>0</v>
      </c>
      <c r="S2614" s="180">
        <f>'ZE Download'!J41/1000</f>
        <v>389.15335399999998</v>
      </c>
      <c r="T2614" s="180">
        <v>0</v>
      </c>
      <c r="V2614" s="24">
        <f t="shared" si="251"/>
        <v>1950.8727479999998</v>
      </c>
      <c r="X2614" s="5">
        <f t="shared" si="244"/>
        <v>77.899999999999991</v>
      </c>
      <c r="Z2614" s="20">
        <f t="shared" si="238"/>
        <v>2028.7727479999999</v>
      </c>
      <c r="AA2614" s="59">
        <f t="shared" si="236"/>
        <v>42625</v>
      </c>
      <c r="AB2614" s="136">
        <f>'ZE Download'!Q41/1000</f>
        <v>149.77327099999999</v>
      </c>
      <c r="AC2614" s="179">
        <f>'ZE Download'!R41/1000</f>
        <v>350.550521</v>
      </c>
      <c r="AD2614" s="179">
        <f>'ZE Download'!S41/1000</f>
        <v>417.23333299999996</v>
      </c>
      <c r="AE2614" s="179">
        <f>'ZE Download'!T41/1000</f>
        <v>306.22108299999996</v>
      </c>
      <c r="AF2614" s="179">
        <f>'ZE Download'!U41/1000</f>
        <v>157.883771</v>
      </c>
      <c r="AG2614" s="179">
        <f>'ZE Download'!V41/1000</f>
        <v>37.422021000000001</v>
      </c>
      <c r="AH2614" s="179">
        <f>'ZE Download'!W41/1000</f>
        <v>99.582832999999994</v>
      </c>
      <c r="AI2614" s="28">
        <f t="shared" si="241"/>
        <v>0</v>
      </c>
      <c r="AJ2614" s="179">
        <f>'ZE Download'!X41/1000</f>
        <v>16.623249999999999</v>
      </c>
      <c r="AK2614" s="179">
        <f t="shared" si="247"/>
        <v>0</v>
      </c>
      <c r="AL2614" s="28">
        <f t="shared" si="242"/>
        <v>0</v>
      </c>
      <c r="AM2614" s="28"/>
      <c r="AN2614" s="28"/>
      <c r="AQ2614" s="24">
        <f t="shared" si="249"/>
        <v>1535.2900830000001</v>
      </c>
      <c r="AS2614" s="47">
        <f t="shared" ref="AS2614:AS2619" si="253">315*0.97-15</f>
        <v>290.55</v>
      </c>
      <c r="AU2614" s="20">
        <f t="shared" si="239"/>
        <v>1825.840083</v>
      </c>
      <c r="AW2614" s="20">
        <f t="shared" si="234"/>
        <v>202.93266499999982</v>
      </c>
    </row>
    <row r="2615" spans="1:49" x14ac:dyDescent="0.25">
      <c r="A2615" t="str">
        <f>VLOOKUP($B2615,'Cushing Balance'!$C$2:$E$500,3,TRUE)</f>
        <v>372016</v>
      </c>
      <c r="B2615" s="38">
        <v>42626</v>
      </c>
      <c r="C2615" s="32"/>
      <c r="D2615" s="136">
        <f>'ZE Download'!B42/1000</f>
        <v>312.56950000000001</v>
      </c>
      <c r="E2615" s="179">
        <f>'ZE Download'!C42/1000</f>
        <v>149.40120800000003</v>
      </c>
      <c r="F2615" s="179">
        <f>'ZE Download'!D42/1000</f>
        <v>352.74824999999998</v>
      </c>
      <c r="G2615" s="28"/>
      <c r="H2615" s="179">
        <f>'ZE Download'!E42/1000</f>
        <v>112.86902099999999</v>
      </c>
      <c r="I2615" s="179">
        <f>'ZE Download'!F42/1000</f>
        <v>69.061145999999994</v>
      </c>
      <c r="J2615" s="179">
        <f>'ZE Download'!G42/1000</f>
        <v>289.248625</v>
      </c>
      <c r="K2615" s="179">
        <f>'ZE Download'!H42/1000</f>
        <v>70.157437999999999</v>
      </c>
      <c r="L2615" s="179">
        <f>'ZE Download'!I42/1000</f>
        <v>32.719146000000002</v>
      </c>
      <c r="M2615" s="180">
        <f t="shared" si="246"/>
        <v>226.26210399999997</v>
      </c>
      <c r="N2615" s="179">
        <f>'ZE Download'!K42/1000</f>
        <v>106.56631200000001</v>
      </c>
      <c r="O2615" s="179">
        <f>'ZE Download'!L42/1000</f>
        <v>78.524625</v>
      </c>
      <c r="P2615" s="179">
        <f>'ZE Download'!M42/1000</f>
        <v>1.4313750000000001</v>
      </c>
      <c r="Q2615" s="179">
        <v>7.1559790000000003</v>
      </c>
      <c r="R2615" s="179">
        <f>'ZE Download'!P42/1000</f>
        <v>0</v>
      </c>
      <c r="S2615" s="180">
        <f>'ZE Download'!J42/1000</f>
        <v>323.76210399999997</v>
      </c>
      <c r="T2615" s="180">
        <v>-97.5</v>
      </c>
      <c r="V2615" s="24">
        <f t="shared" si="251"/>
        <v>1808.7147289999996</v>
      </c>
      <c r="X2615" s="5">
        <f t="shared" si="244"/>
        <v>77.899999999999991</v>
      </c>
      <c r="Z2615" s="20">
        <f t="shared" si="238"/>
        <v>1886.6147289999997</v>
      </c>
      <c r="AA2615" s="59">
        <f t="shared" si="236"/>
        <v>42626</v>
      </c>
      <c r="AB2615" s="136">
        <f>'ZE Download'!Q42/1000</f>
        <v>150.358396</v>
      </c>
      <c r="AC2615" s="179">
        <f>'ZE Download'!R42/1000</f>
        <v>347.11672899999996</v>
      </c>
      <c r="AD2615" s="179">
        <f>'ZE Download'!S42/1000</f>
        <v>447.10245799999996</v>
      </c>
      <c r="AE2615" s="179">
        <f>'ZE Download'!T42/1000</f>
        <v>257.12629199999998</v>
      </c>
      <c r="AF2615" s="179">
        <f>'ZE Download'!U42/1000</f>
        <v>159.95277100000001</v>
      </c>
      <c r="AG2615" s="179">
        <f>'ZE Download'!V42/1000</f>
        <v>27.719687999999998</v>
      </c>
      <c r="AH2615" s="179">
        <f>'ZE Download'!W42/1000</f>
        <v>106.292562</v>
      </c>
      <c r="AI2615" s="28">
        <f t="shared" si="241"/>
        <v>0</v>
      </c>
      <c r="AJ2615" s="179">
        <f>'ZE Download'!X42/1000</f>
        <v>9.3685620000000007</v>
      </c>
      <c r="AK2615" s="179">
        <f t="shared" si="247"/>
        <v>0</v>
      </c>
      <c r="AL2615" s="28">
        <f t="shared" si="242"/>
        <v>0</v>
      </c>
      <c r="AM2615" s="28"/>
      <c r="AN2615" s="28"/>
      <c r="AQ2615" s="24">
        <f t="shared" si="249"/>
        <v>1505.037458</v>
      </c>
      <c r="AS2615" s="47">
        <f t="shared" si="253"/>
        <v>290.55</v>
      </c>
      <c r="AU2615" s="20">
        <f t="shared" si="239"/>
        <v>1795.587458</v>
      </c>
      <c r="AW2615" s="20">
        <f t="shared" ref="AW2615:AW2678" si="254">Z2615-AU2615</f>
        <v>91.027270999999701</v>
      </c>
    </row>
    <row r="2616" spans="1:49" x14ac:dyDescent="0.25">
      <c r="A2616" t="str">
        <f>VLOOKUP($B2616,'Cushing Balance'!$C$2:$E$500,3,TRUE)</f>
        <v>372016</v>
      </c>
      <c r="B2616" s="38">
        <v>42627</v>
      </c>
      <c r="C2616" s="32"/>
      <c r="D2616" s="136">
        <f>'ZE Download'!B43/1000</f>
        <v>402.91</v>
      </c>
      <c r="E2616" s="179">
        <f>'ZE Download'!C43/1000</f>
        <v>92.843812</v>
      </c>
      <c r="F2616" s="179">
        <f>'ZE Download'!D43/1000</f>
        <v>317.22006199999998</v>
      </c>
      <c r="G2616" s="28"/>
      <c r="H2616" s="179">
        <f>'ZE Download'!E43/1000</f>
        <v>113.21460400000001</v>
      </c>
      <c r="I2616" s="179">
        <f>'ZE Download'!F43/1000</f>
        <v>81.051625000000001</v>
      </c>
      <c r="J2616" s="179">
        <f>'ZE Download'!G43/1000</f>
        <v>234.70977100000002</v>
      </c>
      <c r="K2616" s="179">
        <f>'ZE Download'!H43/1000</f>
        <v>70.291020999999986</v>
      </c>
      <c r="L2616" s="179">
        <f>'ZE Download'!I43/1000</f>
        <v>32.761832999999996</v>
      </c>
      <c r="M2616" s="180">
        <f t="shared" si="246"/>
        <v>367.41110399999997</v>
      </c>
      <c r="N2616" s="179">
        <f>'ZE Download'!K43/1000</f>
        <v>107.142771</v>
      </c>
      <c r="O2616" s="179">
        <f>'ZE Download'!L43/1000</f>
        <v>80.739729000000011</v>
      </c>
      <c r="P2616" s="179">
        <f>'ZE Download'!M43/1000</f>
        <v>5.8019999999999996</v>
      </c>
      <c r="Q2616" s="179">
        <v>5.304583</v>
      </c>
      <c r="R2616" s="179">
        <f>'ZE Download'!P43/1000</f>
        <v>0</v>
      </c>
      <c r="S2616" s="180">
        <f>'ZE Download'!J43/1000</f>
        <v>367.41110399999997</v>
      </c>
      <c r="T2616" s="180">
        <v>0</v>
      </c>
      <c r="V2616" s="24">
        <f t="shared" si="251"/>
        <v>1911.4029150000003</v>
      </c>
      <c r="X2616" s="5">
        <f t="shared" si="244"/>
        <v>77.899999999999991</v>
      </c>
      <c r="Z2616" s="20">
        <f t="shared" si="238"/>
        <v>1989.3029150000004</v>
      </c>
      <c r="AA2616" s="59">
        <f t="shared" si="236"/>
        <v>42627</v>
      </c>
      <c r="AB2616" s="136">
        <f>'ZE Download'!Q43/1000</f>
        <v>146.56420800000001</v>
      </c>
      <c r="AC2616" s="179">
        <f>'ZE Download'!R43/1000</f>
        <v>356.54595799999998</v>
      </c>
      <c r="AD2616" s="179">
        <f>'ZE Download'!S43/1000</f>
        <v>440.72106199999996</v>
      </c>
      <c r="AE2616" s="179">
        <f>'ZE Download'!T43/1000</f>
        <v>99.529021</v>
      </c>
      <c r="AF2616" s="179">
        <f>'ZE Download'!U43/1000</f>
        <v>154.12143799999998</v>
      </c>
      <c r="AG2616" s="179">
        <f>'ZE Download'!V43/1000</f>
        <v>27.830292</v>
      </c>
      <c r="AH2616" s="179">
        <f>'ZE Download'!W43/1000</f>
        <v>81.600042000000002</v>
      </c>
      <c r="AI2616" s="28">
        <f t="shared" si="241"/>
        <v>0</v>
      </c>
      <c r="AJ2616" s="179">
        <f>'ZE Download'!X43/1000</f>
        <v>15.179791999999999</v>
      </c>
      <c r="AK2616" s="179">
        <f t="shared" si="247"/>
        <v>0</v>
      </c>
      <c r="AL2616" s="28">
        <f t="shared" si="242"/>
        <v>0</v>
      </c>
      <c r="AM2616" s="28"/>
      <c r="AN2616" s="28"/>
      <c r="AQ2616" s="24">
        <f t="shared" si="249"/>
        <v>1322.091813</v>
      </c>
      <c r="AS2616" s="47">
        <f t="shared" si="253"/>
        <v>290.55</v>
      </c>
      <c r="AU2616" s="20">
        <f t="shared" si="239"/>
        <v>1612.641813</v>
      </c>
      <c r="AW2616" s="20">
        <f t="shared" si="254"/>
        <v>376.66110200000048</v>
      </c>
    </row>
    <row r="2617" spans="1:49" x14ac:dyDescent="0.25">
      <c r="A2617" t="str">
        <f>VLOOKUP($B2617,'Cushing Balance'!$C$2:$E$500,3,TRUE)</f>
        <v>372016</v>
      </c>
      <c r="B2617" s="38">
        <v>42628</v>
      </c>
      <c r="C2617" s="32"/>
      <c r="D2617" s="136">
        <f>'ZE Download'!B44/1000</f>
        <v>247.89504199999999</v>
      </c>
      <c r="E2617" s="179">
        <f>'ZE Download'!C44/1000</f>
        <v>193.152896</v>
      </c>
      <c r="F2617" s="179">
        <f>'ZE Download'!D44/1000</f>
        <v>285.24912499999999</v>
      </c>
      <c r="G2617" s="28"/>
      <c r="H2617" s="179">
        <f>'ZE Download'!E44/1000</f>
        <v>102.332792</v>
      </c>
      <c r="I2617" s="179">
        <f>'ZE Download'!F44/1000</f>
        <v>85.253541999999996</v>
      </c>
      <c r="J2617" s="179">
        <f>'ZE Download'!G44/1000</f>
        <v>278.89812499999999</v>
      </c>
      <c r="K2617" s="179">
        <f>'ZE Download'!H44/1000</f>
        <v>67.987062000000009</v>
      </c>
      <c r="L2617" s="179">
        <f>'ZE Download'!I44/1000</f>
        <v>33.203521000000002</v>
      </c>
      <c r="M2617" s="180">
        <f t="shared" si="246"/>
        <v>232.30593800000003</v>
      </c>
      <c r="N2617" s="179">
        <f>'ZE Download'!K44/1000</f>
        <v>111.429917</v>
      </c>
      <c r="O2617" s="179">
        <f>'ZE Download'!L44/1000</f>
        <v>80.433729</v>
      </c>
      <c r="P2617" s="179">
        <f>'ZE Download'!M44/1000</f>
        <v>1.304875</v>
      </c>
      <c r="Q2617" s="179">
        <v>4.9238119999999999</v>
      </c>
      <c r="R2617" s="179">
        <f>'ZE Download'!P44/1000</f>
        <v>0</v>
      </c>
      <c r="S2617" s="180">
        <f>'ZE Download'!J44/1000</f>
        <v>329.80593800000003</v>
      </c>
      <c r="T2617" s="180">
        <v>-97.5</v>
      </c>
      <c r="V2617" s="24">
        <f t="shared" si="251"/>
        <v>1724.3703759999999</v>
      </c>
      <c r="X2617" s="5">
        <f t="shared" si="244"/>
        <v>77.899999999999991</v>
      </c>
      <c r="Z2617" s="20">
        <f t="shared" si="238"/>
        <v>1802.2703759999999</v>
      </c>
      <c r="AA2617" s="59">
        <f t="shared" si="236"/>
        <v>42628</v>
      </c>
      <c r="AB2617" s="136">
        <f>'ZE Download'!Q44/1000</f>
        <v>133.392854</v>
      </c>
      <c r="AC2617" s="179">
        <f>'ZE Download'!R44/1000</f>
        <v>350.26597900000002</v>
      </c>
      <c r="AD2617" s="179">
        <f>'ZE Download'!S44/1000</f>
        <v>447.289646</v>
      </c>
      <c r="AE2617" s="179">
        <f>'ZE Download'!T44/1000</f>
        <v>202.14756199999999</v>
      </c>
      <c r="AF2617" s="179">
        <f>'ZE Download'!U44/1000</f>
        <v>154.79904199999999</v>
      </c>
      <c r="AG2617" s="179">
        <f>'ZE Download'!V44/1000</f>
        <v>22.059207999999998</v>
      </c>
      <c r="AH2617" s="179">
        <f>'ZE Download'!W44/1000</f>
        <v>82.237062000000009</v>
      </c>
      <c r="AI2617" s="28">
        <f t="shared" si="241"/>
        <v>0</v>
      </c>
      <c r="AJ2617" s="179">
        <f>'ZE Download'!X44/1000</f>
        <v>15.743812</v>
      </c>
      <c r="AK2617" s="179">
        <f t="shared" si="247"/>
        <v>0</v>
      </c>
      <c r="AL2617" s="28">
        <f t="shared" si="242"/>
        <v>0</v>
      </c>
      <c r="AM2617" s="28"/>
      <c r="AN2617" s="28"/>
      <c r="AQ2617" s="24">
        <f t="shared" si="249"/>
        <v>1407.9351649999996</v>
      </c>
      <c r="AS2617" s="47">
        <f t="shared" si="253"/>
        <v>290.55</v>
      </c>
      <c r="AU2617" s="20">
        <f t="shared" si="239"/>
        <v>1698.4851649999996</v>
      </c>
      <c r="AW2617" s="20">
        <f t="shared" si="254"/>
        <v>103.78521100000034</v>
      </c>
    </row>
    <row r="2618" spans="1:49" x14ac:dyDescent="0.25">
      <c r="A2618" t="str">
        <f>VLOOKUP($B2618,'Cushing Balance'!$C$2:$E$500,3,TRUE)</f>
        <v>372016</v>
      </c>
      <c r="B2618" s="38">
        <v>42629</v>
      </c>
      <c r="C2618" s="32"/>
      <c r="D2618" s="136">
        <f>'ZE Download'!B45/1000</f>
        <v>75.961583000000005</v>
      </c>
      <c r="E2618" s="179">
        <f>'ZE Download'!C45/1000</f>
        <v>187.15056200000001</v>
      </c>
      <c r="F2618" s="179">
        <f>'ZE Download'!D45/1000</f>
        <v>174.91116699999998</v>
      </c>
      <c r="G2618" s="28"/>
      <c r="H2618" s="179">
        <f>'ZE Download'!E45/1000</f>
        <v>74.845957999999996</v>
      </c>
      <c r="I2618" s="179">
        <f>'ZE Download'!F45/1000</f>
        <v>85.769917000000007</v>
      </c>
      <c r="J2618" s="179">
        <f>'ZE Download'!G45/1000</f>
        <v>279.37349999999998</v>
      </c>
      <c r="K2618" s="179">
        <f>'ZE Download'!H45/1000</f>
        <v>66.698062000000007</v>
      </c>
      <c r="L2618" s="179">
        <f>'ZE Download'!I45/1000</f>
        <v>32.947541999999999</v>
      </c>
      <c r="M2618" s="180">
        <f t="shared" si="246"/>
        <v>360.041042</v>
      </c>
      <c r="N2618" s="179">
        <f>'ZE Download'!K45/1000</f>
        <v>102.49912500000001</v>
      </c>
      <c r="O2618" s="179">
        <f>'ZE Download'!L45/1000</f>
        <v>73.836875000000006</v>
      </c>
      <c r="P2618" s="179">
        <f>'ZE Download'!M45/1000</f>
        <v>4.0341670000000001</v>
      </c>
      <c r="Q2618" s="179">
        <v>6.281771</v>
      </c>
      <c r="R2618" s="179">
        <f>'ZE Download'!P45/1000</f>
        <v>0</v>
      </c>
      <c r="S2618" s="180">
        <f>'ZE Download'!J45/1000</f>
        <v>360.041042</v>
      </c>
      <c r="T2618" s="180">
        <v>0</v>
      </c>
      <c r="V2618" s="24">
        <f t="shared" si="251"/>
        <v>1524.351271</v>
      </c>
      <c r="X2618" s="5">
        <f t="shared" si="244"/>
        <v>77.899999999999991</v>
      </c>
      <c r="Z2618" s="20">
        <f t="shared" si="238"/>
        <v>1602.2512710000001</v>
      </c>
      <c r="AA2618" s="59">
        <f t="shared" si="236"/>
        <v>42629</v>
      </c>
      <c r="AB2618" s="136">
        <f>'ZE Download'!Q45/1000</f>
        <v>145.73972899999998</v>
      </c>
      <c r="AC2618" s="179">
        <f>'ZE Download'!R45/1000</f>
        <v>350.45270799999997</v>
      </c>
      <c r="AD2618" s="179">
        <f>'ZE Download'!S45/1000</f>
        <v>445.03145799999999</v>
      </c>
      <c r="AE2618" s="179">
        <f>'ZE Download'!T45/1000</f>
        <v>147.60981200000001</v>
      </c>
      <c r="AF2618" s="179">
        <f>'ZE Download'!U45/1000</f>
        <v>133.764354</v>
      </c>
      <c r="AG2618" s="179">
        <f>'ZE Download'!V45/1000</f>
        <v>20.196207999999999</v>
      </c>
      <c r="AH2618" s="179">
        <f>'ZE Download'!W45/1000</f>
        <v>99.815270999999996</v>
      </c>
      <c r="AI2618" s="28">
        <f t="shared" si="241"/>
        <v>0</v>
      </c>
      <c r="AJ2618" s="179">
        <f>'ZE Download'!X45/1000</f>
        <v>14.701124999999999</v>
      </c>
      <c r="AK2618" s="179">
        <f t="shared" si="247"/>
        <v>0</v>
      </c>
      <c r="AL2618" s="28">
        <f t="shared" si="242"/>
        <v>0</v>
      </c>
      <c r="AM2618" s="28"/>
      <c r="AN2618" s="28"/>
      <c r="AQ2618" s="24">
        <f t="shared" si="249"/>
        <v>1357.3106649999997</v>
      </c>
      <c r="AS2618" s="47">
        <f t="shared" si="253"/>
        <v>290.55</v>
      </c>
      <c r="AU2618" s="20">
        <f t="shared" si="239"/>
        <v>1647.8606649999997</v>
      </c>
      <c r="AW2618" s="20">
        <f t="shared" si="254"/>
        <v>-45.609393999999611</v>
      </c>
    </row>
    <row r="2619" spans="1:49" x14ac:dyDescent="0.25">
      <c r="A2619" t="str">
        <f>VLOOKUP($B2619,'Cushing Balance'!$C$2:$E$500,3,TRUE)</f>
        <v>382016</v>
      </c>
      <c r="B2619" s="38">
        <v>42630</v>
      </c>
      <c r="C2619" s="32"/>
      <c r="D2619" s="136">
        <f>'ZE Download'!B46/1000</f>
        <v>368.17752100000001</v>
      </c>
      <c r="E2619" s="179">
        <f>'ZE Download'!C46/1000</f>
        <v>87.154520999999988</v>
      </c>
      <c r="F2619" s="179">
        <f>'ZE Download'!D46/1000</f>
        <v>266.393438</v>
      </c>
      <c r="G2619" s="28"/>
      <c r="H2619" s="179">
        <f>'ZE Download'!E46/1000</f>
        <v>50.505499999999998</v>
      </c>
      <c r="I2619" s="179">
        <f>'ZE Download'!F46/1000</f>
        <v>80.112562000000011</v>
      </c>
      <c r="J2619" s="179">
        <f>'ZE Download'!G46/1000</f>
        <v>260.59927099999999</v>
      </c>
      <c r="K2619" s="179">
        <f>'ZE Download'!H46/1000</f>
        <v>63.633000000000003</v>
      </c>
      <c r="L2619" s="179">
        <f>'ZE Download'!I46/1000</f>
        <v>33.266271000000003</v>
      </c>
      <c r="M2619" s="180">
        <f t="shared" si="246"/>
        <v>282.190854</v>
      </c>
      <c r="N2619" s="179">
        <f>'ZE Download'!K46/1000</f>
        <v>77.587541999999999</v>
      </c>
      <c r="O2619" s="179">
        <f>'ZE Download'!L46/1000</f>
        <v>70.885707999999994</v>
      </c>
      <c r="P2619" s="179">
        <f>'ZE Download'!M46/1000</f>
        <v>7.5037920000000007</v>
      </c>
      <c r="Q2619" s="179">
        <v>7.1072920000000002</v>
      </c>
      <c r="R2619" s="179">
        <f>'ZE Download'!P46/1000</f>
        <v>0</v>
      </c>
      <c r="S2619" s="180">
        <f>'ZE Download'!J46/1000</f>
        <v>282.190854</v>
      </c>
      <c r="T2619" s="180">
        <v>0</v>
      </c>
      <c r="V2619" s="24">
        <f t="shared" si="251"/>
        <v>1655.117272</v>
      </c>
      <c r="X2619" s="5">
        <f t="shared" si="244"/>
        <v>77.899999999999991</v>
      </c>
      <c r="Z2619" s="20">
        <f t="shared" si="238"/>
        <v>1733.017272</v>
      </c>
      <c r="AA2619" s="59">
        <f t="shared" si="236"/>
        <v>42630</v>
      </c>
      <c r="AB2619" s="136">
        <f>'ZE Download'!Q46/1000</f>
        <v>152.51575</v>
      </c>
      <c r="AC2619" s="179">
        <f>'ZE Download'!R46/1000</f>
        <v>346.24143800000002</v>
      </c>
      <c r="AD2619" s="179">
        <f>'ZE Download'!S46/1000</f>
        <v>434.04266699999999</v>
      </c>
      <c r="AE2619" s="179">
        <f>'ZE Download'!T46/1000</f>
        <v>171.09283300000001</v>
      </c>
      <c r="AF2619" s="179">
        <f>'ZE Download'!U46/1000</f>
        <v>229.24989600000001</v>
      </c>
      <c r="AG2619" s="179">
        <f>'ZE Download'!V46/1000</f>
        <v>22.095312000000003</v>
      </c>
      <c r="AH2619" s="179">
        <f>'ZE Download'!W46/1000</f>
        <v>112.56593799999999</v>
      </c>
      <c r="AI2619" s="28">
        <f t="shared" si="241"/>
        <v>0</v>
      </c>
      <c r="AJ2619" s="179">
        <f>'ZE Download'!X46/1000</f>
        <v>16.527332999999999</v>
      </c>
      <c r="AK2619" s="179">
        <f t="shared" si="247"/>
        <v>0</v>
      </c>
      <c r="AL2619" s="28">
        <f t="shared" si="242"/>
        <v>0</v>
      </c>
      <c r="AM2619" s="28"/>
      <c r="AN2619" s="28"/>
      <c r="AQ2619" s="24">
        <f t="shared" si="249"/>
        <v>1484.3311669999998</v>
      </c>
      <c r="AS2619" s="47">
        <f t="shared" si="253"/>
        <v>290.55</v>
      </c>
      <c r="AU2619" s="20">
        <f t="shared" si="239"/>
        <v>1774.8811669999998</v>
      </c>
      <c r="AW2619" s="20">
        <f t="shared" si="254"/>
        <v>-41.863894999999729</v>
      </c>
    </row>
    <row r="2620" spans="1:49" x14ac:dyDescent="0.25">
      <c r="A2620" t="str">
        <f>VLOOKUP($B2620,'Cushing Balance'!$C$2:$E$500,3,TRUE)</f>
        <v>382016</v>
      </c>
      <c r="B2620" s="38">
        <v>42631</v>
      </c>
      <c r="C2620" s="32"/>
      <c r="D2620" s="136">
        <f>'ZE Download'!B47/1000</f>
        <v>346.67629199999999</v>
      </c>
      <c r="E2620" s="179">
        <f>'ZE Download'!C47/1000</f>
        <v>160.66775000000001</v>
      </c>
      <c r="F2620" s="179">
        <f>'ZE Download'!D47/1000</f>
        <v>313.51352100000003</v>
      </c>
      <c r="G2620" s="28"/>
      <c r="H2620" s="179">
        <f>'ZE Download'!E47/1000</f>
        <v>79.457312000000002</v>
      </c>
      <c r="I2620" s="179">
        <f>'ZE Download'!F47/1000</f>
        <v>64.648521000000002</v>
      </c>
      <c r="J2620" s="179">
        <f>'ZE Download'!G47/1000</f>
        <v>262.280417</v>
      </c>
      <c r="K2620" s="179">
        <f>'ZE Download'!H47/1000</f>
        <v>69.751958000000002</v>
      </c>
      <c r="L2620" s="179">
        <f>'ZE Download'!I47/1000</f>
        <v>33.046416999999998</v>
      </c>
      <c r="M2620" s="180">
        <f t="shared" si="246"/>
        <v>229.41047900000001</v>
      </c>
      <c r="N2620" s="179">
        <f>'ZE Download'!K47/1000</f>
        <v>98.264895999999993</v>
      </c>
      <c r="O2620" s="179">
        <f>'ZE Download'!L47/1000</f>
        <v>75.028041999999999</v>
      </c>
      <c r="P2620" s="179">
        <f>'ZE Download'!M47/1000</f>
        <v>2.630458</v>
      </c>
      <c r="Q2620" s="179">
        <v>9.1333330000000004</v>
      </c>
      <c r="R2620" s="179">
        <f>'ZE Download'!P47/1000</f>
        <v>0</v>
      </c>
      <c r="S2620" s="180">
        <f>'ZE Download'!J47/1000</f>
        <v>329.41047900000001</v>
      </c>
      <c r="T2620" s="180">
        <v>-100</v>
      </c>
      <c r="V2620" s="24">
        <f t="shared" si="251"/>
        <v>1744.5093959999999</v>
      </c>
      <c r="X2620" s="5">
        <f t="shared" si="244"/>
        <v>77.899999999999991</v>
      </c>
      <c r="Z2620" s="20">
        <f t="shared" si="238"/>
        <v>1822.409396</v>
      </c>
      <c r="AA2620" s="59">
        <f t="shared" si="236"/>
        <v>42631</v>
      </c>
      <c r="AB2620" s="136">
        <f>'ZE Download'!Q47/1000</f>
        <v>152.16791699999999</v>
      </c>
      <c r="AC2620" s="179">
        <f>'ZE Download'!R47/1000</f>
        <v>356.30604199999999</v>
      </c>
      <c r="AD2620" s="179">
        <f>'ZE Download'!S47/1000</f>
        <v>443.87841700000001</v>
      </c>
      <c r="AE2620" s="179">
        <f>'ZE Download'!T47/1000</f>
        <v>243.02922899999999</v>
      </c>
      <c r="AF2620" s="179">
        <f>'ZE Download'!U47/1000</f>
        <v>229.67252100000002</v>
      </c>
      <c r="AG2620" s="179">
        <f>'ZE Download'!V47/1000</f>
        <v>23.179188</v>
      </c>
      <c r="AH2620" s="179">
        <f>'ZE Download'!W47/1000</f>
        <v>106.45050000000001</v>
      </c>
      <c r="AI2620" s="28">
        <f t="shared" si="241"/>
        <v>0</v>
      </c>
      <c r="AJ2620" s="179">
        <f>'ZE Download'!X47/1000</f>
        <v>16.952249999999999</v>
      </c>
      <c r="AK2620" s="179">
        <f t="shared" si="247"/>
        <v>0</v>
      </c>
      <c r="AL2620" s="28">
        <f t="shared" si="242"/>
        <v>0</v>
      </c>
      <c r="AM2620" s="28"/>
      <c r="AN2620" s="28"/>
      <c r="AQ2620" s="24">
        <f t="shared" si="249"/>
        <v>1571.636064</v>
      </c>
      <c r="AS2620" s="47">
        <f t="shared" si="252"/>
        <v>305.55</v>
      </c>
      <c r="AU2620" s="20">
        <f t="shared" si="239"/>
        <v>1877.186064</v>
      </c>
      <c r="AW2620" s="20">
        <f t="shared" si="254"/>
        <v>-54.776667999999972</v>
      </c>
    </row>
    <row r="2621" spans="1:49" x14ac:dyDescent="0.25">
      <c r="A2621" t="str">
        <f>VLOOKUP($B2621,'Cushing Balance'!$C$2:$E$500,3,TRUE)</f>
        <v>382016</v>
      </c>
      <c r="B2621" s="38">
        <v>42632</v>
      </c>
      <c r="C2621" s="32"/>
      <c r="D2621" s="136">
        <f>'ZE Download'!B48/1000</f>
        <v>319.24047899999999</v>
      </c>
      <c r="E2621" s="179">
        <f>'ZE Download'!C48/1000</f>
        <v>168.77525</v>
      </c>
      <c r="F2621" s="179">
        <f>'ZE Download'!D48/1000</f>
        <v>223.850562</v>
      </c>
      <c r="G2621" s="28"/>
      <c r="H2621" s="204">
        <f>AVERAGE(H2615:H2620)</f>
        <v>88.870864499999996</v>
      </c>
      <c r="I2621" s="179">
        <f>'ZE Download'!F48/1000</f>
        <v>73.346125000000001</v>
      </c>
      <c r="J2621" s="179">
        <f>'ZE Download'!G48/1000</f>
        <v>204.56783300000001</v>
      </c>
      <c r="K2621" s="179">
        <f>'ZE Download'!H48/1000</f>
        <v>68.005792</v>
      </c>
      <c r="L2621" s="179">
        <f>'ZE Download'!I48/1000</f>
        <v>33.252499999999998</v>
      </c>
      <c r="M2621" s="180">
        <f t="shared" si="246"/>
        <v>365.753917</v>
      </c>
      <c r="N2621" s="179">
        <f>'ZE Download'!K48/1000</f>
        <v>97.305791999999997</v>
      </c>
      <c r="O2621" s="179">
        <f>'ZE Download'!L48/1000</f>
        <v>79.364750000000001</v>
      </c>
      <c r="P2621" s="179">
        <f>'ZE Download'!M48/1000</f>
        <v>6.2138960000000001</v>
      </c>
      <c r="Q2621" s="179">
        <v>7.1591250000000004</v>
      </c>
      <c r="R2621" s="179">
        <f>'ZE Download'!P48/1000</f>
        <v>0</v>
      </c>
      <c r="S2621" s="180">
        <f>'ZE Download'!J48/1000</f>
        <v>365.753917</v>
      </c>
      <c r="T2621" s="180">
        <v>0</v>
      </c>
      <c r="V2621" s="24">
        <f t="shared" si="251"/>
        <v>1735.7068855</v>
      </c>
      <c r="X2621" s="5">
        <f t="shared" si="244"/>
        <v>77.899999999999991</v>
      </c>
      <c r="Z2621" s="20">
        <f t="shared" si="238"/>
        <v>1813.6068855000001</v>
      </c>
      <c r="AA2621" s="59">
        <f t="shared" si="236"/>
        <v>42632</v>
      </c>
      <c r="AB2621" s="136">
        <f>'ZE Download'!Q48/1000</f>
        <v>150.55235399999998</v>
      </c>
      <c r="AC2621" s="179">
        <f>'ZE Download'!R48/1000</f>
        <v>351.522875</v>
      </c>
      <c r="AD2621" s="179">
        <f>'ZE Download'!S48/1000</f>
        <v>412.37652100000003</v>
      </c>
      <c r="AE2621" s="179">
        <f>'ZE Download'!T48/1000</f>
        <v>217.38650000000001</v>
      </c>
      <c r="AF2621" s="179">
        <f>'ZE Download'!U48/1000</f>
        <v>199.15241699999999</v>
      </c>
      <c r="AG2621" s="179">
        <f>'ZE Download'!V48/1000</f>
        <v>7.0282290000000005</v>
      </c>
      <c r="AH2621" s="179">
        <f>'ZE Download'!W48/1000</f>
        <v>104.809104</v>
      </c>
      <c r="AI2621" s="28">
        <f t="shared" si="241"/>
        <v>0</v>
      </c>
      <c r="AJ2621" s="179">
        <f>'ZE Download'!X48/1000</f>
        <v>16.779021</v>
      </c>
      <c r="AK2621" s="179">
        <f t="shared" si="247"/>
        <v>0</v>
      </c>
      <c r="AL2621" s="28">
        <f t="shared" si="242"/>
        <v>0</v>
      </c>
      <c r="AM2621" s="28"/>
      <c r="AN2621" s="28"/>
      <c r="AQ2621" s="24">
        <f t="shared" si="249"/>
        <v>1459.607021</v>
      </c>
      <c r="AS2621" s="47">
        <f t="shared" si="252"/>
        <v>305.55</v>
      </c>
      <c r="AU2621" s="20">
        <f t="shared" si="239"/>
        <v>1765.157021</v>
      </c>
      <c r="AW2621" s="20">
        <f t="shared" si="254"/>
        <v>48.449864500000103</v>
      </c>
    </row>
    <row r="2622" spans="1:49" x14ac:dyDescent="0.25">
      <c r="A2622" t="str">
        <f>VLOOKUP($B2622,'Cushing Balance'!$C$2:$E$500,3,TRUE)</f>
        <v>382016</v>
      </c>
      <c r="B2622" s="38">
        <v>42633</v>
      </c>
      <c r="C2622" s="32"/>
      <c r="D2622" s="136">
        <f>'ZE Download'!B49/1000</f>
        <v>0</v>
      </c>
      <c r="E2622" s="179">
        <f>'ZE Download'!C49/1000</f>
        <v>172.015625</v>
      </c>
      <c r="F2622" s="179">
        <f>'ZE Download'!D49/1000</f>
        <v>201.609917</v>
      </c>
      <c r="G2622" s="28"/>
      <c r="H2622" s="204">
        <f t="shared" ref="H2622:H2628" si="255">AVERAGE(H2616:H2621)</f>
        <v>84.871171749999988</v>
      </c>
      <c r="I2622" s="179">
        <f>'ZE Download'!F49/1000</f>
        <v>60.303061999999997</v>
      </c>
      <c r="J2622" s="179">
        <f>'ZE Download'!G49/1000</f>
        <v>246.62572899999998</v>
      </c>
      <c r="K2622" s="179">
        <f>'ZE Download'!H49/1000</f>
        <v>69.735917000000001</v>
      </c>
      <c r="L2622" s="179">
        <f>'ZE Download'!I49/1000</f>
        <v>32.988146</v>
      </c>
      <c r="M2622" s="180">
        <f t="shared" si="246"/>
        <v>210.13052099999999</v>
      </c>
      <c r="N2622" s="179">
        <f>'ZE Download'!K49/1000</f>
        <v>93.98075</v>
      </c>
      <c r="O2622" s="179">
        <f>'ZE Download'!L49/1000</f>
        <v>79.991</v>
      </c>
      <c r="P2622" s="179">
        <f>'ZE Download'!M49/1000</f>
        <v>6.1651670000000003</v>
      </c>
      <c r="Q2622" s="179">
        <v>8.3798329999999996</v>
      </c>
      <c r="R2622" s="179">
        <f>'ZE Download'!P49/1000</f>
        <v>0</v>
      </c>
      <c r="S2622" s="180">
        <f>'ZE Download'!J49/1000</f>
        <v>310.13052099999999</v>
      </c>
      <c r="T2622" s="180">
        <v>-100</v>
      </c>
      <c r="V2622" s="24">
        <f t="shared" si="251"/>
        <v>1266.79683875</v>
      </c>
      <c r="X2622" s="5">
        <f t="shared" si="244"/>
        <v>77.899999999999991</v>
      </c>
      <c r="Z2622" s="20">
        <f t="shared" si="238"/>
        <v>1344.6968387500001</v>
      </c>
      <c r="AA2622" s="59">
        <f t="shared" si="236"/>
        <v>42633</v>
      </c>
      <c r="AB2622" s="136">
        <f>'ZE Download'!Q49/1000</f>
        <v>150.98406199999999</v>
      </c>
      <c r="AC2622" s="179">
        <f>'ZE Download'!R49/1000</f>
        <v>352.08412499999997</v>
      </c>
      <c r="AD2622" s="179">
        <f>'ZE Download'!S49/1000</f>
        <v>441.12377100000003</v>
      </c>
      <c r="AE2622" s="179">
        <f>'ZE Download'!T49/1000</f>
        <v>204.21950000000001</v>
      </c>
      <c r="AF2622" s="179">
        <f>'ZE Download'!U49/1000</f>
        <v>233.98474999999999</v>
      </c>
      <c r="AG2622" s="179">
        <f>'ZE Download'!V49/1000</f>
        <v>14.655938000000001</v>
      </c>
      <c r="AH2622" s="179">
        <f>'ZE Download'!W49/1000</f>
        <v>130.78675000000001</v>
      </c>
      <c r="AI2622" s="28">
        <f t="shared" si="241"/>
        <v>0</v>
      </c>
      <c r="AJ2622" s="179">
        <f>'ZE Download'!X49/1000</f>
        <v>16.552312000000001</v>
      </c>
      <c r="AK2622" s="179">
        <f t="shared" si="247"/>
        <v>0</v>
      </c>
      <c r="AL2622" s="28">
        <f t="shared" si="242"/>
        <v>0</v>
      </c>
      <c r="AM2622" s="28"/>
      <c r="AN2622" s="28"/>
      <c r="AQ2622" s="24">
        <f t="shared" si="249"/>
        <v>1544.3912080000002</v>
      </c>
      <c r="AS2622" s="47">
        <f t="shared" si="252"/>
        <v>305.55</v>
      </c>
      <c r="AU2622" s="20">
        <f t="shared" si="239"/>
        <v>1849.9412080000002</v>
      </c>
      <c r="AW2622" s="20">
        <f t="shared" si="254"/>
        <v>-505.24436925000009</v>
      </c>
    </row>
    <row r="2623" spans="1:49" x14ac:dyDescent="0.25">
      <c r="A2623" t="str">
        <f>VLOOKUP($B2623,'Cushing Balance'!$C$2:$E$500,3,TRUE)</f>
        <v>382016</v>
      </c>
      <c r="B2623" s="38">
        <v>42634</v>
      </c>
      <c r="C2623" s="32"/>
      <c r="D2623" s="136">
        <f>'ZE Download'!B50/1000</f>
        <v>0</v>
      </c>
      <c r="E2623" s="179">
        <f>'ZE Download'!C50/1000</f>
        <v>180.26164600000001</v>
      </c>
      <c r="F2623" s="179">
        <f>'ZE Download'!D50/1000</f>
        <v>207.6</v>
      </c>
      <c r="G2623" s="28"/>
      <c r="H2623" s="204">
        <f t="shared" si="255"/>
        <v>80.147266374999987</v>
      </c>
      <c r="I2623" s="179">
        <f>'ZE Download'!F50/1000</f>
        <v>60.261938000000001</v>
      </c>
      <c r="J2623" s="179">
        <f>'ZE Download'!G50/1000</f>
        <v>243.62981200000002</v>
      </c>
      <c r="K2623" s="179">
        <f>'ZE Download'!H50/1000</f>
        <v>65.596062000000003</v>
      </c>
      <c r="L2623" s="179">
        <f>'ZE Download'!I50/1000</f>
        <v>32.935082999999999</v>
      </c>
      <c r="M2623" s="180">
        <f t="shared" si="246"/>
        <v>327.1585</v>
      </c>
      <c r="N2623" s="179">
        <f>'ZE Download'!K50/1000</f>
        <v>90.667187999999996</v>
      </c>
      <c r="O2623" s="179">
        <f>'ZE Download'!L50/1000</f>
        <v>79.991</v>
      </c>
      <c r="P2623" s="179">
        <f>'ZE Download'!M50/1000</f>
        <v>3.9245419999999998</v>
      </c>
      <c r="Q2623" s="179">
        <v>9.4942919999999997</v>
      </c>
      <c r="R2623" s="179">
        <f>'ZE Download'!P50/1000</f>
        <v>0</v>
      </c>
      <c r="S2623" s="180">
        <f>'ZE Download'!J50/1000</f>
        <v>327.1585</v>
      </c>
      <c r="T2623" s="180">
        <v>0</v>
      </c>
      <c r="V2623" s="24">
        <f t="shared" si="251"/>
        <v>1381.667329375</v>
      </c>
      <c r="X2623" s="5">
        <f t="shared" si="244"/>
        <v>77.899999999999991</v>
      </c>
      <c r="Z2623" s="20">
        <f t="shared" si="238"/>
        <v>1459.5673293750001</v>
      </c>
      <c r="AA2623" s="59">
        <f t="shared" si="236"/>
        <v>42634</v>
      </c>
      <c r="AB2623" s="136">
        <f>'ZE Download'!Q50/1000</f>
        <v>151.48879199999999</v>
      </c>
      <c r="AC2623" s="179">
        <f>'ZE Download'!R50/1000</f>
        <v>345.85012499999999</v>
      </c>
      <c r="AD2623" s="179">
        <f>'ZE Download'!S50/1000</f>
        <v>445.832875</v>
      </c>
      <c r="AE2623" s="179">
        <f>'ZE Download'!T50/1000</f>
        <v>147.07543799999999</v>
      </c>
      <c r="AF2623" s="179">
        <f>'ZE Download'!U50/1000</f>
        <v>232.03925000000001</v>
      </c>
      <c r="AG2623" s="179">
        <f>'ZE Download'!V50/1000</f>
        <v>23.522396000000001</v>
      </c>
      <c r="AH2623" s="179">
        <f>'ZE Download'!W50/1000</f>
        <v>115.48672900000001</v>
      </c>
      <c r="AI2623" s="28">
        <f t="shared" si="241"/>
        <v>0</v>
      </c>
      <c r="AJ2623" s="179">
        <f>'ZE Download'!X50/1000</f>
        <v>16.790832999999999</v>
      </c>
      <c r="AK2623" s="179">
        <f t="shared" si="247"/>
        <v>0</v>
      </c>
      <c r="AL2623" s="28">
        <f t="shared" si="242"/>
        <v>0</v>
      </c>
      <c r="AM2623" s="28"/>
      <c r="AN2623" s="28"/>
      <c r="AQ2623" s="24">
        <f t="shared" si="249"/>
        <v>1478.086438</v>
      </c>
      <c r="AS2623" s="47">
        <f t="shared" si="252"/>
        <v>305.55</v>
      </c>
      <c r="AU2623" s="20">
        <f t="shared" si="239"/>
        <v>1783.636438</v>
      </c>
      <c r="AW2623" s="20">
        <f t="shared" si="254"/>
        <v>-324.0691086249999</v>
      </c>
    </row>
    <row r="2624" spans="1:49" x14ac:dyDescent="0.25">
      <c r="A2624" t="str">
        <f>VLOOKUP($B2624,'Cushing Balance'!$C$2:$E$500,3,TRUE)</f>
        <v>382016</v>
      </c>
      <c r="B2624" s="38">
        <v>42635</v>
      </c>
      <c r="C2624" s="32"/>
      <c r="D2624" s="136">
        <f>'ZE Download'!B51/1000</f>
        <v>325.19822899999997</v>
      </c>
      <c r="E2624" s="179">
        <f>'ZE Download'!C51/1000</f>
        <v>170.999854</v>
      </c>
      <c r="F2624" s="179">
        <f>'ZE Download'!D51/1000</f>
        <v>234.14556200000001</v>
      </c>
      <c r="G2624" s="28"/>
      <c r="H2624" s="204">
        <f t="shared" si="255"/>
        <v>76.449678770833316</v>
      </c>
      <c r="I2624" s="179">
        <f>'ZE Download'!F51/1000</f>
        <v>65.067374999999998</v>
      </c>
      <c r="J2624" s="179">
        <f>'ZE Download'!G51/1000</f>
        <v>222.268833</v>
      </c>
      <c r="K2624" s="179">
        <f>'ZE Download'!H51/1000</f>
        <v>66.480020999999994</v>
      </c>
      <c r="L2624" s="179">
        <f>'ZE Download'!I51/1000</f>
        <v>32.420207999999995</v>
      </c>
      <c r="M2624" s="180">
        <f t="shared" si="246"/>
        <v>134.220146</v>
      </c>
      <c r="N2624" s="179">
        <f>'ZE Download'!K51/1000</f>
        <v>99.89060400000001</v>
      </c>
      <c r="O2624" s="179">
        <f>'ZE Download'!L51/1000</f>
        <v>79.991</v>
      </c>
      <c r="P2624" s="179">
        <f>'ZE Download'!M51/1000</f>
        <v>2.5619999999999998</v>
      </c>
      <c r="Q2624" s="179">
        <v>9.0070619999999995</v>
      </c>
      <c r="R2624" s="179">
        <f>'ZE Download'!P51/1000</f>
        <v>0</v>
      </c>
      <c r="S2624" s="180">
        <f>'ZE Download'!J51/1000</f>
        <v>234.220146</v>
      </c>
      <c r="T2624" s="180">
        <v>-100</v>
      </c>
      <c r="V2624" s="24">
        <f t="shared" si="251"/>
        <v>1518.7005727708333</v>
      </c>
      <c r="X2624" s="5">
        <f t="shared" si="244"/>
        <v>77.899999999999991</v>
      </c>
      <c r="Z2624" s="20">
        <f t="shared" si="238"/>
        <v>1596.6005727708334</v>
      </c>
      <c r="AA2624" s="59">
        <f t="shared" si="236"/>
        <v>42635</v>
      </c>
      <c r="AB2624" s="136">
        <f>'ZE Download'!Q51/1000</f>
        <v>151.70960399999998</v>
      </c>
      <c r="AC2624" s="179">
        <f>'ZE Download'!R51/1000</f>
        <v>348.15804200000002</v>
      </c>
      <c r="AD2624" s="179">
        <f>'ZE Download'!S51/1000</f>
        <v>439.48041699999999</v>
      </c>
      <c r="AE2624" s="179">
        <f>'ZE Download'!T51/1000</f>
        <v>238.10974999999999</v>
      </c>
      <c r="AF2624" s="179">
        <f>'ZE Download'!U51/1000</f>
        <v>226.539625</v>
      </c>
      <c r="AG2624" s="179">
        <f>'ZE Download'!V51/1000</f>
        <v>31.007124999999998</v>
      </c>
      <c r="AH2624" s="179">
        <f>'ZE Download'!W51/1000</f>
        <v>101.183375</v>
      </c>
      <c r="AI2624" s="28">
        <f t="shared" si="241"/>
        <v>0</v>
      </c>
      <c r="AJ2624" s="179">
        <f>'ZE Download'!X51/1000</f>
        <v>13.029916999999999</v>
      </c>
      <c r="AK2624" s="179">
        <f t="shared" si="247"/>
        <v>0</v>
      </c>
      <c r="AL2624" s="28">
        <f t="shared" si="242"/>
        <v>0</v>
      </c>
      <c r="AM2624" s="28"/>
      <c r="AN2624" s="28"/>
      <c r="AQ2624" s="24">
        <f t="shared" si="249"/>
        <v>1549.2178550000001</v>
      </c>
      <c r="AS2624" s="47">
        <f t="shared" si="252"/>
        <v>305.55</v>
      </c>
      <c r="AU2624" s="20">
        <f t="shared" si="239"/>
        <v>1854.7678550000001</v>
      </c>
      <c r="AW2624" s="20">
        <f t="shared" si="254"/>
        <v>-258.16728222916663</v>
      </c>
    </row>
    <row r="2625" spans="1:49" x14ac:dyDescent="0.25">
      <c r="A2625" t="str">
        <f>VLOOKUP($B2625,'Cushing Balance'!$C$2:$E$500,3,TRUE)</f>
        <v>382016</v>
      </c>
      <c r="B2625" s="38">
        <v>42636</v>
      </c>
      <c r="C2625" s="32"/>
      <c r="D2625" s="136">
        <f>'ZE Download'!B52/1000</f>
        <v>333.037396</v>
      </c>
      <c r="E2625" s="179">
        <f>'ZE Download'!C52/1000</f>
        <v>167.70895800000002</v>
      </c>
      <c r="F2625" s="179">
        <f>'ZE Download'!D52/1000</f>
        <v>348.59585399999997</v>
      </c>
      <c r="G2625" s="28"/>
      <c r="H2625" s="204">
        <f t="shared" si="255"/>
        <v>76.716965565972203</v>
      </c>
      <c r="I2625" s="179">
        <f>'ZE Download'!F52/1000</f>
        <v>69.463437999999996</v>
      </c>
      <c r="J2625" s="179">
        <f>'ZE Download'!G52/1000</f>
        <v>216.222521</v>
      </c>
      <c r="K2625" s="179">
        <f>'ZE Download'!H52/1000</f>
        <v>75.361582999999996</v>
      </c>
      <c r="L2625" s="179">
        <f>'ZE Download'!I52/1000</f>
        <v>32.610666999999999</v>
      </c>
      <c r="M2625" s="180">
        <f t="shared" si="246"/>
        <v>315.47437500000001</v>
      </c>
      <c r="N2625" s="179">
        <f>'ZE Download'!K52/1000</f>
        <v>99.134625</v>
      </c>
      <c r="O2625" s="179">
        <f>'ZE Download'!L52/1000</f>
        <v>79.991</v>
      </c>
      <c r="P2625" s="179">
        <f>'ZE Download'!M52/1000</f>
        <v>5.6899790000000001</v>
      </c>
      <c r="Q2625" s="179">
        <v>9.3841459999999994</v>
      </c>
      <c r="R2625" s="179">
        <f>'ZE Download'!P52/1000</f>
        <v>0</v>
      </c>
      <c r="S2625" s="180">
        <f>'ZE Download'!J52/1000</f>
        <v>315.47437500000001</v>
      </c>
      <c r="T2625" s="180">
        <v>0</v>
      </c>
      <c r="V2625" s="24">
        <f t="shared" si="251"/>
        <v>1829.391507565972</v>
      </c>
      <c r="X2625" s="5">
        <f t="shared" si="244"/>
        <v>77.899999999999991</v>
      </c>
      <c r="Z2625" s="20">
        <f t="shared" si="238"/>
        <v>1907.2915075659721</v>
      </c>
      <c r="AA2625" s="59">
        <f>B2625</f>
        <v>42636</v>
      </c>
      <c r="AB2625" s="136">
        <f>'ZE Download'!Q52/1000</f>
        <v>149.70895800000002</v>
      </c>
      <c r="AC2625" s="179">
        <f>'ZE Download'!R52/1000</f>
        <v>348.532625</v>
      </c>
      <c r="AD2625" s="179">
        <f>'ZE Download'!S52/1000</f>
        <v>440.00635399999999</v>
      </c>
      <c r="AE2625" s="179">
        <f>'ZE Download'!T52/1000</f>
        <v>283.32483300000001</v>
      </c>
      <c r="AF2625" s="179">
        <f>'ZE Download'!U52/1000</f>
        <v>233.579375</v>
      </c>
      <c r="AG2625" s="179">
        <f>'ZE Download'!V52/1000</f>
        <v>8.1238119999999991</v>
      </c>
      <c r="AH2625" s="179">
        <f>'ZE Download'!W52/1000</f>
        <v>76.723438000000002</v>
      </c>
      <c r="AI2625" s="28">
        <f t="shared" si="241"/>
        <v>0</v>
      </c>
      <c r="AJ2625" s="179">
        <f>'ZE Download'!X52/1000</f>
        <v>14.961812</v>
      </c>
      <c r="AK2625" s="179">
        <f t="shared" si="247"/>
        <v>0</v>
      </c>
      <c r="AL2625" s="28">
        <f t="shared" si="242"/>
        <v>0</v>
      </c>
      <c r="AM2625" s="28"/>
      <c r="AN2625" s="28"/>
      <c r="AQ2625" s="24">
        <f t="shared" si="249"/>
        <v>1554.9612070000001</v>
      </c>
      <c r="AS2625" s="47">
        <f t="shared" si="252"/>
        <v>305.55</v>
      </c>
      <c r="AU2625" s="20">
        <f t="shared" si="239"/>
        <v>1860.511207</v>
      </c>
      <c r="AW2625" s="20">
        <f t="shared" si="254"/>
        <v>46.780300565972084</v>
      </c>
    </row>
    <row r="2626" spans="1:49" x14ac:dyDescent="0.25">
      <c r="A2626" t="str">
        <f>VLOOKUP($B2626,'Cushing Balance'!$C$2:$E$500,3,TRUE)</f>
        <v>392016</v>
      </c>
      <c r="B2626" s="38">
        <v>42637</v>
      </c>
      <c r="C2626" s="32"/>
      <c r="D2626" s="136">
        <f>'ZE Download'!B53/1000</f>
        <v>256.73460399999999</v>
      </c>
      <c r="E2626" s="179">
        <f>'ZE Download'!C53/1000</f>
        <v>151.69570800000002</v>
      </c>
      <c r="F2626" s="179">
        <f>'ZE Download'!D53/1000</f>
        <v>310.65704199999999</v>
      </c>
      <c r="G2626" s="28"/>
      <c r="H2626" s="204">
        <f t="shared" si="255"/>
        <v>81.085543160300901</v>
      </c>
      <c r="I2626" s="179">
        <f>'ZE Download'!F53/1000</f>
        <v>67.837854000000007</v>
      </c>
      <c r="J2626" s="179">
        <f>'ZE Download'!G53/1000</f>
        <v>266.55893800000001</v>
      </c>
      <c r="K2626" s="179">
        <f>'ZE Download'!H53/1000</f>
        <v>66.410520999999989</v>
      </c>
      <c r="L2626" s="179">
        <f>'ZE Download'!I53/1000</f>
        <v>29.504270999999999</v>
      </c>
      <c r="M2626" s="180">
        <f t="shared" si="246"/>
        <v>274.78535399999998</v>
      </c>
      <c r="N2626" s="179">
        <f>'ZE Download'!K53/1000</f>
        <v>72.861270999999988</v>
      </c>
      <c r="O2626" s="179">
        <f>'ZE Download'!L53/1000</f>
        <v>79.991</v>
      </c>
      <c r="P2626" s="179">
        <f>'ZE Download'!M53/1000</f>
        <v>0</v>
      </c>
      <c r="Q2626" s="179">
        <v>11.092791999999999</v>
      </c>
      <c r="R2626" s="179">
        <f>'ZE Download'!P53/1000</f>
        <v>0</v>
      </c>
      <c r="S2626" s="180">
        <f>'ZE Download'!J53/1000</f>
        <v>344.78535399999998</v>
      </c>
      <c r="T2626" s="180">
        <v>-70</v>
      </c>
      <c r="V2626" s="24">
        <f t="shared" si="251"/>
        <v>1669.2148981603007</v>
      </c>
      <c r="X2626" s="5">
        <f t="shared" si="244"/>
        <v>77.899999999999991</v>
      </c>
      <c r="Z2626" s="20">
        <f t="shared" si="238"/>
        <v>1747.1148981603008</v>
      </c>
      <c r="AA2626" s="59">
        <f>B2626</f>
        <v>42637</v>
      </c>
      <c r="AB2626" s="136">
        <f>'ZE Download'!Q53/1000</f>
        <v>140.43210399999998</v>
      </c>
      <c r="AC2626" s="179">
        <f>'ZE Download'!R53/1000</f>
        <v>347.75302099999999</v>
      </c>
      <c r="AD2626" s="179">
        <f>'ZE Download'!S53/1000</f>
        <v>440.37252100000001</v>
      </c>
      <c r="AE2626" s="179">
        <f>'ZE Download'!T53/1000</f>
        <v>312.930812</v>
      </c>
      <c r="AF2626" s="179">
        <f>'ZE Download'!U53/1000</f>
        <v>230.107271</v>
      </c>
      <c r="AG2626" s="179">
        <f>'ZE Download'!V53/1000</f>
        <v>31.737604000000001</v>
      </c>
      <c r="AH2626" s="179">
        <f>'ZE Download'!W53/1000</f>
        <v>79.176333</v>
      </c>
      <c r="AI2626" s="28">
        <f t="shared" si="241"/>
        <v>0</v>
      </c>
      <c r="AJ2626" s="179">
        <f>'ZE Download'!X53/1000</f>
        <v>16.756854000000001</v>
      </c>
      <c r="AK2626" s="179">
        <f t="shared" si="247"/>
        <v>0</v>
      </c>
      <c r="AL2626" s="28">
        <f t="shared" si="242"/>
        <v>0</v>
      </c>
      <c r="AM2626" s="28"/>
      <c r="AN2626" s="28"/>
      <c r="AQ2626" s="24">
        <f t="shared" si="249"/>
        <v>1599.2665199999999</v>
      </c>
      <c r="AS2626" s="47">
        <f t="shared" si="252"/>
        <v>305.55</v>
      </c>
      <c r="AU2626" s="20">
        <f t="shared" si="239"/>
        <v>1904.8165199999999</v>
      </c>
      <c r="AW2626" s="20">
        <f t="shared" si="254"/>
        <v>-157.7016218396991</v>
      </c>
    </row>
    <row r="2627" spans="1:49" x14ac:dyDescent="0.25">
      <c r="A2627" t="str">
        <f>VLOOKUP($B2627,'Cushing Balance'!$C$2:$E$500,3,TRUE)</f>
        <v>392016</v>
      </c>
      <c r="B2627" s="38">
        <v>42638</v>
      </c>
      <c r="C2627" s="32"/>
      <c r="D2627" s="136">
        <f>'ZE Download'!B54/1000</f>
        <v>190.893125</v>
      </c>
      <c r="E2627" s="179">
        <f>'ZE Download'!C54/1000</f>
        <v>165.86666699999998</v>
      </c>
      <c r="F2627" s="179">
        <f>'ZE Download'!D54/1000</f>
        <v>264.24735399999997</v>
      </c>
      <c r="G2627" s="28"/>
      <c r="H2627" s="204">
        <f t="shared" si="255"/>
        <v>81.356915020351067</v>
      </c>
      <c r="I2627" s="179">
        <f>'ZE Download'!F54/1000</f>
        <v>65.950811999999999</v>
      </c>
      <c r="J2627" s="179">
        <f>'ZE Download'!G54/1000</f>
        <v>279.45497899999998</v>
      </c>
      <c r="K2627" s="179">
        <f>'ZE Download'!H54/1000</f>
        <v>60.871521000000001</v>
      </c>
      <c r="L2627" s="179">
        <f>'ZE Download'!I54/1000</f>
        <v>31.735292000000001</v>
      </c>
      <c r="M2627" s="180">
        <f t="shared" ref="M2627:M2662" si="256">S2627+T2627</f>
        <v>289.64306199999999</v>
      </c>
      <c r="N2627" s="179">
        <f>'ZE Download'!K54/1000</f>
        <v>80.28364599999999</v>
      </c>
      <c r="O2627" s="179">
        <f>'ZE Download'!L54/1000</f>
        <v>79.991</v>
      </c>
      <c r="P2627" s="179">
        <f>'ZE Download'!M54/1000</f>
        <v>5.5338120000000002</v>
      </c>
      <c r="Q2627" s="179">
        <v>9.0103539999999995</v>
      </c>
      <c r="R2627" s="179">
        <f>'ZE Download'!P54/1000</f>
        <v>0</v>
      </c>
      <c r="S2627" s="180">
        <f>'ZE Download'!J54/1000</f>
        <v>339.64306199999999</v>
      </c>
      <c r="T2627" s="180">
        <v>-50</v>
      </c>
      <c r="V2627" s="24">
        <f t="shared" si="251"/>
        <v>1604.8385390203512</v>
      </c>
      <c r="X2627" s="5">
        <f t="shared" si="244"/>
        <v>77.899999999999991</v>
      </c>
      <c r="Z2627" s="20">
        <f t="shared" si="238"/>
        <v>1682.7385390203513</v>
      </c>
      <c r="AA2627" s="59">
        <f>B2627</f>
        <v>42638</v>
      </c>
      <c r="AB2627" s="136">
        <f>'ZE Download'!Q54/1000</f>
        <v>136.60412500000001</v>
      </c>
      <c r="AC2627" s="179">
        <f>'ZE Download'!R54/1000</f>
        <v>356.89433299999996</v>
      </c>
      <c r="AD2627" s="179">
        <f>'ZE Download'!S54/1000</f>
        <v>448.61247900000001</v>
      </c>
      <c r="AE2627" s="179">
        <f>'ZE Download'!T54/1000</f>
        <v>290.04193800000002</v>
      </c>
      <c r="AF2627" s="179">
        <f>'ZE Download'!U54/1000</f>
        <v>228.39235399999998</v>
      </c>
      <c r="AG2627" s="179">
        <f>'ZE Download'!V54/1000</f>
        <v>32.967354</v>
      </c>
      <c r="AH2627" s="179">
        <f>'ZE Download'!W54/1000</f>
        <v>56.651917000000005</v>
      </c>
      <c r="AI2627" s="28">
        <f t="shared" si="241"/>
        <v>0</v>
      </c>
      <c r="AJ2627" s="179">
        <f>'ZE Download'!X54/1000</f>
        <v>13.931271000000001</v>
      </c>
      <c r="AK2627" s="179">
        <f t="shared" si="247"/>
        <v>0</v>
      </c>
      <c r="AL2627" s="28">
        <f t="shared" si="242"/>
        <v>0</v>
      </c>
      <c r="AM2627" s="28"/>
      <c r="AN2627" s="28"/>
      <c r="AQ2627" s="24">
        <f t="shared" si="249"/>
        <v>1564.095771</v>
      </c>
      <c r="AS2627" s="47">
        <f t="shared" si="252"/>
        <v>305.55</v>
      </c>
      <c r="AU2627" s="20">
        <f t="shared" si="239"/>
        <v>1869.645771</v>
      </c>
      <c r="AW2627" s="20">
        <f t="shared" si="254"/>
        <v>-186.90723197964871</v>
      </c>
    </row>
    <row r="2628" spans="1:49" x14ac:dyDescent="0.25">
      <c r="A2628" t="str">
        <f>VLOOKUP($B2628,'Cushing Balance'!$C$2:$E$500,3,TRUE)</f>
        <v>392016</v>
      </c>
      <c r="B2628" s="38">
        <v>42639</v>
      </c>
      <c r="C2628" s="32"/>
      <c r="D2628" s="136">
        <f>'ZE Download'!B55/1000</f>
        <v>516.33697900000004</v>
      </c>
      <c r="E2628" s="179">
        <f>'ZE Download'!C55/1000</f>
        <v>177.20699999999999</v>
      </c>
      <c r="F2628" s="179">
        <f>'ZE Download'!D55/1000</f>
        <v>287.67156199999999</v>
      </c>
      <c r="G2628" s="28"/>
      <c r="H2628" s="204">
        <f t="shared" si="255"/>
        <v>80.104590107076248</v>
      </c>
      <c r="I2628" s="179">
        <f>'ZE Download'!F55/1000</f>
        <v>60.843291999999998</v>
      </c>
      <c r="J2628" s="179">
        <f>'ZE Download'!G55/1000</f>
        <v>258.77368799999999</v>
      </c>
      <c r="K2628" s="179">
        <f>'ZE Download'!H55/1000</f>
        <v>68.319917000000004</v>
      </c>
      <c r="L2628" s="179">
        <f>'ZE Download'!I55/1000</f>
        <v>32.709874999999997</v>
      </c>
      <c r="M2628" s="180">
        <f t="shared" si="256"/>
        <v>381.760896</v>
      </c>
      <c r="N2628" s="179">
        <f>'ZE Download'!K55/1000</f>
        <v>101.190271</v>
      </c>
      <c r="O2628" s="179">
        <f>'ZE Download'!L55/1000</f>
        <v>79.991</v>
      </c>
      <c r="P2628" s="179">
        <f>'ZE Download'!M55/1000</f>
        <v>2.591167</v>
      </c>
      <c r="Q2628" s="179">
        <v>9.0438960000000002</v>
      </c>
      <c r="R2628" s="179">
        <f>'ZE Download'!P55/1000</f>
        <v>0</v>
      </c>
      <c r="S2628" s="180">
        <f>'ZE Download'!J55/1000</f>
        <v>381.760896</v>
      </c>
      <c r="T2628" s="180">
        <v>0</v>
      </c>
      <c r="V2628" s="24">
        <f t="shared" si="251"/>
        <v>2056.5441331070765</v>
      </c>
      <c r="X2628" s="5">
        <f t="shared" si="244"/>
        <v>77.899999999999991</v>
      </c>
      <c r="Z2628" s="20">
        <f t="shared" si="238"/>
        <v>2134.4441331070766</v>
      </c>
      <c r="AA2628" s="59">
        <f t="shared" ref="AA2628:AA2689" si="257">B2628</f>
        <v>42639</v>
      </c>
      <c r="AB2628" s="136">
        <f>'ZE Download'!Q55/1000</f>
        <v>150.78666699999999</v>
      </c>
      <c r="AC2628" s="179">
        <f>'ZE Download'!R55/1000</f>
        <v>362.44499999999999</v>
      </c>
      <c r="AD2628" s="179">
        <f>'ZE Download'!S55/1000</f>
        <v>407.72829200000001</v>
      </c>
      <c r="AE2628" s="179">
        <f>'ZE Download'!T55/1000</f>
        <v>190.018021</v>
      </c>
      <c r="AF2628" s="179">
        <f>'ZE Download'!U55/1000</f>
        <v>233.63200000000001</v>
      </c>
      <c r="AG2628" s="179">
        <f>'ZE Download'!V55/1000</f>
        <v>36.498207999999998</v>
      </c>
      <c r="AH2628" s="179">
        <f>'ZE Download'!W55/1000</f>
        <v>42.190271000000003</v>
      </c>
      <c r="AI2628" s="28">
        <f t="shared" si="241"/>
        <v>0</v>
      </c>
      <c r="AJ2628" s="179">
        <f>'ZE Download'!X55/1000</f>
        <v>16.997875000000001</v>
      </c>
      <c r="AK2628" s="179">
        <f t="shared" si="247"/>
        <v>0</v>
      </c>
      <c r="AL2628" s="28">
        <f t="shared" si="242"/>
        <v>0</v>
      </c>
      <c r="AM2628" s="28"/>
      <c r="AN2628" s="28"/>
      <c r="AQ2628" s="24">
        <f t="shared" si="249"/>
        <v>1440.2963340000001</v>
      </c>
      <c r="AS2628" s="47">
        <f t="shared" si="252"/>
        <v>305.55</v>
      </c>
      <c r="AU2628" s="20">
        <f t="shared" si="239"/>
        <v>1745.8463340000001</v>
      </c>
      <c r="AW2628" s="20">
        <f t="shared" si="254"/>
        <v>388.59779910707653</v>
      </c>
    </row>
    <row r="2629" spans="1:49" x14ac:dyDescent="0.25">
      <c r="A2629" t="str">
        <f>VLOOKUP($B2629,'Cushing Balance'!$C$2:$E$500,3,TRUE)</f>
        <v>392016</v>
      </c>
      <c r="B2629" s="38">
        <v>42640</v>
      </c>
      <c r="C2629" s="32"/>
      <c r="D2629" s="136">
        <f>'ZE Download'!B56/1000</f>
        <v>252.41277100000002</v>
      </c>
      <c r="E2629" s="179">
        <f>'ZE Download'!C56/1000</f>
        <v>168.33897899999999</v>
      </c>
      <c r="F2629" s="179">
        <f>'ZE Download'!D56/1000</f>
        <v>289.51789600000001</v>
      </c>
      <c r="G2629" s="28"/>
      <c r="H2629" s="179">
        <f>'ZE Download'!E56/1000</f>
        <v>52.742438</v>
      </c>
      <c r="I2629" s="179">
        <f>'ZE Download'!F56/1000</f>
        <v>72.003979000000001</v>
      </c>
      <c r="J2629" s="179">
        <f>'ZE Download'!G56/1000</f>
        <v>273.28316699999999</v>
      </c>
      <c r="K2629" s="179">
        <f>'ZE Download'!H56/1000</f>
        <v>72.192270999999991</v>
      </c>
      <c r="L2629" s="179">
        <f>'ZE Download'!I56/1000</f>
        <v>32.645479000000002</v>
      </c>
      <c r="M2629" s="180">
        <f t="shared" si="256"/>
        <v>207.14185399999997</v>
      </c>
      <c r="N2629" s="179">
        <f>'ZE Download'!K56/1000</f>
        <v>98.773645999999999</v>
      </c>
      <c r="O2629" s="179">
        <f>'ZE Download'!L56/1000</f>
        <v>79.991</v>
      </c>
      <c r="P2629" s="179">
        <f>'ZE Download'!M56/1000</f>
        <v>3.690083</v>
      </c>
      <c r="Q2629" s="179">
        <v>8.8749579999999995</v>
      </c>
      <c r="R2629" s="179">
        <f>'ZE Download'!P56/1000</f>
        <v>0</v>
      </c>
      <c r="S2629" s="180">
        <f>'ZE Download'!J56/1000</f>
        <v>297.14185399999997</v>
      </c>
      <c r="T2629" s="180">
        <v>-90</v>
      </c>
      <c r="V2629" s="24">
        <f t="shared" si="251"/>
        <v>1611.6085209999999</v>
      </c>
      <c r="X2629" s="5">
        <f t="shared" si="244"/>
        <v>77.899999999999991</v>
      </c>
      <c r="Z2629" s="20">
        <f t="shared" si="238"/>
        <v>1689.508521</v>
      </c>
      <c r="AA2629" s="59">
        <f t="shared" si="257"/>
        <v>42640</v>
      </c>
      <c r="AB2629" s="136">
        <f>'ZE Download'!Q56/1000</f>
        <v>151.08779199999998</v>
      </c>
      <c r="AC2629" s="179">
        <f>'ZE Download'!R56/1000</f>
        <v>360.69225</v>
      </c>
      <c r="AD2629" s="179">
        <f>'ZE Download'!S56/1000</f>
        <v>367.4905</v>
      </c>
      <c r="AE2629" s="179">
        <f>'ZE Download'!T56/1000</f>
        <v>161.68508300000002</v>
      </c>
      <c r="AF2629" s="179">
        <f>'ZE Download'!U56/1000</f>
        <v>228.11387500000001</v>
      </c>
      <c r="AG2629" s="179">
        <f>'ZE Download'!V56/1000</f>
        <v>35.919333000000002</v>
      </c>
      <c r="AH2629" s="179">
        <f>'ZE Download'!W56/1000</f>
        <v>26.237082999999998</v>
      </c>
      <c r="AI2629" s="28">
        <f t="shared" si="241"/>
        <v>0</v>
      </c>
      <c r="AJ2629" s="179">
        <f>'ZE Download'!X56/1000</f>
        <v>16.804188</v>
      </c>
      <c r="AK2629" s="179">
        <f t="shared" si="247"/>
        <v>0</v>
      </c>
      <c r="AL2629" s="28">
        <f t="shared" si="242"/>
        <v>0</v>
      </c>
      <c r="AM2629" s="28"/>
      <c r="AN2629" s="28"/>
      <c r="AQ2629" s="24">
        <f t="shared" si="249"/>
        <v>1348.0301040000002</v>
      </c>
      <c r="AS2629" s="47">
        <f t="shared" si="252"/>
        <v>305.55</v>
      </c>
      <c r="AU2629" s="20">
        <f t="shared" si="239"/>
        <v>1653.5801040000001</v>
      </c>
      <c r="AW2629" s="20">
        <f t="shared" si="254"/>
        <v>35.928416999999854</v>
      </c>
    </row>
    <row r="2630" spans="1:49" x14ac:dyDescent="0.25">
      <c r="A2630" t="str">
        <f>VLOOKUP($B2630,'Cushing Balance'!$C$2:$E$500,3,TRUE)</f>
        <v>392016</v>
      </c>
      <c r="B2630" s="38">
        <v>42641</v>
      </c>
      <c r="C2630" s="32"/>
      <c r="D2630" s="136">
        <f>'ZE Download'!B57/1000</f>
        <v>440.75120799999996</v>
      </c>
      <c r="E2630" s="179">
        <f>'ZE Download'!C57/1000</f>
        <v>162.22843799999998</v>
      </c>
      <c r="F2630" s="179">
        <f>'ZE Download'!D57/1000</f>
        <v>244.67818800000001</v>
      </c>
      <c r="G2630" s="28"/>
      <c r="H2630" s="179">
        <f>'ZE Download'!E57/1000</f>
        <v>30.342124999999999</v>
      </c>
      <c r="I2630" s="179">
        <f>'ZE Download'!F57/1000</f>
        <v>79.619395999999995</v>
      </c>
      <c r="J2630" s="179">
        <f>'ZE Download'!G57/1000</f>
        <v>294.21895799999999</v>
      </c>
      <c r="K2630" s="179">
        <f>'ZE Download'!H57/1000</f>
        <v>77.276729000000003</v>
      </c>
      <c r="L2630" s="179">
        <f>'ZE Download'!I57/1000</f>
        <v>33.326542000000003</v>
      </c>
      <c r="M2630" s="180">
        <f t="shared" si="256"/>
        <v>184.19006200000001</v>
      </c>
      <c r="N2630" s="179">
        <f>'ZE Download'!K57/1000</f>
        <v>98.798979000000003</v>
      </c>
      <c r="O2630" s="179">
        <f>'ZE Download'!L57/1000</f>
        <v>79.991</v>
      </c>
      <c r="P2630" s="179">
        <f>'ZE Download'!M57/1000</f>
        <v>0</v>
      </c>
      <c r="Q2630" s="179">
        <f>'ZE Download'!N57/1000</f>
        <v>9.4650619999999996</v>
      </c>
      <c r="R2630" s="179">
        <f>'ZE Download'!P57/1000</f>
        <v>0</v>
      </c>
      <c r="S2630" s="180">
        <f>'ZE Download'!J57/1000</f>
        <v>184.19006200000001</v>
      </c>
      <c r="T2630" s="180">
        <v>0</v>
      </c>
      <c r="V2630" s="24">
        <f t="shared" si="251"/>
        <v>1734.8866869999997</v>
      </c>
      <c r="X2630" s="5">
        <f t="shared" si="244"/>
        <v>77.899999999999991</v>
      </c>
      <c r="Z2630" s="20">
        <f t="shared" si="238"/>
        <v>1812.7866869999998</v>
      </c>
      <c r="AA2630" s="59">
        <f t="shared" si="257"/>
        <v>42641</v>
      </c>
      <c r="AB2630" s="136">
        <f>'ZE Download'!Q57/1000</f>
        <v>152.50866699999997</v>
      </c>
      <c r="AC2630" s="179">
        <f>'ZE Download'!R57/1000</f>
        <v>356.25749999999999</v>
      </c>
      <c r="AD2630" s="179">
        <f>'ZE Download'!S57/1000</f>
        <v>382.54475000000002</v>
      </c>
      <c r="AE2630" s="179">
        <f>'ZE Download'!T57/1000</f>
        <v>151.45670800000002</v>
      </c>
      <c r="AF2630" s="179">
        <f>'ZE Download'!U57/1000</f>
        <v>231.07047900000001</v>
      </c>
      <c r="AG2630" s="179">
        <f>'ZE Download'!V57/1000</f>
        <v>35.645854</v>
      </c>
      <c r="AH2630" s="179">
        <f>'ZE Download'!W57/1000</f>
        <v>29.681292000000003</v>
      </c>
      <c r="AI2630" s="28">
        <f t="shared" si="241"/>
        <v>0</v>
      </c>
      <c r="AJ2630" s="179">
        <f>'ZE Download'!X57/1000</f>
        <v>16.681542</v>
      </c>
      <c r="AK2630" s="179">
        <f t="shared" si="247"/>
        <v>0</v>
      </c>
      <c r="AL2630" s="28">
        <f t="shared" si="242"/>
        <v>0</v>
      </c>
      <c r="AM2630" s="28"/>
      <c r="AN2630" s="28"/>
      <c r="AQ2630" s="24">
        <f t="shared" si="249"/>
        <v>1355.8467920000001</v>
      </c>
      <c r="AS2630" s="47">
        <f t="shared" si="252"/>
        <v>305.55</v>
      </c>
      <c r="AU2630" s="20">
        <f t="shared" si="239"/>
        <v>1661.396792</v>
      </c>
      <c r="AW2630" s="20">
        <f t="shared" si="254"/>
        <v>151.3898949999998</v>
      </c>
    </row>
    <row r="2631" spans="1:49" x14ac:dyDescent="0.25">
      <c r="A2631" t="str">
        <f>VLOOKUP($B2631,'Cushing Balance'!$C$2:$E$500,3,TRUE)</f>
        <v>392016</v>
      </c>
      <c r="B2631" s="38">
        <v>42642</v>
      </c>
      <c r="C2631" s="32"/>
      <c r="D2631" s="136">
        <f>'ZE Download'!B58/1000</f>
        <v>362.986896</v>
      </c>
      <c r="E2631" s="179">
        <f>'ZE Download'!C58/1000</f>
        <v>156.73866699999999</v>
      </c>
      <c r="F2631" s="179">
        <f>'ZE Download'!D58/1000</f>
        <v>248.882125</v>
      </c>
      <c r="G2631" s="28"/>
      <c r="H2631" s="179">
        <f>'ZE Download'!E58/1000</f>
        <v>42.831625000000003</v>
      </c>
      <c r="I2631" s="179">
        <f>'ZE Download'!F58/1000</f>
        <v>91.771124999999998</v>
      </c>
      <c r="J2631" s="179">
        <f>'ZE Download'!G58/1000</f>
        <v>176.30241699999999</v>
      </c>
      <c r="K2631" s="179">
        <f>'ZE Download'!H58/1000</f>
        <v>70.848167000000004</v>
      </c>
      <c r="L2631" s="179">
        <f>'ZE Download'!I58/1000</f>
        <v>32.424437999999995</v>
      </c>
      <c r="M2631" s="180">
        <f t="shared" si="256"/>
        <v>334.05062500000003</v>
      </c>
      <c r="N2631" s="179">
        <f>'ZE Download'!K58/1000</f>
        <v>90.055917000000008</v>
      </c>
      <c r="O2631" s="179">
        <f>'ZE Download'!L58/1000</f>
        <v>79.991</v>
      </c>
      <c r="P2631" s="179">
        <f>'ZE Download'!M58/1000</f>
        <v>1.4230619999999998</v>
      </c>
      <c r="Q2631" s="179">
        <f>'ZE Download'!N58/1000</f>
        <v>9.2665830000000007</v>
      </c>
      <c r="R2631" s="179">
        <f>'ZE Download'!P58/1000</f>
        <v>0</v>
      </c>
      <c r="S2631" s="180">
        <f>'ZE Download'!J58/1000</f>
        <v>334.05062500000003</v>
      </c>
      <c r="T2631" s="180">
        <v>0</v>
      </c>
      <c r="V2631" s="24">
        <f t="shared" si="251"/>
        <v>1697.5726470000002</v>
      </c>
      <c r="X2631" s="5">
        <f t="shared" si="244"/>
        <v>77.899999999999991</v>
      </c>
      <c r="Z2631" s="20">
        <f t="shared" si="238"/>
        <v>1775.4726470000003</v>
      </c>
      <c r="AA2631" s="59">
        <f t="shared" si="257"/>
        <v>42642</v>
      </c>
      <c r="AB2631" s="136">
        <f>'ZE Download'!Q58/1000</f>
        <v>151.53550000000001</v>
      </c>
      <c r="AC2631" s="179">
        <f>'ZE Download'!R58/1000</f>
        <v>374.52585399999998</v>
      </c>
      <c r="AD2631" s="179">
        <f>'ZE Download'!S58/1000</f>
        <v>363.14518800000002</v>
      </c>
      <c r="AE2631" s="179">
        <f>'ZE Download'!T58/1000</f>
        <v>272.91862500000002</v>
      </c>
      <c r="AF2631" s="179">
        <f>'ZE Download'!U58/1000</f>
        <v>227.76483300000001</v>
      </c>
      <c r="AG2631" s="179">
        <f>'ZE Download'!V58/1000</f>
        <v>35.922167000000002</v>
      </c>
      <c r="AH2631" s="179">
        <f>'ZE Download'!W58/1000</f>
        <v>23.917354</v>
      </c>
      <c r="AI2631" s="28">
        <f t="shared" si="241"/>
        <v>0</v>
      </c>
      <c r="AJ2631" s="179">
        <f>'ZE Download'!X58/1000</f>
        <v>16.742957999999998</v>
      </c>
      <c r="AK2631" s="179">
        <f t="shared" si="247"/>
        <v>0</v>
      </c>
      <c r="AL2631" s="28">
        <f t="shared" si="242"/>
        <v>0</v>
      </c>
      <c r="AM2631" s="28"/>
      <c r="AN2631" s="28"/>
      <c r="AQ2631" s="24">
        <f t="shared" si="249"/>
        <v>1466.4724789999998</v>
      </c>
      <c r="AS2631" s="47">
        <f t="shared" si="252"/>
        <v>305.55</v>
      </c>
      <c r="AU2631" s="20">
        <f t="shared" si="239"/>
        <v>1772.0224789999997</v>
      </c>
      <c r="AW2631" s="20">
        <f t="shared" si="254"/>
        <v>3.4501680000005308</v>
      </c>
    </row>
    <row r="2632" spans="1:49" x14ac:dyDescent="0.25">
      <c r="A2632" t="str">
        <f>VLOOKUP($B2632,'Cushing Balance'!$C$2:$E$500,3,TRUE)</f>
        <v>392016</v>
      </c>
      <c r="B2632" s="38">
        <v>42643</v>
      </c>
      <c r="C2632" s="32"/>
      <c r="D2632" s="136">
        <f>'ZE Download'!B59/1000</f>
        <v>170.54068799999999</v>
      </c>
      <c r="E2632" s="179">
        <f>'ZE Download'!C59/1000</f>
        <v>164.88652100000002</v>
      </c>
      <c r="F2632" s="179">
        <f>'ZE Download'!D59/1000</f>
        <v>302.15479200000004</v>
      </c>
      <c r="G2632" s="28"/>
      <c r="H2632" s="179">
        <f>'ZE Download'!E59/1000</f>
        <v>57.391624999999998</v>
      </c>
      <c r="I2632" s="179">
        <f>'ZE Download'!F59/1000</f>
        <v>67.972020999999998</v>
      </c>
      <c r="J2632" s="179">
        <f>'ZE Download'!G59/1000</f>
        <v>334.24922900000001</v>
      </c>
      <c r="K2632" s="179">
        <f>'ZE Download'!H59/1000</f>
        <v>68.03122900000001</v>
      </c>
      <c r="L2632" s="179">
        <f>'ZE Download'!I59/1000</f>
        <v>30.849646</v>
      </c>
      <c r="M2632" s="180">
        <f t="shared" si="256"/>
        <v>208.192646</v>
      </c>
      <c r="N2632" s="179">
        <f>'ZE Download'!K59/1000</f>
        <v>35.095312</v>
      </c>
      <c r="O2632" s="179">
        <f>'ZE Download'!L59/1000</f>
        <v>79.991</v>
      </c>
      <c r="P2632" s="179">
        <f>'ZE Download'!M59/1000</f>
        <v>0.81222900000000009</v>
      </c>
      <c r="Q2632" s="179">
        <f>'ZE Download'!N59/1000</f>
        <v>8.9142080000000004</v>
      </c>
      <c r="R2632" s="179">
        <f>'ZE Download'!P59/1000</f>
        <v>0</v>
      </c>
      <c r="S2632" s="180">
        <f>'ZE Download'!J59/1000</f>
        <v>208.192646</v>
      </c>
      <c r="T2632" s="180">
        <v>0</v>
      </c>
      <c r="V2632" s="24">
        <f t="shared" si="251"/>
        <v>1529.0811459999995</v>
      </c>
      <c r="X2632" s="5">
        <f t="shared" si="244"/>
        <v>77.899999999999991</v>
      </c>
      <c r="Z2632" s="20">
        <f t="shared" si="238"/>
        <v>1606.9811459999996</v>
      </c>
      <c r="AA2632" s="59">
        <f>B2632</f>
        <v>42643</v>
      </c>
      <c r="AB2632" s="136">
        <f>'ZE Download'!Q59/1000</f>
        <v>149.95789600000001</v>
      </c>
      <c r="AC2632" s="179">
        <f>'ZE Download'!R59/1000</f>
        <v>196.07189600000001</v>
      </c>
      <c r="AD2632" s="179">
        <f>'ZE Download'!S59/1000</f>
        <v>380.59585399999997</v>
      </c>
      <c r="AE2632" s="179">
        <f>'ZE Download'!T59/1000</f>
        <v>56.813853999999999</v>
      </c>
      <c r="AF2632" s="179">
        <f>'ZE Download'!U59/1000</f>
        <v>232.389625</v>
      </c>
      <c r="AG2632" s="179">
        <f>'ZE Download'!V59/1000</f>
        <v>31.150396000000001</v>
      </c>
      <c r="AH2632" s="179">
        <f>'ZE Download'!W59/1000</f>
        <v>23.267562000000002</v>
      </c>
      <c r="AI2632" s="28">
        <f t="shared" si="241"/>
        <v>0</v>
      </c>
      <c r="AJ2632" s="179">
        <f>'ZE Download'!X59/1000</f>
        <v>17.046208</v>
      </c>
      <c r="AK2632" s="179">
        <f t="shared" si="247"/>
        <v>0</v>
      </c>
      <c r="AL2632" s="28">
        <f t="shared" si="242"/>
        <v>0</v>
      </c>
      <c r="AM2632" s="28"/>
      <c r="AN2632" s="28"/>
      <c r="AQ2632" s="24">
        <f t="shared" ref="AQ2632:AQ2662" si="258">SUM(AB2632:AO2632)</f>
        <v>1087.293291</v>
      </c>
      <c r="AS2632" s="47">
        <f>315*0.97-50</f>
        <v>255.55</v>
      </c>
      <c r="AU2632" s="20">
        <f t="shared" si="239"/>
        <v>1342.8432909999999</v>
      </c>
      <c r="AW2632" s="20">
        <f t="shared" si="254"/>
        <v>264.13785499999972</v>
      </c>
    </row>
    <row r="2633" spans="1:49" x14ac:dyDescent="0.25">
      <c r="A2633" t="str">
        <f>VLOOKUP($B2633,'Cushing Balance'!$C$2:$E$500,3,TRUE)</f>
        <v>402016</v>
      </c>
      <c r="B2633" s="38">
        <v>42644</v>
      </c>
      <c r="C2633" s="32"/>
      <c r="D2633" s="136">
        <f>'ZE Download'!B60/1000</f>
        <v>393.640333</v>
      </c>
      <c r="E2633" s="179">
        <f>'ZE Download'!C60/1000</f>
        <v>165.925229</v>
      </c>
      <c r="F2633" s="179">
        <f>'ZE Download'!D60/1000</f>
        <v>336.38497899999999</v>
      </c>
      <c r="G2633" s="28"/>
      <c r="H2633" s="179">
        <f>'ZE Download'!E60/1000</f>
        <v>114.515917</v>
      </c>
      <c r="I2633" s="179">
        <f>'ZE Download'!F60/1000</f>
        <v>71.467957999999996</v>
      </c>
      <c r="J2633" s="179">
        <f>'ZE Download'!G60/1000</f>
        <v>283.52556199999998</v>
      </c>
      <c r="K2633" s="179">
        <f>'ZE Download'!H60/1000</f>
        <v>75.602979000000005</v>
      </c>
      <c r="L2633" s="179">
        <f>'ZE Download'!I60/1000</f>
        <v>32.444667000000003</v>
      </c>
      <c r="M2633" s="180">
        <f t="shared" si="256"/>
        <v>106.61362500000001</v>
      </c>
      <c r="N2633" s="179">
        <f>'ZE Download'!K60/1000</f>
        <v>64.658311999999995</v>
      </c>
      <c r="O2633" s="179">
        <f>'ZE Download'!L60/1000</f>
        <v>79.991</v>
      </c>
      <c r="P2633" s="179">
        <f>'ZE Download'!M60/1000</f>
        <v>0.50506200000000001</v>
      </c>
      <c r="Q2633" s="179">
        <f>'ZE Download'!N60/1000</f>
        <v>3.9496669999999998</v>
      </c>
      <c r="R2633" s="179">
        <f>'ZE Download'!P60/1000</f>
        <v>0</v>
      </c>
      <c r="S2633" s="180">
        <f>'ZE Download'!J60/1000</f>
        <v>256.61362500000001</v>
      </c>
      <c r="T2633" s="180">
        <v>-150</v>
      </c>
      <c r="V2633" s="24">
        <f t="shared" si="251"/>
        <v>1729.2252899999999</v>
      </c>
      <c r="X2633" s="5">
        <f t="shared" si="244"/>
        <v>77.899999999999991</v>
      </c>
      <c r="Z2633" s="20">
        <f t="shared" si="238"/>
        <v>1807.1252899999999</v>
      </c>
      <c r="AA2633" s="59">
        <f>B2633</f>
        <v>42644</v>
      </c>
      <c r="AB2633" s="136">
        <f>'ZE Download'!Q60/1000</f>
        <v>144.07356200000001</v>
      </c>
      <c r="AC2633" s="179">
        <f>'ZE Download'!R60/1000</f>
        <v>274.55964599999999</v>
      </c>
      <c r="AD2633" s="179">
        <f>'ZE Download'!S60/1000</f>
        <v>369.71166700000003</v>
      </c>
      <c r="AE2633" s="179">
        <f>'ZE Download'!T60/1000</f>
        <v>310.97947899999997</v>
      </c>
      <c r="AF2633" s="179">
        <f>'ZE Download'!U60/1000</f>
        <v>232.89400000000001</v>
      </c>
      <c r="AG2633" s="179">
        <f>'ZE Download'!V60/1000</f>
        <v>35.790438000000002</v>
      </c>
      <c r="AH2633" s="179">
        <f>'ZE Download'!W60/1000</f>
        <v>23.246103999999999</v>
      </c>
      <c r="AI2633" s="28">
        <f t="shared" si="241"/>
        <v>0</v>
      </c>
      <c r="AJ2633" s="179">
        <f>'ZE Download'!X60/1000</f>
        <v>15.342938</v>
      </c>
      <c r="AK2633" s="179">
        <f t="shared" si="247"/>
        <v>0</v>
      </c>
      <c r="AL2633" s="28">
        <f t="shared" si="242"/>
        <v>0</v>
      </c>
      <c r="AM2633" s="28"/>
      <c r="AN2633" s="28"/>
      <c r="AQ2633" s="24">
        <f t="shared" si="258"/>
        <v>1406.5978339999999</v>
      </c>
      <c r="AS2633" s="47">
        <f t="shared" ref="AS2633:AS2638" si="259">315*0.97-50</f>
        <v>255.55</v>
      </c>
      <c r="AU2633" s="20">
        <f t="shared" si="239"/>
        <v>1662.1478339999999</v>
      </c>
      <c r="AW2633" s="20">
        <f t="shared" si="254"/>
        <v>144.97745600000007</v>
      </c>
    </row>
    <row r="2634" spans="1:49" x14ac:dyDescent="0.25">
      <c r="A2634" t="str">
        <f>VLOOKUP($B2634,'Cushing Balance'!$C$2:$E$500,3,TRUE)</f>
        <v>402016</v>
      </c>
      <c r="B2634" s="38">
        <v>42645</v>
      </c>
      <c r="C2634" s="32"/>
      <c r="D2634" s="136">
        <f>'ZE Download'!B61/1000</f>
        <v>368.60285399999998</v>
      </c>
      <c r="E2634" s="179">
        <f>'ZE Download'!C61/1000</f>
        <v>114.59316700000001</v>
      </c>
      <c r="F2634" s="179">
        <f>'ZE Download'!D61/1000</f>
        <v>335.16179199999999</v>
      </c>
      <c r="G2634" s="28"/>
      <c r="H2634" s="179">
        <f>'ZE Download'!E61/1000</f>
        <v>48.701270999999998</v>
      </c>
      <c r="I2634" s="179">
        <f>'ZE Download'!F61/1000</f>
        <v>67.172561999999999</v>
      </c>
      <c r="J2634" s="179">
        <f>'ZE Download'!G61/1000</f>
        <v>267.36399999999998</v>
      </c>
      <c r="K2634" s="179">
        <f>'ZE Download'!H61/1000</f>
        <v>75.250624999999999</v>
      </c>
      <c r="L2634" s="179">
        <f>'ZE Download'!I61/1000</f>
        <v>32.278207999999999</v>
      </c>
      <c r="M2634" s="180">
        <f t="shared" si="256"/>
        <v>311.65310399999998</v>
      </c>
      <c r="N2634" s="179">
        <f>'ZE Download'!K61/1000</f>
        <v>115.76997900000001</v>
      </c>
      <c r="O2634" s="179">
        <f>'ZE Download'!L61/1000</f>
        <v>79.991</v>
      </c>
      <c r="P2634" s="179">
        <f>'ZE Download'!M61/1000</f>
        <v>0.44850000000000001</v>
      </c>
      <c r="Q2634" s="179">
        <f>'ZE Download'!N61/1000</f>
        <v>3.1051460000000004</v>
      </c>
      <c r="R2634" s="179">
        <f>'ZE Download'!P61/1000</f>
        <v>0</v>
      </c>
      <c r="S2634" s="180">
        <f>'ZE Download'!J61/1000</f>
        <v>311.65310399999998</v>
      </c>
      <c r="T2634" s="180">
        <v>0</v>
      </c>
      <c r="V2634" s="24">
        <f t="shared" si="251"/>
        <v>1820.0922079999998</v>
      </c>
      <c r="X2634" s="5">
        <f t="shared" si="244"/>
        <v>77.899999999999991</v>
      </c>
      <c r="Z2634" s="20">
        <f t="shared" ref="Z2634:Z2697" si="260">X2634+V2634</f>
        <v>1897.9922079999999</v>
      </c>
      <c r="AA2634" s="59">
        <f>B2634</f>
        <v>42645</v>
      </c>
      <c r="AB2634" s="136">
        <f>'ZE Download'!Q61/1000</f>
        <v>151.30129199999999</v>
      </c>
      <c r="AC2634" s="179">
        <f>'ZE Download'!R61/1000</f>
        <v>351.21772900000002</v>
      </c>
      <c r="AD2634" s="179">
        <f>'ZE Download'!S61/1000</f>
        <v>407.92679200000003</v>
      </c>
      <c r="AE2634" s="179">
        <f>'ZE Download'!T61/1000</f>
        <v>387.84343800000005</v>
      </c>
      <c r="AF2634" s="179">
        <f>'ZE Download'!U61/1000</f>
        <v>232.91779199999999</v>
      </c>
      <c r="AG2634" s="179">
        <f>'ZE Download'!V61/1000</f>
        <v>35.973917</v>
      </c>
      <c r="AH2634" s="179">
        <f>'ZE Download'!W61/1000</f>
        <v>46.408062000000001</v>
      </c>
      <c r="AI2634" s="28">
        <f t="shared" si="241"/>
        <v>0</v>
      </c>
      <c r="AJ2634" s="179">
        <f>'ZE Download'!X61/1000</f>
        <v>16.714728999999998</v>
      </c>
      <c r="AK2634" s="179">
        <f t="shared" si="247"/>
        <v>0</v>
      </c>
      <c r="AL2634" s="28">
        <f t="shared" si="242"/>
        <v>0</v>
      </c>
      <c r="AM2634" s="28"/>
      <c r="AN2634" s="28"/>
      <c r="AQ2634" s="24">
        <f t="shared" si="258"/>
        <v>1630.3037510000001</v>
      </c>
      <c r="AS2634" s="47">
        <f t="shared" si="259"/>
        <v>255.55</v>
      </c>
      <c r="AU2634" s="20">
        <f t="shared" ref="AU2634:AU2697" si="261">AS2634+AQ2634</f>
        <v>1885.8537510000001</v>
      </c>
      <c r="AW2634" s="20">
        <f t="shared" si="254"/>
        <v>12.138456999999789</v>
      </c>
    </row>
    <row r="2635" spans="1:49" x14ac:dyDescent="0.25">
      <c r="A2635" t="str">
        <f>VLOOKUP($B2635,'Cushing Balance'!$C$2:$E$500,3,TRUE)</f>
        <v>402016</v>
      </c>
      <c r="B2635" s="38">
        <v>42646</v>
      </c>
      <c r="C2635" s="32"/>
      <c r="D2635" s="136">
        <f>'ZE Download'!B62/1000</f>
        <v>369.162938</v>
      </c>
      <c r="E2635" s="179">
        <f>'ZE Download'!C62/1000</f>
        <v>165.47718799999998</v>
      </c>
      <c r="F2635" s="179">
        <f>'ZE Download'!D62/1000</f>
        <v>254.32862499999999</v>
      </c>
      <c r="G2635" s="28"/>
      <c r="H2635" s="179">
        <f>'ZE Download'!E62/1000</f>
        <v>51.911396000000003</v>
      </c>
      <c r="I2635" s="179">
        <f>'ZE Download'!F62/1000</f>
        <v>59.820875000000001</v>
      </c>
      <c r="J2635" s="179">
        <f>'ZE Download'!G62/1000</f>
        <v>281.14754200000004</v>
      </c>
      <c r="K2635" s="179">
        <f>'ZE Download'!H62/1000</f>
        <v>81.355500000000006</v>
      </c>
      <c r="L2635" s="179">
        <f>'ZE Download'!I62/1000</f>
        <v>32.326542000000003</v>
      </c>
      <c r="M2635" s="180">
        <f t="shared" si="256"/>
        <v>256.07039600000002</v>
      </c>
      <c r="N2635" s="179">
        <f>'ZE Download'!K62/1000</f>
        <v>111.588042</v>
      </c>
      <c r="O2635" s="179">
        <f>'ZE Download'!L62/1000</f>
        <v>87.911229000000006</v>
      </c>
      <c r="P2635" s="179">
        <f>'ZE Download'!M62/1000</f>
        <v>0</v>
      </c>
      <c r="Q2635" s="179">
        <f>'ZE Download'!N62/1000</f>
        <v>5.7482290000000003</v>
      </c>
      <c r="R2635" s="179">
        <f>'ZE Download'!P62/1000</f>
        <v>0</v>
      </c>
      <c r="S2635" s="180">
        <f>'ZE Download'!J62/1000</f>
        <v>256.07039600000002</v>
      </c>
      <c r="T2635" s="180">
        <v>0</v>
      </c>
      <c r="V2635" s="24">
        <f t="shared" si="251"/>
        <v>1756.8485020000003</v>
      </c>
      <c r="X2635" s="5">
        <f t="shared" si="244"/>
        <v>77.899999999999991</v>
      </c>
      <c r="Z2635" s="20">
        <f t="shared" si="260"/>
        <v>1834.7485020000004</v>
      </c>
      <c r="AA2635" s="59">
        <f t="shared" si="257"/>
        <v>42646</v>
      </c>
      <c r="AB2635" s="136">
        <f>'ZE Download'!Q62/1000</f>
        <v>152.684438</v>
      </c>
      <c r="AC2635" s="179">
        <f>'ZE Download'!R62/1000</f>
        <v>356.52083299999998</v>
      </c>
      <c r="AD2635" s="179">
        <f>'ZE Download'!S62/1000</f>
        <v>427.84837499999998</v>
      </c>
      <c r="AE2635" s="179">
        <f>'ZE Download'!T62/1000</f>
        <v>402.21443800000003</v>
      </c>
      <c r="AF2635" s="179">
        <f>'ZE Download'!U62/1000</f>
        <v>200.881417</v>
      </c>
      <c r="AG2635" s="179">
        <f>'ZE Download'!V62/1000</f>
        <v>35.555396000000002</v>
      </c>
      <c r="AH2635" s="179">
        <f>'ZE Download'!W62/1000</f>
        <v>34.202354</v>
      </c>
      <c r="AI2635" s="28">
        <f t="shared" si="241"/>
        <v>0</v>
      </c>
      <c r="AJ2635" s="179">
        <f>'ZE Download'!X62/1000</f>
        <v>16.764229</v>
      </c>
      <c r="AK2635" s="179">
        <f t="shared" si="247"/>
        <v>0</v>
      </c>
      <c r="AL2635" s="28">
        <f t="shared" si="242"/>
        <v>0</v>
      </c>
      <c r="AM2635" s="28"/>
      <c r="AN2635" s="28"/>
      <c r="AQ2635" s="24">
        <f t="shared" si="258"/>
        <v>1626.67148</v>
      </c>
      <c r="AS2635" s="47">
        <f t="shared" si="259"/>
        <v>255.55</v>
      </c>
      <c r="AU2635" s="20">
        <f t="shared" si="261"/>
        <v>1882.2214799999999</v>
      </c>
      <c r="AW2635" s="20">
        <f t="shared" si="254"/>
        <v>-47.472977999999557</v>
      </c>
    </row>
    <row r="2636" spans="1:49" x14ac:dyDescent="0.25">
      <c r="A2636" t="str">
        <f>VLOOKUP($B2636,'Cushing Balance'!$C$2:$E$500,3,TRUE)</f>
        <v>402016</v>
      </c>
      <c r="B2636" s="38">
        <v>42647</v>
      </c>
      <c r="C2636" s="32"/>
      <c r="D2636" s="136">
        <f>'ZE Download'!B63/1000</f>
        <v>171.25897899999998</v>
      </c>
      <c r="E2636" s="179">
        <f>'ZE Download'!C63/1000</f>
        <v>154.451896</v>
      </c>
      <c r="F2636" s="179">
        <f>'ZE Download'!D63/1000</f>
        <v>274.67406199999999</v>
      </c>
      <c r="G2636" s="28"/>
      <c r="H2636" s="179">
        <f>'ZE Download'!E63/1000</f>
        <v>43.103332999999999</v>
      </c>
      <c r="I2636" s="179">
        <f>'ZE Download'!F63/1000</f>
        <v>73.550854000000001</v>
      </c>
      <c r="J2636" s="179">
        <f>'ZE Download'!G63/1000</f>
        <v>267.56202100000002</v>
      </c>
      <c r="K2636" s="179">
        <f>'ZE Download'!H63/1000</f>
        <v>85.01802099999999</v>
      </c>
      <c r="L2636" s="179">
        <f>'ZE Download'!I63/1000</f>
        <v>32.273625000000003</v>
      </c>
      <c r="M2636" s="180">
        <f t="shared" si="256"/>
        <v>165.71850000000001</v>
      </c>
      <c r="N2636" s="179">
        <f>'ZE Download'!K63/1000</f>
        <v>94.456374999999994</v>
      </c>
      <c r="O2636" s="179">
        <f>'ZE Download'!L63/1000</f>
        <v>100</v>
      </c>
      <c r="P2636" s="179">
        <f>'ZE Download'!M63/1000</f>
        <v>1.295812</v>
      </c>
      <c r="Q2636" s="179">
        <f>'ZE Download'!N63/1000</f>
        <v>9.9079169999999994</v>
      </c>
      <c r="R2636" s="179">
        <f>'ZE Download'!P63/1000</f>
        <v>0</v>
      </c>
      <c r="S2636" s="180">
        <f>'ZE Download'!J63/1000</f>
        <v>165.71850000000001</v>
      </c>
      <c r="T2636" s="180">
        <v>0</v>
      </c>
      <c r="V2636" s="24">
        <f t="shared" si="251"/>
        <v>1473.2713950000002</v>
      </c>
      <c r="X2636" s="5">
        <f t="shared" si="244"/>
        <v>77.899999999999991</v>
      </c>
      <c r="Z2636" s="20">
        <f t="shared" si="260"/>
        <v>1551.1713950000003</v>
      </c>
      <c r="AA2636" s="59">
        <f t="shared" si="257"/>
        <v>42647</v>
      </c>
      <c r="AB2636" s="136">
        <f>'ZE Download'!Q63/1000</f>
        <v>150.09552100000002</v>
      </c>
      <c r="AC2636" s="179">
        <f>'ZE Download'!R63/1000</f>
        <v>352.37975</v>
      </c>
      <c r="AD2636" s="179">
        <f>'ZE Download'!S63/1000</f>
        <v>440.51637499999998</v>
      </c>
      <c r="AE2636" s="179">
        <f>'ZE Download'!T63/1000</f>
        <v>418.947812</v>
      </c>
      <c r="AF2636" s="179">
        <f>'ZE Download'!U63/1000</f>
        <v>145.42691699999997</v>
      </c>
      <c r="AG2636" s="179">
        <f>'ZE Download'!V63/1000</f>
        <v>25.757667000000001</v>
      </c>
      <c r="AH2636" s="179">
        <f>'ZE Download'!W63/1000</f>
        <v>30.338708</v>
      </c>
      <c r="AI2636" s="28">
        <f t="shared" si="241"/>
        <v>0</v>
      </c>
      <c r="AJ2636" s="179">
        <f>'ZE Download'!X63/1000</f>
        <v>16.876646000000001</v>
      </c>
      <c r="AK2636" s="179">
        <f t="shared" si="247"/>
        <v>0</v>
      </c>
      <c r="AL2636" s="28">
        <f t="shared" si="242"/>
        <v>0</v>
      </c>
      <c r="AM2636" s="28"/>
      <c r="AN2636" s="28"/>
      <c r="AQ2636" s="24">
        <f t="shared" si="258"/>
        <v>1580.3393959999999</v>
      </c>
      <c r="AS2636" s="47">
        <f t="shared" si="259"/>
        <v>255.55</v>
      </c>
      <c r="AU2636" s="20">
        <f t="shared" si="261"/>
        <v>1835.8893959999998</v>
      </c>
      <c r="AW2636" s="20">
        <f t="shared" si="254"/>
        <v>-284.7180009999995</v>
      </c>
    </row>
    <row r="2637" spans="1:49" x14ac:dyDescent="0.25">
      <c r="A2637" t="str">
        <f>VLOOKUP($B2637,'Cushing Balance'!$C$2:$E$500,3,TRUE)</f>
        <v>402016</v>
      </c>
      <c r="B2637" s="38">
        <v>42648</v>
      </c>
      <c r="C2637" s="32"/>
      <c r="D2637" s="136">
        <f>'ZE Download'!B64/1000</f>
        <v>171.08254199999999</v>
      </c>
      <c r="E2637" s="179">
        <f>'ZE Download'!C64/1000</f>
        <v>124.92010400000001</v>
      </c>
      <c r="F2637" s="179">
        <f>'ZE Download'!D64/1000</f>
        <v>328.11256199999997</v>
      </c>
      <c r="G2637" s="28"/>
      <c r="H2637" s="179">
        <f>'ZE Download'!E64/1000</f>
        <v>27.0565</v>
      </c>
      <c r="I2637" s="179">
        <f>'ZE Download'!F64/1000</f>
        <v>77.169124999999994</v>
      </c>
      <c r="J2637" s="179">
        <f>'ZE Download'!G64/1000</f>
        <v>225.48627100000002</v>
      </c>
      <c r="K2637" s="179">
        <f>'ZE Download'!H64/1000</f>
        <v>67.612916999999996</v>
      </c>
      <c r="L2637" s="179">
        <f>'ZE Download'!I64/1000</f>
        <v>31.935687999999999</v>
      </c>
      <c r="M2637" s="180">
        <f t="shared" si="256"/>
        <v>64.094999999999999</v>
      </c>
      <c r="N2637" s="179">
        <f>'ZE Download'!K64/1000</f>
        <v>103.795062</v>
      </c>
      <c r="O2637" s="179">
        <f>'ZE Download'!L64/1000</f>
        <v>78.709312000000011</v>
      </c>
      <c r="P2637" s="179">
        <f>'ZE Download'!M64/1000</f>
        <v>9.6191250000000004</v>
      </c>
      <c r="Q2637" s="179">
        <f>'ZE Download'!N64/1000</f>
        <v>9.1957919999999991</v>
      </c>
      <c r="R2637" s="179">
        <f>'ZE Download'!P64/1000</f>
        <v>0</v>
      </c>
      <c r="S2637" s="180">
        <f>'ZE Download'!J64/1000</f>
        <v>139.095</v>
      </c>
      <c r="T2637" s="180">
        <v>-75</v>
      </c>
      <c r="V2637" s="24">
        <f t="shared" si="251"/>
        <v>1318.7899999999997</v>
      </c>
      <c r="X2637" s="5">
        <f t="shared" ref="X2637:X2700" si="262">82*0.95</f>
        <v>77.899999999999991</v>
      </c>
      <c r="Z2637" s="20">
        <f t="shared" si="260"/>
        <v>1396.6899999999998</v>
      </c>
      <c r="AA2637" s="59">
        <f t="shared" si="257"/>
        <v>42648</v>
      </c>
      <c r="AB2637" s="136">
        <f>'ZE Download'!Q64/1000</f>
        <v>151.89389600000001</v>
      </c>
      <c r="AC2637" s="179">
        <f>'ZE Download'!R64/1000</f>
        <v>353.313896</v>
      </c>
      <c r="AD2637" s="179">
        <f>'ZE Download'!S64/1000</f>
        <v>436.81687499999998</v>
      </c>
      <c r="AE2637" s="179">
        <f>'ZE Download'!T64/1000</f>
        <v>438.594583</v>
      </c>
      <c r="AF2637" s="179">
        <f>'ZE Download'!U64/1000</f>
        <v>145.99758300000002</v>
      </c>
      <c r="AG2637" s="179">
        <f>'ZE Download'!V64/1000</f>
        <v>23.465417000000002</v>
      </c>
      <c r="AH2637" s="179">
        <f>'ZE Download'!W64/1000</f>
        <v>39.987271</v>
      </c>
      <c r="AI2637" s="28">
        <f t="shared" si="241"/>
        <v>0</v>
      </c>
      <c r="AJ2637" s="179">
        <f>'ZE Download'!X64/1000</f>
        <v>16.221708</v>
      </c>
      <c r="AK2637" s="179">
        <f t="shared" si="247"/>
        <v>0</v>
      </c>
      <c r="AL2637" s="28">
        <f t="shared" si="242"/>
        <v>0</v>
      </c>
      <c r="AM2637" s="28"/>
      <c r="AN2637" s="28"/>
      <c r="AQ2637" s="24">
        <f t="shared" si="258"/>
        <v>1606.2912289999999</v>
      </c>
      <c r="AS2637" s="47">
        <f t="shared" si="259"/>
        <v>255.55</v>
      </c>
      <c r="AU2637" s="20">
        <f t="shared" si="261"/>
        <v>1861.8412289999999</v>
      </c>
      <c r="AW2637" s="20">
        <f t="shared" si="254"/>
        <v>-465.15122900000006</v>
      </c>
    </row>
    <row r="2638" spans="1:49" x14ac:dyDescent="0.25">
      <c r="A2638" t="str">
        <f>VLOOKUP($B2638,'Cushing Balance'!$C$2:$E$500,3,TRUE)</f>
        <v>402016</v>
      </c>
      <c r="B2638" s="38">
        <v>42649</v>
      </c>
      <c r="C2638" s="32"/>
      <c r="D2638" s="136">
        <f>'ZE Download'!B65/1000</f>
        <v>69.906895999999989</v>
      </c>
      <c r="E2638" s="179">
        <f>'ZE Download'!C65/1000</f>
        <v>194.13347899999999</v>
      </c>
      <c r="F2638" s="179">
        <f>'ZE Download'!D65/1000</f>
        <v>327.39724999999999</v>
      </c>
      <c r="G2638" s="28"/>
      <c r="H2638" s="179">
        <f>'ZE Download'!E65/1000</f>
        <v>95.732771</v>
      </c>
      <c r="I2638" s="179">
        <f>'ZE Download'!F65/1000</f>
        <v>72.108166999999995</v>
      </c>
      <c r="J2638" s="179">
        <f>'ZE Download'!G65/1000</f>
        <v>209.288917</v>
      </c>
      <c r="K2638" s="179">
        <f>'ZE Download'!H65/1000</f>
        <v>74.488500000000002</v>
      </c>
      <c r="L2638" s="179">
        <f>'ZE Download'!I65/1000</f>
        <v>31.708062000000002</v>
      </c>
      <c r="M2638" s="180">
        <f t="shared" si="256"/>
        <v>133.942646</v>
      </c>
      <c r="N2638" s="179">
        <f>'ZE Download'!K65/1000</f>
        <v>75.079624999999993</v>
      </c>
      <c r="O2638" s="179">
        <f>'ZE Download'!L65/1000</f>
        <v>95.367707999999993</v>
      </c>
      <c r="P2638" s="179">
        <f>'ZE Download'!M65/1000</f>
        <v>24.697542000000002</v>
      </c>
      <c r="Q2638" s="179">
        <f>'ZE Download'!N65/1000</f>
        <v>10.582458000000001</v>
      </c>
      <c r="R2638" s="179">
        <f>'ZE Download'!P65/1000</f>
        <v>0</v>
      </c>
      <c r="S2638" s="180">
        <f>'ZE Download'!J65/1000</f>
        <v>133.942646</v>
      </c>
      <c r="T2638" s="180">
        <v>0</v>
      </c>
      <c r="V2638" s="24">
        <f t="shared" si="251"/>
        <v>1414.434021</v>
      </c>
      <c r="X2638" s="5">
        <f t="shared" si="262"/>
        <v>77.899999999999991</v>
      </c>
      <c r="Z2638" s="20">
        <f t="shared" si="260"/>
        <v>1492.3340210000001</v>
      </c>
      <c r="AA2638" s="59">
        <f t="shared" ref="AA2638:AA2643" si="263">B2638</f>
        <v>42649</v>
      </c>
      <c r="AB2638" s="136">
        <f>'ZE Download'!Q65/1000</f>
        <v>152.06908300000001</v>
      </c>
      <c r="AC2638" s="179">
        <f>'ZE Download'!R65/1000</f>
        <v>353.70206199999996</v>
      </c>
      <c r="AD2638" s="179">
        <f>'ZE Download'!S65/1000</f>
        <v>442.05247900000001</v>
      </c>
      <c r="AE2638" s="179">
        <f>'ZE Download'!T65/1000</f>
        <v>383.751667</v>
      </c>
      <c r="AF2638" s="179">
        <f>'ZE Download'!U65/1000</f>
        <v>182.32927100000001</v>
      </c>
      <c r="AG2638" s="179">
        <f>'ZE Download'!V65/1000</f>
        <v>7.743125</v>
      </c>
      <c r="AH2638" s="179">
        <f>'ZE Download'!W65/1000</f>
        <v>67.560167000000007</v>
      </c>
      <c r="AI2638" s="28">
        <f t="shared" si="241"/>
        <v>0</v>
      </c>
      <c r="AJ2638" s="179">
        <f>'ZE Download'!X65/1000</f>
        <v>15.801667</v>
      </c>
      <c r="AK2638" s="179">
        <f t="shared" si="247"/>
        <v>0</v>
      </c>
      <c r="AL2638" s="28">
        <f t="shared" si="242"/>
        <v>0</v>
      </c>
      <c r="AM2638" s="28"/>
      <c r="AN2638" s="28"/>
      <c r="AQ2638" s="24">
        <f t="shared" si="258"/>
        <v>1605.0095209999999</v>
      </c>
      <c r="AS2638" s="47">
        <f t="shared" si="259"/>
        <v>255.55</v>
      </c>
      <c r="AU2638" s="20">
        <f t="shared" si="261"/>
        <v>1860.5595209999999</v>
      </c>
      <c r="AW2638" s="20">
        <f t="shared" si="254"/>
        <v>-368.22549999999978</v>
      </c>
    </row>
    <row r="2639" spans="1:49" x14ac:dyDescent="0.25">
      <c r="A2639" t="str">
        <f>VLOOKUP($B2639,'Cushing Balance'!$C$2:$E$500,3,TRUE)</f>
        <v>402016</v>
      </c>
      <c r="B2639" s="38">
        <v>42650</v>
      </c>
      <c r="C2639" s="32"/>
      <c r="D2639" s="136">
        <f>'ZE Download'!B66/1000</f>
        <v>356.50206199999997</v>
      </c>
      <c r="E2639" s="179">
        <f>'ZE Download'!C66/1000</f>
        <v>133.56145800000002</v>
      </c>
      <c r="F2639" s="179">
        <f>'ZE Download'!D66/1000</f>
        <v>182.56</v>
      </c>
      <c r="G2639" s="28"/>
      <c r="H2639" s="179">
        <f>'ZE Download'!E66/1000</f>
        <v>107.12943799999999</v>
      </c>
      <c r="I2639" s="179">
        <f>'ZE Download'!F66/1000</f>
        <v>68.508229</v>
      </c>
      <c r="J2639" s="179">
        <f>'ZE Download'!G66/1000</f>
        <v>243.62687500000001</v>
      </c>
      <c r="K2639" s="179">
        <f>'ZE Download'!H66/1000</f>
        <v>74.941312000000011</v>
      </c>
      <c r="L2639" s="179">
        <f>'ZE Download'!I66/1000</f>
        <v>31.861499999999999</v>
      </c>
      <c r="M2639" s="180">
        <f t="shared" si="256"/>
        <v>132.73695800000002</v>
      </c>
      <c r="N2639" s="179">
        <f>'ZE Download'!K66/1000</f>
        <v>97.931124999999994</v>
      </c>
      <c r="O2639" s="179">
        <f>'ZE Download'!L66/1000</f>
        <v>93.832791999999998</v>
      </c>
      <c r="P2639" s="179">
        <f>'ZE Download'!M66/1000</f>
        <v>27.007687999999998</v>
      </c>
      <c r="Q2639" s="179">
        <f>'ZE Download'!N66/1000</f>
        <v>8.6601879999999998</v>
      </c>
      <c r="R2639" s="179">
        <f>'ZE Download'!P66/1000</f>
        <v>0</v>
      </c>
      <c r="S2639" s="180">
        <f>'ZE Download'!J66/1000</f>
        <v>132.73695800000002</v>
      </c>
      <c r="T2639" s="180">
        <v>0</v>
      </c>
      <c r="V2639" s="24">
        <f t="shared" si="251"/>
        <v>1558.8596249999998</v>
      </c>
      <c r="X2639" s="5">
        <f t="shared" si="262"/>
        <v>77.899999999999991</v>
      </c>
      <c r="Z2639" s="20">
        <f t="shared" si="260"/>
        <v>1636.7596249999999</v>
      </c>
      <c r="AA2639" s="59">
        <f t="shared" si="263"/>
        <v>42650</v>
      </c>
      <c r="AB2639" s="136">
        <f>'ZE Download'!Q66/1000</f>
        <v>140.210938</v>
      </c>
      <c r="AC2639" s="179">
        <f>'ZE Download'!R66/1000</f>
        <v>350.18395799999996</v>
      </c>
      <c r="AD2639" s="179">
        <f>'ZE Download'!S66/1000</f>
        <v>449.99670800000001</v>
      </c>
      <c r="AE2639" s="179">
        <f>'ZE Download'!T66/1000</f>
        <v>385.23916700000001</v>
      </c>
      <c r="AF2639" s="179">
        <f>'ZE Download'!U66/1000</f>
        <v>179.79252100000002</v>
      </c>
      <c r="AG2639" s="179">
        <f>'ZE Download'!V66/1000</f>
        <v>23.814562000000002</v>
      </c>
      <c r="AH2639" s="179">
        <f>'ZE Download'!W66/1000</f>
        <v>63.890521</v>
      </c>
      <c r="AI2639" s="28">
        <f t="shared" si="241"/>
        <v>0</v>
      </c>
      <c r="AJ2639" s="179">
        <f>'ZE Download'!X66/1000</f>
        <v>16.509083</v>
      </c>
      <c r="AK2639" s="179">
        <f t="shared" si="247"/>
        <v>0</v>
      </c>
      <c r="AL2639" s="28">
        <f t="shared" si="242"/>
        <v>0</v>
      </c>
      <c r="AM2639" s="28"/>
      <c r="AN2639" s="28"/>
      <c r="AQ2639" s="24">
        <f t="shared" si="258"/>
        <v>1609.6374579999999</v>
      </c>
      <c r="AS2639" s="47">
        <f>315*0.97-20</f>
        <v>285.55</v>
      </c>
      <c r="AU2639" s="20">
        <f t="shared" si="261"/>
        <v>1895.1874579999999</v>
      </c>
      <c r="AW2639" s="20">
        <f t="shared" si="254"/>
        <v>-258.42783299999996</v>
      </c>
    </row>
    <row r="2640" spans="1:49" x14ac:dyDescent="0.25">
      <c r="A2640" t="str">
        <f>VLOOKUP($B2640,'Cushing Balance'!$C$2:$E$500,3,TRUE)</f>
        <v>412016</v>
      </c>
      <c r="B2640" s="38">
        <v>42651</v>
      </c>
      <c r="C2640" s="32"/>
      <c r="D2640" s="136">
        <f>'ZE Download'!B67/1000</f>
        <v>131.66804199999999</v>
      </c>
      <c r="E2640" s="179">
        <f>'ZE Download'!C67/1000</f>
        <v>9.8530829999999998</v>
      </c>
      <c r="F2640" s="179">
        <f>'ZE Download'!D67/1000</f>
        <v>0</v>
      </c>
      <c r="G2640" s="28"/>
      <c r="H2640" s="179">
        <f>'ZE Download'!E67/1000</f>
        <v>81.890562000000003</v>
      </c>
      <c r="I2640" s="179">
        <f>'ZE Download'!F67/1000</f>
        <v>85.043104</v>
      </c>
      <c r="J2640" s="179">
        <f>'ZE Download'!G67/1000</f>
        <v>247.05960399999998</v>
      </c>
      <c r="K2640" s="179">
        <f>'ZE Download'!H67/1000</f>
        <v>67.385166999999996</v>
      </c>
      <c r="L2640" s="179">
        <f>'ZE Download'!I67/1000</f>
        <v>32.081917000000004</v>
      </c>
      <c r="M2640" s="180">
        <f t="shared" si="256"/>
        <v>143.05562499999999</v>
      </c>
      <c r="N2640" s="179">
        <f>'ZE Download'!K67/1000</f>
        <v>101.114812</v>
      </c>
      <c r="O2640" s="179">
        <f>'ZE Download'!L67/1000</f>
        <v>100</v>
      </c>
      <c r="P2640" s="179">
        <f>'ZE Download'!M67/1000</f>
        <v>31.990145999999999</v>
      </c>
      <c r="Q2640" s="179">
        <f>'ZE Download'!N67/1000</f>
        <v>8.6022499999999997</v>
      </c>
      <c r="R2640" s="179">
        <f>'ZE Download'!P67/1000</f>
        <v>0</v>
      </c>
      <c r="S2640" s="180">
        <f>'ZE Download'!J67/1000</f>
        <v>143.05562499999999</v>
      </c>
      <c r="T2640" s="180">
        <v>0</v>
      </c>
      <c r="V2640" s="24">
        <f t="shared" si="251"/>
        <v>1039.7443119999998</v>
      </c>
      <c r="X2640" s="5">
        <f t="shared" si="262"/>
        <v>77.899999999999991</v>
      </c>
      <c r="Z2640" s="20">
        <f t="shared" si="260"/>
        <v>1117.6443119999999</v>
      </c>
      <c r="AA2640" s="59">
        <f t="shared" si="263"/>
        <v>42651</v>
      </c>
      <c r="AB2640" s="136">
        <f>'ZE Download'!Q67/1000</f>
        <v>140.80708300000001</v>
      </c>
      <c r="AC2640" s="179">
        <f>'ZE Download'!R67/1000</f>
        <v>354.50439599999999</v>
      </c>
      <c r="AD2640" s="179">
        <f>'ZE Download'!S67/1000</f>
        <v>427.54231199999998</v>
      </c>
      <c r="AE2640" s="179">
        <f>'ZE Download'!T67/1000</f>
        <v>370.65449999999998</v>
      </c>
      <c r="AF2640" s="179">
        <f>'ZE Download'!U67/1000</f>
        <v>144.594438</v>
      </c>
      <c r="AG2640" s="179">
        <f>'ZE Download'!V67/1000</f>
        <v>23.819229</v>
      </c>
      <c r="AH2640" s="179">
        <f>'ZE Download'!W67/1000</f>
        <v>61.246061999999995</v>
      </c>
      <c r="AI2640" s="28">
        <f t="shared" ref="AI2640:AI2703" si="264">AVERAGE(AI2625:AI2639)</f>
        <v>0</v>
      </c>
      <c r="AJ2640" s="179">
        <f>'ZE Download'!X67/1000</f>
        <v>16.671125</v>
      </c>
      <c r="AK2640" s="179">
        <f t="shared" si="247"/>
        <v>0</v>
      </c>
      <c r="AL2640" s="28">
        <f t="shared" si="247"/>
        <v>0</v>
      </c>
      <c r="AM2640" s="28"/>
      <c r="AN2640" s="28"/>
      <c r="AQ2640" s="24">
        <f t="shared" si="258"/>
        <v>1539.8391450000001</v>
      </c>
      <c r="AS2640" s="47">
        <f t="shared" ref="AS2640:AS2651" si="265">315*0.97-20</f>
        <v>285.55</v>
      </c>
      <c r="AU2640" s="20">
        <f t="shared" si="261"/>
        <v>1825.3891450000001</v>
      </c>
      <c r="AW2640" s="20">
        <f t="shared" si="254"/>
        <v>-707.7448330000002</v>
      </c>
    </row>
    <row r="2641" spans="1:49" x14ac:dyDescent="0.25">
      <c r="A2641" t="str">
        <f>VLOOKUP($B2641,'Cushing Balance'!$C$2:$E$500,3,TRUE)</f>
        <v>412016</v>
      </c>
      <c r="B2641" s="38">
        <v>42652</v>
      </c>
      <c r="C2641" s="32"/>
      <c r="D2641" s="136">
        <f>'ZE Download'!B68/1000</f>
        <v>673.398146</v>
      </c>
      <c r="E2641" s="179">
        <f>'ZE Download'!C68/1000</f>
        <v>58.346188000000005</v>
      </c>
      <c r="F2641" s="179">
        <f>'ZE Download'!D68/1000</f>
        <v>122.986396</v>
      </c>
      <c r="G2641" s="28"/>
      <c r="H2641" s="179">
        <f>'ZE Download'!E68/1000</f>
        <v>66.372208000000001</v>
      </c>
      <c r="I2641" s="179">
        <f>'ZE Download'!F68/1000</f>
        <v>82.927854000000011</v>
      </c>
      <c r="J2641" s="179">
        <f>'ZE Download'!G68/1000</f>
        <v>250.63039600000002</v>
      </c>
      <c r="K2641" s="179">
        <f>'ZE Download'!H68/1000</f>
        <v>65.280062000000001</v>
      </c>
      <c r="L2641" s="179">
        <f>'ZE Download'!I68/1000</f>
        <v>32.204374999999999</v>
      </c>
      <c r="M2641" s="180">
        <f t="shared" si="256"/>
        <v>219.04397899999998</v>
      </c>
      <c r="N2641" s="179">
        <f>'ZE Download'!K68/1000</f>
        <v>100.038938</v>
      </c>
      <c r="O2641" s="179">
        <f>'ZE Download'!L68/1000</f>
        <v>99.714583000000005</v>
      </c>
      <c r="P2641" s="179">
        <f>'ZE Download'!M68/1000</f>
        <v>37.380167</v>
      </c>
      <c r="Q2641" s="179">
        <f>'ZE Download'!N68/1000</f>
        <v>8.5130210000000002</v>
      </c>
      <c r="R2641" s="179">
        <f>'ZE Download'!P68/1000</f>
        <v>0</v>
      </c>
      <c r="S2641" s="180">
        <f>'ZE Download'!J68/1000</f>
        <v>219.04397899999998</v>
      </c>
      <c r="T2641" s="180">
        <v>0</v>
      </c>
      <c r="V2641" s="24">
        <f t="shared" si="251"/>
        <v>1816.836313</v>
      </c>
      <c r="X2641" s="5">
        <f t="shared" si="262"/>
        <v>77.899999999999991</v>
      </c>
      <c r="Z2641" s="20">
        <f t="shared" si="260"/>
        <v>1894.7363130000001</v>
      </c>
      <c r="AA2641" s="59">
        <f t="shared" si="263"/>
        <v>42652</v>
      </c>
      <c r="AB2641" s="136">
        <f>'ZE Download'!Q68/1000</f>
        <v>152.78185399999998</v>
      </c>
      <c r="AC2641" s="179">
        <f>'ZE Download'!R68/1000</f>
        <v>352.28295800000001</v>
      </c>
      <c r="AD2641" s="179">
        <f>'ZE Download'!S68/1000</f>
        <v>159.082562</v>
      </c>
      <c r="AE2641" s="179">
        <f>'ZE Download'!T68/1000</f>
        <v>323.77220799999998</v>
      </c>
      <c r="AF2641" s="179">
        <f>'ZE Download'!U68/1000</f>
        <v>230.154188</v>
      </c>
      <c r="AG2641" s="179">
        <f>'ZE Download'!V68/1000</f>
        <v>28.147603999999998</v>
      </c>
      <c r="AH2641" s="179">
        <f>'ZE Download'!W68/1000</f>
        <v>71.967749999999995</v>
      </c>
      <c r="AI2641" s="28">
        <f t="shared" si="264"/>
        <v>0</v>
      </c>
      <c r="AJ2641" s="179">
        <f>'ZE Download'!X68/1000</f>
        <v>16.850604000000001</v>
      </c>
      <c r="AK2641" s="179">
        <f t="shared" ref="AK2641:AL2645" si="266">AVERAGE(AK2626:AK2640)</f>
        <v>0</v>
      </c>
      <c r="AL2641" s="28">
        <f t="shared" si="266"/>
        <v>0</v>
      </c>
      <c r="AM2641" s="28"/>
      <c r="AN2641" s="28"/>
      <c r="AQ2641" s="24">
        <f t="shared" si="258"/>
        <v>1335.039728</v>
      </c>
      <c r="AS2641" s="47">
        <f t="shared" si="265"/>
        <v>285.55</v>
      </c>
      <c r="AU2641" s="20">
        <f t="shared" si="261"/>
        <v>1620.5897279999999</v>
      </c>
      <c r="AW2641" s="20">
        <f t="shared" si="254"/>
        <v>274.14658500000019</v>
      </c>
    </row>
    <row r="2642" spans="1:49" x14ac:dyDescent="0.25">
      <c r="A2642" t="str">
        <f>VLOOKUP($B2642,'Cushing Balance'!$C$2:$E$500,3,TRUE)</f>
        <v>412016</v>
      </c>
      <c r="B2642" s="38">
        <v>42653</v>
      </c>
      <c r="C2642" s="32"/>
      <c r="D2642" s="136">
        <f>'ZE Download'!B69/1000</f>
        <v>309.21095800000001</v>
      </c>
      <c r="E2642" s="179">
        <f>'ZE Download'!C69/1000</f>
        <v>163.96368799999999</v>
      </c>
      <c r="F2642" s="179">
        <f>'ZE Download'!D69/1000</f>
        <v>432.13758300000001</v>
      </c>
      <c r="G2642" s="28"/>
      <c r="H2642" s="179">
        <f>'ZE Download'!E69/1000</f>
        <v>20.116667</v>
      </c>
      <c r="I2642" s="179">
        <f>'ZE Download'!F69/1000</f>
        <v>68.59372900000001</v>
      </c>
      <c r="J2642" s="179">
        <f>'ZE Download'!G69/1000</f>
        <v>255.90183300000001</v>
      </c>
      <c r="K2642" s="179">
        <f>'ZE Download'!H69/1000</f>
        <v>63.947687999999999</v>
      </c>
      <c r="L2642" s="179">
        <f>'ZE Download'!I69/1000</f>
        <v>32.331417000000002</v>
      </c>
      <c r="M2642" s="180">
        <f t="shared" si="256"/>
        <v>125.74574999999999</v>
      </c>
      <c r="N2642" s="179">
        <f>'ZE Download'!K69/1000</f>
        <v>104.299667</v>
      </c>
      <c r="O2642" s="179">
        <f>'ZE Download'!L69/1000</f>
        <v>99.084500000000006</v>
      </c>
      <c r="P2642" s="179">
        <f>'ZE Download'!M69/1000</f>
        <v>39.508061999999995</v>
      </c>
      <c r="Q2642" s="179">
        <f>'ZE Download'!N69/1000</f>
        <v>8.9931669999999997</v>
      </c>
      <c r="R2642" s="179">
        <f>'ZE Download'!P69/1000</f>
        <v>0</v>
      </c>
      <c r="S2642" s="180">
        <f>'ZE Download'!J69/1000</f>
        <v>160.74574999999999</v>
      </c>
      <c r="T2642" s="180">
        <v>-35</v>
      </c>
      <c r="V2642" s="24">
        <f t="shared" si="251"/>
        <v>1723.8347090000002</v>
      </c>
      <c r="X2642" s="5">
        <f t="shared" si="262"/>
        <v>77.899999999999991</v>
      </c>
      <c r="Z2642" s="20">
        <f t="shared" si="260"/>
        <v>1801.7347090000003</v>
      </c>
      <c r="AA2642" s="59">
        <f t="shared" si="263"/>
        <v>42653</v>
      </c>
      <c r="AB2642" s="136">
        <f>'ZE Download'!Q69/1000</f>
        <v>153.225875</v>
      </c>
      <c r="AC2642" s="179">
        <f>'ZE Download'!R69/1000</f>
        <v>349.93906199999998</v>
      </c>
      <c r="AD2642" s="179">
        <f>'ZE Download'!S69/1000</f>
        <v>444.72485399999999</v>
      </c>
      <c r="AE2642" s="179">
        <f>'ZE Download'!T69/1000</f>
        <v>326.97129200000001</v>
      </c>
      <c r="AF2642" s="179">
        <f>'ZE Download'!U69/1000</f>
        <v>225.393021</v>
      </c>
      <c r="AG2642" s="179">
        <f>'ZE Download'!V69/1000</f>
        <v>27.697104</v>
      </c>
      <c r="AH2642" s="179">
        <f>'ZE Download'!W69/1000</f>
        <v>114.063354</v>
      </c>
      <c r="AI2642" s="28">
        <f t="shared" si="264"/>
        <v>0</v>
      </c>
      <c r="AJ2642" s="179">
        <f>'ZE Download'!X69/1000</f>
        <v>16.835562000000003</v>
      </c>
      <c r="AK2642" s="179">
        <f t="shared" si="266"/>
        <v>0</v>
      </c>
      <c r="AL2642" s="28">
        <f t="shared" si="266"/>
        <v>0</v>
      </c>
      <c r="AM2642" s="28"/>
      <c r="AN2642" s="28"/>
      <c r="AQ2642" s="24">
        <f t="shared" si="258"/>
        <v>1658.8501240000003</v>
      </c>
      <c r="AS2642" s="47">
        <f t="shared" si="265"/>
        <v>285.55</v>
      </c>
      <c r="AU2642" s="20">
        <f t="shared" si="261"/>
        <v>1944.4001240000002</v>
      </c>
      <c r="AW2642" s="20">
        <f t="shared" si="254"/>
        <v>-142.66541499999994</v>
      </c>
    </row>
    <row r="2643" spans="1:49" x14ac:dyDescent="0.25">
      <c r="A2643" t="str">
        <f>VLOOKUP($B2643,'Cushing Balance'!$C$2:$E$500,3,TRUE)</f>
        <v>412016</v>
      </c>
      <c r="B2643" s="38">
        <v>42654</v>
      </c>
      <c r="C2643" s="32"/>
      <c r="D2643" s="136">
        <f>'ZE Download'!B70/1000</f>
        <v>99.676666999999995</v>
      </c>
      <c r="E2643" s="179">
        <f>'ZE Download'!C70/1000</f>
        <v>186.11722899999998</v>
      </c>
      <c r="F2643" s="179">
        <f>'ZE Download'!D70/1000</f>
        <v>426.789062</v>
      </c>
      <c r="G2643" s="28"/>
      <c r="H2643" s="204">
        <f>AVERAGE(H2637:H2642)</f>
        <v>66.383024333333324</v>
      </c>
      <c r="I2643" s="179">
        <f>'ZE Download'!F70/1000</f>
        <v>45.655332999999999</v>
      </c>
      <c r="J2643" s="179">
        <f>'ZE Download'!G70/1000</f>
        <v>223.50929199999999</v>
      </c>
      <c r="K2643" s="179">
        <f>'ZE Download'!H70/1000</f>
        <v>60.030270999999999</v>
      </c>
      <c r="L2643" s="179">
        <f>'ZE Download'!I70/1000</f>
        <v>32.453146000000004</v>
      </c>
      <c r="M2643" s="180">
        <f t="shared" si="256"/>
        <v>147.936104</v>
      </c>
      <c r="N2643" s="179">
        <f>'ZE Download'!K70/1000</f>
        <v>101.160833</v>
      </c>
      <c r="O2643" s="179">
        <f>'ZE Download'!L70/1000</f>
        <v>100</v>
      </c>
      <c r="P2643" s="179">
        <f>'ZE Download'!M70/1000</f>
        <v>29.103270999999999</v>
      </c>
      <c r="Q2643" s="179">
        <f>'ZE Download'!N70/1000</f>
        <v>9.8186879999999999</v>
      </c>
      <c r="R2643" s="179">
        <f>'ZE Download'!P70/1000</f>
        <v>0</v>
      </c>
      <c r="S2643" s="180">
        <f>'ZE Download'!J70/1000</f>
        <v>177.936104</v>
      </c>
      <c r="T2643" s="180">
        <v>-30</v>
      </c>
      <c r="V2643" s="24">
        <f t="shared" si="251"/>
        <v>1528.6329203333332</v>
      </c>
      <c r="X2643" s="5">
        <f t="shared" si="262"/>
        <v>77.899999999999991</v>
      </c>
      <c r="Z2643" s="20">
        <f t="shared" si="260"/>
        <v>1606.5329203333333</v>
      </c>
      <c r="AA2643" s="59">
        <f t="shared" si="263"/>
        <v>42654</v>
      </c>
      <c r="AB2643" s="136">
        <f>'ZE Download'!Q70/1000</f>
        <v>153.12593799999999</v>
      </c>
      <c r="AC2643" s="179">
        <f>'ZE Download'!R70/1000</f>
        <v>355.08466700000002</v>
      </c>
      <c r="AD2643" s="179">
        <f>'ZE Download'!S70/1000</f>
        <v>449.96585399999998</v>
      </c>
      <c r="AE2643" s="179">
        <f>'ZE Download'!T70/1000</f>
        <v>353.32641699999999</v>
      </c>
      <c r="AF2643" s="179">
        <f>'ZE Download'!U70/1000</f>
        <v>207.29783300000003</v>
      </c>
      <c r="AG2643" s="179">
        <f>'ZE Download'!V70/1000</f>
        <v>19.694875</v>
      </c>
      <c r="AH2643" s="179">
        <f>'ZE Download'!W70/1000</f>
        <v>173.96008300000003</v>
      </c>
      <c r="AI2643" s="28">
        <f t="shared" si="264"/>
        <v>0</v>
      </c>
      <c r="AJ2643" s="179">
        <f>'ZE Download'!X70/1000</f>
        <v>16.909500000000001</v>
      </c>
      <c r="AK2643" s="179">
        <f t="shared" si="266"/>
        <v>0</v>
      </c>
      <c r="AL2643" s="28">
        <f t="shared" si="266"/>
        <v>0</v>
      </c>
      <c r="AM2643" s="28"/>
      <c r="AN2643" s="28"/>
      <c r="AQ2643" s="24">
        <f t="shared" si="258"/>
        <v>1729.3651669999999</v>
      </c>
      <c r="AS2643" s="47">
        <f t="shared" si="265"/>
        <v>285.55</v>
      </c>
      <c r="AU2643" s="20">
        <f t="shared" si="261"/>
        <v>2014.9151669999999</v>
      </c>
      <c r="AW2643" s="20">
        <f t="shared" si="254"/>
        <v>-408.38224666666656</v>
      </c>
    </row>
    <row r="2644" spans="1:49" x14ac:dyDescent="0.25">
      <c r="A2644" t="str">
        <f>VLOOKUP($B2644,'Cushing Balance'!$C$2:$E$500,3,TRUE)</f>
        <v>412016</v>
      </c>
      <c r="B2644" s="38">
        <v>42655</v>
      </c>
      <c r="C2644" s="32"/>
      <c r="D2644" s="136">
        <f>'ZE Download'!B71/1000</f>
        <v>69.182292000000004</v>
      </c>
      <c r="E2644" s="179">
        <f>'ZE Download'!C71/1000</f>
        <v>118.703958</v>
      </c>
      <c r="F2644" s="179">
        <f>'ZE Download'!D71/1000</f>
        <v>309.26302099999998</v>
      </c>
      <c r="G2644" s="28"/>
      <c r="H2644" s="204">
        <f t="shared" ref="H2644:H2649" si="267">AVERAGE(H2638:H2643)</f>
        <v>72.937445055555557</v>
      </c>
      <c r="I2644" s="179">
        <f>'ZE Download'!F71/1000</f>
        <v>79.139770999999996</v>
      </c>
      <c r="J2644" s="179">
        <f>'ZE Download'!G71/1000</f>
        <v>208.85885399999998</v>
      </c>
      <c r="K2644" s="179">
        <f>'ZE Download'!H71/1000</f>
        <v>56.507770999999998</v>
      </c>
      <c r="L2644" s="179">
        <f>'ZE Download'!I71/1000</f>
        <v>32.403228999999996</v>
      </c>
      <c r="M2644" s="180">
        <f t="shared" si="256"/>
        <v>125.28631200000001</v>
      </c>
      <c r="N2644" s="179">
        <f>'ZE Download'!K71/1000</f>
        <v>75.231229000000013</v>
      </c>
      <c r="O2644" s="179">
        <f>'ZE Download'!L71/1000</f>
        <v>100</v>
      </c>
      <c r="P2644" s="179">
        <f>'ZE Download'!M71/1000</f>
        <v>39.783561999999996</v>
      </c>
      <c r="Q2644" s="179">
        <f>'ZE Download'!N71/1000</f>
        <v>8.2706460000000011</v>
      </c>
      <c r="R2644" s="179">
        <f>'ZE Download'!P71/1000</f>
        <v>0</v>
      </c>
      <c r="S2644" s="180">
        <f>'ZE Download'!J71/1000</f>
        <v>175.28631200000001</v>
      </c>
      <c r="T2644" s="180">
        <v>-50</v>
      </c>
      <c r="V2644" s="24">
        <f t="shared" si="251"/>
        <v>1295.5680900555556</v>
      </c>
      <c r="X2644" s="5">
        <f t="shared" si="262"/>
        <v>77.899999999999991</v>
      </c>
      <c r="Z2644" s="20">
        <f t="shared" si="260"/>
        <v>1373.4680900555556</v>
      </c>
      <c r="AA2644" s="59">
        <f t="shared" si="257"/>
        <v>42655</v>
      </c>
      <c r="AB2644" s="136">
        <f>'ZE Download'!Q71/1000</f>
        <v>153.376812</v>
      </c>
      <c r="AC2644" s="179">
        <f>'ZE Download'!R71/1000</f>
        <v>349.68995799999999</v>
      </c>
      <c r="AD2644" s="179">
        <f>'ZE Download'!S71/1000</f>
        <v>449.48933299999999</v>
      </c>
      <c r="AE2644" s="179">
        <f>'ZE Download'!T71/1000</f>
        <v>255.57941699999998</v>
      </c>
      <c r="AF2644" s="179">
        <f>'ZE Download'!U71/1000</f>
        <v>212.82956200000001</v>
      </c>
      <c r="AG2644" s="179">
        <f>'ZE Download'!V71/1000</f>
        <v>23.207042000000001</v>
      </c>
      <c r="AH2644" s="179">
        <f>'ZE Download'!W71/1000</f>
        <v>195.008771</v>
      </c>
      <c r="AI2644" s="28">
        <f t="shared" si="264"/>
        <v>0</v>
      </c>
      <c r="AJ2644" s="179">
        <f>'ZE Download'!X71/1000</f>
        <v>16.958312000000003</v>
      </c>
      <c r="AK2644" s="179">
        <f t="shared" si="266"/>
        <v>0</v>
      </c>
      <c r="AL2644" s="28">
        <f t="shared" si="266"/>
        <v>0</v>
      </c>
      <c r="AM2644" s="28"/>
      <c r="AN2644" s="28"/>
      <c r="AQ2644" s="24">
        <f t="shared" si="258"/>
        <v>1656.1392070000002</v>
      </c>
      <c r="AS2644" s="47">
        <f t="shared" si="265"/>
        <v>285.55</v>
      </c>
      <c r="AU2644" s="20">
        <f t="shared" si="261"/>
        <v>1941.6892070000001</v>
      </c>
      <c r="AW2644" s="20">
        <f t="shared" si="254"/>
        <v>-568.22111694444447</v>
      </c>
    </row>
    <row r="2645" spans="1:49" x14ac:dyDescent="0.25">
      <c r="A2645" t="str">
        <f>VLOOKUP($B2645,'Cushing Balance'!$C$2:$E$500,3,TRUE)</f>
        <v>412016</v>
      </c>
      <c r="B2645" s="38">
        <v>42656</v>
      </c>
      <c r="C2645" s="32"/>
      <c r="D2645" s="136">
        <f>'ZE Download'!B72/1000</f>
        <v>541.33460400000001</v>
      </c>
      <c r="E2645" s="179">
        <f>'ZE Download'!C72/1000</f>
        <v>185.94170800000001</v>
      </c>
      <c r="F2645" s="179">
        <f>'ZE Download'!D72/1000</f>
        <v>374.63604200000003</v>
      </c>
      <c r="G2645" s="28"/>
      <c r="H2645" s="204">
        <f t="shared" si="267"/>
        <v>69.138224064814807</v>
      </c>
      <c r="I2645" s="179">
        <f>'ZE Download'!F72/1000</f>
        <v>73.405833000000001</v>
      </c>
      <c r="J2645" s="179">
        <f>'ZE Download'!G72/1000</f>
        <v>266.59229200000004</v>
      </c>
      <c r="K2645" s="179">
        <f>'ZE Download'!H72/1000</f>
        <v>44.076312000000001</v>
      </c>
      <c r="L2645" s="179">
        <f>'ZE Download'!I72/1000</f>
        <v>32.287438000000002</v>
      </c>
      <c r="M2645" s="180">
        <f t="shared" si="256"/>
        <v>135.23112499999999</v>
      </c>
      <c r="N2645" s="179">
        <f>'ZE Download'!K72/1000</f>
        <v>70.015520999999993</v>
      </c>
      <c r="O2645" s="179">
        <f>'ZE Download'!L72/1000</f>
        <v>100</v>
      </c>
      <c r="P2645" s="179">
        <f>'ZE Download'!M72/1000</f>
        <v>23.699145999999999</v>
      </c>
      <c r="Q2645" s="179">
        <f>'ZE Download'!N72/1000</f>
        <v>8.6213540000000002</v>
      </c>
      <c r="R2645" s="179">
        <f>'ZE Download'!P72/1000</f>
        <v>0</v>
      </c>
      <c r="S2645" s="180">
        <f>'ZE Download'!J72/1000</f>
        <v>135.23112499999999</v>
      </c>
      <c r="T2645" s="180">
        <v>0</v>
      </c>
      <c r="V2645" s="24">
        <f t="shared" si="251"/>
        <v>1924.9795990648149</v>
      </c>
      <c r="X2645" s="5">
        <f t="shared" si="262"/>
        <v>77.899999999999991</v>
      </c>
      <c r="Z2645" s="20">
        <f t="shared" si="260"/>
        <v>2002.879599064815</v>
      </c>
      <c r="AA2645" s="59">
        <f t="shared" si="257"/>
        <v>42656</v>
      </c>
      <c r="AB2645" s="136">
        <f>'ZE Download'!Q72/1000</f>
        <v>150.954354</v>
      </c>
      <c r="AC2645" s="179">
        <f>'ZE Download'!R72/1000</f>
        <v>351.43706199999997</v>
      </c>
      <c r="AD2645" s="179">
        <f>'ZE Download'!S72/1000</f>
        <v>424.88208299999997</v>
      </c>
      <c r="AE2645" s="179">
        <f>'ZE Download'!T72/1000</f>
        <v>333.82202100000001</v>
      </c>
      <c r="AF2645" s="179">
        <f>'ZE Download'!U72/1000</f>
        <v>214.30081200000001</v>
      </c>
      <c r="AG2645" s="179">
        <f>'ZE Download'!V72/1000</f>
        <v>23.133187999999997</v>
      </c>
      <c r="AH2645" s="179">
        <f>'ZE Download'!W72/1000</f>
        <v>199.74370800000003</v>
      </c>
      <c r="AI2645" s="28">
        <f t="shared" si="264"/>
        <v>0</v>
      </c>
      <c r="AJ2645" s="179">
        <f>'ZE Download'!X72/1000</f>
        <v>15.964354</v>
      </c>
      <c r="AK2645" s="179">
        <f t="shared" si="266"/>
        <v>0</v>
      </c>
      <c r="AL2645" s="28">
        <f t="shared" si="266"/>
        <v>0</v>
      </c>
      <c r="AM2645" s="28"/>
      <c r="AN2645" s="28"/>
      <c r="AQ2645" s="24">
        <f t="shared" si="258"/>
        <v>1714.2375819999997</v>
      </c>
      <c r="AS2645" s="47">
        <f t="shared" si="265"/>
        <v>285.55</v>
      </c>
      <c r="AU2645" s="20">
        <f t="shared" si="261"/>
        <v>1999.7875819999997</v>
      </c>
      <c r="AW2645" s="20">
        <f t="shared" si="254"/>
        <v>3.0920170648153089</v>
      </c>
    </row>
    <row r="2646" spans="1:49" x14ac:dyDescent="0.25">
      <c r="A2646" t="str">
        <f>VLOOKUP($B2646,'Cushing Balance'!$C$2:$E$500,3,TRUE)</f>
        <v>412016</v>
      </c>
      <c r="B2646" s="38">
        <v>42657</v>
      </c>
      <c r="C2646" s="32"/>
      <c r="D2646" s="136">
        <f>'ZE Download'!B73/1000</f>
        <v>490.313896</v>
      </c>
      <c r="E2646" s="179">
        <f>'ZE Download'!C73/1000</f>
        <v>203.87879199999998</v>
      </c>
      <c r="F2646" s="179">
        <f>'ZE Download'!D73/1000</f>
        <v>393.49481199999997</v>
      </c>
      <c r="G2646" s="28"/>
      <c r="H2646" s="204">
        <f t="shared" si="267"/>
        <v>62.806355075617283</v>
      </c>
      <c r="I2646" s="179">
        <f>'ZE Download'!F73/1000</f>
        <v>67.254604</v>
      </c>
      <c r="J2646" s="179">
        <f>'ZE Download'!G73/1000</f>
        <v>273.85170799999997</v>
      </c>
      <c r="K2646" s="179">
        <f>'ZE Download'!H73/1000</f>
        <v>48.751542000000001</v>
      </c>
      <c r="L2646" s="179">
        <f>'ZE Download'!I73/1000</f>
        <v>32.434291999999999</v>
      </c>
      <c r="M2646" s="180">
        <f t="shared" si="256"/>
        <v>172.28491699999998</v>
      </c>
      <c r="N2646" s="179">
        <f>'ZE Download'!K73/1000</f>
        <v>106.063292</v>
      </c>
      <c r="O2646" s="179">
        <f>'ZE Download'!L73/1000</f>
        <v>98.711083000000002</v>
      </c>
      <c r="P2646" s="179">
        <f>'ZE Download'!M73/1000</f>
        <v>29.479645999999999</v>
      </c>
      <c r="Q2646" s="179">
        <f>'ZE Download'!N73/1000</f>
        <v>8.7924169999999986</v>
      </c>
      <c r="R2646" s="179">
        <f>'ZE Download'!P73/1000</f>
        <v>0</v>
      </c>
      <c r="S2646" s="180">
        <f>'ZE Download'!J73/1000</f>
        <v>222.28491699999998</v>
      </c>
      <c r="T2646" s="180">
        <v>-50</v>
      </c>
      <c r="V2646" s="24">
        <f t="shared" si="251"/>
        <v>1988.117356075617</v>
      </c>
      <c r="X2646" s="5">
        <f t="shared" si="262"/>
        <v>77.899999999999991</v>
      </c>
      <c r="Z2646" s="20">
        <f t="shared" si="260"/>
        <v>2066.017356075617</v>
      </c>
      <c r="AA2646" s="59">
        <f t="shared" si="257"/>
        <v>42657</v>
      </c>
      <c r="AB2646" s="136">
        <f>'ZE Download'!Q73/1000</f>
        <v>152.64283300000002</v>
      </c>
      <c r="AC2646" s="179">
        <f>'ZE Download'!R73/1000</f>
        <v>354.48695799999996</v>
      </c>
      <c r="AD2646" s="179">
        <f>'ZE Download'!S73/1000</f>
        <v>414.957312</v>
      </c>
      <c r="AE2646" s="179">
        <f>'ZE Download'!T73/1000</f>
        <v>384.01106199999998</v>
      </c>
      <c r="AF2646" s="179">
        <f>'ZE Download'!U73/1000</f>
        <v>215.89075</v>
      </c>
      <c r="AG2646" s="179">
        <f>'ZE Download'!V73/1000</f>
        <v>23.063832999999999</v>
      </c>
      <c r="AH2646" s="179">
        <f>'ZE Download'!W73/1000</f>
        <v>198.335521</v>
      </c>
      <c r="AI2646" s="28">
        <f t="shared" si="264"/>
        <v>0</v>
      </c>
      <c r="AJ2646" s="179">
        <f>'ZE Download'!X73/1000</f>
        <v>12.946271000000001</v>
      </c>
      <c r="AK2646" s="179">
        <f>AVERAGE(AK2631:AK2645)</f>
        <v>0</v>
      </c>
      <c r="AL2646" s="28">
        <f>AVERAGE(AL2631:AL2645)</f>
        <v>0</v>
      </c>
      <c r="AM2646" s="28"/>
      <c r="AN2646" s="28"/>
      <c r="AQ2646" s="24">
        <f t="shared" si="258"/>
        <v>1756.3345399999998</v>
      </c>
      <c r="AS2646" s="47">
        <f t="shared" si="265"/>
        <v>285.55</v>
      </c>
      <c r="AU2646" s="20">
        <f t="shared" si="261"/>
        <v>2041.8845399999998</v>
      </c>
      <c r="AW2646" s="20">
        <f t="shared" si="254"/>
        <v>24.132816075617257</v>
      </c>
    </row>
    <row r="2647" spans="1:49" x14ac:dyDescent="0.25">
      <c r="A2647" t="str">
        <f>VLOOKUP($B2647,'Cushing Balance'!$C$2:$E$500,3,TRUE)</f>
        <v>422016</v>
      </c>
      <c r="B2647" s="38">
        <v>42658</v>
      </c>
      <c r="C2647" s="32"/>
      <c r="D2647" s="136">
        <f>'ZE Download'!B74/1000</f>
        <v>142.30781200000001</v>
      </c>
      <c r="E2647" s="179">
        <f>'ZE Download'!C74/1000</f>
        <v>185.914188</v>
      </c>
      <c r="F2647" s="179">
        <f>'ZE Download'!D74/1000</f>
        <v>391.48739599999999</v>
      </c>
      <c r="G2647" s="28"/>
      <c r="H2647" s="204">
        <f t="shared" si="267"/>
        <v>59.625653921553486</v>
      </c>
      <c r="I2647" s="179">
        <f>'ZE Download'!F74/1000</f>
        <v>68.379374999999996</v>
      </c>
      <c r="J2647" s="179">
        <f>'ZE Download'!G74/1000</f>
        <v>255.21766699999998</v>
      </c>
      <c r="K2647" s="179">
        <f>'ZE Download'!H74/1000</f>
        <v>58.029083</v>
      </c>
      <c r="L2647" s="179">
        <f>'ZE Download'!I74/1000</f>
        <v>32.97325</v>
      </c>
      <c r="M2647" s="180">
        <f t="shared" si="256"/>
        <v>230.34427100000002</v>
      </c>
      <c r="N2647" s="179">
        <f>'ZE Download'!K74/1000</f>
        <v>101.21279200000001</v>
      </c>
      <c r="O2647" s="179">
        <f>'ZE Download'!L74/1000</f>
        <v>99.838312000000002</v>
      </c>
      <c r="P2647" s="179">
        <f>'ZE Download'!M74/1000</f>
        <v>22.917999999999999</v>
      </c>
      <c r="Q2647" s="179">
        <f>'ZE Download'!N74/1000</f>
        <v>11.095353999999999</v>
      </c>
      <c r="R2647" s="179">
        <f>'ZE Download'!P74/1000</f>
        <v>0</v>
      </c>
      <c r="S2647" s="180">
        <f>'ZE Download'!J74/1000</f>
        <v>230.34427100000002</v>
      </c>
      <c r="T2647" s="180">
        <v>0</v>
      </c>
      <c r="V2647" s="24">
        <f t="shared" si="251"/>
        <v>1659.3431539215533</v>
      </c>
      <c r="X2647" s="5">
        <f t="shared" si="262"/>
        <v>77.899999999999991</v>
      </c>
      <c r="Z2647" s="20">
        <f t="shared" si="260"/>
        <v>1737.2431539215534</v>
      </c>
      <c r="AA2647" s="59">
        <f t="shared" si="257"/>
        <v>42658</v>
      </c>
      <c r="AB2647" s="136">
        <f>'ZE Download'!Q74/1000</f>
        <v>153.72095800000002</v>
      </c>
      <c r="AC2647" s="179">
        <f>'ZE Download'!R74/1000</f>
        <v>343.75681199999997</v>
      </c>
      <c r="AD2647" s="179">
        <f>'ZE Download'!S74/1000</f>
        <v>339.85193800000002</v>
      </c>
      <c r="AE2647" s="179">
        <f>'ZE Download'!T74/1000</f>
        <v>397.25145799999996</v>
      </c>
      <c r="AF2647" s="179">
        <f>'ZE Download'!U74/1000</f>
        <v>208.396062</v>
      </c>
      <c r="AG2647" s="179">
        <f>'ZE Download'!V74/1000</f>
        <v>23.398417000000002</v>
      </c>
      <c r="AH2647" s="179">
        <f>'ZE Download'!W74/1000</f>
        <v>197.78266699999998</v>
      </c>
      <c r="AI2647" s="28">
        <f t="shared" si="264"/>
        <v>0</v>
      </c>
      <c r="AJ2647" s="179">
        <f>'ZE Download'!X74/1000</f>
        <v>15.815666999999999</v>
      </c>
      <c r="AK2647" s="179">
        <f>AVERAGE(AK2632:AK2646)</f>
        <v>0</v>
      </c>
      <c r="AL2647" s="28">
        <f>AVERAGE(AL2632:AL2646)</f>
        <v>0</v>
      </c>
      <c r="AM2647" s="28"/>
      <c r="AN2647" s="28"/>
      <c r="AQ2647" s="24">
        <f t="shared" si="258"/>
        <v>1679.9739790000001</v>
      </c>
      <c r="AS2647" s="47">
        <f t="shared" si="265"/>
        <v>285.55</v>
      </c>
      <c r="AU2647" s="20">
        <f t="shared" si="261"/>
        <v>1965.5239790000001</v>
      </c>
      <c r="AW2647" s="20">
        <f t="shared" si="254"/>
        <v>-228.2808250784467</v>
      </c>
    </row>
    <row r="2648" spans="1:49" x14ac:dyDescent="0.25">
      <c r="A2648" t="str">
        <f>VLOOKUP($B2648,'Cushing Balance'!$C$2:$E$500,3,TRUE)</f>
        <v>422016</v>
      </c>
      <c r="B2648" s="38">
        <v>42659</v>
      </c>
      <c r="C2648" s="32"/>
      <c r="D2648" s="136">
        <f>'ZE Download'!B75/1000</f>
        <v>0</v>
      </c>
      <c r="E2648" s="179">
        <f>'ZE Download'!C75/1000</f>
        <v>191.03010399999999</v>
      </c>
      <c r="F2648" s="179">
        <f>'ZE Download'!D75/1000</f>
        <v>373.02952099999999</v>
      </c>
      <c r="G2648" s="28"/>
      <c r="H2648" s="204">
        <f t="shared" si="267"/>
        <v>58.501228241812406</v>
      </c>
      <c r="I2648" s="179">
        <f>'ZE Download'!F75/1000</f>
        <v>64.726957999999996</v>
      </c>
      <c r="J2648" s="179">
        <f>'ZE Download'!G75/1000</f>
        <v>262.971542</v>
      </c>
      <c r="K2648" s="179">
        <f>'ZE Download'!H75/1000</f>
        <v>67.751874999999998</v>
      </c>
      <c r="L2648" s="179">
        <f>'ZE Download'!I75/1000</f>
        <v>33.086021000000002</v>
      </c>
      <c r="M2648" s="180">
        <f t="shared" si="256"/>
        <v>136.453396</v>
      </c>
      <c r="N2648" s="179">
        <f>'ZE Download'!K75/1000</f>
        <v>101.279854</v>
      </c>
      <c r="O2648" s="179">
        <f>'ZE Download'!L75/1000</f>
        <v>100</v>
      </c>
      <c r="P2648" s="179">
        <f>'ZE Download'!M75/1000</f>
        <v>26.525103999999999</v>
      </c>
      <c r="Q2648" s="179">
        <f>'ZE Download'!N75/1000</f>
        <v>11.615500000000001</v>
      </c>
      <c r="R2648" s="179">
        <f>'ZE Download'!P75/1000</f>
        <v>0</v>
      </c>
      <c r="S2648" s="180">
        <f>'ZE Download'!J75/1000</f>
        <v>211.453396</v>
      </c>
      <c r="T2648" s="180">
        <v>-75</v>
      </c>
      <c r="V2648" s="24">
        <f t="shared" si="251"/>
        <v>1426.9711032418127</v>
      </c>
      <c r="X2648" s="5">
        <f t="shared" si="262"/>
        <v>77.899999999999991</v>
      </c>
      <c r="Z2648" s="20">
        <f t="shared" si="260"/>
        <v>1504.8711032418128</v>
      </c>
      <c r="AA2648" s="59">
        <f t="shared" si="257"/>
        <v>42659</v>
      </c>
      <c r="AB2648" s="136">
        <f>'ZE Download'!Q75/1000</f>
        <v>154.92291699999998</v>
      </c>
      <c r="AC2648" s="179">
        <f>'ZE Download'!R75/1000</f>
        <v>355.46797900000001</v>
      </c>
      <c r="AD2648" s="179">
        <f>'ZE Download'!S75/1000</f>
        <v>301.47591700000004</v>
      </c>
      <c r="AE2648" s="179">
        <f>'ZE Download'!T75/1000</f>
        <v>397.655979</v>
      </c>
      <c r="AF2648" s="179">
        <f>'ZE Download'!U75/1000</f>
        <v>229.61254199999999</v>
      </c>
      <c r="AG2648" s="179">
        <f>'ZE Download'!V75/1000</f>
        <v>23.555271000000001</v>
      </c>
      <c r="AH2648" s="179">
        <f>'ZE Download'!W75/1000</f>
        <v>186.91166699999999</v>
      </c>
      <c r="AI2648" s="28">
        <f t="shared" si="264"/>
        <v>0</v>
      </c>
      <c r="AJ2648" s="179">
        <f>'ZE Download'!X75/1000</f>
        <v>16.445542</v>
      </c>
      <c r="AK2648" s="179">
        <f t="shared" ref="AK2648:AL2652" si="268">AVERAGE(AK2633:AK2647)</f>
        <v>0</v>
      </c>
      <c r="AL2648" s="28">
        <f t="shared" si="268"/>
        <v>0</v>
      </c>
      <c r="AM2648" s="28"/>
      <c r="AN2648" s="28"/>
      <c r="AQ2648" s="24">
        <f t="shared" si="258"/>
        <v>1666.0478140000002</v>
      </c>
      <c r="AS2648" s="47">
        <f t="shared" si="265"/>
        <v>285.55</v>
      </c>
      <c r="AU2648" s="20">
        <f t="shared" si="261"/>
        <v>1951.5978140000002</v>
      </c>
      <c r="AW2648" s="20">
        <f t="shared" si="254"/>
        <v>-446.72671075818744</v>
      </c>
    </row>
    <row r="2649" spans="1:49" x14ac:dyDescent="0.25">
      <c r="A2649" t="str">
        <f>VLOOKUP($B2649,'Cushing Balance'!$C$2:$E$500,3,TRUE)</f>
        <v>422016</v>
      </c>
      <c r="B2649" s="38">
        <v>42660</v>
      </c>
      <c r="C2649" s="32"/>
      <c r="D2649" s="136">
        <f>'ZE Download'!B76/1000</f>
        <v>488.00927100000001</v>
      </c>
      <c r="E2649" s="179">
        <f>'ZE Download'!C76/1000</f>
        <v>203.32220800000002</v>
      </c>
      <c r="F2649" s="179">
        <f>'ZE Download'!D76/1000</f>
        <v>372.179125</v>
      </c>
      <c r="G2649" s="28"/>
      <c r="H2649" s="204">
        <f t="shared" si="267"/>
        <v>64.898655115447795</v>
      </c>
      <c r="I2649" s="179">
        <f>'ZE Download'!F76/1000</f>
        <v>68.674729000000013</v>
      </c>
      <c r="J2649" s="179">
        <f>'ZE Download'!G76/1000</f>
        <v>252.42637500000001</v>
      </c>
      <c r="K2649" s="179">
        <f>'ZE Download'!H76/1000</f>
        <v>69.783124999999998</v>
      </c>
      <c r="L2649" s="179">
        <f>'ZE Download'!I76/1000</f>
        <v>33.526978999999997</v>
      </c>
      <c r="M2649" s="180">
        <f t="shared" si="256"/>
        <v>223.56979199999998</v>
      </c>
      <c r="N2649" s="179">
        <f>'ZE Download'!K76/1000</f>
        <v>100.48564599999999</v>
      </c>
      <c r="O2649" s="179">
        <f>'ZE Download'!L76/1000</f>
        <v>100</v>
      </c>
      <c r="P2649" s="179">
        <f>'ZE Download'!M76/1000</f>
        <v>16.064541999999999</v>
      </c>
      <c r="Q2649" s="179">
        <f>'ZE Download'!N76/1000</f>
        <v>11.946562</v>
      </c>
      <c r="R2649" s="179">
        <f>'ZE Download'!P76/1000</f>
        <v>0</v>
      </c>
      <c r="S2649" s="180">
        <f>'ZE Download'!J76/1000</f>
        <v>223.56979199999998</v>
      </c>
      <c r="T2649" s="180">
        <v>0</v>
      </c>
      <c r="V2649" s="24">
        <f t="shared" ref="V2649:V2697" si="269">SUM(D2649:R2649)</f>
        <v>2004.8870091154481</v>
      </c>
      <c r="X2649" s="5">
        <f t="shared" si="262"/>
        <v>77.899999999999991</v>
      </c>
      <c r="Z2649" s="20">
        <f t="shared" si="260"/>
        <v>2082.7870091154482</v>
      </c>
      <c r="AA2649" s="59">
        <f t="shared" si="257"/>
        <v>42660</v>
      </c>
      <c r="AB2649" s="136">
        <f>'ZE Download'!Q76/1000</f>
        <v>153.10668799999999</v>
      </c>
      <c r="AC2649" s="179">
        <f>'ZE Download'!R76/1000</f>
        <v>349.849583</v>
      </c>
      <c r="AD2649" s="179">
        <f>'ZE Download'!S76/1000</f>
        <v>325.11306199999996</v>
      </c>
      <c r="AE2649" s="179">
        <f>'ZE Download'!T76/1000</f>
        <v>158.35775000000001</v>
      </c>
      <c r="AF2649" s="179">
        <f>'ZE Download'!U76/1000</f>
        <v>222.84466699999999</v>
      </c>
      <c r="AG2649" s="179">
        <f>'ZE Download'!V76/1000</f>
        <v>23.831728999999999</v>
      </c>
      <c r="AH2649" s="179">
        <f>'ZE Download'!W76/1000</f>
        <v>149.78095800000003</v>
      </c>
      <c r="AI2649" s="28">
        <f t="shared" si="264"/>
        <v>0</v>
      </c>
      <c r="AJ2649" s="179">
        <f>'ZE Download'!X76/1000</f>
        <v>16.572896</v>
      </c>
      <c r="AK2649" s="179">
        <f t="shared" si="268"/>
        <v>0</v>
      </c>
      <c r="AL2649" s="28">
        <f t="shared" si="268"/>
        <v>0</v>
      </c>
      <c r="AM2649" s="28"/>
      <c r="AN2649" s="28"/>
      <c r="AQ2649" s="24">
        <f t="shared" si="258"/>
        <v>1399.4573329999998</v>
      </c>
      <c r="AS2649" s="47">
        <f t="shared" si="265"/>
        <v>285.55</v>
      </c>
      <c r="AU2649" s="20">
        <f t="shared" si="261"/>
        <v>1685.0073329999998</v>
      </c>
      <c r="AW2649" s="20">
        <f t="shared" si="254"/>
        <v>397.77967611544841</v>
      </c>
    </row>
    <row r="2650" spans="1:49" x14ac:dyDescent="0.25">
      <c r="A2650" t="str">
        <f>VLOOKUP($B2650,'Cushing Balance'!$C$2:$E$500,3,TRUE)</f>
        <v>422016</v>
      </c>
      <c r="B2650" s="38">
        <v>42661</v>
      </c>
      <c r="C2650" s="32"/>
      <c r="D2650" s="136">
        <f>'ZE Download'!B77/1000</f>
        <v>0</v>
      </c>
      <c r="E2650" s="179">
        <f>'ZE Download'!C77/1000</f>
        <v>155.17695800000001</v>
      </c>
      <c r="F2650" s="179">
        <f>'ZE Download'!D77/1000</f>
        <v>372.08591699999999</v>
      </c>
      <c r="G2650" s="28"/>
      <c r="H2650" s="204">
        <f>AVERAGE(H2644:H2649)</f>
        <v>64.651260245800231</v>
      </c>
      <c r="I2650" s="179">
        <f>'ZE Download'!F77/1000</f>
        <v>75.106042000000002</v>
      </c>
      <c r="J2650" s="179">
        <f>'ZE Download'!G77/1000</f>
        <v>268.62762500000002</v>
      </c>
      <c r="K2650" s="179">
        <f>'ZE Download'!H77/1000</f>
        <v>79.105500000000006</v>
      </c>
      <c r="L2650" s="179">
        <f>'ZE Download'!I77/1000</f>
        <v>32.931582999999996</v>
      </c>
      <c r="M2650" s="180">
        <f t="shared" si="256"/>
        <v>195.32324999999997</v>
      </c>
      <c r="N2650" s="179">
        <f>'ZE Download'!K77/1000</f>
        <v>83.293082999999996</v>
      </c>
      <c r="O2650" s="179">
        <f>'ZE Download'!L77/1000</f>
        <v>100</v>
      </c>
      <c r="P2650" s="179">
        <f>'ZE Download'!M77/1000</f>
        <v>17.425062</v>
      </c>
      <c r="Q2650" s="179">
        <f>'ZE Download'!N77/1000</f>
        <v>5.8267499999999997</v>
      </c>
      <c r="R2650" s="179">
        <f>'ZE Download'!P77/1000</f>
        <v>0</v>
      </c>
      <c r="S2650" s="180">
        <f>'ZE Download'!J77/1000</f>
        <v>270.32324999999997</v>
      </c>
      <c r="T2650" s="180">
        <v>-75</v>
      </c>
      <c r="V2650" s="24">
        <f t="shared" si="269"/>
        <v>1449.5530302458001</v>
      </c>
      <c r="X2650" s="5">
        <f t="shared" si="262"/>
        <v>77.899999999999991</v>
      </c>
      <c r="Z2650" s="20">
        <f t="shared" si="260"/>
        <v>1527.4530302458002</v>
      </c>
      <c r="AA2650" s="59">
        <f>B2650</f>
        <v>42661</v>
      </c>
      <c r="AB2650" s="136">
        <f>'ZE Download'!Q77/1000</f>
        <v>152.95754199999999</v>
      </c>
      <c r="AC2650" s="179">
        <f>'ZE Download'!R77/1000</f>
        <v>340.87477100000001</v>
      </c>
      <c r="AD2650" s="179">
        <f>'ZE Download'!S77/1000</f>
        <v>392.86847899999998</v>
      </c>
      <c r="AE2650" s="179">
        <f>'ZE Download'!T77/1000</f>
        <v>398.66702100000003</v>
      </c>
      <c r="AF2650" s="179">
        <f>'ZE Download'!U77/1000</f>
        <v>126.36924999999999</v>
      </c>
      <c r="AG2650" s="179">
        <f>'ZE Download'!V77/1000</f>
        <v>23.465792</v>
      </c>
      <c r="AH2650" s="179">
        <f>'ZE Download'!W77/1000</f>
        <v>92.120520999999997</v>
      </c>
      <c r="AI2650" s="28">
        <f t="shared" si="264"/>
        <v>0</v>
      </c>
      <c r="AJ2650" s="179">
        <f>'ZE Download'!X77/1000</f>
        <v>16.898083</v>
      </c>
      <c r="AK2650" s="179">
        <f t="shared" si="268"/>
        <v>0</v>
      </c>
      <c r="AL2650" s="28">
        <f t="shared" si="268"/>
        <v>0</v>
      </c>
      <c r="AM2650" s="28"/>
      <c r="AN2650" s="28"/>
      <c r="AQ2650" s="24">
        <f t="shared" si="258"/>
        <v>1544.2214590000001</v>
      </c>
      <c r="AS2650" s="47">
        <f t="shared" si="265"/>
        <v>285.55</v>
      </c>
      <c r="AU2650" s="20">
        <f t="shared" si="261"/>
        <v>1829.771459</v>
      </c>
      <c r="AW2650" s="20">
        <f t="shared" si="254"/>
        <v>-302.31842875419989</v>
      </c>
    </row>
    <row r="2651" spans="1:49" x14ac:dyDescent="0.25">
      <c r="A2651" t="str">
        <f>VLOOKUP($B2651,'Cushing Balance'!$C$2:$E$500,3,TRUE)</f>
        <v>422016</v>
      </c>
      <c r="B2651" s="38">
        <v>42662</v>
      </c>
      <c r="C2651" s="32"/>
      <c r="D2651" s="136">
        <f>'ZE Download'!B78/1000</f>
        <v>316.78331199999997</v>
      </c>
      <c r="E2651" s="179">
        <f>'ZE Download'!C78/1000</f>
        <v>193.85745800000001</v>
      </c>
      <c r="F2651" s="179">
        <f>'ZE Download'!D78/1000</f>
        <v>308.842354</v>
      </c>
      <c r="G2651" s="28"/>
      <c r="H2651" s="179">
        <f>'ZE Download'!E78/1000</f>
        <v>30.754332999999999</v>
      </c>
      <c r="I2651" s="179">
        <f>'ZE Download'!F78/1000</f>
        <v>77.222250000000003</v>
      </c>
      <c r="J2651" s="179">
        <f>'ZE Download'!G78/1000</f>
        <v>275.56549999999999</v>
      </c>
      <c r="K2651" s="179">
        <f>'ZE Download'!H78/1000</f>
        <v>71.114645999999993</v>
      </c>
      <c r="L2651" s="179">
        <f>'ZE Download'!I78/1000</f>
        <v>32.754728999999998</v>
      </c>
      <c r="M2651" s="180">
        <f t="shared" si="256"/>
        <v>207.45560399999999</v>
      </c>
      <c r="N2651" s="179">
        <f>'ZE Download'!K78/1000</f>
        <v>70.306250000000006</v>
      </c>
      <c r="O2651" s="179">
        <f>'ZE Download'!L78/1000</f>
        <v>72.929333</v>
      </c>
      <c r="P2651" s="179">
        <f>'ZE Download'!M78/1000</f>
        <v>16.907042000000001</v>
      </c>
      <c r="Q2651" s="179">
        <f>'ZE Download'!N78/1000</f>
        <v>4.8845420000000006</v>
      </c>
      <c r="R2651" s="179">
        <f>'ZE Download'!P78/1000</f>
        <v>0</v>
      </c>
      <c r="S2651" s="180">
        <f>'ZE Download'!J78/1000</f>
        <v>207.45560399999999</v>
      </c>
      <c r="T2651" s="180">
        <v>0</v>
      </c>
      <c r="V2651" s="24">
        <f t="shared" si="269"/>
        <v>1679.3773530000001</v>
      </c>
      <c r="X2651" s="5">
        <f t="shared" si="262"/>
        <v>77.899999999999991</v>
      </c>
      <c r="Z2651" s="20">
        <f t="shared" si="260"/>
        <v>1757.2773530000002</v>
      </c>
      <c r="AA2651" s="59">
        <f t="shared" si="257"/>
        <v>42662</v>
      </c>
      <c r="AB2651" s="136">
        <f>'ZE Download'!Q78/1000</f>
        <v>153.23264600000002</v>
      </c>
      <c r="AC2651" s="179">
        <f>'ZE Download'!R78/1000</f>
        <v>355.601833</v>
      </c>
      <c r="AD2651" s="179">
        <f>'ZE Download'!S78/1000</f>
        <v>407.974625</v>
      </c>
      <c r="AE2651" s="179">
        <f>'ZE Download'!T78/1000</f>
        <v>299.20808299999999</v>
      </c>
      <c r="AF2651" s="179">
        <f>'ZE Download'!U78/1000</f>
        <v>194.604938</v>
      </c>
      <c r="AG2651" s="179">
        <f>'ZE Download'!V78/1000</f>
        <v>19.903229</v>
      </c>
      <c r="AH2651" s="179">
        <f>'ZE Download'!W78/1000</f>
        <v>137.13666699999999</v>
      </c>
      <c r="AI2651" s="28">
        <f t="shared" si="264"/>
        <v>0</v>
      </c>
      <c r="AJ2651" s="179">
        <f>'ZE Download'!X78/1000</f>
        <v>15.322479</v>
      </c>
      <c r="AK2651" s="179">
        <f t="shared" si="268"/>
        <v>0</v>
      </c>
      <c r="AL2651" s="28">
        <f t="shared" si="268"/>
        <v>0</v>
      </c>
      <c r="AM2651" s="28"/>
      <c r="AN2651" s="28"/>
      <c r="AQ2651" s="24">
        <f t="shared" si="258"/>
        <v>1582.9844999999998</v>
      </c>
      <c r="AS2651" s="47">
        <f t="shared" si="265"/>
        <v>285.55</v>
      </c>
      <c r="AU2651" s="20">
        <f t="shared" si="261"/>
        <v>1868.5344999999998</v>
      </c>
      <c r="AW2651" s="20">
        <f t="shared" si="254"/>
        <v>-111.25714699999958</v>
      </c>
    </row>
    <row r="2652" spans="1:49" x14ac:dyDescent="0.25">
      <c r="A2652" t="str">
        <f>VLOOKUP($B2652,'Cushing Balance'!$C$2:$E$500,3,TRUE)</f>
        <v>422016</v>
      </c>
      <c r="B2652" s="38">
        <v>42663</v>
      </c>
      <c r="C2652" s="32"/>
      <c r="D2652" s="136">
        <f>'ZE Download'!B79/1000</f>
        <v>88.501041999999998</v>
      </c>
      <c r="E2652" s="179">
        <f>'ZE Download'!C79/1000</f>
        <v>181.284604</v>
      </c>
      <c r="F2652" s="179">
        <f>'ZE Download'!D79/1000</f>
        <v>369.42502100000002</v>
      </c>
      <c r="G2652" s="28"/>
      <c r="H2652" s="179">
        <f>'ZE Download'!E79/1000</f>
        <v>79.734020999999998</v>
      </c>
      <c r="I2652" s="179">
        <f>'ZE Download'!F79/1000</f>
        <v>65.120874999999998</v>
      </c>
      <c r="J2652" s="179">
        <f>'ZE Download'!G79/1000</f>
        <v>289.38285400000001</v>
      </c>
      <c r="K2652" s="179">
        <f>'ZE Download'!H79/1000</f>
        <v>78.528582999999998</v>
      </c>
      <c r="L2652" s="179">
        <f>'ZE Download'!I79/1000</f>
        <v>32.550103999999997</v>
      </c>
      <c r="M2652" s="180">
        <f t="shared" si="256"/>
        <v>235.4325</v>
      </c>
      <c r="N2652" s="179">
        <f>'ZE Download'!K79/1000</f>
        <v>78.382020999999995</v>
      </c>
      <c r="O2652" s="179">
        <f>'ZE Download'!L79/1000</f>
        <v>41.436938000000005</v>
      </c>
      <c r="P2652" s="179">
        <f>'ZE Download'!M79/1000</f>
        <v>3.0661460000000003</v>
      </c>
      <c r="Q2652" s="179">
        <f>'ZE Download'!N79/1000</f>
        <v>3.3378960000000002</v>
      </c>
      <c r="R2652" s="179">
        <f>'ZE Download'!P79/1000</f>
        <v>0</v>
      </c>
      <c r="S2652" s="180">
        <f>'ZE Download'!J79/1000</f>
        <v>235.4325</v>
      </c>
      <c r="T2652" s="180">
        <v>0</v>
      </c>
      <c r="V2652" s="24">
        <f>SUM(D2652:R2652)</f>
        <v>1546.182605</v>
      </c>
      <c r="X2652" s="5">
        <f t="shared" si="262"/>
        <v>77.899999999999991</v>
      </c>
      <c r="Z2652" s="20">
        <f t="shared" si="260"/>
        <v>1624.0826050000001</v>
      </c>
      <c r="AA2652" s="59">
        <f>B2652</f>
        <v>42663</v>
      </c>
      <c r="AB2652" s="136">
        <f>'ZE Download'!Q79/1000</f>
        <v>152.27689600000002</v>
      </c>
      <c r="AC2652" s="179">
        <f>'ZE Download'!R79/1000</f>
        <v>348.70539600000001</v>
      </c>
      <c r="AD2652" s="179">
        <f>'ZE Download'!S79/1000</f>
        <v>419.64577100000002</v>
      </c>
      <c r="AE2652" s="179">
        <f>'ZE Download'!T79/1000</f>
        <v>438.37264600000003</v>
      </c>
      <c r="AF2652" s="179">
        <f>'ZE Download'!U79/1000</f>
        <v>222.73485399999998</v>
      </c>
      <c r="AG2652" s="179">
        <f>'ZE Download'!V79/1000</f>
        <v>23.526542000000003</v>
      </c>
      <c r="AH2652" s="179">
        <f>'ZE Download'!W79/1000</f>
        <v>102.982771</v>
      </c>
      <c r="AI2652" s="28">
        <f t="shared" si="264"/>
        <v>0</v>
      </c>
      <c r="AJ2652" s="179">
        <f>'ZE Download'!X79/1000</f>
        <v>16.682917</v>
      </c>
      <c r="AK2652" s="179">
        <f t="shared" si="268"/>
        <v>0</v>
      </c>
      <c r="AL2652" s="28">
        <f t="shared" si="268"/>
        <v>0</v>
      </c>
      <c r="AM2652" s="28"/>
      <c r="AN2652" s="28"/>
      <c r="AQ2652" s="24">
        <f t="shared" si="258"/>
        <v>1724.9277930000003</v>
      </c>
      <c r="AS2652" s="47">
        <f>315*0.98</f>
        <v>308.7</v>
      </c>
      <c r="AU2652" s="20">
        <f t="shared" si="261"/>
        <v>2033.6277930000003</v>
      </c>
      <c r="AW2652" s="20">
        <f t="shared" si="254"/>
        <v>-409.54518800000028</v>
      </c>
    </row>
    <row r="2653" spans="1:49" x14ac:dyDescent="0.25">
      <c r="A2653" t="str">
        <f>VLOOKUP($B2653,'Cushing Balance'!$C$2:$E$500,3,TRUE)</f>
        <v>422016</v>
      </c>
      <c r="B2653" s="38">
        <v>42664</v>
      </c>
      <c r="C2653" s="32"/>
      <c r="D2653" s="136">
        <f>'ZE Download'!B80/1000</f>
        <v>13.797124999999999</v>
      </c>
      <c r="E2653" s="179">
        <f>'ZE Download'!C80/1000</f>
        <v>184.75087500000001</v>
      </c>
      <c r="F2653" s="179">
        <f>'ZE Download'!D80/1000</f>
        <v>400.81591700000001</v>
      </c>
      <c r="G2653" s="28"/>
      <c r="H2653" s="179">
        <f>'ZE Download'!E80/1000</f>
        <v>103.67447900000001</v>
      </c>
      <c r="I2653" s="179">
        <f>'ZE Download'!F80/1000</f>
        <v>70.410667000000004</v>
      </c>
      <c r="J2653" s="179">
        <f>'ZE Download'!G80/1000</f>
        <v>238.829104</v>
      </c>
      <c r="K2653" s="179">
        <f>'ZE Download'!H80/1000</f>
        <v>71.895437999999999</v>
      </c>
      <c r="L2653" s="179">
        <f>'ZE Download'!I80/1000</f>
        <v>32.564771</v>
      </c>
      <c r="M2653" s="180">
        <f t="shared" si="256"/>
        <v>235.237875</v>
      </c>
      <c r="N2653" s="179">
        <f>'ZE Download'!K80/1000</f>
        <v>99.534979000000007</v>
      </c>
      <c r="O2653" s="179">
        <f>'ZE Download'!L80/1000</f>
        <v>40.118978999999996</v>
      </c>
      <c r="P2653" s="179">
        <f>'ZE Download'!M80/1000</f>
        <v>2.920417</v>
      </c>
      <c r="Q2653" s="179">
        <f>'ZE Download'!N80/1000</f>
        <v>2.8920619999999997</v>
      </c>
      <c r="R2653" s="179">
        <f>'ZE Download'!P80/1000</f>
        <v>0</v>
      </c>
      <c r="S2653" s="180">
        <f>'ZE Download'!J80/1000</f>
        <v>235.237875</v>
      </c>
      <c r="T2653" s="180">
        <v>0</v>
      </c>
      <c r="V2653" s="24">
        <f t="shared" si="269"/>
        <v>1497.4426880000001</v>
      </c>
      <c r="X2653" s="5">
        <f t="shared" si="262"/>
        <v>77.899999999999991</v>
      </c>
      <c r="Z2653" s="20">
        <f t="shared" si="260"/>
        <v>1575.3426880000002</v>
      </c>
      <c r="AA2653" s="59">
        <f t="shared" si="257"/>
        <v>42664</v>
      </c>
      <c r="AB2653" s="136">
        <f>'ZE Download'!Q80/1000</f>
        <v>151.75741699999998</v>
      </c>
      <c r="AC2653" s="179">
        <f>'ZE Download'!R80/1000</f>
        <v>357.66493800000001</v>
      </c>
      <c r="AD2653" s="179">
        <f>'ZE Download'!S80/1000</f>
        <v>370.45168800000005</v>
      </c>
      <c r="AE2653" s="179">
        <f>'ZE Download'!T80/1000</f>
        <v>412.06074999999998</v>
      </c>
      <c r="AF2653" s="179">
        <f>'ZE Download'!U80/1000</f>
        <v>227.217771</v>
      </c>
      <c r="AG2653" s="179">
        <f>'ZE Download'!V80/1000</f>
        <v>28.548333</v>
      </c>
      <c r="AH2653" s="179">
        <f>'ZE Download'!W80/1000</f>
        <v>69.429666999999995</v>
      </c>
      <c r="AI2653" s="28">
        <f t="shared" si="264"/>
        <v>0</v>
      </c>
      <c r="AJ2653" s="179">
        <f>'ZE Download'!X80/1000</f>
        <v>14.65625</v>
      </c>
      <c r="AK2653" s="179">
        <f>AVERAGE(AK2638:AK2652)</f>
        <v>0</v>
      </c>
      <c r="AL2653" s="28">
        <f>AVERAGE(AL2638:AL2652)</f>
        <v>0</v>
      </c>
      <c r="AM2653" s="28"/>
      <c r="AN2653" s="28"/>
      <c r="AQ2653" s="24">
        <f t="shared" si="258"/>
        <v>1631.786814</v>
      </c>
      <c r="AS2653" s="47">
        <f t="shared" ref="AS2653:AS2660" si="270">315*0.98</f>
        <v>308.7</v>
      </c>
      <c r="AU2653" s="20">
        <f t="shared" si="261"/>
        <v>1940.4868140000001</v>
      </c>
      <c r="AW2653" s="20">
        <f t="shared" si="254"/>
        <v>-365.14412599999991</v>
      </c>
    </row>
    <row r="2654" spans="1:49" x14ac:dyDescent="0.25">
      <c r="A2654" t="str">
        <f>VLOOKUP($B2654,'Cushing Balance'!$C$2:$E$500,3,TRUE)</f>
        <v>432016</v>
      </c>
      <c r="B2654" s="38">
        <v>42665</v>
      </c>
      <c r="C2654" s="32"/>
      <c r="D2654" s="136">
        <f>'ZE Download'!B81/1000</f>
        <v>255.72372899999999</v>
      </c>
      <c r="E2654" s="179">
        <f>'ZE Download'!C81/1000</f>
        <v>166.639229</v>
      </c>
      <c r="F2654" s="179">
        <f>'ZE Download'!D81/1000</f>
        <v>380.89262500000001</v>
      </c>
      <c r="G2654" s="28"/>
      <c r="H2654" s="179">
        <f>'ZE Download'!E81/1000</f>
        <v>78.318895999999995</v>
      </c>
      <c r="I2654" s="179">
        <f>'ZE Download'!F81/1000</f>
        <v>65.548854000000006</v>
      </c>
      <c r="J2654" s="179">
        <f>'ZE Download'!G81/1000</f>
        <v>275.46212500000001</v>
      </c>
      <c r="K2654" s="179">
        <f>'ZE Download'!H81/1000</f>
        <v>75.946332999999996</v>
      </c>
      <c r="L2654" s="179">
        <f>'ZE Download'!I81/1000</f>
        <v>32.497792000000004</v>
      </c>
      <c r="M2654" s="180">
        <f t="shared" si="256"/>
        <v>156.93077100000002</v>
      </c>
      <c r="N2654" s="179">
        <f>'ZE Download'!K81/1000</f>
        <v>98.503582999999992</v>
      </c>
      <c r="O2654" s="179">
        <f>'ZE Download'!L81/1000</f>
        <v>40.683124999999997</v>
      </c>
      <c r="P2654" s="179">
        <f>'ZE Download'!M81/1000</f>
        <v>21.358896000000001</v>
      </c>
      <c r="Q2654" s="179">
        <f>'ZE Download'!N81/1000</f>
        <v>10.109708000000001</v>
      </c>
      <c r="R2654" s="179">
        <f>'ZE Download'!P81/1000</f>
        <v>0</v>
      </c>
      <c r="S2654" s="180">
        <f>'ZE Download'!J81/1000</f>
        <v>231.93077100000002</v>
      </c>
      <c r="T2654" s="180">
        <v>-75</v>
      </c>
      <c r="V2654" s="24">
        <f t="shared" si="269"/>
        <v>1658.6156659999999</v>
      </c>
      <c r="X2654" s="5">
        <f t="shared" si="262"/>
        <v>77.899999999999991</v>
      </c>
      <c r="Z2654" s="20">
        <f t="shared" si="260"/>
        <v>1736.515666</v>
      </c>
      <c r="AA2654" s="59">
        <f t="shared" si="257"/>
        <v>42665</v>
      </c>
      <c r="AB2654" s="136">
        <f>'ZE Download'!Q81/1000</f>
        <v>151.82860399999998</v>
      </c>
      <c r="AC2654" s="179">
        <f>'ZE Download'!R81/1000</f>
        <v>360.59564599999999</v>
      </c>
      <c r="AD2654" s="179">
        <f>'ZE Download'!S81/1000</f>
        <v>445.248042</v>
      </c>
      <c r="AE2654" s="179">
        <f>'ZE Download'!T81/1000</f>
        <v>409.87458299999997</v>
      </c>
      <c r="AF2654" s="179">
        <f>'ZE Download'!U81/1000</f>
        <v>232.278167</v>
      </c>
      <c r="AG2654" s="179">
        <f>'ZE Download'!V81/1000</f>
        <v>38.041207999999997</v>
      </c>
      <c r="AH2654" s="179">
        <f>'ZE Download'!W81/1000</f>
        <v>64.229957999999996</v>
      </c>
      <c r="AI2654" s="28">
        <f t="shared" si="264"/>
        <v>0</v>
      </c>
      <c r="AJ2654" s="179">
        <f>'ZE Download'!X81/1000</f>
        <v>16.132208000000002</v>
      </c>
      <c r="AK2654" s="179">
        <f>AVERAGE(AK2639:AK2653)</f>
        <v>0</v>
      </c>
      <c r="AL2654" s="28">
        <f>AVERAGE(AL2639:AL2653)</f>
        <v>0</v>
      </c>
      <c r="AM2654" s="28"/>
      <c r="AN2654" s="28"/>
      <c r="AQ2654" s="24">
        <f t="shared" si="258"/>
        <v>1718.2284159999999</v>
      </c>
      <c r="AS2654" s="47">
        <f t="shared" si="270"/>
        <v>308.7</v>
      </c>
      <c r="AU2654" s="20">
        <f t="shared" si="261"/>
        <v>2026.928416</v>
      </c>
      <c r="AW2654" s="20">
        <f t="shared" si="254"/>
        <v>-290.41274999999996</v>
      </c>
    </row>
    <row r="2655" spans="1:49" x14ac:dyDescent="0.25">
      <c r="A2655" t="str">
        <f>VLOOKUP($B2655,'Cushing Balance'!$C$2:$E$500,3,TRUE)</f>
        <v>432016</v>
      </c>
      <c r="B2655" s="38">
        <v>42666</v>
      </c>
      <c r="C2655" s="32"/>
      <c r="D2655" s="136">
        <f>'ZE Download'!B82/1000</f>
        <v>365.96481199999999</v>
      </c>
      <c r="E2655" s="179">
        <f>'ZE Download'!C82/1000</f>
        <v>171.557625</v>
      </c>
      <c r="F2655" s="179">
        <f>'ZE Download'!D82/1000</f>
        <v>384.39989600000001</v>
      </c>
      <c r="G2655" s="28"/>
      <c r="H2655" s="179">
        <f>'ZE Download'!E82/1000</f>
        <v>54.372312000000001</v>
      </c>
      <c r="I2655" s="179">
        <f>'ZE Download'!F82/1000</f>
        <v>61.206917000000004</v>
      </c>
      <c r="J2655" s="179">
        <f>'ZE Download'!G82/1000</f>
        <v>308.17881199999999</v>
      </c>
      <c r="K2655" s="179">
        <f>'ZE Download'!H82/1000</f>
        <v>80.537042</v>
      </c>
      <c r="L2655" s="179">
        <f>'ZE Download'!I82/1000</f>
        <v>32.540812000000003</v>
      </c>
      <c r="M2655" s="180">
        <f t="shared" si="256"/>
        <v>230.956188</v>
      </c>
      <c r="N2655" s="179">
        <f>'ZE Download'!K82/1000</f>
        <v>100.934438</v>
      </c>
      <c r="O2655" s="179">
        <f>'ZE Download'!L82/1000</f>
        <v>40.462603999999999</v>
      </c>
      <c r="P2655" s="179">
        <f>'ZE Download'!M82/1000</f>
        <v>35.536791999999998</v>
      </c>
      <c r="Q2655" s="179">
        <f>'ZE Download'!N82/1000</f>
        <v>10.211812</v>
      </c>
      <c r="R2655" s="179">
        <f>'ZE Download'!P82/1000</f>
        <v>0</v>
      </c>
      <c r="S2655" s="180">
        <f>'ZE Download'!J82/1000</f>
        <v>230.956188</v>
      </c>
      <c r="T2655" s="180">
        <v>0</v>
      </c>
      <c r="V2655" s="24">
        <f t="shared" si="269"/>
        <v>1876.860062</v>
      </c>
      <c r="X2655" s="5">
        <f t="shared" si="262"/>
        <v>77.899999999999991</v>
      </c>
      <c r="Z2655" s="20">
        <f t="shared" si="260"/>
        <v>1954.7600620000001</v>
      </c>
      <c r="AA2655" s="59">
        <f t="shared" si="257"/>
        <v>42666</v>
      </c>
      <c r="AB2655" s="136">
        <f>'ZE Download'!Q82/1000</f>
        <v>145.979062</v>
      </c>
      <c r="AC2655" s="179">
        <f>'ZE Download'!R82/1000</f>
        <v>348.07218800000004</v>
      </c>
      <c r="AD2655" s="179">
        <f>'ZE Download'!S82/1000</f>
        <v>432.97762499999999</v>
      </c>
      <c r="AE2655" s="179">
        <f>'ZE Download'!T82/1000</f>
        <v>443.74816700000002</v>
      </c>
      <c r="AF2655" s="179">
        <f>'ZE Download'!U82/1000</f>
        <v>226.76404199999999</v>
      </c>
      <c r="AG2655" s="179">
        <f>'ZE Download'!V82/1000</f>
        <v>37.915292000000001</v>
      </c>
      <c r="AH2655" s="179">
        <f>'ZE Download'!W82/1000</f>
        <v>61.105958000000001</v>
      </c>
      <c r="AI2655" s="28">
        <f t="shared" si="264"/>
        <v>0</v>
      </c>
      <c r="AJ2655" s="179">
        <f>'ZE Download'!X82/1000</f>
        <v>17.342082999999999</v>
      </c>
      <c r="AK2655" s="179">
        <f t="shared" ref="AK2655:AL2660" si="271">AVERAGE(AK2640:AK2654)</f>
        <v>0</v>
      </c>
      <c r="AL2655" s="28">
        <f t="shared" si="271"/>
        <v>0</v>
      </c>
      <c r="AM2655" s="28"/>
      <c r="AN2655" s="28"/>
      <c r="AQ2655" s="24">
        <f t="shared" si="258"/>
        <v>1713.904417</v>
      </c>
      <c r="AS2655" s="47">
        <f t="shared" si="270"/>
        <v>308.7</v>
      </c>
      <c r="AU2655" s="20">
        <f t="shared" si="261"/>
        <v>2022.604417</v>
      </c>
      <c r="AW2655" s="20">
        <f t="shared" si="254"/>
        <v>-67.84435499999995</v>
      </c>
    </row>
    <row r="2656" spans="1:49" x14ac:dyDescent="0.25">
      <c r="A2656" t="str">
        <f>VLOOKUP($B2656,'Cushing Balance'!$C$2:$E$500,3,TRUE)</f>
        <v>432016</v>
      </c>
      <c r="B2656" s="38">
        <v>42667</v>
      </c>
      <c r="C2656" s="32"/>
      <c r="D2656" s="136">
        <f>'ZE Download'!B83/1000</f>
        <v>123.76175000000001</v>
      </c>
      <c r="E2656" s="179">
        <f>'ZE Download'!C83/1000</f>
        <v>185.99220800000001</v>
      </c>
      <c r="F2656" s="179">
        <f>'ZE Download'!D83/1000</f>
        <v>309.94779199999999</v>
      </c>
      <c r="G2656" s="28"/>
      <c r="H2656" s="179">
        <f>'ZE Download'!E83/1000</f>
        <v>54.666978999999998</v>
      </c>
      <c r="I2656" s="179">
        <f>'ZE Download'!F83/1000</f>
        <v>71.929083000000006</v>
      </c>
      <c r="J2656" s="179">
        <f>'ZE Download'!G83/1000</f>
        <v>308.606854</v>
      </c>
      <c r="K2656" s="179">
        <f>'ZE Download'!H83/1000</f>
        <v>78.865062000000009</v>
      </c>
      <c r="L2656" s="179">
        <f>'ZE Download'!I83/1000</f>
        <v>32.358916999999998</v>
      </c>
      <c r="M2656" s="180">
        <f t="shared" si="256"/>
        <v>231.641458</v>
      </c>
      <c r="N2656" s="179">
        <f>'ZE Download'!K83/1000</f>
        <v>99.524062000000001</v>
      </c>
      <c r="O2656" s="179">
        <f>'ZE Download'!L83/1000</f>
        <v>38.631938000000005</v>
      </c>
      <c r="P2656" s="179">
        <f>'ZE Download'!M83/1000</f>
        <v>3.8165210000000003</v>
      </c>
      <c r="Q2656" s="179">
        <f>'ZE Download'!N83/1000</f>
        <v>9.7266460000000006</v>
      </c>
      <c r="R2656" s="179">
        <f>'ZE Download'!P83/1000</f>
        <v>0</v>
      </c>
      <c r="S2656" s="180">
        <f>'ZE Download'!J83/1000</f>
        <v>231.641458</v>
      </c>
      <c r="T2656" s="180">
        <v>0</v>
      </c>
      <c r="V2656" s="24">
        <f t="shared" si="269"/>
        <v>1549.4692700000001</v>
      </c>
      <c r="X2656" s="5">
        <f t="shared" si="262"/>
        <v>77.899999999999991</v>
      </c>
      <c r="Z2656" s="20">
        <f t="shared" si="260"/>
        <v>1627.3692700000001</v>
      </c>
      <c r="AA2656" s="59">
        <f t="shared" si="257"/>
        <v>42667</v>
      </c>
      <c r="AB2656" s="136">
        <f>'ZE Download'!Q83/1000</f>
        <v>151.03231200000002</v>
      </c>
      <c r="AC2656" s="179">
        <f>'ZE Download'!R83/1000</f>
        <v>0</v>
      </c>
      <c r="AD2656" s="179">
        <f>'ZE Download'!S83/1000</f>
        <v>248.36595800000001</v>
      </c>
      <c r="AE2656" s="179">
        <f>'ZE Download'!T83/1000</f>
        <v>311.66306199999997</v>
      </c>
      <c r="AF2656" s="179">
        <f>'ZE Download'!U83/1000</f>
        <v>230.90239600000001</v>
      </c>
      <c r="AG2656" s="179">
        <f>'ZE Download'!V83/1000</f>
        <v>32.891083000000002</v>
      </c>
      <c r="AH2656" s="179">
        <f>'ZE Download'!W83/1000</f>
        <v>25.098562000000001</v>
      </c>
      <c r="AI2656" s="28">
        <f t="shared" si="264"/>
        <v>0</v>
      </c>
      <c r="AJ2656" s="179">
        <f>'ZE Download'!X83/1000</f>
        <v>17.008437999999998</v>
      </c>
      <c r="AK2656" s="179">
        <f t="shared" si="271"/>
        <v>0</v>
      </c>
      <c r="AL2656" s="28">
        <f t="shared" si="271"/>
        <v>0</v>
      </c>
      <c r="AM2656" s="28"/>
      <c r="AN2656" s="28"/>
      <c r="AQ2656" s="24">
        <f t="shared" si="258"/>
        <v>1016.9618109999999</v>
      </c>
      <c r="AS2656" s="47">
        <f t="shared" si="270"/>
        <v>308.7</v>
      </c>
      <c r="AU2656" s="20">
        <f t="shared" si="261"/>
        <v>1325.6618109999999</v>
      </c>
      <c r="AW2656" s="20">
        <f t="shared" si="254"/>
        <v>301.7074590000002</v>
      </c>
    </row>
    <row r="2657" spans="1:49" x14ac:dyDescent="0.25">
      <c r="A2657" t="str">
        <f>VLOOKUP($B2657,'Cushing Balance'!$C$2:$E$500,3,TRUE)</f>
        <v>432016</v>
      </c>
      <c r="B2657" s="38">
        <v>42668</v>
      </c>
      <c r="C2657" s="32"/>
      <c r="D2657" s="136">
        <f>'ZE Download'!B84/1000</f>
        <v>394.27618800000005</v>
      </c>
      <c r="E2657" s="179">
        <f>'ZE Download'!C84/1000</f>
        <v>194.54612499999999</v>
      </c>
      <c r="F2657" s="179">
        <f>'ZE Download'!D84/1000</f>
        <v>248.17608300000001</v>
      </c>
      <c r="G2657" s="28"/>
      <c r="H2657" s="179">
        <f>'ZE Download'!E84/1000</f>
        <v>20.274999999999999</v>
      </c>
      <c r="I2657" s="179">
        <f>'ZE Download'!F84/1000</f>
        <v>56.511875000000003</v>
      </c>
      <c r="J2657" s="179">
        <f>'ZE Download'!G84/1000</f>
        <v>302.26541700000001</v>
      </c>
      <c r="K2657" s="179">
        <f>'ZE Download'!H84/1000</f>
        <v>80.908874999999995</v>
      </c>
      <c r="L2657" s="179">
        <f>'ZE Download'!I84/1000</f>
        <v>32.630353999999997</v>
      </c>
      <c r="M2657" s="180">
        <f t="shared" si="256"/>
        <v>262.55927100000002</v>
      </c>
      <c r="N2657" s="179">
        <f>'ZE Download'!K84/1000</f>
        <v>99.491874999999993</v>
      </c>
      <c r="O2657" s="179">
        <f>'ZE Download'!L84/1000</f>
        <v>39.841020999999998</v>
      </c>
      <c r="P2657" s="179">
        <f>'ZE Download'!M84/1000</f>
        <v>0</v>
      </c>
      <c r="Q2657" s="179">
        <f>'ZE Download'!N84/1000</f>
        <v>9.8409580000000005</v>
      </c>
      <c r="R2657" s="179">
        <f>'ZE Download'!P84/1000</f>
        <v>0</v>
      </c>
      <c r="S2657" s="180">
        <f>'ZE Download'!J84/1000</f>
        <v>262.55927100000002</v>
      </c>
      <c r="T2657" s="180">
        <f t="shared" ref="T2657:T2669" si="272">T2656</f>
        <v>0</v>
      </c>
      <c r="V2657" s="24">
        <f t="shared" si="269"/>
        <v>1741.323042</v>
      </c>
      <c r="X2657" s="5">
        <f t="shared" si="262"/>
        <v>77.899999999999991</v>
      </c>
      <c r="Z2657" s="20">
        <f t="shared" si="260"/>
        <v>1819.2230420000001</v>
      </c>
      <c r="AA2657" s="59">
        <f>B2657</f>
        <v>42668</v>
      </c>
      <c r="AB2657" s="136">
        <f>'ZE Download'!Q84/1000</f>
        <v>151.46083300000001</v>
      </c>
      <c r="AC2657" s="179">
        <f>'ZE Download'!R84/1000</f>
        <v>0</v>
      </c>
      <c r="AD2657" s="179">
        <f>'ZE Download'!S84/1000</f>
        <v>429.07579200000004</v>
      </c>
      <c r="AE2657" s="179">
        <f>'ZE Download'!T84/1000</f>
        <v>244.23614600000002</v>
      </c>
      <c r="AF2657" s="179">
        <f>'ZE Download'!U84/1000</f>
        <v>213.94785399999998</v>
      </c>
      <c r="AG2657" s="179">
        <f>'ZE Download'!V84/1000</f>
        <v>37.328667000000003</v>
      </c>
      <c r="AH2657" s="179">
        <f>'ZE Download'!W84/1000</f>
        <v>65.923666999999995</v>
      </c>
      <c r="AI2657" s="28">
        <f t="shared" si="264"/>
        <v>0</v>
      </c>
      <c r="AJ2657" s="179">
        <f>'ZE Download'!X84/1000</f>
        <v>17.028207999999999</v>
      </c>
      <c r="AK2657" s="179">
        <f t="shared" si="271"/>
        <v>0</v>
      </c>
      <c r="AL2657" s="28">
        <f t="shared" si="271"/>
        <v>0</v>
      </c>
      <c r="AM2657" s="28"/>
      <c r="AN2657" s="28"/>
      <c r="AQ2657" s="24">
        <f t="shared" si="258"/>
        <v>1159.0011670000001</v>
      </c>
      <c r="AS2657" s="47">
        <f t="shared" si="270"/>
        <v>308.7</v>
      </c>
      <c r="AU2657" s="20">
        <f t="shared" si="261"/>
        <v>1467.7011670000002</v>
      </c>
      <c r="AW2657" s="20">
        <f t="shared" si="254"/>
        <v>351.52187499999991</v>
      </c>
    </row>
    <row r="2658" spans="1:49" x14ac:dyDescent="0.25">
      <c r="A2658" t="str">
        <f>VLOOKUP($B2658,'Cushing Balance'!$C$2:$E$500,3,TRUE)</f>
        <v>432016</v>
      </c>
      <c r="B2658" s="38">
        <v>42669</v>
      </c>
      <c r="C2658" s="32"/>
      <c r="D2658" s="136">
        <f>'ZE Download'!B85/1000</f>
        <v>511.43854200000004</v>
      </c>
      <c r="E2658" s="179">
        <f>'ZE Download'!C85/1000</f>
        <v>177.996938</v>
      </c>
      <c r="F2658" s="179">
        <f>'ZE Download'!D85/1000</f>
        <v>315.59843800000004</v>
      </c>
      <c r="G2658" s="28"/>
      <c r="H2658" s="179">
        <f>'ZE Download'!E85/1000</f>
        <v>101.108417</v>
      </c>
      <c r="I2658" s="179">
        <f>'ZE Download'!F85/1000</f>
        <v>74.548812000000012</v>
      </c>
      <c r="J2658" s="179">
        <f>'ZE Download'!G85/1000</f>
        <v>314.576167</v>
      </c>
      <c r="K2658" s="179">
        <f>'ZE Download'!H85/1000</f>
        <v>75.275791999999996</v>
      </c>
      <c r="L2658" s="179">
        <f>'ZE Download'!I85/1000</f>
        <v>32.767062000000003</v>
      </c>
      <c r="M2658" s="180">
        <f t="shared" si="256"/>
        <v>228.32222899999999</v>
      </c>
      <c r="N2658" s="179">
        <f>'ZE Download'!K85/1000</f>
        <v>97.840229000000008</v>
      </c>
      <c r="O2658" s="179">
        <f>'ZE Download'!L85/1000</f>
        <v>53.470292000000001</v>
      </c>
      <c r="P2658" s="179">
        <f>'ZE Download'!M85/1000</f>
        <v>2.4979580000000001</v>
      </c>
      <c r="Q2658" s="179">
        <f>'ZE Download'!N85/1000</f>
        <v>6.5602709999999993</v>
      </c>
      <c r="R2658" s="179">
        <f>'ZE Download'!P85/1000</f>
        <v>0</v>
      </c>
      <c r="S2658" s="180">
        <f>'ZE Download'!J85/1000</f>
        <v>228.32222899999999</v>
      </c>
      <c r="T2658" s="180">
        <f t="shared" si="272"/>
        <v>0</v>
      </c>
      <c r="V2658" s="24">
        <f t="shared" si="269"/>
        <v>1992.0011469999997</v>
      </c>
      <c r="X2658" s="5">
        <f t="shared" si="262"/>
        <v>77.899999999999991</v>
      </c>
      <c r="Z2658" s="20">
        <f t="shared" si="260"/>
        <v>2069.9011469999996</v>
      </c>
      <c r="AA2658" s="59">
        <f t="shared" si="257"/>
        <v>42669</v>
      </c>
      <c r="AB2658" s="136">
        <f>'ZE Download'!Q85/1000</f>
        <v>152.01418799999999</v>
      </c>
      <c r="AC2658" s="179">
        <f>'ZE Download'!R85/1000</f>
        <v>0</v>
      </c>
      <c r="AD2658" s="179">
        <f>'ZE Download'!S85/1000</f>
        <v>400.416292</v>
      </c>
      <c r="AE2658" s="179">
        <f>'ZE Download'!T85/1000</f>
        <v>34.155833000000001</v>
      </c>
      <c r="AF2658" s="179">
        <f>'ZE Download'!U85/1000</f>
        <v>218.16022899999999</v>
      </c>
      <c r="AG2658" s="179">
        <f>'ZE Download'!V85/1000</f>
        <v>27.552624999999999</v>
      </c>
      <c r="AH2658" s="179">
        <f>'ZE Download'!W85/1000</f>
        <v>66.573207999999994</v>
      </c>
      <c r="AI2658" s="28">
        <f t="shared" si="264"/>
        <v>0</v>
      </c>
      <c r="AJ2658" s="179">
        <f>'ZE Download'!X85/1000</f>
        <v>17.133937999999997</v>
      </c>
      <c r="AK2658" s="179">
        <f t="shared" si="271"/>
        <v>0</v>
      </c>
      <c r="AL2658" s="28">
        <f t="shared" si="271"/>
        <v>0</v>
      </c>
      <c r="AM2658" s="28"/>
      <c r="AN2658" s="28"/>
      <c r="AQ2658" s="24">
        <f t="shared" si="258"/>
        <v>916.00631299999998</v>
      </c>
      <c r="AS2658" s="47">
        <f t="shared" si="270"/>
        <v>308.7</v>
      </c>
      <c r="AU2658" s="20">
        <f t="shared" si="261"/>
        <v>1224.7063129999999</v>
      </c>
      <c r="AW2658" s="20">
        <f t="shared" si="254"/>
        <v>845.19483399999967</v>
      </c>
    </row>
    <row r="2659" spans="1:49" x14ac:dyDescent="0.25">
      <c r="A2659" t="str">
        <f>VLOOKUP($B2659,'Cushing Balance'!$C$2:$E$500,3,TRUE)</f>
        <v>432016</v>
      </c>
      <c r="B2659" s="38">
        <v>42670</v>
      </c>
      <c r="C2659" s="32"/>
      <c r="D2659" s="136">
        <f>'ZE Download'!B86/1000</f>
        <v>93.18831200000001</v>
      </c>
      <c r="E2659" s="179">
        <f>'ZE Download'!C86/1000</f>
        <v>185.02435399999999</v>
      </c>
      <c r="F2659" s="179">
        <f>'ZE Download'!D86/1000</f>
        <v>349.776229</v>
      </c>
      <c r="G2659" s="28"/>
      <c r="H2659" s="179">
        <f>'ZE Download'!E86/1000</f>
        <v>120.09975</v>
      </c>
      <c r="I2659" s="179">
        <f>'ZE Download'!F86/1000</f>
        <v>75.237187999999989</v>
      </c>
      <c r="J2659" s="179">
        <f>'ZE Download'!G86/1000</f>
        <v>325.09331199999997</v>
      </c>
      <c r="K2659" s="179">
        <f>'ZE Download'!H86/1000</f>
        <v>71.860249999999994</v>
      </c>
      <c r="L2659" s="179">
        <f>'ZE Download'!I86/1000</f>
        <v>32.471646</v>
      </c>
      <c r="M2659" s="180">
        <f t="shared" si="256"/>
        <v>244.86808300000001</v>
      </c>
      <c r="N2659" s="179">
        <f>'ZE Download'!K86/1000</f>
        <v>97.051333</v>
      </c>
      <c r="O2659" s="179">
        <f>'ZE Download'!L86/1000</f>
        <v>85.238771</v>
      </c>
      <c r="P2659" s="179">
        <f>'ZE Download'!M86/1000</f>
        <v>5.163875</v>
      </c>
      <c r="Q2659" s="179">
        <f>'ZE Download'!N86/1000</f>
        <v>8.9920419999999996</v>
      </c>
      <c r="R2659" s="179">
        <f>'ZE Download'!P86/1000</f>
        <v>0</v>
      </c>
      <c r="S2659" s="180">
        <f>'ZE Download'!J86/1000</f>
        <v>244.86808300000001</v>
      </c>
      <c r="T2659" s="180">
        <f t="shared" si="272"/>
        <v>0</v>
      </c>
      <c r="V2659" s="24">
        <f t="shared" si="269"/>
        <v>1694.0651449999998</v>
      </c>
      <c r="X2659" s="5">
        <f t="shared" si="262"/>
        <v>77.899999999999991</v>
      </c>
      <c r="Z2659" s="20">
        <f t="shared" si="260"/>
        <v>1771.9651449999999</v>
      </c>
      <c r="AA2659" s="59">
        <f>B2659</f>
        <v>42670</v>
      </c>
      <c r="AB2659" s="136">
        <f>'ZE Download'!Q86/1000</f>
        <v>153.16666699999999</v>
      </c>
      <c r="AC2659" s="179">
        <f>'ZE Download'!R86/1000</f>
        <v>0</v>
      </c>
      <c r="AD2659" s="179">
        <f>'ZE Download'!S86/1000</f>
        <v>444.325062</v>
      </c>
      <c r="AE2659" s="179">
        <f>'ZE Download'!T86/1000</f>
        <v>95.492187999999999</v>
      </c>
      <c r="AF2659" s="179">
        <f>'ZE Download'!U86/1000</f>
        <v>233.48079199999998</v>
      </c>
      <c r="AG2659" s="179">
        <f>'ZE Download'!V86/1000</f>
        <v>24.453645999999999</v>
      </c>
      <c r="AH2659" s="179">
        <f>'ZE Download'!W86/1000</f>
        <v>66.163312000000005</v>
      </c>
      <c r="AI2659" s="28">
        <f t="shared" si="264"/>
        <v>0</v>
      </c>
      <c r="AJ2659" s="179">
        <f>'ZE Download'!X86/1000</f>
        <v>15.390146000000001</v>
      </c>
      <c r="AK2659" s="179">
        <f t="shared" si="271"/>
        <v>0</v>
      </c>
      <c r="AL2659" s="28">
        <f t="shared" si="271"/>
        <v>0</v>
      </c>
      <c r="AM2659" s="28"/>
      <c r="AN2659" s="28"/>
      <c r="AQ2659" s="24">
        <f t="shared" si="258"/>
        <v>1032.4718130000001</v>
      </c>
      <c r="AS2659" s="47">
        <f t="shared" si="270"/>
        <v>308.7</v>
      </c>
      <c r="AU2659" s="20">
        <f t="shared" si="261"/>
        <v>1341.1718130000002</v>
      </c>
      <c r="AW2659" s="20">
        <f t="shared" si="254"/>
        <v>430.79333199999974</v>
      </c>
    </row>
    <row r="2660" spans="1:49" x14ac:dyDescent="0.25">
      <c r="A2660" t="str">
        <f>VLOOKUP($B2660,'Cushing Balance'!$C$2:$E$500,3,TRUE)</f>
        <v>432016</v>
      </c>
      <c r="B2660" s="38">
        <v>42671</v>
      </c>
      <c r="C2660" s="32"/>
      <c r="D2660" s="136">
        <f>'ZE Download'!B87/1000</f>
        <v>304.68993800000004</v>
      </c>
      <c r="E2660" s="179">
        <f>'ZE Download'!C87/1000</f>
        <v>179.16037499999999</v>
      </c>
      <c r="F2660" s="179">
        <f>'ZE Download'!D87/1000</f>
        <v>352.09935400000001</v>
      </c>
      <c r="G2660" s="28"/>
      <c r="H2660" s="179">
        <f>'ZE Download'!E87/1000</f>
        <v>131.28554199999999</v>
      </c>
      <c r="I2660" s="179">
        <f>'ZE Download'!F87/1000</f>
        <v>73.421374999999998</v>
      </c>
      <c r="J2660" s="179">
        <f>'ZE Download'!G87/1000</f>
        <v>309.52477099999999</v>
      </c>
      <c r="K2660" s="179">
        <f>'ZE Download'!H87/1000</f>
        <v>67.773792</v>
      </c>
      <c r="L2660" s="179">
        <f>'ZE Download'!I87/1000</f>
        <v>32.786542000000004</v>
      </c>
      <c r="M2660" s="180">
        <f t="shared" si="256"/>
        <v>272.25952100000001</v>
      </c>
      <c r="N2660" s="179">
        <f>'ZE Download'!K87/1000</f>
        <v>96.051041999999995</v>
      </c>
      <c r="O2660" s="179">
        <f>'ZE Download'!L87/1000</f>
        <v>82.416270999999995</v>
      </c>
      <c r="P2660" s="179">
        <f>'ZE Download'!M87/1000</f>
        <v>1.3378540000000001</v>
      </c>
      <c r="Q2660" s="179">
        <f>'ZE Download'!N87/1000</f>
        <v>8.194666999999999</v>
      </c>
      <c r="R2660" s="179">
        <f>'ZE Download'!P87/1000</f>
        <v>0</v>
      </c>
      <c r="S2660" s="180">
        <f>'ZE Download'!J87/1000</f>
        <v>272.25952100000001</v>
      </c>
      <c r="T2660" s="180">
        <f t="shared" si="272"/>
        <v>0</v>
      </c>
      <c r="V2660" s="24">
        <f t="shared" si="269"/>
        <v>1911.0010440000003</v>
      </c>
      <c r="X2660" s="5">
        <f t="shared" si="262"/>
        <v>77.899999999999991</v>
      </c>
      <c r="Z2660" s="20">
        <f t="shared" si="260"/>
        <v>1988.9010440000004</v>
      </c>
      <c r="AA2660" s="59">
        <f t="shared" si="257"/>
        <v>42671</v>
      </c>
      <c r="AB2660" s="136">
        <f>'ZE Download'!Q87/1000</f>
        <v>153.425771</v>
      </c>
      <c r="AC2660" s="179">
        <f>'ZE Download'!R87/1000</f>
        <v>0</v>
      </c>
      <c r="AD2660" s="179">
        <f>'ZE Download'!S87/1000</f>
        <v>449.99131199999999</v>
      </c>
      <c r="AE2660" s="179">
        <f>'ZE Download'!T87/1000</f>
        <v>346.58933300000001</v>
      </c>
      <c r="AF2660" s="179">
        <f>'ZE Download'!U87/1000</f>
        <v>227.58668799999998</v>
      </c>
      <c r="AG2660" s="179">
        <f>'ZE Download'!V87/1000</f>
        <v>26.279917000000001</v>
      </c>
      <c r="AH2660" s="179">
        <f>'ZE Download'!W87/1000</f>
        <v>61.025312</v>
      </c>
      <c r="AI2660" s="28">
        <f t="shared" si="264"/>
        <v>0</v>
      </c>
      <c r="AJ2660" s="179">
        <f>'ZE Download'!X87/1000</f>
        <v>16.161021000000002</v>
      </c>
      <c r="AK2660" s="179">
        <f t="shared" si="271"/>
        <v>0</v>
      </c>
      <c r="AL2660" s="28">
        <f t="shared" si="271"/>
        <v>0</v>
      </c>
      <c r="AM2660" s="28"/>
      <c r="AN2660" s="28"/>
      <c r="AQ2660" s="24">
        <f t="shared" si="258"/>
        <v>1281.059354</v>
      </c>
      <c r="AS2660" s="47">
        <f t="shared" si="270"/>
        <v>308.7</v>
      </c>
      <c r="AU2660" s="20">
        <f t="shared" si="261"/>
        <v>1589.759354</v>
      </c>
      <c r="AW2660" s="20">
        <f t="shared" si="254"/>
        <v>399.14169000000038</v>
      </c>
    </row>
    <row r="2661" spans="1:49" x14ac:dyDescent="0.25">
      <c r="A2661" t="str">
        <f>VLOOKUP($B2661,'Cushing Balance'!$C$2:$E$500,3,TRUE)</f>
        <v>442016</v>
      </c>
      <c r="B2661" s="38">
        <v>42672</v>
      </c>
      <c r="C2661" s="32"/>
      <c r="D2661" s="136">
        <f>'ZE Download'!B88/1000</f>
        <v>515.03060400000004</v>
      </c>
      <c r="E2661" s="179">
        <f>'ZE Download'!C88/1000</f>
        <v>176.16675000000001</v>
      </c>
      <c r="F2661" s="179">
        <f>'ZE Download'!D88/1000</f>
        <v>322.319188</v>
      </c>
      <c r="G2661" s="28"/>
      <c r="H2661" s="179">
        <f>'ZE Download'!E88/1000</f>
        <v>122.68781200000001</v>
      </c>
      <c r="I2661" s="179">
        <f>'ZE Download'!F88/1000</f>
        <v>70.912645999999995</v>
      </c>
      <c r="J2661" s="179">
        <f>'ZE Download'!G88/1000</f>
        <v>315.946708</v>
      </c>
      <c r="K2661" s="179">
        <f>'ZE Download'!H88/1000</f>
        <v>73.265979000000002</v>
      </c>
      <c r="L2661" s="179">
        <f>'ZE Download'!I88/1000</f>
        <v>32.620728999999997</v>
      </c>
      <c r="M2661" s="180">
        <f t="shared" si="256"/>
        <v>149.75747899999999</v>
      </c>
      <c r="N2661" s="179">
        <f>'ZE Download'!K88/1000</f>
        <v>34.928770999999998</v>
      </c>
      <c r="O2661" s="179">
        <f>'ZE Download'!L88/1000</f>
        <v>77.531207999999992</v>
      </c>
      <c r="P2661" s="179">
        <f>'ZE Download'!M88/1000</f>
        <v>0</v>
      </c>
      <c r="Q2661" s="179">
        <f>'ZE Download'!N88/1000</f>
        <v>8.0965209999999992</v>
      </c>
      <c r="R2661" s="179">
        <f>'ZE Download'!P88/1000</f>
        <v>0</v>
      </c>
      <c r="S2661" s="180">
        <f>'ZE Download'!J88/1000</f>
        <v>149.75747899999999</v>
      </c>
      <c r="T2661" s="180">
        <f t="shared" si="272"/>
        <v>0</v>
      </c>
      <c r="V2661" s="24">
        <f t="shared" si="269"/>
        <v>1899.2643950000001</v>
      </c>
      <c r="X2661" s="5">
        <f t="shared" si="262"/>
        <v>77.899999999999991</v>
      </c>
      <c r="Z2661" s="20">
        <f t="shared" si="260"/>
        <v>1977.1643950000002</v>
      </c>
      <c r="AA2661" s="59">
        <f>B2661</f>
        <v>42672</v>
      </c>
      <c r="AB2661" s="136">
        <f>'ZE Download'!Q88/1000</f>
        <v>151.65118799999999</v>
      </c>
      <c r="AC2661" s="179">
        <f>'ZE Download'!R88/1000</f>
        <v>0</v>
      </c>
      <c r="AD2661" s="179">
        <f>'ZE Download'!S88/1000</f>
        <v>446.657646</v>
      </c>
      <c r="AE2661" s="179">
        <f>'ZE Download'!T88/1000</f>
        <v>334.03866700000003</v>
      </c>
      <c r="AF2661" s="179">
        <f>'ZE Download'!U88/1000</f>
        <v>232.63300000000001</v>
      </c>
      <c r="AG2661" s="179">
        <f>'ZE Download'!V88/1000</f>
        <v>25.533792000000002</v>
      </c>
      <c r="AH2661" s="179">
        <f>'ZE Download'!W88/1000</f>
        <v>70.570895999999991</v>
      </c>
      <c r="AI2661" s="28">
        <f t="shared" si="264"/>
        <v>0</v>
      </c>
      <c r="AJ2661" s="179">
        <f>'ZE Download'!X88/1000</f>
        <v>16.815562000000003</v>
      </c>
      <c r="AK2661" s="179">
        <f t="shared" ref="AK2661:AK2675" si="273">AVERAGE(AK2646:AK2660)</f>
        <v>0</v>
      </c>
      <c r="AL2661" s="28">
        <f t="shared" ref="AL2661:AL2675" si="274">AVERAGE(AL2646:AL2660)</f>
        <v>0</v>
      </c>
      <c r="AM2661" s="28"/>
      <c r="AN2661" s="28"/>
      <c r="AQ2661" s="24">
        <f t="shared" si="258"/>
        <v>1277.9007509999999</v>
      </c>
      <c r="AS2661" s="47">
        <f>315*0.93</f>
        <v>292.95</v>
      </c>
      <c r="AU2661" s="20">
        <f t="shared" si="261"/>
        <v>1570.8507509999999</v>
      </c>
      <c r="AW2661" s="20">
        <f t="shared" si="254"/>
        <v>406.31364400000029</v>
      </c>
    </row>
    <row r="2662" spans="1:49" x14ac:dyDescent="0.25">
      <c r="A2662" t="str">
        <f>VLOOKUP($B2662,'Cushing Balance'!$C$2:$E$500,3,TRUE)</f>
        <v>442016</v>
      </c>
      <c r="B2662" s="38">
        <v>42673</v>
      </c>
      <c r="C2662" s="32"/>
      <c r="D2662" s="136">
        <f>'ZE Download'!B89/1000</f>
        <v>239.82739600000002</v>
      </c>
      <c r="E2662" s="179">
        <f>'ZE Download'!C89/1000</f>
        <v>190.8715</v>
      </c>
      <c r="F2662" s="179">
        <f>'ZE Download'!D89/1000</f>
        <v>328.84845799999999</v>
      </c>
      <c r="G2662" s="28"/>
      <c r="H2662" s="179">
        <f>'ZE Download'!E89/1000</f>
        <v>119.378333</v>
      </c>
      <c r="I2662" s="179">
        <f>'ZE Download'!F89/1000</f>
        <v>78.134270999999998</v>
      </c>
      <c r="J2662" s="179">
        <f>'ZE Download'!G89/1000</f>
        <v>328.03004200000004</v>
      </c>
      <c r="K2662" s="179">
        <f>'ZE Download'!H89/1000</f>
        <v>68.756249999999994</v>
      </c>
      <c r="L2662" s="179">
        <f>'ZE Download'!I89/1000</f>
        <v>32.329875000000001</v>
      </c>
      <c r="M2662" s="180">
        <f t="shared" si="256"/>
        <v>148.290333</v>
      </c>
      <c r="N2662" s="179">
        <f>'ZE Download'!K89/1000</f>
        <v>0</v>
      </c>
      <c r="O2662" s="179">
        <f>'ZE Download'!L89/1000</f>
        <v>84.062749999999994</v>
      </c>
      <c r="P2662" s="179">
        <f>'ZE Download'!M89/1000</f>
        <v>2.146792</v>
      </c>
      <c r="Q2662" s="179">
        <f>'ZE Download'!N89/1000</f>
        <v>7.9176880000000001</v>
      </c>
      <c r="R2662" s="179">
        <f>'ZE Download'!P89/1000</f>
        <v>0</v>
      </c>
      <c r="S2662" s="180">
        <f>'ZE Download'!J89/1000</f>
        <v>148.290333</v>
      </c>
      <c r="T2662" s="180">
        <f t="shared" si="272"/>
        <v>0</v>
      </c>
      <c r="V2662" s="24">
        <f t="shared" si="269"/>
        <v>1628.5936879999999</v>
      </c>
      <c r="X2662" s="5">
        <f t="shared" si="262"/>
        <v>77.899999999999991</v>
      </c>
      <c r="Z2662" s="20">
        <f t="shared" si="260"/>
        <v>1706.493688</v>
      </c>
      <c r="AA2662" s="59">
        <f>B2662</f>
        <v>42673</v>
      </c>
      <c r="AB2662" s="136">
        <f>'ZE Download'!Q89/1000</f>
        <v>147.05145800000003</v>
      </c>
      <c r="AC2662" s="179">
        <f>'ZE Download'!R89/1000</f>
        <v>0</v>
      </c>
      <c r="AD2662" s="179">
        <f>'ZE Download'!S89/1000</f>
        <v>446.33633299999997</v>
      </c>
      <c r="AE2662" s="179">
        <f>'ZE Download'!T89/1000</f>
        <v>285.22129200000001</v>
      </c>
      <c r="AF2662" s="179">
        <f>'ZE Download'!U89/1000</f>
        <v>230.063875</v>
      </c>
      <c r="AG2662" s="179">
        <f>'ZE Download'!V89/1000</f>
        <v>25.385583</v>
      </c>
      <c r="AH2662" s="179">
        <f>'ZE Download'!W89/1000</f>
        <v>68.848332999999997</v>
      </c>
      <c r="AI2662" s="28">
        <f t="shared" si="264"/>
        <v>0</v>
      </c>
      <c r="AJ2662" s="179">
        <f>'ZE Download'!X89/1000</f>
        <v>17.229562000000001</v>
      </c>
      <c r="AK2662" s="179">
        <f t="shared" si="273"/>
        <v>0</v>
      </c>
      <c r="AL2662" s="28">
        <f t="shared" si="274"/>
        <v>0</v>
      </c>
      <c r="AM2662" s="28"/>
      <c r="AN2662" s="28"/>
      <c r="AQ2662" s="24">
        <f t="shared" si="258"/>
        <v>1220.136436</v>
      </c>
      <c r="AS2662" s="47">
        <f>315*0.93</f>
        <v>292.95</v>
      </c>
      <c r="AU2662" s="20">
        <f t="shared" si="261"/>
        <v>1513.086436</v>
      </c>
      <c r="AW2662" s="20">
        <f t="shared" si="254"/>
        <v>193.40725199999997</v>
      </c>
    </row>
    <row r="2663" spans="1:49" x14ac:dyDescent="0.25">
      <c r="A2663" t="str">
        <f>VLOOKUP($B2663,'Cushing Balance'!$C$2:$E$500,3,TRUE)</f>
        <v>442016</v>
      </c>
      <c r="B2663" s="38">
        <v>42674</v>
      </c>
      <c r="C2663" s="32"/>
      <c r="D2663" s="136">
        <f>'ZE Download'!B90/1000</f>
        <v>331.84527100000003</v>
      </c>
      <c r="E2663" s="179">
        <f>'ZE Download'!C90/1000</f>
        <v>181.68677100000002</v>
      </c>
      <c r="F2663" s="179">
        <f>'ZE Download'!D90/1000</f>
        <v>318.21591699999999</v>
      </c>
      <c r="G2663" s="28"/>
      <c r="H2663" s="179">
        <f>'ZE Download'!E90/1000</f>
        <v>101.56729199999999</v>
      </c>
      <c r="I2663" s="179">
        <f>'ZE Download'!F90/1000</f>
        <v>57.851500000000001</v>
      </c>
      <c r="J2663" s="179">
        <f>'ZE Download'!G90/1000</f>
        <v>327.570042</v>
      </c>
      <c r="K2663" s="179">
        <f>'ZE Download'!H90/1000</f>
        <v>70.663437999999999</v>
      </c>
      <c r="L2663" s="179">
        <f>'ZE Download'!I90/1000</f>
        <v>32.264082999999999</v>
      </c>
      <c r="M2663" s="180">
        <f t="shared" ref="M2663:M2669" si="275">S2663+T2663</f>
        <v>146.506688</v>
      </c>
      <c r="N2663" s="179">
        <f>'ZE Download'!K90/1000</f>
        <v>60.166770999999997</v>
      </c>
      <c r="O2663" s="179">
        <f>'ZE Download'!L90/1000</f>
        <v>83.030270999999999</v>
      </c>
      <c r="P2663" s="179">
        <f>'ZE Download'!M90/1000</f>
        <v>24.178271000000002</v>
      </c>
      <c r="Q2663" s="179">
        <f>'ZE Download'!N90/1000</f>
        <v>8.154145999999999</v>
      </c>
      <c r="R2663" s="179">
        <f>'ZE Download'!P90/1000</f>
        <v>0</v>
      </c>
      <c r="S2663" s="180">
        <f>'ZE Download'!J90/1000</f>
        <v>146.506688</v>
      </c>
      <c r="T2663" s="180">
        <f t="shared" si="272"/>
        <v>0</v>
      </c>
      <c r="V2663" s="24">
        <f t="shared" si="269"/>
        <v>1743.7004610000001</v>
      </c>
      <c r="X2663" s="5">
        <f t="shared" si="262"/>
        <v>77.899999999999991</v>
      </c>
      <c r="Z2663" s="20">
        <f t="shared" si="260"/>
        <v>1821.6004610000002</v>
      </c>
      <c r="AA2663" s="59">
        <f t="shared" si="257"/>
        <v>42674</v>
      </c>
      <c r="AB2663" s="136">
        <f>'ZE Download'!Q90/1000</f>
        <v>153.795354</v>
      </c>
      <c r="AC2663" s="179">
        <f>'ZE Download'!R90/1000</f>
        <v>68.410270999999995</v>
      </c>
      <c r="AD2663" s="179">
        <f>'ZE Download'!S90/1000</f>
        <v>446.72362500000003</v>
      </c>
      <c r="AE2663" s="179">
        <f>'ZE Download'!T90/1000</f>
        <v>326.42785399999997</v>
      </c>
      <c r="AF2663" s="179">
        <f>'ZE Download'!U90/1000</f>
        <v>227.825875</v>
      </c>
      <c r="AG2663" s="179">
        <f>'ZE Download'!V90/1000</f>
        <v>25.943312000000002</v>
      </c>
      <c r="AH2663" s="179">
        <f>'ZE Download'!W90/1000</f>
        <v>67.653917000000007</v>
      </c>
      <c r="AI2663" s="28">
        <f t="shared" si="264"/>
        <v>0</v>
      </c>
      <c r="AJ2663" s="179">
        <f>'ZE Download'!X90/1000</f>
        <v>16.127229</v>
      </c>
      <c r="AK2663" s="179">
        <f t="shared" si="273"/>
        <v>0</v>
      </c>
      <c r="AL2663" s="28">
        <f t="shared" si="274"/>
        <v>0</v>
      </c>
      <c r="AM2663" s="28"/>
      <c r="AN2663" s="28"/>
      <c r="AQ2663" s="24">
        <f t="shared" ref="AQ2663:AQ2670" si="276">SUM(AB2663:AO2663)</f>
        <v>1332.9074370000001</v>
      </c>
      <c r="AS2663" s="47">
        <f>315*0.93</f>
        <v>292.95</v>
      </c>
      <c r="AU2663" s="20">
        <f t="shared" si="261"/>
        <v>1625.8574370000001</v>
      </c>
      <c r="AW2663" s="20">
        <f t="shared" si="254"/>
        <v>195.7430240000001</v>
      </c>
    </row>
    <row r="2664" spans="1:49" x14ac:dyDescent="0.25">
      <c r="A2664" t="str">
        <f>VLOOKUP($B2664,'Cushing Balance'!$C$2:$E$500,3,TRUE)</f>
        <v>442016</v>
      </c>
      <c r="B2664" s="38">
        <v>42675</v>
      </c>
      <c r="C2664" s="32"/>
      <c r="D2664" s="136">
        <f>'ZE Download'!B91/1000</f>
        <v>294.539917</v>
      </c>
      <c r="E2664" s="179">
        <f>'ZE Download'!C91/1000</f>
        <v>178.52583300000001</v>
      </c>
      <c r="F2664" s="179">
        <f>'ZE Download'!D91/1000</f>
        <v>314.93558300000001</v>
      </c>
      <c r="G2664" s="28"/>
      <c r="H2664" s="179">
        <f>'ZE Download'!E91/1000</f>
        <v>85.220354</v>
      </c>
      <c r="I2664" s="179">
        <f>'ZE Download'!F91/1000</f>
        <v>48.956771000000003</v>
      </c>
      <c r="J2664" s="179">
        <f>'ZE Download'!G91/1000</f>
        <v>325.01095799999996</v>
      </c>
      <c r="K2664" s="179">
        <f>'ZE Download'!H91/1000</f>
        <v>72.206395999999998</v>
      </c>
      <c r="L2664" s="179">
        <f>'ZE Download'!I91/1000</f>
        <v>32.264978999999997</v>
      </c>
      <c r="M2664" s="180">
        <f t="shared" si="275"/>
        <v>11.036562000000004</v>
      </c>
      <c r="N2664" s="179">
        <f>'ZE Download'!K91/1000</f>
        <v>81.748979000000006</v>
      </c>
      <c r="O2664" s="179">
        <f>'ZE Download'!L91/1000</f>
        <v>72.635249999999999</v>
      </c>
      <c r="P2664" s="179">
        <f>'ZE Download'!M91/1000</f>
        <v>40.676375</v>
      </c>
      <c r="Q2664" s="179">
        <f>'ZE Download'!N91/1000</f>
        <v>7.3860000000000001</v>
      </c>
      <c r="R2664" s="179">
        <f>'ZE Download'!P91/1000</f>
        <v>0</v>
      </c>
      <c r="S2664" s="180">
        <f>'ZE Download'!J91/1000</f>
        <v>211.036562</v>
      </c>
      <c r="T2664" s="180">
        <v>-200</v>
      </c>
      <c r="V2664" s="24">
        <f t="shared" si="269"/>
        <v>1565.143957</v>
      </c>
      <c r="X2664" s="5">
        <f t="shared" si="262"/>
        <v>77.899999999999991</v>
      </c>
      <c r="Z2664" s="20">
        <f t="shared" si="260"/>
        <v>1643.0439570000001</v>
      </c>
      <c r="AA2664" s="59">
        <f t="shared" si="257"/>
        <v>42675</v>
      </c>
      <c r="AB2664" s="136">
        <f>'ZE Download'!Q91/1000</f>
        <v>152.92685399999999</v>
      </c>
      <c r="AC2664" s="179">
        <f>'ZE Download'!R91/1000</f>
        <v>332.20431199999996</v>
      </c>
      <c r="AD2664" s="179">
        <f>'ZE Download'!S91/1000</f>
        <v>448.91331199999996</v>
      </c>
      <c r="AE2664" s="179">
        <f>'ZE Download'!T91/1000</f>
        <v>322.69210399999997</v>
      </c>
      <c r="AF2664" s="179">
        <f>'ZE Download'!U91/1000</f>
        <v>227.43337500000001</v>
      </c>
      <c r="AG2664" s="179">
        <f>'ZE Download'!V91/1000</f>
        <v>25.711771000000002</v>
      </c>
      <c r="AH2664" s="179">
        <f>'ZE Download'!W91/1000</f>
        <v>71.822666999999996</v>
      </c>
      <c r="AI2664" s="28">
        <f t="shared" si="264"/>
        <v>0</v>
      </c>
      <c r="AJ2664" s="179">
        <f>'ZE Download'!X91/1000</f>
        <v>9.3807710000000011</v>
      </c>
      <c r="AK2664" s="179">
        <f t="shared" si="273"/>
        <v>0</v>
      </c>
      <c r="AL2664" s="28">
        <f t="shared" si="274"/>
        <v>0</v>
      </c>
      <c r="AM2664" s="28"/>
      <c r="AN2664" s="28"/>
      <c r="AQ2664" s="24">
        <f t="shared" si="276"/>
        <v>1591.0851660000001</v>
      </c>
      <c r="AS2664" s="47">
        <f>315*0.93</f>
        <v>292.95</v>
      </c>
      <c r="AU2664" s="20">
        <f t="shared" si="261"/>
        <v>1884.0351660000001</v>
      </c>
      <c r="AW2664" s="20">
        <f t="shared" si="254"/>
        <v>-240.99120900000003</v>
      </c>
    </row>
    <row r="2665" spans="1:49" x14ac:dyDescent="0.25">
      <c r="A2665" t="str">
        <f>VLOOKUP($B2665,'Cushing Balance'!$C$2:$E$500,3,TRUE)</f>
        <v>442016</v>
      </c>
      <c r="B2665" s="38">
        <v>42676</v>
      </c>
      <c r="C2665" s="32"/>
      <c r="D2665" s="136">
        <f>'ZE Download'!B92/1000</f>
        <v>0</v>
      </c>
      <c r="E2665" s="179">
        <f>'ZE Download'!C92/1000</f>
        <v>181.307771</v>
      </c>
      <c r="F2665" s="179">
        <f>'ZE Download'!D92/1000</f>
        <v>295.95779200000004</v>
      </c>
      <c r="G2665" s="28"/>
      <c r="H2665" s="179">
        <f>'ZE Download'!E92/1000</f>
        <v>87.522854000000009</v>
      </c>
      <c r="I2665" s="179">
        <f>'ZE Download'!F92/1000</f>
        <v>75.685562000000004</v>
      </c>
      <c r="J2665" s="179">
        <f>'ZE Download'!G92/1000</f>
        <v>330.23116700000003</v>
      </c>
      <c r="K2665" s="179">
        <f>'ZE Download'!H92/1000</f>
        <v>71.713645999999997</v>
      </c>
      <c r="L2665" s="179">
        <f>'ZE Download'!I92/1000</f>
        <v>32.167542000000005</v>
      </c>
      <c r="M2665" s="180">
        <f t="shared" si="275"/>
        <v>305.15812499999998</v>
      </c>
      <c r="N2665" s="179">
        <f>'ZE Download'!K92/1000</f>
        <v>63.859207999999995</v>
      </c>
      <c r="O2665" s="179">
        <f>'ZE Download'!L92/1000</f>
        <v>78.590625000000003</v>
      </c>
      <c r="P2665" s="179">
        <f>'ZE Download'!M92/1000</f>
        <v>39.320270999999998</v>
      </c>
      <c r="Q2665" s="179">
        <f>'ZE Download'!N92/1000</f>
        <v>4.4621250000000003</v>
      </c>
      <c r="R2665" s="179">
        <f>'ZE Download'!P92/1000</f>
        <v>0</v>
      </c>
      <c r="S2665" s="180">
        <f>'ZE Download'!J92/1000</f>
        <v>305.15812499999998</v>
      </c>
      <c r="T2665" s="180">
        <v>0</v>
      </c>
      <c r="V2665" s="24">
        <f t="shared" si="269"/>
        <v>1565.9766880000002</v>
      </c>
      <c r="X2665" s="5">
        <f t="shared" si="262"/>
        <v>77.899999999999991</v>
      </c>
      <c r="Z2665" s="20">
        <f t="shared" si="260"/>
        <v>1643.8766880000003</v>
      </c>
      <c r="AA2665" s="59">
        <f t="shared" si="257"/>
        <v>42676</v>
      </c>
      <c r="AB2665" s="136">
        <f>'ZE Download'!Q92/1000</f>
        <v>152.51545800000002</v>
      </c>
      <c r="AC2665" s="179">
        <f>'ZE Download'!R92/1000</f>
        <v>316.07664599999998</v>
      </c>
      <c r="AD2665" s="179">
        <f>'ZE Download'!S92/1000</f>
        <v>448.97814599999998</v>
      </c>
      <c r="AE2665" s="179">
        <f>'ZE Download'!T92/1000</f>
        <v>158.166021</v>
      </c>
      <c r="AF2665" s="179">
        <f>'ZE Download'!U92/1000</f>
        <v>229.46422899999999</v>
      </c>
      <c r="AG2665" s="179">
        <f>'ZE Download'!V92/1000</f>
        <v>25.522542000000001</v>
      </c>
      <c r="AH2665" s="179">
        <f>'ZE Download'!W92/1000</f>
        <v>31.566832999999999</v>
      </c>
      <c r="AI2665" s="28">
        <f t="shared" si="264"/>
        <v>0</v>
      </c>
      <c r="AJ2665" s="179">
        <f>'ZE Download'!X92/1000</f>
        <v>14.919438</v>
      </c>
      <c r="AK2665" s="179">
        <f t="shared" si="273"/>
        <v>0</v>
      </c>
      <c r="AL2665" s="28">
        <f t="shared" si="274"/>
        <v>0</v>
      </c>
      <c r="AM2665" s="28"/>
      <c r="AN2665" s="28"/>
      <c r="AQ2665" s="24">
        <f t="shared" si="276"/>
        <v>1377.2093129999998</v>
      </c>
      <c r="AS2665" s="47">
        <f>315*0.93</f>
        <v>292.95</v>
      </c>
      <c r="AU2665" s="20">
        <f t="shared" si="261"/>
        <v>1670.1593129999999</v>
      </c>
      <c r="AW2665" s="20">
        <f t="shared" si="254"/>
        <v>-26.282624999999598</v>
      </c>
    </row>
    <row r="2666" spans="1:49" x14ac:dyDescent="0.25">
      <c r="A2666" t="str">
        <f>VLOOKUP($B2666,'Cushing Balance'!$C$2:$E$500,3,TRUE)</f>
        <v>442016</v>
      </c>
      <c r="B2666" s="38">
        <v>42677</v>
      </c>
      <c r="C2666" s="32"/>
      <c r="D2666" s="136">
        <f>'ZE Download'!B93/1000</f>
        <v>0</v>
      </c>
      <c r="E2666" s="179">
        <f>'ZE Download'!C93/1000</f>
        <v>173.06562500000001</v>
      </c>
      <c r="F2666" s="179">
        <f>'ZE Download'!D93/1000</f>
        <v>292.56637499999999</v>
      </c>
      <c r="G2666" s="28"/>
      <c r="H2666" s="179">
        <f>'ZE Download'!E93/1000</f>
        <v>89.727958000000001</v>
      </c>
      <c r="I2666" s="179">
        <f>'ZE Download'!F93/1000</f>
        <v>54.776625000000003</v>
      </c>
      <c r="J2666" s="179">
        <f>'ZE Download'!G93/1000</f>
        <v>327.42229200000003</v>
      </c>
      <c r="K2666" s="179">
        <f>'ZE Download'!H93/1000</f>
        <v>56.052542000000003</v>
      </c>
      <c r="L2666" s="179">
        <f>'ZE Download'!I93/1000</f>
        <v>32.199792000000002</v>
      </c>
      <c r="M2666" s="180">
        <f t="shared" si="275"/>
        <v>247.595688</v>
      </c>
      <c r="N2666" s="179">
        <f>'ZE Download'!K93/1000</f>
        <v>110.745167</v>
      </c>
      <c r="O2666" s="179">
        <f>'ZE Download'!L93/1000</f>
        <v>86.836270999999996</v>
      </c>
      <c r="P2666" s="179">
        <f>'ZE Download'!M93/1000</f>
        <v>39.598938000000004</v>
      </c>
      <c r="Q2666" s="179">
        <f>'ZE Download'!N93/1000</f>
        <v>2.5077919999999998</v>
      </c>
      <c r="R2666" s="179">
        <f>'ZE Download'!P93/1000</f>
        <v>0</v>
      </c>
      <c r="S2666" s="180">
        <f>'ZE Download'!J93/1000</f>
        <v>347.595688</v>
      </c>
      <c r="T2666" s="180">
        <v>-100</v>
      </c>
      <c r="V2666" s="24">
        <f t="shared" si="269"/>
        <v>1513.095065</v>
      </c>
      <c r="X2666" s="5">
        <f t="shared" si="262"/>
        <v>77.899999999999991</v>
      </c>
      <c r="Z2666" s="20">
        <f t="shared" si="260"/>
        <v>1590.9950650000001</v>
      </c>
      <c r="AA2666" s="59">
        <f t="shared" si="257"/>
        <v>42677</v>
      </c>
      <c r="AB2666" s="136">
        <f>'ZE Download'!Q93/1000</f>
        <v>152.168521</v>
      </c>
      <c r="AC2666" s="179">
        <f>'ZE Download'!R93/1000</f>
        <v>348.99727100000001</v>
      </c>
      <c r="AD2666" s="179">
        <f>'ZE Download'!S93/1000</f>
        <v>446.20754199999999</v>
      </c>
      <c r="AE2666" s="179">
        <f>'ZE Download'!T93/1000</f>
        <v>248.92729199999999</v>
      </c>
      <c r="AF2666" s="179">
        <f>'ZE Download'!U93/1000</f>
        <v>213.03860399999999</v>
      </c>
      <c r="AG2666" s="179">
        <f>'ZE Download'!V93/1000</f>
        <v>26.144542000000001</v>
      </c>
      <c r="AH2666" s="179">
        <f>'ZE Download'!W93/1000</f>
        <v>67.757582999999997</v>
      </c>
      <c r="AI2666" s="28">
        <f t="shared" si="264"/>
        <v>0</v>
      </c>
      <c r="AJ2666" s="179">
        <f>'ZE Download'!X93/1000</f>
        <v>17.030999999999999</v>
      </c>
      <c r="AK2666" s="179">
        <f t="shared" si="273"/>
        <v>0</v>
      </c>
      <c r="AL2666" s="28">
        <f t="shared" si="274"/>
        <v>0</v>
      </c>
      <c r="AM2666" s="28"/>
      <c r="AN2666" s="28"/>
      <c r="AQ2666" s="24">
        <f t="shared" si="276"/>
        <v>1520.2723550000001</v>
      </c>
      <c r="AS2666" s="47">
        <f t="shared" ref="AS2666:AS2699" si="277">315*0.93</f>
        <v>292.95</v>
      </c>
      <c r="AU2666" s="20">
        <f t="shared" si="261"/>
        <v>1813.2223550000001</v>
      </c>
      <c r="AW2666" s="20">
        <f t="shared" si="254"/>
        <v>-222.22729000000004</v>
      </c>
    </row>
    <row r="2667" spans="1:49" x14ac:dyDescent="0.25">
      <c r="A2667" t="str">
        <f>VLOOKUP($B2667,'Cushing Balance'!$C$2:$E$500,3,TRUE)</f>
        <v>442016</v>
      </c>
      <c r="B2667" s="38">
        <v>42678</v>
      </c>
      <c r="C2667" s="32"/>
      <c r="D2667" s="136">
        <f>'ZE Download'!B94/1000</f>
        <v>513.77220799999998</v>
      </c>
      <c r="E2667" s="179">
        <f>'ZE Download'!C94/1000</f>
        <v>160.272479</v>
      </c>
      <c r="F2667" s="179">
        <f>'ZE Download'!D94/1000</f>
        <v>318.118562</v>
      </c>
      <c r="G2667" s="28"/>
      <c r="H2667" s="179">
        <f>'ZE Download'!E94/1000</f>
        <v>80.465354000000005</v>
      </c>
      <c r="I2667" s="179">
        <f>'ZE Download'!F94/1000</f>
        <v>66.453292000000005</v>
      </c>
      <c r="J2667" s="179">
        <f>'ZE Download'!G94/1000</f>
        <v>311.24574999999999</v>
      </c>
      <c r="K2667" s="179">
        <f>'ZE Download'!H94/1000</f>
        <v>55.528854000000003</v>
      </c>
      <c r="L2667" s="179">
        <f>'ZE Download'!I94/1000</f>
        <v>32.014187999999997</v>
      </c>
      <c r="M2667" s="180">
        <f t="shared" si="275"/>
        <v>367.03952100000004</v>
      </c>
      <c r="N2667" s="179">
        <f>'ZE Download'!K94/1000</f>
        <v>68.799145999999993</v>
      </c>
      <c r="O2667" s="179">
        <f>'ZE Download'!L94/1000</f>
        <v>81.933250000000001</v>
      </c>
      <c r="P2667" s="179">
        <f>'ZE Download'!M94/1000</f>
        <v>39.642917000000004</v>
      </c>
      <c r="Q2667" s="179">
        <f>'ZE Download'!N94/1000</f>
        <v>1.0252919999999999</v>
      </c>
      <c r="R2667" s="179">
        <f>'ZE Download'!P94/1000</f>
        <v>0</v>
      </c>
      <c r="S2667" s="180">
        <f>'ZE Download'!J94/1000</f>
        <v>367.03952100000004</v>
      </c>
      <c r="T2667" s="180">
        <v>0</v>
      </c>
      <c r="V2667" s="24">
        <f t="shared" si="269"/>
        <v>2096.3108129999996</v>
      </c>
      <c r="X2667" s="5">
        <f t="shared" si="262"/>
        <v>77.899999999999991</v>
      </c>
      <c r="Z2667" s="20">
        <f t="shared" si="260"/>
        <v>2174.2108129999997</v>
      </c>
      <c r="AA2667" s="59">
        <f t="shared" si="257"/>
        <v>42678</v>
      </c>
      <c r="AB2667" s="136">
        <f>'ZE Download'!Q94/1000</f>
        <v>152.93237500000001</v>
      </c>
      <c r="AC2667" s="179">
        <f>'ZE Download'!R94/1000</f>
        <v>341.22814599999998</v>
      </c>
      <c r="AD2667" s="179">
        <f>'ZE Download'!S94/1000</f>
        <v>447.63947899999999</v>
      </c>
      <c r="AE2667" s="179">
        <f>'ZE Download'!T94/1000</f>
        <v>329.241604</v>
      </c>
      <c r="AF2667" s="179">
        <f>'ZE Download'!U94/1000</f>
        <v>234.044646</v>
      </c>
      <c r="AG2667" s="179">
        <f>'ZE Download'!V94/1000</f>
        <v>30.825457999999998</v>
      </c>
      <c r="AH2667" s="179">
        <f>'ZE Download'!W94/1000</f>
        <v>69.730895999999987</v>
      </c>
      <c r="AI2667" s="28">
        <f t="shared" si="264"/>
        <v>0</v>
      </c>
      <c r="AJ2667" s="179">
        <f>'ZE Download'!X94/1000</f>
        <v>17.189687999999997</v>
      </c>
      <c r="AK2667" s="179">
        <f t="shared" si="273"/>
        <v>0</v>
      </c>
      <c r="AL2667" s="28">
        <f t="shared" si="274"/>
        <v>0</v>
      </c>
      <c r="AM2667" s="28"/>
      <c r="AN2667" s="28"/>
      <c r="AQ2667" s="24">
        <f t="shared" si="276"/>
        <v>1622.8322920000001</v>
      </c>
      <c r="AS2667" s="47">
        <f t="shared" si="277"/>
        <v>292.95</v>
      </c>
      <c r="AU2667" s="20">
        <f t="shared" si="261"/>
        <v>1915.7822920000001</v>
      </c>
      <c r="AW2667" s="20">
        <f t="shared" si="254"/>
        <v>258.42852099999959</v>
      </c>
    </row>
    <row r="2668" spans="1:49" x14ac:dyDescent="0.25">
      <c r="A2668" t="str">
        <f>VLOOKUP($B2668,'Cushing Balance'!$C$2:$E$500,3,TRUE)</f>
        <v>452016</v>
      </c>
      <c r="B2668" s="38">
        <v>42679</v>
      </c>
      <c r="C2668" s="32"/>
      <c r="D2668" s="136">
        <f>'ZE Download'!B95/1000</f>
        <v>308.18658299999998</v>
      </c>
      <c r="E2668" s="179">
        <f>'ZE Download'!C95/1000</f>
        <v>191.48412500000001</v>
      </c>
      <c r="F2668" s="179">
        <f>'ZE Download'!D95/1000</f>
        <v>337.94939600000004</v>
      </c>
      <c r="G2668" s="28"/>
      <c r="H2668" s="179">
        <f>'ZE Download'!E95/1000</f>
        <v>83.050354000000013</v>
      </c>
      <c r="I2668" s="179">
        <f>'ZE Download'!F95/1000</f>
        <v>63.798396000000004</v>
      </c>
      <c r="J2668" s="179">
        <f>'ZE Download'!G95/1000</f>
        <v>280.25660399999998</v>
      </c>
      <c r="K2668" s="179">
        <f>'ZE Download'!H95/1000</f>
        <v>57.379916999999999</v>
      </c>
      <c r="L2668" s="179">
        <f>'ZE Download'!I95/1000</f>
        <v>32.184167000000002</v>
      </c>
      <c r="M2668" s="180">
        <f t="shared" si="275"/>
        <v>320.19831199999999</v>
      </c>
      <c r="N2668" s="179">
        <f>'ZE Download'!K95/1000</f>
        <v>108.14241699999999</v>
      </c>
      <c r="O2668" s="179">
        <f>'ZE Download'!L95/1000</f>
        <v>85.035187999999991</v>
      </c>
      <c r="P2668" s="179">
        <f>'ZE Download'!M95/1000</f>
        <v>40.039292000000003</v>
      </c>
      <c r="Q2668" s="179">
        <f>'ZE Download'!N95/1000</f>
        <v>1.2857080000000001</v>
      </c>
      <c r="R2668" s="179">
        <f>'ZE Download'!P95/1000</f>
        <v>0</v>
      </c>
      <c r="S2668" s="180">
        <f>'ZE Download'!J95/1000</f>
        <v>320.19831199999999</v>
      </c>
      <c r="T2668" s="180">
        <f t="shared" si="272"/>
        <v>0</v>
      </c>
      <c r="V2668" s="24">
        <f t="shared" si="269"/>
        <v>1908.9904590000001</v>
      </c>
      <c r="X2668" s="5">
        <f t="shared" si="262"/>
        <v>77.899999999999991</v>
      </c>
      <c r="Z2668" s="20">
        <f t="shared" si="260"/>
        <v>1986.8904590000002</v>
      </c>
      <c r="AA2668" s="59">
        <f t="shared" si="257"/>
        <v>42679</v>
      </c>
      <c r="AB2668" s="136">
        <f>'ZE Download'!Q95/1000</f>
        <v>152.84995800000002</v>
      </c>
      <c r="AC2668" s="179">
        <f>'ZE Download'!R95/1000</f>
        <v>346.24466699999999</v>
      </c>
      <c r="AD2668" s="179">
        <f>'ZE Download'!S95/1000</f>
        <v>448.21722899999997</v>
      </c>
      <c r="AE2668" s="179">
        <f>'ZE Download'!T95/1000</f>
        <v>374.94202100000001</v>
      </c>
      <c r="AF2668" s="179">
        <f>'ZE Download'!U95/1000</f>
        <v>219.974333</v>
      </c>
      <c r="AG2668" s="179">
        <f>'ZE Download'!V95/1000</f>
        <v>37.166311999999998</v>
      </c>
      <c r="AH2668" s="179">
        <f>'ZE Download'!W95/1000</f>
        <v>69.801271</v>
      </c>
      <c r="AI2668" s="28">
        <f t="shared" si="264"/>
        <v>0</v>
      </c>
      <c r="AJ2668" s="179">
        <f>'ZE Download'!X95/1000</f>
        <v>16.775521000000001</v>
      </c>
      <c r="AK2668" s="179">
        <f t="shared" si="273"/>
        <v>0</v>
      </c>
      <c r="AL2668" s="28">
        <f t="shared" si="274"/>
        <v>0</v>
      </c>
      <c r="AM2668" s="28"/>
      <c r="AN2668" s="28"/>
      <c r="AQ2668" s="24">
        <f t="shared" si="276"/>
        <v>1665.9713120000001</v>
      </c>
      <c r="AS2668" s="47">
        <f t="shared" si="277"/>
        <v>292.95</v>
      </c>
      <c r="AU2668" s="20">
        <f t="shared" si="261"/>
        <v>1958.9213120000002</v>
      </c>
      <c r="AW2668" s="20">
        <f t="shared" si="254"/>
        <v>27.969147000000021</v>
      </c>
    </row>
    <row r="2669" spans="1:49" x14ac:dyDescent="0.25">
      <c r="A2669" t="str">
        <f>VLOOKUP($B2669,'Cushing Balance'!$C$2:$E$500,3,TRUE)</f>
        <v>452016</v>
      </c>
      <c r="B2669" s="38">
        <v>42680</v>
      </c>
      <c r="C2669" s="32"/>
      <c r="D2669" s="136">
        <f>'ZE Download'!B96/1000</f>
        <v>496.00554199999999</v>
      </c>
      <c r="E2669" s="179">
        <f>'ZE Download'!C96/1000</f>
        <v>174.98791699999998</v>
      </c>
      <c r="F2669" s="179">
        <f>'ZE Download'!D96/1000</f>
        <v>307.65937500000001</v>
      </c>
      <c r="G2669" s="28"/>
      <c r="H2669" s="179">
        <f>'ZE Download'!E96/1000</f>
        <v>102.25918799999999</v>
      </c>
      <c r="I2669" s="179">
        <f>'ZE Download'!F96/1000</f>
        <v>64.871688000000006</v>
      </c>
      <c r="J2669" s="179">
        <f>'ZE Download'!G96/1000</f>
        <v>289.523729</v>
      </c>
      <c r="K2669" s="179">
        <f>'ZE Download'!H96/1000</f>
        <v>60.474832999999997</v>
      </c>
      <c r="L2669" s="179">
        <f>'ZE Download'!I96/1000</f>
        <v>31.780707999999997</v>
      </c>
      <c r="M2669" s="180">
        <f t="shared" si="275"/>
        <v>350.84381199999996</v>
      </c>
      <c r="N2669" s="179">
        <f>'ZE Download'!K96/1000</f>
        <v>100.226354</v>
      </c>
      <c r="O2669" s="179">
        <f>'ZE Download'!L96/1000</f>
        <v>78.893687999999997</v>
      </c>
      <c r="P2669" s="179">
        <f>'ZE Download'!M96/1000</f>
        <v>40.119750000000003</v>
      </c>
      <c r="Q2669" s="179">
        <f>'ZE Download'!N96/1000</f>
        <v>2.8832080000000002</v>
      </c>
      <c r="R2669" s="179">
        <f>'ZE Download'!P96/1000</f>
        <v>0</v>
      </c>
      <c r="S2669" s="180">
        <f>'ZE Download'!J96/1000</f>
        <v>350.84381199999996</v>
      </c>
      <c r="T2669" s="180">
        <f t="shared" si="272"/>
        <v>0</v>
      </c>
      <c r="V2669" s="24">
        <f t="shared" si="269"/>
        <v>2100.5297919999998</v>
      </c>
      <c r="X2669" s="5">
        <f t="shared" si="262"/>
        <v>77.899999999999991</v>
      </c>
      <c r="Z2669" s="20">
        <f t="shared" si="260"/>
        <v>2178.4297919999999</v>
      </c>
      <c r="AA2669" s="59">
        <f t="shared" si="257"/>
        <v>42680</v>
      </c>
      <c r="AB2669" s="136">
        <f>'ZE Download'!Q96/1000</f>
        <v>150.64102099999999</v>
      </c>
      <c r="AC2669" s="179">
        <f>'ZE Download'!R96/1000</f>
        <v>325.61372899999998</v>
      </c>
      <c r="AD2669" s="179">
        <f>'ZE Download'!S96/1000</f>
        <v>408.43727100000001</v>
      </c>
      <c r="AE2669" s="179">
        <f>'ZE Download'!T96/1000</f>
        <v>283.71389600000003</v>
      </c>
      <c r="AF2669" s="179">
        <f>'ZE Download'!U96/1000</f>
        <v>228.28229199999998</v>
      </c>
      <c r="AG2669" s="179">
        <f>'ZE Download'!V96/1000</f>
        <v>34.551207999999995</v>
      </c>
      <c r="AH2669" s="179">
        <f>'ZE Download'!W96/1000</f>
        <v>65.177000000000007</v>
      </c>
      <c r="AI2669" s="28">
        <f t="shared" si="264"/>
        <v>0</v>
      </c>
      <c r="AJ2669" s="179">
        <f>'ZE Download'!X96/1000</f>
        <v>15.329853999999999</v>
      </c>
      <c r="AK2669" s="179">
        <f t="shared" si="273"/>
        <v>0</v>
      </c>
      <c r="AL2669" s="28">
        <f t="shared" si="274"/>
        <v>0</v>
      </c>
      <c r="AM2669" s="28"/>
      <c r="AN2669" s="28"/>
      <c r="AQ2669" s="24">
        <f t="shared" si="276"/>
        <v>1511.746271</v>
      </c>
      <c r="AS2669" s="47">
        <f t="shared" si="277"/>
        <v>292.95</v>
      </c>
      <c r="AU2669" s="20">
        <f t="shared" si="261"/>
        <v>1804.696271</v>
      </c>
      <c r="AW2669" s="20">
        <f t="shared" si="254"/>
        <v>373.73352099999988</v>
      </c>
    </row>
    <row r="2670" spans="1:49" x14ac:dyDescent="0.25">
      <c r="A2670" t="str">
        <f>VLOOKUP($B2670,'Cushing Balance'!$C$2:$E$500,3,TRUE)</f>
        <v>452016</v>
      </c>
      <c r="B2670" s="38">
        <v>42681</v>
      </c>
      <c r="C2670" s="32"/>
      <c r="D2670" s="136">
        <f>'ZE Download'!B97/1000</f>
        <v>489.80314600000003</v>
      </c>
      <c r="E2670" s="179">
        <f>'ZE Download'!C97/1000</f>
        <v>135.901771</v>
      </c>
      <c r="F2670" s="179">
        <f>'ZE Download'!D97/1000</f>
        <v>262.43033299999996</v>
      </c>
      <c r="G2670" s="28"/>
      <c r="H2670" s="179">
        <f>'ZE Download'!E97/1000</f>
        <v>94.581979000000004</v>
      </c>
      <c r="I2670" s="179">
        <f>'ZE Download'!F97/1000</f>
        <v>57.363082999999996</v>
      </c>
      <c r="J2670" s="179">
        <f>'ZE Download'!G97/1000</f>
        <v>286.51306199999999</v>
      </c>
      <c r="K2670" s="179">
        <f>'ZE Download'!H97/1000</f>
        <v>59.430833</v>
      </c>
      <c r="L2670" s="179">
        <f>'ZE Download'!I97/1000</f>
        <v>31.744417000000002</v>
      </c>
      <c r="M2670" s="180">
        <f t="shared" ref="M2670:M2712" si="278">S2670+T2670</f>
        <v>171.564167</v>
      </c>
      <c r="N2670" s="179">
        <f>'ZE Download'!K97/1000</f>
        <v>98.505542000000005</v>
      </c>
      <c r="O2670" s="179">
        <f>'ZE Download'!L97/1000</f>
        <v>84.46875</v>
      </c>
      <c r="P2670" s="179">
        <f>'ZE Download'!M97/1000</f>
        <v>39.369208</v>
      </c>
      <c r="Q2670" s="179">
        <f>'ZE Download'!N97/1000</f>
        <v>0.84458299999999997</v>
      </c>
      <c r="R2670" s="179">
        <f>'ZE Download'!P97/1000</f>
        <v>0</v>
      </c>
      <c r="S2670" s="180">
        <f>'ZE Download'!J97/1000</f>
        <v>341.564167</v>
      </c>
      <c r="T2670" s="180">
        <v>-170</v>
      </c>
      <c r="V2670" s="24">
        <f t="shared" si="269"/>
        <v>1812.5208740000003</v>
      </c>
      <c r="X2670" s="5">
        <f t="shared" si="262"/>
        <v>77.899999999999991</v>
      </c>
      <c r="Z2670" s="20">
        <f t="shared" si="260"/>
        <v>1890.4208740000004</v>
      </c>
      <c r="AA2670" s="59">
        <f t="shared" si="257"/>
        <v>42681</v>
      </c>
      <c r="AB2670" s="136">
        <f>'ZE Download'!Q97/1000</f>
        <v>151.69372899999999</v>
      </c>
      <c r="AC2670" s="179">
        <f>'ZE Download'!R97/1000</f>
        <v>342.27954199999999</v>
      </c>
      <c r="AD2670" s="179">
        <f>'ZE Download'!S97/1000</f>
        <v>443.99745799999999</v>
      </c>
      <c r="AE2670" s="179">
        <f>'ZE Download'!T97/1000</f>
        <v>309.46741700000001</v>
      </c>
      <c r="AF2670" s="179">
        <f>'ZE Download'!U97/1000</f>
        <v>228.54068799999999</v>
      </c>
      <c r="AG2670" s="179">
        <f>'ZE Download'!V97/1000</f>
        <v>16.093167000000001</v>
      </c>
      <c r="AH2670" s="179">
        <f>'ZE Download'!W97/1000</f>
        <v>67.067645999999996</v>
      </c>
      <c r="AI2670" s="28">
        <f t="shared" si="264"/>
        <v>0</v>
      </c>
      <c r="AJ2670" s="179">
        <f>'ZE Download'!X97/1000</f>
        <v>15.166333</v>
      </c>
      <c r="AK2670" s="179">
        <f t="shared" si="273"/>
        <v>0</v>
      </c>
      <c r="AL2670" s="28">
        <f t="shared" si="274"/>
        <v>0</v>
      </c>
      <c r="AM2670" s="28"/>
      <c r="AN2670" s="28"/>
      <c r="AQ2670" s="24">
        <f t="shared" si="276"/>
        <v>1574.3059799999999</v>
      </c>
      <c r="AS2670" s="47">
        <f t="shared" si="277"/>
        <v>292.95</v>
      </c>
      <c r="AU2670" s="20">
        <f t="shared" si="261"/>
        <v>1867.2559799999999</v>
      </c>
      <c r="AW2670" s="20">
        <f t="shared" si="254"/>
        <v>23.164894000000459</v>
      </c>
    </row>
    <row r="2671" spans="1:49" x14ac:dyDescent="0.25">
      <c r="A2671" t="str">
        <f>VLOOKUP($B2671,'Cushing Balance'!$C$2:$E$500,3,TRUE)</f>
        <v>452016</v>
      </c>
      <c r="B2671" s="38">
        <v>42682</v>
      </c>
      <c r="C2671" s="32"/>
      <c r="D2671" s="136">
        <f>'ZE Download'!B98/1000</f>
        <v>68.599208000000004</v>
      </c>
      <c r="E2671" s="179">
        <f>'ZE Download'!C98/1000</f>
        <v>139.21283300000002</v>
      </c>
      <c r="F2671" s="179">
        <f>'ZE Download'!D98/1000</f>
        <v>266.75349999999997</v>
      </c>
      <c r="G2671" s="28"/>
      <c r="H2671" s="179">
        <f>'ZE Download'!E98/1000</f>
        <v>72.500541999999996</v>
      </c>
      <c r="I2671" s="179">
        <f>'ZE Download'!F98/1000</f>
        <v>55.294958000000001</v>
      </c>
      <c r="J2671" s="179">
        <f>'ZE Download'!G98/1000</f>
        <v>279.23639600000001</v>
      </c>
      <c r="K2671" s="179">
        <f>'ZE Download'!H98/1000</f>
        <v>59.375917000000001</v>
      </c>
      <c r="L2671" s="179">
        <f>'ZE Download'!I98/1000</f>
        <v>31.570021000000001</v>
      </c>
      <c r="M2671" s="180">
        <f t="shared" si="278"/>
        <v>293.66120799999999</v>
      </c>
      <c r="N2671" s="179">
        <f>'ZE Download'!K98/1000</f>
        <v>109.246458</v>
      </c>
      <c r="O2671" s="179">
        <f>'ZE Download'!L98/1000</f>
        <v>85.604624999999999</v>
      </c>
      <c r="P2671" s="179">
        <f>'ZE Download'!M98/1000</f>
        <v>38.793438000000002</v>
      </c>
      <c r="Q2671" s="179">
        <f>'ZE Download'!N98/1000</f>
        <v>0.89856199999999997</v>
      </c>
      <c r="R2671" s="179">
        <f>'ZE Download'!P98/1000</f>
        <v>0</v>
      </c>
      <c r="S2671" s="180">
        <f>'ZE Download'!J98/1000</f>
        <v>293.66120799999999</v>
      </c>
      <c r="T2671" s="180">
        <v>0</v>
      </c>
      <c r="V2671" s="24">
        <f t="shared" si="269"/>
        <v>1500.7476659999998</v>
      </c>
      <c r="X2671" s="5">
        <f t="shared" si="262"/>
        <v>77.899999999999991</v>
      </c>
      <c r="Z2671" s="20">
        <f t="shared" si="260"/>
        <v>1578.6476659999998</v>
      </c>
      <c r="AA2671" s="59">
        <f>B2671</f>
        <v>42682</v>
      </c>
      <c r="AB2671" s="136">
        <f>'ZE Download'!Q98/1000</f>
        <v>151.73656199999999</v>
      </c>
      <c r="AC2671" s="179">
        <f>'ZE Download'!R98/1000</f>
        <v>316.89752099999998</v>
      </c>
      <c r="AD2671" s="179">
        <f>'ZE Download'!S98/1000</f>
        <v>450</v>
      </c>
      <c r="AE2671" s="179">
        <f>'ZE Download'!T98/1000</f>
        <v>385.77052100000003</v>
      </c>
      <c r="AF2671" s="179">
        <f>'ZE Download'!U98/1000</f>
        <v>227.23391699999999</v>
      </c>
      <c r="AG2671" s="179">
        <f>'ZE Download'!V98/1000</f>
        <v>35.834667000000003</v>
      </c>
      <c r="AH2671" s="179">
        <f>'ZE Download'!W98/1000</f>
        <v>52.089666999999999</v>
      </c>
      <c r="AI2671" s="28">
        <f t="shared" si="264"/>
        <v>0</v>
      </c>
      <c r="AJ2671" s="179">
        <f>'ZE Download'!X98/1000</f>
        <v>16.158708000000001</v>
      </c>
      <c r="AK2671" s="179">
        <f t="shared" si="273"/>
        <v>0</v>
      </c>
      <c r="AL2671" s="28">
        <f t="shared" si="274"/>
        <v>0</v>
      </c>
      <c r="AM2671" s="28"/>
      <c r="AN2671" s="28"/>
      <c r="AQ2671" s="24">
        <f t="shared" ref="AQ2671:AQ2699" si="279">SUM(AB2671:AO2671)</f>
        <v>1635.7215629999998</v>
      </c>
      <c r="AS2671" s="47">
        <f t="shared" si="277"/>
        <v>292.95</v>
      </c>
      <c r="AU2671" s="20">
        <f t="shared" si="261"/>
        <v>1928.6715629999999</v>
      </c>
      <c r="AW2671" s="20">
        <f t="shared" si="254"/>
        <v>-350.02389700000003</v>
      </c>
    </row>
    <row r="2672" spans="1:49" x14ac:dyDescent="0.25">
      <c r="A2672" t="str">
        <f>VLOOKUP($B2672,'Cushing Balance'!$C$2:$E$500,3,TRUE)</f>
        <v>452016</v>
      </c>
      <c r="B2672" s="38">
        <v>42683</v>
      </c>
      <c r="C2672" s="32"/>
      <c r="D2672" s="136">
        <f>'ZE Download'!B99/1000</f>
        <v>471.07266700000002</v>
      </c>
      <c r="E2672" s="179">
        <f>'ZE Download'!C99/1000</f>
        <v>152.94704199999998</v>
      </c>
      <c r="F2672" s="179">
        <f>'ZE Download'!D99/1000</f>
        <v>310.63277099999999</v>
      </c>
      <c r="G2672" s="28"/>
      <c r="H2672" s="179">
        <f>'ZE Download'!E99/1000</f>
        <v>77.039020999999991</v>
      </c>
      <c r="I2672" s="179">
        <f>'ZE Download'!F99/1000</f>
        <v>46.819457999999997</v>
      </c>
      <c r="J2672" s="179">
        <f>'ZE Download'!G99/1000</f>
        <v>282.57691700000004</v>
      </c>
      <c r="K2672" s="179">
        <f>'ZE Download'!H99/1000</f>
        <v>64.232438000000002</v>
      </c>
      <c r="L2672" s="179">
        <f>'ZE Download'!I99/1000</f>
        <v>31.603707999999997</v>
      </c>
      <c r="M2672" s="180">
        <f t="shared" si="278"/>
        <v>347.44314600000001</v>
      </c>
      <c r="N2672" s="179">
        <f>'ZE Download'!K99/1000</f>
        <v>96.482562000000001</v>
      </c>
      <c r="O2672" s="179">
        <f>'ZE Download'!L99/1000</f>
        <v>85.453749999999999</v>
      </c>
      <c r="P2672" s="179">
        <f>'ZE Download'!M99/1000</f>
        <v>37.299561999999995</v>
      </c>
      <c r="Q2672" s="179">
        <f>'ZE Download'!N99/1000</f>
        <v>1.3588750000000001</v>
      </c>
      <c r="R2672" s="179">
        <f>'ZE Download'!P99/1000</f>
        <v>0</v>
      </c>
      <c r="S2672" s="180">
        <f>'ZE Download'!J99/1000</f>
        <v>347.44314600000001</v>
      </c>
      <c r="T2672" s="180">
        <f>T2671</f>
        <v>0</v>
      </c>
      <c r="V2672" s="24">
        <f t="shared" si="269"/>
        <v>2004.9619169999999</v>
      </c>
      <c r="X2672" s="5">
        <f t="shared" si="262"/>
        <v>77.899999999999991</v>
      </c>
      <c r="Z2672" s="20">
        <f t="shared" si="260"/>
        <v>2082.8619169999997</v>
      </c>
      <c r="AA2672" s="59">
        <f t="shared" si="257"/>
        <v>42683</v>
      </c>
      <c r="AB2672" s="136">
        <f>'ZE Download'!Q99/1000</f>
        <v>150.823792</v>
      </c>
      <c r="AC2672" s="179">
        <f>'ZE Download'!R99/1000</f>
        <v>355.12095799999997</v>
      </c>
      <c r="AD2672" s="179">
        <f>'ZE Download'!S99/1000</f>
        <v>450</v>
      </c>
      <c r="AE2672" s="179">
        <f>'ZE Download'!T99/1000</f>
        <v>380.63650000000001</v>
      </c>
      <c r="AF2672" s="179">
        <f>'ZE Download'!U99/1000</f>
        <v>205.7525</v>
      </c>
      <c r="AG2672" s="179">
        <f>'ZE Download'!V99/1000</f>
        <v>35.292707999999998</v>
      </c>
      <c r="AH2672" s="179">
        <f>'ZE Download'!W99/1000</f>
        <v>61.045375</v>
      </c>
      <c r="AI2672" s="28">
        <f t="shared" si="264"/>
        <v>0</v>
      </c>
      <c r="AJ2672" s="179">
        <f>'ZE Download'!X99/1000</f>
        <v>16.530042000000002</v>
      </c>
      <c r="AK2672" s="179">
        <f t="shared" si="273"/>
        <v>0</v>
      </c>
      <c r="AL2672" s="28">
        <f t="shared" si="274"/>
        <v>0</v>
      </c>
      <c r="AM2672" s="28"/>
      <c r="AN2672" s="28"/>
      <c r="AQ2672" s="24">
        <f t="shared" si="279"/>
        <v>1655.201875</v>
      </c>
      <c r="AS2672" s="47">
        <f t="shared" si="277"/>
        <v>292.95</v>
      </c>
      <c r="AU2672" s="20">
        <f t="shared" si="261"/>
        <v>1948.151875</v>
      </c>
      <c r="AW2672" s="20">
        <f t="shared" si="254"/>
        <v>134.7100419999997</v>
      </c>
    </row>
    <row r="2673" spans="1:51" x14ac:dyDescent="0.25">
      <c r="A2673" t="str">
        <f>VLOOKUP($B2673,'Cushing Balance'!$C$2:$E$500,3,TRUE)</f>
        <v>452016</v>
      </c>
      <c r="B2673" s="38">
        <v>42684</v>
      </c>
      <c r="C2673" s="32"/>
      <c r="D2673" s="136">
        <f>'ZE Download'!B100/1000</f>
        <v>290.641729</v>
      </c>
      <c r="E2673" s="179">
        <f>'ZE Download'!C100/1000</f>
        <v>140.82370800000001</v>
      </c>
      <c r="F2673" s="179">
        <f>'ZE Download'!D100/1000</f>
        <v>301.09079200000002</v>
      </c>
      <c r="G2673" s="28"/>
      <c r="H2673" s="179">
        <f>'ZE Download'!E100/1000</f>
        <v>71.46514599999999</v>
      </c>
      <c r="I2673" s="179">
        <f>'ZE Download'!F100/1000</f>
        <v>29.955417000000001</v>
      </c>
      <c r="J2673" s="179">
        <f>'ZE Download'!G100/1000</f>
        <v>280.11139600000001</v>
      </c>
      <c r="K2673" s="179">
        <f>'ZE Download'!H100/1000</f>
        <v>55.337167000000001</v>
      </c>
      <c r="L2673" s="179">
        <f>'ZE Download'!I100/1000</f>
        <v>31.580207999999999</v>
      </c>
      <c r="M2673" s="180">
        <f t="shared" si="278"/>
        <v>334.688042</v>
      </c>
      <c r="N2673" s="179">
        <f>'ZE Download'!K100/1000</f>
        <v>96.228250000000003</v>
      </c>
      <c r="O2673" s="179">
        <f>'ZE Download'!L100/1000</f>
        <v>83.120104000000012</v>
      </c>
      <c r="P2673" s="179">
        <f>'ZE Download'!M100/1000</f>
        <v>39.130687999999999</v>
      </c>
      <c r="Q2673" s="179">
        <f>'ZE Download'!N100/1000</f>
        <v>1.5516880000000002</v>
      </c>
      <c r="R2673" s="179">
        <f>'ZE Download'!P100/1000</f>
        <v>0</v>
      </c>
      <c r="S2673" s="180">
        <f>'ZE Download'!J100/1000</f>
        <v>334.688042</v>
      </c>
      <c r="T2673" s="180">
        <f>T2672</f>
        <v>0</v>
      </c>
      <c r="V2673" s="24">
        <f t="shared" si="269"/>
        <v>1755.7243350000001</v>
      </c>
      <c r="X2673" s="5">
        <f t="shared" si="262"/>
        <v>77.899999999999991</v>
      </c>
      <c r="Z2673" s="20">
        <f t="shared" si="260"/>
        <v>1833.6243350000002</v>
      </c>
      <c r="AA2673" s="59">
        <f t="shared" si="257"/>
        <v>42684</v>
      </c>
      <c r="AB2673" s="136">
        <f>'ZE Download'!Q100/1000</f>
        <v>151.89837499999999</v>
      </c>
      <c r="AC2673" s="179">
        <f>'ZE Download'!R100/1000</f>
        <v>310.59752100000003</v>
      </c>
      <c r="AD2673" s="179">
        <f>'ZE Download'!S100/1000</f>
        <v>450</v>
      </c>
      <c r="AE2673" s="179">
        <f>'ZE Download'!T100/1000</f>
        <v>328.23568800000004</v>
      </c>
      <c r="AF2673" s="179">
        <f>'ZE Download'!U100/1000</f>
        <v>218.33525</v>
      </c>
      <c r="AG2673" s="179">
        <f>'ZE Download'!V100/1000</f>
        <v>33.999521000000001</v>
      </c>
      <c r="AH2673" s="179">
        <f>'ZE Download'!W100/1000</f>
        <v>52.220438000000001</v>
      </c>
      <c r="AI2673" s="28">
        <f t="shared" si="264"/>
        <v>0</v>
      </c>
      <c r="AJ2673" s="179">
        <f>'ZE Download'!X100/1000</f>
        <v>16.632874999999999</v>
      </c>
      <c r="AK2673" s="179">
        <f t="shared" si="273"/>
        <v>0</v>
      </c>
      <c r="AL2673" s="28">
        <f t="shared" si="274"/>
        <v>0</v>
      </c>
      <c r="AM2673" s="28"/>
      <c r="AN2673" s="28"/>
      <c r="AQ2673" s="24">
        <f t="shared" si="279"/>
        <v>1561.9196680000002</v>
      </c>
      <c r="AS2673" s="47">
        <f t="shared" si="277"/>
        <v>292.95</v>
      </c>
      <c r="AU2673" s="20">
        <f t="shared" si="261"/>
        <v>1854.8696680000003</v>
      </c>
      <c r="AW2673" s="20">
        <f t="shared" si="254"/>
        <v>-21.245333000000073</v>
      </c>
    </row>
    <row r="2674" spans="1:51" x14ac:dyDescent="0.25">
      <c r="A2674" t="str">
        <f>VLOOKUP($B2674,'Cushing Balance'!$C$2:$E$500,3,TRUE)</f>
        <v>452016</v>
      </c>
      <c r="B2674" s="38">
        <v>42685</v>
      </c>
      <c r="C2674" s="32"/>
      <c r="D2674" s="136">
        <f>'ZE Download'!B101/1000</f>
        <v>416.64485400000001</v>
      </c>
      <c r="E2674" s="179">
        <f>'ZE Download'!C101/1000</f>
        <v>139.02647899999999</v>
      </c>
      <c r="F2674" s="179">
        <f>'ZE Download'!D101/1000</f>
        <v>282.59356199999996</v>
      </c>
      <c r="G2674" s="28"/>
      <c r="H2674" s="179">
        <f>'ZE Download'!E101/1000</f>
        <v>83.127291999999997</v>
      </c>
      <c r="I2674" s="179">
        <f>'ZE Download'!F101/1000</f>
        <v>66.698625000000007</v>
      </c>
      <c r="J2674" s="179">
        <f>'ZE Download'!G101/1000</f>
        <v>263.83087499999999</v>
      </c>
      <c r="K2674" s="179">
        <f>'ZE Download'!H101/1000</f>
        <v>66.552854000000011</v>
      </c>
      <c r="L2674" s="179">
        <f>'ZE Download'!I101/1000</f>
        <v>31.453979</v>
      </c>
      <c r="M2674" s="180">
        <f t="shared" si="278"/>
        <v>219.000562</v>
      </c>
      <c r="N2674" s="179">
        <f>'ZE Download'!K101/1000</f>
        <v>96.017562000000012</v>
      </c>
      <c r="O2674" s="179">
        <f>'ZE Download'!L101/1000</f>
        <v>85.665292000000008</v>
      </c>
      <c r="P2674" s="179">
        <f>'ZE Download'!M101/1000</f>
        <v>39.164583</v>
      </c>
      <c r="Q2674" s="179">
        <f>'ZE Download'!N101/1000</f>
        <v>0.92868799999999996</v>
      </c>
      <c r="R2674" s="179">
        <f>'ZE Download'!P101/1000</f>
        <v>0</v>
      </c>
      <c r="S2674" s="180">
        <f>'ZE Download'!J101/1000</f>
        <v>329.000562</v>
      </c>
      <c r="T2674" s="180">
        <v>-110</v>
      </c>
      <c r="V2674" s="24">
        <f t="shared" si="269"/>
        <v>1790.7052069999997</v>
      </c>
      <c r="X2674" s="5">
        <f t="shared" si="262"/>
        <v>77.899999999999991</v>
      </c>
      <c r="Z2674" s="20">
        <f t="shared" si="260"/>
        <v>1868.6052069999998</v>
      </c>
      <c r="AA2674" s="59">
        <f t="shared" si="257"/>
        <v>42685</v>
      </c>
      <c r="AB2674" s="136">
        <f>'ZE Download'!Q101/1000</f>
        <v>151.71779199999997</v>
      </c>
      <c r="AC2674" s="179">
        <f>'ZE Download'!R101/1000</f>
        <v>352.61847899999998</v>
      </c>
      <c r="AD2674" s="179">
        <f>'ZE Download'!S101/1000</f>
        <v>444.873062</v>
      </c>
      <c r="AE2674" s="179">
        <f>'ZE Download'!T101/1000</f>
        <v>361.252792</v>
      </c>
      <c r="AF2674" s="179">
        <f>'ZE Download'!U101/1000</f>
        <v>172.74670800000001</v>
      </c>
      <c r="AG2674" s="179">
        <f>'ZE Download'!V101/1000</f>
        <v>35.070917000000001</v>
      </c>
      <c r="AH2674" s="179">
        <f>'ZE Download'!W101/1000</f>
        <v>62.779145999999997</v>
      </c>
      <c r="AI2674" s="28">
        <f t="shared" si="264"/>
        <v>0</v>
      </c>
      <c r="AJ2674" s="179">
        <f>'ZE Download'!X101/1000</f>
        <v>16.950812000000003</v>
      </c>
      <c r="AK2674" s="179">
        <f t="shared" si="273"/>
        <v>0</v>
      </c>
      <c r="AL2674" s="28">
        <f t="shared" si="274"/>
        <v>0</v>
      </c>
      <c r="AM2674" s="28"/>
      <c r="AN2674" s="28"/>
      <c r="AQ2674" s="24">
        <f t="shared" si="279"/>
        <v>1598.0097080000003</v>
      </c>
      <c r="AS2674" s="47">
        <f t="shared" si="277"/>
        <v>292.95</v>
      </c>
      <c r="AU2674" s="20">
        <f t="shared" si="261"/>
        <v>1890.9597080000003</v>
      </c>
      <c r="AW2674" s="20">
        <f t="shared" si="254"/>
        <v>-22.354501000000482</v>
      </c>
    </row>
    <row r="2675" spans="1:51" x14ac:dyDescent="0.25">
      <c r="A2675" t="str">
        <f>VLOOKUP($B2675,'Cushing Balance'!$C$2:$E$500,3,TRUE)</f>
        <v>462016</v>
      </c>
      <c r="B2675" s="38">
        <v>42686</v>
      </c>
      <c r="C2675" s="32"/>
      <c r="D2675" s="136">
        <f>'ZE Download'!B102/1000</f>
        <v>468.51008300000001</v>
      </c>
      <c r="E2675" s="179">
        <f>'ZE Download'!C102/1000</f>
        <v>137.09768800000001</v>
      </c>
      <c r="F2675" s="179">
        <f>'ZE Download'!D102/1000</f>
        <v>330.64197899999999</v>
      </c>
      <c r="G2675" s="28"/>
      <c r="H2675" s="179">
        <f>'ZE Download'!E102/1000</f>
        <v>105.331292</v>
      </c>
      <c r="I2675" s="179">
        <f>'ZE Download'!F102/1000</f>
        <v>50.895333000000001</v>
      </c>
      <c r="J2675" s="179">
        <f>'ZE Download'!G102/1000</f>
        <v>289.36727100000002</v>
      </c>
      <c r="K2675" s="179">
        <f>'ZE Download'!H102/1000</f>
        <v>81.931375000000003</v>
      </c>
      <c r="L2675" s="179">
        <f>'ZE Download'!I102/1000</f>
        <v>31.605854000000001</v>
      </c>
      <c r="M2675" s="180">
        <f t="shared" si="278"/>
        <v>308.13547899999998</v>
      </c>
      <c r="N2675" s="179">
        <f>'ZE Download'!K102/1000</f>
        <v>95.956896</v>
      </c>
      <c r="O2675" s="179">
        <f>'ZE Download'!L102/1000</f>
        <v>86.878792000000004</v>
      </c>
      <c r="P2675" s="179">
        <f>'ZE Download'!M102/1000</f>
        <v>38.193311999999999</v>
      </c>
      <c r="Q2675" s="179">
        <f>'ZE Download'!N102/1000</f>
        <v>1.903292</v>
      </c>
      <c r="R2675" s="179">
        <f>'ZE Download'!P102/1000</f>
        <v>0</v>
      </c>
      <c r="S2675" s="180">
        <f>'ZE Download'!J102/1000</f>
        <v>308.13547899999998</v>
      </c>
      <c r="T2675" s="180">
        <v>0</v>
      </c>
      <c r="V2675" s="24">
        <f t="shared" si="269"/>
        <v>2026.4486459999998</v>
      </c>
      <c r="X2675" s="5">
        <f t="shared" si="262"/>
        <v>77.899999999999991</v>
      </c>
      <c r="Z2675" s="20">
        <f t="shared" si="260"/>
        <v>2104.3486459999999</v>
      </c>
      <c r="AA2675" s="59">
        <f>B2675</f>
        <v>42686</v>
      </c>
      <c r="AB2675" s="136">
        <f>'ZE Download'!Q102/1000</f>
        <v>148.65358300000003</v>
      </c>
      <c r="AC2675" s="179">
        <f>'ZE Download'!R102/1000</f>
        <v>317.916583</v>
      </c>
      <c r="AD2675" s="179">
        <f>'ZE Download'!S102/1000</f>
        <v>436.168271</v>
      </c>
      <c r="AE2675" s="179">
        <f>'ZE Download'!T102/1000</f>
        <v>345.58247899999998</v>
      </c>
      <c r="AF2675" s="179">
        <f>'ZE Download'!U102/1000</f>
        <v>115.45052099999999</v>
      </c>
      <c r="AG2675" s="179">
        <f>'ZE Download'!V102/1000</f>
        <v>34.467438000000001</v>
      </c>
      <c r="AH2675" s="179">
        <f>'ZE Download'!W102/1000</f>
        <v>73.609562000000011</v>
      </c>
      <c r="AI2675" s="28">
        <f t="shared" si="264"/>
        <v>0</v>
      </c>
      <c r="AJ2675" s="179">
        <f>'ZE Download'!X102/1000</f>
        <v>16.698478999999999</v>
      </c>
      <c r="AK2675" s="179">
        <f t="shared" si="273"/>
        <v>0</v>
      </c>
      <c r="AL2675" s="28">
        <f t="shared" si="274"/>
        <v>0</v>
      </c>
      <c r="AM2675" s="28"/>
      <c r="AN2675" s="28"/>
      <c r="AQ2675" s="24">
        <f t="shared" si="279"/>
        <v>1488.5469159999998</v>
      </c>
      <c r="AS2675" s="47">
        <f t="shared" si="277"/>
        <v>292.95</v>
      </c>
      <c r="AU2675" s="20">
        <f t="shared" si="261"/>
        <v>1781.4969159999998</v>
      </c>
      <c r="AW2675" s="20">
        <f t="shared" si="254"/>
        <v>322.85173000000009</v>
      </c>
    </row>
    <row r="2676" spans="1:51" x14ac:dyDescent="0.25">
      <c r="A2676" t="str">
        <f>VLOOKUP($B2676,'Cushing Balance'!$C$2:$E$500,3,TRUE)</f>
        <v>462016</v>
      </c>
      <c r="B2676" s="38">
        <v>42687</v>
      </c>
      <c r="C2676" s="32"/>
      <c r="D2676" s="136">
        <f>'ZE Download'!B103/1000</f>
        <v>439.31727100000001</v>
      </c>
      <c r="E2676" s="179">
        <f>'ZE Download'!C103/1000</f>
        <v>136.33043799999999</v>
      </c>
      <c r="F2676" s="179">
        <f>'ZE Download'!D103/1000</f>
        <v>281.33547899999996</v>
      </c>
      <c r="G2676" s="28"/>
      <c r="H2676" s="179">
        <f>'ZE Download'!E103/1000</f>
        <v>79.440124999999995</v>
      </c>
      <c r="I2676" s="179">
        <f>'ZE Download'!F103/1000</f>
        <v>58.459249999999997</v>
      </c>
      <c r="J2676" s="179">
        <f>'ZE Download'!G103/1000</f>
        <v>281.00518800000003</v>
      </c>
      <c r="K2676" s="179">
        <f>'ZE Download'!H103/1000</f>
        <v>80.941271</v>
      </c>
      <c r="L2676" s="179">
        <f>'ZE Download'!I103/1000</f>
        <v>32.074750000000002</v>
      </c>
      <c r="M2676" s="180">
        <f t="shared" si="278"/>
        <v>316.596542</v>
      </c>
      <c r="N2676" s="179">
        <f>'ZE Download'!K103/1000</f>
        <v>98.136395999999991</v>
      </c>
      <c r="O2676" s="179">
        <f>'ZE Download'!L103/1000</f>
        <v>78.301124999999999</v>
      </c>
      <c r="P2676" s="179">
        <f>'ZE Download'!M103/1000</f>
        <v>39.224771000000004</v>
      </c>
      <c r="Q2676" s="179">
        <f>'ZE Download'!N103/1000</f>
        <v>3.255188</v>
      </c>
      <c r="R2676" s="179">
        <f>'ZE Download'!P103/1000</f>
        <v>0</v>
      </c>
      <c r="S2676" s="180">
        <f>'ZE Download'!J103/1000</f>
        <v>316.596542</v>
      </c>
      <c r="T2676" s="180">
        <f>T2675</f>
        <v>0</v>
      </c>
      <c r="V2676" s="24">
        <f t="shared" si="269"/>
        <v>1924.4177939999997</v>
      </c>
      <c r="X2676" s="5">
        <f t="shared" si="262"/>
        <v>77.899999999999991</v>
      </c>
      <c r="Z2676" s="20">
        <f t="shared" si="260"/>
        <v>2002.3177939999998</v>
      </c>
      <c r="AA2676" s="59">
        <f>B2676</f>
        <v>42687</v>
      </c>
      <c r="AB2676" s="136">
        <f>'ZE Download'!Q103/1000</f>
        <v>137.13093799999999</v>
      </c>
      <c r="AC2676" s="179">
        <f>'ZE Download'!R103/1000</f>
        <v>349.70883299999997</v>
      </c>
      <c r="AD2676" s="179">
        <f>'ZE Download'!S103/1000</f>
        <v>449.50520799999998</v>
      </c>
      <c r="AE2676" s="179">
        <f>'ZE Download'!T103/1000</f>
        <v>348.78583299999997</v>
      </c>
      <c r="AF2676" s="179">
        <f>'ZE Download'!U103/1000</f>
        <v>112.44918799999999</v>
      </c>
      <c r="AG2676" s="179">
        <f>'ZE Download'!V103/1000</f>
        <v>32.504624999999997</v>
      </c>
      <c r="AH2676" s="179">
        <f>'ZE Download'!W103/1000</f>
        <v>73.07956200000001</v>
      </c>
      <c r="AI2676" s="28">
        <f t="shared" si="264"/>
        <v>0</v>
      </c>
      <c r="AJ2676" s="179">
        <f>'ZE Download'!X103/1000</f>
        <v>15.960521</v>
      </c>
      <c r="AK2676" s="179">
        <f t="shared" ref="AK2676:AL2679" si="280">AVERAGE(AK2661:AK2675)</f>
        <v>0</v>
      </c>
      <c r="AL2676" s="28">
        <f t="shared" si="280"/>
        <v>0</v>
      </c>
      <c r="AM2676" s="28"/>
      <c r="AN2676" s="28"/>
      <c r="AQ2676" s="24">
        <f t="shared" si="279"/>
        <v>1519.1247079999998</v>
      </c>
      <c r="AS2676" s="47">
        <f t="shared" si="277"/>
        <v>292.95</v>
      </c>
      <c r="AU2676" s="20">
        <f t="shared" si="261"/>
        <v>1812.0747079999999</v>
      </c>
      <c r="AW2676" s="20">
        <f t="shared" si="254"/>
        <v>190.24308599999995</v>
      </c>
    </row>
    <row r="2677" spans="1:51" x14ac:dyDescent="0.25">
      <c r="A2677" t="str">
        <f>VLOOKUP($B2677,'Cushing Balance'!$C$2:$E$500,3,TRUE)</f>
        <v>462016</v>
      </c>
      <c r="B2677" s="38">
        <v>42688</v>
      </c>
      <c r="C2677" s="32"/>
      <c r="D2677" s="136">
        <f>'ZE Download'!B104/1000</f>
        <v>0</v>
      </c>
      <c r="E2677" s="179">
        <f>'ZE Download'!C104/1000</f>
        <v>131.83758300000002</v>
      </c>
      <c r="F2677" s="179">
        <f>'ZE Download'!D104/1000</f>
        <v>222.414625</v>
      </c>
      <c r="G2677" s="28"/>
      <c r="H2677" s="179">
        <f>'ZE Download'!E104/1000</f>
        <v>55.559916999999999</v>
      </c>
      <c r="I2677" s="179">
        <f>'ZE Download'!F104/1000</f>
        <v>33.601792000000003</v>
      </c>
      <c r="J2677" s="179">
        <f>'ZE Download'!G104/1000</f>
        <v>167.12845800000002</v>
      </c>
      <c r="K2677" s="179">
        <f>'ZE Download'!H104/1000</f>
        <v>87.482229000000004</v>
      </c>
      <c r="L2677" s="179">
        <f>'ZE Download'!I104/1000</f>
        <v>31.944354000000001</v>
      </c>
      <c r="M2677" s="180">
        <f t="shared" si="278"/>
        <v>167.02266700000001</v>
      </c>
      <c r="N2677" s="179">
        <f>'ZE Download'!K104/1000</f>
        <v>96.751437999999993</v>
      </c>
      <c r="O2677" s="179">
        <f>'ZE Download'!L104/1000</f>
        <v>85.556604000000007</v>
      </c>
      <c r="P2677" s="179">
        <f>'ZE Download'!M104/1000</f>
        <v>39.335417</v>
      </c>
      <c r="Q2677" s="179">
        <f>'ZE Download'!N104/1000</f>
        <v>1.248167</v>
      </c>
      <c r="R2677" s="179">
        <f>'ZE Download'!P104/1000</f>
        <v>0</v>
      </c>
      <c r="S2677" s="180">
        <f>'ZE Download'!J104/1000</f>
        <v>297.02266700000001</v>
      </c>
      <c r="T2677" s="180">
        <v>-130</v>
      </c>
      <c r="V2677" s="24">
        <f t="shared" si="269"/>
        <v>1119.883251</v>
      </c>
      <c r="X2677" s="5">
        <f t="shared" si="262"/>
        <v>77.899999999999991</v>
      </c>
      <c r="Z2677" s="20">
        <f t="shared" si="260"/>
        <v>1197.7832510000001</v>
      </c>
      <c r="AA2677" s="59">
        <f t="shared" si="257"/>
        <v>42688</v>
      </c>
      <c r="AB2677" s="136">
        <f>'ZE Download'!Q104/1000</f>
        <v>152.15339600000001</v>
      </c>
      <c r="AC2677" s="179">
        <f>'ZE Download'!R104/1000</f>
        <v>354.157625</v>
      </c>
      <c r="AD2677" s="179">
        <f>'ZE Download'!S104/1000</f>
        <v>446.35960399999999</v>
      </c>
      <c r="AE2677" s="179">
        <f>'ZE Download'!T104/1000</f>
        <v>260.17143799999997</v>
      </c>
      <c r="AF2677" s="179">
        <f>'ZE Download'!U104/1000</f>
        <v>120.457375</v>
      </c>
      <c r="AG2677" s="179">
        <f>'ZE Download'!V104/1000</f>
        <v>31.288250000000001</v>
      </c>
      <c r="AH2677" s="179">
        <f>'ZE Download'!W104/1000</f>
        <v>67.085979000000009</v>
      </c>
      <c r="AI2677" s="28">
        <f t="shared" si="264"/>
        <v>0</v>
      </c>
      <c r="AJ2677" s="179">
        <f>'ZE Download'!X104/1000</f>
        <v>5.6654790000000004</v>
      </c>
      <c r="AK2677" s="179">
        <f t="shared" si="280"/>
        <v>0</v>
      </c>
      <c r="AL2677" s="28">
        <f t="shared" si="280"/>
        <v>0</v>
      </c>
      <c r="AM2677" s="28"/>
      <c r="AN2677" s="28"/>
      <c r="AQ2677" s="24">
        <f t="shared" si="279"/>
        <v>1437.339146</v>
      </c>
      <c r="AS2677" s="47">
        <f t="shared" si="277"/>
        <v>292.95</v>
      </c>
      <c r="AU2677" s="20">
        <f t="shared" si="261"/>
        <v>1730.2891460000001</v>
      </c>
      <c r="AW2677" s="20">
        <f t="shared" si="254"/>
        <v>-532.50589500000001</v>
      </c>
    </row>
    <row r="2678" spans="1:51" x14ac:dyDescent="0.25">
      <c r="A2678" t="str">
        <f>VLOOKUP($B2678,'Cushing Balance'!$C$2:$E$500,3,TRUE)</f>
        <v>462016</v>
      </c>
      <c r="B2678" s="38">
        <v>42689</v>
      </c>
      <c r="C2678" s="32"/>
      <c r="D2678" s="136">
        <f>'ZE Download'!B105/1000</f>
        <v>380.76620800000001</v>
      </c>
      <c r="E2678" s="179">
        <f>'ZE Download'!C105/1000</f>
        <v>67.844895999999991</v>
      </c>
      <c r="F2678" s="179">
        <f>'ZE Download'!D105/1000</f>
        <v>212.066688</v>
      </c>
      <c r="G2678" s="28"/>
      <c r="H2678" s="179">
        <f>'ZE Download'!E105/1000</f>
        <v>53.631312000000001</v>
      </c>
      <c r="I2678" s="179">
        <f>'ZE Download'!F105/1000</f>
        <v>31.842167</v>
      </c>
      <c r="J2678" s="179">
        <f>'ZE Download'!G105/1000</f>
        <v>183.856021</v>
      </c>
      <c r="K2678" s="179">
        <f>'ZE Download'!H105/1000</f>
        <v>78.529875000000004</v>
      </c>
      <c r="L2678" s="179">
        <f>'ZE Download'!I105/1000</f>
        <v>31.849708</v>
      </c>
      <c r="M2678" s="180">
        <f t="shared" si="278"/>
        <v>152.98489600000002</v>
      </c>
      <c r="N2678" s="179">
        <f>'ZE Download'!K105/1000</f>
        <v>96.971125000000001</v>
      </c>
      <c r="O2678" s="179">
        <f>'ZE Download'!L105/1000</f>
        <v>84.979395999999994</v>
      </c>
      <c r="P2678" s="179">
        <f>'ZE Download'!M105/1000</f>
        <v>37.483479000000003</v>
      </c>
      <c r="Q2678" s="179">
        <f>'ZE Download'!N105/1000</f>
        <v>2.7416879999999999</v>
      </c>
      <c r="R2678" s="179">
        <f>'ZE Download'!P105/1000</f>
        <v>0</v>
      </c>
      <c r="S2678" s="180">
        <f>'ZE Download'!J105/1000</f>
        <v>217.98489600000002</v>
      </c>
      <c r="T2678" s="180">
        <v>-65</v>
      </c>
      <c r="V2678" s="24">
        <f t="shared" si="269"/>
        <v>1415.5474589999999</v>
      </c>
      <c r="X2678" s="5">
        <f t="shared" si="262"/>
        <v>77.899999999999991</v>
      </c>
      <c r="Z2678" s="20">
        <f t="shared" si="260"/>
        <v>1493.447459</v>
      </c>
      <c r="AA2678" s="59">
        <f t="shared" si="257"/>
        <v>42689</v>
      </c>
      <c r="AB2678" s="136">
        <f>'ZE Download'!Q105/1000</f>
        <v>148.991625</v>
      </c>
      <c r="AC2678" s="179">
        <f>'ZE Download'!R105/1000</f>
        <v>352.000271</v>
      </c>
      <c r="AD2678" s="179">
        <f>'ZE Download'!S105/1000</f>
        <v>444.529583</v>
      </c>
      <c r="AE2678" s="179">
        <f>'ZE Download'!T105/1000</f>
        <v>458.15460400000001</v>
      </c>
      <c r="AF2678" s="179">
        <f>'ZE Download'!U105/1000</f>
        <v>98.961145999999999</v>
      </c>
      <c r="AG2678" s="179">
        <f>'ZE Download'!V105/1000</f>
        <v>33.577812000000002</v>
      </c>
      <c r="AH2678" s="179">
        <f>'ZE Download'!W105/1000</f>
        <v>69.067374999999998</v>
      </c>
      <c r="AI2678" s="28">
        <f t="shared" si="264"/>
        <v>0</v>
      </c>
      <c r="AJ2678" s="179">
        <f>'ZE Download'!X105/1000</f>
        <v>9.2763120000000008</v>
      </c>
      <c r="AK2678" s="179">
        <f t="shared" si="280"/>
        <v>0</v>
      </c>
      <c r="AL2678" s="28">
        <f t="shared" si="280"/>
        <v>0</v>
      </c>
      <c r="AM2678" s="28"/>
      <c r="AN2678" s="28"/>
      <c r="AQ2678" s="24">
        <f t="shared" si="279"/>
        <v>1614.5587280000002</v>
      </c>
      <c r="AS2678" s="47">
        <f t="shared" si="277"/>
        <v>292.95</v>
      </c>
      <c r="AU2678" s="20">
        <f t="shared" si="261"/>
        <v>1907.5087280000002</v>
      </c>
      <c r="AW2678" s="20">
        <f t="shared" si="254"/>
        <v>-414.06126900000027</v>
      </c>
    </row>
    <row r="2679" spans="1:51" x14ac:dyDescent="0.25">
      <c r="A2679" t="str">
        <f>VLOOKUP($B2679,'Cushing Balance'!$C$2:$E$500,3,TRUE)</f>
        <v>462016</v>
      </c>
      <c r="B2679" s="38">
        <v>42690</v>
      </c>
      <c r="C2679" s="32"/>
      <c r="D2679" s="136">
        <f>'ZE Download'!B106/1000</f>
        <v>211.042125</v>
      </c>
      <c r="E2679" s="179">
        <f>'ZE Download'!C106/1000</f>
        <v>46.300582999999996</v>
      </c>
      <c r="F2679" s="179">
        <f>'ZE Download'!D106/1000</f>
        <v>252.88904199999999</v>
      </c>
      <c r="G2679" s="28"/>
      <c r="H2679" s="179">
        <f>'ZE Download'!E106/1000</f>
        <v>54.919353999999998</v>
      </c>
      <c r="I2679" s="179">
        <f>'ZE Download'!F106/1000</f>
        <v>21.034457999999997</v>
      </c>
      <c r="J2679" s="179">
        <f>'ZE Download'!G106/1000</f>
        <v>292.31031199999995</v>
      </c>
      <c r="K2679" s="179">
        <f>'ZE Download'!H106/1000</f>
        <v>80.048520999999994</v>
      </c>
      <c r="L2679" s="179">
        <f>'ZE Download'!I106/1000</f>
        <v>31.852792000000001</v>
      </c>
      <c r="M2679" s="180">
        <f t="shared" si="278"/>
        <v>222.88291699999999</v>
      </c>
      <c r="N2679" s="179">
        <f>'ZE Download'!K106/1000</f>
        <v>95.610167000000004</v>
      </c>
      <c r="O2679" s="179">
        <f>'ZE Download'!L106/1000</f>
        <v>82.873999999999995</v>
      </c>
      <c r="P2679" s="179">
        <f>'ZE Download'!M106/1000</f>
        <v>15.888166999999999</v>
      </c>
      <c r="Q2679" s="179">
        <f>'ZE Download'!N106/1000</f>
        <v>1.7813330000000001</v>
      </c>
      <c r="R2679" s="179">
        <f>'ZE Download'!P106/1000</f>
        <v>0</v>
      </c>
      <c r="S2679" s="180">
        <f>'ZE Download'!J106/1000</f>
        <v>222.88291699999999</v>
      </c>
      <c r="T2679" s="180">
        <v>0</v>
      </c>
      <c r="V2679" s="24">
        <f t="shared" si="269"/>
        <v>1409.433771</v>
      </c>
      <c r="X2679" s="5">
        <f t="shared" si="262"/>
        <v>77.899999999999991</v>
      </c>
      <c r="Z2679" s="20">
        <f t="shared" si="260"/>
        <v>1487.3337710000001</v>
      </c>
      <c r="AA2679" s="59">
        <f t="shared" si="257"/>
        <v>42690</v>
      </c>
      <c r="AB2679" s="136">
        <f>'ZE Download'!Q106/1000</f>
        <v>152.65804199999999</v>
      </c>
      <c r="AC2679" s="179">
        <f>'ZE Download'!R106/1000</f>
        <v>349.23312499999997</v>
      </c>
      <c r="AD2679" s="179">
        <f>'ZE Download'!S106/1000</f>
        <v>430.12185399999998</v>
      </c>
      <c r="AE2679" s="179">
        <f>'ZE Download'!T106/1000</f>
        <v>337.28443800000002</v>
      </c>
      <c r="AF2679" s="179">
        <f>'ZE Download'!U106/1000</f>
        <v>72.174125000000004</v>
      </c>
      <c r="AG2679" s="179">
        <f>'ZE Download'!V106/1000</f>
        <v>36.054853999999999</v>
      </c>
      <c r="AH2679" s="179">
        <f>'ZE Download'!W106/1000</f>
        <v>24.861854000000001</v>
      </c>
      <c r="AI2679" s="28">
        <f t="shared" si="264"/>
        <v>0</v>
      </c>
      <c r="AJ2679" s="179">
        <f>'ZE Download'!X106/1000</f>
        <v>12.173311999999999</v>
      </c>
      <c r="AK2679" s="179">
        <f t="shared" si="280"/>
        <v>0</v>
      </c>
      <c r="AL2679" s="28">
        <f t="shared" si="280"/>
        <v>0</v>
      </c>
      <c r="AM2679" s="28"/>
      <c r="AN2679" s="28"/>
      <c r="AQ2679" s="24">
        <f t="shared" si="279"/>
        <v>1414.5616039999998</v>
      </c>
      <c r="AS2679" s="47">
        <f t="shared" ref="AS2679:AS2685" si="281">315*0.93-20</f>
        <v>272.95</v>
      </c>
      <c r="AU2679" s="20">
        <f t="shared" si="261"/>
        <v>1687.5116039999998</v>
      </c>
      <c r="AW2679" s="20">
        <f t="shared" ref="AW2679:AW2688" si="282">Z2679-AU2679</f>
        <v>-200.17783299999974</v>
      </c>
    </row>
    <row r="2680" spans="1:51" x14ac:dyDescent="0.25">
      <c r="A2680" t="str">
        <f>VLOOKUP($B2680,'Cushing Balance'!$C$2:$E$500,3,TRUE)</f>
        <v>462016</v>
      </c>
      <c r="B2680" s="38">
        <v>42691</v>
      </c>
      <c r="C2680" s="32"/>
      <c r="D2680" s="136">
        <f>'ZE Download'!B107/1000</f>
        <v>188.44343799999999</v>
      </c>
      <c r="E2680" s="179">
        <f>'ZE Download'!C107/1000</f>
        <v>138.721104</v>
      </c>
      <c r="F2680" s="179">
        <f>'ZE Download'!D107/1000</f>
        <v>229.271208</v>
      </c>
      <c r="G2680" s="28"/>
      <c r="H2680" s="179">
        <f>'ZE Download'!E107/1000</f>
        <v>75.997229000000004</v>
      </c>
      <c r="I2680" s="179">
        <f>'ZE Download'!F107/1000</f>
        <v>61.627353999999997</v>
      </c>
      <c r="J2680" s="179">
        <f>'ZE Download'!G107/1000</f>
        <v>280.84983299999999</v>
      </c>
      <c r="K2680" s="179">
        <f>'ZE Download'!H107/1000</f>
        <v>80.236292000000006</v>
      </c>
      <c r="L2680" s="179">
        <f>'ZE Download'!I107/1000</f>
        <v>32.140208000000001</v>
      </c>
      <c r="M2680" s="180">
        <f t="shared" si="278"/>
        <v>188.209271</v>
      </c>
      <c r="N2680" s="179">
        <f>'ZE Download'!K107/1000</f>
        <v>100.122708</v>
      </c>
      <c r="O2680" s="179">
        <f>'ZE Download'!L107/1000</f>
        <v>78.863874999999993</v>
      </c>
      <c r="P2680" s="179">
        <f>'ZE Download'!M107/1000</f>
        <v>39.751896000000002</v>
      </c>
      <c r="Q2680" s="179">
        <f>'ZE Download'!N107/1000</f>
        <v>6.2206670000000006</v>
      </c>
      <c r="R2680" s="179">
        <f>'ZE Download'!P107/1000</f>
        <v>0</v>
      </c>
      <c r="S2680" s="180">
        <f>'ZE Download'!J107/1000</f>
        <v>188.209271</v>
      </c>
      <c r="T2680" s="180">
        <f t="shared" ref="T2680:T2687" si="283">T2679</f>
        <v>0</v>
      </c>
      <c r="V2680" s="24">
        <f t="shared" si="269"/>
        <v>1500.4550830000001</v>
      </c>
      <c r="X2680" s="5">
        <f t="shared" si="262"/>
        <v>77.899999999999991</v>
      </c>
      <c r="Z2680" s="20">
        <f t="shared" si="260"/>
        <v>1578.3550830000001</v>
      </c>
      <c r="AA2680" s="59">
        <f t="shared" si="257"/>
        <v>42691</v>
      </c>
      <c r="AB2680" s="136">
        <f>'ZE Download'!Q107/1000</f>
        <v>153.376375</v>
      </c>
      <c r="AC2680" s="179">
        <f>'ZE Download'!R107/1000</f>
        <v>351.29737499999999</v>
      </c>
      <c r="AD2680" s="179">
        <f>'ZE Download'!S107/1000</f>
        <v>430.25637499999999</v>
      </c>
      <c r="AE2680" s="179">
        <f>'ZE Download'!T107/1000</f>
        <v>475.66466700000001</v>
      </c>
      <c r="AF2680" s="179">
        <f>'ZE Download'!U107/1000</f>
        <v>131.31804199999999</v>
      </c>
      <c r="AG2680" s="179">
        <f>'ZE Download'!V107/1000</f>
        <v>37.210124999999998</v>
      </c>
      <c r="AH2680" s="179">
        <f>'ZE Download'!W107/1000</f>
        <v>50.777292000000003</v>
      </c>
      <c r="AI2680" s="28">
        <f t="shared" si="264"/>
        <v>0</v>
      </c>
      <c r="AJ2680" s="179">
        <f>'ZE Download'!X107/1000</f>
        <v>1.1163749999999999</v>
      </c>
      <c r="AK2680" s="179">
        <f t="shared" ref="AK2680:AK2689" si="284">AVERAGE(AK2665:AK2679)</f>
        <v>0</v>
      </c>
      <c r="AL2680" s="28">
        <f t="shared" ref="AL2680:AL2689" si="285">AVERAGE(AL2665:AL2679)</f>
        <v>0</v>
      </c>
      <c r="AM2680" s="28"/>
      <c r="AN2680" s="28"/>
      <c r="AQ2680" s="24">
        <f t="shared" si="279"/>
        <v>1631.0166259999999</v>
      </c>
      <c r="AS2680" s="47">
        <f t="shared" si="281"/>
        <v>272.95</v>
      </c>
      <c r="AU2680" s="20">
        <f t="shared" si="261"/>
        <v>1903.9666259999999</v>
      </c>
      <c r="AW2680" s="20">
        <f t="shared" si="282"/>
        <v>-325.61154299999976</v>
      </c>
    </row>
    <row r="2681" spans="1:51" x14ac:dyDescent="0.25">
      <c r="A2681" t="str">
        <f>VLOOKUP($B2681,'Cushing Balance'!$C$2:$E$500,3,TRUE)</f>
        <v>462016</v>
      </c>
      <c r="B2681" s="38">
        <v>42692</v>
      </c>
      <c r="C2681" s="32"/>
      <c r="D2681" s="136">
        <f>'ZE Download'!B108/1000</f>
        <v>73.656729000000013</v>
      </c>
      <c r="E2681" s="179">
        <f>'ZE Download'!C108/1000</f>
        <v>144.80791699999997</v>
      </c>
      <c r="F2681" s="179">
        <f>'ZE Download'!D108/1000</f>
        <v>213.15685399999998</v>
      </c>
      <c r="G2681" s="28"/>
      <c r="H2681" s="179">
        <f>'ZE Download'!E108/1000</f>
        <v>91.788207999999997</v>
      </c>
      <c r="I2681" s="179">
        <f>'ZE Download'!F108/1000</f>
        <v>40.718207999999997</v>
      </c>
      <c r="J2681" s="179">
        <f>'ZE Download'!G108/1000</f>
        <v>298.74704200000002</v>
      </c>
      <c r="K2681" s="179">
        <f>'ZE Download'!H108/1000</f>
        <v>89.107061999999999</v>
      </c>
      <c r="L2681" s="179">
        <f>'ZE Download'!I108/1000</f>
        <v>31.253478999999999</v>
      </c>
      <c r="M2681" s="180">
        <f t="shared" si="278"/>
        <v>173.05493799999999</v>
      </c>
      <c r="N2681" s="179">
        <f>'ZE Download'!K108/1000</f>
        <v>98.265687999999997</v>
      </c>
      <c r="O2681" s="179">
        <f>'ZE Download'!L108/1000</f>
        <v>86.650125000000003</v>
      </c>
      <c r="P2681" s="179">
        <f>'ZE Download'!M108/1000</f>
        <v>15.678271000000001</v>
      </c>
      <c r="Q2681" s="179">
        <f>'ZE Download'!N108/1000</f>
        <v>5.6697920000000002</v>
      </c>
      <c r="R2681" s="179">
        <f>'ZE Download'!P108/1000</f>
        <v>0</v>
      </c>
      <c r="S2681" s="180">
        <f>'ZE Download'!J108/1000</f>
        <v>173.05493799999999</v>
      </c>
      <c r="T2681" s="180">
        <f t="shared" si="283"/>
        <v>0</v>
      </c>
      <c r="V2681" s="24">
        <f t="shared" si="269"/>
        <v>1362.5543129999996</v>
      </c>
      <c r="X2681" s="5">
        <f t="shared" si="262"/>
        <v>77.899999999999991</v>
      </c>
      <c r="Z2681" s="20">
        <f t="shared" si="260"/>
        <v>1440.4543129999997</v>
      </c>
      <c r="AA2681" s="59">
        <f t="shared" si="257"/>
        <v>42692</v>
      </c>
      <c r="AB2681" s="136">
        <f>'ZE Download'!Q108/1000</f>
        <v>150.069354</v>
      </c>
      <c r="AC2681" s="179">
        <f>'ZE Download'!R108/1000</f>
        <v>344.04475000000002</v>
      </c>
      <c r="AD2681" s="179">
        <f>'ZE Download'!S108/1000</f>
        <v>417.60720799999996</v>
      </c>
      <c r="AE2681" s="179">
        <f>'ZE Download'!T108/1000</f>
        <v>308.43091700000002</v>
      </c>
      <c r="AF2681" s="179">
        <f>'ZE Download'!U108/1000</f>
        <v>70.940291999999999</v>
      </c>
      <c r="AG2681" s="179">
        <f>'ZE Download'!V108/1000</f>
        <v>30.818896000000002</v>
      </c>
      <c r="AH2681" s="179">
        <f>'ZE Download'!W108/1000</f>
        <v>70.749062000000009</v>
      </c>
      <c r="AI2681" s="28">
        <f t="shared" si="264"/>
        <v>0</v>
      </c>
      <c r="AJ2681" s="179">
        <f>'ZE Download'!X108/1000</f>
        <v>1.013104</v>
      </c>
      <c r="AK2681" s="179">
        <f t="shared" si="284"/>
        <v>0</v>
      </c>
      <c r="AL2681" s="28">
        <f t="shared" si="285"/>
        <v>0</v>
      </c>
      <c r="AM2681" s="28"/>
      <c r="AN2681" s="28"/>
      <c r="AQ2681" s="24">
        <f t="shared" si="279"/>
        <v>1393.673583</v>
      </c>
      <c r="AS2681" s="47">
        <f t="shared" si="281"/>
        <v>272.95</v>
      </c>
      <c r="AU2681" s="20">
        <f t="shared" si="261"/>
        <v>1666.6235830000001</v>
      </c>
      <c r="AW2681" s="20">
        <f t="shared" si="282"/>
        <v>-226.16927000000032</v>
      </c>
    </row>
    <row r="2682" spans="1:51" x14ac:dyDescent="0.25">
      <c r="A2682" t="str">
        <f>VLOOKUP($B2682,'Cushing Balance'!$C$2:$E$500,3,TRUE)</f>
        <v>472016</v>
      </c>
      <c r="B2682" s="38">
        <v>42693</v>
      </c>
      <c r="C2682" s="32"/>
      <c r="D2682" s="136">
        <f>'ZE Download'!B109/1000</f>
        <v>274.85791700000004</v>
      </c>
      <c r="E2682" s="179">
        <f>'ZE Download'!C109/1000</f>
        <v>153.642</v>
      </c>
      <c r="F2682" s="179">
        <f>'ZE Download'!D109/1000</f>
        <v>199.52131199999999</v>
      </c>
      <c r="G2682" s="28"/>
      <c r="H2682" s="179">
        <f>'ZE Download'!E109/1000</f>
        <v>67.391729000000012</v>
      </c>
      <c r="I2682" s="179">
        <f>'ZE Download'!F109/1000</f>
        <v>47.315229000000002</v>
      </c>
      <c r="J2682" s="179">
        <f>'ZE Download'!G109/1000</f>
        <v>292.982167</v>
      </c>
      <c r="K2682" s="179">
        <f>'ZE Download'!H109/1000</f>
        <v>96.664292000000003</v>
      </c>
      <c r="L2682" s="179">
        <f>'ZE Download'!I109/1000</f>
        <v>30.993167</v>
      </c>
      <c r="M2682" s="180">
        <f t="shared" si="278"/>
        <v>265.78868800000004</v>
      </c>
      <c r="N2682" s="179">
        <f>'ZE Download'!K109/1000</f>
        <v>102.22714599999999</v>
      </c>
      <c r="O2682" s="179">
        <f>'ZE Download'!L109/1000</f>
        <v>84.56910400000001</v>
      </c>
      <c r="P2682" s="179">
        <f>'ZE Download'!M109/1000</f>
        <v>39.049458000000001</v>
      </c>
      <c r="Q2682" s="179">
        <f>'ZE Download'!N109/1000</f>
        <v>6.8128540000000006</v>
      </c>
      <c r="R2682" s="179">
        <f>'ZE Download'!P109/1000</f>
        <v>0</v>
      </c>
      <c r="S2682" s="180">
        <f>'ZE Download'!J109/1000</f>
        <v>265.78868800000004</v>
      </c>
      <c r="T2682" s="180">
        <f t="shared" si="283"/>
        <v>0</v>
      </c>
      <c r="V2682" s="24">
        <f t="shared" si="269"/>
        <v>1661.8150630000002</v>
      </c>
      <c r="X2682" s="5">
        <f t="shared" si="262"/>
        <v>77.899999999999991</v>
      </c>
      <c r="Z2682" s="20">
        <f t="shared" si="260"/>
        <v>1739.7150630000003</v>
      </c>
      <c r="AA2682" s="59">
        <f>B2682</f>
        <v>42693</v>
      </c>
      <c r="AB2682" s="136">
        <f>'ZE Download'!Q109/1000</f>
        <v>150.26697899999999</v>
      </c>
      <c r="AC2682" s="179">
        <f>'ZE Download'!R109/1000</f>
        <v>343.48808299999996</v>
      </c>
      <c r="AD2682" s="179">
        <f>'ZE Download'!S109/1000</f>
        <v>422.825062</v>
      </c>
      <c r="AE2682" s="179">
        <f>'ZE Download'!T109/1000</f>
        <v>72.862938</v>
      </c>
      <c r="AF2682" s="179">
        <f>'ZE Download'!U109/1000</f>
        <v>115.221417</v>
      </c>
      <c r="AG2682" s="179">
        <f>'ZE Download'!V109/1000</f>
        <v>7.484604</v>
      </c>
      <c r="AH2682" s="179">
        <f>'ZE Download'!W109/1000</f>
        <v>83.610124999999996</v>
      </c>
      <c r="AI2682" s="28">
        <f t="shared" si="264"/>
        <v>0</v>
      </c>
      <c r="AJ2682" s="179">
        <f>'ZE Download'!X109/1000</f>
        <v>1.1683119999999998</v>
      </c>
      <c r="AK2682" s="179">
        <f t="shared" si="284"/>
        <v>0</v>
      </c>
      <c r="AL2682" s="28">
        <f t="shared" si="285"/>
        <v>0</v>
      </c>
      <c r="AM2682" s="28"/>
      <c r="AN2682" s="28"/>
      <c r="AQ2682" s="24">
        <f t="shared" si="279"/>
        <v>1196.92752</v>
      </c>
      <c r="AS2682" s="47">
        <f t="shared" si="281"/>
        <v>272.95</v>
      </c>
      <c r="AU2682" s="20">
        <f t="shared" si="261"/>
        <v>1469.87752</v>
      </c>
      <c r="AW2682" s="20">
        <f t="shared" si="282"/>
        <v>269.83754300000032</v>
      </c>
    </row>
    <row r="2683" spans="1:51" x14ac:dyDescent="0.25">
      <c r="A2683" t="str">
        <f>VLOOKUP($B2683,'Cushing Balance'!$C$2:$E$500,3,TRUE)</f>
        <v>472016</v>
      </c>
      <c r="B2683" s="38">
        <v>42694</v>
      </c>
      <c r="C2683" s="32"/>
      <c r="D2683" s="136">
        <f>'ZE Download'!B110/1000</f>
        <v>428.25547899999998</v>
      </c>
      <c r="E2683" s="179">
        <f>'ZE Download'!C110/1000</f>
        <v>159.264792</v>
      </c>
      <c r="F2683" s="179">
        <f>'ZE Download'!D110/1000</f>
        <v>198.82168799999999</v>
      </c>
      <c r="G2683" s="28"/>
      <c r="H2683" s="179">
        <f>'ZE Download'!E110/1000</f>
        <v>52.636832999999996</v>
      </c>
      <c r="I2683" s="179">
        <f>'ZE Download'!F110/1000</f>
        <v>47.116542000000003</v>
      </c>
      <c r="J2683" s="179">
        <f>'ZE Download'!G110/1000</f>
        <v>272.502521</v>
      </c>
      <c r="K2683" s="179">
        <f>'ZE Download'!H110/1000</f>
        <v>86.736937999999995</v>
      </c>
      <c r="L2683" s="179">
        <f>'ZE Download'!I110/1000</f>
        <v>30.876917000000002</v>
      </c>
      <c r="M2683" s="180">
        <f t="shared" si="278"/>
        <v>261.25164599999999</v>
      </c>
      <c r="N2683" s="179">
        <f>'ZE Download'!K110/1000</f>
        <v>3.1436250000000001</v>
      </c>
      <c r="O2683" s="179">
        <f>'ZE Download'!L110/1000</f>
        <v>83.204604000000003</v>
      </c>
      <c r="P2683" s="179">
        <f>'ZE Download'!M110/1000</f>
        <v>39.534292000000001</v>
      </c>
      <c r="Q2683" s="179">
        <f>'ZE Download'!N110/1000</f>
        <v>6.2685420000000001</v>
      </c>
      <c r="R2683" s="179">
        <f>'ZE Download'!P110/1000</f>
        <v>0</v>
      </c>
      <c r="S2683" s="180">
        <f>'ZE Download'!J110/1000</f>
        <v>261.25164599999999</v>
      </c>
      <c r="T2683" s="180">
        <f t="shared" si="283"/>
        <v>0</v>
      </c>
      <c r="V2683" s="24">
        <f t="shared" si="269"/>
        <v>1669.614419</v>
      </c>
      <c r="X2683" s="5">
        <f t="shared" si="262"/>
        <v>77.899999999999991</v>
      </c>
      <c r="Z2683" s="20">
        <f t="shared" si="260"/>
        <v>1747.5144190000001</v>
      </c>
      <c r="AA2683" s="59">
        <f>B2683</f>
        <v>42694</v>
      </c>
      <c r="AB2683" s="136">
        <f>'ZE Download'!Q110/1000</f>
        <v>151.73135399999998</v>
      </c>
      <c r="AC2683" s="179">
        <f>'ZE Download'!R110/1000</f>
        <v>328.28452099999998</v>
      </c>
      <c r="AD2683" s="179">
        <f>'ZE Download'!S110/1000</f>
        <v>435.17339600000003</v>
      </c>
      <c r="AE2683" s="179">
        <f>'ZE Download'!T110/1000</f>
        <v>372.88039600000002</v>
      </c>
      <c r="AF2683" s="179">
        <f>'ZE Download'!U110/1000</f>
        <v>70.827416999999997</v>
      </c>
      <c r="AG2683" s="179">
        <f>'ZE Download'!V110/1000</f>
        <v>0</v>
      </c>
      <c r="AH2683" s="179">
        <f>'ZE Download'!W110/1000</f>
        <v>46.899521</v>
      </c>
      <c r="AI2683" s="28">
        <f t="shared" si="264"/>
        <v>0</v>
      </c>
      <c r="AJ2683" s="179">
        <f>'ZE Download'!X110/1000</f>
        <v>0.25566699999999998</v>
      </c>
      <c r="AK2683" s="179">
        <f t="shared" si="284"/>
        <v>0</v>
      </c>
      <c r="AL2683" s="28">
        <f t="shared" si="285"/>
        <v>0</v>
      </c>
      <c r="AM2683" s="28"/>
      <c r="AN2683" s="28"/>
      <c r="AQ2683" s="24">
        <f t="shared" si="279"/>
        <v>1406.0522719999999</v>
      </c>
      <c r="AS2683" s="47">
        <f t="shared" si="281"/>
        <v>272.95</v>
      </c>
      <c r="AU2683" s="20">
        <f t="shared" si="261"/>
        <v>1679.0022719999999</v>
      </c>
      <c r="AW2683" s="20">
        <f t="shared" si="282"/>
        <v>68.512147000000141</v>
      </c>
    </row>
    <row r="2684" spans="1:51" x14ac:dyDescent="0.25">
      <c r="A2684" t="str">
        <f>VLOOKUP($B2684,'Cushing Balance'!$C$2:$E$500,3,TRUE)</f>
        <v>472016</v>
      </c>
      <c r="B2684" s="38">
        <v>42695</v>
      </c>
      <c r="C2684" s="32"/>
      <c r="D2684" s="136">
        <f>'ZE Download'!B111/1000</f>
        <v>305.46379200000001</v>
      </c>
      <c r="E2684" s="179">
        <f>'ZE Download'!C111/1000</f>
        <v>141.80425</v>
      </c>
      <c r="F2684" s="179">
        <f>'ZE Download'!D111/1000</f>
        <v>201.37660399999999</v>
      </c>
      <c r="G2684" s="28"/>
      <c r="H2684" s="179">
        <f>'ZE Download'!E111/1000</f>
        <v>57.042561999999997</v>
      </c>
      <c r="I2684" s="179">
        <f>'ZE Download'!F111/1000</f>
        <v>63.659458000000001</v>
      </c>
      <c r="J2684" s="179">
        <f>'ZE Download'!G111/1000</f>
        <v>290.75935399999997</v>
      </c>
      <c r="K2684" s="179">
        <f>'ZE Download'!H111/1000</f>
        <v>83.455167000000003</v>
      </c>
      <c r="L2684" s="179">
        <f>'ZE Download'!I111/1000</f>
        <v>30.751562000000003</v>
      </c>
      <c r="M2684" s="180">
        <f t="shared" si="278"/>
        <v>243.78491699999998</v>
      </c>
      <c r="N2684" s="179">
        <f>'ZE Download'!K111/1000</f>
        <v>0</v>
      </c>
      <c r="O2684" s="179">
        <f>'ZE Download'!L111/1000</f>
        <v>83.115791999999999</v>
      </c>
      <c r="P2684" s="179">
        <f>'ZE Download'!M111/1000</f>
        <v>39.354750000000003</v>
      </c>
      <c r="Q2684" s="179">
        <f>'ZE Download'!N111/1000</f>
        <v>6.6512079999999996</v>
      </c>
      <c r="R2684" s="179">
        <f>'ZE Download'!P111/1000</f>
        <v>0</v>
      </c>
      <c r="S2684" s="180">
        <f>'ZE Download'!J111/1000</f>
        <v>243.78491699999998</v>
      </c>
      <c r="T2684" s="180">
        <f t="shared" si="283"/>
        <v>0</v>
      </c>
      <c r="V2684" s="24">
        <f t="shared" si="269"/>
        <v>1547.2194159999999</v>
      </c>
      <c r="X2684" s="5">
        <f t="shared" si="262"/>
        <v>77.899999999999991</v>
      </c>
      <c r="Z2684" s="20">
        <f t="shared" si="260"/>
        <v>1625.119416</v>
      </c>
      <c r="AA2684" s="59">
        <f>B2684</f>
        <v>42695</v>
      </c>
      <c r="AB2684" s="136">
        <f>'ZE Download'!Q111/1000</f>
        <v>148.927021</v>
      </c>
      <c r="AC2684" s="179">
        <f>'ZE Download'!R111/1000</f>
        <v>339.36679200000003</v>
      </c>
      <c r="AD2684" s="179">
        <f>'ZE Download'!S111/1000</f>
        <v>420.35916700000001</v>
      </c>
      <c r="AE2684" s="179">
        <f>'ZE Download'!T111/1000</f>
        <v>375.71256199999999</v>
      </c>
      <c r="AF2684" s="179">
        <f>'ZE Download'!U111/1000</f>
        <v>115.803771</v>
      </c>
      <c r="AG2684" s="179">
        <f>'ZE Download'!V111/1000</f>
        <v>0</v>
      </c>
      <c r="AH2684" s="179">
        <f>'ZE Download'!W111/1000</f>
        <v>72.621750000000006</v>
      </c>
      <c r="AI2684" s="28">
        <f t="shared" si="264"/>
        <v>0</v>
      </c>
      <c r="AJ2684" s="179">
        <f>'ZE Download'!X111/1000</f>
        <v>0.61812500000000004</v>
      </c>
      <c r="AK2684" s="179">
        <f t="shared" si="284"/>
        <v>0</v>
      </c>
      <c r="AL2684" s="28">
        <f t="shared" si="285"/>
        <v>0</v>
      </c>
      <c r="AM2684" s="28"/>
      <c r="AN2684" s="28"/>
      <c r="AQ2684" s="24">
        <f t="shared" si="279"/>
        <v>1473.4091880000001</v>
      </c>
      <c r="AS2684" s="47">
        <f t="shared" si="281"/>
        <v>272.95</v>
      </c>
      <c r="AU2684" s="20">
        <f t="shared" si="261"/>
        <v>1746.3591880000001</v>
      </c>
      <c r="AW2684" s="20">
        <f t="shared" si="282"/>
        <v>-121.23977200000013</v>
      </c>
    </row>
    <row r="2685" spans="1:51" x14ac:dyDescent="0.25">
      <c r="A2685" t="str">
        <f>VLOOKUP($B2685,'Cushing Balance'!$C$2:$E$500,3,TRUE)</f>
        <v>472016</v>
      </c>
      <c r="B2685" s="38">
        <v>42696</v>
      </c>
      <c r="C2685" s="32"/>
      <c r="D2685" s="136">
        <f>'ZE Download'!B112/1000</f>
        <v>445.71468800000002</v>
      </c>
      <c r="E2685" s="179">
        <f>'ZE Download'!C112/1000</f>
        <v>135.86806200000001</v>
      </c>
      <c r="F2685" s="179">
        <f>'ZE Download'!D112/1000</f>
        <v>277.988021</v>
      </c>
      <c r="G2685" s="28"/>
      <c r="H2685" s="179">
        <f>'ZE Download'!E112/1000</f>
        <v>56.267249999999997</v>
      </c>
      <c r="I2685" s="179">
        <f>'ZE Download'!F112/1000</f>
        <v>63.209457999999998</v>
      </c>
      <c r="J2685" s="179">
        <f>'ZE Download'!G112/1000</f>
        <v>271.01387499999998</v>
      </c>
      <c r="K2685" s="179">
        <f>'ZE Download'!H112/1000</f>
        <v>69.277312000000009</v>
      </c>
      <c r="L2685" s="179">
        <f>'ZE Download'!I112/1000</f>
        <v>30.978479</v>
      </c>
      <c r="M2685" s="180">
        <f t="shared" si="278"/>
        <v>267.111896</v>
      </c>
      <c r="N2685" s="179">
        <f>'ZE Download'!K112/1000</f>
        <v>63.165875</v>
      </c>
      <c r="O2685" s="179">
        <f>'ZE Download'!L112/1000</f>
        <v>79.58772900000001</v>
      </c>
      <c r="P2685" s="179">
        <f>'ZE Download'!M112/1000</f>
        <v>39.969853999999998</v>
      </c>
      <c r="Q2685" s="179">
        <f>'ZE Download'!N112/1000</f>
        <v>4.0668119999999996</v>
      </c>
      <c r="R2685" s="179">
        <f>'ZE Download'!P112/1000</f>
        <v>0</v>
      </c>
      <c r="S2685" s="180">
        <f>'ZE Download'!J112/1000</f>
        <v>267.111896</v>
      </c>
      <c r="T2685" s="180">
        <f t="shared" si="283"/>
        <v>0</v>
      </c>
      <c r="V2685" s="24">
        <f t="shared" si="269"/>
        <v>1804.2193109999998</v>
      </c>
      <c r="X2685" s="5">
        <f t="shared" si="262"/>
        <v>77.899999999999991</v>
      </c>
      <c r="Z2685" s="20">
        <f t="shared" si="260"/>
        <v>1882.1193109999999</v>
      </c>
      <c r="AA2685" s="59">
        <f>B2685</f>
        <v>42696</v>
      </c>
      <c r="AB2685" s="136">
        <f>'ZE Download'!Q112/1000</f>
        <v>151.954667</v>
      </c>
      <c r="AC2685" s="179">
        <f>'ZE Download'!R112/1000</f>
        <v>349.91860400000002</v>
      </c>
      <c r="AD2685" s="179">
        <f>'ZE Download'!S112/1000</f>
        <v>421.72337499999998</v>
      </c>
      <c r="AE2685" s="179">
        <f>'ZE Download'!T112/1000</f>
        <v>340.31510400000002</v>
      </c>
      <c r="AF2685" s="179">
        <f>'ZE Download'!U112/1000</f>
        <v>42.90025</v>
      </c>
      <c r="AG2685" s="179">
        <f>'ZE Download'!V112/1000</f>
        <v>0.37531200000000003</v>
      </c>
      <c r="AH2685" s="179">
        <f>'ZE Download'!W112/1000</f>
        <v>51.473792000000003</v>
      </c>
      <c r="AI2685" s="28">
        <f t="shared" si="264"/>
        <v>0</v>
      </c>
      <c r="AJ2685" s="179">
        <f>'ZE Download'!X112/1000</f>
        <v>8.7374999999999994E-2</v>
      </c>
      <c r="AK2685" s="179">
        <f t="shared" si="284"/>
        <v>0</v>
      </c>
      <c r="AL2685" s="28">
        <f t="shared" si="285"/>
        <v>0</v>
      </c>
      <c r="AM2685" s="28"/>
      <c r="AN2685" s="28"/>
      <c r="AQ2685" s="24">
        <f t="shared" si="279"/>
        <v>1358.7484789999999</v>
      </c>
      <c r="AS2685" s="47">
        <f t="shared" si="281"/>
        <v>272.95</v>
      </c>
      <c r="AU2685" s="20">
        <f t="shared" si="261"/>
        <v>1631.6984789999999</v>
      </c>
      <c r="AW2685" s="20">
        <f t="shared" si="282"/>
        <v>250.42083200000002</v>
      </c>
    </row>
    <row r="2686" spans="1:51" x14ac:dyDescent="0.25">
      <c r="A2686" t="str">
        <f>VLOOKUP($B2686,'Cushing Balance'!$C$2:$E$500,3,TRUE)</f>
        <v>472016</v>
      </c>
      <c r="B2686" s="38">
        <v>42697</v>
      </c>
      <c r="C2686" s="32"/>
      <c r="D2686" s="136">
        <f>'ZE Download'!B113/1000</f>
        <v>169.91027099999999</v>
      </c>
      <c r="E2686" s="179">
        <f>'ZE Download'!C113/1000</f>
        <v>141.673125</v>
      </c>
      <c r="F2686" s="179">
        <f>'ZE Download'!D113/1000</f>
        <v>293.74668800000001</v>
      </c>
      <c r="G2686" s="28"/>
      <c r="H2686" s="179">
        <f>'ZE Download'!E113/1000</f>
        <v>54.803646000000001</v>
      </c>
      <c r="I2686" s="179">
        <f>'ZE Download'!F113/1000</f>
        <v>43.518270999999999</v>
      </c>
      <c r="J2686" s="179">
        <f>'ZE Download'!G113/1000</f>
        <v>251.02097899999998</v>
      </c>
      <c r="K2686" s="179">
        <f>'ZE Download'!H113/1000</f>
        <v>82.646520999999993</v>
      </c>
      <c r="L2686" s="179">
        <f>'ZE Download'!I113/1000</f>
        <v>28.263188</v>
      </c>
      <c r="M2686" s="180">
        <f t="shared" si="278"/>
        <v>344.23916700000001</v>
      </c>
      <c r="N2686" s="179">
        <f>'ZE Download'!K113/1000</f>
        <v>109.515708</v>
      </c>
      <c r="O2686" s="179">
        <f>'ZE Download'!L113/1000</f>
        <v>61.603917000000003</v>
      </c>
      <c r="P2686" s="179">
        <f>'ZE Download'!M113/1000</f>
        <v>39.382332999999996</v>
      </c>
      <c r="Q2686" s="179">
        <f>'ZE Download'!N113/1000</f>
        <v>0.119271</v>
      </c>
      <c r="R2686" s="179">
        <f>'ZE Download'!P113/1000</f>
        <v>0</v>
      </c>
      <c r="S2686" s="180">
        <f>'ZE Download'!J113/1000</f>
        <v>344.23916700000001</v>
      </c>
      <c r="T2686" s="180">
        <f t="shared" si="283"/>
        <v>0</v>
      </c>
      <c r="V2686" s="24">
        <f t="shared" si="269"/>
        <v>1620.4430849999997</v>
      </c>
      <c r="X2686" s="5">
        <f t="shared" si="262"/>
        <v>77.899999999999991</v>
      </c>
      <c r="Z2686" s="20">
        <f t="shared" si="260"/>
        <v>1698.3430849999997</v>
      </c>
      <c r="AA2686" s="59">
        <f t="shared" si="257"/>
        <v>42697</v>
      </c>
      <c r="AB2686" s="136">
        <f>'ZE Download'!Q113/1000</f>
        <v>151.05577100000002</v>
      </c>
      <c r="AC2686" s="179">
        <f>'ZE Download'!R113/1000</f>
        <v>310.97245799999996</v>
      </c>
      <c r="AD2686" s="179">
        <f>'ZE Download'!S113/1000</f>
        <v>431.34108299999997</v>
      </c>
      <c r="AE2686" s="179">
        <f>'ZE Download'!T113/1000</f>
        <v>166.23575</v>
      </c>
      <c r="AF2686" s="179">
        <f>'ZE Download'!U113/1000</f>
        <v>86.738957999999997</v>
      </c>
      <c r="AG2686" s="179">
        <f>'ZE Download'!V113/1000</f>
        <v>0</v>
      </c>
      <c r="AH2686" s="179">
        <f>'ZE Download'!W113/1000</f>
        <v>72.926374999999993</v>
      </c>
      <c r="AI2686" s="28">
        <f t="shared" si="264"/>
        <v>0</v>
      </c>
      <c r="AJ2686" s="179">
        <f>'ZE Download'!X113/1000</f>
        <v>8.5398119999999995</v>
      </c>
      <c r="AK2686" s="179">
        <f t="shared" si="284"/>
        <v>0</v>
      </c>
      <c r="AL2686" s="28">
        <f t="shared" si="285"/>
        <v>0</v>
      </c>
      <c r="AM2686" s="28"/>
      <c r="AN2686" s="28"/>
      <c r="AQ2686" s="24">
        <f t="shared" si="279"/>
        <v>1227.810207</v>
      </c>
      <c r="AS2686" s="47">
        <f>315*0.85-20</f>
        <v>247.75</v>
      </c>
      <c r="AU2686" s="20">
        <f t="shared" si="261"/>
        <v>1475.560207</v>
      </c>
      <c r="AW2686" s="20">
        <f t="shared" si="282"/>
        <v>222.78287799999976</v>
      </c>
    </row>
    <row r="2687" spans="1:51" x14ac:dyDescent="0.25">
      <c r="A2687" t="str">
        <f>VLOOKUP($B2687,'Cushing Balance'!$C$2:$E$500,3,TRUE)</f>
        <v>472016</v>
      </c>
      <c r="B2687" s="38">
        <v>42698</v>
      </c>
      <c r="C2687" s="32"/>
      <c r="D2687" s="136">
        <f>'ZE Download'!B114/1000</f>
        <v>79.298625000000001</v>
      </c>
      <c r="E2687" s="179">
        <f>'ZE Download'!C114/1000</f>
        <v>156.656812</v>
      </c>
      <c r="F2687" s="179">
        <f>'ZE Download'!D114/1000</f>
        <v>363.59754200000003</v>
      </c>
      <c r="G2687" s="28"/>
      <c r="H2687" s="179">
        <f>'ZE Download'!E114/1000</f>
        <v>57.751562</v>
      </c>
      <c r="I2687" s="179">
        <f>'ZE Download'!F114/1000</f>
        <v>26.767250000000001</v>
      </c>
      <c r="J2687" s="179">
        <f>'ZE Download'!G114/1000</f>
        <v>270.159583</v>
      </c>
      <c r="K2687" s="179">
        <f>'ZE Download'!H114/1000</f>
        <v>79.587937999999994</v>
      </c>
      <c r="L2687" s="179">
        <f>'ZE Download'!I114/1000</f>
        <v>31.176978999999999</v>
      </c>
      <c r="M2687" s="180">
        <f t="shared" si="278"/>
        <v>294.93037500000003</v>
      </c>
      <c r="N2687" s="179">
        <f>'ZE Download'!K114/1000</f>
        <v>109.33172900000001</v>
      </c>
      <c r="O2687" s="179">
        <f>'ZE Download'!L114/1000</f>
        <v>50.188438000000005</v>
      </c>
      <c r="P2687" s="179">
        <f>'ZE Download'!M114/1000</f>
        <v>39.683542000000003</v>
      </c>
      <c r="Q2687" s="179">
        <f>'ZE Download'!N114/1000</f>
        <v>0.60310400000000008</v>
      </c>
      <c r="R2687" s="179">
        <f>'ZE Download'!P114/1000</f>
        <v>0</v>
      </c>
      <c r="S2687" s="180">
        <f>'ZE Download'!J114/1000</f>
        <v>294.93037500000003</v>
      </c>
      <c r="T2687" s="180">
        <f t="shared" si="283"/>
        <v>0</v>
      </c>
      <c r="V2687" s="24">
        <f t="shared" si="269"/>
        <v>1559.7334790000002</v>
      </c>
      <c r="X2687" s="5">
        <f t="shared" si="262"/>
        <v>77.899999999999991</v>
      </c>
      <c r="Z2687" s="20">
        <f t="shared" si="260"/>
        <v>1637.6334790000003</v>
      </c>
      <c r="AA2687" s="59">
        <f t="shared" si="257"/>
        <v>42698</v>
      </c>
      <c r="AB2687" s="136">
        <f>'ZE Download'!Q114/1000</f>
        <v>151.770375</v>
      </c>
      <c r="AC2687" s="179">
        <f>'ZE Download'!R114/1000</f>
        <v>342.81272899999999</v>
      </c>
      <c r="AD2687" s="179">
        <f>'ZE Download'!S114/1000</f>
        <v>431.03158300000001</v>
      </c>
      <c r="AE2687" s="179">
        <f>'ZE Download'!T114/1000</f>
        <v>389.62852100000003</v>
      </c>
      <c r="AF2687" s="179">
        <f>'ZE Download'!U114/1000</f>
        <v>17.331582999999998</v>
      </c>
      <c r="AG2687" s="179">
        <f>'ZE Download'!V114/1000</f>
        <v>0</v>
      </c>
      <c r="AH2687" s="179">
        <f>'ZE Download'!W114/1000</f>
        <v>83.699229000000003</v>
      </c>
      <c r="AI2687" s="28">
        <f t="shared" si="264"/>
        <v>0</v>
      </c>
      <c r="AJ2687" s="179">
        <f>'ZE Download'!X114/1000</f>
        <v>15.050917</v>
      </c>
      <c r="AK2687" s="179">
        <f t="shared" si="284"/>
        <v>0</v>
      </c>
      <c r="AL2687" s="28">
        <f t="shared" si="285"/>
        <v>0</v>
      </c>
      <c r="AM2687" s="28"/>
      <c r="AN2687" s="28"/>
      <c r="AQ2687" s="24">
        <f t="shared" si="279"/>
        <v>1431.3249370000001</v>
      </c>
      <c r="AS2687" s="47">
        <f t="shared" ref="AS2687:AS2695" si="286">315*0.85-20</f>
        <v>247.75</v>
      </c>
      <c r="AU2687" s="20">
        <f t="shared" si="261"/>
        <v>1679.0749370000001</v>
      </c>
      <c r="AW2687" s="20">
        <f t="shared" si="282"/>
        <v>-41.441457999999784</v>
      </c>
      <c r="AY2687" s="58"/>
    </row>
    <row r="2688" spans="1:51" x14ac:dyDescent="0.25">
      <c r="A2688" t="str">
        <f>VLOOKUP($B2688,'Cushing Balance'!$C$2:$E$500,3,TRUE)</f>
        <v>472016</v>
      </c>
      <c r="B2688" s="38">
        <v>42699</v>
      </c>
      <c r="C2688" s="32"/>
      <c r="D2688" s="136">
        <f>'ZE Download'!B115/1000</f>
        <v>299.97358299999996</v>
      </c>
      <c r="E2688" s="179">
        <f>'ZE Download'!C115/1000</f>
        <v>155.14847899999998</v>
      </c>
      <c r="F2688" s="179">
        <f>'ZE Download'!D115/1000</f>
        <v>361.47439600000001</v>
      </c>
      <c r="G2688" s="28"/>
      <c r="H2688" s="179">
        <f>'ZE Download'!E115/1000</f>
        <v>77.768708000000004</v>
      </c>
      <c r="I2688" s="179">
        <f>'ZE Download'!F115/1000</f>
        <v>39.476666999999999</v>
      </c>
      <c r="J2688" s="179">
        <f>'ZE Download'!G115/1000</f>
        <v>279.22954200000004</v>
      </c>
      <c r="K2688" s="179">
        <f>'ZE Download'!H115/1000</f>
        <v>81.742874999999998</v>
      </c>
      <c r="L2688" s="179">
        <f>'ZE Download'!I115/1000</f>
        <v>31.396000000000001</v>
      </c>
      <c r="M2688" s="180">
        <f t="shared" si="278"/>
        <v>173.69854199999997</v>
      </c>
      <c r="N2688" s="179">
        <f>'ZE Download'!K115/1000</f>
        <v>104.049958</v>
      </c>
      <c r="O2688" s="179">
        <f>'ZE Download'!L115/1000</f>
        <v>87.847832999999994</v>
      </c>
      <c r="P2688" s="179">
        <f>'ZE Download'!M115/1000</f>
        <v>39.634188000000002</v>
      </c>
      <c r="Q2688" s="179">
        <f>'ZE Download'!N115/1000</f>
        <v>0.57841700000000007</v>
      </c>
      <c r="R2688" s="179">
        <f>'ZE Download'!P115/1000</f>
        <v>0</v>
      </c>
      <c r="S2688" s="180">
        <f>'ZE Download'!J115/1000</f>
        <v>258.69854199999997</v>
      </c>
      <c r="T2688" s="180">
        <v>-85</v>
      </c>
      <c r="V2688" s="24">
        <f t="shared" si="269"/>
        <v>1732.0191879999998</v>
      </c>
      <c r="X2688" s="5">
        <f t="shared" si="262"/>
        <v>77.899999999999991</v>
      </c>
      <c r="Z2688" s="20">
        <f t="shared" si="260"/>
        <v>1809.9191879999998</v>
      </c>
      <c r="AA2688" s="59">
        <f t="shared" si="257"/>
        <v>42699</v>
      </c>
      <c r="AB2688" s="136">
        <f>'ZE Download'!Q115/1000</f>
        <v>150.68927100000002</v>
      </c>
      <c r="AC2688" s="179">
        <f>'ZE Download'!R115/1000</f>
        <v>349.356312</v>
      </c>
      <c r="AD2688" s="179">
        <f>'ZE Download'!S115/1000</f>
        <v>431.76466700000003</v>
      </c>
      <c r="AE2688" s="179">
        <f>'ZE Download'!T115/1000</f>
        <v>371.737438</v>
      </c>
      <c r="AF2688" s="179">
        <f>'ZE Download'!U115/1000</f>
        <v>45.144458</v>
      </c>
      <c r="AG2688" s="179">
        <f>'ZE Download'!V115/1000</f>
        <v>0</v>
      </c>
      <c r="AH2688" s="179">
        <f>'ZE Download'!W115/1000</f>
        <v>80.025645999999995</v>
      </c>
      <c r="AI2688" s="28">
        <f t="shared" si="264"/>
        <v>0</v>
      </c>
      <c r="AJ2688" s="179">
        <f>'ZE Download'!X115/1000</f>
        <v>14.086853999999999</v>
      </c>
      <c r="AK2688" s="179">
        <f t="shared" si="284"/>
        <v>0</v>
      </c>
      <c r="AL2688" s="28">
        <f t="shared" si="285"/>
        <v>0</v>
      </c>
      <c r="AM2688" s="28"/>
      <c r="AN2688" s="28"/>
      <c r="AQ2688" s="24">
        <f t="shared" si="279"/>
        <v>1442.804646</v>
      </c>
      <c r="AS2688" s="47">
        <f t="shared" si="286"/>
        <v>247.75</v>
      </c>
      <c r="AU2688" s="20">
        <f t="shared" si="261"/>
        <v>1690.554646</v>
      </c>
      <c r="AW2688" s="20">
        <f t="shared" si="282"/>
        <v>119.3645419999998</v>
      </c>
      <c r="AY2688" s="58"/>
    </row>
    <row r="2689" spans="1:51" x14ac:dyDescent="0.25">
      <c r="A2689" t="str">
        <f>VLOOKUP($B2689,'Cushing Balance'!$C$2:$E$500,3,TRUE)</f>
        <v>482016</v>
      </c>
      <c r="B2689" s="38">
        <v>42700</v>
      </c>
      <c r="C2689" s="32"/>
      <c r="D2689" s="136">
        <f>'ZE Download'!B116/1000</f>
        <v>178.00916699999999</v>
      </c>
      <c r="E2689" s="179">
        <f>'ZE Download'!C116/1000</f>
        <v>143.75104199999998</v>
      </c>
      <c r="F2689" s="179">
        <f>'ZE Download'!D116/1000</f>
        <v>344.48975000000002</v>
      </c>
      <c r="G2689" s="28"/>
      <c r="H2689" s="179">
        <f>'ZE Download'!E116/1000</f>
        <v>100.331479</v>
      </c>
      <c r="I2689" s="179">
        <f>'ZE Download'!F116/1000</f>
        <v>40.944667000000003</v>
      </c>
      <c r="J2689" s="179">
        <f>'ZE Download'!G116/1000</f>
        <v>263.654583</v>
      </c>
      <c r="K2689" s="179">
        <f>'ZE Download'!H116/1000</f>
        <v>80.962999999999994</v>
      </c>
      <c r="L2689" s="179">
        <f>'ZE Download'!I116/1000</f>
        <v>30.595082999999999</v>
      </c>
      <c r="M2689" s="180">
        <f t="shared" si="278"/>
        <v>328.53843800000004</v>
      </c>
      <c r="N2689" s="179">
        <f>'ZE Download'!K116/1000</f>
        <v>102.88402099999999</v>
      </c>
      <c r="O2689" s="179">
        <f>'ZE Download'!L116/1000</f>
        <v>86.574687999999995</v>
      </c>
      <c r="P2689" s="179">
        <f>'ZE Download'!M116/1000</f>
        <v>39.839811999999995</v>
      </c>
      <c r="Q2689" s="179">
        <f>'ZE Download'!N116/1000</f>
        <v>1.2811999999999999E-2</v>
      </c>
      <c r="R2689" s="179">
        <f>'ZE Download'!P116/1000</f>
        <v>0</v>
      </c>
      <c r="S2689" s="180">
        <f>'ZE Download'!J116/1000</f>
        <v>328.53843800000004</v>
      </c>
      <c r="T2689" s="180">
        <v>0</v>
      </c>
      <c r="V2689" s="24">
        <f t="shared" si="269"/>
        <v>1740.5885419999997</v>
      </c>
      <c r="X2689" s="5">
        <f t="shared" si="262"/>
        <v>77.899999999999991</v>
      </c>
      <c r="Z2689" s="20">
        <f t="shared" si="260"/>
        <v>1818.4885419999998</v>
      </c>
      <c r="AA2689" s="59">
        <f t="shared" si="257"/>
        <v>42700</v>
      </c>
      <c r="AB2689" s="136">
        <f>'ZE Download'!Q116/1000</f>
        <v>151.44972899999999</v>
      </c>
      <c r="AC2689" s="179">
        <f>'ZE Download'!R116/1000</f>
        <v>332.57858299999998</v>
      </c>
      <c r="AD2689" s="179">
        <f>'ZE Download'!S116/1000</f>
        <v>429.40383299999996</v>
      </c>
      <c r="AE2689" s="179">
        <f>'ZE Download'!T116/1000</f>
        <v>365.229917</v>
      </c>
      <c r="AF2689" s="179">
        <f>'ZE Download'!U116/1000</f>
        <v>40.247438000000002</v>
      </c>
      <c r="AG2689" s="179">
        <f>'ZE Download'!V116/1000</f>
        <v>0</v>
      </c>
      <c r="AH2689" s="179">
        <f>'ZE Download'!W116/1000</f>
        <v>73.507292000000007</v>
      </c>
      <c r="AI2689" s="28">
        <f t="shared" si="264"/>
        <v>0</v>
      </c>
      <c r="AJ2689" s="179">
        <f>'ZE Download'!X116/1000</f>
        <v>15.829167</v>
      </c>
      <c r="AK2689" s="179">
        <f t="shared" si="284"/>
        <v>0</v>
      </c>
      <c r="AL2689" s="28">
        <f t="shared" si="285"/>
        <v>0</v>
      </c>
      <c r="AM2689" s="28"/>
      <c r="AN2689" s="28"/>
      <c r="AQ2689" s="24">
        <f t="shared" si="279"/>
        <v>1408.2459590000001</v>
      </c>
      <c r="AS2689" s="47">
        <f t="shared" si="286"/>
        <v>247.75</v>
      </c>
      <c r="AU2689" s="20">
        <f t="shared" si="261"/>
        <v>1655.9959590000001</v>
      </c>
      <c r="AW2689" s="20">
        <f>Z2689-AU2689+AY2689</f>
        <v>312.49258299999974</v>
      </c>
      <c r="AY2689" s="58">
        <v>150</v>
      </c>
    </row>
    <row r="2690" spans="1:51" x14ac:dyDescent="0.25">
      <c r="A2690" t="str">
        <f>VLOOKUP($B2690,'Cushing Balance'!$C$2:$E$500,3,TRUE)</f>
        <v>482016</v>
      </c>
      <c r="B2690" s="38">
        <v>42701</v>
      </c>
      <c r="C2690" s="32"/>
      <c r="D2690" s="136">
        <f>'ZE Download'!B117/1000</f>
        <v>543.125</v>
      </c>
      <c r="E2690" s="179">
        <f>'ZE Download'!C117/1000</f>
        <v>153.83464600000002</v>
      </c>
      <c r="F2690" s="179">
        <f>'ZE Download'!D117/1000</f>
        <v>356.88012500000002</v>
      </c>
      <c r="G2690" s="28"/>
      <c r="H2690" s="179">
        <f>'ZE Download'!E117/1000</f>
        <v>76.552104</v>
      </c>
      <c r="I2690" s="179">
        <f>'ZE Download'!F117/1000</f>
        <v>44.591875000000002</v>
      </c>
      <c r="J2690" s="179">
        <f>'ZE Download'!G117/1000</f>
        <v>267.48258299999998</v>
      </c>
      <c r="K2690" s="179">
        <f>'ZE Download'!H117/1000</f>
        <v>70.80589599999999</v>
      </c>
      <c r="L2690" s="179">
        <f>'ZE Download'!I117/1000</f>
        <v>31.611374999999999</v>
      </c>
      <c r="M2690" s="180">
        <f t="shared" si="278"/>
        <v>236.00800000000001</v>
      </c>
      <c r="N2690" s="179">
        <f>'ZE Download'!K117/1000</f>
        <v>102.830917</v>
      </c>
      <c r="O2690" s="179">
        <f>'ZE Download'!L117/1000</f>
        <v>80.370187999999999</v>
      </c>
      <c r="P2690" s="179">
        <f>'ZE Download'!M117/1000</f>
        <v>40.011938000000001</v>
      </c>
      <c r="Q2690" s="179">
        <f>'ZE Download'!N117/1000</f>
        <v>3.1336249999999999</v>
      </c>
      <c r="R2690" s="179">
        <f>'ZE Download'!P117/1000</f>
        <v>0</v>
      </c>
      <c r="S2690" s="180">
        <f>'ZE Download'!J117/1000</f>
        <v>236.00800000000001</v>
      </c>
      <c r="T2690" s="180">
        <f>T2689</f>
        <v>0</v>
      </c>
      <c r="V2690" s="24">
        <f t="shared" si="269"/>
        <v>2007.2382720000003</v>
      </c>
      <c r="X2690" s="5">
        <f t="shared" si="262"/>
        <v>77.899999999999991</v>
      </c>
      <c r="Z2690" s="20">
        <f t="shared" si="260"/>
        <v>2085.1382720000001</v>
      </c>
      <c r="AA2690" s="59">
        <f t="shared" ref="AA2690:AA2753" si="287">B2690</f>
        <v>42701</v>
      </c>
      <c r="AB2690" s="136">
        <f>'ZE Download'!Q117/1000</f>
        <v>152.06174999999999</v>
      </c>
      <c r="AC2690" s="179">
        <f>'ZE Download'!R117/1000</f>
        <v>346.62970799999999</v>
      </c>
      <c r="AD2690" s="179">
        <f>'ZE Download'!S117/1000</f>
        <v>435.2765</v>
      </c>
      <c r="AE2690" s="179">
        <f>'ZE Download'!T117/1000</f>
        <v>391.046875</v>
      </c>
      <c r="AF2690" s="179">
        <f>'ZE Download'!U117/1000</f>
        <v>79.216479000000007</v>
      </c>
      <c r="AG2690" s="179">
        <f>'ZE Download'!V117/1000</f>
        <v>0.768042</v>
      </c>
      <c r="AH2690" s="179">
        <f>'ZE Download'!W117/1000</f>
        <v>75.865562000000011</v>
      </c>
      <c r="AI2690" s="28">
        <f t="shared" si="264"/>
        <v>0</v>
      </c>
      <c r="AJ2690" s="179">
        <f>'ZE Download'!X117/1000</f>
        <v>12.856833</v>
      </c>
      <c r="AK2690" s="179">
        <f t="shared" ref="AK2690:AL2692" si="288">AVERAGE(AK2675:AK2689)</f>
        <v>0</v>
      </c>
      <c r="AL2690" s="28">
        <f t="shared" si="288"/>
        <v>0</v>
      </c>
      <c r="AM2690" s="28"/>
      <c r="AN2690" s="28"/>
      <c r="AQ2690" s="24">
        <f t="shared" si="279"/>
        <v>1493.7217489999998</v>
      </c>
      <c r="AS2690" s="47">
        <f t="shared" si="286"/>
        <v>247.75</v>
      </c>
      <c r="AU2690" s="20">
        <f t="shared" si="261"/>
        <v>1741.4717489999998</v>
      </c>
      <c r="AW2690" s="20">
        <f t="shared" ref="AW2690:AW2753" si="289">Z2690-AU2690+AY2690</f>
        <v>493.66652300000032</v>
      </c>
      <c r="AY2690" s="58">
        <v>150</v>
      </c>
    </row>
    <row r="2691" spans="1:51" x14ac:dyDescent="0.25">
      <c r="A2691" t="str">
        <f>VLOOKUP($B2691,'Cushing Balance'!$C$2:$E$500,3,TRUE)</f>
        <v>482016</v>
      </c>
      <c r="B2691" s="38">
        <v>42702</v>
      </c>
      <c r="C2691" s="32"/>
      <c r="D2691" s="136">
        <f>'ZE Download'!B118/1000</f>
        <v>638.64397900000006</v>
      </c>
      <c r="E2691" s="179">
        <f>'ZE Download'!C118/1000</f>
        <v>156.68579199999999</v>
      </c>
      <c r="F2691" s="179">
        <f>'ZE Download'!D118/1000</f>
        <v>360.42447900000002</v>
      </c>
      <c r="G2691" s="28"/>
      <c r="H2691" s="179">
        <f>'ZE Download'!E118/1000</f>
        <v>77.379854000000009</v>
      </c>
      <c r="I2691" s="179">
        <f>'ZE Download'!F118/1000</f>
        <v>31.711228999999999</v>
      </c>
      <c r="J2691" s="179">
        <f>'ZE Download'!G118/1000</f>
        <v>266.588188</v>
      </c>
      <c r="K2691" s="179">
        <f>'ZE Download'!H118/1000</f>
        <v>77.455187999999993</v>
      </c>
      <c r="L2691" s="179">
        <f>'ZE Download'!I118/1000</f>
        <v>30.827021000000002</v>
      </c>
      <c r="M2691" s="180">
        <f t="shared" si="278"/>
        <v>277.99185399999999</v>
      </c>
      <c r="N2691" s="179">
        <f>'ZE Download'!K118/1000</f>
        <v>99.400666999999999</v>
      </c>
      <c r="O2691" s="179">
        <f>'ZE Download'!L118/1000</f>
        <v>65.760687999999988</v>
      </c>
      <c r="P2691" s="179">
        <f>'ZE Download'!M118/1000</f>
        <v>39.401042000000004</v>
      </c>
      <c r="Q2691" s="179">
        <f>'ZE Download'!N118/1000</f>
        <v>2.9332289999999999</v>
      </c>
      <c r="R2691" s="179">
        <f>'ZE Download'!P118/1000</f>
        <v>0</v>
      </c>
      <c r="S2691" s="180">
        <f>'ZE Download'!J118/1000</f>
        <v>277.99185399999999</v>
      </c>
      <c r="T2691" s="180">
        <f>T2690</f>
        <v>0</v>
      </c>
      <c r="V2691" s="24">
        <f t="shared" si="269"/>
        <v>2125.2032099999997</v>
      </c>
      <c r="X2691" s="5">
        <f t="shared" si="262"/>
        <v>77.899999999999991</v>
      </c>
      <c r="Z2691" s="20">
        <f t="shared" si="260"/>
        <v>2203.1032099999998</v>
      </c>
      <c r="AA2691" s="59">
        <f t="shared" si="287"/>
        <v>42702</v>
      </c>
      <c r="AB2691" s="136">
        <f>'ZE Download'!Q118/1000</f>
        <v>151.66475</v>
      </c>
      <c r="AC2691" s="179">
        <f>'ZE Download'!R118/1000</f>
        <v>339.63718800000004</v>
      </c>
      <c r="AD2691" s="179">
        <f>'ZE Download'!S118/1000</f>
        <v>440.08024999999998</v>
      </c>
      <c r="AE2691" s="179">
        <f>'ZE Download'!T118/1000</f>
        <v>358.72697899999997</v>
      </c>
      <c r="AF2691" s="179">
        <f>'ZE Download'!U118/1000</f>
        <v>64.227520999999996</v>
      </c>
      <c r="AG2691" s="179">
        <f>'ZE Download'!V118/1000</f>
        <v>0</v>
      </c>
      <c r="AH2691" s="179">
        <f>'ZE Download'!W118/1000</f>
        <v>33.511167</v>
      </c>
      <c r="AI2691" s="28">
        <f t="shared" si="264"/>
        <v>0</v>
      </c>
      <c r="AJ2691" s="179">
        <f>'ZE Download'!X118/1000</f>
        <v>16.729292000000001</v>
      </c>
      <c r="AK2691" s="179">
        <f t="shared" si="288"/>
        <v>0</v>
      </c>
      <c r="AL2691" s="28">
        <f t="shared" si="288"/>
        <v>0</v>
      </c>
      <c r="AM2691" s="28"/>
      <c r="AN2691" s="28"/>
      <c r="AQ2691" s="24">
        <f t="shared" si="279"/>
        <v>1404.577147</v>
      </c>
      <c r="AS2691" s="47">
        <f t="shared" si="286"/>
        <v>247.75</v>
      </c>
      <c r="AU2691" s="20">
        <f t="shared" si="261"/>
        <v>1652.327147</v>
      </c>
      <c r="AW2691" s="20">
        <f t="shared" si="289"/>
        <v>700.77606299999979</v>
      </c>
      <c r="AY2691" s="58">
        <v>150</v>
      </c>
    </row>
    <row r="2692" spans="1:51" x14ac:dyDescent="0.25">
      <c r="A2692" t="str">
        <f>VLOOKUP($B2692,'Cushing Balance'!$C$2:$E$500,3,TRUE)</f>
        <v>482016</v>
      </c>
      <c r="B2692" s="38">
        <v>42703</v>
      </c>
      <c r="C2692" s="32"/>
      <c r="D2692" s="136">
        <f>'ZE Download'!B119/1000</f>
        <v>546.638688</v>
      </c>
      <c r="E2692" s="179">
        <f>'ZE Download'!C119/1000</f>
        <v>160.47552100000001</v>
      </c>
      <c r="F2692" s="179">
        <f>'ZE Download'!D119/1000</f>
        <v>265.52606199999997</v>
      </c>
      <c r="G2692" s="28"/>
      <c r="H2692" s="179">
        <f>'ZE Download'!E119/1000</f>
        <v>80.671604000000002</v>
      </c>
      <c r="I2692" s="179">
        <f>'ZE Download'!F119/1000</f>
        <v>58.133479000000001</v>
      </c>
      <c r="J2692" s="179">
        <f>'ZE Download'!G119/1000</f>
        <v>262.56537500000002</v>
      </c>
      <c r="K2692" s="179">
        <f>'ZE Download'!H119/1000</f>
        <v>94.082895999999991</v>
      </c>
      <c r="L2692" s="179">
        <f>'ZE Download'!I119/1000</f>
        <v>31.341729000000001</v>
      </c>
      <c r="M2692" s="180">
        <f t="shared" si="278"/>
        <v>92.264396000000005</v>
      </c>
      <c r="N2692" s="179">
        <f>'ZE Download'!K119/1000</f>
        <v>45.314917000000001</v>
      </c>
      <c r="O2692" s="179">
        <f>'ZE Download'!L119/1000</f>
        <v>85.988229000000004</v>
      </c>
      <c r="P2692" s="179">
        <f>'ZE Download'!M119/1000</f>
        <v>40.927938000000005</v>
      </c>
      <c r="Q2692" s="179">
        <f>'ZE Download'!N119/1000</f>
        <v>0.32429199999999997</v>
      </c>
      <c r="R2692" s="179">
        <f>'ZE Download'!P119/1000</f>
        <v>0</v>
      </c>
      <c r="S2692" s="180">
        <f>'ZE Download'!J119/1000</f>
        <v>227.264396</v>
      </c>
      <c r="T2692" s="180">
        <v>-135</v>
      </c>
      <c r="V2692" s="24">
        <f t="shared" si="269"/>
        <v>1764.255126</v>
      </c>
      <c r="X2692" s="5">
        <f t="shared" si="262"/>
        <v>77.899999999999991</v>
      </c>
      <c r="Z2692" s="20">
        <f t="shared" si="260"/>
        <v>1842.1551260000001</v>
      </c>
      <c r="AA2692" s="59">
        <f>B2692</f>
        <v>42703</v>
      </c>
      <c r="AB2692" s="136">
        <f>'ZE Download'!Q119/1000</f>
        <v>149.94191699999999</v>
      </c>
      <c r="AC2692" s="179">
        <f>'ZE Download'!R119/1000</f>
        <v>218.239375</v>
      </c>
      <c r="AD2692" s="179">
        <f>'ZE Download'!S119/1000</f>
        <v>440.44227100000001</v>
      </c>
      <c r="AE2692" s="179">
        <f>'ZE Download'!T119/1000</f>
        <v>75.985229000000004</v>
      </c>
      <c r="AF2692" s="179">
        <f>'ZE Download'!U119/1000</f>
        <v>99.326020999999997</v>
      </c>
      <c r="AG2692" s="179">
        <f>'ZE Download'!V119/1000</f>
        <v>0</v>
      </c>
      <c r="AH2692" s="179">
        <f>'ZE Download'!W119/1000</f>
        <v>62.971125000000001</v>
      </c>
      <c r="AI2692" s="28">
        <f t="shared" si="264"/>
        <v>0</v>
      </c>
      <c r="AJ2692" s="179">
        <f>'ZE Download'!X119/1000</f>
        <v>16.280353999999999</v>
      </c>
      <c r="AK2692" s="179">
        <f t="shared" si="288"/>
        <v>0</v>
      </c>
      <c r="AL2692" s="28">
        <f t="shared" si="288"/>
        <v>0</v>
      </c>
      <c r="AM2692" s="28"/>
      <c r="AN2692" s="28"/>
      <c r="AQ2692" s="24">
        <f t="shared" si="279"/>
        <v>1063.1862919999999</v>
      </c>
      <c r="AS2692" s="47">
        <f t="shared" si="286"/>
        <v>247.75</v>
      </c>
      <c r="AU2692" s="20">
        <f t="shared" si="261"/>
        <v>1310.9362919999999</v>
      </c>
      <c r="AW2692" s="20">
        <f t="shared" si="289"/>
        <v>681.21883400000024</v>
      </c>
      <c r="AY2692" s="58">
        <v>150</v>
      </c>
    </row>
    <row r="2693" spans="1:51" x14ac:dyDescent="0.25">
      <c r="A2693" t="str">
        <f>VLOOKUP($B2693,'Cushing Balance'!$C$2:$E$500,3,TRUE)</f>
        <v>482016</v>
      </c>
      <c r="B2693" s="38">
        <v>42704</v>
      </c>
      <c r="C2693" s="32"/>
      <c r="D2693" s="136">
        <f>'ZE Download'!B120/1000</f>
        <v>0</v>
      </c>
      <c r="E2693" s="179">
        <f>'ZE Download'!C120/1000</f>
        <v>159.55281200000002</v>
      </c>
      <c r="F2693" s="179">
        <f>'ZE Download'!D120/1000</f>
        <v>198.10537500000001</v>
      </c>
      <c r="G2693" s="28"/>
      <c r="H2693" s="179">
        <f>'ZE Download'!E120/1000</f>
        <v>93.532687999999993</v>
      </c>
      <c r="I2693" s="179">
        <f>'ZE Download'!F120/1000</f>
        <v>81.728729000000001</v>
      </c>
      <c r="J2693" s="179">
        <f>'ZE Download'!G120/1000</f>
        <v>256.12595800000003</v>
      </c>
      <c r="K2693" s="179">
        <f>'ZE Download'!H120/1000</f>
        <v>97.360457999999994</v>
      </c>
      <c r="L2693" s="179">
        <f>'ZE Download'!I120/1000</f>
        <v>31.406957999999999</v>
      </c>
      <c r="M2693" s="180">
        <f t="shared" si="278"/>
        <v>275.25045799999998</v>
      </c>
      <c r="N2693" s="179">
        <f>'ZE Download'!K120/1000</f>
        <v>3.1796669999999998</v>
      </c>
      <c r="O2693" s="179">
        <f>'ZE Download'!L120/1000</f>
        <v>87.781292000000008</v>
      </c>
      <c r="P2693" s="179">
        <f>'ZE Download'!M120/1000</f>
        <v>39.702041999999999</v>
      </c>
      <c r="Q2693" s="179">
        <f>'ZE Download'!N120/1000</f>
        <v>0.86068800000000001</v>
      </c>
      <c r="R2693" s="179">
        <f>'ZE Download'!P120/1000</f>
        <v>0</v>
      </c>
      <c r="S2693" s="180">
        <f>'ZE Download'!J120/1000</f>
        <v>275.25045799999998</v>
      </c>
      <c r="T2693" s="180">
        <v>0</v>
      </c>
      <c r="V2693" s="24">
        <f t="shared" si="269"/>
        <v>1324.5871249999998</v>
      </c>
      <c r="X2693" s="5">
        <f t="shared" si="262"/>
        <v>77.899999999999991</v>
      </c>
      <c r="Z2693" s="20">
        <f t="shared" si="260"/>
        <v>1402.4871249999999</v>
      </c>
      <c r="AA2693" s="59">
        <f>B2693</f>
        <v>42704</v>
      </c>
      <c r="AB2693" s="136">
        <f>'ZE Download'!Q120/1000</f>
        <v>148.79693799999998</v>
      </c>
      <c r="AC2693" s="179">
        <f>'ZE Download'!R120/1000</f>
        <v>0</v>
      </c>
      <c r="AD2693" s="179">
        <f>'ZE Download'!S120/1000</f>
        <v>429.37841700000001</v>
      </c>
      <c r="AE2693" s="179">
        <f>'ZE Download'!T120/1000</f>
        <v>224.73804199999998</v>
      </c>
      <c r="AF2693" s="179">
        <f>'ZE Download'!U120/1000</f>
        <v>85.156542000000002</v>
      </c>
      <c r="AG2693" s="179">
        <f>'ZE Download'!V120/1000</f>
        <v>0</v>
      </c>
      <c r="AH2693" s="179">
        <f>'ZE Download'!W120/1000</f>
        <v>102.74047900000001</v>
      </c>
      <c r="AI2693" s="28">
        <f t="shared" si="264"/>
        <v>0</v>
      </c>
      <c r="AJ2693" s="179">
        <f>'ZE Download'!X120/1000</f>
        <v>15.908625000000001</v>
      </c>
      <c r="AK2693" s="179">
        <f t="shared" ref="AK2693:AL2698" si="290">AVERAGE(AK2678:AK2692)</f>
        <v>0</v>
      </c>
      <c r="AL2693" s="28">
        <f t="shared" si="290"/>
        <v>0</v>
      </c>
      <c r="AM2693" s="28"/>
      <c r="AN2693" s="28"/>
      <c r="AQ2693" s="24">
        <f t="shared" si="279"/>
        <v>1006.7190430000001</v>
      </c>
      <c r="AS2693" s="47">
        <f t="shared" si="286"/>
        <v>247.75</v>
      </c>
      <c r="AU2693" s="20">
        <f t="shared" si="261"/>
        <v>1254.4690430000001</v>
      </c>
      <c r="AW2693" s="20">
        <f t="shared" si="289"/>
        <v>298.01808199999982</v>
      </c>
      <c r="AY2693" s="58">
        <v>150</v>
      </c>
    </row>
    <row r="2694" spans="1:51" x14ac:dyDescent="0.25">
      <c r="A2694" t="str">
        <f>VLOOKUP($B2694,'Cushing Balance'!$C$2:$E$500,3,TRUE)</f>
        <v>482016</v>
      </c>
      <c r="B2694" s="38">
        <v>42705</v>
      </c>
      <c r="C2694" s="32"/>
      <c r="D2694" s="136">
        <f>'ZE Download'!B121/1000</f>
        <v>538.61254199999996</v>
      </c>
      <c r="E2694" s="179">
        <f>'ZE Download'!C121/1000</f>
        <v>140.78885399999999</v>
      </c>
      <c r="F2694" s="179">
        <f>'ZE Download'!D121/1000</f>
        <v>193.70570800000002</v>
      </c>
      <c r="G2694" s="28"/>
      <c r="H2694" s="179">
        <f>'ZE Download'!E121/1000</f>
        <v>88.251604</v>
      </c>
      <c r="I2694" s="179">
        <f>'ZE Download'!F121/1000</f>
        <v>37.179625000000001</v>
      </c>
      <c r="J2694" s="179">
        <f>'ZE Download'!G121/1000</f>
        <v>200.48152100000001</v>
      </c>
      <c r="K2694" s="179">
        <f>'ZE Download'!H121/1000</f>
        <v>84.831125</v>
      </c>
      <c r="L2694" s="179">
        <f>'ZE Download'!I121/1000</f>
        <v>31.418896</v>
      </c>
      <c r="M2694" s="180">
        <f t="shared" si="278"/>
        <v>271.85837500000002</v>
      </c>
      <c r="N2694" s="179">
        <f>'ZE Download'!K121/1000</f>
        <v>56.081583000000002</v>
      </c>
      <c r="O2694" s="179">
        <f>'ZE Download'!L121/1000</f>
        <v>52.420667000000002</v>
      </c>
      <c r="P2694" s="179">
        <f>'ZE Download'!M121/1000</f>
        <v>38.975771000000002</v>
      </c>
      <c r="Q2694" s="179">
        <f>'ZE Download'!N121/1000</f>
        <v>0.99637500000000001</v>
      </c>
      <c r="R2694" s="179">
        <f>'ZE Download'!P121/1000</f>
        <v>0</v>
      </c>
      <c r="S2694" s="180">
        <f>'ZE Download'!J121/1000</f>
        <v>271.85837500000002</v>
      </c>
      <c r="T2694" s="180">
        <v>0</v>
      </c>
      <c r="V2694" s="24">
        <f t="shared" si="269"/>
        <v>1735.6026459999996</v>
      </c>
      <c r="X2694" s="5">
        <f t="shared" si="262"/>
        <v>77.899999999999991</v>
      </c>
      <c r="Z2694" s="20">
        <f t="shared" si="260"/>
        <v>1813.5026459999997</v>
      </c>
      <c r="AA2694" s="59">
        <f>B2694</f>
        <v>42705</v>
      </c>
      <c r="AB2694" s="136">
        <f>'ZE Download'!Q121/1000</f>
        <v>150.55785399999999</v>
      </c>
      <c r="AC2694" s="179">
        <f>'ZE Download'!R121/1000</f>
        <v>186.40364600000001</v>
      </c>
      <c r="AD2694" s="179">
        <f>'ZE Download'!S121/1000</f>
        <v>442.82270799999998</v>
      </c>
      <c r="AE2694" s="179">
        <f>'ZE Download'!T121/1000</f>
        <v>281.57175000000001</v>
      </c>
      <c r="AF2694" s="179">
        <f>'ZE Download'!U121/1000</f>
        <v>26.936146000000001</v>
      </c>
      <c r="AG2694" s="179">
        <f>'ZE Download'!V121/1000</f>
        <v>0</v>
      </c>
      <c r="AH2694" s="179">
        <f>'ZE Download'!W121/1000</f>
        <v>70.904354000000012</v>
      </c>
      <c r="AI2694" s="28">
        <f t="shared" si="264"/>
        <v>0</v>
      </c>
      <c r="AJ2694" s="179">
        <f>'ZE Download'!X121/1000</f>
        <v>13.266333000000001</v>
      </c>
      <c r="AK2694" s="179">
        <f t="shared" si="290"/>
        <v>0</v>
      </c>
      <c r="AL2694" s="28">
        <f t="shared" si="290"/>
        <v>0</v>
      </c>
      <c r="AM2694" s="28"/>
      <c r="AN2694" s="28"/>
      <c r="AQ2694" s="24">
        <f t="shared" si="279"/>
        <v>1172.4627910000002</v>
      </c>
      <c r="AS2694" s="47">
        <f t="shared" si="286"/>
        <v>247.75</v>
      </c>
      <c r="AU2694" s="20">
        <f t="shared" si="261"/>
        <v>1420.2127910000002</v>
      </c>
      <c r="AW2694" s="20">
        <f t="shared" si="289"/>
        <v>543.28985499999953</v>
      </c>
      <c r="AY2694" s="58">
        <v>150</v>
      </c>
    </row>
    <row r="2695" spans="1:51" x14ac:dyDescent="0.25">
      <c r="A2695" t="str">
        <f>VLOOKUP($B2695,'Cushing Balance'!$C$2:$E$500,3,TRUE)</f>
        <v>482016</v>
      </c>
      <c r="B2695" s="38">
        <v>42706</v>
      </c>
      <c r="C2695" s="32"/>
      <c r="D2695" s="136">
        <f>'ZE Download'!B122/1000</f>
        <v>216.14514600000001</v>
      </c>
      <c r="E2695" s="179">
        <f>'ZE Download'!C122/1000</f>
        <v>144.95520800000003</v>
      </c>
      <c r="F2695" s="179">
        <f>'ZE Download'!D122/1000</f>
        <v>211.82183300000003</v>
      </c>
      <c r="G2695" s="28"/>
      <c r="H2695" s="179">
        <f>'ZE Download'!E122/1000</f>
        <v>65.466645999999997</v>
      </c>
      <c r="I2695" s="179">
        <f>'ZE Download'!F122/1000</f>
        <v>31.806167000000002</v>
      </c>
      <c r="J2695" s="179">
        <f>'ZE Download'!G122/1000</f>
        <v>187.021083</v>
      </c>
      <c r="K2695" s="179">
        <f>'ZE Download'!H122/1000</f>
        <v>75.977354000000005</v>
      </c>
      <c r="L2695" s="179">
        <f>'ZE Download'!I122/1000</f>
        <v>31.584833</v>
      </c>
      <c r="M2695" s="180">
        <f t="shared" si="278"/>
        <v>303.74185399999999</v>
      </c>
      <c r="N2695" s="179">
        <f>'ZE Download'!K122/1000</f>
        <v>107.49452099999999</v>
      </c>
      <c r="O2695" s="179">
        <f>'ZE Download'!L122/1000</f>
        <v>76.66647900000001</v>
      </c>
      <c r="P2695" s="179">
        <f>'ZE Download'!M122/1000</f>
        <v>39.049208</v>
      </c>
      <c r="Q2695" s="179">
        <f>'ZE Download'!N122/1000</f>
        <v>0.36735399999999996</v>
      </c>
      <c r="R2695" s="179">
        <f>'ZE Download'!P122/1000</f>
        <v>0</v>
      </c>
      <c r="S2695" s="180">
        <f>'ZE Download'!J122/1000</f>
        <v>303.74185399999999</v>
      </c>
      <c r="T2695" s="180">
        <v>0</v>
      </c>
      <c r="V2695" s="24">
        <f t="shared" si="269"/>
        <v>1492.0976860000001</v>
      </c>
      <c r="X2695" s="5">
        <f t="shared" si="262"/>
        <v>77.899999999999991</v>
      </c>
      <c r="Z2695" s="20">
        <f t="shared" si="260"/>
        <v>1569.9976860000002</v>
      </c>
      <c r="AA2695" s="59">
        <f t="shared" si="287"/>
        <v>42706</v>
      </c>
      <c r="AB2695" s="136">
        <f>'ZE Download'!Q122/1000</f>
        <v>150.097375</v>
      </c>
      <c r="AC2695" s="179">
        <f>'ZE Download'!R122/1000</f>
        <v>345.32179200000002</v>
      </c>
      <c r="AD2695" s="179">
        <f>'ZE Download'!S122/1000</f>
        <v>450</v>
      </c>
      <c r="AE2695" s="179">
        <f>'ZE Download'!T122/1000</f>
        <v>251.113562</v>
      </c>
      <c r="AF2695" s="179">
        <f>'ZE Download'!U122/1000</f>
        <v>111.485688</v>
      </c>
      <c r="AG2695" s="179">
        <f>'ZE Download'!V122/1000</f>
        <v>0</v>
      </c>
      <c r="AH2695" s="179">
        <f>'ZE Download'!W122/1000</f>
        <v>70.695812000000004</v>
      </c>
      <c r="AI2695" s="28">
        <f t="shared" si="264"/>
        <v>0</v>
      </c>
      <c r="AJ2695" s="179">
        <f>'ZE Download'!X122/1000</f>
        <v>16.382062000000001</v>
      </c>
      <c r="AK2695" s="179">
        <f t="shared" si="290"/>
        <v>0</v>
      </c>
      <c r="AL2695" s="28">
        <f t="shared" si="290"/>
        <v>0</v>
      </c>
      <c r="AM2695" s="28"/>
      <c r="AN2695" s="28"/>
      <c r="AQ2695" s="24">
        <f t="shared" si="279"/>
        <v>1395.0962909999998</v>
      </c>
      <c r="AS2695" s="47">
        <f t="shared" si="286"/>
        <v>247.75</v>
      </c>
      <c r="AU2695" s="20">
        <f t="shared" si="261"/>
        <v>1642.8462909999998</v>
      </c>
      <c r="AW2695" s="20">
        <f t="shared" si="289"/>
        <v>2.1513950000003206</v>
      </c>
      <c r="AY2695">
        <f>300/4</f>
        <v>75</v>
      </c>
    </row>
    <row r="2696" spans="1:51" x14ac:dyDescent="0.25">
      <c r="A2696" t="str">
        <f>VLOOKUP($B2696,'Cushing Balance'!$C$2:$E$500,3,TRUE)</f>
        <v>492016</v>
      </c>
      <c r="B2696" s="38">
        <v>42707</v>
      </c>
      <c r="C2696" s="32"/>
      <c r="D2696" s="136">
        <f>'ZE Download'!B123/1000</f>
        <v>477.065854</v>
      </c>
      <c r="E2696" s="179">
        <f>'ZE Download'!C123/1000</f>
        <v>161.423833</v>
      </c>
      <c r="F2696" s="179">
        <f>'ZE Download'!D123/1000</f>
        <v>204.825479</v>
      </c>
      <c r="G2696" s="28"/>
      <c r="H2696" s="179">
        <f>'ZE Download'!E123/1000</f>
        <v>88.128771</v>
      </c>
      <c r="I2696" s="179">
        <f>'ZE Download'!F123/1000</f>
        <v>50.150750000000002</v>
      </c>
      <c r="J2696" s="179">
        <f>'ZE Download'!G123/1000</f>
        <v>219.36197899999999</v>
      </c>
      <c r="K2696" s="179">
        <f>'ZE Download'!H123/1000</f>
        <v>65.485416999999998</v>
      </c>
      <c r="L2696" s="179">
        <f>'ZE Download'!I123/1000</f>
        <v>31.625</v>
      </c>
      <c r="M2696" s="180">
        <f t="shared" si="278"/>
        <v>264.87329199999999</v>
      </c>
      <c r="N2696" s="179">
        <f>'ZE Download'!K123/1000</f>
        <v>101.264083</v>
      </c>
      <c r="O2696" s="179">
        <f>'ZE Download'!L123/1000</f>
        <v>86.388687999999988</v>
      </c>
      <c r="P2696" s="179">
        <f>'ZE Download'!M123/1000</f>
        <v>39.409312</v>
      </c>
      <c r="Q2696" s="179">
        <f>'ZE Download'!N123/1000</f>
        <v>3.1229E-2</v>
      </c>
      <c r="R2696" s="179">
        <f>'ZE Download'!P123/1000</f>
        <v>0</v>
      </c>
      <c r="S2696" s="180">
        <f>'ZE Download'!J123/1000</f>
        <v>264.87329199999999</v>
      </c>
      <c r="T2696" s="180">
        <v>0</v>
      </c>
      <c r="V2696" s="24">
        <f t="shared" si="269"/>
        <v>1790.0336870000001</v>
      </c>
      <c r="X2696" s="5">
        <f t="shared" si="262"/>
        <v>77.899999999999991</v>
      </c>
      <c r="Z2696" s="20">
        <f t="shared" si="260"/>
        <v>1867.9336870000002</v>
      </c>
      <c r="AA2696" s="59">
        <f t="shared" si="287"/>
        <v>42707</v>
      </c>
      <c r="AB2696" s="136">
        <f>'ZE Download'!Q123/1000</f>
        <v>151.81704199999999</v>
      </c>
      <c r="AC2696" s="179">
        <f>'ZE Download'!R123/1000</f>
        <v>352.02339599999999</v>
      </c>
      <c r="AD2696" s="179">
        <f>'ZE Download'!S123/1000</f>
        <v>450</v>
      </c>
      <c r="AE2696" s="179">
        <f>'ZE Download'!T123/1000</f>
        <v>296.51381199999997</v>
      </c>
      <c r="AF2696" s="179">
        <f>'ZE Download'!U123/1000</f>
        <v>87.502957999999992</v>
      </c>
      <c r="AG2696" s="179">
        <f>'ZE Download'!V123/1000</f>
        <v>0</v>
      </c>
      <c r="AH2696" s="179">
        <f>'ZE Download'!W123/1000</f>
        <v>84.774229000000005</v>
      </c>
      <c r="AI2696" s="28">
        <f t="shared" si="264"/>
        <v>0</v>
      </c>
      <c r="AJ2696" s="179">
        <f>'ZE Download'!X123/1000</f>
        <v>16.559457999999999</v>
      </c>
      <c r="AK2696" s="179">
        <f t="shared" si="290"/>
        <v>0</v>
      </c>
      <c r="AL2696" s="28">
        <f t="shared" si="290"/>
        <v>0</v>
      </c>
      <c r="AM2696" s="28"/>
      <c r="AN2696" s="28"/>
      <c r="AQ2696" s="24">
        <f t="shared" si="279"/>
        <v>1439.190895</v>
      </c>
      <c r="AS2696" s="47">
        <f t="shared" si="277"/>
        <v>292.95</v>
      </c>
      <c r="AU2696" s="20">
        <f t="shared" si="261"/>
        <v>1732.140895</v>
      </c>
      <c r="AW2696" s="20">
        <f t="shared" si="289"/>
        <v>210.79279200000019</v>
      </c>
      <c r="AY2696" s="58">
        <f>300/4</f>
        <v>75</v>
      </c>
    </row>
    <row r="2697" spans="1:51" x14ac:dyDescent="0.25">
      <c r="A2697" t="str">
        <f>VLOOKUP($B2697,'Cushing Balance'!$C$2:$E$500,3,TRUE)</f>
        <v>492016</v>
      </c>
      <c r="B2697" s="38">
        <v>42708</v>
      </c>
      <c r="C2697" s="32"/>
      <c r="D2697" s="136">
        <f>'ZE Download'!B124/1000</f>
        <v>369.19533300000001</v>
      </c>
      <c r="E2697" s="179">
        <f>'ZE Download'!C124/1000</f>
        <v>162.60943799999998</v>
      </c>
      <c r="F2697" s="179">
        <f>'ZE Download'!D124/1000</f>
        <v>215.569875</v>
      </c>
      <c r="G2697" s="28"/>
      <c r="H2697" s="179">
        <f>'ZE Download'!E124/1000</f>
        <v>86.754229000000009</v>
      </c>
      <c r="I2697" s="179">
        <f>'ZE Download'!F124/1000</f>
        <v>81.473541999999995</v>
      </c>
      <c r="J2697" s="179">
        <f>'ZE Download'!G124/1000</f>
        <v>223.59795800000001</v>
      </c>
      <c r="K2697" s="179">
        <f>'ZE Download'!H124/1000</f>
        <v>76.083270999999996</v>
      </c>
      <c r="L2697" s="179">
        <f>'ZE Download'!I124/1000</f>
        <v>31.407250000000001</v>
      </c>
      <c r="M2697" s="180">
        <f t="shared" si="278"/>
        <v>211.10995800000001</v>
      </c>
      <c r="N2697" s="179">
        <f>'ZE Download'!K124/1000</f>
        <v>100.82922900000001</v>
      </c>
      <c r="O2697" s="179">
        <f>'ZE Download'!L124/1000</f>
        <v>84.392499999999998</v>
      </c>
      <c r="P2697" s="179">
        <f>'ZE Download'!M124/1000</f>
        <v>39.335478999999999</v>
      </c>
      <c r="Q2697" s="179">
        <f>'ZE Download'!N124/1000</f>
        <v>0.16204199999999999</v>
      </c>
      <c r="R2697" s="179">
        <f>'ZE Download'!P124/1000</f>
        <v>0</v>
      </c>
      <c r="S2697" s="180">
        <f>'ZE Download'!J124/1000</f>
        <v>211.10995800000001</v>
      </c>
      <c r="T2697" s="180">
        <v>0</v>
      </c>
      <c r="V2697" s="24">
        <f t="shared" si="269"/>
        <v>1682.5201039999997</v>
      </c>
      <c r="X2697" s="5">
        <f t="shared" si="262"/>
        <v>77.899999999999991</v>
      </c>
      <c r="Z2697" s="20">
        <f t="shared" si="260"/>
        <v>1760.4201039999998</v>
      </c>
      <c r="AA2697" s="59">
        <f t="shared" si="287"/>
        <v>42708</v>
      </c>
      <c r="AB2697" s="136">
        <f>'ZE Download'!Q124/1000</f>
        <v>151.12712500000001</v>
      </c>
      <c r="AC2697" s="179">
        <f>'ZE Download'!R124/1000</f>
        <v>343.44824999999997</v>
      </c>
      <c r="AD2697" s="179">
        <f>'ZE Download'!S124/1000</f>
        <v>449.88156199999997</v>
      </c>
      <c r="AE2697" s="179">
        <f>'ZE Download'!T124/1000</f>
        <v>338.59812499999998</v>
      </c>
      <c r="AF2697" s="179">
        <f>'ZE Download'!U124/1000</f>
        <v>33.609228999999999</v>
      </c>
      <c r="AG2697" s="179">
        <f>'ZE Download'!V124/1000</f>
        <v>0</v>
      </c>
      <c r="AH2697" s="179">
        <f>'ZE Download'!W124/1000</f>
        <v>79.005332999999993</v>
      </c>
      <c r="AI2697" s="28">
        <f t="shared" si="264"/>
        <v>0</v>
      </c>
      <c r="AJ2697" s="179">
        <f>'ZE Download'!X124/1000</f>
        <v>16.067499999999999</v>
      </c>
      <c r="AK2697" s="179">
        <f t="shared" si="290"/>
        <v>0</v>
      </c>
      <c r="AL2697" s="28">
        <f t="shared" si="290"/>
        <v>0</v>
      </c>
      <c r="AM2697" s="28"/>
      <c r="AN2697" s="28"/>
      <c r="AQ2697" s="24">
        <f t="shared" si="279"/>
        <v>1411.737124</v>
      </c>
      <c r="AS2697" s="47">
        <f t="shared" si="277"/>
        <v>292.95</v>
      </c>
      <c r="AU2697" s="20">
        <f t="shared" si="261"/>
        <v>1704.687124</v>
      </c>
      <c r="AW2697" s="20">
        <f t="shared" si="289"/>
        <v>130.73297999999977</v>
      </c>
      <c r="AY2697" s="58">
        <f>300/4</f>
        <v>75</v>
      </c>
    </row>
    <row r="2698" spans="1:51" x14ac:dyDescent="0.25">
      <c r="A2698" t="str">
        <f>VLOOKUP($B2698,'Cushing Balance'!$C$2:$E$500,3,TRUE)</f>
        <v>492016</v>
      </c>
      <c r="B2698" s="38">
        <v>42709</v>
      </c>
      <c r="C2698" s="32"/>
      <c r="D2698" s="136">
        <f>'ZE Download'!B125/1000</f>
        <v>172.64839600000002</v>
      </c>
      <c r="E2698" s="179">
        <f>'ZE Download'!C125/1000</f>
        <v>143.654979</v>
      </c>
      <c r="F2698" s="179">
        <f>'ZE Download'!D125/1000</f>
        <v>342.01</v>
      </c>
      <c r="G2698" s="28"/>
      <c r="H2698" s="179">
        <f>'ZE Download'!E125/1000</f>
        <v>87.510562000000007</v>
      </c>
      <c r="I2698" s="179">
        <f>'ZE Download'!F125/1000</f>
        <v>16.690999999999999</v>
      </c>
      <c r="J2698" s="179">
        <f>'ZE Download'!G125/1000</f>
        <v>255.06718799999999</v>
      </c>
      <c r="K2698" s="179">
        <f>'ZE Download'!H125/1000</f>
        <v>83.836250000000007</v>
      </c>
      <c r="L2698" s="179">
        <f>'ZE Download'!I125/1000</f>
        <v>31.588270999999999</v>
      </c>
      <c r="M2698" s="180">
        <f t="shared" si="278"/>
        <v>226.21725000000001</v>
      </c>
      <c r="N2698" s="179">
        <f>'ZE Download'!K125/1000</f>
        <v>98.475770999999995</v>
      </c>
      <c r="O2698" s="179">
        <f>'ZE Download'!L125/1000</f>
        <v>64.391958000000002</v>
      </c>
      <c r="P2698" s="179">
        <f>'ZE Download'!M125/1000</f>
        <v>48.654521000000003</v>
      </c>
      <c r="Q2698" s="179">
        <f>'ZE Download'!N125/1000</f>
        <v>0.79283300000000001</v>
      </c>
      <c r="R2698" s="179">
        <f>'ZE Download'!P125/1000</f>
        <v>0</v>
      </c>
      <c r="S2698" s="180">
        <f>'ZE Download'!J125/1000</f>
        <v>226.21725000000001</v>
      </c>
      <c r="T2698" s="180">
        <v>0</v>
      </c>
      <c r="V2698" s="24">
        <f>SUM(D2698:R2698)</f>
        <v>1571.5389789999997</v>
      </c>
      <c r="X2698" s="5">
        <f t="shared" si="262"/>
        <v>77.899999999999991</v>
      </c>
      <c r="Z2698" s="20">
        <f t="shared" ref="Z2698:Z2761" si="291">X2698+V2698</f>
        <v>1649.4389789999998</v>
      </c>
      <c r="AA2698" s="59">
        <f>B2698</f>
        <v>42709</v>
      </c>
      <c r="AB2698" s="136">
        <f>'ZE Download'!Q125/1000</f>
        <v>150.34845800000002</v>
      </c>
      <c r="AC2698" s="179">
        <f>'ZE Download'!R125/1000</f>
        <v>356.58972899999998</v>
      </c>
      <c r="AD2698" s="179">
        <f>'ZE Download'!S125/1000</f>
        <v>450</v>
      </c>
      <c r="AE2698" s="179">
        <f>'ZE Download'!T125/1000</f>
        <v>250.81070800000001</v>
      </c>
      <c r="AF2698" s="179">
        <f>'ZE Download'!U125/1000</f>
        <v>19.803957999999998</v>
      </c>
      <c r="AG2698" s="179">
        <f>'ZE Download'!V125/1000</f>
        <v>0</v>
      </c>
      <c r="AH2698" s="179">
        <f>'ZE Download'!W125/1000</f>
        <v>59.054104000000002</v>
      </c>
      <c r="AI2698" s="28">
        <f t="shared" si="264"/>
        <v>0</v>
      </c>
      <c r="AJ2698" s="179">
        <f>'ZE Download'!X125/1000</f>
        <v>15.871208000000001</v>
      </c>
      <c r="AK2698" s="179">
        <f t="shared" si="290"/>
        <v>0</v>
      </c>
      <c r="AL2698" s="28">
        <f t="shared" si="290"/>
        <v>0</v>
      </c>
      <c r="AM2698" s="28"/>
      <c r="AN2698" s="28"/>
      <c r="AQ2698" s="24">
        <f t="shared" si="279"/>
        <v>1302.478165</v>
      </c>
      <c r="AS2698" s="47">
        <f t="shared" si="277"/>
        <v>292.95</v>
      </c>
      <c r="AU2698" s="20">
        <f t="shared" ref="AU2698:AU2761" si="292">AS2698+AQ2698</f>
        <v>1595.428165</v>
      </c>
      <c r="AW2698" s="20">
        <f t="shared" si="289"/>
        <v>129.01081399999975</v>
      </c>
      <c r="AY2698" s="58">
        <f>300/4</f>
        <v>75</v>
      </c>
    </row>
    <row r="2699" spans="1:51" x14ac:dyDescent="0.25">
      <c r="A2699" t="str">
        <f>VLOOKUP($B2699,'Cushing Balance'!$C$2:$E$500,3,TRUE)</f>
        <v>492016</v>
      </c>
      <c r="B2699" s="38">
        <v>42710</v>
      </c>
      <c r="C2699" s="32"/>
      <c r="D2699" s="136">
        <f>'ZE Download'!B126/1000</f>
        <v>53.264207999999996</v>
      </c>
      <c r="E2699" s="179">
        <f>'ZE Download'!C126/1000</f>
        <v>128.99250000000001</v>
      </c>
      <c r="F2699" s="179">
        <f>'ZE Download'!D126/1000</f>
        <v>358.40210400000001</v>
      </c>
      <c r="G2699" s="28"/>
      <c r="H2699" s="179">
        <f>'ZE Download'!E126/1000</f>
        <v>79.055875</v>
      </c>
      <c r="I2699" s="179">
        <f>'ZE Download'!F126/1000</f>
        <v>52.388458</v>
      </c>
      <c r="J2699" s="179">
        <f>'ZE Download'!G126/1000</f>
        <v>286.92697900000002</v>
      </c>
      <c r="K2699" s="179">
        <f>'ZE Download'!H126/1000</f>
        <v>86.555791999999997</v>
      </c>
      <c r="L2699" s="179">
        <f>'ZE Download'!I126/1000</f>
        <v>32.372937999999998</v>
      </c>
      <c r="M2699" s="180">
        <f t="shared" si="278"/>
        <v>336.96154200000001</v>
      </c>
      <c r="N2699" s="179">
        <f>'ZE Download'!K126/1000</f>
        <v>96.691000000000003</v>
      </c>
      <c r="O2699" s="179">
        <f>'ZE Download'!L126/1000</f>
        <v>85.942999999999998</v>
      </c>
      <c r="P2699" s="179">
        <f>'ZE Download'!M126/1000</f>
        <v>55.716521</v>
      </c>
      <c r="Q2699" s="179">
        <f>'ZE Download'!N126/1000</f>
        <v>5.9330829999999999</v>
      </c>
      <c r="R2699" s="179">
        <f>'ZE Download'!P126/1000</f>
        <v>0</v>
      </c>
      <c r="S2699" s="180">
        <f>'ZE Download'!J126/1000</f>
        <v>336.96154200000001</v>
      </c>
      <c r="T2699" s="180">
        <v>0</v>
      </c>
      <c r="V2699" s="24">
        <f>SUM(D2699:R2699)</f>
        <v>1659.204</v>
      </c>
      <c r="X2699" s="5">
        <f t="shared" si="262"/>
        <v>77.899999999999991</v>
      </c>
      <c r="Z2699" s="20">
        <f t="shared" si="291"/>
        <v>1737.104</v>
      </c>
      <c r="AA2699" s="59">
        <f>B2699</f>
        <v>42710</v>
      </c>
      <c r="AB2699" s="136">
        <f>'ZE Download'!Q126/1000</f>
        <v>151.515604</v>
      </c>
      <c r="AC2699" s="179">
        <f>'ZE Download'!R126/1000</f>
        <v>345.57660399999997</v>
      </c>
      <c r="AD2699" s="179">
        <f>'ZE Download'!S126/1000</f>
        <v>440.80604199999999</v>
      </c>
      <c r="AE2699" s="179">
        <f>'ZE Download'!T126/1000</f>
        <v>297.85820799999999</v>
      </c>
      <c r="AF2699" s="179">
        <f>'ZE Download'!U126/1000</f>
        <v>42.492958000000002</v>
      </c>
      <c r="AG2699" s="179">
        <f>'ZE Download'!V126/1000</f>
        <v>0</v>
      </c>
      <c r="AH2699" s="179">
        <f>'ZE Download'!W126/1000</f>
        <v>81.068770999999998</v>
      </c>
      <c r="AI2699" s="28">
        <f t="shared" si="264"/>
        <v>0</v>
      </c>
      <c r="AJ2699" s="179">
        <f>'ZE Download'!X126/1000</f>
        <v>16.161332999999999</v>
      </c>
      <c r="AK2699" s="179">
        <f t="shared" ref="AK2699:AL2701" si="293">AVERAGE(AK2684:AK2698)</f>
        <v>0</v>
      </c>
      <c r="AL2699" s="28">
        <f t="shared" si="293"/>
        <v>0</v>
      </c>
      <c r="AM2699" s="28"/>
      <c r="AN2699" s="28"/>
      <c r="AQ2699" s="24">
        <f t="shared" si="279"/>
        <v>1375.4795199999999</v>
      </c>
      <c r="AS2699" s="47">
        <f t="shared" si="277"/>
        <v>292.95</v>
      </c>
      <c r="AU2699" s="20">
        <f t="shared" si="292"/>
        <v>1668.4295199999999</v>
      </c>
      <c r="AW2699" s="20">
        <f t="shared" si="289"/>
        <v>68.674480000000131</v>
      </c>
    </row>
    <row r="2700" spans="1:51" x14ac:dyDescent="0.25">
      <c r="A2700" t="str">
        <f>VLOOKUP($B2700,'Cushing Balance'!$C$2:$E$500,3,TRUE)</f>
        <v>492016</v>
      </c>
      <c r="B2700" s="38">
        <v>42711</v>
      </c>
      <c r="C2700" s="32"/>
      <c r="D2700" s="136">
        <f>'ZE Download'!B127/1000</f>
        <v>438.96893800000004</v>
      </c>
      <c r="E2700" s="179">
        <f>'ZE Download'!C127/1000</f>
        <v>130.07487499999999</v>
      </c>
      <c r="F2700" s="179">
        <f>'ZE Download'!D127/1000</f>
        <v>349.33710400000001</v>
      </c>
      <c r="G2700" s="28"/>
      <c r="H2700" s="179">
        <f>'ZE Download'!E127/1000</f>
        <v>77.867937999999995</v>
      </c>
      <c r="I2700" s="179">
        <f>'ZE Download'!F127/1000</f>
        <v>71.370062000000004</v>
      </c>
      <c r="J2700" s="179">
        <f>'ZE Download'!G127/1000</f>
        <v>297.54860400000001</v>
      </c>
      <c r="K2700" s="179">
        <f>'ZE Download'!H127/1000</f>
        <v>78.662499999999994</v>
      </c>
      <c r="L2700" s="179">
        <f>'ZE Download'!I127/1000</f>
        <v>34.392457999999998</v>
      </c>
      <c r="M2700" s="180">
        <f t="shared" si="278"/>
        <v>180.92229200000003</v>
      </c>
      <c r="N2700" s="179">
        <f>'ZE Download'!K127/1000</f>
        <v>98.539979000000002</v>
      </c>
      <c r="O2700" s="179">
        <f>'ZE Download'!L127/1000</f>
        <v>85.496417000000008</v>
      </c>
      <c r="P2700" s="179">
        <f>'ZE Download'!M127/1000</f>
        <v>40.097457999999996</v>
      </c>
      <c r="Q2700" s="179">
        <f>'ZE Download'!N127/1000</f>
        <v>7.8650420000000008</v>
      </c>
      <c r="R2700" s="179">
        <f>'ZE Download'!P127/1000</f>
        <v>0</v>
      </c>
      <c r="S2700" s="180">
        <f>'ZE Download'!J127/1000</f>
        <v>280.92229200000003</v>
      </c>
      <c r="T2700" s="180">
        <v>-100</v>
      </c>
      <c r="V2700" s="24">
        <f t="shared" ref="V2700:V2761" si="294">SUM(D2700:R2700)</f>
        <v>1891.1436669999998</v>
      </c>
      <c r="X2700" s="5">
        <f t="shared" si="262"/>
        <v>77.899999999999991</v>
      </c>
      <c r="Z2700" s="20">
        <f t="shared" si="291"/>
        <v>1969.0436669999999</v>
      </c>
      <c r="AA2700" s="59">
        <f t="shared" si="287"/>
        <v>42711</v>
      </c>
      <c r="AB2700" s="136">
        <f>'ZE Download'!Q127/1000</f>
        <v>151.27097899999998</v>
      </c>
      <c r="AC2700" s="179">
        <f>'ZE Download'!R127/1000</f>
        <v>362.88395800000001</v>
      </c>
      <c r="AD2700" s="179">
        <f>'ZE Download'!S127/1000</f>
        <v>450</v>
      </c>
      <c r="AE2700" s="179">
        <f>'ZE Download'!T127/1000</f>
        <v>281.89272899999997</v>
      </c>
      <c r="AF2700" s="179">
        <f>'ZE Download'!U127/1000</f>
        <v>65.909604000000002</v>
      </c>
      <c r="AG2700" s="179">
        <f>'ZE Download'!V127/1000</f>
        <v>0</v>
      </c>
      <c r="AH2700" s="179">
        <f>'ZE Download'!W127/1000</f>
        <v>137.38670800000003</v>
      </c>
      <c r="AI2700" s="28">
        <f t="shared" si="264"/>
        <v>0</v>
      </c>
      <c r="AJ2700" s="179">
        <f>'ZE Download'!X127/1000</f>
        <v>15.105146000000001</v>
      </c>
      <c r="AK2700" s="179">
        <f t="shared" si="293"/>
        <v>0</v>
      </c>
      <c r="AL2700" s="28">
        <f t="shared" si="293"/>
        <v>0</v>
      </c>
      <c r="AM2700" s="28"/>
      <c r="AN2700" s="28"/>
      <c r="AQ2700" s="24">
        <f t="shared" ref="AQ2700:AQ2762" si="295">SUM(AB2700:AO2700)</f>
        <v>1464.449124</v>
      </c>
      <c r="AS2700" s="47">
        <f t="shared" ref="AS2700:AS2735" si="296">315*0.97</f>
        <v>305.55</v>
      </c>
      <c r="AU2700" s="20">
        <f t="shared" si="292"/>
        <v>1769.9991239999999</v>
      </c>
      <c r="AW2700" s="20">
        <f t="shared" si="289"/>
        <v>199.04454299999998</v>
      </c>
    </row>
    <row r="2701" spans="1:51" x14ac:dyDescent="0.25">
      <c r="A2701" t="str">
        <f>VLOOKUP($B2701,'Cushing Balance'!$C$2:$E$500,3,TRUE)</f>
        <v>492016</v>
      </c>
      <c r="B2701" s="38">
        <v>42712</v>
      </c>
      <c r="C2701" s="32"/>
      <c r="D2701" s="136">
        <f>'ZE Download'!B128/1000</f>
        <v>344.290458</v>
      </c>
      <c r="E2701" s="179">
        <f>'ZE Download'!C128/1000</f>
        <v>128.01502099999999</v>
      </c>
      <c r="F2701" s="179">
        <f>'ZE Download'!D128/1000</f>
        <v>360.71135399999997</v>
      </c>
      <c r="G2701" s="28"/>
      <c r="H2701" s="179">
        <f>'ZE Download'!E128/1000</f>
        <v>88.590520999999995</v>
      </c>
      <c r="I2701" s="179">
        <f>'ZE Download'!F128/1000</f>
        <v>49.942250000000001</v>
      </c>
      <c r="J2701" s="179">
        <f>'ZE Download'!G128/1000</f>
        <v>289.44891699999999</v>
      </c>
      <c r="K2701" s="179">
        <f>'ZE Download'!H128/1000</f>
        <v>90.501062000000005</v>
      </c>
      <c r="L2701" s="179">
        <f>'ZE Download'!I128/1000</f>
        <v>34.196103999999998</v>
      </c>
      <c r="M2701" s="180">
        <f t="shared" si="278"/>
        <v>236.99235400000001</v>
      </c>
      <c r="N2701" s="179">
        <f>'ZE Download'!K128/1000</f>
        <v>96.868187999999989</v>
      </c>
      <c r="O2701" s="179">
        <f>'ZE Download'!L128/1000</f>
        <v>77.992688000000001</v>
      </c>
      <c r="P2701" s="179">
        <f>'ZE Download'!M128/1000</f>
        <v>39.833957999999996</v>
      </c>
      <c r="Q2701" s="179">
        <f>'ZE Download'!N128/1000</f>
        <v>10.016396</v>
      </c>
      <c r="R2701" s="179">
        <f>'ZE Download'!P128/1000</f>
        <v>0</v>
      </c>
      <c r="S2701" s="180">
        <f>'ZE Download'!J128/1000</f>
        <v>236.99235400000001</v>
      </c>
      <c r="T2701" s="180">
        <v>0</v>
      </c>
      <c r="V2701" s="24">
        <f t="shared" si="294"/>
        <v>1847.3992709999998</v>
      </c>
      <c r="X2701" s="5">
        <f t="shared" ref="X2701:X2764" si="297">82*0.95</f>
        <v>77.899999999999991</v>
      </c>
      <c r="Z2701" s="20">
        <f t="shared" si="291"/>
        <v>1925.2992709999999</v>
      </c>
      <c r="AA2701" s="59">
        <f>B2701</f>
        <v>42712</v>
      </c>
      <c r="AB2701" s="136">
        <f>'ZE Download'!Q128/1000</f>
        <v>150.68720800000003</v>
      </c>
      <c r="AC2701" s="179">
        <f>'ZE Download'!R128/1000</f>
        <v>347.66081199999996</v>
      </c>
      <c r="AD2701" s="179">
        <f>'ZE Download'!S128/1000</f>
        <v>450</v>
      </c>
      <c r="AE2701" s="179">
        <f>'ZE Download'!T128/1000</f>
        <v>296.67002100000002</v>
      </c>
      <c r="AF2701" s="179">
        <f>'ZE Download'!U128/1000</f>
        <v>60.890833000000001</v>
      </c>
      <c r="AG2701" s="179">
        <f>'ZE Download'!V128/1000</f>
        <v>0.79325000000000001</v>
      </c>
      <c r="AH2701" s="179">
        <f>'ZE Download'!W128/1000</f>
        <v>137.05562499999999</v>
      </c>
      <c r="AI2701" s="28">
        <f t="shared" si="264"/>
        <v>0</v>
      </c>
      <c r="AJ2701" s="179">
        <f>'ZE Download'!X128/1000</f>
        <v>14.413708</v>
      </c>
      <c r="AK2701" s="179">
        <f t="shared" si="293"/>
        <v>0</v>
      </c>
      <c r="AL2701" s="28">
        <f t="shared" si="293"/>
        <v>0</v>
      </c>
      <c r="AM2701" s="28"/>
      <c r="AN2701" s="28"/>
      <c r="AQ2701" s="24">
        <f t="shared" si="295"/>
        <v>1458.1714569999999</v>
      </c>
      <c r="AS2701" s="47">
        <f t="shared" si="296"/>
        <v>305.55</v>
      </c>
      <c r="AU2701" s="20">
        <f t="shared" si="292"/>
        <v>1763.7214569999999</v>
      </c>
      <c r="AW2701" s="20">
        <f t="shared" si="289"/>
        <v>161.57781399999999</v>
      </c>
    </row>
    <row r="2702" spans="1:51" x14ac:dyDescent="0.25">
      <c r="A2702" t="str">
        <f>VLOOKUP($B2702,'Cushing Balance'!$C$2:$E$500,3,TRUE)</f>
        <v>492016</v>
      </c>
      <c r="B2702" s="38">
        <v>42713</v>
      </c>
      <c r="C2702" s="32"/>
      <c r="D2702" s="136">
        <f>'ZE Download'!B129/1000</f>
        <v>390.24235399999998</v>
      </c>
      <c r="E2702" s="179">
        <f>'ZE Download'!C129/1000</f>
        <v>137.571979</v>
      </c>
      <c r="F2702" s="179">
        <f>'ZE Download'!D129/1000</f>
        <v>372.349333</v>
      </c>
      <c r="G2702" s="28"/>
      <c r="H2702" s="179">
        <f>'ZE Download'!E129/1000</f>
        <v>102.007542</v>
      </c>
      <c r="I2702" s="179">
        <f>'ZE Download'!F129/1000</f>
        <v>66.174770999999993</v>
      </c>
      <c r="J2702" s="179">
        <f>'ZE Download'!G129/1000</f>
        <v>297.89724999999999</v>
      </c>
      <c r="K2702" s="179">
        <f>'ZE Download'!H129/1000</f>
        <v>93.075312000000011</v>
      </c>
      <c r="L2702" s="179">
        <f>'ZE Download'!I129/1000</f>
        <v>34.356124999999999</v>
      </c>
      <c r="M2702" s="180">
        <f t="shared" si="278"/>
        <v>329.53241700000001</v>
      </c>
      <c r="N2702" s="179">
        <f>'ZE Download'!K129/1000</f>
        <v>96.347499999999997</v>
      </c>
      <c r="O2702" s="179">
        <f>'ZE Download'!L129/1000</f>
        <v>85.712437999999992</v>
      </c>
      <c r="P2702" s="179">
        <f>'ZE Download'!M129/1000</f>
        <v>39.319311999999996</v>
      </c>
      <c r="Q2702" s="179">
        <f>'ZE Download'!N129/1000</f>
        <v>8.8663749999999997</v>
      </c>
      <c r="R2702" s="179">
        <f>'ZE Download'!P129/1000</f>
        <v>0</v>
      </c>
      <c r="S2702" s="180">
        <f>'ZE Download'!J129/1000</f>
        <v>329.53241700000001</v>
      </c>
      <c r="T2702" s="180">
        <v>0</v>
      </c>
      <c r="V2702" s="24">
        <f t="shared" si="294"/>
        <v>2053.4527079999998</v>
      </c>
      <c r="X2702" s="5">
        <f t="shared" si="297"/>
        <v>77.899999999999991</v>
      </c>
      <c r="Z2702" s="20">
        <f t="shared" si="291"/>
        <v>2131.3527079999999</v>
      </c>
      <c r="AA2702" s="59">
        <f t="shared" si="287"/>
        <v>42713</v>
      </c>
      <c r="AB2702" s="136">
        <f>'ZE Download'!Q129/1000</f>
        <v>147.88981200000001</v>
      </c>
      <c r="AC2702" s="179">
        <f>'ZE Download'!R129/1000</f>
        <v>346.15312499999999</v>
      </c>
      <c r="AD2702" s="179">
        <f>'ZE Download'!S129/1000</f>
        <v>445.87858299999999</v>
      </c>
      <c r="AE2702" s="179">
        <f>'ZE Download'!T129/1000</f>
        <v>285.42197899999996</v>
      </c>
      <c r="AF2702" s="179">
        <f>'ZE Download'!U129/1000</f>
        <v>70.828562000000005</v>
      </c>
      <c r="AG2702" s="179">
        <f>'ZE Download'!V129/1000</f>
        <v>10.801896000000001</v>
      </c>
      <c r="AH2702" s="179">
        <f>'ZE Download'!W129/1000</f>
        <v>104.431854</v>
      </c>
      <c r="AI2702" s="28">
        <f t="shared" si="264"/>
        <v>0</v>
      </c>
      <c r="AJ2702" s="179">
        <f>'ZE Download'!X129/1000</f>
        <v>13.882</v>
      </c>
      <c r="AK2702" s="179">
        <f t="shared" ref="AK2702:AL2706" si="298">AVERAGE(AK2687:AK2701)</f>
        <v>0</v>
      </c>
      <c r="AL2702" s="28">
        <f t="shared" si="298"/>
        <v>0</v>
      </c>
      <c r="AM2702" s="28"/>
      <c r="AN2702" s="28"/>
      <c r="AQ2702" s="24">
        <f t="shared" ref="AQ2702:AQ2708" si="299">SUM(AB2702:AO2702)</f>
        <v>1425.2878109999999</v>
      </c>
      <c r="AS2702" s="47">
        <f t="shared" si="296"/>
        <v>305.55</v>
      </c>
      <c r="AU2702" s="20">
        <f t="shared" si="292"/>
        <v>1730.8378109999999</v>
      </c>
      <c r="AW2702" s="20">
        <f t="shared" si="289"/>
        <v>400.51489700000002</v>
      </c>
    </row>
    <row r="2703" spans="1:51" x14ac:dyDescent="0.25">
      <c r="A2703" t="str">
        <f>VLOOKUP($B2703,'Cushing Balance'!$C$2:$E$500,3,TRUE)</f>
        <v>502016</v>
      </c>
      <c r="B2703" s="38">
        <v>42714</v>
      </c>
      <c r="C2703" s="32"/>
      <c r="D2703" s="136">
        <f>'ZE Download'!B130/1000</f>
        <v>190.15097899999998</v>
      </c>
      <c r="E2703" s="179">
        <f>'ZE Download'!C130/1000</f>
        <v>157.43812500000001</v>
      </c>
      <c r="F2703" s="179">
        <f>'ZE Download'!D130/1000</f>
        <v>359.39299999999997</v>
      </c>
      <c r="G2703" s="28"/>
      <c r="H2703" s="179">
        <f>'ZE Download'!E130/1000</f>
        <v>88.306667000000004</v>
      </c>
      <c r="I2703" s="179">
        <f>'ZE Download'!F130/1000</f>
        <v>33.850499999999997</v>
      </c>
      <c r="J2703" s="179">
        <f>'ZE Download'!G130/1000</f>
        <v>293.02004199999999</v>
      </c>
      <c r="K2703" s="179">
        <f>'ZE Download'!H130/1000</f>
        <v>86.457542000000004</v>
      </c>
      <c r="L2703" s="179">
        <f>'ZE Download'!I130/1000</f>
        <v>34.446854000000002</v>
      </c>
      <c r="M2703" s="180">
        <f t="shared" si="278"/>
        <v>317.98497900000001</v>
      </c>
      <c r="N2703" s="179">
        <f>'ZE Download'!K130/1000</f>
        <v>96.985332999999997</v>
      </c>
      <c r="O2703" s="179">
        <f>'ZE Download'!L130/1000</f>
        <v>83.812667000000005</v>
      </c>
      <c r="P2703" s="179">
        <f>'ZE Download'!M130/1000</f>
        <v>39.461417000000004</v>
      </c>
      <c r="Q2703" s="179">
        <f>'ZE Download'!N130/1000</f>
        <v>11.913729</v>
      </c>
      <c r="R2703" s="179">
        <f>'ZE Download'!P130/1000</f>
        <v>0</v>
      </c>
      <c r="S2703" s="180">
        <f>'ZE Download'!J130/1000</f>
        <v>317.98497900000001</v>
      </c>
      <c r="T2703" s="180">
        <v>0</v>
      </c>
      <c r="V2703" s="24">
        <f t="shared" si="294"/>
        <v>1793.2218340000004</v>
      </c>
      <c r="X2703" s="5">
        <f t="shared" si="297"/>
        <v>77.899999999999991</v>
      </c>
      <c r="Z2703" s="20">
        <f t="shared" si="291"/>
        <v>1871.1218340000005</v>
      </c>
      <c r="AA2703" s="59">
        <f t="shared" si="287"/>
        <v>42714</v>
      </c>
      <c r="AB2703" s="136">
        <f>'ZE Download'!Q130/1000</f>
        <v>152.36485399999998</v>
      </c>
      <c r="AC2703" s="179">
        <f>'ZE Download'!R130/1000</f>
        <v>349.94462499999997</v>
      </c>
      <c r="AD2703" s="179">
        <f>'ZE Download'!S130/1000</f>
        <v>444.72762499999999</v>
      </c>
      <c r="AE2703" s="179">
        <f>'ZE Download'!T130/1000</f>
        <v>315.46947899999998</v>
      </c>
      <c r="AF2703" s="179">
        <f>'ZE Download'!U130/1000</f>
        <v>72.819000000000003</v>
      </c>
      <c r="AG2703" s="179">
        <f>'ZE Download'!V130/1000</f>
        <v>22.338917000000002</v>
      </c>
      <c r="AH2703" s="179">
        <f>'ZE Download'!W130/1000</f>
        <v>75.947270999999986</v>
      </c>
      <c r="AI2703" s="28">
        <f t="shared" si="264"/>
        <v>0</v>
      </c>
      <c r="AJ2703" s="179">
        <f>'ZE Download'!X130/1000</f>
        <v>15.176771</v>
      </c>
      <c r="AK2703" s="179">
        <f t="shared" si="298"/>
        <v>0</v>
      </c>
      <c r="AL2703" s="28">
        <f t="shared" si="298"/>
        <v>0</v>
      </c>
      <c r="AM2703" s="28"/>
      <c r="AN2703" s="28"/>
      <c r="AQ2703" s="24">
        <f t="shared" si="299"/>
        <v>1448.7885419999998</v>
      </c>
      <c r="AS2703" s="47">
        <f t="shared" si="296"/>
        <v>305.55</v>
      </c>
      <c r="AU2703" s="20">
        <f t="shared" si="292"/>
        <v>1754.3385419999997</v>
      </c>
      <c r="AW2703" s="20">
        <f t="shared" si="289"/>
        <v>191.78329200000076</v>
      </c>
      <c r="AY2703" s="58">
        <f>300/4</f>
        <v>75</v>
      </c>
    </row>
    <row r="2704" spans="1:51" x14ac:dyDescent="0.25">
      <c r="A2704" t="str">
        <f>VLOOKUP($B2704,'Cushing Balance'!$C$2:$E$500,3,TRUE)</f>
        <v>502016</v>
      </c>
      <c r="B2704" s="38">
        <v>42715</v>
      </c>
      <c r="C2704" s="32"/>
      <c r="D2704" s="136">
        <f>'ZE Download'!B131/1000</f>
        <v>278.39962500000001</v>
      </c>
      <c r="E2704" s="179">
        <f>'ZE Download'!C131/1000</f>
        <v>161.03545800000001</v>
      </c>
      <c r="F2704" s="179">
        <f>'ZE Download'!D131/1000</f>
        <v>315.77154200000001</v>
      </c>
      <c r="G2704" s="28"/>
      <c r="H2704" s="179">
        <f>'ZE Download'!E131/1000</f>
        <v>81.904395999999991</v>
      </c>
      <c r="I2704" s="179">
        <f>'ZE Download'!F131/1000</f>
        <v>34.012833000000001</v>
      </c>
      <c r="J2704" s="179">
        <f>'ZE Download'!G131/1000</f>
        <v>285.11706199999998</v>
      </c>
      <c r="K2704" s="179">
        <f>'ZE Download'!H131/1000</f>
        <v>83.744792000000004</v>
      </c>
      <c r="L2704" s="179">
        <f>'ZE Download'!I131/1000</f>
        <v>34.586041999999999</v>
      </c>
      <c r="M2704" s="180">
        <f t="shared" si="278"/>
        <v>194.62183299999998</v>
      </c>
      <c r="N2704" s="179">
        <f>'ZE Download'!K131/1000</f>
        <v>85.845708000000002</v>
      </c>
      <c r="O2704" s="179">
        <f>'ZE Download'!L131/1000</f>
        <v>84.553916999999998</v>
      </c>
      <c r="P2704" s="179">
        <f>'ZE Download'!M131/1000</f>
        <v>38.963042000000002</v>
      </c>
      <c r="Q2704" s="179">
        <f>'ZE Download'!N131/1000</f>
        <v>10.555479</v>
      </c>
      <c r="R2704" s="179">
        <f>'ZE Download'!P131/1000</f>
        <v>0</v>
      </c>
      <c r="S2704" s="180">
        <f>'ZE Download'!J131/1000</f>
        <v>269.62183299999998</v>
      </c>
      <c r="T2704" s="180">
        <v>-75</v>
      </c>
      <c r="V2704" s="24">
        <f t="shared" si="294"/>
        <v>1689.111729</v>
      </c>
      <c r="X2704" s="5">
        <f t="shared" si="297"/>
        <v>77.899999999999991</v>
      </c>
      <c r="Z2704" s="20">
        <f t="shared" si="291"/>
        <v>1767.0117290000001</v>
      </c>
      <c r="AA2704" s="59">
        <f t="shared" si="287"/>
        <v>42715</v>
      </c>
      <c r="AB2704" s="136">
        <f>'ZE Download'!Q131/1000</f>
        <v>135.71424999999999</v>
      </c>
      <c r="AC2704" s="179">
        <f>'ZE Download'!R131/1000</f>
        <v>381.10575</v>
      </c>
      <c r="AD2704" s="179">
        <f>'ZE Download'!S131/1000</f>
        <v>450</v>
      </c>
      <c r="AE2704" s="179">
        <f>'ZE Download'!T131/1000</f>
        <v>337.03447899999998</v>
      </c>
      <c r="AF2704" s="179">
        <f>'ZE Download'!U131/1000</f>
        <v>60.475833000000002</v>
      </c>
      <c r="AG2704" s="179">
        <f>'ZE Download'!V131/1000</f>
        <v>29.933854</v>
      </c>
      <c r="AH2704" s="179">
        <f>'ZE Download'!W131/1000</f>
        <v>55.704062</v>
      </c>
      <c r="AI2704" s="28">
        <f t="shared" ref="AI2704:AI2772" si="300">AVERAGE(AI2689:AI2703)</f>
        <v>0</v>
      </c>
      <c r="AJ2704" s="179">
        <f>'ZE Download'!X131/1000</f>
        <v>2.8956039999999996</v>
      </c>
      <c r="AK2704" s="179">
        <f t="shared" si="298"/>
        <v>0</v>
      </c>
      <c r="AL2704" s="28">
        <f t="shared" si="298"/>
        <v>0</v>
      </c>
      <c r="AM2704" s="28"/>
      <c r="AN2704" s="28"/>
      <c r="AQ2704" s="24">
        <f t="shared" si="299"/>
        <v>1452.863832</v>
      </c>
      <c r="AS2704" s="47">
        <f t="shared" si="296"/>
        <v>305.55</v>
      </c>
      <c r="AU2704" s="20">
        <f t="shared" si="292"/>
        <v>1758.413832</v>
      </c>
      <c r="AW2704" s="20">
        <f t="shared" si="289"/>
        <v>83.597897000000103</v>
      </c>
      <c r="AY2704" s="58">
        <f>300/4</f>
        <v>75</v>
      </c>
    </row>
    <row r="2705" spans="1:51" x14ac:dyDescent="0.25">
      <c r="A2705" t="str">
        <f>VLOOKUP($B2705,'Cushing Balance'!$C$2:$E$500,3,TRUE)</f>
        <v>502016</v>
      </c>
      <c r="B2705" s="38">
        <v>42716</v>
      </c>
      <c r="C2705" s="32"/>
      <c r="D2705" s="136">
        <f>'ZE Download'!B132/1000</f>
        <v>229.57599999999999</v>
      </c>
      <c r="E2705" s="179">
        <f>'ZE Download'!C132/1000</f>
        <v>148.01683300000002</v>
      </c>
      <c r="F2705" s="179">
        <f>'ZE Download'!D132/1000</f>
        <v>230.926354</v>
      </c>
      <c r="G2705" s="28"/>
      <c r="H2705" s="179">
        <f>'ZE Download'!E132/1000</f>
        <v>80.937562</v>
      </c>
      <c r="I2705" s="179">
        <f>'ZE Download'!F132/1000</f>
        <v>32.004688000000002</v>
      </c>
      <c r="J2705" s="179">
        <f>'ZE Download'!G132/1000</f>
        <v>295.57968800000003</v>
      </c>
      <c r="K2705" s="179">
        <f>'ZE Download'!H132/1000</f>
        <v>92.560541999999998</v>
      </c>
      <c r="L2705" s="179">
        <f>'ZE Download'!I132/1000</f>
        <v>34.662582999999998</v>
      </c>
      <c r="M2705" s="180">
        <f t="shared" si="278"/>
        <v>201.96718799999999</v>
      </c>
      <c r="N2705" s="179">
        <f>'ZE Download'!K132/1000</f>
        <v>99.156166999999996</v>
      </c>
      <c r="O2705" s="179">
        <f>'ZE Download'!L132/1000</f>
        <v>86.945582999999999</v>
      </c>
      <c r="P2705" s="179">
        <f>'ZE Download'!M132/1000</f>
        <v>39.932104000000002</v>
      </c>
      <c r="Q2705" s="179">
        <f>'ZE Download'!N132/1000</f>
        <v>7.665438</v>
      </c>
      <c r="R2705" s="179">
        <f>'ZE Download'!P132/1000</f>
        <v>0</v>
      </c>
      <c r="S2705" s="180">
        <f>'ZE Download'!J132/1000</f>
        <v>201.96718799999999</v>
      </c>
      <c r="T2705" s="180">
        <v>0</v>
      </c>
      <c r="V2705" s="24">
        <f t="shared" si="294"/>
        <v>1579.9307300000003</v>
      </c>
      <c r="X2705" s="5">
        <f t="shared" si="297"/>
        <v>77.899999999999991</v>
      </c>
      <c r="Z2705" s="20">
        <f t="shared" si="291"/>
        <v>1657.8307300000004</v>
      </c>
      <c r="AA2705" s="59">
        <f t="shared" si="287"/>
        <v>42716</v>
      </c>
      <c r="AB2705" s="136">
        <f>'ZE Download'!Q132/1000</f>
        <v>145.342062</v>
      </c>
      <c r="AC2705" s="179">
        <f>'ZE Download'!R132/1000</f>
        <v>362.79745800000001</v>
      </c>
      <c r="AD2705" s="179">
        <f>'ZE Download'!S132/1000</f>
        <v>438.17570799999999</v>
      </c>
      <c r="AE2705" s="179">
        <f>'ZE Download'!T132/1000</f>
        <v>254.66179199999999</v>
      </c>
      <c r="AF2705" s="179">
        <f>'ZE Download'!U132/1000</f>
        <v>21.093437999999999</v>
      </c>
      <c r="AG2705" s="179">
        <f>'ZE Download'!V132/1000</f>
        <v>16.923853999999999</v>
      </c>
      <c r="AH2705" s="179">
        <f>'ZE Download'!W132/1000</f>
        <v>109.995396</v>
      </c>
      <c r="AI2705" s="28">
        <f t="shared" si="300"/>
        <v>0</v>
      </c>
      <c r="AJ2705" s="179">
        <f>'ZE Download'!X132/1000</f>
        <v>0.97322900000000001</v>
      </c>
      <c r="AK2705" s="179">
        <f t="shared" si="298"/>
        <v>0</v>
      </c>
      <c r="AL2705" s="28">
        <f t="shared" si="298"/>
        <v>0</v>
      </c>
      <c r="AM2705" s="28"/>
      <c r="AN2705" s="28"/>
      <c r="AQ2705" s="24">
        <f t="shared" si="299"/>
        <v>1349.9629369999998</v>
      </c>
      <c r="AS2705" s="47">
        <f t="shared" si="296"/>
        <v>305.55</v>
      </c>
      <c r="AU2705" s="20">
        <f t="shared" si="292"/>
        <v>1655.5129369999997</v>
      </c>
      <c r="AW2705" s="20">
        <f t="shared" si="289"/>
        <v>77.31779300000062</v>
      </c>
      <c r="AY2705" s="58">
        <f>300/4</f>
        <v>75</v>
      </c>
    </row>
    <row r="2706" spans="1:51" x14ac:dyDescent="0.25">
      <c r="A2706" t="str">
        <f>VLOOKUP($B2706,'Cushing Balance'!$C$2:$E$500,3,TRUE)</f>
        <v>502016</v>
      </c>
      <c r="B2706" s="38">
        <v>42717</v>
      </c>
      <c r="C2706" s="32"/>
      <c r="D2706" s="136">
        <f>'ZE Download'!B133/1000</f>
        <v>316.22120799999999</v>
      </c>
      <c r="E2706" s="179">
        <f>'ZE Download'!C133/1000</f>
        <v>168.471271</v>
      </c>
      <c r="F2706" s="179">
        <f>'ZE Download'!D133/1000</f>
        <v>328.81241700000004</v>
      </c>
      <c r="G2706" s="28"/>
      <c r="H2706" s="179">
        <f>'ZE Download'!E133/1000</f>
        <v>79.765500000000003</v>
      </c>
      <c r="I2706" s="179">
        <f>'ZE Download'!F133/1000</f>
        <v>58.763832999999998</v>
      </c>
      <c r="J2706" s="179">
        <f>'ZE Download'!G133/1000</f>
        <v>277.06043800000003</v>
      </c>
      <c r="K2706" s="179">
        <f>'ZE Download'!H133/1000</f>
        <v>96.334417000000002</v>
      </c>
      <c r="L2706" s="179">
        <f>'ZE Download'!I133/1000</f>
        <v>34.658895999999999</v>
      </c>
      <c r="M2706" s="180">
        <f t="shared" si="278"/>
        <v>249.264375</v>
      </c>
      <c r="N2706" s="179">
        <f>'ZE Download'!K133/1000</f>
        <v>17.423646000000002</v>
      </c>
      <c r="O2706" s="179">
        <f>'ZE Download'!L133/1000</f>
        <v>80.446916999999999</v>
      </c>
      <c r="P2706" s="179">
        <f>'ZE Download'!M133/1000</f>
        <v>39.590541999999999</v>
      </c>
      <c r="Q2706" s="179">
        <f>'ZE Download'!N133/1000</f>
        <v>8.9695419999999988</v>
      </c>
      <c r="R2706" s="179">
        <f>'ZE Download'!P133/1000</f>
        <v>0</v>
      </c>
      <c r="S2706" s="180">
        <f>'ZE Download'!J133/1000</f>
        <v>249.264375</v>
      </c>
      <c r="T2706" s="180">
        <v>0</v>
      </c>
      <c r="V2706" s="24">
        <f t="shared" si="294"/>
        <v>1755.7830019999999</v>
      </c>
      <c r="X2706" s="5">
        <f t="shared" si="297"/>
        <v>77.899999999999991</v>
      </c>
      <c r="Z2706" s="20">
        <f t="shared" si="291"/>
        <v>1833.683002</v>
      </c>
      <c r="AA2706" s="59">
        <f t="shared" si="287"/>
        <v>42717</v>
      </c>
      <c r="AB2706" s="136">
        <f>'ZE Download'!Q133/1000</f>
        <v>148.242188</v>
      </c>
      <c r="AC2706" s="179">
        <f>'ZE Download'!R133/1000</f>
        <v>350.23260399999998</v>
      </c>
      <c r="AD2706" s="179">
        <f>'ZE Download'!S133/1000</f>
        <v>434.33572900000001</v>
      </c>
      <c r="AE2706" s="179">
        <f>'ZE Download'!T133/1000</f>
        <v>247.39685399999999</v>
      </c>
      <c r="AF2706" s="179">
        <f>'ZE Download'!U133/1000</f>
        <v>69.812291999999999</v>
      </c>
      <c r="AG2706" s="179">
        <f>'ZE Download'!V133/1000</f>
        <v>28.750833</v>
      </c>
      <c r="AH2706" s="179">
        <f>'ZE Download'!W133/1000</f>
        <v>132.52020800000003</v>
      </c>
      <c r="AI2706" s="28">
        <f t="shared" si="300"/>
        <v>0</v>
      </c>
      <c r="AJ2706" s="179">
        <f>'ZE Download'!X133/1000</f>
        <v>9.6185620000000007</v>
      </c>
      <c r="AK2706" s="179">
        <f t="shared" si="298"/>
        <v>0</v>
      </c>
      <c r="AL2706" s="28">
        <f t="shared" si="298"/>
        <v>0</v>
      </c>
      <c r="AM2706" s="28"/>
      <c r="AN2706" s="28"/>
      <c r="AQ2706" s="24">
        <f t="shared" si="299"/>
        <v>1420.9092700000001</v>
      </c>
      <c r="AS2706" s="47">
        <f t="shared" si="296"/>
        <v>305.55</v>
      </c>
      <c r="AU2706" s="20">
        <f t="shared" si="292"/>
        <v>1726.4592700000001</v>
      </c>
      <c r="AW2706" s="20">
        <f t="shared" si="289"/>
        <v>182.22373199999993</v>
      </c>
      <c r="AY2706" s="58">
        <f>300/4</f>
        <v>75</v>
      </c>
    </row>
    <row r="2707" spans="1:51" x14ac:dyDescent="0.25">
      <c r="A2707" t="str">
        <f>VLOOKUP($B2707,'Cushing Balance'!$C$2:$E$500,3,TRUE)</f>
        <v>502016</v>
      </c>
      <c r="B2707" s="38">
        <v>42718</v>
      </c>
      <c r="C2707" s="32"/>
      <c r="D2707" s="136">
        <f>'ZE Download'!B134/1000</f>
        <v>166.471104</v>
      </c>
      <c r="E2707" s="179">
        <f>'ZE Download'!C134/1000</f>
        <v>187.25218799999999</v>
      </c>
      <c r="F2707" s="179">
        <f>'ZE Download'!D134/1000</f>
        <v>69.181792000000002</v>
      </c>
      <c r="G2707" s="28"/>
      <c r="H2707" s="179">
        <f>'ZE Download'!E134/1000</f>
        <v>100.67227099999999</v>
      </c>
      <c r="I2707" s="179">
        <f>'ZE Download'!F134/1000</f>
        <v>58.701937999999998</v>
      </c>
      <c r="J2707" s="179">
        <f>'ZE Download'!G134/1000</f>
        <v>269.37091700000002</v>
      </c>
      <c r="K2707" s="179">
        <f>'ZE Download'!H134/1000</f>
        <v>100.986479</v>
      </c>
      <c r="L2707" s="179">
        <f>'ZE Download'!I134/1000</f>
        <v>34.662061999999999</v>
      </c>
      <c r="M2707" s="180">
        <f t="shared" si="278"/>
        <v>276.087625</v>
      </c>
      <c r="N2707" s="179">
        <f>'ZE Download'!K134/1000</f>
        <v>57.215145999999997</v>
      </c>
      <c r="O2707" s="179">
        <f>'ZE Download'!L134/1000</f>
        <v>86.401354000000012</v>
      </c>
      <c r="P2707" s="179">
        <f>'ZE Download'!M134/1000</f>
        <v>39.264437999999998</v>
      </c>
      <c r="Q2707" s="179">
        <f>'ZE Download'!N134/1000</f>
        <v>8.6127289999999999</v>
      </c>
      <c r="R2707" s="179">
        <f>'ZE Download'!P134/1000</f>
        <v>0</v>
      </c>
      <c r="S2707" s="180">
        <f>'ZE Download'!J134/1000</f>
        <v>276.087625</v>
      </c>
      <c r="T2707" s="180">
        <v>0</v>
      </c>
      <c r="V2707" s="24">
        <f t="shared" si="294"/>
        <v>1454.8800429999999</v>
      </c>
      <c r="X2707" s="5">
        <f t="shared" si="297"/>
        <v>77.899999999999991</v>
      </c>
      <c r="Z2707" s="20">
        <f t="shared" si="291"/>
        <v>1532.780043</v>
      </c>
      <c r="AA2707" s="59">
        <f t="shared" si="287"/>
        <v>42718</v>
      </c>
      <c r="AB2707" s="136">
        <f>'ZE Download'!Q134/1000</f>
        <v>147.90489600000001</v>
      </c>
      <c r="AC2707" s="179">
        <f>'ZE Download'!R134/1000</f>
        <v>348.75824999999998</v>
      </c>
      <c r="AD2707" s="179">
        <f>'ZE Download'!S134/1000</f>
        <v>446.22747900000002</v>
      </c>
      <c r="AE2707" s="179">
        <f>'ZE Download'!T134/1000</f>
        <v>286.31364600000001</v>
      </c>
      <c r="AF2707" s="179">
        <f>'ZE Download'!U134/1000</f>
        <v>3.3376460000000003</v>
      </c>
      <c r="AG2707" s="179">
        <f>'ZE Download'!V134/1000</f>
        <v>37.705916999999999</v>
      </c>
      <c r="AH2707" s="179">
        <f>'ZE Download'!W134/1000</f>
        <v>148.62743799999998</v>
      </c>
      <c r="AI2707" s="28">
        <f t="shared" si="300"/>
        <v>0</v>
      </c>
      <c r="AJ2707" s="179">
        <f>'ZE Download'!X134/1000</f>
        <v>14.231708000000001</v>
      </c>
      <c r="AK2707" s="179">
        <f t="shared" ref="AK2707:AL2709" si="301">AVERAGE(AK2692:AK2706)</f>
        <v>0</v>
      </c>
      <c r="AL2707" s="28">
        <f t="shared" si="301"/>
        <v>0</v>
      </c>
      <c r="AM2707" s="28"/>
      <c r="AN2707" s="28"/>
      <c r="AQ2707" s="24">
        <f t="shared" si="299"/>
        <v>1433.10698</v>
      </c>
      <c r="AS2707" s="47">
        <f t="shared" si="296"/>
        <v>305.55</v>
      </c>
      <c r="AU2707" s="20">
        <f t="shared" si="292"/>
        <v>1738.65698</v>
      </c>
      <c r="AW2707" s="20">
        <f t="shared" si="289"/>
        <v>-205.876937</v>
      </c>
    </row>
    <row r="2708" spans="1:51" x14ac:dyDescent="0.25">
      <c r="A2708" t="str">
        <f>VLOOKUP($B2708,'Cushing Balance'!$C$2:$E$500,3,TRUE)</f>
        <v>502016</v>
      </c>
      <c r="B2708" s="38">
        <v>42719</v>
      </c>
      <c r="C2708" s="32"/>
      <c r="D2708" s="136">
        <f>'ZE Download'!B135/1000</f>
        <v>128.81170800000001</v>
      </c>
      <c r="E2708" s="179">
        <f>'ZE Download'!C135/1000</f>
        <v>195.45693800000001</v>
      </c>
      <c r="F2708" s="179">
        <f>'ZE Download'!D135/1000</f>
        <v>55.119500000000002</v>
      </c>
      <c r="G2708" s="28"/>
      <c r="H2708" s="179">
        <f>'ZE Download'!E135/1000</f>
        <v>79.878437999999989</v>
      </c>
      <c r="I2708" s="179">
        <f>'ZE Download'!F135/1000</f>
        <v>46.356957999999999</v>
      </c>
      <c r="J2708" s="179">
        <f>'ZE Download'!G135/1000</f>
        <v>285.97635400000001</v>
      </c>
      <c r="K2708" s="179">
        <f>'ZE Download'!H135/1000</f>
        <v>100.68852099999999</v>
      </c>
      <c r="L2708" s="179">
        <f>'ZE Download'!I135/1000</f>
        <v>34.702604000000001</v>
      </c>
      <c r="M2708" s="180">
        <f t="shared" si="278"/>
        <v>145.50637499999999</v>
      </c>
      <c r="N2708" s="179">
        <f>'ZE Download'!K135/1000</f>
        <v>101.013875</v>
      </c>
      <c r="O2708" s="179">
        <f>'ZE Download'!L135/1000</f>
        <v>85.950395999999998</v>
      </c>
      <c r="P2708" s="179">
        <f>'ZE Download'!M135/1000</f>
        <v>39.913249999999998</v>
      </c>
      <c r="Q2708" s="179">
        <f>'ZE Download'!N135/1000</f>
        <v>10.450875</v>
      </c>
      <c r="R2708" s="179">
        <f>'ZE Download'!P135/1000</f>
        <v>0</v>
      </c>
      <c r="S2708" s="180">
        <f>'ZE Download'!J135/1000</f>
        <v>274.50637499999999</v>
      </c>
      <c r="T2708" s="180">
        <v>-129</v>
      </c>
      <c r="V2708" s="24">
        <f t="shared" si="294"/>
        <v>1309.8257920000001</v>
      </c>
      <c r="X2708" s="5">
        <f t="shared" si="297"/>
        <v>77.899999999999991</v>
      </c>
      <c r="Z2708" s="20">
        <f t="shared" si="291"/>
        <v>1387.7257920000002</v>
      </c>
      <c r="AA2708" s="59">
        <f>B2708</f>
        <v>42719</v>
      </c>
      <c r="AB2708" s="136">
        <f>'ZE Download'!Q135/1000</f>
        <v>147.74577100000002</v>
      </c>
      <c r="AC2708" s="179">
        <f>'ZE Download'!R135/1000</f>
        <v>319.16968800000001</v>
      </c>
      <c r="AD2708" s="179">
        <f>'ZE Download'!S135/1000</f>
        <v>351.82264600000002</v>
      </c>
      <c r="AE2708" s="179">
        <f>'ZE Download'!T135/1000</f>
        <v>233.59070800000001</v>
      </c>
      <c r="AF2708" s="179">
        <f>'ZE Download'!U135/1000</f>
        <v>98.816708000000006</v>
      </c>
      <c r="AG2708" s="179">
        <f>'ZE Download'!V135/1000</f>
        <v>36.390937999999998</v>
      </c>
      <c r="AH2708" s="179">
        <f>'ZE Download'!W135/1000</f>
        <v>133.56912500000001</v>
      </c>
      <c r="AI2708" s="28">
        <f t="shared" si="300"/>
        <v>0</v>
      </c>
      <c r="AJ2708" s="179">
        <f>'ZE Download'!X135/1000</f>
        <v>14.182938</v>
      </c>
      <c r="AK2708" s="179">
        <f t="shared" si="301"/>
        <v>0</v>
      </c>
      <c r="AL2708" s="28">
        <f t="shared" si="301"/>
        <v>0</v>
      </c>
      <c r="AM2708" s="28"/>
      <c r="AN2708" s="28"/>
      <c r="AQ2708" s="24">
        <f t="shared" si="299"/>
        <v>1335.2885220000001</v>
      </c>
      <c r="AS2708" s="47">
        <f t="shared" si="296"/>
        <v>305.55</v>
      </c>
      <c r="AU2708" s="20">
        <f t="shared" si="292"/>
        <v>1640.838522</v>
      </c>
      <c r="AW2708" s="20">
        <f t="shared" si="289"/>
        <v>-253.11272999999983</v>
      </c>
    </row>
    <row r="2709" spans="1:51" x14ac:dyDescent="0.25">
      <c r="A2709" t="str">
        <f>VLOOKUP($B2709,'Cushing Balance'!$C$2:$E$500,3,TRUE)</f>
        <v>502016</v>
      </c>
      <c r="B2709" s="38">
        <v>42720</v>
      </c>
      <c r="C2709" s="32"/>
      <c r="D2709" s="136">
        <f>'ZE Download'!B136/1000</f>
        <v>235.540333</v>
      </c>
      <c r="E2709" s="179">
        <f>'ZE Download'!C136/1000</f>
        <v>195.59406200000001</v>
      </c>
      <c r="F2709" s="179">
        <f>'ZE Download'!D136/1000</f>
        <v>289.55822899999998</v>
      </c>
      <c r="G2709" s="28"/>
      <c r="H2709" s="179">
        <f>'ZE Download'!E136/1000</f>
        <v>12.759167</v>
      </c>
      <c r="I2709" s="179">
        <f>'ZE Download'!F136/1000</f>
        <v>76.488979</v>
      </c>
      <c r="J2709" s="179">
        <f>'ZE Download'!G136/1000</f>
        <v>293.80962499999998</v>
      </c>
      <c r="K2709" s="179">
        <f>'ZE Download'!H136/1000</f>
        <v>95.193416999999997</v>
      </c>
      <c r="L2709" s="179">
        <f>'ZE Download'!I136/1000</f>
        <v>34.632604000000001</v>
      </c>
      <c r="M2709" s="180">
        <f t="shared" si="278"/>
        <v>232.534042</v>
      </c>
      <c r="N2709" s="179">
        <f>'ZE Download'!K136/1000</f>
        <v>98.342083000000002</v>
      </c>
      <c r="O2709" s="179">
        <f>'ZE Download'!L136/1000</f>
        <v>83.736999999999995</v>
      </c>
      <c r="P2709" s="179">
        <f>'ZE Download'!M136/1000</f>
        <v>38.928395999999999</v>
      </c>
      <c r="Q2709" s="179">
        <f>'ZE Download'!N136/1000</f>
        <v>9.7478960000000008</v>
      </c>
      <c r="R2709" s="179">
        <f>'ZE Download'!P136/1000</f>
        <v>0</v>
      </c>
      <c r="S2709" s="180">
        <f>'ZE Download'!J136/1000</f>
        <v>232.534042</v>
      </c>
      <c r="T2709" s="180">
        <v>0</v>
      </c>
      <c r="V2709" s="24">
        <f t="shared" si="294"/>
        <v>1696.8658330000001</v>
      </c>
      <c r="X2709" s="5">
        <f t="shared" si="297"/>
        <v>77.899999999999991</v>
      </c>
      <c r="Z2709" s="20">
        <f t="shared" si="291"/>
        <v>1774.7658330000002</v>
      </c>
      <c r="AA2709" s="59">
        <f t="shared" si="287"/>
        <v>42720</v>
      </c>
      <c r="AB2709" s="136">
        <f>'ZE Download'!Q136/1000</f>
        <v>148.81941699999999</v>
      </c>
      <c r="AC2709" s="179">
        <f>'ZE Download'!R136/1000</f>
        <v>318.79062499999998</v>
      </c>
      <c r="AD2709" s="179">
        <f>'ZE Download'!S136/1000</f>
        <v>345.94604200000003</v>
      </c>
      <c r="AE2709" s="179">
        <f>'ZE Download'!T136/1000</f>
        <v>347.45160399999997</v>
      </c>
      <c r="AF2709" s="179">
        <f>'ZE Download'!U136/1000</f>
        <v>98.132542000000001</v>
      </c>
      <c r="AG2709" s="179">
        <f>'ZE Download'!V136/1000</f>
        <v>33.009500000000003</v>
      </c>
      <c r="AH2709" s="179">
        <f>'ZE Download'!W136/1000</f>
        <v>112.50485400000001</v>
      </c>
      <c r="AI2709" s="28">
        <f t="shared" si="300"/>
        <v>0</v>
      </c>
      <c r="AJ2709" s="179">
        <f>'ZE Download'!X136/1000</f>
        <v>15.886146</v>
      </c>
      <c r="AK2709" s="179">
        <f t="shared" si="301"/>
        <v>0</v>
      </c>
      <c r="AL2709" s="28">
        <f t="shared" si="301"/>
        <v>0</v>
      </c>
      <c r="AM2709" s="28"/>
      <c r="AN2709" s="28"/>
      <c r="AQ2709" s="24">
        <f t="shared" si="295"/>
        <v>1420.5407300000002</v>
      </c>
      <c r="AS2709" s="47">
        <f t="shared" si="296"/>
        <v>305.55</v>
      </c>
      <c r="AU2709" s="20">
        <f t="shared" si="292"/>
        <v>1726.0907300000001</v>
      </c>
      <c r="AW2709" s="20">
        <f t="shared" si="289"/>
        <v>48.675103000000036</v>
      </c>
    </row>
    <row r="2710" spans="1:51" x14ac:dyDescent="0.25">
      <c r="A2710" t="str">
        <f>VLOOKUP($B2710,'Cushing Balance'!$C$2:$E$500,3,TRUE)</f>
        <v>512016</v>
      </c>
      <c r="B2710" s="38">
        <v>42721</v>
      </c>
      <c r="C2710" s="32"/>
      <c r="D2710" s="136">
        <f>'ZE Download'!B137/1000</f>
        <v>672.54952099999991</v>
      </c>
      <c r="E2710" s="179">
        <f>'ZE Download'!C137/1000</f>
        <v>182.4075</v>
      </c>
      <c r="F2710" s="179">
        <f>'ZE Download'!D137/1000</f>
        <v>376.96745799999997</v>
      </c>
      <c r="G2710" s="28"/>
      <c r="H2710" s="179">
        <f>'ZE Download'!E137/1000</f>
        <v>26.903082999999999</v>
      </c>
      <c r="I2710" s="179">
        <f>'ZE Download'!F137/1000</f>
        <v>46.081645999999999</v>
      </c>
      <c r="J2710" s="179">
        <f>'ZE Download'!G137/1000</f>
        <v>298.10427099999998</v>
      </c>
      <c r="K2710" s="179">
        <f>'ZE Download'!H137/1000</f>
        <v>101.12085400000001</v>
      </c>
      <c r="L2710" s="179">
        <f>'ZE Download'!I137/1000</f>
        <v>34.214750000000002</v>
      </c>
      <c r="M2710" s="180">
        <f t="shared" si="278"/>
        <v>233.022458</v>
      </c>
      <c r="N2710" s="179">
        <f>'ZE Download'!K137/1000</f>
        <v>54.175395999999999</v>
      </c>
      <c r="O2710" s="179">
        <f>'ZE Download'!L137/1000</f>
        <v>87.591750000000005</v>
      </c>
      <c r="P2710" s="179">
        <f>'ZE Download'!M137/1000</f>
        <v>40.264188000000004</v>
      </c>
      <c r="Q2710" s="179">
        <f>'ZE Download'!N137/1000</f>
        <v>8.6479999999999997</v>
      </c>
      <c r="R2710" s="179">
        <f>'ZE Download'!P137/1000</f>
        <v>0</v>
      </c>
      <c r="S2710" s="180">
        <f>'ZE Download'!J137/1000</f>
        <v>233.022458</v>
      </c>
      <c r="T2710" s="180">
        <f>T2709</f>
        <v>0</v>
      </c>
      <c r="V2710" s="24">
        <f t="shared" si="294"/>
        <v>2162.0508749999999</v>
      </c>
      <c r="X2710" s="5">
        <f t="shared" si="297"/>
        <v>77.899999999999991</v>
      </c>
      <c r="Z2710" s="20">
        <f t="shared" si="291"/>
        <v>2239.950875</v>
      </c>
      <c r="AA2710" s="59">
        <f t="shared" si="287"/>
        <v>42721</v>
      </c>
      <c r="AB2710" s="136">
        <f>'ZE Download'!Q137/1000</f>
        <v>148.67656200000002</v>
      </c>
      <c r="AC2710" s="179">
        <f>'ZE Download'!R137/1000</f>
        <v>369.37672900000001</v>
      </c>
      <c r="AD2710" s="179">
        <f>'ZE Download'!S137/1000</f>
        <v>407.663792</v>
      </c>
      <c r="AE2710" s="179">
        <f>'ZE Download'!T137/1000</f>
        <v>83.900750000000002</v>
      </c>
      <c r="AF2710" s="179">
        <f>'ZE Download'!U137/1000</f>
        <v>97.376311999999999</v>
      </c>
      <c r="AG2710" s="179">
        <f>'ZE Download'!V137/1000</f>
        <v>35.506707999999996</v>
      </c>
      <c r="AH2710" s="179">
        <f>'ZE Download'!W137/1000</f>
        <v>130.33683300000001</v>
      </c>
      <c r="AI2710" s="28">
        <f t="shared" si="300"/>
        <v>0</v>
      </c>
      <c r="AJ2710" s="179">
        <f>'ZE Download'!X137/1000</f>
        <v>14.835958</v>
      </c>
      <c r="AK2710" s="179">
        <f t="shared" ref="AK2710:AK2725" si="302">AVERAGE(AK2695:AK2709)</f>
        <v>0</v>
      </c>
      <c r="AL2710" s="28">
        <f t="shared" ref="AL2710:AL2725" si="303">AVERAGE(AL2695:AL2709)</f>
        <v>0</v>
      </c>
      <c r="AM2710" s="28"/>
      <c r="AN2710" s="28"/>
      <c r="AQ2710" s="24">
        <f t="shared" si="295"/>
        <v>1287.673644</v>
      </c>
      <c r="AS2710" s="47">
        <f t="shared" si="296"/>
        <v>305.55</v>
      </c>
      <c r="AU2710" s="20">
        <f t="shared" si="292"/>
        <v>1593.2236439999999</v>
      </c>
      <c r="AW2710" s="20">
        <f t="shared" si="289"/>
        <v>396.72723100000007</v>
      </c>
      <c r="AY2710">
        <v>-250</v>
      </c>
    </row>
    <row r="2711" spans="1:51" x14ac:dyDescent="0.25">
      <c r="A2711" t="str">
        <f>VLOOKUP($B2711,'Cushing Balance'!$C$2:$E$500,3,TRUE)</f>
        <v>512016</v>
      </c>
      <c r="B2711" s="38">
        <v>42722</v>
      </c>
      <c r="C2711" s="32"/>
      <c r="D2711" s="136">
        <f>'ZE Download'!B138/1000</f>
        <v>212.13583300000002</v>
      </c>
      <c r="E2711" s="179">
        <f>'ZE Download'!C138/1000</f>
        <v>188.043938</v>
      </c>
      <c r="F2711" s="179">
        <f>'ZE Download'!D138/1000</f>
        <v>386.68481199999997</v>
      </c>
      <c r="G2711" s="28"/>
      <c r="H2711" s="179">
        <f>'ZE Download'!E138/1000</f>
        <v>4.5004999999999997</v>
      </c>
      <c r="I2711" s="179">
        <f>'ZE Download'!F138/1000</f>
        <v>29.689207999999997</v>
      </c>
      <c r="J2711" s="179">
        <f>'ZE Download'!G138/1000</f>
        <v>291.28733299999999</v>
      </c>
      <c r="K2711" s="179">
        <f>'ZE Download'!H138/1000</f>
        <v>92.012645999999989</v>
      </c>
      <c r="L2711" s="179">
        <f>'ZE Download'!I138/1000</f>
        <v>31.816417000000001</v>
      </c>
      <c r="M2711" s="180">
        <f t="shared" si="278"/>
        <v>233.17991699999999</v>
      </c>
      <c r="N2711" s="179">
        <f>'ZE Download'!K138/1000</f>
        <v>9.8491039999999987</v>
      </c>
      <c r="O2711" s="179">
        <f>'ZE Download'!L138/1000</f>
        <v>83.913416999999995</v>
      </c>
      <c r="P2711" s="179">
        <f>'ZE Download'!M138/1000</f>
        <v>39.641604000000001</v>
      </c>
      <c r="Q2711" s="179">
        <f>'ZE Download'!N138/1000</f>
        <v>10.527541999999999</v>
      </c>
      <c r="R2711" s="179">
        <f>'ZE Download'!P138/1000</f>
        <v>0</v>
      </c>
      <c r="S2711" s="180">
        <f>'ZE Download'!J138/1000</f>
        <v>233.17991699999999</v>
      </c>
      <c r="T2711" s="180">
        <f>T2710</f>
        <v>0</v>
      </c>
      <c r="V2711" s="24">
        <f t="shared" si="294"/>
        <v>1613.2822709999998</v>
      </c>
      <c r="X2711" s="5">
        <f t="shared" si="297"/>
        <v>77.899999999999991</v>
      </c>
      <c r="Z2711" s="20">
        <f t="shared" si="291"/>
        <v>1691.1822709999999</v>
      </c>
      <c r="AA2711" s="59">
        <f t="shared" si="287"/>
        <v>42722</v>
      </c>
      <c r="AB2711" s="136">
        <f>'ZE Download'!Q138/1000</f>
        <v>148.178854</v>
      </c>
      <c r="AC2711" s="179">
        <f>'ZE Download'!R138/1000</f>
        <v>351.46635399999997</v>
      </c>
      <c r="AD2711" s="179">
        <f>'ZE Download'!S138/1000</f>
        <v>444.52935400000001</v>
      </c>
      <c r="AE2711" s="179">
        <f>'ZE Download'!T138/1000</f>
        <v>91.231645999999998</v>
      </c>
      <c r="AF2711" s="179">
        <f>'ZE Download'!U138/1000</f>
        <v>46.491354000000001</v>
      </c>
      <c r="AG2711" s="179">
        <f>'ZE Download'!V138/1000</f>
        <v>28.762353999999998</v>
      </c>
      <c r="AH2711" s="179">
        <f>'ZE Download'!W138/1000</f>
        <v>131.617312</v>
      </c>
      <c r="AI2711" s="28">
        <f t="shared" si="300"/>
        <v>0</v>
      </c>
      <c r="AJ2711" s="179">
        <f>'ZE Download'!X138/1000</f>
        <v>13.061521000000001</v>
      </c>
      <c r="AK2711" s="179">
        <f t="shared" si="302"/>
        <v>0</v>
      </c>
      <c r="AL2711" s="28">
        <f t="shared" si="303"/>
        <v>0</v>
      </c>
      <c r="AM2711" s="28"/>
      <c r="AN2711" s="28"/>
      <c r="AQ2711" s="24">
        <f t="shared" si="295"/>
        <v>1255.338749</v>
      </c>
      <c r="AS2711" s="47">
        <f t="shared" si="296"/>
        <v>305.55</v>
      </c>
      <c r="AU2711" s="20">
        <f t="shared" si="292"/>
        <v>1560.888749</v>
      </c>
      <c r="AW2711" s="20">
        <f t="shared" si="289"/>
        <v>-119.70647800000006</v>
      </c>
      <c r="AY2711" s="58">
        <v>-250</v>
      </c>
    </row>
    <row r="2712" spans="1:51" x14ac:dyDescent="0.25">
      <c r="A2712" t="str">
        <f>VLOOKUP($B2712,'Cushing Balance'!$C$2:$E$500,3,TRUE)</f>
        <v>512016</v>
      </c>
      <c r="B2712" s="38">
        <v>42723</v>
      </c>
      <c r="C2712" s="32"/>
      <c r="D2712" s="136">
        <f>'ZE Download'!B139/1000</f>
        <v>189.24308300000001</v>
      </c>
      <c r="E2712" s="179">
        <f>'ZE Download'!C139/1000</f>
        <v>202.7645</v>
      </c>
      <c r="F2712" s="179">
        <f>'ZE Download'!D139/1000</f>
        <v>371.378896</v>
      </c>
      <c r="G2712" s="28"/>
      <c r="H2712" s="179">
        <f>'ZE Download'!E139/1000</f>
        <v>58.576374999999999</v>
      </c>
      <c r="I2712" s="179">
        <f>'ZE Download'!F139/1000</f>
        <v>56.018542000000004</v>
      </c>
      <c r="J2712" s="179">
        <f>'ZE Download'!G139/1000</f>
        <v>260.63268799999997</v>
      </c>
      <c r="K2712" s="179">
        <f>'ZE Download'!H139/1000</f>
        <v>82.436750000000004</v>
      </c>
      <c r="L2712" s="179">
        <f>'ZE Download'!I139/1000</f>
        <v>31.419292000000002</v>
      </c>
      <c r="M2712" s="180">
        <f t="shared" si="278"/>
        <v>111.465146</v>
      </c>
      <c r="N2712" s="179">
        <f>'ZE Download'!K139/1000</f>
        <v>103.286062</v>
      </c>
      <c r="O2712" s="179">
        <f>'ZE Download'!L139/1000</f>
        <v>69.641020999999995</v>
      </c>
      <c r="P2712" s="179">
        <f>'ZE Download'!M139/1000</f>
        <v>39.982688000000003</v>
      </c>
      <c r="Q2712" s="179">
        <f>'ZE Download'!N139/1000</f>
        <v>10.804103999999999</v>
      </c>
      <c r="R2712" s="179">
        <f>'ZE Download'!P139/1000</f>
        <v>0</v>
      </c>
      <c r="S2712" s="180">
        <f>'ZE Download'!J139/1000</f>
        <v>251.465146</v>
      </c>
      <c r="T2712" s="180">
        <v>-140</v>
      </c>
      <c r="V2712" s="24">
        <f>SUM(D2712:R2712)</f>
        <v>1587.6491470000001</v>
      </c>
      <c r="X2712" s="5">
        <f t="shared" si="297"/>
        <v>77.899999999999991</v>
      </c>
      <c r="Z2712" s="20">
        <f t="shared" si="291"/>
        <v>1665.5491470000002</v>
      </c>
      <c r="AA2712" s="59">
        <f t="shared" si="287"/>
        <v>42723</v>
      </c>
      <c r="AB2712" s="136">
        <f>'ZE Download'!Q139/1000</f>
        <v>148.56077100000002</v>
      </c>
      <c r="AC2712" s="179">
        <f>'ZE Download'!R139/1000</f>
        <v>340.45862499999998</v>
      </c>
      <c r="AD2712" s="179">
        <f>'ZE Download'!S139/1000</f>
        <v>444.43597899999997</v>
      </c>
      <c r="AE2712" s="179">
        <f>'ZE Download'!T139/1000</f>
        <v>232.439188</v>
      </c>
      <c r="AF2712" s="179">
        <f>'ZE Download'!U139/1000</f>
        <v>81.440562</v>
      </c>
      <c r="AG2712" s="179">
        <f>'ZE Download'!V139/1000</f>
        <v>17.899583</v>
      </c>
      <c r="AH2712" s="179">
        <f>'ZE Download'!W139/1000</f>
        <v>94.627020999999999</v>
      </c>
      <c r="AI2712" s="28">
        <f t="shared" si="300"/>
        <v>0</v>
      </c>
      <c r="AJ2712" s="179">
        <f>'ZE Download'!X139/1000</f>
        <v>13.918291999999999</v>
      </c>
      <c r="AK2712" s="179">
        <f t="shared" si="302"/>
        <v>0</v>
      </c>
      <c r="AL2712" s="28">
        <f t="shared" si="303"/>
        <v>0</v>
      </c>
      <c r="AM2712" s="28"/>
      <c r="AN2712" s="28"/>
      <c r="AQ2712" s="24">
        <f>SUM(AB2712:AO2712)</f>
        <v>1373.780021</v>
      </c>
      <c r="AS2712" s="47">
        <f t="shared" si="296"/>
        <v>305.55</v>
      </c>
      <c r="AU2712" s="20">
        <f t="shared" si="292"/>
        <v>1679.330021</v>
      </c>
      <c r="AW2712" s="20">
        <f t="shared" si="289"/>
        <v>-263.78087399999981</v>
      </c>
      <c r="AY2712" s="58">
        <v>-250</v>
      </c>
    </row>
    <row r="2713" spans="1:51" x14ac:dyDescent="0.25">
      <c r="A2713" t="str">
        <f>VLOOKUP($B2713,'Cushing Balance'!$C$2:$E$500,3,TRUE)</f>
        <v>512016</v>
      </c>
      <c r="B2713" s="38">
        <v>42724</v>
      </c>
      <c r="C2713" s="32"/>
      <c r="D2713" s="136">
        <f>'ZE Download'!B140/1000</f>
        <v>520.95552099999998</v>
      </c>
      <c r="E2713" s="179">
        <f>'ZE Download'!C140/1000</f>
        <v>199.74718799999999</v>
      </c>
      <c r="F2713" s="179">
        <f>'ZE Download'!D140/1000</f>
        <v>366.86210399999999</v>
      </c>
      <c r="G2713" s="28"/>
      <c r="H2713" s="179">
        <f>'ZE Download'!E140/1000</f>
        <v>105.25687499999999</v>
      </c>
      <c r="I2713" s="179">
        <f>'ZE Download'!F140/1000</f>
        <v>34.991875</v>
      </c>
      <c r="J2713" s="179">
        <f>'ZE Download'!G140/1000</f>
        <v>285.74039600000003</v>
      </c>
      <c r="K2713" s="179">
        <f>'ZE Download'!H140/1000</f>
        <v>75.722979000000009</v>
      </c>
      <c r="L2713" s="179">
        <f>'ZE Download'!I140/1000</f>
        <v>31.415062000000002</v>
      </c>
      <c r="M2713" s="180">
        <f t="shared" ref="M2713:M2721" si="304">S2713+T2713</f>
        <v>304.157104</v>
      </c>
      <c r="N2713" s="179">
        <f>'ZE Download'!K140/1000</f>
        <v>50.422770999999997</v>
      </c>
      <c r="O2713" s="179">
        <f>'ZE Download'!L140/1000</f>
        <v>85.523729000000003</v>
      </c>
      <c r="P2713" s="179">
        <f>'ZE Download'!M140/1000</f>
        <v>39.586957999999996</v>
      </c>
      <c r="Q2713" s="179">
        <f>'ZE Download'!N140/1000</f>
        <v>11.327688</v>
      </c>
      <c r="R2713" s="179">
        <f>'ZE Download'!P140/1000</f>
        <v>0</v>
      </c>
      <c r="S2713" s="180">
        <f>'ZE Download'!J140/1000</f>
        <v>304.157104</v>
      </c>
      <c r="T2713" s="180">
        <v>0</v>
      </c>
      <c r="V2713" s="24">
        <f t="shared" si="294"/>
        <v>2111.7102499999996</v>
      </c>
      <c r="X2713" s="5">
        <f t="shared" si="297"/>
        <v>77.899999999999991</v>
      </c>
      <c r="Z2713" s="20">
        <f t="shared" si="291"/>
        <v>2189.6102499999997</v>
      </c>
      <c r="AA2713" s="59">
        <f t="shared" si="287"/>
        <v>42724</v>
      </c>
      <c r="AB2713" s="136">
        <f>'ZE Download'!Q140/1000</f>
        <v>148.61420800000002</v>
      </c>
      <c r="AC2713" s="179">
        <f>'ZE Download'!R140/1000</f>
        <v>313.14781199999999</v>
      </c>
      <c r="AD2713" s="179">
        <f>'ZE Download'!S140/1000</f>
        <v>429.65712500000001</v>
      </c>
      <c r="AE2713" s="179">
        <f>'ZE Download'!T140/1000</f>
        <v>342.43172900000002</v>
      </c>
      <c r="AF2713" s="179">
        <f>'ZE Download'!U140/1000</f>
        <v>47.109667000000002</v>
      </c>
      <c r="AG2713" s="179">
        <f>'ZE Download'!V140/1000</f>
        <v>25.851354000000001</v>
      </c>
      <c r="AH2713" s="179">
        <f>'ZE Download'!W140/1000</f>
        <v>98.593625000000003</v>
      </c>
      <c r="AI2713" s="28">
        <f t="shared" si="300"/>
        <v>0</v>
      </c>
      <c r="AJ2713" s="179">
        <f>'ZE Download'!X140/1000</f>
        <v>8.5133330000000011</v>
      </c>
      <c r="AK2713" s="179">
        <f t="shared" si="302"/>
        <v>0</v>
      </c>
      <c r="AL2713" s="28">
        <f t="shared" si="303"/>
        <v>0</v>
      </c>
      <c r="AM2713" s="28"/>
      <c r="AN2713" s="28"/>
      <c r="AQ2713" s="24">
        <f t="shared" ref="AQ2713:AQ2721" si="305">SUM(AB2713:AO2713)</f>
        <v>1413.9188530000001</v>
      </c>
      <c r="AS2713" s="47">
        <f t="shared" si="296"/>
        <v>305.55</v>
      </c>
      <c r="AU2713" s="20">
        <f t="shared" si="292"/>
        <v>1719.4688530000001</v>
      </c>
      <c r="AW2713" s="20">
        <f t="shared" si="289"/>
        <v>220.14139699999964</v>
      </c>
      <c r="AY2713" s="58">
        <v>-250</v>
      </c>
    </row>
    <row r="2714" spans="1:51" x14ac:dyDescent="0.25">
      <c r="A2714" t="str">
        <f>VLOOKUP($B2714,'Cushing Balance'!$C$2:$E$500,3,TRUE)</f>
        <v>512016</v>
      </c>
      <c r="B2714" s="38">
        <v>42725</v>
      </c>
      <c r="C2714" s="32"/>
      <c r="D2714" s="136">
        <f>'ZE Download'!B141/1000</f>
        <v>81.721167000000008</v>
      </c>
      <c r="E2714" s="179">
        <f>'ZE Download'!C141/1000</f>
        <v>213.34881200000001</v>
      </c>
      <c r="F2714" s="179">
        <f>'ZE Download'!D141/1000</f>
        <v>359.455375</v>
      </c>
      <c r="G2714" s="28"/>
      <c r="H2714" s="179">
        <f>'ZE Download'!E141/1000</f>
        <v>53.911957999999998</v>
      </c>
      <c r="I2714" s="179">
        <f>'ZE Download'!F141/1000</f>
        <v>46.364812000000001</v>
      </c>
      <c r="J2714" s="179">
        <f>'ZE Download'!G141/1000</f>
        <v>277.72800000000001</v>
      </c>
      <c r="K2714" s="179">
        <f>'ZE Download'!H141/1000</f>
        <v>88.689729</v>
      </c>
      <c r="L2714" s="179">
        <f>'ZE Download'!I141/1000</f>
        <v>32.140500000000003</v>
      </c>
      <c r="M2714" s="180">
        <f t="shared" si="304"/>
        <v>309.04302100000001</v>
      </c>
      <c r="N2714" s="179">
        <f>'ZE Download'!K141/1000</f>
        <v>99.512854000000004</v>
      </c>
      <c r="O2714" s="179">
        <f>'ZE Download'!L141/1000</f>
        <v>86.137957999999998</v>
      </c>
      <c r="P2714" s="179">
        <f>'ZE Download'!M141/1000</f>
        <v>39.524311999999995</v>
      </c>
      <c r="Q2714" s="179">
        <f>'ZE Download'!N141/1000</f>
        <v>10.285603999999999</v>
      </c>
      <c r="R2714" s="179">
        <f>'ZE Download'!P141/1000</f>
        <v>0</v>
      </c>
      <c r="S2714" s="180">
        <f>'ZE Download'!J141/1000</f>
        <v>309.04302100000001</v>
      </c>
      <c r="T2714" s="180">
        <v>0</v>
      </c>
      <c r="V2714" s="24">
        <f t="shared" si="294"/>
        <v>1697.864102</v>
      </c>
      <c r="X2714" s="5">
        <f t="shared" si="297"/>
        <v>77.899999999999991</v>
      </c>
      <c r="Z2714" s="20">
        <f t="shared" si="291"/>
        <v>1775.7641020000001</v>
      </c>
      <c r="AA2714" s="59">
        <f t="shared" si="287"/>
        <v>42725</v>
      </c>
      <c r="AB2714" s="136">
        <f>'ZE Download'!Q141/1000</f>
        <v>145.12408300000001</v>
      </c>
      <c r="AC2714" s="179">
        <f>'ZE Download'!R141/1000</f>
        <v>354.66158300000001</v>
      </c>
      <c r="AD2714" s="179">
        <f>'ZE Download'!S141/1000</f>
        <v>445.98539599999998</v>
      </c>
      <c r="AE2714" s="179">
        <f>'ZE Download'!T141/1000</f>
        <v>398.80147899999997</v>
      </c>
      <c r="AF2714" s="179">
        <f>'ZE Download'!U141/1000</f>
        <v>124.388042</v>
      </c>
      <c r="AG2714" s="179">
        <f>'ZE Download'!V141/1000</f>
        <v>28.746479000000001</v>
      </c>
      <c r="AH2714" s="179">
        <f>'ZE Download'!W141/1000</f>
        <v>58.854875</v>
      </c>
      <c r="AI2714" s="28">
        <f t="shared" si="300"/>
        <v>0</v>
      </c>
      <c r="AJ2714" s="179">
        <f>'ZE Download'!X141/1000</f>
        <v>12.074833</v>
      </c>
      <c r="AK2714" s="179">
        <f t="shared" si="302"/>
        <v>0</v>
      </c>
      <c r="AL2714" s="28">
        <f t="shared" si="303"/>
        <v>0</v>
      </c>
      <c r="AM2714" s="28"/>
      <c r="AN2714" s="28"/>
      <c r="AQ2714" s="24">
        <f t="shared" si="305"/>
        <v>1568.6367699999998</v>
      </c>
      <c r="AS2714" s="47">
        <f t="shared" si="296"/>
        <v>305.55</v>
      </c>
      <c r="AU2714" s="20">
        <f t="shared" si="292"/>
        <v>1874.1867699999998</v>
      </c>
      <c r="AW2714" s="20">
        <f t="shared" si="289"/>
        <v>-98.422667999999703</v>
      </c>
      <c r="AY2714" s="58"/>
    </row>
    <row r="2715" spans="1:51" x14ac:dyDescent="0.25">
      <c r="A2715" t="str">
        <f>VLOOKUP($B2715,'Cushing Balance'!$C$2:$E$500,3,TRUE)</f>
        <v>512016</v>
      </c>
      <c r="B2715" s="38">
        <v>42726</v>
      </c>
      <c r="C2715" s="32"/>
      <c r="D2715" s="136">
        <f>'ZE Download'!B142/1000</f>
        <v>392.52993800000002</v>
      </c>
      <c r="E2715" s="179">
        <f>'ZE Download'!C142/1000</f>
        <v>174.580229</v>
      </c>
      <c r="F2715" s="179">
        <f>'ZE Download'!D142/1000</f>
        <v>288.84866700000003</v>
      </c>
      <c r="G2715" s="28"/>
      <c r="H2715" s="179">
        <f>'ZE Download'!E142/1000</f>
        <v>96.262500000000003</v>
      </c>
      <c r="I2715" s="179">
        <f>'ZE Download'!F142/1000</f>
        <v>55.707354000000002</v>
      </c>
      <c r="J2715" s="179">
        <f>'ZE Download'!G142/1000</f>
        <v>286.62970799999999</v>
      </c>
      <c r="K2715" s="179">
        <f>'ZE Download'!H142/1000</f>
        <v>98.634625</v>
      </c>
      <c r="L2715" s="179">
        <f>'ZE Download'!I142/1000</f>
        <v>34.381561999999995</v>
      </c>
      <c r="M2715" s="180">
        <f t="shared" si="304"/>
        <v>279.37625000000003</v>
      </c>
      <c r="N2715" s="179">
        <f>'ZE Download'!K142/1000</f>
        <v>101.29327099999999</v>
      </c>
      <c r="O2715" s="179">
        <f>'ZE Download'!L142/1000</f>
        <v>80.570625000000007</v>
      </c>
      <c r="P2715" s="179">
        <f>'ZE Download'!M142/1000</f>
        <v>39.687604</v>
      </c>
      <c r="Q2715" s="179">
        <f>'ZE Download'!N142/1000</f>
        <v>10.318479</v>
      </c>
      <c r="R2715" s="179">
        <f>'ZE Download'!P142/1000</f>
        <v>0</v>
      </c>
      <c r="S2715" s="180">
        <f>'ZE Download'!J142/1000</f>
        <v>279.37625000000003</v>
      </c>
      <c r="T2715" s="180">
        <f>T2714</f>
        <v>0</v>
      </c>
      <c r="V2715" s="24">
        <f t="shared" si="294"/>
        <v>1938.8208120000002</v>
      </c>
      <c r="X2715" s="5">
        <f t="shared" si="297"/>
        <v>77.899999999999991</v>
      </c>
      <c r="Z2715" s="20">
        <f t="shared" si="291"/>
        <v>2016.7208120000003</v>
      </c>
      <c r="AA2715" s="59">
        <f t="shared" si="287"/>
        <v>42726</v>
      </c>
      <c r="AB2715" s="136">
        <f>'ZE Download'!Q142/1000</f>
        <v>148.55141699999999</v>
      </c>
      <c r="AC2715" s="179">
        <f>'ZE Download'!R142/1000</f>
        <v>356.95212500000002</v>
      </c>
      <c r="AD2715" s="179">
        <f>'ZE Download'!S142/1000</f>
        <v>444.93768800000004</v>
      </c>
      <c r="AE2715" s="179">
        <f>'ZE Download'!T142/1000</f>
        <v>397.97306199999997</v>
      </c>
      <c r="AF2715" s="179">
        <f>'ZE Download'!U142/1000</f>
        <v>129.45514599999998</v>
      </c>
      <c r="AG2715" s="179">
        <f>'ZE Download'!V142/1000</f>
        <v>20.117438</v>
      </c>
      <c r="AH2715" s="179">
        <f>'ZE Download'!W142/1000</f>
        <v>89.745270999999988</v>
      </c>
      <c r="AI2715" s="28">
        <f t="shared" si="300"/>
        <v>0</v>
      </c>
      <c r="AJ2715" s="179">
        <f>'ZE Download'!X142/1000</f>
        <v>1.3187709999999999</v>
      </c>
      <c r="AK2715" s="179">
        <f t="shared" si="302"/>
        <v>0</v>
      </c>
      <c r="AL2715" s="28">
        <f t="shared" si="303"/>
        <v>0</v>
      </c>
      <c r="AM2715" s="28"/>
      <c r="AN2715" s="28"/>
      <c r="AQ2715" s="24">
        <f t="shared" si="305"/>
        <v>1589.0509180000001</v>
      </c>
      <c r="AS2715" s="47">
        <f t="shared" si="296"/>
        <v>305.55</v>
      </c>
      <c r="AU2715" s="20">
        <f t="shared" si="292"/>
        <v>1894.6009180000001</v>
      </c>
      <c r="AW2715" s="20">
        <f t="shared" si="289"/>
        <v>122.11989400000016</v>
      </c>
      <c r="AY2715" s="58"/>
    </row>
    <row r="2716" spans="1:51" x14ac:dyDescent="0.25">
      <c r="A2716" t="str">
        <f>VLOOKUP($B2716,'Cushing Balance'!$C$2:$E$500,3,TRUE)</f>
        <v>512016</v>
      </c>
      <c r="B2716" s="38">
        <v>42727</v>
      </c>
      <c r="C2716" s="32"/>
      <c r="D2716" s="136">
        <f>'ZE Download'!B143/1000</f>
        <v>347.69487500000002</v>
      </c>
      <c r="E2716" s="179">
        <f>'ZE Download'!C143/1000</f>
        <v>192.56270800000001</v>
      </c>
      <c r="F2716" s="179">
        <f>'ZE Download'!D143/1000</f>
        <v>308.58327100000002</v>
      </c>
      <c r="G2716" s="28"/>
      <c r="H2716" s="179">
        <f>'ZE Download'!E143/1000</f>
        <v>96.513000000000005</v>
      </c>
      <c r="I2716" s="179">
        <f>'ZE Download'!F143/1000</f>
        <v>52.116188000000001</v>
      </c>
      <c r="J2716" s="179">
        <f>'ZE Download'!G143/1000</f>
        <v>289.26437499999997</v>
      </c>
      <c r="K2716" s="179">
        <f>'ZE Download'!H143/1000</f>
        <v>94.340457999999998</v>
      </c>
      <c r="L2716" s="179">
        <f>'ZE Download'!I143/1000</f>
        <v>34.935749999999999</v>
      </c>
      <c r="M2716" s="180">
        <f t="shared" si="304"/>
        <v>44.406624999999991</v>
      </c>
      <c r="N2716" s="179">
        <f>'ZE Download'!K143/1000</f>
        <v>77.14806200000001</v>
      </c>
      <c r="O2716" s="179">
        <f>'ZE Download'!L143/1000</f>
        <v>71.935625000000002</v>
      </c>
      <c r="P2716" s="179">
        <f>'ZE Download'!M143/1000</f>
        <v>39.455292</v>
      </c>
      <c r="Q2716" s="179">
        <f>'ZE Download'!N143/1000</f>
        <v>9.9993960000000008</v>
      </c>
      <c r="R2716" s="179">
        <f>'ZE Download'!P143/1000</f>
        <v>0</v>
      </c>
      <c r="S2716" s="180">
        <f>'ZE Download'!J143/1000</f>
        <v>204.40662499999999</v>
      </c>
      <c r="T2716" s="180">
        <v>-160</v>
      </c>
      <c r="V2716" s="24">
        <f t="shared" si="294"/>
        <v>1658.9556250000003</v>
      </c>
      <c r="X2716" s="5">
        <f t="shared" si="297"/>
        <v>77.899999999999991</v>
      </c>
      <c r="Z2716" s="20">
        <f t="shared" si="291"/>
        <v>1736.8556250000004</v>
      </c>
      <c r="AA2716" s="59">
        <f t="shared" si="287"/>
        <v>42727</v>
      </c>
      <c r="AB2716" s="136">
        <f>'ZE Download'!Q143/1000</f>
        <v>149.30268799999999</v>
      </c>
      <c r="AC2716" s="179">
        <f>'ZE Download'!R143/1000</f>
        <v>306.666583</v>
      </c>
      <c r="AD2716" s="179">
        <f>'ZE Download'!S143/1000</f>
        <v>358.03533299999998</v>
      </c>
      <c r="AE2716" s="179">
        <f>'ZE Download'!T143/1000</f>
        <v>437.89552100000003</v>
      </c>
      <c r="AF2716" s="179">
        <f>'ZE Download'!U143/1000</f>
        <v>27.108417000000003</v>
      </c>
      <c r="AG2716" s="179">
        <f>'ZE Download'!V143/1000</f>
        <v>22.285292000000002</v>
      </c>
      <c r="AH2716" s="179">
        <f>'ZE Download'!W143/1000</f>
        <v>81.234667000000002</v>
      </c>
      <c r="AI2716" s="28">
        <f t="shared" si="300"/>
        <v>0</v>
      </c>
      <c r="AJ2716" s="179">
        <f>'ZE Download'!X143/1000</f>
        <v>1.3952709999999999</v>
      </c>
      <c r="AK2716" s="179">
        <f t="shared" si="302"/>
        <v>0</v>
      </c>
      <c r="AL2716" s="28">
        <f t="shared" si="303"/>
        <v>0</v>
      </c>
      <c r="AM2716" s="28"/>
      <c r="AN2716" s="28"/>
      <c r="AQ2716" s="24">
        <f t="shared" si="305"/>
        <v>1383.9237720000001</v>
      </c>
      <c r="AS2716" s="47">
        <f t="shared" si="296"/>
        <v>305.55</v>
      </c>
      <c r="AU2716" s="20">
        <f t="shared" si="292"/>
        <v>1689.4737720000001</v>
      </c>
      <c r="AW2716" s="20">
        <f t="shared" si="289"/>
        <v>47.381853000000319</v>
      </c>
      <c r="AY2716" s="58"/>
    </row>
    <row r="2717" spans="1:51" x14ac:dyDescent="0.25">
      <c r="A2717" t="str">
        <f>VLOOKUP($B2717,'Cushing Balance'!$C$2:$E$500,3,TRUE)</f>
        <v>522016</v>
      </c>
      <c r="B2717" s="38">
        <v>42728</v>
      </c>
      <c r="C2717" s="32"/>
      <c r="D2717" s="136">
        <f>'ZE Download'!B144/1000</f>
        <v>443.111604</v>
      </c>
      <c r="E2717" s="179">
        <f>'ZE Download'!C144/1000</f>
        <v>167.46770800000002</v>
      </c>
      <c r="F2717" s="179">
        <f>'ZE Download'!D144/1000</f>
        <v>357.71641700000004</v>
      </c>
      <c r="G2717" s="28"/>
      <c r="H2717" s="179">
        <f>'ZE Download'!E144/1000</f>
        <v>80.703000000000003</v>
      </c>
      <c r="I2717" s="179">
        <f>'ZE Download'!F144/1000</f>
        <v>39.088354000000002</v>
      </c>
      <c r="J2717" s="179">
        <f>'ZE Download'!G144/1000</f>
        <v>275.82468800000004</v>
      </c>
      <c r="K2717" s="179">
        <f>'ZE Download'!H144/1000</f>
        <v>88.736562000000006</v>
      </c>
      <c r="L2717" s="179">
        <f>'ZE Download'!I144/1000</f>
        <v>34.933062</v>
      </c>
      <c r="M2717" s="180">
        <f t="shared" si="304"/>
        <v>345.83806199999998</v>
      </c>
      <c r="N2717" s="179">
        <f>'ZE Download'!K144/1000</f>
        <v>99.356042000000002</v>
      </c>
      <c r="O2717" s="179">
        <f>'ZE Download'!L144/1000</f>
        <v>85.892979000000011</v>
      </c>
      <c r="P2717" s="179">
        <f>'ZE Download'!M144/1000</f>
        <v>38.748750000000001</v>
      </c>
      <c r="Q2717" s="179">
        <f>'ZE Download'!N144/1000</f>
        <v>8.1914790000000011</v>
      </c>
      <c r="R2717" s="179">
        <f>'ZE Download'!P144/1000</f>
        <v>0</v>
      </c>
      <c r="S2717" s="180">
        <f>'ZE Download'!J144/1000</f>
        <v>345.83806199999998</v>
      </c>
      <c r="T2717" s="180">
        <v>0</v>
      </c>
      <c r="V2717" s="24">
        <f t="shared" si="294"/>
        <v>2065.6087070000003</v>
      </c>
      <c r="X2717" s="5">
        <f t="shared" si="297"/>
        <v>77.899999999999991</v>
      </c>
      <c r="Z2717" s="20">
        <f t="shared" si="291"/>
        <v>2143.5087070000004</v>
      </c>
      <c r="AA2717" s="59">
        <f t="shared" si="287"/>
        <v>42728</v>
      </c>
      <c r="AB2717" s="136">
        <f>'ZE Download'!Q144/1000</f>
        <v>148.699479</v>
      </c>
      <c r="AC2717" s="179">
        <f>'ZE Download'!R144/1000</f>
        <v>321.47647899999998</v>
      </c>
      <c r="AD2717" s="179">
        <f>'ZE Download'!S144/1000</f>
        <v>324.29412500000001</v>
      </c>
      <c r="AE2717" s="179">
        <f>'ZE Download'!T144/1000</f>
        <v>205.18366699999999</v>
      </c>
      <c r="AF2717" s="179">
        <f>'ZE Download'!U144/1000</f>
        <v>45.135332999999996</v>
      </c>
      <c r="AG2717" s="179">
        <f>'ZE Download'!V144/1000</f>
        <v>22.193521</v>
      </c>
      <c r="AH2717" s="179">
        <f>'ZE Download'!W144/1000</f>
        <v>54.791021000000001</v>
      </c>
      <c r="AI2717" s="28">
        <f t="shared" si="300"/>
        <v>0</v>
      </c>
      <c r="AJ2717" s="179">
        <f>'ZE Download'!X144/1000</f>
        <v>8.9272080000000003</v>
      </c>
      <c r="AK2717" s="179">
        <f t="shared" si="302"/>
        <v>0</v>
      </c>
      <c r="AL2717" s="28">
        <f t="shared" si="303"/>
        <v>0</v>
      </c>
      <c r="AM2717" s="28"/>
      <c r="AN2717" s="28"/>
      <c r="AQ2717" s="24">
        <f t="shared" si="305"/>
        <v>1130.7008329999999</v>
      </c>
      <c r="AS2717" s="47">
        <f t="shared" si="296"/>
        <v>305.55</v>
      </c>
      <c r="AU2717" s="20">
        <f t="shared" si="292"/>
        <v>1436.2508329999998</v>
      </c>
      <c r="AW2717" s="20">
        <f t="shared" si="289"/>
        <v>782.25787400000058</v>
      </c>
      <c r="AY2717">
        <v>75</v>
      </c>
    </row>
    <row r="2718" spans="1:51" x14ac:dyDescent="0.25">
      <c r="A2718" t="str">
        <f>VLOOKUP($B2718,'Cushing Balance'!$C$2:$E$500,3,TRUE)</f>
        <v>522016</v>
      </c>
      <c r="B2718" s="38">
        <v>42729</v>
      </c>
      <c r="C2718" s="32"/>
      <c r="D2718" s="136">
        <f>'ZE Download'!B145/1000</f>
        <v>304.15777100000003</v>
      </c>
      <c r="E2718" s="179">
        <f>'ZE Download'!C145/1000</f>
        <v>153.78089600000001</v>
      </c>
      <c r="F2718" s="179">
        <f>'ZE Download'!D145/1000</f>
        <v>342.16397899999998</v>
      </c>
      <c r="G2718" s="28"/>
      <c r="H2718" s="179">
        <f>'ZE Download'!E145/1000</f>
        <v>76.059354000000013</v>
      </c>
      <c r="I2718" s="179">
        <f>'ZE Download'!F145/1000</f>
        <v>65.771854000000005</v>
      </c>
      <c r="J2718" s="179">
        <f>'ZE Download'!G145/1000</f>
        <v>290.67672899999997</v>
      </c>
      <c r="K2718" s="179">
        <f>'ZE Download'!H145/1000</f>
        <v>91.048167000000007</v>
      </c>
      <c r="L2718" s="179">
        <f>'ZE Download'!I145/1000</f>
        <v>34.444353999999997</v>
      </c>
      <c r="M2718" s="180">
        <f t="shared" si="304"/>
        <v>311.66312499999998</v>
      </c>
      <c r="N2718" s="179">
        <f>'ZE Download'!K145/1000</f>
        <v>76.740854000000013</v>
      </c>
      <c r="O2718" s="179">
        <f>'ZE Download'!L145/1000</f>
        <v>82.284875</v>
      </c>
      <c r="P2718" s="179">
        <f>'ZE Download'!M145/1000</f>
        <v>39.669125000000001</v>
      </c>
      <c r="Q2718" s="179">
        <f>'ZE Download'!N145/1000</f>
        <v>8.5766880000000008</v>
      </c>
      <c r="R2718" s="179">
        <f>'ZE Download'!P145/1000</f>
        <v>0</v>
      </c>
      <c r="S2718" s="180">
        <f>'ZE Download'!J145/1000</f>
        <v>311.66312499999998</v>
      </c>
      <c r="T2718" s="180">
        <f>T2717</f>
        <v>0</v>
      </c>
      <c r="V2718" s="24">
        <f t="shared" si="294"/>
        <v>1877.037771</v>
      </c>
      <c r="X2718" s="5">
        <f t="shared" si="297"/>
        <v>77.899999999999991</v>
      </c>
      <c r="Z2718" s="20">
        <f t="shared" si="291"/>
        <v>1954.9377710000001</v>
      </c>
      <c r="AA2718" s="59">
        <f t="shared" si="287"/>
        <v>42729</v>
      </c>
      <c r="AB2718" s="136">
        <f>'ZE Download'!Q145/1000</f>
        <v>150.16933300000002</v>
      </c>
      <c r="AC2718" s="179">
        <f>'ZE Download'!R145/1000</f>
        <v>357.89410399999997</v>
      </c>
      <c r="AD2718" s="179">
        <f>'ZE Download'!S145/1000</f>
        <v>370.53912500000001</v>
      </c>
      <c r="AE2718" s="179">
        <f>'ZE Download'!T145/1000</f>
        <v>427.87795799999998</v>
      </c>
      <c r="AF2718" s="179">
        <f>'ZE Download'!U145/1000</f>
        <v>33.574916999999999</v>
      </c>
      <c r="AG2718" s="179">
        <f>'ZE Download'!V145/1000</f>
        <v>5.9454579999999995</v>
      </c>
      <c r="AH2718" s="179">
        <f>'ZE Download'!W145/1000</f>
        <v>30.140832999999997</v>
      </c>
      <c r="AI2718" s="28">
        <f t="shared" si="300"/>
        <v>0</v>
      </c>
      <c r="AJ2718" s="179">
        <f>'ZE Download'!X145/1000</f>
        <v>15.537750000000001</v>
      </c>
      <c r="AK2718" s="179">
        <f t="shared" si="302"/>
        <v>0</v>
      </c>
      <c r="AL2718" s="28">
        <f t="shared" si="303"/>
        <v>0</v>
      </c>
      <c r="AM2718" s="28"/>
      <c r="AN2718" s="28"/>
      <c r="AQ2718" s="24">
        <f t="shared" si="305"/>
        <v>1391.6794779999998</v>
      </c>
      <c r="AS2718" s="47">
        <f t="shared" si="296"/>
        <v>305.55</v>
      </c>
      <c r="AU2718" s="20">
        <f t="shared" si="292"/>
        <v>1697.2294779999997</v>
      </c>
      <c r="AW2718" s="20">
        <f t="shared" si="289"/>
        <v>332.70829300000037</v>
      </c>
      <c r="AY2718" s="58">
        <v>75</v>
      </c>
    </row>
    <row r="2719" spans="1:51" x14ac:dyDescent="0.25">
      <c r="A2719" t="str">
        <f>VLOOKUP($B2719,'Cushing Balance'!$C$2:$E$500,3,TRUE)</f>
        <v>522016</v>
      </c>
      <c r="B2719" s="38">
        <v>42730</v>
      </c>
      <c r="C2719" s="32"/>
      <c r="D2719" s="136">
        <f>'ZE Download'!B146/1000</f>
        <v>181.65031200000001</v>
      </c>
      <c r="E2719" s="179">
        <f>'ZE Download'!C146/1000</f>
        <v>185.01954199999997</v>
      </c>
      <c r="F2719" s="179">
        <f>'ZE Download'!D146/1000</f>
        <v>345.45600000000002</v>
      </c>
      <c r="G2719" s="28"/>
      <c r="H2719" s="179">
        <f>'ZE Download'!E146/1000</f>
        <v>79.513041999999999</v>
      </c>
      <c r="I2719" s="179">
        <f>'ZE Download'!F146/1000</f>
        <v>69.724958000000001</v>
      </c>
      <c r="J2719" s="179">
        <f>'ZE Download'!G146/1000</f>
        <v>277.75606199999999</v>
      </c>
      <c r="K2719" s="179">
        <f>'ZE Download'!H146/1000</f>
        <v>88.828604000000013</v>
      </c>
      <c r="L2719" s="179">
        <f>'ZE Download'!I146/1000</f>
        <v>34.540979</v>
      </c>
      <c r="M2719" s="180">
        <f t="shared" si="304"/>
        <v>341.62481199999996</v>
      </c>
      <c r="N2719" s="179">
        <f>'ZE Download'!K146/1000</f>
        <v>78.521187999999995</v>
      </c>
      <c r="O2719" s="179">
        <f>'ZE Download'!L146/1000</f>
        <v>86.667500000000004</v>
      </c>
      <c r="P2719" s="179">
        <f>'ZE Download'!M146/1000</f>
        <v>39.254812000000001</v>
      </c>
      <c r="Q2719" s="179">
        <f>'ZE Download'!N146/1000</f>
        <v>7.2998750000000001</v>
      </c>
      <c r="R2719" s="179">
        <f>'ZE Download'!P146/1000</f>
        <v>0</v>
      </c>
      <c r="S2719" s="180">
        <f>'ZE Download'!J146/1000</f>
        <v>341.62481199999996</v>
      </c>
      <c r="T2719" s="180">
        <f>T2718</f>
        <v>0</v>
      </c>
      <c r="V2719" s="24">
        <f t="shared" si="294"/>
        <v>1815.8576860000001</v>
      </c>
      <c r="X2719" s="5">
        <f t="shared" si="297"/>
        <v>77.899999999999991</v>
      </c>
      <c r="Z2719" s="20">
        <f t="shared" si="291"/>
        <v>1893.7576860000001</v>
      </c>
      <c r="AA2719" s="59">
        <f t="shared" si="287"/>
        <v>42730</v>
      </c>
      <c r="AB2719" s="136">
        <f>'ZE Download'!Q146/1000</f>
        <v>147.976979</v>
      </c>
      <c r="AC2719" s="179">
        <f>'ZE Download'!R146/1000</f>
        <v>354.95935400000002</v>
      </c>
      <c r="AD2719" s="179">
        <f>'ZE Download'!S146/1000</f>
        <v>445.31735399999997</v>
      </c>
      <c r="AE2719" s="179">
        <f>'ZE Download'!T146/1000</f>
        <v>456.72329200000001</v>
      </c>
      <c r="AF2719" s="179">
        <f>'ZE Download'!U146/1000</f>
        <v>128.66508300000001</v>
      </c>
      <c r="AG2719" s="179">
        <f>'ZE Download'!V146/1000</f>
        <v>0</v>
      </c>
      <c r="AH2719" s="179">
        <f>'ZE Download'!W146/1000</f>
        <v>68.743687999999992</v>
      </c>
      <c r="AI2719" s="28">
        <f t="shared" si="300"/>
        <v>0</v>
      </c>
      <c r="AJ2719" s="179">
        <f>'ZE Download'!X146/1000</f>
        <v>16.493687999999999</v>
      </c>
      <c r="AK2719" s="179">
        <f t="shared" si="302"/>
        <v>0</v>
      </c>
      <c r="AL2719" s="28">
        <f t="shared" si="303"/>
        <v>0</v>
      </c>
      <c r="AM2719" s="28"/>
      <c r="AN2719" s="28"/>
      <c r="AQ2719" s="24">
        <f t="shared" si="305"/>
        <v>1618.8794380000002</v>
      </c>
      <c r="AS2719" s="47">
        <f t="shared" si="296"/>
        <v>305.55</v>
      </c>
      <c r="AU2719" s="20">
        <f t="shared" si="292"/>
        <v>1924.4294380000001</v>
      </c>
      <c r="AW2719" s="20">
        <f t="shared" si="289"/>
        <v>44.328248000000031</v>
      </c>
      <c r="AY2719" s="58">
        <v>75</v>
      </c>
    </row>
    <row r="2720" spans="1:51" x14ac:dyDescent="0.25">
      <c r="A2720" t="str">
        <f>VLOOKUP($B2720,'Cushing Balance'!$C$2:$E$500,3,TRUE)</f>
        <v>522016</v>
      </c>
      <c r="B2720" s="38">
        <v>42731</v>
      </c>
      <c r="C2720" s="32"/>
      <c r="D2720" s="136">
        <f>'ZE Download'!B147/1000</f>
        <v>202.975188</v>
      </c>
      <c r="E2720" s="179">
        <f>'ZE Download'!C147/1000</f>
        <v>206.158208</v>
      </c>
      <c r="F2720" s="179">
        <f>'ZE Download'!D147/1000</f>
        <v>329.4015</v>
      </c>
      <c r="G2720" s="28"/>
      <c r="H2720" s="179">
        <f>'ZE Download'!E147/1000</f>
        <v>57.901207999999997</v>
      </c>
      <c r="I2720" s="179">
        <f>'ZE Download'!F147/1000</f>
        <v>35.919728999999997</v>
      </c>
      <c r="J2720" s="179">
        <f>'ZE Download'!G147/1000</f>
        <v>274.62597899999997</v>
      </c>
      <c r="K2720" s="179">
        <f>'ZE Download'!H147/1000</f>
        <v>96.413375000000002</v>
      </c>
      <c r="L2720" s="179">
        <f>'ZE Download'!I147/1000</f>
        <v>35</v>
      </c>
      <c r="M2720" s="180">
        <f t="shared" si="304"/>
        <v>206.616646</v>
      </c>
      <c r="N2720" s="179">
        <f>'ZE Download'!K147/1000</f>
        <v>32.224646</v>
      </c>
      <c r="O2720" s="179">
        <f>'ZE Download'!L147/1000</f>
        <v>86.798520999999994</v>
      </c>
      <c r="P2720" s="179">
        <f>'ZE Download'!M147/1000</f>
        <v>39.437521000000004</v>
      </c>
      <c r="Q2720" s="179">
        <f>'ZE Download'!N147/1000</f>
        <v>7.8392920000000004</v>
      </c>
      <c r="R2720" s="179">
        <f>'ZE Download'!P147/1000</f>
        <v>0</v>
      </c>
      <c r="S2720" s="180">
        <f>'ZE Download'!J147/1000</f>
        <v>336.616646</v>
      </c>
      <c r="T2720" s="180">
        <v>-130</v>
      </c>
      <c r="V2720" s="24">
        <f t="shared" si="294"/>
        <v>1611.3118129999998</v>
      </c>
      <c r="X2720" s="5">
        <f t="shared" si="297"/>
        <v>77.899999999999991</v>
      </c>
      <c r="Z2720" s="20">
        <f t="shared" si="291"/>
        <v>1689.2118129999999</v>
      </c>
      <c r="AA2720" s="59">
        <f t="shared" si="287"/>
        <v>42731</v>
      </c>
      <c r="AB2720" s="136">
        <f>'ZE Download'!Q147/1000</f>
        <v>147.86485399999998</v>
      </c>
      <c r="AC2720" s="179">
        <f>'ZE Download'!R147/1000</f>
        <v>335.74562500000002</v>
      </c>
      <c r="AD2720" s="179">
        <f>'ZE Download'!S147/1000</f>
        <v>417.08629200000001</v>
      </c>
      <c r="AE2720" s="179">
        <f>'ZE Download'!T147/1000</f>
        <v>467.86835400000001</v>
      </c>
      <c r="AF2720" s="179">
        <f>'ZE Download'!U147/1000</f>
        <v>155.035729</v>
      </c>
      <c r="AG2720" s="179">
        <f>'ZE Download'!V147/1000</f>
        <v>0</v>
      </c>
      <c r="AH2720" s="179">
        <f>'ZE Download'!W147/1000</f>
        <v>81.513979000000006</v>
      </c>
      <c r="AI2720" s="28">
        <f t="shared" si="300"/>
        <v>0</v>
      </c>
      <c r="AJ2720" s="179">
        <f>'ZE Download'!X147/1000</f>
        <v>15.017166999999999</v>
      </c>
      <c r="AK2720" s="179">
        <f t="shared" si="302"/>
        <v>0</v>
      </c>
      <c r="AL2720" s="28">
        <f t="shared" si="303"/>
        <v>0</v>
      </c>
      <c r="AM2720" s="28"/>
      <c r="AN2720" s="28"/>
      <c r="AQ2720" s="24">
        <f t="shared" si="305"/>
        <v>1620.1320000000001</v>
      </c>
      <c r="AS2720" s="47">
        <f t="shared" si="296"/>
        <v>305.55</v>
      </c>
      <c r="AU2720" s="20">
        <f t="shared" si="292"/>
        <v>1925.682</v>
      </c>
      <c r="AW2720" s="20">
        <f t="shared" si="289"/>
        <v>-161.47018700000012</v>
      </c>
      <c r="AY2720" s="58">
        <v>75</v>
      </c>
    </row>
    <row r="2721" spans="1:51" x14ac:dyDescent="0.25">
      <c r="A2721" t="str">
        <f>VLOOKUP($B2721,'Cushing Balance'!$C$2:$E$500,3,TRUE)</f>
        <v>522016</v>
      </c>
      <c r="B2721" s="38">
        <v>42732</v>
      </c>
      <c r="C2721" s="32"/>
      <c r="D2721" s="136">
        <f>'ZE Download'!B148/1000</f>
        <v>286.60954200000003</v>
      </c>
      <c r="E2721" s="179">
        <f>'ZE Download'!C148/1000</f>
        <v>160.57189600000001</v>
      </c>
      <c r="F2721" s="179">
        <f>'ZE Download'!D148/1000</f>
        <v>326.41354200000001</v>
      </c>
      <c r="G2721" s="28"/>
      <c r="H2721" s="179">
        <f>'ZE Download'!E148/1000</f>
        <v>24.004312000000002</v>
      </c>
      <c r="I2721" s="179">
        <f>'ZE Download'!F148/1000</f>
        <v>43.391916999999999</v>
      </c>
      <c r="J2721" s="179">
        <f>'ZE Download'!G148/1000</f>
        <v>278.14445799999999</v>
      </c>
      <c r="K2721" s="179">
        <f>'ZE Download'!H148/1000</f>
        <v>89.506562000000002</v>
      </c>
      <c r="L2721" s="179">
        <f>'ZE Download'!I148/1000</f>
        <v>34.862457999999997</v>
      </c>
      <c r="M2721" s="180">
        <f t="shared" si="304"/>
        <v>390.18072899999999</v>
      </c>
      <c r="N2721" s="179">
        <f>'ZE Download'!K148/1000</f>
        <v>98.927937999999997</v>
      </c>
      <c r="O2721" s="179">
        <f>'ZE Download'!L148/1000</f>
        <v>85.919438</v>
      </c>
      <c r="P2721" s="179">
        <f>'ZE Download'!M148/1000</f>
        <v>39.760041999999999</v>
      </c>
      <c r="Q2721" s="179">
        <f>'ZE Download'!N148/1000</f>
        <v>10.283728999999999</v>
      </c>
      <c r="R2721" s="179">
        <f>'ZE Download'!P148/1000</f>
        <v>0</v>
      </c>
      <c r="S2721" s="180">
        <f>'ZE Download'!J148/1000</f>
        <v>390.18072899999999</v>
      </c>
      <c r="T2721" s="180">
        <v>0</v>
      </c>
      <c r="V2721" s="24">
        <f t="shared" si="294"/>
        <v>1868.5765629999999</v>
      </c>
      <c r="X2721" s="5">
        <f t="shared" si="297"/>
        <v>77.899999999999991</v>
      </c>
      <c r="Z2721" s="20">
        <f t="shared" si="291"/>
        <v>1946.4765629999999</v>
      </c>
      <c r="AA2721" s="59">
        <f t="shared" si="287"/>
        <v>42732</v>
      </c>
      <c r="AB2721" s="136">
        <f>'ZE Download'!Q148/1000</f>
        <v>149.67289600000001</v>
      </c>
      <c r="AC2721" s="179">
        <f>'ZE Download'!R148/1000</f>
        <v>358.396479</v>
      </c>
      <c r="AD2721" s="179">
        <f>'ZE Download'!S148/1000</f>
        <v>450</v>
      </c>
      <c r="AE2721" s="179">
        <f>'ZE Download'!T148/1000</f>
        <v>507.21295799999996</v>
      </c>
      <c r="AF2721" s="179">
        <f>'ZE Download'!U148/1000</f>
        <v>62.543104</v>
      </c>
      <c r="AG2721" s="179">
        <f>'ZE Download'!V148/1000</f>
        <v>0</v>
      </c>
      <c r="AH2721" s="179">
        <f>'ZE Download'!W148/1000</f>
        <v>38.867770999999998</v>
      </c>
      <c r="AI2721" s="28">
        <f t="shared" si="300"/>
        <v>0</v>
      </c>
      <c r="AJ2721" s="179">
        <f>'ZE Download'!X148/1000</f>
        <v>15.221333000000001</v>
      </c>
      <c r="AK2721" s="179">
        <f t="shared" si="302"/>
        <v>0</v>
      </c>
      <c r="AL2721" s="28">
        <f t="shared" si="303"/>
        <v>0</v>
      </c>
      <c r="AM2721" s="28"/>
      <c r="AN2721" s="28"/>
      <c r="AQ2721" s="24">
        <f t="shared" si="305"/>
        <v>1581.9145410000001</v>
      </c>
      <c r="AS2721" s="47">
        <f t="shared" si="296"/>
        <v>305.55</v>
      </c>
      <c r="AU2721" s="20">
        <f t="shared" si="292"/>
        <v>1887.4645410000001</v>
      </c>
      <c r="AW2721" s="20">
        <f t="shared" si="289"/>
        <v>134.01202199999989</v>
      </c>
      <c r="AY2721" s="58">
        <v>75</v>
      </c>
    </row>
    <row r="2722" spans="1:51" x14ac:dyDescent="0.25">
      <c r="A2722" t="str">
        <f>VLOOKUP($B2722,'Cushing Balance'!$C$2:$E$500,3,TRUE)</f>
        <v>522016</v>
      </c>
      <c r="B2722" s="38">
        <v>42733</v>
      </c>
      <c r="C2722" s="32"/>
      <c r="D2722" s="136">
        <f>'ZE Download'!B149/1000</f>
        <v>508.31025</v>
      </c>
      <c r="E2722" s="179">
        <f>'ZE Download'!C149/1000</f>
        <v>196.011875</v>
      </c>
      <c r="F2722" s="179">
        <f>'ZE Download'!D149/1000</f>
        <v>314.79579200000001</v>
      </c>
      <c r="G2722" s="28"/>
      <c r="H2722" s="179">
        <f>'ZE Download'!E149/1000</f>
        <v>23.932749999999999</v>
      </c>
      <c r="I2722" s="179">
        <f>'ZE Download'!F149/1000</f>
        <v>77.372729000000007</v>
      </c>
      <c r="J2722" s="179">
        <f>'ZE Download'!G149/1000</f>
        <v>262.98889600000001</v>
      </c>
      <c r="K2722" s="179">
        <f>'ZE Download'!H149/1000</f>
        <v>96.672416999999996</v>
      </c>
      <c r="L2722" s="179">
        <f>'ZE Download'!I149/1000</f>
        <v>34.997292000000002</v>
      </c>
      <c r="M2722" s="180">
        <f t="shared" ref="M2722:M2753" si="306">S2722+T2722</f>
        <v>191.82683299999997</v>
      </c>
      <c r="N2722" s="179">
        <f>'ZE Download'!K149/1000</f>
        <v>73.110249999999994</v>
      </c>
      <c r="O2722" s="179">
        <f>'ZE Download'!L149/1000</f>
        <v>86.724979000000005</v>
      </c>
      <c r="P2722" s="179">
        <f>'ZE Download'!M149/1000</f>
        <v>39.526541999999999</v>
      </c>
      <c r="Q2722" s="179">
        <f>'ZE Download'!N149/1000</f>
        <v>11.096333000000001</v>
      </c>
      <c r="R2722" s="179">
        <f>'ZE Download'!P149/1000</f>
        <v>0</v>
      </c>
      <c r="S2722" s="180">
        <f>'ZE Download'!J149/1000</f>
        <v>286.82683299999997</v>
      </c>
      <c r="T2722" s="180">
        <v>-95</v>
      </c>
      <c r="V2722" s="24">
        <f t="shared" si="294"/>
        <v>1917.3669379999999</v>
      </c>
      <c r="X2722" s="5">
        <f t="shared" si="297"/>
        <v>77.899999999999991</v>
      </c>
      <c r="Z2722" s="20">
        <f t="shared" si="291"/>
        <v>1995.266938</v>
      </c>
      <c r="AA2722" s="59">
        <f>B2722</f>
        <v>42733</v>
      </c>
      <c r="AB2722" s="136">
        <f>'ZE Download'!Q149/1000</f>
        <v>150.82012499999999</v>
      </c>
      <c r="AC2722" s="179">
        <f>'ZE Download'!R149/1000</f>
        <v>367.30210399999999</v>
      </c>
      <c r="AD2722" s="179">
        <f>'ZE Download'!S149/1000</f>
        <v>450</v>
      </c>
      <c r="AE2722" s="179">
        <f>'ZE Download'!T149/1000</f>
        <v>523.70670799999994</v>
      </c>
      <c r="AF2722" s="179">
        <f>'ZE Download'!U149/1000</f>
        <v>111.90712499999999</v>
      </c>
      <c r="AG2722" s="179">
        <f>'ZE Download'!V149/1000</f>
        <v>20.877896</v>
      </c>
      <c r="AH2722" s="179">
        <f>'ZE Download'!W149/1000</f>
        <v>47.701875000000001</v>
      </c>
      <c r="AI2722" s="28">
        <f t="shared" si="300"/>
        <v>0</v>
      </c>
      <c r="AJ2722" s="179">
        <f>'ZE Download'!X149/1000</f>
        <v>15.952041999999999</v>
      </c>
      <c r="AK2722" s="179">
        <f t="shared" si="302"/>
        <v>0</v>
      </c>
      <c r="AL2722" s="28">
        <f t="shared" si="303"/>
        <v>0</v>
      </c>
      <c r="AM2722" s="28"/>
      <c r="AN2722" s="28"/>
      <c r="AQ2722" s="24">
        <f>SUM(AB2722:AO2722)</f>
        <v>1688.2678749999995</v>
      </c>
      <c r="AS2722" s="47">
        <f t="shared" si="296"/>
        <v>305.55</v>
      </c>
      <c r="AU2722" s="20">
        <f t="shared" si="292"/>
        <v>1993.8178749999995</v>
      </c>
      <c r="AW2722" s="20">
        <f t="shared" si="289"/>
        <v>76.449063000000478</v>
      </c>
      <c r="AY2722" s="58">
        <v>75</v>
      </c>
    </row>
    <row r="2723" spans="1:51" x14ac:dyDescent="0.25">
      <c r="A2723" t="str">
        <f>VLOOKUP($B2723,'Cushing Balance'!$C$2:$E$500,3,TRUE)</f>
        <v>522016</v>
      </c>
      <c r="B2723" s="38">
        <v>42734</v>
      </c>
      <c r="C2723" s="32"/>
      <c r="D2723" s="136">
        <f>'ZE Download'!B150/1000</f>
        <v>80.810041999999996</v>
      </c>
      <c r="E2723" s="179">
        <f>'ZE Download'!C150/1000</f>
        <v>212.68689600000002</v>
      </c>
      <c r="F2723" s="179">
        <f>'ZE Download'!D150/1000</f>
        <v>358.39541700000001</v>
      </c>
      <c r="G2723" s="28"/>
      <c r="H2723" s="179">
        <f>'ZE Download'!E150/1000</f>
        <v>17.181042000000001</v>
      </c>
      <c r="I2723" s="179">
        <f>'ZE Download'!F150/1000</f>
        <v>86.002832999999995</v>
      </c>
      <c r="J2723" s="179">
        <f>'ZE Download'!G150/1000</f>
        <v>284.35610400000002</v>
      </c>
      <c r="K2723" s="179">
        <f>'ZE Download'!H150/1000</f>
        <v>98.272437999999994</v>
      </c>
      <c r="L2723" s="179">
        <f>'ZE Download'!I150/1000</f>
        <v>35</v>
      </c>
      <c r="M2723" s="180">
        <f t="shared" si="306"/>
        <v>295.847083</v>
      </c>
      <c r="N2723" s="179">
        <f>'ZE Download'!K150/1000</f>
        <v>61.141271000000003</v>
      </c>
      <c r="O2723" s="179">
        <f>'ZE Download'!L150/1000</f>
        <v>81.889854</v>
      </c>
      <c r="P2723" s="179">
        <f>'ZE Download'!M150/1000</f>
        <v>39.574812000000001</v>
      </c>
      <c r="Q2723" s="179">
        <f>'ZE Download'!N150/1000</f>
        <v>10.069458000000001</v>
      </c>
      <c r="R2723" s="179">
        <f>'ZE Download'!P150/1000</f>
        <v>0</v>
      </c>
      <c r="S2723" s="180">
        <f>'ZE Download'!J150/1000</f>
        <v>295.847083</v>
      </c>
      <c r="T2723" s="180">
        <v>0</v>
      </c>
      <c r="V2723" s="24">
        <f t="shared" si="294"/>
        <v>1661.2272500000001</v>
      </c>
      <c r="X2723" s="5">
        <f t="shared" si="297"/>
        <v>77.899999999999991</v>
      </c>
      <c r="Z2723" s="20">
        <f t="shared" si="291"/>
        <v>1739.1272500000002</v>
      </c>
      <c r="AA2723" s="59">
        <f t="shared" si="287"/>
        <v>42734</v>
      </c>
      <c r="AB2723" s="136">
        <f>'ZE Download'!Q150/1000</f>
        <v>149.70237499999999</v>
      </c>
      <c r="AC2723" s="179">
        <f>'ZE Download'!R150/1000</f>
        <v>358.60760399999998</v>
      </c>
      <c r="AD2723" s="179">
        <f>'ZE Download'!S150/1000</f>
        <v>450</v>
      </c>
      <c r="AE2723" s="179">
        <f>'ZE Download'!T150/1000</f>
        <v>499.50918800000005</v>
      </c>
      <c r="AF2723" s="179">
        <f>'ZE Download'!U150/1000</f>
        <v>132.73075</v>
      </c>
      <c r="AG2723" s="179">
        <f>'ZE Download'!V150/1000</f>
        <v>39.161979000000002</v>
      </c>
      <c r="AH2723" s="179">
        <f>'ZE Download'!W150/1000</f>
        <v>77.913416999999995</v>
      </c>
      <c r="AI2723" s="28">
        <f t="shared" si="300"/>
        <v>0</v>
      </c>
      <c r="AJ2723" s="179">
        <f>'ZE Download'!X150/1000</f>
        <v>15.480041999999999</v>
      </c>
      <c r="AK2723" s="179">
        <f t="shared" si="302"/>
        <v>0</v>
      </c>
      <c r="AL2723" s="28">
        <f t="shared" si="303"/>
        <v>0</v>
      </c>
      <c r="AM2723" s="28"/>
      <c r="AN2723" s="28"/>
      <c r="AQ2723" s="24">
        <f>SUM(AB2723:AO2723)</f>
        <v>1723.1053549999999</v>
      </c>
      <c r="AS2723" s="47">
        <f t="shared" si="296"/>
        <v>305.55</v>
      </c>
      <c r="AU2723" s="20">
        <f t="shared" si="292"/>
        <v>2028.6553549999999</v>
      </c>
      <c r="AW2723" s="20">
        <f t="shared" si="289"/>
        <v>-214.52810499999964</v>
      </c>
      <c r="AY2723" s="58">
        <v>75</v>
      </c>
    </row>
    <row r="2724" spans="1:51" x14ac:dyDescent="0.25">
      <c r="A2724" t="str">
        <f>VLOOKUP($B2724,'Cushing Balance'!$C$2:$E$500,3,TRUE)</f>
        <v>532016</v>
      </c>
      <c r="B2724" s="38">
        <v>42735</v>
      </c>
      <c r="C2724" s="32"/>
      <c r="D2724" s="136">
        <f>'ZE Download'!B151/1000</f>
        <v>658.74322900000004</v>
      </c>
      <c r="E2724" s="179">
        <f>'ZE Download'!C151/1000</f>
        <v>191.86075</v>
      </c>
      <c r="F2724" s="179">
        <f>'ZE Download'!D151/1000</f>
        <v>312.00966700000004</v>
      </c>
      <c r="G2724" s="28"/>
      <c r="H2724" s="179">
        <f>'ZE Download'!E151/1000</f>
        <v>66.405167000000006</v>
      </c>
      <c r="I2724" s="179">
        <f>'ZE Download'!F151/1000</f>
        <v>47.859292000000003</v>
      </c>
      <c r="J2724" s="179">
        <f>'ZE Download'!G151/1000</f>
        <v>280.33739600000001</v>
      </c>
      <c r="K2724" s="179">
        <f>'ZE Download'!H151/1000</f>
        <v>92.724104000000011</v>
      </c>
      <c r="L2724" s="179">
        <f>'ZE Download'!I151/1000</f>
        <v>35</v>
      </c>
      <c r="M2724" s="180">
        <f t="shared" si="306"/>
        <v>205.46839599999998</v>
      </c>
      <c r="N2724" s="179">
        <f>'ZE Download'!K151/1000</f>
        <v>53.435333</v>
      </c>
      <c r="O2724" s="179">
        <f>'ZE Download'!L151/1000</f>
        <v>84.471645999999993</v>
      </c>
      <c r="P2724" s="179">
        <f>'ZE Download'!M151/1000</f>
        <v>39.443728999999998</v>
      </c>
      <c r="Q2724" s="179">
        <f>'ZE Download'!N151/1000</f>
        <v>11.435416999999999</v>
      </c>
      <c r="R2724" s="179">
        <f>'ZE Download'!P151/1000</f>
        <v>0</v>
      </c>
      <c r="S2724" s="180">
        <f>'ZE Download'!J151/1000</f>
        <v>315.46839599999998</v>
      </c>
      <c r="T2724" s="180">
        <v>-110</v>
      </c>
      <c r="V2724" s="24">
        <f t="shared" si="294"/>
        <v>2079.1941259999999</v>
      </c>
      <c r="X2724" s="5">
        <f t="shared" si="297"/>
        <v>77.899999999999991</v>
      </c>
      <c r="Z2724" s="20">
        <f t="shared" si="291"/>
        <v>2157.094126</v>
      </c>
      <c r="AA2724" s="59">
        <f t="shared" si="287"/>
        <v>42735</v>
      </c>
      <c r="AB2724" s="136">
        <f>'ZE Download'!Q151/1000</f>
        <v>149.10162500000001</v>
      </c>
      <c r="AC2724" s="179">
        <f>'ZE Download'!R151/1000</f>
        <v>353.46293800000001</v>
      </c>
      <c r="AD2724" s="179">
        <f>'ZE Download'!S151/1000</f>
        <v>449.01543800000002</v>
      </c>
      <c r="AE2724" s="179">
        <f>'ZE Download'!T151/1000</f>
        <v>424.12631199999998</v>
      </c>
      <c r="AF2724" s="179">
        <f>'ZE Download'!U151/1000</f>
        <v>136.04737499999999</v>
      </c>
      <c r="AG2724" s="179">
        <f>'ZE Download'!V151/1000</f>
        <v>39.061833</v>
      </c>
      <c r="AH2724" s="179">
        <f>'ZE Download'!W151/1000</f>
        <v>79.813479000000001</v>
      </c>
      <c r="AI2724" s="28">
        <f t="shared" si="300"/>
        <v>0</v>
      </c>
      <c r="AJ2724" s="179">
        <f>'ZE Download'!X151/1000</f>
        <v>15.817396</v>
      </c>
      <c r="AK2724" s="179">
        <f t="shared" si="302"/>
        <v>0</v>
      </c>
      <c r="AL2724" s="28">
        <f t="shared" si="303"/>
        <v>0</v>
      </c>
      <c r="AM2724" s="28"/>
      <c r="AN2724" s="28"/>
      <c r="AQ2724" s="24">
        <f>SUM(AB2724:AO2724)</f>
        <v>1646.446396</v>
      </c>
      <c r="AS2724" s="47">
        <f t="shared" si="296"/>
        <v>305.55</v>
      </c>
      <c r="AU2724" s="20">
        <f t="shared" si="292"/>
        <v>1951.996396</v>
      </c>
      <c r="AW2724" s="20">
        <f t="shared" si="289"/>
        <v>155.09772999999996</v>
      </c>
      <c r="AY2724">
        <v>-50</v>
      </c>
    </row>
    <row r="2725" spans="1:51" x14ac:dyDescent="0.25">
      <c r="A2725" t="str">
        <f>VLOOKUP($B2725,'Cushing Balance'!$C$2:$E$500,3,TRUE)</f>
        <v>532016</v>
      </c>
      <c r="B2725" s="38">
        <v>42736</v>
      </c>
      <c r="C2725" s="32"/>
      <c r="D2725" s="136">
        <f>'ZE Download'!B152/1000</f>
        <v>237.0625</v>
      </c>
      <c r="E2725" s="179">
        <f>'ZE Download'!C152/1000</f>
        <v>190.61850000000001</v>
      </c>
      <c r="F2725" s="179">
        <f>'ZE Download'!D152/1000</f>
        <v>332.16006199999998</v>
      </c>
      <c r="G2725" s="28"/>
      <c r="H2725" s="179">
        <f>'ZE Download'!E152/1000</f>
        <v>39.521999999999998</v>
      </c>
      <c r="I2725" s="179">
        <f>'ZE Download'!F152/1000</f>
        <v>22.905228999999999</v>
      </c>
      <c r="J2725" s="179">
        <f>'ZE Download'!G152/1000</f>
        <v>275.47772900000001</v>
      </c>
      <c r="K2725" s="179">
        <f>'ZE Download'!H152/1000</f>
        <v>82.496042000000003</v>
      </c>
      <c r="L2725" s="179">
        <f>'ZE Download'!I152/1000</f>
        <v>35</v>
      </c>
      <c r="M2725" s="180">
        <f t="shared" si="306"/>
        <v>277.76964600000002</v>
      </c>
      <c r="N2725" s="179">
        <f>'ZE Download'!K152/1000</f>
        <v>57.879041999999998</v>
      </c>
      <c r="O2725" s="179">
        <f>'ZE Download'!L152/1000</f>
        <v>72.246042000000003</v>
      </c>
      <c r="P2725" s="179">
        <f>'ZE Download'!M152/1000</f>
        <v>39.746417000000001</v>
      </c>
      <c r="Q2725" s="179">
        <f>'ZE Download'!N152/1000</f>
        <v>8.9151249999999997</v>
      </c>
      <c r="R2725" s="179">
        <f>'ZE Download'!P152/1000</f>
        <v>0</v>
      </c>
      <c r="S2725" s="180">
        <f>'ZE Download'!J152/1000</f>
        <v>277.76964600000002</v>
      </c>
      <c r="T2725" s="180">
        <v>0</v>
      </c>
      <c r="V2725" s="24">
        <f t="shared" si="294"/>
        <v>1671.7983340000001</v>
      </c>
      <c r="X2725" s="5">
        <f t="shared" si="297"/>
        <v>77.899999999999991</v>
      </c>
      <c r="Z2725" s="20">
        <f t="shared" si="291"/>
        <v>1749.6983340000002</v>
      </c>
      <c r="AA2725" s="59">
        <f t="shared" si="287"/>
        <v>42736</v>
      </c>
      <c r="AB2725" s="136">
        <f>'ZE Download'!Q152/1000</f>
        <v>146.24781200000001</v>
      </c>
      <c r="AC2725" s="179">
        <f>'ZE Download'!R152/1000</f>
        <v>353.37572899999998</v>
      </c>
      <c r="AD2725" s="179">
        <f>'ZE Download'!S152/1000</f>
        <v>439.78789599999999</v>
      </c>
      <c r="AE2725" s="179">
        <f>'ZE Download'!T152/1000</f>
        <v>418.89187500000003</v>
      </c>
      <c r="AF2725" s="179">
        <f>'ZE Download'!U152/1000</f>
        <v>102.70206200000001</v>
      </c>
      <c r="AG2725" s="179">
        <f>'ZE Download'!V152/1000</f>
        <v>38.8735</v>
      </c>
      <c r="AH2725" s="179">
        <f>'ZE Download'!W152/1000</f>
        <v>74.248229000000009</v>
      </c>
      <c r="AI2725" s="28">
        <f t="shared" si="300"/>
        <v>0</v>
      </c>
      <c r="AJ2725" s="179">
        <f>'ZE Download'!X152/1000</f>
        <v>11.336</v>
      </c>
      <c r="AK2725" s="179">
        <f t="shared" si="302"/>
        <v>0</v>
      </c>
      <c r="AL2725" s="28">
        <f t="shared" si="303"/>
        <v>0</v>
      </c>
      <c r="AM2725" s="28"/>
      <c r="AN2725" s="28"/>
      <c r="AQ2725" s="24">
        <f>SUM(AB2725:AO2725)</f>
        <v>1585.463103</v>
      </c>
      <c r="AS2725" s="47">
        <f t="shared" si="296"/>
        <v>305.55</v>
      </c>
      <c r="AU2725" s="20">
        <f t="shared" si="292"/>
        <v>1891.013103</v>
      </c>
      <c r="AW2725" s="20">
        <f t="shared" si="289"/>
        <v>-191.31476899999984</v>
      </c>
      <c r="AY2725" s="58">
        <v>-50</v>
      </c>
    </row>
    <row r="2726" spans="1:51" x14ac:dyDescent="0.25">
      <c r="A2726" t="str">
        <f>VLOOKUP($B2726,'Cushing Balance'!$C$2:$E$500,3,TRUE)</f>
        <v>532016</v>
      </c>
      <c r="B2726" s="38">
        <v>42737</v>
      </c>
      <c r="C2726" s="32"/>
      <c r="D2726" s="136">
        <f>'ZE Download'!B153/1000</f>
        <v>429.36141700000002</v>
      </c>
      <c r="E2726" s="179">
        <f>'ZE Download'!C153/1000</f>
        <v>173.37408300000001</v>
      </c>
      <c r="F2726" s="179">
        <f>'ZE Download'!D153/1000</f>
        <v>182.11179199999998</v>
      </c>
      <c r="G2726" s="28"/>
      <c r="H2726" s="179">
        <f>'ZE Download'!E153/1000</f>
        <v>97.13918799999999</v>
      </c>
      <c r="I2726" s="179">
        <f>'ZE Download'!F153/1000</f>
        <v>57.338937999999999</v>
      </c>
      <c r="J2726" s="179">
        <f>'ZE Download'!G153/1000</f>
        <v>279.90604200000001</v>
      </c>
      <c r="K2726" s="179">
        <f>'ZE Download'!H153/1000</f>
        <v>73.021917000000002</v>
      </c>
      <c r="L2726" s="179">
        <f>'ZE Download'!I153/1000</f>
        <v>35</v>
      </c>
      <c r="M2726" s="180">
        <f t="shared" si="306"/>
        <v>255.59729199999998</v>
      </c>
      <c r="N2726" s="179">
        <f>'ZE Download'!K153/1000</f>
        <v>109.22618799999999</v>
      </c>
      <c r="O2726" s="179">
        <f>'ZE Download'!L153/1000</f>
        <v>87.715229000000008</v>
      </c>
      <c r="P2726" s="179">
        <f>'ZE Download'!M153/1000</f>
        <v>38.745333000000002</v>
      </c>
      <c r="Q2726" s="179">
        <f>'ZE Download'!N153/1000</f>
        <v>4.9332079999999996</v>
      </c>
      <c r="R2726" s="179">
        <f>'ZE Download'!P153/1000</f>
        <v>0</v>
      </c>
      <c r="S2726" s="180">
        <f>'ZE Download'!J153/1000</f>
        <v>255.59729199999998</v>
      </c>
      <c r="T2726" s="180">
        <f>T2725</f>
        <v>0</v>
      </c>
      <c r="V2726" s="24">
        <f t="shared" si="294"/>
        <v>1823.4706269999999</v>
      </c>
      <c r="X2726" s="5">
        <f t="shared" si="297"/>
        <v>77.899999999999991</v>
      </c>
      <c r="Z2726" s="20">
        <f t="shared" si="291"/>
        <v>1901.370627</v>
      </c>
      <c r="AA2726" s="59">
        <f t="shared" si="287"/>
        <v>42737</v>
      </c>
      <c r="AB2726" s="136">
        <f>'ZE Download'!Q153/1000</f>
        <v>150.14545800000002</v>
      </c>
      <c r="AC2726" s="179">
        <f>'ZE Download'!R153/1000</f>
        <v>356.296854</v>
      </c>
      <c r="AD2726" s="179">
        <f>'ZE Download'!S153/1000</f>
        <v>427.98008299999998</v>
      </c>
      <c r="AE2726" s="179">
        <f>'ZE Download'!T153/1000</f>
        <v>476.077854</v>
      </c>
      <c r="AF2726" s="179">
        <f>'ZE Download'!U153/1000</f>
        <v>88.598500000000001</v>
      </c>
      <c r="AG2726" s="179">
        <f>'ZE Download'!V153/1000</f>
        <v>39.251792000000002</v>
      </c>
      <c r="AH2726" s="179">
        <f>'ZE Download'!W153/1000</f>
        <v>51.362583000000001</v>
      </c>
      <c r="AI2726" s="28">
        <f t="shared" si="300"/>
        <v>0</v>
      </c>
      <c r="AJ2726" s="179">
        <f>'ZE Download'!X153/1000</f>
        <v>16.539292</v>
      </c>
      <c r="AK2726" s="179">
        <f t="shared" ref="AK2726:AL2730" si="307">AVERAGE(AK2711:AK2725)</f>
        <v>0</v>
      </c>
      <c r="AL2726" s="28">
        <f t="shared" si="307"/>
        <v>0</v>
      </c>
      <c r="AM2726" s="28"/>
      <c r="AN2726" s="28"/>
      <c r="AQ2726" s="24">
        <f>SUM(AB2726:AO2726)</f>
        <v>1606.2524160000003</v>
      </c>
      <c r="AS2726" s="47">
        <f t="shared" si="296"/>
        <v>305.55</v>
      </c>
      <c r="AU2726" s="20">
        <f t="shared" si="292"/>
        <v>1911.8024160000002</v>
      </c>
      <c r="AW2726" s="20">
        <f t="shared" si="289"/>
        <v>-60.431789000000208</v>
      </c>
      <c r="AY2726" s="58">
        <v>-50</v>
      </c>
    </row>
    <row r="2727" spans="1:51" x14ac:dyDescent="0.25">
      <c r="A2727" t="str">
        <f>VLOOKUP($B2727,'Cushing Balance'!$C$2:$E$500,3,TRUE)</f>
        <v>532016</v>
      </c>
      <c r="B2727" s="38">
        <v>42738</v>
      </c>
      <c r="C2727" s="32"/>
      <c r="D2727" s="136">
        <f>'ZE Download'!B154/1000</f>
        <v>143.23262500000001</v>
      </c>
      <c r="E2727" s="179">
        <f>'ZE Download'!C154/1000</f>
        <v>191.48514600000001</v>
      </c>
      <c r="F2727" s="179">
        <f>'ZE Download'!D154/1000</f>
        <v>305.79722900000002</v>
      </c>
      <c r="G2727" s="28"/>
      <c r="H2727" s="179">
        <f>'ZE Download'!E154/1000</f>
        <v>87.809979000000013</v>
      </c>
      <c r="I2727" s="179">
        <f>'ZE Download'!F154/1000</f>
        <v>48.420417</v>
      </c>
      <c r="J2727" s="179">
        <f>'ZE Download'!G154/1000</f>
        <v>259.07474999999999</v>
      </c>
      <c r="K2727" s="179">
        <f>'ZE Download'!H154/1000</f>
        <v>88.854042000000007</v>
      </c>
      <c r="L2727" s="179">
        <f>'ZE Download'!I154/1000</f>
        <v>35</v>
      </c>
      <c r="M2727" s="180">
        <f t="shared" si="306"/>
        <v>263.897896</v>
      </c>
      <c r="N2727" s="179">
        <f>'ZE Download'!K154/1000</f>
        <v>112.662875</v>
      </c>
      <c r="O2727" s="179">
        <f>'ZE Download'!L154/1000</f>
        <v>87.479729000000006</v>
      </c>
      <c r="P2727" s="179">
        <f>'ZE Download'!M154/1000</f>
        <v>39.432311999999996</v>
      </c>
      <c r="Q2727" s="179">
        <f>'ZE Download'!N154/1000</f>
        <v>9.188917</v>
      </c>
      <c r="R2727" s="179">
        <f>'ZE Download'!P154/1000</f>
        <v>0</v>
      </c>
      <c r="S2727" s="180">
        <f>'ZE Download'!J154/1000</f>
        <v>263.897896</v>
      </c>
      <c r="T2727" s="180">
        <f>T2726</f>
        <v>0</v>
      </c>
      <c r="V2727" s="24">
        <f t="shared" si="294"/>
        <v>1672.3359169999997</v>
      </c>
      <c r="X2727" s="5">
        <f t="shared" si="297"/>
        <v>77.899999999999991</v>
      </c>
      <c r="Z2727" s="20">
        <f t="shared" si="291"/>
        <v>1750.2359169999997</v>
      </c>
      <c r="AA2727" s="59">
        <f t="shared" si="287"/>
        <v>42738</v>
      </c>
      <c r="AB2727" s="136">
        <f>'ZE Download'!Q154/1000</f>
        <v>119.71085400000001</v>
      </c>
      <c r="AC2727" s="179">
        <f>'ZE Download'!R154/1000</f>
        <v>353.27114599999999</v>
      </c>
      <c r="AD2727" s="179">
        <f>'ZE Download'!S154/1000</f>
        <v>437.87025</v>
      </c>
      <c r="AE2727" s="179">
        <f>'ZE Download'!T154/1000</f>
        <v>422.20254199999999</v>
      </c>
      <c r="AF2727" s="179">
        <f>'ZE Download'!U154/1000</f>
        <v>170.67408300000002</v>
      </c>
      <c r="AG2727" s="179">
        <f>'ZE Download'!V154/1000</f>
        <v>39.169938000000002</v>
      </c>
      <c r="AH2727" s="179">
        <f>'ZE Download'!W154/1000</f>
        <v>96.876333000000002</v>
      </c>
      <c r="AI2727" s="28">
        <f t="shared" si="300"/>
        <v>0</v>
      </c>
      <c r="AJ2727" s="179">
        <f>'ZE Download'!X154/1000</f>
        <v>14.860603999999999</v>
      </c>
      <c r="AK2727" s="179">
        <f t="shared" si="307"/>
        <v>0</v>
      </c>
      <c r="AL2727" s="28">
        <f t="shared" si="307"/>
        <v>0</v>
      </c>
      <c r="AM2727" s="28"/>
      <c r="AN2727" s="28"/>
      <c r="AQ2727" s="24">
        <f t="shared" si="295"/>
        <v>1654.6357499999999</v>
      </c>
      <c r="AS2727" s="47">
        <f t="shared" si="296"/>
        <v>305.55</v>
      </c>
      <c r="AU2727" s="20">
        <f t="shared" si="292"/>
        <v>1960.1857499999999</v>
      </c>
      <c r="AW2727" s="20">
        <f t="shared" si="289"/>
        <v>-259.94983300000013</v>
      </c>
      <c r="AY2727" s="58">
        <v>-50</v>
      </c>
    </row>
    <row r="2728" spans="1:51" x14ac:dyDescent="0.25">
      <c r="A2728" t="str">
        <f>VLOOKUP($B2728,'Cushing Balance'!$C$2:$E$500,3,TRUE)</f>
        <v>532016</v>
      </c>
      <c r="B2728" s="38">
        <v>42739</v>
      </c>
      <c r="C2728" s="32"/>
      <c r="D2728" s="136">
        <f>'ZE Download'!B155/1000</f>
        <v>467.74058299999996</v>
      </c>
      <c r="E2728" s="179">
        <f>'ZE Download'!C155/1000</f>
        <v>198.98472899999999</v>
      </c>
      <c r="F2728" s="179">
        <f>'ZE Download'!D155/1000</f>
        <v>152.23393799999999</v>
      </c>
      <c r="G2728" s="28"/>
      <c r="H2728" s="179">
        <f>'ZE Download'!E155/1000</f>
        <v>80.398270999999994</v>
      </c>
      <c r="I2728" s="179">
        <f>'ZE Download'!F155/1000</f>
        <v>47.200188000000004</v>
      </c>
      <c r="J2728" s="179">
        <f>'ZE Download'!G155/1000</f>
        <v>251.042688</v>
      </c>
      <c r="K2728" s="179">
        <f>'ZE Download'!H155/1000</f>
        <v>87.963604000000004</v>
      </c>
      <c r="L2728" s="179">
        <f>'ZE Download'!I155/1000</f>
        <v>34.979478999999998</v>
      </c>
      <c r="M2728" s="180">
        <f t="shared" si="306"/>
        <v>229.43600000000001</v>
      </c>
      <c r="N2728" s="179">
        <f>'ZE Download'!K155/1000</f>
        <v>104.59077099999999</v>
      </c>
      <c r="O2728" s="179">
        <f>'ZE Download'!L155/1000</f>
        <v>87.827062000000012</v>
      </c>
      <c r="P2728" s="179">
        <f>'ZE Download'!M155/1000</f>
        <v>39.336666999999998</v>
      </c>
      <c r="Q2728" s="179">
        <f>'ZE Download'!N155/1000</f>
        <v>12.219978999999999</v>
      </c>
      <c r="R2728" s="179">
        <f>'ZE Download'!P155/1000</f>
        <v>0</v>
      </c>
      <c r="S2728" s="180">
        <f>'ZE Download'!J155/1000</f>
        <v>229.43600000000001</v>
      </c>
      <c r="T2728" s="180">
        <f>T2727</f>
        <v>0</v>
      </c>
      <c r="V2728" s="24">
        <f t="shared" si="294"/>
        <v>1793.9539589999999</v>
      </c>
      <c r="X2728" s="5">
        <f t="shared" si="297"/>
        <v>77.899999999999991</v>
      </c>
      <c r="Z2728" s="20">
        <f t="shared" si="291"/>
        <v>1871.853959</v>
      </c>
      <c r="AA2728" s="59">
        <f t="shared" si="287"/>
        <v>42739</v>
      </c>
      <c r="AB2728" s="136">
        <f>'ZE Download'!Q155/1000</f>
        <v>178.21970800000003</v>
      </c>
      <c r="AC2728" s="179">
        <f>'ZE Download'!R155/1000</f>
        <v>356.839833</v>
      </c>
      <c r="AD2728" s="179">
        <f>'ZE Download'!S155/1000</f>
        <v>437.752208</v>
      </c>
      <c r="AE2728" s="179">
        <f>'ZE Download'!T155/1000</f>
        <v>381.40070800000001</v>
      </c>
      <c r="AF2728" s="179">
        <f>'ZE Download'!U155/1000</f>
        <v>147.24683300000001</v>
      </c>
      <c r="AG2728" s="179">
        <f>'ZE Download'!V155/1000</f>
        <v>39.171688000000003</v>
      </c>
      <c r="AH2728" s="179">
        <f>'ZE Download'!W155/1000</f>
        <v>121.745417</v>
      </c>
      <c r="AI2728" s="28">
        <f t="shared" si="300"/>
        <v>0</v>
      </c>
      <c r="AJ2728" s="179">
        <f>'ZE Download'!X155/1000</f>
        <v>13.859354</v>
      </c>
      <c r="AK2728" s="179">
        <f t="shared" si="307"/>
        <v>0</v>
      </c>
      <c r="AL2728" s="28">
        <f t="shared" si="307"/>
        <v>0</v>
      </c>
      <c r="AM2728" s="28"/>
      <c r="AN2728" s="28"/>
      <c r="AQ2728" s="24">
        <f t="shared" si="295"/>
        <v>1676.2357489999999</v>
      </c>
      <c r="AS2728" s="47">
        <f t="shared" si="296"/>
        <v>305.55</v>
      </c>
      <c r="AU2728" s="20">
        <f t="shared" si="292"/>
        <v>1981.7857489999999</v>
      </c>
      <c r="AW2728" s="20">
        <f t="shared" si="289"/>
        <v>-159.93178999999986</v>
      </c>
      <c r="AY2728" s="58">
        <v>-50</v>
      </c>
    </row>
    <row r="2729" spans="1:51" x14ac:dyDescent="0.25">
      <c r="A2729" t="str">
        <f>VLOOKUP($B2729,'Cushing Balance'!$C$2:$E$500,3,TRUE)</f>
        <v>532016</v>
      </c>
      <c r="B2729" s="38">
        <v>42740</v>
      </c>
      <c r="C2729" s="32"/>
      <c r="D2729" s="136">
        <f>'ZE Download'!B156/1000</f>
        <v>204.11500000000001</v>
      </c>
      <c r="E2729" s="179">
        <f>'ZE Download'!C156/1000</f>
        <v>206.04266699999999</v>
      </c>
      <c r="F2729" s="179">
        <f>'ZE Download'!D156/1000</f>
        <v>358.78677099999999</v>
      </c>
      <c r="G2729" s="28"/>
      <c r="H2729" s="179">
        <f>'ZE Download'!E156/1000</f>
        <v>71.465249999999997</v>
      </c>
      <c r="I2729" s="179">
        <f>'ZE Download'!F156/1000</f>
        <v>24.433375000000002</v>
      </c>
      <c r="J2729" s="179">
        <f>'ZE Download'!G156/1000</f>
        <v>226.20168799999999</v>
      </c>
      <c r="K2729" s="179">
        <f>'ZE Download'!H156/1000</f>
        <v>88.192937999999998</v>
      </c>
      <c r="L2729" s="179">
        <f>'ZE Download'!I156/1000</f>
        <v>34.959021</v>
      </c>
      <c r="M2729" s="180">
        <f t="shared" si="306"/>
        <v>235.28702100000001</v>
      </c>
      <c r="N2729" s="179">
        <f>'ZE Download'!K156/1000</f>
        <v>109.57527099999999</v>
      </c>
      <c r="O2729" s="179">
        <f>'ZE Download'!L156/1000</f>
        <v>87.400937999999996</v>
      </c>
      <c r="P2729" s="179">
        <f>'ZE Download'!M156/1000</f>
        <v>39.088583</v>
      </c>
      <c r="Q2729" s="179">
        <f>'ZE Download'!N156/1000</f>
        <v>9.5900210000000001</v>
      </c>
      <c r="R2729" s="179">
        <f>'ZE Download'!P156/1000</f>
        <v>0</v>
      </c>
      <c r="S2729" s="180">
        <f>'ZE Download'!J156/1000</f>
        <v>235.28702100000001</v>
      </c>
      <c r="T2729" s="180">
        <f>T2728</f>
        <v>0</v>
      </c>
      <c r="V2729" s="24">
        <f t="shared" si="294"/>
        <v>1695.1385439999997</v>
      </c>
      <c r="X2729" s="5">
        <f t="shared" si="297"/>
        <v>77.899999999999991</v>
      </c>
      <c r="Z2729" s="20">
        <f t="shared" si="291"/>
        <v>1773.0385439999998</v>
      </c>
      <c r="AA2729" s="59">
        <f t="shared" si="287"/>
        <v>42740</v>
      </c>
      <c r="AB2729" s="136">
        <f>'ZE Download'!Q156/1000</f>
        <v>163.44772899999998</v>
      </c>
      <c r="AC2729" s="179">
        <f>'ZE Download'!R156/1000</f>
        <v>345.55456199999998</v>
      </c>
      <c r="AD2729" s="179">
        <f>'ZE Download'!S156/1000</f>
        <v>438.82927100000001</v>
      </c>
      <c r="AE2729" s="179">
        <f>'ZE Download'!T156/1000</f>
        <v>421.37010399999997</v>
      </c>
      <c r="AF2729" s="179">
        <f>'ZE Download'!U156/1000</f>
        <v>150.29768799999999</v>
      </c>
      <c r="AG2729" s="179">
        <f>'ZE Download'!V156/1000</f>
        <v>38.292250000000003</v>
      </c>
      <c r="AH2729" s="179">
        <f>'ZE Download'!W156/1000</f>
        <v>131.13902100000001</v>
      </c>
      <c r="AI2729" s="28">
        <f t="shared" si="300"/>
        <v>0</v>
      </c>
      <c r="AJ2729" s="179">
        <f>'ZE Download'!X156/1000</f>
        <v>13.296938000000001</v>
      </c>
      <c r="AK2729" s="179">
        <f t="shared" si="307"/>
        <v>0</v>
      </c>
      <c r="AL2729" s="28">
        <f t="shared" si="307"/>
        <v>0</v>
      </c>
      <c r="AM2729" s="28"/>
      <c r="AN2729" s="28"/>
      <c r="AQ2729" s="24">
        <f t="shared" si="295"/>
        <v>1702.2275629999999</v>
      </c>
      <c r="AS2729" s="47">
        <f t="shared" si="296"/>
        <v>305.55</v>
      </c>
      <c r="AU2729" s="20">
        <f t="shared" si="292"/>
        <v>2007.7775629999999</v>
      </c>
      <c r="AW2729" s="20">
        <f t="shared" si="289"/>
        <v>-284.7390190000001</v>
      </c>
      <c r="AY2729" s="58">
        <v>-50</v>
      </c>
    </row>
    <row r="2730" spans="1:51" x14ac:dyDescent="0.25">
      <c r="A2730" t="str">
        <f>VLOOKUP($B2730,'Cushing Balance'!$C$2:$E$500,3,TRUE)</f>
        <v>532016</v>
      </c>
      <c r="B2730" s="38">
        <v>42741</v>
      </c>
      <c r="C2730" s="32"/>
      <c r="D2730" s="136">
        <f>'ZE Download'!B157/1000</f>
        <v>420.04041699999999</v>
      </c>
      <c r="E2730" s="179">
        <f>'ZE Download'!C157/1000</f>
        <v>215.05360399999998</v>
      </c>
      <c r="F2730" s="179">
        <f>'ZE Download'!D157/1000</f>
        <v>356.387812</v>
      </c>
      <c r="G2730" s="28"/>
      <c r="H2730" s="179">
        <f>'ZE Download'!E157/1000</f>
        <v>70.768187999999995</v>
      </c>
      <c r="I2730" s="179">
        <f>'ZE Download'!F157/1000</f>
        <v>54.747853999999997</v>
      </c>
      <c r="J2730" s="179">
        <f>'ZE Download'!G157/1000</f>
        <v>254.223208</v>
      </c>
      <c r="K2730" s="179">
        <f>'ZE Download'!H157/1000</f>
        <v>86.924645999999996</v>
      </c>
      <c r="L2730" s="179">
        <f>'ZE Download'!I157/1000</f>
        <v>34.400458</v>
      </c>
      <c r="M2730" s="180">
        <f t="shared" si="306"/>
        <v>245.020083</v>
      </c>
      <c r="N2730" s="179">
        <f>'ZE Download'!K157/1000</f>
        <v>107.053042</v>
      </c>
      <c r="O2730" s="179">
        <f>'ZE Download'!L157/1000</f>
        <v>84.930604000000002</v>
      </c>
      <c r="P2730" s="179">
        <f>'ZE Download'!M157/1000</f>
        <v>39.423438000000004</v>
      </c>
      <c r="Q2730" s="179">
        <f>'ZE Download'!N157/1000</f>
        <v>9.9949169999999992</v>
      </c>
      <c r="R2730" s="179">
        <f>'ZE Download'!P157/1000</f>
        <v>0</v>
      </c>
      <c r="S2730" s="180">
        <f>'ZE Download'!J157/1000</f>
        <v>245.020083</v>
      </c>
      <c r="T2730" s="180">
        <f>T2729</f>
        <v>0</v>
      </c>
      <c r="V2730" s="24">
        <f t="shared" si="294"/>
        <v>1978.9682709999997</v>
      </c>
      <c r="X2730" s="5">
        <f t="shared" si="297"/>
        <v>77.899999999999991</v>
      </c>
      <c r="Z2730" s="20">
        <f t="shared" si="291"/>
        <v>2056.8682709999998</v>
      </c>
      <c r="AA2730" s="59">
        <f t="shared" si="287"/>
        <v>42741</v>
      </c>
      <c r="AB2730" s="136">
        <f>'ZE Download'!Q157/1000</f>
        <v>133.788229</v>
      </c>
      <c r="AC2730" s="179">
        <f>'ZE Download'!R157/1000</f>
        <v>348.53814599999998</v>
      </c>
      <c r="AD2730" s="179">
        <f>'ZE Download'!S157/1000</f>
        <v>434.792708</v>
      </c>
      <c r="AE2730" s="179">
        <f>'ZE Download'!T157/1000</f>
        <v>403.33012500000001</v>
      </c>
      <c r="AF2730" s="179">
        <f>'ZE Download'!U157/1000</f>
        <v>147.668667</v>
      </c>
      <c r="AG2730" s="179">
        <f>'ZE Download'!V157/1000</f>
        <v>38.924833</v>
      </c>
      <c r="AH2730" s="179">
        <f>'ZE Download'!W157/1000</f>
        <v>150.472646</v>
      </c>
      <c r="AI2730" s="28">
        <f t="shared" si="300"/>
        <v>0</v>
      </c>
      <c r="AJ2730" s="179">
        <f>'ZE Download'!X157/1000</f>
        <v>12.58375</v>
      </c>
      <c r="AK2730" s="179">
        <f t="shared" si="307"/>
        <v>0</v>
      </c>
      <c r="AL2730" s="35">
        <f>'ZE Download'!Y157/1000</f>
        <v>0</v>
      </c>
      <c r="AM2730" s="35"/>
      <c r="AN2730" s="28"/>
      <c r="AQ2730" s="24">
        <f t="shared" si="295"/>
        <v>1670.0991039999999</v>
      </c>
      <c r="AS2730" s="47">
        <f t="shared" si="296"/>
        <v>305.55</v>
      </c>
      <c r="AU2730" s="20">
        <f t="shared" si="292"/>
        <v>1975.6491039999999</v>
      </c>
      <c r="AW2730" s="20">
        <f t="shared" si="289"/>
        <v>6.2191669999999704</v>
      </c>
      <c r="AY2730" s="58">
        <v>-75</v>
      </c>
    </row>
    <row r="2731" spans="1:51" x14ac:dyDescent="0.25">
      <c r="A2731" t="str">
        <f>VLOOKUP($B2731,'Cushing Balance'!$C$2:$E$500,3,TRUE)</f>
        <v>12017</v>
      </c>
      <c r="B2731" s="38">
        <v>42742</v>
      </c>
      <c r="C2731" s="32"/>
      <c r="D2731" s="136">
        <f>'ZE Download'!B158/1000</f>
        <v>450.77527100000003</v>
      </c>
      <c r="E2731" s="179">
        <f>'ZE Download'!C158/1000</f>
        <v>208.81604199999998</v>
      </c>
      <c r="F2731" s="179">
        <f>'ZE Download'!D158/1000</f>
        <v>264.81316700000002</v>
      </c>
      <c r="G2731" s="28"/>
      <c r="H2731" s="179">
        <f>'ZE Download'!E158/1000</f>
        <v>82.446583000000004</v>
      </c>
      <c r="I2731" s="179">
        <f>'ZE Download'!F158/1000</f>
        <v>70.204979000000009</v>
      </c>
      <c r="J2731" s="179">
        <f>'ZE Download'!G158/1000</f>
        <v>278.89595800000001</v>
      </c>
      <c r="K2731" s="179">
        <f>'ZE Download'!H158/1000</f>
        <v>88.095104000000006</v>
      </c>
      <c r="L2731" s="179">
        <f>'ZE Download'!I158/1000</f>
        <v>32.632542000000001</v>
      </c>
      <c r="M2731" s="180">
        <f t="shared" si="306"/>
        <v>117.24491699999999</v>
      </c>
      <c r="N2731" s="179">
        <f>'ZE Download'!K158/1000</f>
        <v>109.500708</v>
      </c>
      <c r="O2731" s="179">
        <f>'ZE Download'!L158/1000</f>
        <v>81.139479000000009</v>
      </c>
      <c r="P2731" s="179">
        <f>'ZE Download'!M158/1000</f>
        <v>38.952874999999999</v>
      </c>
      <c r="Q2731" s="179">
        <f>'ZE Download'!N158/1000</f>
        <v>11.255792</v>
      </c>
      <c r="R2731" s="179">
        <f>'ZE Download'!P158/1000</f>
        <v>0</v>
      </c>
      <c r="S2731" s="180">
        <f>'ZE Download'!J158/1000</f>
        <v>202.24491699999999</v>
      </c>
      <c r="T2731" s="180">
        <v>-85</v>
      </c>
      <c r="V2731" s="24">
        <f t="shared" si="294"/>
        <v>1834.7734170000001</v>
      </c>
      <c r="X2731" s="5">
        <f t="shared" si="297"/>
        <v>77.899999999999991</v>
      </c>
      <c r="Z2731" s="20">
        <f t="shared" si="291"/>
        <v>1912.6734170000002</v>
      </c>
      <c r="AA2731" s="59">
        <f t="shared" si="287"/>
        <v>42742</v>
      </c>
      <c r="AB2731" s="136">
        <f>'ZE Download'!Q158/1000</f>
        <v>175.481438</v>
      </c>
      <c r="AC2731" s="179">
        <f>'ZE Download'!R158/1000</f>
        <v>282.90466700000002</v>
      </c>
      <c r="AD2731" s="179">
        <f>'ZE Download'!S158/1000</f>
        <v>415.76966700000003</v>
      </c>
      <c r="AE2731" s="179">
        <f>'ZE Download'!T158/1000</f>
        <v>396.00256199999995</v>
      </c>
      <c r="AF2731" s="179">
        <f>'ZE Download'!U158/1000</f>
        <v>154.916562</v>
      </c>
      <c r="AG2731" s="179">
        <f>'ZE Download'!V158/1000</f>
        <v>36.940667000000005</v>
      </c>
      <c r="AH2731" s="179">
        <f>'ZE Download'!W158/1000</f>
        <v>73.840270999999987</v>
      </c>
      <c r="AI2731" s="28">
        <f t="shared" si="300"/>
        <v>0</v>
      </c>
      <c r="AJ2731" s="179">
        <f>'ZE Download'!X158/1000</f>
        <v>13.603999999999999</v>
      </c>
      <c r="AK2731" s="179">
        <f t="shared" ref="AK2731:AK2740" si="308">AVERAGE(AK2716:AK2730)</f>
        <v>0</v>
      </c>
      <c r="AL2731" s="35">
        <f>'ZE Download'!Y158/1000</f>
        <v>0</v>
      </c>
      <c r="AM2731" s="35"/>
      <c r="AN2731" s="28"/>
      <c r="AQ2731" s="24">
        <f t="shared" si="295"/>
        <v>1549.4598340000002</v>
      </c>
      <c r="AS2731" s="47">
        <f t="shared" si="296"/>
        <v>305.55</v>
      </c>
      <c r="AU2731" s="20">
        <f t="shared" si="292"/>
        <v>1855.0098340000002</v>
      </c>
      <c r="AW2731" s="20">
        <f t="shared" si="289"/>
        <v>-52.336416999999983</v>
      </c>
      <c r="AY2731" s="58">
        <v>-110</v>
      </c>
    </row>
    <row r="2732" spans="1:51" x14ac:dyDescent="0.25">
      <c r="A2732" t="str">
        <f>VLOOKUP($B2732,'Cushing Balance'!$C$2:$E$500,3,TRUE)</f>
        <v>12017</v>
      </c>
      <c r="B2732" s="38">
        <v>42743</v>
      </c>
      <c r="C2732" s="32"/>
      <c r="D2732" s="136">
        <f>'ZE Download'!B159/1000</f>
        <v>289.83220799999998</v>
      </c>
      <c r="E2732" s="179">
        <f>'ZE Download'!C159/1000</f>
        <v>199.330521</v>
      </c>
      <c r="F2732" s="179">
        <f>'ZE Download'!D159/1000</f>
        <v>360.3655</v>
      </c>
      <c r="G2732" s="28"/>
      <c r="H2732" s="179">
        <f>'ZE Download'!E159/1000</f>
        <v>78.540499999999994</v>
      </c>
      <c r="I2732" s="179">
        <f>'ZE Download'!F159/1000</f>
        <v>28.605</v>
      </c>
      <c r="J2732" s="179">
        <f>'ZE Download'!G159/1000</f>
        <v>278.40556199999997</v>
      </c>
      <c r="K2732" s="179">
        <f>'ZE Download'!H159/1000</f>
        <v>87.961957999999996</v>
      </c>
      <c r="L2732" s="179">
        <f>'ZE Download'!I159/1000</f>
        <v>32.960500000000003</v>
      </c>
      <c r="M2732" s="180">
        <f t="shared" si="306"/>
        <v>241.37089600000002</v>
      </c>
      <c r="N2732" s="179">
        <f>'ZE Download'!K159/1000</f>
        <v>108.83297900000001</v>
      </c>
      <c r="O2732" s="179">
        <f>'ZE Download'!L159/1000</f>
        <v>59.324083000000002</v>
      </c>
      <c r="P2732" s="179">
        <f>'ZE Download'!M159/1000</f>
        <v>39.314270999999998</v>
      </c>
      <c r="Q2732" s="179">
        <f>'ZE Download'!N159/1000</f>
        <v>11.247438000000001</v>
      </c>
      <c r="R2732" s="179">
        <f>'ZE Download'!P159/1000</f>
        <v>0</v>
      </c>
      <c r="S2732" s="180">
        <f>'ZE Download'!J159/1000</f>
        <v>241.37089600000002</v>
      </c>
      <c r="T2732" s="180">
        <v>0</v>
      </c>
      <c r="V2732" s="24">
        <f t="shared" si="294"/>
        <v>1816.091416</v>
      </c>
      <c r="X2732" s="5">
        <f t="shared" si="297"/>
        <v>77.899999999999991</v>
      </c>
      <c r="Z2732" s="20">
        <f t="shared" si="291"/>
        <v>1893.9914160000001</v>
      </c>
      <c r="AA2732" s="59">
        <f t="shared" si="287"/>
        <v>42743</v>
      </c>
      <c r="AB2732" s="136">
        <f>'ZE Download'!Q159/1000</f>
        <v>176.88612499999999</v>
      </c>
      <c r="AC2732" s="179">
        <f>'ZE Download'!R159/1000</f>
        <v>221.39837499999999</v>
      </c>
      <c r="AD2732" s="179">
        <f>'ZE Download'!S159/1000</f>
        <v>437.44785400000001</v>
      </c>
      <c r="AE2732" s="179">
        <f>'ZE Download'!T159/1000</f>
        <v>357.42543800000004</v>
      </c>
      <c r="AF2732" s="179">
        <f>'ZE Download'!U159/1000</f>
        <v>136.58143799999999</v>
      </c>
      <c r="AG2732" s="179">
        <f>'ZE Download'!V159/1000</f>
        <v>38.841500000000003</v>
      </c>
      <c r="AH2732" s="179">
        <f>'ZE Download'!W159/1000</f>
        <v>63.045917000000003</v>
      </c>
      <c r="AI2732" s="28">
        <f t="shared" si="300"/>
        <v>0</v>
      </c>
      <c r="AJ2732" s="179">
        <f>'ZE Download'!X159/1000</f>
        <v>13.848561999999999</v>
      </c>
      <c r="AK2732" s="179">
        <f t="shared" si="308"/>
        <v>0</v>
      </c>
      <c r="AL2732" s="35">
        <f>'ZE Download'!Y159/1000</f>
        <v>0</v>
      </c>
      <c r="AM2732" s="35"/>
      <c r="AN2732" s="28"/>
      <c r="AQ2732" s="24">
        <f t="shared" si="295"/>
        <v>1445.4752089999997</v>
      </c>
      <c r="AS2732" s="47">
        <f t="shared" si="296"/>
        <v>305.55</v>
      </c>
      <c r="AU2732" s="20">
        <f t="shared" si="292"/>
        <v>1751.0252089999997</v>
      </c>
      <c r="AW2732" s="20">
        <f t="shared" si="289"/>
        <v>32.966207000000395</v>
      </c>
      <c r="AY2732" s="58">
        <v>-110</v>
      </c>
    </row>
    <row r="2733" spans="1:51" x14ac:dyDescent="0.25">
      <c r="A2733" t="str">
        <f>VLOOKUP($B2733,'Cushing Balance'!$C$2:$E$500,3,TRUE)</f>
        <v>12017</v>
      </c>
      <c r="B2733" s="38">
        <v>42744</v>
      </c>
      <c r="C2733" s="32"/>
      <c r="D2733" s="136">
        <f>'ZE Download'!B160/1000</f>
        <v>642.36199999999997</v>
      </c>
      <c r="E2733" s="179">
        <f>'ZE Download'!C160/1000</f>
        <v>203.482417</v>
      </c>
      <c r="F2733" s="179">
        <f>'ZE Download'!D160/1000</f>
        <v>352.84602100000001</v>
      </c>
      <c r="G2733" s="28"/>
      <c r="H2733" s="179">
        <f>'ZE Download'!E160/1000</f>
        <v>114.091708</v>
      </c>
      <c r="I2733" s="179">
        <f>'ZE Download'!F160/1000</f>
        <v>39.169874999999998</v>
      </c>
      <c r="J2733" s="179">
        <f>'ZE Download'!G160/1000</f>
        <v>306.54108299999996</v>
      </c>
      <c r="K2733" s="179">
        <f>'ZE Download'!H160/1000</f>
        <v>87.797749999999994</v>
      </c>
      <c r="L2733" s="179">
        <f>'ZE Download'!I160/1000</f>
        <v>33.165188000000001</v>
      </c>
      <c r="M2733" s="180">
        <f t="shared" si="306"/>
        <v>194.802438</v>
      </c>
      <c r="N2733" s="179">
        <f>'ZE Download'!K160/1000</f>
        <v>54.602771000000004</v>
      </c>
      <c r="O2733" s="179">
        <f>'ZE Download'!L160/1000</f>
        <v>78.968854000000007</v>
      </c>
      <c r="P2733" s="179">
        <f>'ZE Download'!M160/1000</f>
        <v>39.237082999999998</v>
      </c>
      <c r="Q2733" s="179">
        <f>'ZE Download'!N160/1000</f>
        <v>12.1625</v>
      </c>
      <c r="R2733" s="179">
        <f>'ZE Download'!P160/1000</f>
        <v>0</v>
      </c>
      <c r="S2733" s="180">
        <f>'ZE Download'!J160/1000</f>
        <v>194.802438</v>
      </c>
      <c r="T2733" s="180">
        <f>T2732</f>
        <v>0</v>
      </c>
      <c r="V2733" s="24">
        <f t="shared" si="294"/>
        <v>2159.2296879999999</v>
      </c>
      <c r="X2733" s="5">
        <f t="shared" si="297"/>
        <v>77.899999999999991</v>
      </c>
      <c r="Z2733" s="20">
        <f t="shared" si="291"/>
        <v>2237.129688</v>
      </c>
      <c r="AA2733" s="59">
        <f t="shared" si="287"/>
        <v>42744</v>
      </c>
      <c r="AB2733" s="136">
        <f>'ZE Download'!Q160/1000</f>
        <v>170.53666699999999</v>
      </c>
      <c r="AC2733" s="179">
        <f>'ZE Download'!R160/1000</f>
        <v>253.35077100000001</v>
      </c>
      <c r="AD2733" s="179">
        <f>'ZE Download'!S160/1000</f>
        <v>438.344021</v>
      </c>
      <c r="AE2733" s="179">
        <f>'ZE Download'!T160/1000</f>
        <v>462.85195799999997</v>
      </c>
      <c r="AF2733" s="179">
        <f>'ZE Download'!U160/1000</f>
        <v>130.56316699999999</v>
      </c>
      <c r="AG2733" s="179">
        <f>'ZE Download'!V160/1000</f>
        <v>37.608375000000002</v>
      </c>
      <c r="AH2733" s="179">
        <f>'ZE Download'!W160/1000</f>
        <v>79.735146</v>
      </c>
      <c r="AI2733" s="28">
        <f t="shared" si="300"/>
        <v>0</v>
      </c>
      <c r="AJ2733" s="179">
        <f>'ZE Download'!X160/1000</f>
        <v>6.242146</v>
      </c>
      <c r="AK2733" s="179">
        <f t="shared" si="308"/>
        <v>0</v>
      </c>
      <c r="AL2733" s="35">
        <f>'ZE Download'!Y160/1000</f>
        <v>0</v>
      </c>
      <c r="AM2733" s="35"/>
      <c r="AN2733" s="28"/>
      <c r="AQ2733" s="24">
        <f t="shared" si="295"/>
        <v>1579.2322509999999</v>
      </c>
      <c r="AS2733" s="47">
        <f t="shared" si="296"/>
        <v>305.55</v>
      </c>
      <c r="AU2733" s="20">
        <f t="shared" si="292"/>
        <v>1884.7822509999999</v>
      </c>
      <c r="AW2733" s="20">
        <f t="shared" si="289"/>
        <v>242.34743700000013</v>
      </c>
      <c r="AY2733" s="58">
        <v>-110</v>
      </c>
    </row>
    <row r="2734" spans="1:51" x14ac:dyDescent="0.25">
      <c r="A2734" t="str">
        <f>VLOOKUP($B2734,'Cushing Balance'!$C$2:$E$500,3,TRUE)</f>
        <v>12017</v>
      </c>
      <c r="B2734" s="38">
        <v>42745</v>
      </c>
      <c r="C2734" s="32"/>
      <c r="D2734" s="136">
        <f>'ZE Download'!B161/1000</f>
        <v>299.612729</v>
      </c>
      <c r="E2734" s="179">
        <f>'ZE Download'!C161/1000</f>
        <v>82.625167000000005</v>
      </c>
      <c r="F2734" s="179">
        <f>'ZE Download'!D161/1000</f>
        <v>318.63660399999998</v>
      </c>
      <c r="G2734" s="28"/>
      <c r="H2734" s="179">
        <f>'ZE Download'!E161/1000</f>
        <v>82.093854000000007</v>
      </c>
      <c r="I2734" s="179">
        <f>'ZE Download'!F161/1000</f>
        <v>55.616082999999996</v>
      </c>
      <c r="J2734" s="179">
        <f>'ZE Download'!G161/1000</f>
        <v>284.23054200000001</v>
      </c>
      <c r="K2734" s="179">
        <f>'ZE Download'!H161/1000</f>
        <v>87.742958000000002</v>
      </c>
      <c r="L2734" s="179">
        <f>'ZE Download'!I161/1000</f>
        <v>33.033332999999999</v>
      </c>
      <c r="M2734" s="180">
        <f t="shared" si="306"/>
        <v>231.03354199999998</v>
      </c>
      <c r="N2734" s="179">
        <f>'ZE Download'!K161/1000</f>
        <v>80.468562000000006</v>
      </c>
      <c r="O2734" s="179">
        <f>'ZE Download'!L161/1000</f>
        <v>81.597499999999997</v>
      </c>
      <c r="P2734" s="179">
        <f>'ZE Download'!M161/1000</f>
        <v>39.226646000000002</v>
      </c>
      <c r="Q2734" s="179">
        <f>'ZE Download'!N161/1000</f>
        <v>7.5428540000000002</v>
      </c>
      <c r="R2734" s="179">
        <f>'ZE Download'!P161/1000</f>
        <v>0</v>
      </c>
      <c r="S2734" s="180">
        <f>'ZE Download'!J161/1000</f>
        <v>231.03354199999998</v>
      </c>
      <c r="T2734" s="180">
        <f>T2733</f>
        <v>0</v>
      </c>
      <c r="V2734" s="24">
        <f t="shared" si="294"/>
        <v>1683.460374</v>
      </c>
      <c r="X2734" s="5">
        <f t="shared" si="297"/>
        <v>77.899999999999991</v>
      </c>
      <c r="Z2734" s="20">
        <f t="shared" si="291"/>
        <v>1761.3603740000001</v>
      </c>
      <c r="AA2734" s="59">
        <f>B2734</f>
        <v>42745</v>
      </c>
      <c r="AB2734" s="136">
        <f>'ZE Download'!Q161/1000</f>
        <v>166.12789600000002</v>
      </c>
      <c r="AC2734" s="179">
        <f>'ZE Download'!R161/1000</f>
        <v>358.66477100000003</v>
      </c>
      <c r="AD2734" s="179">
        <f>'ZE Download'!S161/1000</f>
        <v>448.79399999999998</v>
      </c>
      <c r="AE2734" s="179">
        <f>'ZE Download'!T161/1000</f>
        <v>442.273167</v>
      </c>
      <c r="AF2734" s="179">
        <f>'ZE Download'!U161/1000</f>
        <v>121.69981200000001</v>
      </c>
      <c r="AG2734" s="179">
        <f>'ZE Download'!V161/1000</f>
        <v>35.321332999999996</v>
      </c>
      <c r="AH2734" s="179">
        <f>'ZE Download'!W161/1000</f>
        <v>78.986666999999997</v>
      </c>
      <c r="AI2734" s="28">
        <f t="shared" si="300"/>
        <v>0</v>
      </c>
      <c r="AJ2734" s="179">
        <f>'ZE Download'!X161/1000</f>
        <v>16.249853999999999</v>
      </c>
      <c r="AK2734" s="179">
        <f t="shared" si="308"/>
        <v>0</v>
      </c>
      <c r="AL2734" s="35">
        <f>'ZE Download'!Y161/1000</f>
        <v>21.728937999999999</v>
      </c>
      <c r="AM2734" s="35"/>
      <c r="AN2734" s="28"/>
      <c r="AQ2734" s="24">
        <f>SUM(AB2734:AO2734)</f>
        <v>1689.846438</v>
      </c>
      <c r="AS2734" s="47">
        <f t="shared" si="296"/>
        <v>305.55</v>
      </c>
      <c r="AU2734" s="20">
        <f t="shared" si="292"/>
        <v>1995.396438</v>
      </c>
      <c r="AW2734" s="20">
        <f t="shared" si="289"/>
        <v>-344.0360639999999</v>
      </c>
      <c r="AY2734" s="58">
        <v>-110</v>
      </c>
    </row>
    <row r="2735" spans="1:51" x14ac:dyDescent="0.25">
      <c r="A2735" t="str">
        <f>VLOOKUP($B2735,'Cushing Balance'!$C$2:$E$500,3,TRUE)</f>
        <v>12017</v>
      </c>
      <c r="B2735" s="38">
        <v>42746</v>
      </c>
      <c r="C2735" s="32"/>
      <c r="D2735" s="136">
        <f>'ZE Download'!B162/1000</f>
        <v>265.39962500000001</v>
      </c>
      <c r="E2735" s="179">
        <f>'ZE Download'!C162/1000</f>
        <v>154.62508300000002</v>
      </c>
      <c r="F2735" s="179">
        <f>'ZE Download'!D162/1000</f>
        <v>130.73275000000001</v>
      </c>
      <c r="G2735" s="28"/>
      <c r="H2735" s="179">
        <f>'ZE Download'!E162/1000</f>
        <v>103.157167</v>
      </c>
      <c r="I2735" s="179">
        <f>'ZE Download'!F162/1000</f>
        <v>54.158082999999998</v>
      </c>
      <c r="J2735" s="179">
        <f>'ZE Download'!G162/1000</f>
        <v>263.65747899999997</v>
      </c>
      <c r="K2735" s="179">
        <f>'ZE Download'!H162/1000</f>
        <v>87.347791999999998</v>
      </c>
      <c r="L2735" s="179">
        <f>'ZE Download'!I162/1000</f>
        <v>33.012166999999998</v>
      </c>
      <c r="M2735" s="180">
        <f t="shared" si="306"/>
        <v>62.304811999999998</v>
      </c>
      <c r="N2735" s="179">
        <f>'ZE Download'!K162/1000</f>
        <v>109.19591699999999</v>
      </c>
      <c r="O2735" s="179">
        <f>'ZE Download'!L162/1000</f>
        <v>81.465895999999987</v>
      </c>
      <c r="P2735" s="179">
        <f>'ZE Download'!M162/1000</f>
        <v>40.686771</v>
      </c>
      <c r="Q2735" s="179">
        <f>'ZE Download'!N162/1000</f>
        <v>7.1077920000000008</v>
      </c>
      <c r="R2735" s="179">
        <f>'ZE Download'!P162/1000</f>
        <v>0</v>
      </c>
      <c r="S2735" s="180">
        <f>'ZE Download'!J162/1000</f>
        <v>192.304812</v>
      </c>
      <c r="T2735" s="180">
        <v>-130</v>
      </c>
      <c r="V2735" s="24">
        <f t="shared" si="294"/>
        <v>1392.851334</v>
      </c>
      <c r="X2735" s="5">
        <f t="shared" si="297"/>
        <v>77.899999999999991</v>
      </c>
      <c r="Z2735" s="20">
        <f t="shared" si="291"/>
        <v>1470.751334</v>
      </c>
      <c r="AA2735" s="59">
        <f>B2735</f>
        <v>42746</v>
      </c>
      <c r="AB2735" s="136">
        <f>'ZE Download'!Q162/1000</f>
        <v>157.93170800000001</v>
      </c>
      <c r="AC2735" s="179">
        <f>'ZE Download'!R162/1000</f>
        <v>353.217625</v>
      </c>
      <c r="AD2735" s="179">
        <f>'ZE Download'!S162/1000</f>
        <v>423.62977100000001</v>
      </c>
      <c r="AE2735" s="179">
        <f>'ZE Download'!T162/1000</f>
        <v>489.649021</v>
      </c>
      <c r="AF2735" s="179">
        <f>'ZE Download'!U162/1000</f>
        <v>143.84870800000002</v>
      </c>
      <c r="AG2735" s="179">
        <f>'ZE Download'!V162/1000</f>
        <v>36.71875</v>
      </c>
      <c r="AH2735" s="179">
        <f>'ZE Download'!W162/1000</f>
        <v>80.005207999999996</v>
      </c>
      <c r="AI2735" s="28">
        <f t="shared" si="300"/>
        <v>0</v>
      </c>
      <c r="AJ2735" s="179">
        <f>'ZE Download'!X162/1000</f>
        <v>16.395854</v>
      </c>
      <c r="AK2735" s="179">
        <f t="shared" si="308"/>
        <v>0</v>
      </c>
      <c r="AL2735" s="35">
        <f>'ZE Download'!Y162/1000</f>
        <v>10.822353999999999</v>
      </c>
      <c r="AM2735" s="35"/>
      <c r="AN2735" s="28"/>
      <c r="AQ2735" s="24">
        <f>SUM(AB2735:AO2735)</f>
        <v>1712.2189989999999</v>
      </c>
      <c r="AS2735" s="47">
        <f t="shared" si="296"/>
        <v>305.55</v>
      </c>
      <c r="AU2735" s="20">
        <f t="shared" si="292"/>
        <v>2017.7689989999999</v>
      </c>
      <c r="AW2735" s="20">
        <f t="shared" si="289"/>
        <v>-547.01766499999985</v>
      </c>
      <c r="AY2735" s="58"/>
    </row>
    <row r="2736" spans="1:51" x14ac:dyDescent="0.25">
      <c r="A2736" t="str">
        <f>VLOOKUP($B2736,'Cushing Balance'!$C$2:$E$500,3,TRUE)</f>
        <v>12017</v>
      </c>
      <c r="B2736" s="38">
        <v>42747</v>
      </c>
      <c r="C2736" s="32"/>
      <c r="D2736" s="136">
        <f>'ZE Download'!B163/1000</f>
        <v>488.59518800000001</v>
      </c>
      <c r="E2736" s="179">
        <f>'ZE Download'!C163/1000</f>
        <v>195.38075000000001</v>
      </c>
      <c r="F2736" s="179">
        <f>'ZE Download'!D163/1000</f>
        <v>180.629625</v>
      </c>
      <c r="G2736" s="28"/>
      <c r="H2736" s="179">
        <f>'ZE Download'!E163/1000</f>
        <v>72.217312000000007</v>
      </c>
      <c r="I2736" s="179">
        <f>'ZE Download'!F163/1000</f>
        <v>56.123021000000001</v>
      </c>
      <c r="J2736" s="179">
        <f>'ZE Download'!G163/1000</f>
        <v>214.43495800000002</v>
      </c>
      <c r="K2736" s="179">
        <f>'ZE Download'!H163/1000</f>
        <v>92.593479000000002</v>
      </c>
      <c r="L2736" s="179">
        <f>'ZE Download'!I163/1000</f>
        <v>32.516354</v>
      </c>
      <c r="M2736" s="180">
        <f t="shared" si="306"/>
        <v>180.49870800000002</v>
      </c>
      <c r="N2736" s="179">
        <f>'ZE Download'!K163/1000</f>
        <v>110.669208</v>
      </c>
      <c r="O2736" s="179">
        <f>'ZE Download'!L163/1000</f>
        <v>77.108625000000004</v>
      </c>
      <c r="P2736" s="179">
        <f>'ZE Download'!M163/1000</f>
        <v>38.873542</v>
      </c>
      <c r="Q2736" s="179">
        <f>'ZE Download'!N163/1000</f>
        <v>10.571958</v>
      </c>
      <c r="R2736" s="179">
        <f>'ZE Download'!P163/1000</f>
        <v>0</v>
      </c>
      <c r="S2736" s="180">
        <f>'ZE Download'!J163/1000</f>
        <v>180.49870800000002</v>
      </c>
      <c r="T2736" s="180">
        <v>0</v>
      </c>
      <c r="V2736" s="24">
        <f t="shared" si="294"/>
        <v>1750.2127280000004</v>
      </c>
      <c r="X2736" s="5">
        <f t="shared" si="297"/>
        <v>77.899999999999991</v>
      </c>
      <c r="Z2736" s="20">
        <f t="shared" si="291"/>
        <v>1828.1127280000005</v>
      </c>
      <c r="AA2736" s="59">
        <f t="shared" si="287"/>
        <v>42747</v>
      </c>
      <c r="AB2736" s="136">
        <f>'ZE Download'!Q163/1000</f>
        <v>97.423833000000002</v>
      </c>
      <c r="AC2736" s="179">
        <f>'ZE Download'!R163/1000</f>
        <v>320.12031199999996</v>
      </c>
      <c r="AD2736" s="179">
        <f>'ZE Download'!S163/1000</f>
        <v>446.41089599999998</v>
      </c>
      <c r="AE2736" s="179">
        <f>'ZE Download'!T163/1000</f>
        <v>493.45512500000001</v>
      </c>
      <c r="AF2736" s="179">
        <f>'ZE Download'!U163/1000</f>
        <v>81.790770999999992</v>
      </c>
      <c r="AG2736" s="179">
        <f>'ZE Download'!V163/1000</f>
        <v>35.351292000000001</v>
      </c>
      <c r="AH2736" s="179">
        <f>'ZE Download'!W163/1000</f>
        <v>76.198895999999991</v>
      </c>
      <c r="AI2736" s="28">
        <f t="shared" si="300"/>
        <v>0</v>
      </c>
      <c r="AJ2736" s="179">
        <f>'ZE Download'!X163/1000</f>
        <v>14.985353999999999</v>
      </c>
      <c r="AK2736" s="179">
        <f t="shared" si="308"/>
        <v>0</v>
      </c>
      <c r="AL2736" s="35">
        <f>'ZE Download'!Y163/1000</f>
        <v>66.423854000000006</v>
      </c>
      <c r="AM2736" s="35"/>
      <c r="AN2736" s="28"/>
      <c r="AQ2736" s="24">
        <f t="shared" si="295"/>
        <v>1632.1603329999998</v>
      </c>
      <c r="AS2736" s="47">
        <f t="shared" ref="AS2736:AS2779" si="309">315*0.97</f>
        <v>305.55</v>
      </c>
      <c r="AU2736" s="20">
        <f t="shared" si="292"/>
        <v>1937.7103329999998</v>
      </c>
      <c r="AW2736" s="20">
        <f t="shared" si="289"/>
        <v>-109.59760499999925</v>
      </c>
    </row>
    <row r="2737" spans="1:51" x14ac:dyDescent="0.25">
      <c r="A2737" t="str">
        <f>VLOOKUP($B2737,'Cushing Balance'!$C$2:$E$500,3,TRUE)</f>
        <v>12017</v>
      </c>
      <c r="B2737" s="38">
        <v>42748</v>
      </c>
      <c r="C2737" s="32"/>
      <c r="D2737" s="136">
        <f>'ZE Download'!B164/1000</f>
        <v>588.165167</v>
      </c>
      <c r="E2737" s="179">
        <f>'ZE Download'!C164/1000</f>
        <v>147.797292</v>
      </c>
      <c r="F2737" s="179">
        <f>'ZE Download'!D164/1000</f>
        <v>302.974042</v>
      </c>
      <c r="G2737" s="28"/>
      <c r="H2737" s="179">
        <f>'ZE Download'!E164/1000</f>
        <v>70.198645999999997</v>
      </c>
      <c r="I2737" s="179">
        <f>'ZE Download'!F164/1000</f>
        <v>51.591457999999996</v>
      </c>
      <c r="J2737" s="179">
        <f>'ZE Download'!G164/1000</f>
        <v>214.750146</v>
      </c>
      <c r="K2737" s="179">
        <f>'ZE Download'!H164/1000</f>
        <v>96.405520999999993</v>
      </c>
      <c r="L2737" s="179">
        <f>'ZE Download'!I164/1000</f>
        <v>32.459312000000004</v>
      </c>
      <c r="M2737" s="180">
        <f t="shared" si="306"/>
        <v>279.578979</v>
      </c>
      <c r="N2737" s="179">
        <f>'ZE Download'!K164/1000</f>
        <v>106.11583299999999</v>
      </c>
      <c r="O2737" s="179">
        <f>'ZE Download'!L164/1000</f>
        <v>83.775582999999997</v>
      </c>
      <c r="P2737" s="179">
        <f>'ZE Download'!M164/1000</f>
        <v>38.658937999999999</v>
      </c>
      <c r="Q2737" s="179">
        <f>'ZE Download'!N164/1000</f>
        <v>9.4746880000000004</v>
      </c>
      <c r="R2737" s="179">
        <f>'ZE Download'!P164/1000</f>
        <v>0</v>
      </c>
      <c r="S2737" s="180">
        <f>'ZE Download'!J164/1000</f>
        <v>279.578979</v>
      </c>
      <c r="T2737" s="180">
        <v>0</v>
      </c>
      <c r="V2737" s="24">
        <f t="shared" si="294"/>
        <v>2021.9456050000003</v>
      </c>
      <c r="X2737" s="5">
        <f t="shared" si="297"/>
        <v>77.899999999999991</v>
      </c>
      <c r="Z2737" s="20">
        <f t="shared" si="291"/>
        <v>2099.8456050000004</v>
      </c>
      <c r="AA2737" s="59">
        <f t="shared" ref="AA2737:AA2749" si="310">B2737</f>
        <v>42748</v>
      </c>
      <c r="AB2737" s="136">
        <f>'ZE Download'!Q164/1000</f>
        <v>153.29956200000001</v>
      </c>
      <c r="AC2737" s="179">
        <f>'ZE Download'!R164/1000</f>
        <v>230.14056200000002</v>
      </c>
      <c r="AD2737" s="179">
        <f>'ZE Download'!S164/1000</f>
        <v>441.18935399999998</v>
      </c>
      <c r="AE2737" s="179">
        <f>'ZE Download'!T164/1000</f>
        <v>490.96637500000003</v>
      </c>
      <c r="AF2737" s="179">
        <f>'ZE Download'!U164/1000</f>
        <v>65.560208000000003</v>
      </c>
      <c r="AG2737" s="179">
        <f>'ZE Download'!V164/1000</f>
        <v>32.508062000000002</v>
      </c>
      <c r="AH2737" s="179">
        <f>'ZE Download'!W164/1000</f>
        <v>76.172499999999999</v>
      </c>
      <c r="AI2737" s="28">
        <f t="shared" si="300"/>
        <v>0</v>
      </c>
      <c r="AJ2737" s="179">
        <f>'ZE Download'!X164/1000</f>
        <v>14.740416999999999</v>
      </c>
      <c r="AK2737" s="179">
        <f t="shared" si="308"/>
        <v>0</v>
      </c>
      <c r="AL2737" s="35">
        <f>'ZE Download'!Y164/1000</f>
        <v>0</v>
      </c>
      <c r="AM2737" s="35"/>
      <c r="AN2737" s="28"/>
      <c r="AQ2737" s="24">
        <f>SUM(AB2737:AO2737)</f>
        <v>1504.5770400000001</v>
      </c>
      <c r="AS2737" s="47">
        <f t="shared" si="309"/>
        <v>305.55</v>
      </c>
      <c r="AU2737" s="20">
        <f t="shared" si="292"/>
        <v>1810.1270400000001</v>
      </c>
      <c r="AW2737" s="20">
        <f t="shared" si="289"/>
        <v>319.71856500000035</v>
      </c>
      <c r="AY2737">
        <v>30</v>
      </c>
    </row>
    <row r="2738" spans="1:51" x14ac:dyDescent="0.25">
      <c r="A2738" t="str">
        <f>VLOOKUP($B2738,'Cushing Balance'!$C$2:$E$500,3,TRUE)</f>
        <v>22017</v>
      </c>
      <c r="B2738" s="38">
        <v>42749</v>
      </c>
      <c r="C2738" s="32"/>
      <c r="D2738" s="136">
        <f>'ZE Download'!B165/1000</f>
        <v>202.571146</v>
      </c>
      <c r="E2738" s="179">
        <f>'ZE Download'!C165/1000</f>
        <v>110.23768799999999</v>
      </c>
      <c r="F2738" s="179">
        <f>'ZE Download'!D165/1000</f>
        <v>127.485792</v>
      </c>
      <c r="G2738" s="28"/>
      <c r="H2738" s="179">
        <f>'ZE Download'!E165/1000</f>
        <v>68.044291999999999</v>
      </c>
      <c r="I2738" s="179">
        <f>'ZE Download'!F165/1000</f>
        <v>40.454332999999998</v>
      </c>
      <c r="J2738" s="179">
        <f>'ZE Download'!G165/1000</f>
        <v>262.14337499999999</v>
      </c>
      <c r="K2738" s="179">
        <f>'ZE Download'!H165/1000</f>
        <v>83.317145999999994</v>
      </c>
      <c r="L2738" s="179">
        <f>'ZE Download'!I165/1000</f>
        <v>32.373187999999999</v>
      </c>
      <c r="M2738" s="180">
        <f t="shared" si="306"/>
        <v>281.15079200000002</v>
      </c>
      <c r="N2738" s="179">
        <f>'ZE Download'!K165/1000</f>
        <v>94.415145999999993</v>
      </c>
      <c r="O2738" s="179">
        <f>'ZE Download'!L165/1000</f>
        <v>26.807874999999999</v>
      </c>
      <c r="P2738" s="179">
        <f>'ZE Download'!M165/1000</f>
        <v>38.829354000000002</v>
      </c>
      <c r="Q2738" s="179">
        <f>'ZE Download'!N165/1000</f>
        <v>9.133833000000001</v>
      </c>
      <c r="R2738" s="179">
        <f>'ZE Download'!P165/1000</f>
        <v>0</v>
      </c>
      <c r="S2738" s="180">
        <f>'ZE Download'!J165/1000</f>
        <v>281.15079200000002</v>
      </c>
      <c r="T2738" s="180">
        <v>0</v>
      </c>
      <c r="V2738" s="24">
        <f t="shared" si="294"/>
        <v>1376.96396</v>
      </c>
      <c r="X2738" s="5">
        <f t="shared" si="297"/>
        <v>77.899999999999991</v>
      </c>
      <c r="Z2738" s="20">
        <f t="shared" si="291"/>
        <v>1454.8639600000001</v>
      </c>
      <c r="AA2738" s="59">
        <f t="shared" si="310"/>
        <v>42749</v>
      </c>
      <c r="AB2738" s="136">
        <f>'ZE Download'!Q165/1000</f>
        <v>163.45414600000001</v>
      </c>
      <c r="AC2738" s="179">
        <f>'ZE Download'!R165/1000</f>
        <v>353.35152099999999</v>
      </c>
      <c r="AD2738" s="179">
        <f>'ZE Download'!S165/1000</f>
        <v>414.506125</v>
      </c>
      <c r="AE2738" s="179">
        <f>'ZE Download'!T165/1000</f>
        <v>410.95381199999997</v>
      </c>
      <c r="AF2738" s="179">
        <f>'ZE Download'!U165/1000</f>
        <v>19.477228999999998</v>
      </c>
      <c r="AG2738" s="179">
        <f>'ZE Download'!V165/1000</f>
        <v>24.940312000000002</v>
      </c>
      <c r="AH2738" s="179">
        <f>'ZE Download'!W165/1000</f>
        <v>111.87106200000001</v>
      </c>
      <c r="AI2738" s="28">
        <f t="shared" si="300"/>
        <v>0</v>
      </c>
      <c r="AJ2738" s="179">
        <f>'ZE Download'!X165/1000</f>
        <v>15.123353999999999</v>
      </c>
      <c r="AK2738" s="179">
        <f t="shared" si="308"/>
        <v>0</v>
      </c>
      <c r="AL2738" s="35">
        <f>'ZE Download'!Y165/1000</f>
        <v>0</v>
      </c>
      <c r="AM2738" s="35"/>
      <c r="AN2738" s="28"/>
      <c r="AQ2738" s="24">
        <f>SUM(AB2738:AO2738)</f>
        <v>1513.677561</v>
      </c>
      <c r="AS2738" s="47">
        <f t="shared" si="309"/>
        <v>305.55</v>
      </c>
      <c r="AU2738" s="20">
        <f t="shared" si="292"/>
        <v>1819.2275609999999</v>
      </c>
      <c r="AW2738" s="20">
        <f t="shared" si="289"/>
        <v>-334.36360099999979</v>
      </c>
      <c r="AY2738" s="58">
        <v>30</v>
      </c>
    </row>
    <row r="2739" spans="1:51" x14ac:dyDescent="0.25">
      <c r="A2739" t="str">
        <f>VLOOKUP($B2739,'Cushing Balance'!$C$2:$E$500,3,TRUE)</f>
        <v>22017</v>
      </c>
      <c r="B2739" s="38">
        <v>42750</v>
      </c>
      <c r="C2739" s="32"/>
      <c r="D2739" s="136">
        <f>'ZE Download'!B166/1000</f>
        <v>313.27054200000003</v>
      </c>
      <c r="E2739" s="179">
        <f>'ZE Download'!C166/1000</f>
        <v>108.61631200000001</v>
      </c>
      <c r="F2739" s="179">
        <f>'ZE Download'!D166/1000</f>
        <v>230.27529199999998</v>
      </c>
      <c r="G2739" s="28"/>
      <c r="H2739" s="179">
        <f>'ZE Download'!E166/1000</f>
        <v>58.081625000000003</v>
      </c>
      <c r="I2739" s="179">
        <f>'ZE Download'!F166/1000</f>
        <v>24.214542000000002</v>
      </c>
      <c r="J2739" s="179">
        <f>'ZE Download'!G166/1000</f>
        <v>277.41720799999996</v>
      </c>
      <c r="K2739" s="179">
        <f>'ZE Download'!H166/1000</f>
        <v>76.051749999999998</v>
      </c>
      <c r="L2739" s="179">
        <f>'ZE Download'!I166/1000</f>
        <v>31.486708</v>
      </c>
      <c r="M2739" s="180">
        <f t="shared" si="306"/>
        <v>202.533208</v>
      </c>
      <c r="N2739" s="179">
        <f>'ZE Download'!K166/1000</f>
        <v>18.980312000000001</v>
      </c>
      <c r="O2739" s="179">
        <f>'ZE Download'!L166/1000</f>
        <v>55.865687999999999</v>
      </c>
      <c r="P2739" s="179">
        <f>'ZE Download'!M166/1000</f>
        <v>38.482792000000003</v>
      </c>
      <c r="Q2739" s="179">
        <f>'ZE Download'!N166/1000</f>
        <v>9.1057500000000005</v>
      </c>
      <c r="R2739" s="179">
        <f>'ZE Download'!P166/1000</f>
        <v>0</v>
      </c>
      <c r="S2739" s="180">
        <f>'ZE Download'!J166/1000</f>
        <v>272.533208</v>
      </c>
      <c r="T2739" s="180">
        <v>-70</v>
      </c>
      <c r="V2739" s="24">
        <f t="shared" si="294"/>
        <v>1444.381729</v>
      </c>
      <c r="X2739" s="5">
        <f t="shared" si="297"/>
        <v>77.899999999999991</v>
      </c>
      <c r="Z2739" s="20">
        <f t="shared" si="291"/>
        <v>1522.281729</v>
      </c>
      <c r="AA2739" s="59">
        <f t="shared" si="310"/>
        <v>42750</v>
      </c>
      <c r="AB2739" s="136">
        <f>'ZE Download'!Q166/1000</f>
        <v>167.932896</v>
      </c>
      <c r="AC2739" s="179">
        <f>'ZE Download'!R166/1000</f>
        <v>352.04802100000001</v>
      </c>
      <c r="AD2739" s="179">
        <f>'ZE Download'!S166/1000</f>
        <v>441.81643800000001</v>
      </c>
      <c r="AE2739" s="179">
        <f>'ZE Download'!T166/1000</f>
        <v>460.03212500000001</v>
      </c>
      <c r="AF2739" s="179">
        <f>'ZE Download'!U166/1000</f>
        <v>0</v>
      </c>
      <c r="AG2739" s="179">
        <f>'ZE Download'!V166/1000</f>
        <v>5.5141459999999993</v>
      </c>
      <c r="AH2739" s="179">
        <f>'ZE Download'!W166/1000</f>
        <v>101.08814599999999</v>
      </c>
      <c r="AI2739" s="28">
        <f t="shared" si="300"/>
        <v>0</v>
      </c>
      <c r="AJ2739" s="179">
        <f>'ZE Download'!X166/1000</f>
        <v>14.710853999999999</v>
      </c>
      <c r="AK2739" s="179">
        <f t="shared" si="308"/>
        <v>0</v>
      </c>
      <c r="AL2739" s="35">
        <f>'ZE Download'!Y166/1000</f>
        <v>0</v>
      </c>
      <c r="AM2739" s="35"/>
      <c r="AN2739" s="28"/>
      <c r="AQ2739" s="24">
        <f>SUM(AB2739:AO2739)</f>
        <v>1543.1426259999998</v>
      </c>
      <c r="AS2739" s="47">
        <f t="shared" si="309"/>
        <v>305.55</v>
      </c>
      <c r="AU2739" s="20">
        <f t="shared" si="292"/>
        <v>1848.6926259999998</v>
      </c>
      <c r="AW2739" s="20">
        <f t="shared" si="289"/>
        <v>-296.41089699999975</v>
      </c>
      <c r="AY2739" s="58">
        <v>30</v>
      </c>
    </row>
    <row r="2740" spans="1:51" x14ac:dyDescent="0.25">
      <c r="A2740" t="str">
        <f>VLOOKUP($B2740,'Cushing Balance'!$C$2:$E$500,3,TRUE)</f>
        <v>22017</v>
      </c>
      <c r="B2740" s="38">
        <v>42751</v>
      </c>
      <c r="C2740" s="32"/>
      <c r="D2740" s="136">
        <f>'ZE Download'!B167/1000</f>
        <v>482.64512500000001</v>
      </c>
      <c r="E2740" s="179">
        <f>'ZE Download'!C167/1000</f>
        <v>109.82641700000001</v>
      </c>
      <c r="F2740" s="179">
        <f>'ZE Download'!D167/1000</f>
        <v>264.48387500000001</v>
      </c>
      <c r="G2740" s="28"/>
      <c r="H2740" s="179">
        <f>'ZE Download'!E167/1000</f>
        <v>110.58737499999999</v>
      </c>
      <c r="I2740" s="179">
        <f>'ZE Download'!F167/1000</f>
        <v>38.258667000000003</v>
      </c>
      <c r="J2740" s="179">
        <f>'ZE Download'!G167/1000</f>
        <v>275.98758299999997</v>
      </c>
      <c r="K2740" s="179">
        <f>'ZE Download'!H167/1000</f>
        <v>87.264437999999998</v>
      </c>
      <c r="L2740" s="179">
        <f>'ZE Download'!I167/1000</f>
        <v>31.971207999999997</v>
      </c>
      <c r="M2740" s="180">
        <f t="shared" si="306"/>
        <v>201.75704199999998</v>
      </c>
      <c r="N2740" s="179">
        <f>'ZE Download'!K167/1000</f>
        <v>54.570561999999995</v>
      </c>
      <c r="O2740" s="179">
        <f>'ZE Download'!L167/1000</f>
        <v>71.689207999999994</v>
      </c>
      <c r="P2740" s="179">
        <f>'ZE Download'!M167/1000</f>
        <v>38.487375</v>
      </c>
      <c r="Q2740" s="179">
        <f>'ZE Download'!N167/1000</f>
        <v>8.9109169999999995</v>
      </c>
      <c r="R2740" s="179">
        <f>'ZE Download'!P167/1000</f>
        <v>0</v>
      </c>
      <c r="S2740" s="180">
        <f>'ZE Download'!J167/1000</f>
        <v>201.75704199999998</v>
      </c>
      <c r="T2740" s="180">
        <v>0</v>
      </c>
      <c r="V2740" s="24">
        <f t="shared" si="294"/>
        <v>1776.4397919999994</v>
      </c>
      <c r="X2740" s="5">
        <f t="shared" si="297"/>
        <v>77.899999999999991</v>
      </c>
      <c r="Z2740" s="20">
        <f t="shared" si="291"/>
        <v>1854.3397919999995</v>
      </c>
      <c r="AA2740" s="59">
        <f t="shared" si="310"/>
        <v>42751</v>
      </c>
      <c r="AB2740" s="136">
        <f>'ZE Download'!Q167/1000</f>
        <v>154.98139600000002</v>
      </c>
      <c r="AC2740" s="179">
        <f>'ZE Download'!R167/1000</f>
        <v>223.49714600000001</v>
      </c>
      <c r="AD2740" s="179">
        <f>'ZE Download'!S167/1000</f>
        <v>445.32152100000002</v>
      </c>
      <c r="AE2740" s="179">
        <f>'ZE Download'!T167/1000</f>
        <v>460.67358300000001</v>
      </c>
      <c r="AF2740" s="179">
        <f>'ZE Download'!U167/1000</f>
        <v>0</v>
      </c>
      <c r="AG2740" s="179">
        <f>'ZE Download'!V167/1000</f>
        <v>30.420667000000002</v>
      </c>
      <c r="AH2740" s="179">
        <f>'ZE Download'!W167/1000</f>
        <v>87.458562000000001</v>
      </c>
      <c r="AI2740" s="28">
        <f t="shared" si="300"/>
        <v>0</v>
      </c>
      <c r="AJ2740" s="179">
        <f>'ZE Download'!X167/1000</f>
        <v>13.231479</v>
      </c>
      <c r="AK2740" s="179">
        <f t="shared" si="308"/>
        <v>0</v>
      </c>
      <c r="AL2740" s="35">
        <f>'ZE Download'!Y167/1000</f>
        <v>0</v>
      </c>
      <c r="AM2740" s="35"/>
      <c r="AN2740" s="28"/>
      <c r="AQ2740" s="24">
        <f t="shared" si="295"/>
        <v>1415.5843540000003</v>
      </c>
      <c r="AS2740" s="47">
        <f t="shared" si="309"/>
        <v>305.55</v>
      </c>
      <c r="AU2740" s="20">
        <f t="shared" si="292"/>
        <v>1721.1343540000003</v>
      </c>
      <c r="AW2740" s="20">
        <f t="shared" si="289"/>
        <v>163.20543799999928</v>
      </c>
      <c r="AY2740" s="58">
        <v>30</v>
      </c>
    </row>
    <row r="2741" spans="1:51" x14ac:dyDescent="0.25">
      <c r="A2741" t="str">
        <f>VLOOKUP($B2741,'Cushing Balance'!$C$2:$E$500,3,TRUE)</f>
        <v>22017</v>
      </c>
      <c r="B2741" s="38">
        <v>42752</v>
      </c>
      <c r="C2741" s="32"/>
      <c r="D2741" s="136">
        <f>'ZE Download'!B168/1000</f>
        <v>167.77508300000002</v>
      </c>
      <c r="E2741" s="179">
        <f>'ZE Download'!C168/1000</f>
        <v>29.092207999999999</v>
      </c>
      <c r="F2741" s="179">
        <f>'ZE Download'!D168/1000</f>
        <v>273.85012499999999</v>
      </c>
      <c r="G2741" s="28"/>
      <c r="H2741" s="179">
        <f>'ZE Download'!E168/1000</f>
        <v>81.860124999999996</v>
      </c>
      <c r="I2741" s="179">
        <f>'ZE Download'!F168/1000</f>
        <v>45.196478999999997</v>
      </c>
      <c r="J2741" s="179">
        <f>'ZE Download'!G168/1000</f>
        <v>270.55516700000004</v>
      </c>
      <c r="K2741" s="179">
        <f>'ZE Download'!H168/1000</f>
        <v>84.296042</v>
      </c>
      <c r="L2741" s="179">
        <f>'ZE Download'!I168/1000</f>
        <v>32.566417000000001</v>
      </c>
      <c r="M2741" s="180">
        <f t="shared" si="306"/>
        <v>62.742396000000014</v>
      </c>
      <c r="N2741" s="179">
        <f>'ZE Download'!K168/1000</f>
        <v>103.779875</v>
      </c>
      <c r="O2741" s="179">
        <f>'ZE Download'!L168/1000</f>
        <v>80.527041999999994</v>
      </c>
      <c r="P2741" s="179">
        <f>'ZE Download'!M168/1000</f>
        <v>37.894917</v>
      </c>
      <c r="Q2741" s="179">
        <f>'ZE Download'!N168/1000</f>
        <v>8.5420419999999986</v>
      </c>
      <c r="R2741" s="179">
        <f>'ZE Download'!P168/1000</f>
        <v>0</v>
      </c>
      <c r="S2741" s="180">
        <f>'ZE Download'!J168/1000</f>
        <v>149.74239600000001</v>
      </c>
      <c r="T2741" s="180">
        <v>-87</v>
      </c>
      <c r="V2741" s="24">
        <f t="shared" si="294"/>
        <v>1278.6779180000001</v>
      </c>
      <c r="X2741" s="5">
        <f t="shared" si="297"/>
        <v>77.899999999999991</v>
      </c>
      <c r="Z2741" s="20">
        <f t="shared" si="291"/>
        <v>1356.5779180000002</v>
      </c>
      <c r="AA2741" s="59">
        <f t="shared" si="310"/>
        <v>42752</v>
      </c>
      <c r="AB2741" s="136">
        <f>'ZE Download'!Q168/1000</f>
        <v>161.56825000000001</v>
      </c>
      <c r="AC2741" s="179">
        <f>'ZE Download'!R168/1000</f>
        <v>228.884646</v>
      </c>
      <c r="AD2741" s="179">
        <f>'ZE Download'!S168/1000</f>
        <v>437.26018800000003</v>
      </c>
      <c r="AE2741" s="179">
        <f>'ZE Download'!T168/1000</f>
        <v>482.838438</v>
      </c>
      <c r="AF2741" s="179">
        <f>'ZE Download'!U168/1000</f>
        <v>0</v>
      </c>
      <c r="AG2741" s="179">
        <f>'ZE Download'!V168/1000</f>
        <v>37.750062</v>
      </c>
      <c r="AH2741" s="179">
        <f>'ZE Download'!W168/1000</f>
        <v>60.505207999999996</v>
      </c>
      <c r="AI2741" s="28">
        <f t="shared" si="300"/>
        <v>0</v>
      </c>
      <c r="AJ2741" s="179">
        <f>'ZE Download'!X168/1000</f>
        <v>16.133103999999999</v>
      </c>
      <c r="AK2741" s="179">
        <f t="shared" ref="AK2741:AK2806" si="311">AVERAGE(AK2726:AK2740)</f>
        <v>0</v>
      </c>
      <c r="AL2741" s="35">
        <f>'ZE Download'!Y168/1000</f>
        <v>56.109749999999998</v>
      </c>
      <c r="AM2741" s="35"/>
      <c r="AN2741" s="28"/>
      <c r="AQ2741" s="24">
        <f>SUM(AB2741:AO2741)</f>
        <v>1481.0496460000002</v>
      </c>
      <c r="AS2741" s="47">
        <f t="shared" si="309"/>
        <v>305.55</v>
      </c>
      <c r="AU2741" s="20">
        <f>AS2741+AQ2741</f>
        <v>1786.5996460000001</v>
      </c>
      <c r="AW2741" s="20">
        <f t="shared" si="289"/>
        <v>-400.02172799999994</v>
      </c>
      <c r="AY2741" s="58">
        <v>30</v>
      </c>
    </row>
    <row r="2742" spans="1:51" x14ac:dyDescent="0.25">
      <c r="A2742" t="str">
        <f>VLOOKUP($B2742,'Cushing Balance'!$C$2:$E$500,3,TRUE)</f>
        <v>22017</v>
      </c>
      <c r="B2742" s="38">
        <v>42753</v>
      </c>
      <c r="C2742" s="32"/>
      <c r="D2742" s="136">
        <f>'ZE Download'!B169/1000</f>
        <v>590.53064599999993</v>
      </c>
      <c r="E2742" s="179">
        <f>'ZE Download'!C169/1000</f>
        <v>132.09227100000001</v>
      </c>
      <c r="F2742" s="179">
        <f>'ZE Download'!D169/1000</f>
        <v>276.123312</v>
      </c>
      <c r="G2742" s="28"/>
      <c r="H2742" s="179">
        <f>'ZE Download'!E169/1000</f>
        <v>95.109832999999995</v>
      </c>
      <c r="I2742" s="179">
        <f>'ZE Download'!F169/1000</f>
        <v>57.506979000000001</v>
      </c>
      <c r="J2742" s="179">
        <f>'ZE Download'!G169/1000</f>
        <v>276.154021</v>
      </c>
      <c r="K2742" s="179">
        <f>'ZE Download'!H169/1000</f>
        <v>76.31910400000001</v>
      </c>
      <c r="L2742" s="179">
        <f>'ZE Download'!I169/1000</f>
        <v>32.616667</v>
      </c>
      <c r="M2742" s="180">
        <f t="shared" si="306"/>
        <v>230.88120800000002</v>
      </c>
      <c r="N2742" s="179">
        <f>'ZE Download'!K169/1000</f>
        <v>99.770042000000004</v>
      </c>
      <c r="O2742" s="179">
        <f>'ZE Download'!L169/1000</f>
        <v>83.416583000000003</v>
      </c>
      <c r="P2742" s="179">
        <f>'ZE Download'!M169/1000</f>
        <v>36.164499999999997</v>
      </c>
      <c r="Q2742" s="179">
        <f>'ZE Download'!N169/1000</f>
        <v>8.0500420000000013</v>
      </c>
      <c r="R2742" s="179">
        <f>'ZE Download'!P169/1000</f>
        <v>0</v>
      </c>
      <c r="S2742" s="180">
        <f>'ZE Download'!J169/1000</f>
        <v>230.88120800000002</v>
      </c>
      <c r="T2742" s="180">
        <v>0</v>
      </c>
      <c r="V2742" s="24">
        <f t="shared" si="294"/>
        <v>1994.7352080000001</v>
      </c>
      <c r="X2742" s="5">
        <f t="shared" si="297"/>
        <v>77.899999999999991</v>
      </c>
      <c r="Z2742" s="20">
        <f t="shared" si="291"/>
        <v>2072.6352080000001</v>
      </c>
      <c r="AA2742" s="59">
        <f t="shared" si="310"/>
        <v>42753</v>
      </c>
      <c r="AB2742" s="136">
        <f>'ZE Download'!Q169/1000</f>
        <v>97.370999999999995</v>
      </c>
      <c r="AC2742" s="179">
        <f>'ZE Download'!R169/1000</f>
        <v>331.788479</v>
      </c>
      <c r="AD2742" s="179">
        <f>'ZE Download'!S169/1000</f>
        <v>435.77758299999999</v>
      </c>
      <c r="AE2742" s="179">
        <f>'ZE Download'!T169/1000</f>
        <v>368.62014600000003</v>
      </c>
      <c r="AF2742" s="179">
        <f>'ZE Download'!U169/1000</f>
        <v>0</v>
      </c>
      <c r="AG2742" s="179">
        <f>'ZE Download'!V169/1000</f>
        <v>23.386354000000001</v>
      </c>
      <c r="AH2742" s="179">
        <f>'ZE Download'!W169/1000</f>
        <v>52.301250000000003</v>
      </c>
      <c r="AI2742" s="28">
        <f t="shared" si="300"/>
        <v>0</v>
      </c>
      <c r="AJ2742" s="179">
        <f>'ZE Download'!X169/1000</f>
        <v>16.182396000000001</v>
      </c>
      <c r="AK2742" s="179">
        <f t="shared" si="311"/>
        <v>0</v>
      </c>
      <c r="AL2742" s="35">
        <f>'ZE Download'!Y169/1000</f>
        <v>0</v>
      </c>
      <c r="AM2742" s="35"/>
      <c r="AN2742" s="28"/>
      <c r="AQ2742" s="24">
        <f t="shared" si="295"/>
        <v>1325.4272079999998</v>
      </c>
      <c r="AS2742" s="47">
        <f t="shared" si="309"/>
        <v>305.55</v>
      </c>
      <c r="AU2742" s="20">
        <f t="shared" si="292"/>
        <v>1630.9772079999998</v>
      </c>
      <c r="AW2742" s="20">
        <f t="shared" si="289"/>
        <v>441.65800000000036</v>
      </c>
    </row>
    <row r="2743" spans="1:51" x14ac:dyDescent="0.25">
      <c r="A2743" t="str">
        <f>VLOOKUP($B2743,'Cushing Balance'!$C$2:$E$500,3,TRUE)</f>
        <v>22017</v>
      </c>
      <c r="B2743" s="38">
        <v>42754</v>
      </c>
      <c r="C2743" s="32"/>
      <c r="D2743" s="136">
        <f>'ZE Download'!B170/1000</f>
        <v>74.817145999999994</v>
      </c>
      <c r="E2743" s="179">
        <f>'ZE Download'!C170/1000</f>
        <v>122.604062</v>
      </c>
      <c r="F2743" s="179">
        <f>'ZE Download'!D170/1000</f>
        <v>262.63806199999999</v>
      </c>
      <c r="G2743" s="28"/>
      <c r="H2743" s="179">
        <f>'ZE Download'!E170/1000</f>
        <v>68.289770999999988</v>
      </c>
      <c r="I2743" s="179">
        <f>'ZE Download'!F170/1000</f>
        <v>86.650458</v>
      </c>
      <c r="J2743" s="179">
        <f>'ZE Download'!G170/1000</f>
        <v>272.52222899999998</v>
      </c>
      <c r="K2743" s="179">
        <f>'ZE Download'!H170/1000</f>
        <v>80.128416999999999</v>
      </c>
      <c r="L2743" s="179">
        <f>'ZE Download'!I170/1000</f>
        <v>32.455083000000002</v>
      </c>
      <c r="M2743" s="180">
        <f t="shared" si="306"/>
        <v>174.31925000000001</v>
      </c>
      <c r="N2743" s="179">
        <f>'ZE Download'!K170/1000</f>
        <v>102.421875</v>
      </c>
      <c r="O2743" s="179">
        <f>'ZE Download'!L170/1000</f>
        <v>81.512937999999991</v>
      </c>
      <c r="P2743" s="179">
        <f>'ZE Download'!M170/1000</f>
        <v>39.290103999999999</v>
      </c>
      <c r="Q2743" s="179">
        <f>'ZE Download'!N170/1000</f>
        <v>9.0269379999999995</v>
      </c>
      <c r="R2743" s="179">
        <f>'ZE Download'!P170/1000</f>
        <v>0</v>
      </c>
      <c r="S2743" s="180">
        <f>'ZE Download'!J170/1000</f>
        <v>174.31925000000001</v>
      </c>
      <c r="T2743" s="180">
        <f>T2742</f>
        <v>0</v>
      </c>
      <c r="V2743" s="24">
        <f t="shared" si="294"/>
        <v>1406.6763329999999</v>
      </c>
      <c r="X2743" s="5">
        <f t="shared" si="297"/>
        <v>77.899999999999991</v>
      </c>
      <c r="Z2743" s="20">
        <f t="shared" si="291"/>
        <v>1484.576333</v>
      </c>
      <c r="AA2743" s="59">
        <f t="shared" si="310"/>
        <v>42754</v>
      </c>
      <c r="AB2743" s="136">
        <f>'ZE Download'!Q170/1000</f>
        <v>167.77500000000001</v>
      </c>
      <c r="AC2743" s="179">
        <f>'ZE Download'!R170/1000</f>
        <v>345.39222899999999</v>
      </c>
      <c r="AD2743" s="179">
        <f>'ZE Download'!S170/1000</f>
        <v>395.74118800000002</v>
      </c>
      <c r="AE2743" s="179">
        <f>'ZE Download'!T170/1000</f>
        <v>386.579229</v>
      </c>
      <c r="AF2743" s="179">
        <f>'ZE Download'!U170/1000</f>
        <v>3.9910830000000002</v>
      </c>
      <c r="AG2743" s="179">
        <f>'ZE Download'!V170/1000</f>
        <v>37.218042000000004</v>
      </c>
      <c r="AH2743" s="179">
        <f>'ZE Download'!W170/1000</f>
        <v>40.186875000000001</v>
      </c>
      <c r="AI2743" s="28">
        <f t="shared" si="300"/>
        <v>0</v>
      </c>
      <c r="AJ2743" s="179">
        <f>'ZE Download'!X170/1000</f>
        <v>16.842354</v>
      </c>
      <c r="AK2743" s="179">
        <f t="shared" si="311"/>
        <v>0</v>
      </c>
      <c r="AL2743" s="35">
        <f>'ZE Download'!Y170/1000</f>
        <v>0</v>
      </c>
      <c r="AM2743" s="35"/>
      <c r="AN2743" s="28"/>
      <c r="AQ2743" s="24">
        <f>SUM(AB2743:AO2743)</f>
        <v>1393.7260000000001</v>
      </c>
      <c r="AS2743" s="47">
        <f t="shared" si="309"/>
        <v>305.55</v>
      </c>
      <c r="AU2743" s="20">
        <f t="shared" si="292"/>
        <v>1699.2760000000001</v>
      </c>
      <c r="AW2743" s="20">
        <f t="shared" si="289"/>
        <v>-214.69966700000009</v>
      </c>
    </row>
    <row r="2744" spans="1:51" x14ac:dyDescent="0.25">
      <c r="A2744" t="str">
        <f>VLOOKUP($B2744,'Cushing Balance'!$C$2:$E$500,3,TRUE)</f>
        <v>22017</v>
      </c>
      <c r="B2744" s="38">
        <v>42755</v>
      </c>
      <c r="C2744" s="32"/>
      <c r="D2744" s="136">
        <f>'ZE Download'!B171/1000</f>
        <v>193.86720800000001</v>
      </c>
      <c r="E2744" s="179">
        <f>'ZE Download'!C171/1000</f>
        <v>121.229917</v>
      </c>
      <c r="F2744" s="179">
        <f>'ZE Download'!D171/1000</f>
        <v>271.96118800000005</v>
      </c>
      <c r="G2744" s="28"/>
      <c r="H2744" s="179">
        <f>'ZE Download'!E171/1000</f>
        <v>60.028354</v>
      </c>
      <c r="I2744" s="179">
        <f>'ZE Download'!F171/1000</f>
        <v>65.700896</v>
      </c>
      <c r="J2744" s="179">
        <f>'ZE Download'!G171/1000</f>
        <v>279.768708</v>
      </c>
      <c r="K2744" s="179">
        <f>'ZE Download'!H171/1000</f>
        <v>77.262582999999992</v>
      </c>
      <c r="L2744" s="179">
        <f>'ZE Download'!I171/1000</f>
        <v>32.451354000000002</v>
      </c>
      <c r="M2744" s="180">
        <f t="shared" si="306"/>
        <v>147.097521</v>
      </c>
      <c r="N2744" s="179">
        <f>'ZE Download'!K171/1000</f>
        <v>100.90927099999999</v>
      </c>
      <c r="O2744" s="179">
        <f>'ZE Download'!L171/1000</f>
        <v>85.207458000000003</v>
      </c>
      <c r="P2744" s="179">
        <f>'ZE Download'!M171/1000</f>
        <v>38.315916999999999</v>
      </c>
      <c r="Q2744" s="179">
        <f>'ZE Download'!N171/1000</f>
        <v>6.023625</v>
      </c>
      <c r="R2744" s="179">
        <f>'ZE Download'!P171/1000</f>
        <v>0</v>
      </c>
      <c r="S2744" s="180">
        <f>'ZE Download'!J171/1000</f>
        <v>147.097521</v>
      </c>
      <c r="T2744" s="180">
        <f>T2743</f>
        <v>0</v>
      </c>
      <c r="V2744" s="24">
        <f t="shared" si="294"/>
        <v>1479.8240000000001</v>
      </c>
      <c r="X2744" s="5">
        <f t="shared" si="297"/>
        <v>77.899999999999991</v>
      </c>
      <c r="Z2744" s="20">
        <f t="shared" si="291"/>
        <v>1557.7240000000002</v>
      </c>
      <c r="AA2744" s="59">
        <f t="shared" si="310"/>
        <v>42755</v>
      </c>
      <c r="AB2744" s="136">
        <f>'ZE Download'!Q171/1000</f>
        <v>149.17122899999998</v>
      </c>
      <c r="AC2744" s="179">
        <f>'ZE Download'!R171/1000</f>
        <v>352.41902099999999</v>
      </c>
      <c r="AD2744" s="179">
        <f>'ZE Download'!S171/1000</f>
        <v>330.830625</v>
      </c>
      <c r="AE2744" s="179">
        <f>'ZE Download'!T171/1000</f>
        <v>432.64764600000001</v>
      </c>
      <c r="AF2744" s="179">
        <f>'ZE Download'!U171/1000</f>
        <v>198.64168799999999</v>
      </c>
      <c r="AG2744" s="179">
        <f>'ZE Download'!V171/1000</f>
        <v>36.071666999999998</v>
      </c>
      <c r="AH2744" s="179">
        <f>'ZE Download'!W171/1000</f>
        <v>32.603396000000004</v>
      </c>
      <c r="AI2744" s="28">
        <f t="shared" si="300"/>
        <v>0</v>
      </c>
      <c r="AJ2744" s="179">
        <f>'ZE Download'!X171/1000</f>
        <v>16.583333</v>
      </c>
      <c r="AK2744" s="179">
        <f t="shared" si="311"/>
        <v>0</v>
      </c>
      <c r="AL2744" s="35">
        <f>'ZE Download'!Y171/1000</f>
        <v>0</v>
      </c>
      <c r="AM2744" s="35"/>
      <c r="AN2744" s="28"/>
      <c r="AQ2744" s="24">
        <f>SUM(AB2744:AO2744)</f>
        <v>1548.968605</v>
      </c>
      <c r="AS2744" s="47">
        <f t="shared" si="309"/>
        <v>305.55</v>
      </c>
      <c r="AU2744" s="20">
        <f t="shared" si="292"/>
        <v>1854.518605</v>
      </c>
      <c r="AW2744" s="20">
        <f t="shared" si="289"/>
        <v>-296.79460499999982</v>
      </c>
    </row>
    <row r="2745" spans="1:51" x14ac:dyDescent="0.25">
      <c r="A2745" t="str">
        <f>VLOOKUP($B2745,'Cushing Balance'!$C$2:$E$500,3,TRUE)</f>
        <v>32017</v>
      </c>
      <c r="B2745" s="38">
        <v>42756</v>
      </c>
      <c r="C2745" s="32"/>
      <c r="D2745" s="136">
        <f>'ZE Download'!B172/1000</f>
        <v>426.63724999999999</v>
      </c>
      <c r="E2745" s="179">
        <f>'ZE Download'!C172/1000</f>
        <v>121.44339599999999</v>
      </c>
      <c r="F2745" s="179">
        <f>'ZE Download'!D172/1000</f>
        <v>324.749146</v>
      </c>
      <c r="G2745" s="28"/>
      <c r="H2745" s="179">
        <f>'ZE Download'!E172/1000</f>
        <v>70.247020999999989</v>
      </c>
      <c r="I2745" s="179">
        <f>'ZE Download'!F172/1000</f>
        <v>49.610979</v>
      </c>
      <c r="J2745" s="179">
        <f>'ZE Download'!G172/1000</f>
        <v>292.27364599999999</v>
      </c>
      <c r="K2745" s="179">
        <f>'ZE Download'!H172/1000</f>
        <v>73.412707999999995</v>
      </c>
      <c r="L2745" s="179">
        <f>'ZE Download'!I172/1000</f>
        <v>32.354542000000002</v>
      </c>
      <c r="M2745" s="180">
        <f t="shared" si="306"/>
        <v>140.661438</v>
      </c>
      <c r="N2745" s="179">
        <f>'ZE Download'!K172/1000</f>
        <v>100.24368799999999</v>
      </c>
      <c r="O2745" s="179">
        <f>'ZE Download'!L172/1000</f>
        <v>84.602625000000003</v>
      </c>
      <c r="P2745" s="179">
        <f>'ZE Download'!M172/1000</f>
        <v>38.690688000000002</v>
      </c>
      <c r="Q2745" s="179">
        <f>'ZE Download'!N172/1000</f>
        <v>8.2519789999999986</v>
      </c>
      <c r="R2745" s="179">
        <f>'ZE Download'!P172/1000</f>
        <v>0</v>
      </c>
      <c r="S2745" s="180">
        <f>'ZE Download'!J172/1000</f>
        <v>140.661438</v>
      </c>
      <c r="T2745" s="180">
        <f>T2744</f>
        <v>0</v>
      </c>
      <c r="V2745" s="24">
        <f t="shared" si="294"/>
        <v>1763.179106</v>
      </c>
      <c r="X2745" s="5">
        <f t="shared" si="297"/>
        <v>77.899999999999991</v>
      </c>
      <c r="Z2745" s="20">
        <f t="shared" si="291"/>
        <v>1841.0791060000001</v>
      </c>
      <c r="AA2745" s="59">
        <f t="shared" si="310"/>
        <v>42756</v>
      </c>
      <c r="AB2745" s="136">
        <f>'ZE Download'!Q172/1000</f>
        <v>166.477542</v>
      </c>
      <c r="AC2745" s="179">
        <f>'ZE Download'!R172/1000</f>
        <v>228.39210399999999</v>
      </c>
      <c r="AD2745" s="179">
        <f>'ZE Download'!S172/1000</f>
        <v>339.48162500000001</v>
      </c>
      <c r="AE2745" s="179">
        <f>'ZE Download'!T172/1000</f>
        <v>451.66885400000001</v>
      </c>
      <c r="AF2745" s="179">
        <f>'ZE Download'!U172/1000</f>
        <v>236.81274999999999</v>
      </c>
      <c r="AG2745" s="179">
        <f>'ZE Download'!V172/1000</f>
        <v>35.205478999999997</v>
      </c>
      <c r="AH2745" s="179">
        <f>'ZE Download'!W172/1000</f>
        <v>37.815249999999999</v>
      </c>
      <c r="AI2745" s="28">
        <f t="shared" si="300"/>
        <v>0</v>
      </c>
      <c r="AJ2745" s="179">
        <f>'ZE Download'!X172/1000</f>
        <v>16.712042</v>
      </c>
      <c r="AK2745" s="179">
        <f t="shared" si="311"/>
        <v>0</v>
      </c>
      <c r="AL2745" s="35">
        <f>'ZE Download'!Y172/1000</f>
        <v>0</v>
      </c>
      <c r="AM2745" s="35"/>
      <c r="AN2745" s="28"/>
      <c r="AQ2745" s="24">
        <f>SUM(AB2745:AO2745)</f>
        <v>1512.5656460000002</v>
      </c>
      <c r="AS2745" s="213">
        <f>315*0.97-20</f>
        <v>285.55</v>
      </c>
      <c r="AU2745" s="20">
        <f t="shared" si="292"/>
        <v>1798.1156460000002</v>
      </c>
      <c r="AW2745" s="20">
        <f t="shared" si="289"/>
        <v>-57.036540000000059</v>
      </c>
      <c r="AY2745" s="58">
        <v>-100</v>
      </c>
    </row>
    <row r="2746" spans="1:51" x14ac:dyDescent="0.25">
      <c r="A2746" t="str">
        <f>VLOOKUP($B2746,'Cushing Balance'!$C$2:$E$500,3,TRUE)</f>
        <v>32017</v>
      </c>
      <c r="B2746" s="38">
        <v>42757</v>
      </c>
      <c r="C2746" s="32"/>
      <c r="D2746" s="136">
        <f>'ZE Download'!B173/1000</f>
        <v>370.09939600000001</v>
      </c>
      <c r="E2746" s="179">
        <f>'ZE Download'!C173/1000</f>
        <v>136.37237500000001</v>
      </c>
      <c r="F2746" s="179">
        <f>'ZE Download'!D173/1000</f>
        <v>323.62127100000004</v>
      </c>
      <c r="G2746" s="28"/>
      <c r="H2746" s="179">
        <f>'ZE Download'!E173/1000</f>
        <v>95.733479000000003</v>
      </c>
      <c r="I2746" s="179">
        <f>'ZE Download'!F173/1000</f>
        <v>37.542228999999999</v>
      </c>
      <c r="J2746" s="179">
        <f>'ZE Download'!G173/1000</f>
        <v>263.682188</v>
      </c>
      <c r="K2746" s="179">
        <f>'ZE Download'!H173/1000</f>
        <v>77.828874999999996</v>
      </c>
      <c r="L2746" s="179">
        <f>'ZE Download'!I173/1000</f>
        <v>32.492750000000001</v>
      </c>
      <c r="M2746" s="180">
        <f t="shared" si="306"/>
        <v>37.847874999999988</v>
      </c>
      <c r="N2746" s="179">
        <f>'ZE Download'!K173/1000</f>
        <v>99.928937999999988</v>
      </c>
      <c r="O2746" s="179">
        <f>'ZE Download'!L173/1000</f>
        <v>84.780917000000002</v>
      </c>
      <c r="P2746" s="179">
        <f>'ZE Download'!M173/1000</f>
        <v>38.109957999999999</v>
      </c>
      <c r="Q2746" s="179">
        <f>'ZE Download'!N173/1000</f>
        <v>8.2725419999999996</v>
      </c>
      <c r="R2746" s="179">
        <f>'ZE Download'!P173/1000</f>
        <v>0</v>
      </c>
      <c r="S2746" s="180">
        <f>'ZE Download'!J173/1000</f>
        <v>139.84787499999999</v>
      </c>
      <c r="T2746" s="180">
        <v>-102</v>
      </c>
      <c r="V2746" s="24">
        <f t="shared" si="294"/>
        <v>1606.3127929999998</v>
      </c>
      <c r="X2746" s="5">
        <f t="shared" si="297"/>
        <v>77.899999999999991</v>
      </c>
      <c r="Z2746" s="20">
        <f t="shared" si="291"/>
        <v>1684.2127929999999</v>
      </c>
      <c r="AA2746" s="59">
        <f t="shared" si="310"/>
        <v>42757</v>
      </c>
      <c r="AB2746" s="136">
        <f>'ZE Download'!Q173/1000</f>
        <v>161.80725000000001</v>
      </c>
      <c r="AC2746" s="179">
        <f>'ZE Download'!R173/1000</f>
        <v>305.34504200000003</v>
      </c>
      <c r="AD2746" s="179">
        <f>'ZE Download'!S173/1000</f>
        <v>387.11170799999996</v>
      </c>
      <c r="AE2746" s="179">
        <f>'ZE Download'!T173/1000</f>
        <v>435.55656199999999</v>
      </c>
      <c r="AF2746" s="179">
        <f>'ZE Download'!U173/1000</f>
        <v>236.01904199999998</v>
      </c>
      <c r="AG2746" s="179">
        <f>'ZE Download'!V173/1000</f>
        <v>35.772438000000001</v>
      </c>
      <c r="AH2746" s="179">
        <f>'ZE Download'!W173/1000</f>
        <v>42.631124999999997</v>
      </c>
      <c r="AI2746" s="28">
        <f t="shared" si="300"/>
        <v>0</v>
      </c>
      <c r="AJ2746" s="179">
        <f>'ZE Download'!X173/1000</f>
        <v>16.369062</v>
      </c>
      <c r="AK2746" s="179">
        <f t="shared" si="311"/>
        <v>0</v>
      </c>
      <c r="AL2746" s="35">
        <f>'ZE Download'!Y173/1000</f>
        <v>0</v>
      </c>
      <c r="AM2746" s="35"/>
      <c r="AN2746" s="28"/>
      <c r="AQ2746" s="24">
        <f>SUM(AB2746:AO2746)</f>
        <v>1620.6122289999996</v>
      </c>
      <c r="AS2746" s="213">
        <f t="shared" ref="AS2746:AS2757" si="312">315*0.97-20</f>
        <v>285.55</v>
      </c>
      <c r="AU2746" s="20">
        <f t="shared" si="292"/>
        <v>1906.1622289999996</v>
      </c>
      <c r="AW2746" s="20">
        <f t="shared" si="289"/>
        <v>-321.94943599999965</v>
      </c>
      <c r="AY2746">
        <v>-100</v>
      </c>
    </row>
    <row r="2747" spans="1:51" x14ac:dyDescent="0.25">
      <c r="A2747" t="str">
        <f>VLOOKUP($B2747,'Cushing Balance'!$C$2:$E$500,3,TRUE)</f>
        <v>32017</v>
      </c>
      <c r="B2747" s="38">
        <v>42758</v>
      </c>
      <c r="C2747" s="32"/>
      <c r="D2747" s="136">
        <f>'ZE Download'!B174/1000</f>
        <v>0</v>
      </c>
      <c r="E2747" s="179">
        <f>'ZE Download'!C174/1000</f>
        <v>140.03616699999998</v>
      </c>
      <c r="F2747" s="179">
        <f>'ZE Download'!D174/1000</f>
        <v>329.68577099999999</v>
      </c>
      <c r="G2747" s="28"/>
      <c r="H2747" s="179">
        <f>'ZE Download'!E174/1000</f>
        <v>112.66431200000001</v>
      </c>
      <c r="I2747" s="179">
        <f>'ZE Download'!F174/1000</f>
        <v>12.462438000000001</v>
      </c>
      <c r="J2747" s="179">
        <f>'ZE Download'!G174/1000</f>
        <v>230.94731200000001</v>
      </c>
      <c r="K2747" s="179">
        <f>'ZE Download'!H174/1000</f>
        <v>75.887957999999998</v>
      </c>
      <c r="L2747" s="179">
        <f>'ZE Download'!I174/1000</f>
        <v>32.899791999999998</v>
      </c>
      <c r="M2747" s="180">
        <f t="shared" si="306"/>
        <v>224.77391699999998</v>
      </c>
      <c r="N2747" s="179">
        <f>'ZE Download'!K174/1000</f>
        <v>34.179811999999998</v>
      </c>
      <c r="O2747" s="179">
        <f>'ZE Download'!L174/1000</f>
        <v>66.13460400000001</v>
      </c>
      <c r="P2747" s="179">
        <f>'ZE Download'!M174/1000</f>
        <v>38.781271000000004</v>
      </c>
      <c r="Q2747" s="179">
        <f>'ZE Download'!N174/1000</f>
        <v>8.0341249999999995</v>
      </c>
      <c r="R2747" s="179">
        <f>'ZE Download'!P174/1000</f>
        <v>0</v>
      </c>
      <c r="S2747" s="180">
        <f>'ZE Download'!J174/1000</f>
        <v>224.77391699999998</v>
      </c>
      <c r="T2747" s="180">
        <v>0</v>
      </c>
      <c r="V2747" s="24">
        <f t="shared" si="294"/>
        <v>1306.4874790000003</v>
      </c>
      <c r="X2747" s="5">
        <f t="shared" si="297"/>
        <v>77.899999999999991</v>
      </c>
      <c r="Z2747" s="20">
        <f t="shared" si="291"/>
        <v>1384.3874790000004</v>
      </c>
      <c r="AA2747" s="59">
        <f t="shared" si="310"/>
        <v>42758</v>
      </c>
      <c r="AB2747" s="136">
        <f>'ZE Download'!Q174/1000</f>
        <v>152.72372899999999</v>
      </c>
      <c r="AC2747" s="179">
        <f>'ZE Download'!R174/1000</f>
        <v>91.580749999999995</v>
      </c>
      <c r="AD2747" s="179">
        <f>'ZE Download'!S174/1000</f>
        <v>433.15266700000001</v>
      </c>
      <c r="AE2747" s="179">
        <f>'ZE Download'!T174/1000</f>
        <v>439.834521</v>
      </c>
      <c r="AF2747" s="179">
        <f>'ZE Download'!U174/1000</f>
        <v>237.19466699999998</v>
      </c>
      <c r="AG2747" s="179">
        <f>'ZE Download'!V174/1000</f>
        <v>32.283895999999999</v>
      </c>
      <c r="AH2747" s="179">
        <f>'ZE Download'!W174/1000</f>
        <v>65.408521000000007</v>
      </c>
      <c r="AI2747" s="28">
        <f t="shared" si="300"/>
        <v>0</v>
      </c>
      <c r="AJ2747" s="179">
        <f>'ZE Download'!X174/1000</f>
        <v>15.250603999999999</v>
      </c>
      <c r="AK2747" s="179">
        <f t="shared" si="311"/>
        <v>0</v>
      </c>
      <c r="AL2747" s="35">
        <f>'ZE Download'!Y174/1000</f>
        <v>0</v>
      </c>
      <c r="AM2747" s="35"/>
      <c r="AN2747" s="28"/>
      <c r="AQ2747" s="24">
        <f t="shared" si="295"/>
        <v>1467.429355</v>
      </c>
      <c r="AS2747" s="213">
        <f t="shared" si="312"/>
        <v>285.55</v>
      </c>
      <c r="AU2747" s="20">
        <f t="shared" si="292"/>
        <v>1752.9793549999999</v>
      </c>
      <c r="AW2747" s="20">
        <f t="shared" si="289"/>
        <v>-468.5918759999995</v>
      </c>
      <c r="AY2747" s="58">
        <v>-100</v>
      </c>
    </row>
    <row r="2748" spans="1:51" x14ac:dyDescent="0.25">
      <c r="A2748" t="str">
        <f>VLOOKUP($B2748,'Cushing Balance'!$C$2:$E$500,3,TRUE)</f>
        <v>32017</v>
      </c>
      <c r="B2748" s="38">
        <v>42759</v>
      </c>
      <c r="C2748" s="32"/>
      <c r="D2748" s="136">
        <f>'ZE Download'!B175/1000</f>
        <v>314.35500000000002</v>
      </c>
      <c r="E2748" s="179">
        <f>'ZE Download'!C175/1000</f>
        <v>121.08533300000001</v>
      </c>
      <c r="F2748" s="179">
        <f>'ZE Download'!D175/1000</f>
        <v>320.14568800000001</v>
      </c>
      <c r="G2748" s="28"/>
      <c r="H2748" s="179">
        <f>'ZE Download'!E175/1000</f>
        <v>58.442270999999998</v>
      </c>
      <c r="I2748" s="179">
        <f>'ZE Download'!F175/1000</f>
        <v>58.449396</v>
      </c>
      <c r="J2748" s="179">
        <f>'ZE Download'!G175/1000</f>
        <v>261.06243799999999</v>
      </c>
      <c r="K2748" s="179">
        <f>'ZE Download'!H175/1000</f>
        <v>82.633645999999999</v>
      </c>
      <c r="L2748" s="179">
        <f>'ZE Download'!I175/1000</f>
        <v>33.380603999999998</v>
      </c>
      <c r="M2748" s="180">
        <f t="shared" si="306"/>
        <v>196.19037499999999</v>
      </c>
      <c r="N2748" s="179">
        <f>'ZE Download'!K175/1000</f>
        <v>40.128749999999997</v>
      </c>
      <c r="O2748" s="179">
        <f>'ZE Download'!L175/1000</f>
        <v>80.752562000000012</v>
      </c>
      <c r="P2748" s="179">
        <f>'ZE Download'!M175/1000</f>
        <v>38.964292</v>
      </c>
      <c r="Q2748" s="179">
        <f>'ZE Download'!N175/1000</f>
        <v>8.0801040000000004</v>
      </c>
      <c r="R2748" s="179">
        <f>'ZE Download'!P175/1000</f>
        <v>0</v>
      </c>
      <c r="S2748" s="180">
        <f>'ZE Download'!J175/1000</f>
        <v>196.19037499999999</v>
      </c>
      <c r="T2748" s="180">
        <f>T2747</f>
        <v>0</v>
      </c>
      <c r="V2748" s="24">
        <f t="shared" si="294"/>
        <v>1613.6704590000002</v>
      </c>
      <c r="X2748" s="5">
        <f t="shared" si="297"/>
        <v>77.899999999999991</v>
      </c>
      <c r="Z2748" s="20">
        <f t="shared" si="291"/>
        <v>1691.5704590000003</v>
      </c>
      <c r="AA2748" s="59">
        <f t="shared" si="310"/>
        <v>42759</v>
      </c>
      <c r="AB2748" s="136">
        <f>'ZE Download'!Q175/1000</f>
        <v>124.865792</v>
      </c>
      <c r="AC2748" s="179">
        <f>'ZE Download'!R175/1000</f>
        <v>19.510228999999999</v>
      </c>
      <c r="AD2748" s="179">
        <f>'ZE Download'!S175/1000</f>
        <v>445.95893800000005</v>
      </c>
      <c r="AE2748" s="179">
        <f>'ZE Download'!T175/1000</f>
        <v>426.39058299999999</v>
      </c>
      <c r="AF2748" s="179">
        <f>'ZE Download'!U175/1000</f>
        <v>202.85762500000001</v>
      </c>
      <c r="AG2748" s="179">
        <f>'ZE Download'!V175/1000</f>
        <v>39.155124999999998</v>
      </c>
      <c r="AH2748" s="179">
        <f>'ZE Download'!W175/1000</f>
        <v>86.209000000000003</v>
      </c>
      <c r="AI2748" s="28">
        <f t="shared" si="300"/>
        <v>0</v>
      </c>
      <c r="AJ2748" s="179">
        <f>'ZE Download'!X175/1000</f>
        <v>16.221499999999999</v>
      </c>
      <c r="AK2748" s="179">
        <f t="shared" si="311"/>
        <v>0</v>
      </c>
      <c r="AL2748" s="35">
        <f>'ZE Download'!Y175/1000</f>
        <v>0</v>
      </c>
      <c r="AM2748" s="35"/>
      <c r="AN2748" s="28"/>
      <c r="AQ2748" s="24">
        <f t="shared" si="295"/>
        <v>1361.1687920000002</v>
      </c>
      <c r="AS2748" s="213">
        <f t="shared" si="312"/>
        <v>285.55</v>
      </c>
      <c r="AU2748" s="20">
        <f t="shared" si="292"/>
        <v>1646.7187920000001</v>
      </c>
      <c r="AW2748" s="20">
        <f t="shared" si="289"/>
        <v>-55.148332999999866</v>
      </c>
      <c r="AY2748" s="58">
        <v>-100</v>
      </c>
    </row>
    <row r="2749" spans="1:51" x14ac:dyDescent="0.25">
      <c r="A2749" t="str">
        <f>VLOOKUP($B2749,'Cushing Balance'!$C$2:$E$500,3,TRUE)</f>
        <v>32017</v>
      </c>
      <c r="B2749" s="38">
        <v>42760</v>
      </c>
      <c r="C2749" s="32"/>
      <c r="D2749" s="136">
        <f>'ZE Download'!B176/1000</f>
        <v>0</v>
      </c>
      <c r="E2749" s="179">
        <f>'ZE Download'!C176/1000</f>
        <v>118.697812</v>
      </c>
      <c r="F2749" s="179">
        <f>'ZE Download'!D176/1000</f>
        <v>317.38193800000005</v>
      </c>
      <c r="G2749" s="28"/>
      <c r="H2749" s="179">
        <f>'ZE Download'!E176/1000</f>
        <v>71.638292000000007</v>
      </c>
      <c r="I2749" s="179">
        <f>'ZE Download'!F176/1000</f>
        <v>54.738542000000002</v>
      </c>
      <c r="J2749" s="179">
        <f>'ZE Download'!G176/1000</f>
        <v>220.6335</v>
      </c>
      <c r="K2749" s="179">
        <f>'ZE Download'!H176/1000</f>
        <v>88.464207999999999</v>
      </c>
      <c r="L2749" s="179">
        <f>'ZE Download'!I176/1000</f>
        <v>33.987687999999999</v>
      </c>
      <c r="M2749" s="180">
        <f t="shared" si="306"/>
        <v>101.43560399999998</v>
      </c>
      <c r="N2749" s="179">
        <f>'ZE Download'!K176/1000</f>
        <v>42.922812</v>
      </c>
      <c r="O2749" s="179">
        <f>'ZE Download'!L176/1000</f>
        <v>85.158208000000002</v>
      </c>
      <c r="P2749" s="179">
        <f>'ZE Download'!M176/1000</f>
        <v>38.403167000000003</v>
      </c>
      <c r="Q2749" s="179">
        <f>'ZE Download'!N176/1000</f>
        <v>11.344646000000001</v>
      </c>
      <c r="R2749" s="179">
        <f>'ZE Download'!P176/1000</f>
        <v>0</v>
      </c>
      <c r="S2749" s="180">
        <f>'ZE Download'!J176/1000</f>
        <v>143.43560399999998</v>
      </c>
      <c r="T2749" s="180">
        <v>-42</v>
      </c>
      <c r="V2749" s="24">
        <f t="shared" si="294"/>
        <v>1184.8064170000002</v>
      </c>
      <c r="X2749" s="5">
        <f t="shared" si="297"/>
        <v>77.899999999999991</v>
      </c>
      <c r="Z2749" s="20">
        <f t="shared" si="291"/>
        <v>1262.7064170000003</v>
      </c>
      <c r="AA2749" s="59">
        <f t="shared" si="310"/>
        <v>42760</v>
      </c>
      <c r="AB2749" s="136">
        <f>'ZE Download'!Q176/1000</f>
        <v>120.470917</v>
      </c>
      <c r="AC2749" s="179">
        <f>'ZE Download'!R176/1000</f>
        <v>304.67572899999999</v>
      </c>
      <c r="AD2749" s="179">
        <f>'ZE Download'!S176/1000</f>
        <v>439.12520799999999</v>
      </c>
      <c r="AE2749" s="179">
        <f>'ZE Download'!T176/1000</f>
        <v>385.88258300000001</v>
      </c>
      <c r="AF2749" s="179">
        <f>'ZE Download'!U176/1000</f>
        <v>220.23091699999998</v>
      </c>
      <c r="AG2749" s="179">
        <f>'ZE Download'!V176/1000</f>
        <v>38.208832999999998</v>
      </c>
      <c r="AH2749" s="179">
        <f>'ZE Download'!W176/1000</f>
        <v>135.40529199999997</v>
      </c>
      <c r="AI2749" s="28">
        <f t="shared" si="300"/>
        <v>0</v>
      </c>
      <c r="AJ2749" s="179">
        <f>'ZE Download'!X176/1000</f>
        <v>15.861917</v>
      </c>
      <c r="AK2749" s="179">
        <f t="shared" si="311"/>
        <v>0</v>
      </c>
      <c r="AL2749" s="35">
        <f>'ZE Download'!Y176/1000</f>
        <v>0</v>
      </c>
      <c r="AM2749" s="35"/>
      <c r="AN2749" s="28"/>
      <c r="AQ2749" s="24">
        <f t="shared" si="295"/>
        <v>1659.8613959999998</v>
      </c>
      <c r="AS2749" s="213">
        <f t="shared" si="312"/>
        <v>285.55</v>
      </c>
      <c r="AU2749" s="20">
        <f t="shared" si="292"/>
        <v>1945.4113959999997</v>
      </c>
      <c r="AW2749" s="20">
        <f t="shared" si="289"/>
        <v>-682.70497899999941</v>
      </c>
      <c r="AY2749" s="58"/>
    </row>
    <row r="2750" spans="1:51" x14ac:dyDescent="0.25">
      <c r="A2750" t="str">
        <f>VLOOKUP($B2750,'Cushing Balance'!$C$2:$E$500,3,TRUE)</f>
        <v>32017</v>
      </c>
      <c r="B2750" s="38">
        <v>42761</v>
      </c>
      <c r="C2750" s="32"/>
      <c r="D2750" s="136">
        <f>'ZE Download'!B177/1000</f>
        <v>422.04783299999997</v>
      </c>
      <c r="E2750" s="179">
        <f>'ZE Download'!C177/1000</f>
        <v>115.97114599999999</v>
      </c>
      <c r="F2750" s="179">
        <f>'ZE Download'!D177/1000</f>
        <v>326.72868800000003</v>
      </c>
      <c r="G2750" s="28"/>
      <c r="H2750" s="179">
        <f>'ZE Download'!E177/1000</f>
        <v>105.797208</v>
      </c>
      <c r="I2750" s="179">
        <f>'ZE Download'!F177/1000</f>
        <v>54.749333</v>
      </c>
      <c r="J2750" s="179">
        <f>'ZE Download'!G177/1000</f>
        <v>268.460646</v>
      </c>
      <c r="K2750" s="179">
        <f>'ZE Download'!H177/1000</f>
        <v>88.799437999999995</v>
      </c>
      <c r="L2750" s="179">
        <f>'ZE Download'!I177/1000</f>
        <v>33.897811999999995</v>
      </c>
      <c r="M2750" s="180">
        <f t="shared" si="306"/>
        <v>227.981583</v>
      </c>
      <c r="N2750" s="179">
        <f>'ZE Download'!K177/1000</f>
        <v>36.023958</v>
      </c>
      <c r="O2750" s="179">
        <f>'ZE Download'!L177/1000</f>
        <v>77.56789599999999</v>
      </c>
      <c r="P2750" s="179">
        <f>'ZE Download'!M177/1000</f>
        <v>38.815396</v>
      </c>
      <c r="Q2750" s="179">
        <f>'ZE Download'!N177/1000</f>
        <v>10.819687999999999</v>
      </c>
      <c r="R2750" s="179">
        <f>'ZE Download'!P177/1000</f>
        <v>0</v>
      </c>
      <c r="S2750" s="180">
        <f>'ZE Download'!J177/1000</f>
        <v>227.981583</v>
      </c>
      <c r="T2750" s="180">
        <v>0</v>
      </c>
      <c r="V2750" s="24">
        <f t="shared" si="294"/>
        <v>1807.660625</v>
      </c>
      <c r="X2750" s="5">
        <f t="shared" si="297"/>
        <v>77.899999999999991</v>
      </c>
      <c r="Z2750" s="20">
        <f t="shared" si="291"/>
        <v>1885.5606250000001</v>
      </c>
      <c r="AA2750" s="59">
        <f t="shared" si="287"/>
        <v>42761</v>
      </c>
      <c r="AB2750" s="136">
        <f>'ZE Download'!Q177/1000</f>
        <v>117.56852099999999</v>
      </c>
      <c r="AC2750" s="179">
        <f>'ZE Download'!R177/1000</f>
        <v>240.082583</v>
      </c>
      <c r="AD2750" s="179">
        <f>'ZE Download'!S177/1000</f>
        <v>436.164062</v>
      </c>
      <c r="AE2750" s="179">
        <f>'ZE Download'!T177/1000</f>
        <v>415.250271</v>
      </c>
      <c r="AF2750" s="179">
        <f>'ZE Download'!U177/1000</f>
        <v>171.84364600000001</v>
      </c>
      <c r="AG2750" s="179">
        <f>'ZE Download'!V177/1000</f>
        <v>39.283957999999998</v>
      </c>
      <c r="AH2750" s="179">
        <f>'ZE Download'!W177/1000</f>
        <v>149.589708</v>
      </c>
      <c r="AI2750" s="28">
        <f t="shared" si="300"/>
        <v>0</v>
      </c>
      <c r="AJ2750" s="179">
        <f>'ZE Download'!X177/1000</f>
        <v>15.307188</v>
      </c>
      <c r="AK2750" s="179">
        <f t="shared" si="311"/>
        <v>0</v>
      </c>
      <c r="AL2750" s="35">
        <f>'ZE Download'!Y177/1000</f>
        <v>0</v>
      </c>
      <c r="AM2750" s="35"/>
      <c r="AN2750" s="28"/>
      <c r="AQ2750" s="24">
        <f t="shared" si="295"/>
        <v>1585.089937</v>
      </c>
      <c r="AS2750" s="213">
        <f t="shared" si="312"/>
        <v>285.55</v>
      </c>
      <c r="AU2750" s="20">
        <f t="shared" si="292"/>
        <v>1870.6399369999999</v>
      </c>
      <c r="AW2750" s="20">
        <f t="shared" si="289"/>
        <v>14.920688000000155</v>
      </c>
    </row>
    <row r="2751" spans="1:51" x14ac:dyDescent="0.25">
      <c r="A2751" t="str">
        <f>VLOOKUP($B2751,'Cushing Balance'!$C$2:$E$500,3,TRUE)</f>
        <v>32017</v>
      </c>
      <c r="B2751" s="38">
        <v>42762</v>
      </c>
      <c r="C2751" s="32"/>
      <c r="D2751" s="136">
        <f>'ZE Download'!B178/1000</f>
        <v>275.505042</v>
      </c>
      <c r="E2751" s="179">
        <f>'ZE Download'!C178/1000</f>
        <v>118.02458299999999</v>
      </c>
      <c r="F2751" s="179">
        <f>'ZE Download'!D178/1000</f>
        <v>326.53477100000003</v>
      </c>
      <c r="G2751" s="28"/>
      <c r="H2751" s="179">
        <f>'ZE Download'!E178/1000</f>
        <v>85.286312000000009</v>
      </c>
      <c r="I2751" s="179">
        <f>'ZE Download'!F178/1000</f>
        <v>77.275041999999999</v>
      </c>
      <c r="J2751" s="179">
        <f>'ZE Download'!G178/1000</f>
        <v>269.99377099999998</v>
      </c>
      <c r="K2751" s="179">
        <f>'ZE Download'!H178/1000</f>
        <v>91.409333000000004</v>
      </c>
      <c r="L2751" s="179">
        <f>'ZE Download'!I178/1000</f>
        <v>33.708332999999996</v>
      </c>
      <c r="M2751" s="180">
        <f t="shared" si="306"/>
        <v>193.81352100000001</v>
      </c>
      <c r="N2751" s="179">
        <f>'ZE Download'!K178/1000</f>
        <v>42.466979000000002</v>
      </c>
      <c r="O2751" s="179">
        <f>'ZE Download'!L178/1000</f>
        <v>83.647562000000008</v>
      </c>
      <c r="P2751" s="179">
        <f>'ZE Download'!M178/1000</f>
        <v>38.642811999999999</v>
      </c>
      <c r="Q2751" s="179">
        <f>'ZE Download'!N178/1000</f>
        <v>11.223396000000001</v>
      </c>
      <c r="R2751" s="179">
        <f>'ZE Download'!P178/1000</f>
        <v>0</v>
      </c>
      <c r="S2751" s="180">
        <f>'ZE Download'!J178/1000</f>
        <v>193.81352100000001</v>
      </c>
      <c r="T2751" s="180">
        <f>T2750</f>
        <v>0</v>
      </c>
      <c r="V2751" s="24">
        <f t="shared" si="294"/>
        <v>1647.5314570000003</v>
      </c>
      <c r="X2751" s="5">
        <f t="shared" si="297"/>
        <v>77.899999999999991</v>
      </c>
      <c r="Z2751" s="20">
        <f t="shared" si="291"/>
        <v>1725.4314570000004</v>
      </c>
      <c r="AA2751" s="59">
        <f t="shared" si="287"/>
        <v>42762</v>
      </c>
      <c r="AB2751" s="136">
        <f>'ZE Download'!Q178/1000</f>
        <v>136.87047899999999</v>
      </c>
      <c r="AC2751" s="179">
        <f>'ZE Download'!R178/1000</f>
        <v>0</v>
      </c>
      <c r="AD2751" s="179">
        <f>'ZE Download'!S178/1000</f>
        <v>437.00150000000002</v>
      </c>
      <c r="AE2751" s="179">
        <f>'ZE Download'!T178/1000</f>
        <v>433.52433299999996</v>
      </c>
      <c r="AF2751" s="179">
        <f>'ZE Download'!U178/1000</f>
        <v>170.61031199999999</v>
      </c>
      <c r="AG2751" s="179">
        <f>'ZE Download'!V178/1000</f>
        <v>38.961728999999998</v>
      </c>
      <c r="AH2751" s="179">
        <f>'ZE Download'!W178/1000</f>
        <v>146.94772899999998</v>
      </c>
      <c r="AI2751" s="28">
        <f t="shared" si="300"/>
        <v>0</v>
      </c>
      <c r="AJ2751" s="179">
        <f>'ZE Download'!X178/1000</f>
        <v>15.581708000000001</v>
      </c>
      <c r="AK2751" s="179">
        <f t="shared" si="311"/>
        <v>0</v>
      </c>
      <c r="AL2751" s="35">
        <f>'ZE Download'!Y178/1000</f>
        <v>0</v>
      </c>
      <c r="AM2751" s="35"/>
      <c r="AN2751" s="28"/>
      <c r="AQ2751" s="24">
        <f t="shared" si="295"/>
        <v>1379.4977899999999</v>
      </c>
      <c r="AS2751" s="213">
        <f t="shared" si="312"/>
        <v>285.55</v>
      </c>
      <c r="AU2751" s="20">
        <f t="shared" si="292"/>
        <v>1665.0477899999998</v>
      </c>
      <c r="AW2751" s="20">
        <f t="shared" si="289"/>
        <v>60.383667000000514</v>
      </c>
    </row>
    <row r="2752" spans="1:51" x14ac:dyDescent="0.25">
      <c r="A2752" t="str">
        <f>VLOOKUP($B2752,'Cushing Balance'!$C$2:$E$500,3,TRUE)</f>
        <v>42017</v>
      </c>
      <c r="B2752" s="38">
        <v>42763</v>
      </c>
      <c r="C2752" s="32"/>
      <c r="D2752" s="136">
        <f>'ZE Download'!B179/1000</f>
        <v>238.07275000000001</v>
      </c>
      <c r="E2752" s="179">
        <f>'ZE Download'!C179/1000</f>
        <v>111.17677099999999</v>
      </c>
      <c r="F2752" s="179">
        <f>'ZE Download'!D179/1000</f>
        <v>44.984271</v>
      </c>
      <c r="G2752" s="28"/>
      <c r="H2752" s="179">
        <f>'ZE Download'!E179/1000</f>
        <v>44.797561999999999</v>
      </c>
      <c r="I2752" s="179">
        <f>'ZE Download'!F179/1000</f>
        <v>44.417479</v>
      </c>
      <c r="J2752" s="179">
        <f>'ZE Download'!G179/1000</f>
        <v>267.38660399999998</v>
      </c>
      <c r="K2752" s="179">
        <f>'ZE Download'!H179/1000</f>
        <v>89.992625000000004</v>
      </c>
      <c r="L2752" s="179">
        <f>'ZE Download'!I179/1000</f>
        <v>33.959021</v>
      </c>
      <c r="M2752" s="180">
        <f t="shared" si="306"/>
        <v>233.22254199999998</v>
      </c>
      <c r="N2752" s="179">
        <f>'ZE Download'!K179/1000</f>
        <v>0</v>
      </c>
      <c r="O2752" s="179">
        <f>'ZE Download'!L179/1000</f>
        <v>83.261312000000004</v>
      </c>
      <c r="P2752" s="179">
        <f>'ZE Download'!M179/1000</f>
        <v>38.591417</v>
      </c>
      <c r="Q2752" s="179">
        <f>'ZE Download'!N179/1000</f>
        <v>11.437417</v>
      </c>
      <c r="R2752" s="179">
        <f>'ZE Download'!P179/1000</f>
        <v>0</v>
      </c>
      <c r="S2752" s="180">
        <f>'ZE Download'!J179/1000</f>
        <v>233.22254199999998</v>
      </c>
      <c r="T2752" s="180">
        <f>T2751</f>
        <v>0</v>
      </c>
      <c r="V2752" s="24">
        <f t="shared" si="294"/>
        <v>1241.2997710000002</v>
      </c>
      <c r="X2752" s="5">
        <f t="shared" si="297"/>
        <v>77.899999999999991</v>
      </c>
      <c r="Z2752" s="20">
        <f t="shared" si="291"/>
        <v>1319.1997710000003</v>
      </c>
      <c r="AA2752" s="59">
        <f t="shared" si="287"/>
        <v>42763</v>
      </c>
      <c r="AB2752" s="136">
        <f>'ZE Download'!Q179/1000</f>
        <v>143.96785399999999</v>
      </c>
      <c r="AC2752" s="179">
        <f>'ZE Download'!R179/1000</f>
        <v>79.137145999999987</v>
      </c>
      <c r="AD2752" s="179">
        <f>'ZE Download'!S179/1000</f>
        <v>385.41399999999999</v>
      </c>
      <c r="AE2752" s="179">
        <f>'ZE Download'!T179/1000</f>
        <v>445.95989600000001</v>
      </c>
      <c r="AF2752" s="179">
        <f>'ZE Download'!U179/1000</f>
        <v>170.208292</v>
      </c>
      <c r="AG2752" s="179">
        <f>'ZE Download'!V179/1000</f>
        <v>38.877958</v>
      </c>
      <c r="AH2752" s="179">
        <f>'ZE Download'!W179/1000</f>
        <v>140.52379199999999</v>
      </c>
      <c r="AI2752" s="28">
        <f t="shared" si="300"/>
        <v>0</v>
      </c>
      <c r="AJ2752" s="179">
        <f>'ZE Download'!X179/1000</f>
        <v>16.199166999999999</v>
      </c>
      <c r="AK2752" s="179">
        <f t="shared" si="311"/>
        <v>0</v>
      </c>
      <c r="AL2752" s="35">
        <f>'ZE Download'!Y179/1000</f>
        <v>0</v>
      </c>
      <c r="AM2752" s="35"/>
      <c r="AN2752" s="28"/>
      <c r="AQ2752" s="24">
        <f t="shared" si="295"/>
        <v>1420.2881050000001</v>
      </c>
      <c r="AS2752" s="213">
        <f t="shared" si="312"/>
        <v>285.55</v>
      </c>
      <c r="AU2752" s="20">
        <f t="shared" si="292"/>
        <v>1705.838105</v>
      </c>
      <c r="AW2752" s="20">
        <f t="shared" si="289"/>
        <v>-386.63833399999976</v>
      </c>
    </row>
    <row r="2753" spans="1:51" x14ac:dyDescent="0.25">
      <c r="A2753" t="str">
        <f>VLOOKUP($B2753,'Cushing Balance'!$C$2:$E$500,3,TRUE)</f>
        <v>42017</v>
      </c>
      <c r="B2753" s="38">
        <v>42764</v>
      </c>
      <c r="C2753" s="32"/>
      <c r="D2753" s="136">
        <f>'ZE Download'!B180/1000</f>
        <v>251.291417</v>
      </c>
      <c r="E2753" s="179">
        <f>'ZE Download'!C180/1000</f>
        <v>104.69450000000001</v>
      </c>
      <c r="F2753" s="179">
        <f>'ZE Download'!D180/1000</f>
        <v>317.40729200000004</v>
      </c>
      <c r="G2753" s="28"/>
      <c r="H2753" s="179">
        <f>'ZE Download'!E180/1000</f>
        <v>75.646292000000003</v>
      </c>
      <c r="I2753" s="179">
        <f>'ZE Download'!F180/1000</f>
        <v>40.014000000000003</v>
      </c>
      <c r="J2753" s="179">
        <f>'ZE Download'!G180/1000</f>
        <v>276.87029200000001</v>
      </c>
      <c r="K2753" s="179">
        <f>'ZE Download'!H180/1000</f>
        <v>88.733145999999991</v>
      </c>
      <c r="L2753" s="179">
        <f>'ZE Download'!I180/1000</f>
        <v>34.269061999999998</v>
      </c>
      <c r="M2753" s="180">
        <f t="shared" si="306"/>
        <v>194.58906200000001</v>
      </c>
      <c r="N2753" s="179">
        <f>'ZE Download'!K180/1000</f>
        <v>57.928978999999998</v>
      </c>
      <c r="O2753" s="179">
        <f>'ZE Download'!L180/1000</f>
        <v>85.978125000000006</v>
      </c>
      <c r="P2753" s="179">
        <f>'ZE Download'!M180/1000</f>
        <v>38.654042000000004</v>
      </c>
      <c r="Q2753" s="179">
        <f>'ZE Download'!N180/1000</f>
        <v>11.715729</v>
      </c>
      <c r="R2753" s="179">
        <f>'ZE Download'!P180/1000</f>
        <v>0</v>
      </c>
      <c r="S2753" s="180">
        <f>'ZE Download'!J180/1000</f>
        <v>194.58906200000001</v>
      </c>
      <c r="T2753" s="180">
        <f>T2752</f>
        <v>0</v>
      </c>
      <c r="V2753" s="24">
        <f t="shared" si="294"/>
        <v>1577.7919380000003</v>
      </c>
      <c r="X2753" s="5">
        <f t="shared" si="297"/>
        <v>77.899999999999991</v>
      </c>
      <c r="Z2753" s="20">
        <f t="shared" si="291"/>
        <v>1655.6919380000004</v>
      </c>
      <c r="AA2753" s="59">
        <f t="shared" si="287"/>
        <v>42764</v>
      </c>
      <c r="AB2753" s="136">
        <f>'ZE Download'!Q180/1000</f>
        <v>165.014062</v>
      </c>
      <c r="AC2753" s="179">
        <f>'ZE Download'!R180/1000</f>
        <v>347.64327100000003</v>
      </c>
      <c r="AD2753" s="179">
        <f>'ZE Download'!S180/1000</f>
        <v>356.05093800000003</v>
      </c>
      <c r="AE2753" s="179">
        <f>'ZE Download'!T180/1000</f>
        <v>432.64629200000002</v>
      </c>
      <c r="AF2753" s="179">
        <f>'ZE Download'!U180/1000</f>
        <v>170.00885399999999</v>
      </c>
      <c r="AG2753" s="179">
        <f>'ZE Download'!V180/1000</f>
        <v>38.771811999999997</v>
      </c>
      <c r="AH2753" s="179">
        <f>'ZE Download'!W180/1000</f>
        <v>89.793979000000007</v>
      </c>
      <c r="AI2753" s="28">
        <f t="shared" si="300"/>
        <v>0</v>
      </c>
      <c r="AJ2753" s="179">
        <f>'ZE Download'!X180/1000</f>
        <v>16.2515</v>
      </c>
      <c r="AK2753" s="179">
        <f t="shared" si="311"/>
        <v>0</v>
      </c>
      <c r="AL2753" s="35">
        <f>'ZE Download'!Y180/1000</f>
        <v>0</v>
      </c>
      <c r="AM2753" s="35"/>
      <c r="AN2753" s="28"/>
      <c r="AQ2753" s="24">
        <f t="shared" si="295"/>
        <v>1616.1807079999999</v>
      </c>
      <c r="AS2753" s="213">
        <f t="shared" si="312"/>
        <v>285.55</v>
      </c>
      <c r="AU2753" s="20">
        <f t="shared" si="292"/>
        <v>1901.7307079999998</v>
      </c>
      <c r="AW2753" s="20">
        <f t="shared" si="289"/>
        <v>-246.03876999999943</v>
      </c>
    </row>
    <row r="2754" spans="1:51" x14ac:dyDescent="0.25">
      <c r="A2754" t="str">
        <f>VLOOKUP($B2754,'Cushing Balance'!$C$2:$E$500,3,TRUE)</f>
        <v>42017</v>
      </c>
      <c r="B2754" s="38">
        <v>42765</v>
      </c>
      <c r="C2754" s="32"/>
      <c r="D2754" s="136">
        <f>'ZE Download'!B181/1000</f>
        <v>662.33208300000001</v>
      </c>
      <c r="E2754" s="179">
        <f>'ZE Download'!C181/1000</f>
        <v>103.10527099999999</v>
      </c>
      <c r="F2754" s="179">
        <f>'ZE Download'!D181/1000</f>
        <v>339.03587499999998</v>
      </c>
      <c r="G2754" s="28"/>
      <c r="H2754" s="179">
        <f>'ZE Download'!E181/1000</f>
        <v>99.33472900000001</v>
      </c>
      <c r="I2754" s="179">
        <f>'ZE Download'!F181/1000</f>
        <v>35.066749999999999</v>
      </c>
      <c r="J2754" s="179">
        <f>'ZE Download'!G181/1000</f>
        <v>290.53120799999999</v>
      </c>
      <c r="K2754" s="179">
        <f>'ZE Download'!H181/1000</f>
        <v>86.046479000000005</v>
      </c>
      <c r="L2754" s="179">
        <f>'ZE Download'!I181/1000</f>
        <v>34.511978999999997</v>
      </c>
      <c r="M2754" s="180">
        <f t="shared" ref="M2754:M2763" si="313">S2754+T2754</f>
        <v>145.78079199999999</v>
      </c>
      <c r="N2754" s="179">
        <f>'ZE Download'!K181/1000</f>
        <v>44.207228999999998</v>
      </c>
      <c r="O2754" s="179">
        <f>'ZE Download'!L181/1000</f>
        <v>61.664999999999999</v>
      </c>
      <c r="P2754" s="179">
        <f>'ZE Download'!M181/1000</f>
        <v>39.046332999999997</v>
      </c>
      <c r="Q2754" s="179">
        <f>'ZE Download'!N181/1000</f>
        <v>9.6526040000000002</v>
      </c>
      <c r="R2754" s="179">
        <f>'ZE Download'!P181/1000</f>
        <v>0</v>
      </c>
      <c r="S2754" s="180">
        <f>'ZE Download'!J181/1000</f>
        <v>145.78079199999999</v>
      </c>
      <c r="T2754" s="180">
        <f>T2753</f>
        <v>0</v>
      </c>
      <c r="V2754" s="24">
        <f t="shared" si="294"/>
        <v>1950.3163319999999</v>
      </c>
      <c r="X2754" s="5">
        <f t="shared" si="297"/>
        <v>77.899999999999991</v>
      </c>
      <c r="Z2754" s="20">
        <f t="shared" si="291"/>
        <v>2028.216332</v>
      </c>
      <c r="AA2754" s="59">
        <f t="shared" ref="AA2754:AA2763" si="314">B2754</f>
        <v>42765</v>
      </c>
      <c r="AB2754" s="136">
        <f>'ZE Download'!Q181/1000</f>
        <v>145.72952100000001</v>
      </c>
      <c r="AC2754" s="179">
        <f>'ZE Download'!R181/1000</f>
        <v>252.00412499999999</v>
      </c>
      <c r="AD2754" s="179">
        <f>'ZE Download'!S181/1000</f>
        <v>345.10541699999999</v>
      </c>
      <c r="AE2754" s="179">
        <f>'ZE Download'!T181/1000</f>
        <v>333.60679200000004</v>
      </c>
      <c r="AF2754" s="179">
        <f>'ZE Download'!U181/1000</f>
        <v>170.89685399999999</v>
      </c>
      <c r="AG2754" s="179">
        <f>'ZE Download'!V181/1000</f>
        <v>37.967041999999999</v>
      </c>
      <c r="AH2754" s="179">
        <f>'ZE Download'!W181/1000</f>
        <v>95.543645999999995</v>
      </c>
      <c r="AI2754" s="28">
        <f t="shared" si="300"/>
        <v>0</v>
      </c>
      <c r="AJ2754" s="179">
        <f>'ZE Download'!X181/1000</f>
        <v>13.764728999999999</v>
      </c>
      <c r="AK2754" s="179">
        <f t="shared" si="311"/>
        <v>0</v>
      </c>
      <c r="AL2754" s="35">
        <f>'ZE Download'!Y181/1000</f>
        <v>0</v>
      </c>
      <c r="AM2754" s="35"/>
      <c r="AN2754" s="28"/>
      <c r="AQ2754" s="24">
        <f t="shared" si="295"/>
        <v>1394.6181260000001</v>
      </c>
      <c r="AS2754" s="213">
        <f t="shared" si="312"/>
        <v>285.55</v>
      </c>
      <c r="AU2754" s="20">
        <f t="shared" si="292"/>
        <v>1680.168126</v>
      </c>
      <c r="AW2754" s="20">
        <f t="shared" ref="AW2754:AW2816" si="315">Z2754-AU2754+AY2754</f>
        <v>348.04820599999994</v>
      </c>
    </row>
    <row r="2755" spans="1:51" x14ac:dyDescent="0.25">
      <c r="A2755" t="str">
        <f>VLOOKUP($B2755,'Cushing Balance'!$C$2:$E$500,3,TRUE)</f>
        <v>42017</v>
      </c>
      <c r="B2755" s="38">
        <v>42766</v>
      </c>
      <c r="C2755" s="32"/>
      <c r="D2755" s="136">
        <f>'ZE Download'!B182/1000</f>
        <v>375.95466700000003</v>
      </c>
      <c r="E2755" s="179">
        <f>'ZE Download'!C182/1000</f>
        <v>34.085521</v>
      </c>
      <c r="F2755" s="179">
        <f>'ZE Download'!D182/1000</f>
        <v>322.262833</v>
      </c>
      <c r="G2755" s="28"/>
      <c r="H2755" s="179">
        <f>'ZE Download'!E182/1000</f>
        <v>94.125395999999995</v>
      </c>
      <c r="I2755" s="179">
        <f>'ZE Download'!F182/1000</f>
        <v>57.050061999999997</v>
      </c>
      <c r="J2755" s="179">
        <f>'ZE Download'!G182/1000</f>
        <v>275.42862500000001</v>
      </c>
      <c r="K2755" s="179">
        <f>'ZE Download'!H182/1000</f>
        <v>85.261832999999996</v>
      </c>
      <c r="L2755" s="179">
        <f>'ZE Download'!I182/1000</f>
        <v>34.409646000000002</v>
      </c>
      <c r="M2755" s="180">
        <f t="shared" si="313"/>
        <v>101.68208300000001</v>
      </c>
      <c r="N2755" s="179">
        <f>'ZE Download'!K182/1000</f>
        <v>0</v>
      </c>
      <c r="O2755" s="179">
        <f>'ZE Download'!L182/1000</f>
        <v>78.941582999999994</v>
      </c>
      <c r="P2755" s="179">
        <f>'ZE Download'!M182/1000</f>
        <v>38.315832999999998</v>
      </c>
      <c r="Q2755" s="179">
        <f>'ZE Download'!N182/1000</f>
        <v>11.385708000000001</v>
      </c>
      <c r="R2755" s="179">
        <f>'ZE Download'!P182/1000</f>
        <v>0</v>
      </c>
      <c r="S2755" s="180">
        <f>'ZE Download'!J182/1000</f>
        <v>253.68208300000001</v>
      </c>
      <c r="T2755" s="180">
        <v>-152</v>
      </c>
      <c r="V2755" s="24">
        <f t="shared" si="294"/>
        <v>1508.9037900000001</v>
      </c>
      <c r="X2755" s="5">
        <f t="shared" si="297"/>
        <v>77.899999999999991</v>
      </c>
      <c r="Z2755" s="20">
        <f t="shared" si="291"/>
        <v>1586.8037900000002</v>
      </c>
      <c r="AA2755" s="59">
        <f t="shared" si="314"/>
        <v>42766</v>
      </c>
      <c r="AB2755" s="136">
        <f>'ZE Download'!Q182/1000</f>
        <v>130.94679199999999</v>
      </c>
      <c r="AC2755" s="179">
        <f>'ZE Download'!R182/1000</f>
        <v>0</v>
      </c>
      <c r="AD2755" s="179">
        <f>'ZE Download'!S182/1000</f>
        <v>409.43487499999998</v>
      </c>
      <c r="AE2755" s="179">
        <f>'ZE Download'!T182/1000</f>
        <v>312.71391700000004</v>
      </c>
      <c r="AF2755" s="179">
        <f>'ZE Download'!U182/1000</f>
        <v>169.62062499999999</v>
      </c>
      <c r="AG2755" s="179">
        <f>'ZE Download'!V182/1000</f>
        <v>38.415478999999998</v>
      </c>
      <c r="AH2755" s="179">
        <f>'ZE Download'!W182/1000</f>
        <v>101.745396</v>
      </c>
      <c r="AI2755" s="28">
        <f t="shared" si="300"/>
        <v>0</v>
      </c>
      <c r="AJ2755" s="179">
        <f>'ZE Download'!X182/1000</f>
        <v>15.995666999999999</v>
      </c>
      <c r="AK2755" s="179">
        <f t="shared" si="311"/>
        <v>0</v>
      </c>
      <c r="AL2755" s="35">
        <f>'ZE Download'!Y182/1000</f>
        <v>0</v>
      </c>
      <c r="AM2755" s="35"/>
      <c r="AN2755" s="28"/>
      <c r="AQ2755" s="24">
        <f t="shared" si="295"/>
        <v>1178.8727509999999</v>
      </c>
      <c r="AS2755" s="213">
        <f t="shared" si="312"/>
        <v>285.55</v>
      </c>
      <c r="AU2755" s="20">
        <f t="shared" si="292"/>
        <v>1464.4227509999998</v>
      </c>
      <c r="AW2755" s="20">
        <f t="shared" si="315"/>
        <v>122.38103900000033</v>
      </c>
    </row>
    <row r="2756" spans="1:51" x14ac:dyDescent="0.25">
      <c r="A2756" t="str">
        <f>VLOOKUP($B2756,'Cushing Balance'!$C$2:$E$500,3,TRUE)</f>
        <v>42017</v>
      </c>
      <c r="B2756" s="38">
        <v>42767</v>
      </c>
      <c r="C2756" s="32"/>
      <c r="D2756" s="136">
        <f>'ZE Download'!B183/1000</f>
        <v>657.38789599999996</v>
      </c>
      <c r="E2756" s="179">
        <f>'ZE Download'!C183/1000</f>
        <v>109.622562</v>
      </c>
      <c r="F2756" s="179">
        <f>'ZE Download'!D183/1000</f>
        <v>342.01456199999996</v>
      </c>
      <c r="G2756" s="28"/>
      <c r="H2756" s="179">
        <f>'ZE Download'!E183/1000</f>
        <v>76.912188</v>
      </c>
      <c r="I2756" s="179">
        <f>'ZE Download'!F183/1000</f>
        <v>37.757750000000001</v>
      </c>
      <c r="J2756" s="179">
        <f>'ZE Download'!G183/1000</f>
        <v>271.13791700000002</v>
      </c>
      <c r="K2756" s="179">
        <f>'ZE Download'!H183/1000</f>
        <v>89.419624999999996</v>
      </c>
      <c r="L2756" s="179">
        <f>'ZE Download'!I183/1000</f>
        <v>34.383249999999997</v>
      </c>
      <c r="M2756" s="180">
        <f t="shared" si="313"/>
        <v>229.19860399999999</v>
      </c>
      <c r="N2756" s="179">
        <f>'ZE Download'!K183/1000</f>
        <v>77.176792000000006</v>
      </c>
      <c r="O2756" s="179">
        <f>'ZE Download'!L183/1000</f>
        <v>58.337521000000002</v>
      </c>
      <c r="P2756" s="179">
        <f>'ZE Download'!M183/1000</f>
        <v>38.702271000000003</v>
      </c>
      <c r="Q2756" s="179">
        <f>'ZE Download'!N183/1000</f>
        <v>9.6128330000000002</v>
      </c>
      <c r="R2756" s="179">
        <f>'ZE Download'!P183/1000</f>
        <v>0</v>
      </c>
      <c r="S2756" s="180">
        <f>'ZE Download'!J183/1000</f>
        <v>255.19860399999999</v>
      </c>
      <c r="T2756" s="180">
        <v>-26</v>
      </c>
      <c r="V2756" s="24">
        <f t="shared" si="294"/>
        <v>2031.663771</v>
      </c>
      <c r="X2756" s="5">
        <f t="shared" si="297"/>
        <v>77.899999999999991</v>
      </c>
      <c r="Z2756" s="20">
        <f t="shared" si="291"/>
        <v>2109.5637710000001</v>
      </c>
      <c r="AA2756" s="59">
        <f t="shared" si="314"/>
        <v>42767</v>
      </c>
      <c r="AB2756" s="136">
        <f>'ZE Download'!Q183/1000</f>
        <v>103.025125</v>
      </c>
      <c r="AC2756" s="179">
        <f>'ZE Download'!R183/1000</f>
        <v>0</v>
      </c>
      <c r="AD2756" s="179">
        <f>'ZE Download'!S183/1000</f>
        <v>384.54258299999998</v>
      </c>
      <c r="AE2756" s="179">
        <f>'ZE Download'!T183/1000</f>
        <v>393.607688</v>
      </c>
      <c r="AF2756" s="179">
        <f>'ZE Download'!U183/1000</f>
        <v>183.54904199999999</v>
      </c>
      <c r="AG2756" s="179">
        <f>'ZE Download'!V183/1000</f>
        <v>38.581645999999999</v>
      </c>
      <c r="AH2756" s="179">
        <f>'ZE Download'!W183/1000</f>
        <v>106.121208</v>
      </c>
      <c r="AI2756" s="28">
        <f t="shared" si="300"/>
        <v>0</v>
      </c>
      <c r="AJ2756" s="179">
        <f>'ZE Download'!X183/1000</f>
        <v>11.718999999999999</v>
      </c>
      <c r="AK2756" s="179">
        <f t="shared" si="311"/>
        <v>0</v>
      </c>
      <c r="AL2756" s="35">
        <f>'ZE Download'!Y183/1000</f>
        <v>17.172875000000001</v>
      </c>
      <c r="AM2756" s="35"/>
      <c r="AN2756" s="28"/>
      <c r="AQ2756" s="24">
        <f t="shared" si="295"/>
        <v>1238.3191670000001</v>
      </c>
      <c r="AS2756" s="213">
        <f t="shared" si="312"/>
        <v>285.55</v>
      </c>
      <c r="AU2756" s="20">
        <f t="shared" si="292"/>
        <v>1523.8691670000001</v>
      </c>
      <c r="AW2756" s="20">
        <f t="shared" si="315"/>
        <v>585.69460400000003</v>
      </c>
    </row>
    <row r="2757" spans="1:51" x14ac:dyDescent="0.25">
      <c r="A2757" t="str">
        <f>VLOOKUP($B2757,'Cushing Balance'!$C$2:$E$500,3,TRUE)</f>
        <v>42017</v>
      </c>
      <c r="B2757" s="38">
        <v>42768</v>
      </c>
      <c r="C2757" s="32"/>
      <c r="D2757" s="136">
        <f>'ZE Download'!B184/1000</f>
        <v>495.155979</v>
      </c>
      <c r="E2757" s="179">
        <f>'ZE Download'!C184/1000</f>
        <v>118.988562</v>
      </c>
      <c r="F2757" s="179">
        <f>'ZE Download'!D184/1000</f>
        <v>312.67129199999999</v>
      </c>
      <c r="G2757" s="28"/>
      <c r="H2757" s="179">
        <f>'ZE Download'!E184/1000</f>
        <v>57.647624999999998</v>
      </c>
      <c r="I2757" s="179">
        <f>'ZE Download'!F184/1000</f>
        <v>58.910521000000003</v>
      </c>
      <c r="J2757" s="179">
        <f>'ZE Download'!G184/1000</f>
        <v>234.91900000000001</v>
      </c>
      <c r="K2757" s="179">
        <f>'ZE Download'!H184/1000</f>
        <v>99.271937999999992</v>
      </c>
      <c r="L2757" s="179">
        <f>'ZE Download'!I184/1000</f>
        <v>33.786062000000001</v>
      </c>
      <c r="M2757" s="180">
        <f t="shared" si="313"/>
        <v>275.08947899999998</v>
      </c>
      <c r="N2757" s="179">
        <f>'ZE Download'!K184/1000</f>
        <v>132.98429199999998</v>
      </c>
      <c r="O2757" s="179">
        <f>'ZE Download'!L184/1000</f>
        <v>81.910708</v>
      </c>
      <c r="P2757" s="179">
        <f>'ZE Download'!M184/1000</f>
        <v>39.302728999999999</v>
      </c>
      <c r="Q2757" s="179">
        <f>'ZE Download'!N184/1000</f>
        <v>13.873333000000001</v>
      </c>
      <c r="R2757" s="179">
        <f>'ZE Download'!P184/1000</f>
        <v>0</v>
      </c>
      <c r="S2757" s="180">
        <f>'ZE Download'!J184/1000</f>
        <v>275.08947899999998</v>
      </c>
      <c r="T2757" s="180">
        <v>0</v>
      </c>
      <c r="V2757" s="24">
        <f t="shared" si="294"/>
        <v>1954.51152</v>
      </c>
      <c r="X2757" s="5">
        <f t="shared" si="297"/>
        <v>77.899999999999991</v>
      </c>
      <c r="Z2757" s="20">
        <f t="shared" si="291"/>
        <v>2032.4115200000001</v>
      </c>
      <c r="AA2757" s="59">
        <f t="shared" si="314"/>
        <v>42768</v>
      </c>
      <c r="AB2757" s="136">
        <f>'ZE Download'!Q184/1000</f>
        <v>144.981604</v>
      </c>
      <c r="AC2757" s="179">
        <f>'ZE Download'!R184/1000</f>
        <v>61.084603999999999</v>
      </c>
      <c r="AD2757" s="179">
        <f>'ZE Download'!S184/1000</f>
        <v>391.03606199999996</v>
      </c>
      <c r="AE2757" s="179">
        <f>'ZE Download'!T184/1000</f>
        <v>420.81272899999999</v>
      </c>
      <c r="AF2757" s="179">
        <f>'ZE Download'!U184/1000</f>
        <v>189.97593799999999</v>
      </c>
      <c r="AG2757" s="179">
        <f>'ZE Download'!V184/1000</f>
        <v>38.933875</v>
      </c>
      <c r="AH2757" s="179">
        <f>'ZE Download'!W184/1000</f>
        <v>136.18685399999998</v>
      </c>
      <c r="AI2757" s="28">
        <f t="shared" si="300"/>
        <v>0</v>
      </c>
      <c r="AJ2757" s="179">
        <f>'ZE Download'!X184/1000</f>
        <v>14.416229</v>
      </c>
      <c r="AK2757" s="179">
        <f t="shared" si="311"/>
        <v>0</v>
      </c>
      <c r="AL2757" s="35">
        <f>'ZE Download'!Y184/1000</f>
        <v>75.234062000000009</v>
      </c>
      <c r="AM2757" s="35"/>
      <c r="AN2757" s="28"/>
      <c r="AQ2757" s="24">
        <f t="shared" si="295"/>
        <v>1472.6619569999998</v>
      </c>
      <c r="AS2757" s="213">
        <f t="shared" si="312"/>
        <v>285.55</v>
      </c>
      <c r="AU2757" s="20">
        <f t="shared" si="292"/>
        <v>1758.2119569999998</v>
      </c>
      <c r="AW2757" s="20">
        <f t="shared" si="315"/>
        <v>274.19956300000035</v>
      </c>
    </row>
    <row r="2758" spans="1:51" x14ac:dyDescent="0.25">
      <c r="A2758" t="str">
        <f>VLOOKUP($B2758,'Cushing Balance'!$C$2:$E$500,3,TRUE)</f>
        <v>42017</v>
      </c>
      <c r="B2758" s="38">
        <v>42769</v>
      </c>
      <c r="C2758" s="32"/>
      <c r="D2758" s="136">
        <f>'ZE Download'!B185/1000</f>
        <v>309.72470799999996</v>
      </c>
      <c r="E2758" s="179">
        <f>'ZE Download'!C185/1000</f>
        <v>118.596479</v>
      </c>
      <c r="F2758" s="179">
        <f>'ZE Download'!D185/1000</f>
        <v>329.811667</v>
      </c>
      <c r="G2758" s="28"/>
      <c r="H2758" s="179">
        <f>'ZE Download'!E185/1000</f>
        <v>56.613292000000001</v>
      </c>
      <c r="I2758" s="179">
        <f>'ZE Download'!F185/1000</f>
        <v>60.566541999999998</v>
      </c>
      <c r="J2758" s="179">
        <f>'ZE Download'!G185/1000</f>
        <v>227.98318799999998</v>
      </c>
      <c r="K2758" s="179">
        <f>'ZE Download'!H185/1000</f>
        <v>96.102707999999993</v>
      </c>
      <c r="L2758" s="179">
        <f>'ZE Download'!I185/1000</f>
        <v>34.357374999999998</v>
      </c>
      <c r="M2758" s="180">
        <f t="shared" si="313"/>
        <v>273.040479</v>
      </c>
      <c r="N2758" s="179">
        <f>'ZE Download'!K185/1000</f>
        <v>118.072396</v>
      </c>
      <c r="O2758" s="179">
        <f>'ZE Download'!L185/1000</f>
        <v>83.734854000000013</v>
      </c>
      <c r="P2758" s="179">
        <f>'ZE Download'!M185/1000</f>
        <v>38.741354000000001</v>
      </c>
      <c r="Q2758" s="179">
        <f>'ZE Download'!N185/1000</f>
        <v>9.5994789999999988</v>
      </c>
      <c r="R2758" s="179">
        <f>'ZE Download'!P185/1000</f>
        <v>0</v>
      </c>
      <c r="S2758" s="180">
        <f>'ZE Download'!J185/1000</f>
        <v>273.040479</v>
      </c>
      <c r="T2758" s="180">
        <f>T2757</f>
        <v>0</v>
      </c>
      <c r="V2758" s="24">
        <f t="shared" si="294"/>
        <v>1756.9445209999999</v>
      </c>
      <c r="X2758" s="5">
        <f t="shared" si="297"/>
        <v>77.899999999999991</v>
      </c>
      <c r="Z2758" s="20">
        <f t="shared" si="291"/>
        <v>1834.844521</v>
      </c>
      <c r="AA2758" s="59">
        <f t="shared" si="314"/>
        <v>42769</v>
      </c>
      <c r="AB2758" s="136">
        <f>'ZE Download'!Q185/1000</f>
        <v>163.18481199999999</v>
      </c>
      <c r="AC2758" s="179">
        <f>'ZE Download'!R185/1000</f>
        <v>70.585042000000001</v>
      </c>
      <c r="AD2758" s="179">
        <f>'ZE Download'!S185/1000</f>
        <v>410.97754200000003</v>
      </c>
      <c r="AE2758" s="179">
        <f>'ZE Download'!T185/1000</f>
        <v>389.91720799999996</v>
      </c>
      <c r="AF2758" s="179">
        <f>'ZE Download'!U185/1000</f>
        <v>192.00399999999999</v>
      </c>
      <c r="AG2758" s="179">
        <f>'ZE Download'!V185/1000</f>
        <v>39.014042000000003</v>
      </c>
      <c r="AH2758" s="179">
        <f>'ZE Download'!W185/1000</f>
        <v>133.14935399999999</v>
      </c>
      <c r="AI2758" s="28">
        <f t="shared" si="300"/>
        <v>0</v>
      </c>
      <c r="AJ2758" s="179">
        <f>'ZE Download'!X185/1000</f>
        <v>15.129688</v>
      </c>
      <c r="AK2758" s="179">
        <f t="shared" si="311"/>
        <v>0</v>
      </c>
      <c r="AL2758" s="35">
        <f>'ZE Download'!Y185/1000</f>
        <v>28.637228999999998</v>
      </c>
      <c r="AM2758" s="35"/>
      <c r="AN2758" s="28"/>
      <c r="AQ2758" s="24">
        <f t="shared" si="295"/>
        <v>1442.5989169999998</v>
      </c>
      <c r="AS2758" s="47">
        <f t="shared" si="309"/>
        <v>305.55</v>
      </c>
      <c r="AU2758" s="20">
        <f t="shared" si="292"/>
        <v>1748.1489169999998</v>
      </c>
      <c r="AW2758" s="20">
        <f t="shared" si="315"/>
        <v>86.69560400000023</v>
      </c>
    </row>
    <row r="2759" spans="1:51" x14ac:dyDescent="0.25">
      <c r="A2759" t="str">
        <f>VLOOKUP($B2759,'Cushing Balance'!$C$2:$E$500,3,TRUE)</f>
        <v>52017</v>
      </c>
      <c r="B2759" s="38">
        <v>42770</v>
      </c>
      <c r="C2759" s="32"/>
      <c r="D2759" s="136">
        <f>'ZE Download'!B186/1000</f>
        <v>186.87841699999998</v>
      </c>
      <c r="E2759" s="179">
        <f>'ZE Download'!C186/1000</f>
        <v>127.429125</v>
      </c>
      <c r="F2759" s="179">
        <f>'ZE Download'!D186/1000</f>
        <v>336.18774999999999</v>
      </c>
      <c r="G2759" s="28"/>
      <c r="H2759" s="179">
        <f>'ZE Download'!E186/1000</f>
        <v>58.244270999999998</v>
      </c>
      <c r="I2759" s="179">
        <f>'ZE Download'!F186/1000</f>
        <v>52.894103999999999</v>
      </c>
      <c r="J2759" s="179">
        <f>'ZE Download'!G186/1000</f>
        <v>274.30683299999998</v>
      </c>
      <c r="K2759" s="179">
        <f>'ZE Download'!H186/1000</f>
        <v>85.316208000000003</v>
      </c>
      <c r="L2759" s="179">
        <f>'ZE Download'!I186/1000</f>
        <v>34.541832999999997</v>
      </c>
      <c r="M2759" s="180">
        <f t="shared" si="313"/>
        <v>272.49743800000005</v>
      </c>
      <c r="N2759" s="179">
        <f>'ZE Download'!K186/1000</f>
        <v>141.02291699999998</v>
      </c>
      <c r="O2759" s="179">
        <f>'ZE Download'!L186/1000</f>
        <v>83.068708000000001</v>
      </c>
      <c r="P2759" s="179">
        <f>'ZE Download'!M186/1000</f>
        <v>38.864832999999997</v>
      </c>
      <c r="Q2759" s="179">
        <f>'ZE Download'!N186/1000</f>
        <v>11.571771</v>
      </c>
      <c r="R2759" s="179">
        <f>'ZE Download'!P186/1000</f>
        <v>0</v>
      </c>
      <c r="S2759" s="180">
        <f>'ZE Download'!J186/1000</f>
        <v>272.49743800000005</v>
      </c>
      <c r="T2759" s="180">
        <f>T2758</f>
        <v>0</v>
      </c>
      <c r="V2759" s="24">
        <f t="shared" si="294"/>
        <v>1702.8242080000002</v>
      </c>
      <c r="X2759" s="5">
        <f t="shared" si="297"/>
        <v>77.899999999999991</v>
      </c>
      <c r="Z2759" s="20">
        <f t="shared" si="291"/>
        <v>1780.7242080000003</v>
      </c>
      <c r="AA2759" s="59">
        <f t="shared" si="314"/>
        <v>42770</v>
      </c>
      <c r="AB2759" s="136">
        <f>'ZE Download'!Q186/1000</f>
        <v>170.31693799999999</v>
      </c>
      <c r="AC2759" s="179">
        <f>'ZE Download'!R186/1000</f>
        <v>0</v>
      </c>
      <c r="AD2759" s="179">
        <f>'ZE Download'!S186/1000</f>
        <v>429.57289600000001</v>
      </c>
      <c r="AE2759" s="179">
        <f>'ZE Download'!T186/1000</f>
        <v>409.986312</v>
      </c>
      <c r="AF2759" s="179">
        <f>'ZE Download'!U186/1000</f>
        <v>191.05533300000002</v>
      </c>
      <c r="AG2759" s="179">
        <f>'ZE Download'!V186/1000</f>
        <v>32.991167000000004</v>
      </c>
      <c r="AH2759" s="179">
        <f>'ZE Download'!W186/1000</f>
        <v>114.45079200000001</v>
      </c>
      <c r="AI2759" s="28">
        <f t="shared" si="300"/>
        <v>0</v>
      </c>
      <c r="AJ2759" s="179">
        <f>'ZE Download'!X186/1000</f>
        <v>15.028103999999999</v>
      </c>
      <c r="AK2759" s="179">
        <f t="shared" si="311"/>
        <v>0</v>
      </c>
      <c r="AL2759" s="35">
        <f>'ZE Download'!Y186/1000</f>
        <v>0</v>
      </c>
      <c r="AM2759" s="35"/>
      <c r="AN2759" s="28"/>
      <c r="AQ2759" s="24">
        <f t="shared" si="295"/>
        <v>1363.4015420000001</v>
      </c>
      <c r="AS2759" s="47">
        <f t="shared" si="309"/>
        <v>305.55</v>
      </c>
      <c r="AU2759" s="20">
        <f t="shared" si="292"/>
        <v>1668.951542</v>
      </c>
      <c r="AW2759" s="20">
        <f t="shared" si="315"/>
        <v>211.7726660000003</v>
      </c>
      <c r="AY2759">
        <v>100</v>
      </c>
    </row>
    <row r="2760" spans="1:51" x14ac:dyDescent="0.25">
      <c r="A2760" t="str">
        <f>VLOOKUP($B2760,'Cushing Balance'!$C$2:$E$500,3,TRUE)</f>
        <v>52017</v>
      </c>
      <c r="B2760" s="38">
        <v>42771</v>
      </c>
      <c r="C2760" s="32"/>
      <c r="D2760" s="136">
        <f>'ZE Download'!B187/1000</f>
        <v>175.796896</v>
      </c>
      <c r="E2760" s="179">
        <f>'ZE Download'!C187/1000</f>
        <v>122.54264599999999</v>
      </c>
      <c r="F2760" s="179">
        <f>'ZE Download'!D187/1000</f>
        <v>338.71272899999997</v>
      </c>
      <c r="G2760" s="28"/>
      <c r="H2760" s="179">
        <f>'ZE Download'!E187/1000</f>
        <v>97.597999999999999</v>
      </c>
      <c r="I2760" s="179">
        <f>'ZE Download'!F187/1000</f>
        <v>48.164082999999998</v>
      </c>
      <c r="J2760" s="179">
        <f>'ZE Download'!G187/1000</f>
        <v>254.76010399999998</v>
      </c>
      <c r="K2760" s="179">
        <f>'ZE Download'!H187/1000</f>
        <v>76.627229</v>
      </c>
      <c r="L2760" s="179">
        <f>'ZE Download'!I187/1000</f>
        <v>34.341729000000001</v>
      </c>
      <c r="M2760" s="180">
        <f t="shared" si="313"/>
        <v>131.80266699999999</v>
      </c>
      <c r="N2760" s="179">
        <f>'ZE Download'!K187/1000</f>
        <v>142.02012500000001</v>
      </c>
      <c r="O2760" s="179">
        <f>'ZE Download'!L187/1000</f>
        <v>85.225624999999994</v>
      </c>
      <c r="P2760" s="179">
        <f>'ZE Download'!M187/1000</f>
        <v>38.690187999999999</v>
      </c>
      <c r="Q2760" s="179">
        <f>'ZE Download'!N187/1000</f>
        <v>6.7183540000000006</v>
      </c>
      <c r="R2760" s="179">
        <f>'ZE Download'!P187/1000</f>
        <v>0</v>
      </c>
      <c r="S2760" s="180">
        <f>'ZE Download'!J187/1000</f>
        <v>181.80266699999999</v>
      </c>
      <c r="T2760" s="180">
        <v>-50</v>
      </c>
      <c r="V2760" s="24">
        <f t="shared" si="294"/>
        <v>1553.0003750000001</v>
      </c>
      <c r="X2760" s="5">
        <f t="shared" si="297"/>
        <v>77.899999999999991</v>
      </c>
      <c r="Z2760" s="20">
        <f t="shared" si="291"/>
        <v>1630.9003750000002</v>
      </c>
      <c r="AA2760" s="59">
        <f t="shared" si="314"/>
        <v>42771</v>
      </c>
      <c r="AB2760" s="136">
        <f>'ZE Download'!Q187/1000</f>
        <v>161.55247900000001</v>
      </c>
      <c r="AC2760" s="179">
        <f>'ZE Download'!R187/1000</f>
        <v>177.03310399999998</v>
      </c>
      <c r="AD2760" s="179">
        <f>'ZE Download'!S187/1000</f>
        <v>436.51639599999999</v>
      </c>
      <c r="AE2760" s="179">
        <f>'ZE Download'!T187/1000</f>
        <v>303.962312</v>
      </c>
      <c r="AF2760" s="179">
        <f>'ZE Download'!U187/1000</f>
        <v>195.68002100000001</v>
      </c>
      <c r="AG2760" s="179">
        <f>'ZE Download'!V187/1000</f>
        <v>38.923707999999998</v>
      </c>
      <c r="AH2760" s="179">
        <f>'ZE Download'!W187/1000</f>
        <v>110.929875</v>
      </c>
      <c r="AI2760" s="28">
        <f t="shared" si="300"/>
        <v>0</v>
      </c>
      <c r="AJ2760" s="179">
        <f>'ZE Download'!X187/1000</f>
        <v>16.457625</v>
      </c>
      <c r="AK2760" s="179">
        <f t="shared" si="311"/>
        <v>0</v>
      </c>
      <c r="AL2760" s="35">
        <f>'ZE Download'!Y187/1000</f>
        <v>0</v>
      </c>
      <c r="AM2760" s="35"/>
      <c r="AN2760" s="28"/>
      <c r="AQ2760" s="24">
        <f t="shared" si="295"/>
        <v>1441.0555200000003</v>
      </c>
      <c r="AS2760" s="47">
        <f t="shared" si="309"/>
        <v>305.55</v>
      </c>
      <c r="AU2760" s="20">
        <f t="shared" si="292"/>
        <v>1746.6055200000003</v>
      </c>
      <c r="AW2760" s="20">
        <f t="shared" si="315"/>
        <v>-15.70514500000013</v>
      </c>
      <c r="AY2760" s="58">
        <v>100</v>
      </c>
    </row>
    <row r="2761" spans="1:51" x14ac:dyDescent="0.25">
      <c r="A2761" t="str">
        <f>VLOOKUP($B2761,'Cushing Balance'!$C$2:$E$500,3,TRUE)</f>
        <v>52017</v>
      </c>
      <c r="B2761" s="38">
        <v>42772</v>
      </c>
      <c r="C2761" s="32"/>
      <c r="D2761" s="136">
        <f>'ZE Download'!B188/1000</f>
        <v>331.81033299999996</v>
      </c>
      <c r="E2761" s="179">
        <f>'ZE Download'!C188/1000</f>
        <v>113.559</v>
      </c>
      <c r="F2761" s="179">
        <f>'ZE Download'!D188/1000</f>
        <v>297.44347899999997</v>
      </c>
      <c r="G2761" s="28"/>
      <c r="H2761" s="179">
        <f>'ZE Download'!E188/1000</f>
        <v>102.93412499999999</v>
      </c>
      <c r="I2761" s="179">
        <f>'ZE Download'!F188/1000</f>
        <v>29.318146000000002</v>
      </c>
      <c r="J2761" s="179">
        <f>'ZE Download'!G188/1000</f>
        <v>255.02279199999998</v>
      </c>
      <c r="K2761" s="179">
        <f>'ZE Download'!H188/1000</f>
        <v>82.059562</v>
      </c>
      <c r="L2761" s="179">
        <f>'ZE Download'!I188/1000</f>
        <v>34.522396000000001</v>
      </c>
      <c r="M2761" s="180">
        <f t="shared" si="313"/>
        <v>143.0685</v>
      </c>
      <c r="N2761" s="179">
        <f>'ZE Download'!K188/1000</f>
        <v>119.329792</v>
      </c>
      <c r="O2761" s="179">
        <f>'ZE Download'!L188/1000</f>
        <v>83.831082999999992</v>
      </c>
      <c r="P2761" s="179">
        <f>'ZE Download'!M188/1000</f>
        <v>38.618250000000003</v>
      </c>
      <c r="Q2761" s="179">
        <f>'ZE Download'!N188/1000</f>
        <v>6.0272920000000001</v>
      </c>
      <c r="R2761" s="179">
        <f>'ZE Download'!P188/1000</f>
        <v>0</v>
      </c>
      <c r="S2761" s="180">
        <f>'ZE Download'!J188/1000</f>
        <v>143.0685</v>
      </c>
      <c r="T2761" s="180">
        <v>0</v>
      </c>
      <c r="V2761" s="24">
        <f t="shared" si="294"/>
        <v>1637.5447499999998</v>
      </c>
      <c r="X2761" s="5">
        <f t="shared" si="297"/>
        <v>77.899999999999991</v>
      </c>
      <c r="Z2761" s="20">
        <f t="shared" si="291"/>
        <v>1715.4447499999999</v>
      </c>
      <c r="AA2761" s="59">
        <f t="shared" si="314"/>
        <v>42772</v>
      </c>
      <c r="AB2761" s="136">
        <f>'ZE Download'!Q188/1000</f>
        <v>130.98183299999999</v>
      </c>
      <c r="AC2761" s="179">
        <f>'ZE Download'!R188/1000</f>
        <v>279.72885400000001</v>
      </c>
      <c r="AD2761" s="179">
        <f>'ZE Download'!S188/1000</f>
        <v>446.0625</v>
      </c>
      <c r="AE2761" s="179">
        <f>'ZE Download'!T188/1000</f>
        <v>505.85035399999998</v>
      </c>
      <c r="AF2761" s="179">
        <f>'ZE Download'!U188/1000</f>
        <v>196.847396</v>
      </c>
      <c r="AG2761" s="179">
        <f>'ZE Download'!V188/1000</f>
        <v>39.134979000000001</v>
      </c>
      <c r="AH2761" s="179">
        <f>'ZE Download'!W188/1000</f>
        <v>70.754166999999995</v>
      </c>
      <c r="AI2761" s="28">
        <f t="shared" si="300"/>
        <v>0</v>
      </c>
      <c r="AJ2761" s="179">
        <f>'ZE Download'!X188/1000</f>
        <v>16.611957999999998</v>
      </c>
      <c r="AK2761" s="179">
        <f t="shared" si="311"/>
        <v>0</v>
      </c>
      <c r="AL2761" s="35">
        <f>'ZE Download'!Y188/1000</f>
        <v>59.660728999999996</v>
      </c>
      <c r="AM2761" s="35"/>
      <c r="AN2761" s="28"/>
      <c r="AQ2761" s="24">
        <f t="shared" si="295"/>
        <v>1745.6327699999999</v>
      </c>
      <c r="AS2761" s="47">
        <f t="shared" si="309"/>
        <v>305.55</v>
      </c>
      <c r="AU2761" s="20">
        <f t="shared" si="292"/>
        <v>2051.1827699999999</v>
      </c>
      <c r="AW2761" s="20">
        <f t="shared" si="315"/>
        <v>-235.73802000000001</v>
      </c>
      <c r="AY2761" s="58">
        <v>100</v>
      </c>
    </row>
    <row r="2762" spans="1:51" x14ac:dyDescent="0.25">
      <c r="A2762" t="str">
        <f>VLOOKUP($B2762,'Cushing Balance'!$C$2:$E$500,3,TRUE)</f>
        <v>52017</v>
      </c>
      <c r="B2762" s="38">
        <v>42773</v>
      </c>
      <c r="C2762" s="32"/>
      <c r="D2762" s="136">
        <f>'ZE Download'!B189/1000</f>
        <v>463.54572899999999</v>
      </c>
      <c r="E2762" s="179">
        <f>'ZE Download'!C189/1000</f>
        <v>152.03064600000002</v>
      </c>
      <c r="F2762" s="179">
        <f>'ZE Download'!D189/1000</f>
        <v>321.96575000000001</v>
      </c>
      <c r="G2762" s="28"/>
      <c r="H2762" s="179">
        <f>'ZE Download'!E189/1000</f>
        <v>103.3535</v>
      </c>
      <c r="I2762" s="179">
        <f>'ZE Download'!F189/1000</f>
        <v>53.291061999999997</v>
      </c>
      <c r="J2762" s="179">
        <f>'ZE Download'!G189/1000</f>
        <v>277.363021</v>
      </c>
      <c r="K2762" s="179">
        <f>'ZE Download'!H189/1000</f>
        <v>84.531041999999999</v>
      </c>
      <c r="L2762" s="179">
        <f>'ZE Download'!I189/1000</f>
        <v>34.40325</v>
      </c>
      <c r="M2762" s="180">
        <f t="shared" si="313"/>
        <v>133.000812</v>
      </c>
      <c r="N2762" s="179">
        <f>'ZE Download'!K189/1000</f>
        <v>97.056457999999992</v>
      </c>
      <c r="O2762" s="179">
        <f>'ZE Download'!L189/1000</f>
        <v>84.727312000000012</v>
      </c>
      <c r="P2762" s="179">
        <f>'ZE Download'!M189/1000</f>
        <v>38.418146</v>
      </c>
      <c r="Q2762" s="179">
        <f>'ZE Download'!N189/1000</f>
        <v>2.8945419999999999</v>
      </c>
      <c r="R2762" s="179">
        <f>'ZE Download'!P189/1000</f>
        <v>0</v>
      </c>
      <c r="S2762" s="180">
        <f>'ZE Download'!J189/1000</f>
        <v>221.000812</v>
      </c>
      <c r="T2762" s="180">
        <v>-88</v>
      </c>
      <c r="V2762" s="24">
        <f t="shared" ref="V2762:V2825" si="316">SUM(D2762:R2762)</f>
        <v>1846.5812700000001</v>
      </c>
      <c r="X2762" s="5">
        <f t="shared" si="297"/>
        <v>77.899999999999991</v>
      </c>
      <c r="Z2762" s="20">
        <f t="shared" ref="Z2762:Z2825" si="317">X2762+V2762</f>
        <v>1924.4812700000002</v>
      </c>
      <c r="AA2762" s="59">
        <f t="shared" si="314"/>
        <v>42773</v>
      </c>
      <c r="AB2762" s="136">
        <f>'ZE Download'!Q189/1000</f>
        <v>151.880292</v>
      </c>
      <c r="AC2762" s="179">
        <f>'ZE Download'!R189/1000</f>
        <v>350.67231199999998</v>
      </c>
      <c r="AD2762" s="179">
        <f>'ZE Download'!S189/1000</f>
        <v>444.06035400000002</v>
      </c>
      <c r="AE2762" s="179">
        <f>'ZE Download'!T189/1000</f>
        <v>497.48789600000003</v>
      </c>
      <c r="AF2762" s="179">
        <f>'ZE Download'!U189/1000</f>
        <v>195.08331200000001</v>
      </c>
      <c r="AG2762" s="179">
        <f>'ZE Download'!V189/1000</f>
        <v>38.389188000000004</v>
      </c>
      <c r="AH2762" s="179">
        <f>'ZE Download'!W189/1000</f>
        <v>58.862250000000003</v>
      </c>
      <c r="AI2762" s="28">
        <f t="shared" si="300"/>
        <v>0</v>
      </c>
      <c r="AJ2762" s="179">
        <f>'ZE Download'!X189/1000</f>
        <v>16.314</v>
      </c>
      <c r="AK2762" s="179">
        <f t="shared" si="311"/>
        <v>0</v>
      </c>
      <c r="AL2762" s="35">
        <f>'ZE Download'!Y189/1000</f>
        <v>50.231999999999999</v>
      </c>
      <c r="AM2762" s="35"/>
      <c r="AN2762" s="28"/>
      <c r="AQ2762" s="24">
        <f t="shared" si="295"/>
        <v>1802.9816040000001</v>
      </c>
      <c r="AS2762" s="47">
        <f t="shared" si="309"/>
        <v>305.55</v>
      </c>
      <c r="AU2762" s="20">
        <f t="shared" ref="AU2762:AU2825" si="318">AS2762+AQ2762</f>
        <v>2108.5316040000002</v>
      </c>
      <c r="AW2762" s="20">
        <f t="shared" si="315"/>
        <v>-184.05033400000002</v>
      </c>
    </row>
    <row r="2763" spans="1:51" x14ac:dyDescent="0.25">
      <c r="A2763" t="str">
        <f>VLOOKUP($B2763,'Cushing Balance'!$C$2:$E$500,3,TRUE)</f>
        <v>52017</v>
      </c>
      <c r="B2763" s="38">
        <v>42774</v>
      </c>
      <c r="C2763" s="32"/>
      <c r="D2763" s="136">
        <f>'ZE Download'!B190/1000</f>
        <v>172.40829199999999</v>
      </c>
      <c r="E2763" s="179">
        <f>'ZE Download'!C190/1000</f>
        <v>145.71087499999999</v>
      </c>
      <c r="F2763" s="179">
        <f>'ZE Download'!D190/1000</f>
        <v>69.718292000000005</v>
      </c>
      <c r="G2763" s="28"/>
      <c r="H2763" s="179">
        <f>'ZE Download'!E190/1000</f>
        <v>86.258458000000005</v>
      </c>
      <c r="I2763" s="179">
        <f>'ZE Download'!F190/1000</f>
        <v>51.650292</v>
      </c>
      <c r="J2763" s="179">
        <f>'ZE Download'!G190/1000</f>
        <v>271.49370799999997</v>
      </c>
      <c r="K2763" s="179">
        <f>'ZE Download'!H190/1000</f>
        <v>88.926979000000003</v>
      </c>
      <c r="L2763" s="179">
        <f>'ZE Download'!I190/1000</f>
        <v>34.335729000000001</v>
      </c>
      <c r="M2763" s="180">
        <f t="shared" si="313"/>
        <v>196.802167</v>
      </c>
      <c r="N2763" s="179">
        <f>'ZE Download'!K190/1000</f>
        <v>50.048082999999998</v>
      </c>
      <c r="O2763" s="179">
        <f>'ZE Download'!L190/1000</f>
        <v>85.849582999999996</v>
      </c>
      <c r="P2763" s="179">
        <f>'ZE Download'!M190/1000</f>
        <v>36.160832999999997</v>
      </c>
      <c r="Q2763" s="179">
        <f>'ZE Download'!N190/1000</f>
        <v>8.8050829999999998</v>
      </c>
      <c r="R2763" s="179">
        <f>'ZE Download'!P190/1000</f>
        <v>0</v>
      </c>
      <c r="S2763" s="180">
        <f>'ZE Download'!J190/1000</f>
        <v>196.802167</v>
      </c>
      <c r="T2763" s="180">
        <v>0</v>
      </c>
      <c r="V2763" s="24">
        <f t="shared" si="316"/>
        <v>1298.1683739999996</v>
      </c>
      <c r="X2763" s="5">
        <f t="shared" si="297"/>
        <v>77.899999999999991</v>
      </c>
      <c r="Z2763" s="20">
        <f t="shared" si="317"/>
        <v>1376.0683739999997</v>
      </c>
      <c r="AA2763" s="59">
        <f t="shared" si="314"/>
        <v>42774</v>
      </c>
      <c r="AB2763" s="136">
        <f>'ZE Download'!Q190/1000</f>
        <v>141.49235400000001</v>
      </c>
      <c r="AC2763" s="179">
        <f>'ZE Download'!R190/1000</f>
        <v>347.58810399999999</v>
      </c>
      <c r="AD2763" s="179">
        <f>'ZE Download'!S190/1000</f>
        <v>339.09633299999996</v>
      </c>
      <c r="AE2763" s="179">
        <f>'ZE Download'!T190/1000</f>
        <v>466.82064600000001</v>
      </c>
      <c r="AF2763" s="179">
        <f>'ZE Download'!U190/1000</f>
        <v>118.69054200000001</v>
      </c>
      <c r="AG2763" s="179">
        <f>'ZE Download'!V190/1000</f>
        <v>39.246457999999997</v>
      </c>
      <c r="AH2763" s="179">
        <f>'ZE Download'!W190/1000</f>
        <v>107.749583</v>
      </c>
      <c r="AI2763" s="28">
        <f t="shared" si="300"/>
        <v>0</v>
      </c>
      <c r="AJ2763" s="179">
        <f>'ZE Download'!X190/1000</f>
        <v>15.648875</v>
      </c>
      <c r="AK2763" s="179">
        <f t="shared" si="311"/>
        <v>0</v>
      </c>
      <c r="AL2763" s="35">
        <f>'ZE Download'!Y190/1000</f>
        <v>0</v>
      </c>
      <c r="AM2763" s="35"/>
      <c r="AN2763" s="28"/>
      <c r="AQ2763" s="24">
        <f t="shared" ref="AQ2763:AQ2826" si="319">SUM(AB2763:AO2763)</f>
        <v>1576.3328950000002</v>
      </c>
      <c r="AS2763" s="47">
        <f t="shared" si="309"/>
        <v>305.55</v>
      </c>
      <c r="AU2763" s="20">
        <f t="shared" si="318"/>
        <v>1881.8828950000002</v>
      </c>
      <c r="AW2763" s="20">
        <f t="shared" si="315"/>
        <v>-505.81452100000047</v>
      </c>
    </row>
    <row r="2764" spans="1:51" x14ac:dyDescent="0.25">
      <c r="A2764" t="str">
        <f>VLOOKUP($B2764,'Cushing Balance'!$C$2:$E$500,3,TRUE)</f>
        <v>52017</v>
      </c>
      <c r="B2764" s="38">
        <v>42775</v>
      </c>
      <c r="C2764" s="32"/>
      <c r="D2764" s="136">
        <f>'ZE Download'!B191/1000</f>
        <v>342.50725</v>
      </c>
      <c r="E2764" s="179">
        <f>'ZE Download'!C191/1000</f>
        <v>164.50539600000002</v>
      </c>
      <c r="F2764" s="179">
        <f>'ZE Download'!D191/1000</f>
        <v>216.99781200000001</v>
      </c>
      <c r="G2764" s="28"/>
      <c r="H2764" s="179">
        <f>'ZE Download'!E191/1000</f>
        <v>22.990228999999999</v>
      </c>
      <c r="I2764" s="179">
        <f>'ZE Download'!F191/1000</f>
        <v>60.157917000000005</v>
      </c>
      <c r="J2764" s="179">
        <f>'ZE Download'!G191/1000</f>
        <v>270.88049999999998</v>
      </c>
      <c r="K2764" s="179">
        <f>'ZE Download'!H191/1000</f>
        <v>87.645957999999993</v>
      </c>
      <c r="L2764" s="179">
        <f>'ZE Download'!I191/1000</f>
        <v>34.230978999999998</v>
      </c>
      <c r="M2764" s="180">
        <f t="shared" ref="M2764:M2795" si="320">S2764+T2764</f>
        <v>145.67622899999998</v>
      </c>
      <c r="N2764" s="179">
        <f>'ZE Download'!K191/1000</f>
        <v>49.982292000000001</v>
      </c>
      <c r="O2764" s="179">
        <f>'ZE Download'!L191/1000</f>
        <v>84.888270999999989</v>
      </c>
      <c r="P2764" s="179">
        <f>'ZE Download'!M191/1000</f>
        <v>4.5594380000000001</v>
      </c>
      <c r="Q2764" s="179">
        <f>'ZE Download'!N191/1000</f>
        <v>9.2707499999999996</v>
      </c>
      <c r="R2764" s="179">
        <f>'ZE Download'!P191/1000</f>
        <v>0</v>
      </c>
      <c r="S2764" s="180">
        <f>'ZE Download'!J191/1000</f>
        <v>145.67622899999998</v>
      </c>
      <c r="T2764" s="180">
        <f>T2763</f>
        <v>0</v>
      </c>
      <c r="V2764" s="24">
        <f t="shared" si="316"/>
        <v>1494.2930209999997</v>
      </c>
      <c r="X2764" s="5">
        <f t="shared" si="297"/>
        <v>77.899999999999991</v>
      </c>
      <c r="Z2764" s="20">
        <f t="shared" si="317"/>
        <v>1572.1930209999998</v>
      </c>
      <c r="AA2764" s="59">
        <f t="shared" ref="AA2764:AA2795" si="321">B2764</f>
        <v>42775</v>
      </c>
      <c r="AB2764" s="136">
        <f>'ZE Download'!Q191/1000</f>
        <v>145.169479</v>
      </c>
      <c r="AC2764" s="179">
        <f>'ZE Download'!R191/1000</f>
        <v>349.69606199999998</v>
      </c>
      <c r="AD2764" s="179">
        <f>'ZE Download'!S191/1000</f>
        <v>145.345</v>
      </c>
      <c r="AE2764" s="179">
        <f>'ZE Download'!T191/1000</f>
        <v>487.15672899999998</v>
      </c>
      <c r="AF2764" s="179">
        <f>'ZE Download'!U191/1000</f>
        <v>184.78289599999999</v>
      </c>
      <c r="AG2764" s="179">
        <f>'ZE Download'!V191/1000</f>
        <v>37.758167</v>
      </c>
      <c r="AH2764" s="179">
        <f>'ZE Download'!W191/1000</f>
        <v>123.40322900000001</v>
      </c>
      <c r="AI2764" s="28">
        <f t="shared" si="300"/>
        <v>0</v>
      </c>
      <c r="AJ2764" s="179">
        <f>'ZE Download'!X191/1000</f>
        <v>15.531333</v>
      </c>
      <c r="AK2764" s="179">
        <f t="shared" si="311"/>
        <v>0</v>
      </c>
      <c r="AL2764" s="35">
        <f>'ZE Download'!Y191/1000</f>
        <v>0</v>
      </c>
      <c r="AM2764" s="35"/>
      <c r="AN2764" s="28"/>
      <c r="AQ2764" s="24">
        <f t="shared" si="319"/>
        <v>1488.8428949999998</v>
      </c>
      <c r="AS2764" s="47">
        <f t="shared" si="309"/>
        <v>305.55</v>
      </c>
      <c r="AU2764" s="20">
        <f t="shared" si="318"/>
        <v>1794.3928949999997</v>
      </c>
      <c r="AW2764" s="20">
        <f t="shared" si="315"/>
        <v>-222.19987399999991</v>
      </c>
    </row>
    <row r="2765" spans="1:51" x14ac:dyDescent="0.25">
      <c r="A2765" t="str">
        <f>VLOOKUP($B2765,'Cushing Balance'!$C$2:$E$500,3,TRUE)</f>
        <v>52017</v>
      </c>
      <c r="B2765" s="38">
        <v>42776</v>
      </c>
      <c r="C2765" s="32"/>
      <c r="D2765" s="136">
        <f>'ZE Download'!B192/1000</f>
        <v>457.20772899999997</v>
      </c>
      <c r="E2765" s="179">
        <f>'ZE Download'!C192/1000</f>
        <v>194.53825000000001</v>
      </c>
      <c r="F2765" s="179">
        <f>'ZE Download'!D192/1000</f>
        <v>130.828688</v>
      </c>
      <c r="G2765" s="28"/>
      <c r="H2765" s="179">
        <f>'ZE Download'!E192/1000</f>
        <v>59.351542000000002</v>
      </c>
      <c r="I2765" s="179">
        <f>'ZE Download'!F192/1000</f>
        <v>34.507332999999996</v>
      </c>
      <c r="J2765" s="179">
        <f>'ZE Download'!G192/1000</f>
        <v>285.69095799999997</v>
      </c>
      <c r="K2765" s="179">
        <f>'ZE Download'!H192/1000</f>
        <v>84.602145999999991</v>
      </c>
      <c r="L2765" s="179">
        <f>'ZE Download'!I192/1000</f>
        <v>34.624082999999999</v>
      </c>
      <c r="M2765" s="180">
        <f t="shared" si="320"/>
        <v>233.34275</v>
      </c>
      <c r="N2765" s="179">
        <f>'ZE Download'!K192/1000</f>
        <v>99.300062000000011</v>
      </c>
      <c r="O2765" s="179">
        <f>'ZE Download'!L192/1000</f>
        <v>80.186000000000007</v>
      </c>
      <c r="P2765" s="179">
        <f>'ZE Download'!M192/1000</f>
        <v>22.891188</v>
      </c>
      <c r="Q2765" s="179">
        <f>'ZE Download'!N192/1000</f>
        <v>11.129353999999999</v>
      </c>
      <c r="R2765" s="179">
        <f>'ZE Download'!P192/1000</f>
        <v>0</v>
      </c>
      <c r="S2765" s="180">
        <f>'ZE Download'!J192/1000</f>
        <v>233.34275</v>
      </c>
      <c r="T2765" s="180">
        <f>T2764</f>
        <v>0</v>
      </c>
      <c r="V2765" s="24">
        <f t="shared" si="316"/>
        <v>1728.2000829999999</v>
      </c>
      <c r="X2765" s="5">
        <f t="shared" ref="X2765:X2828" si="322">82*0.95</f>
        <v>77.899999999999991</v>
      </c>
      <c r="Z2765" s="20">
        <f t="shared" si="317"/>
        <v>1806.100083</v>
      </c>
      <c r="AA2765" s="59">
        <f t="shared" si="321"/>
        <v>42776</v>
      </c>
      <c r="AB2765" s="136">
        <f>'ZE Download'!Q192/1000</f>
        <v>178.463021</v>
      </c>
      <c r="AC2765" s="179">
        <f>'ZE Download'!R192/1000</f>
        <v>345.451188</v>
      </c>
      <c r="AD2765" s="179">
        <f>'ZE Download'!S192/1000</f>
        <v>158.18537499999999</v>
      </c>
      <c r="AE2765" s="179">
        <f>'ZE Download'!T192/1000</f>
        <v>447.49768800000004</v>
      </c>
      <c r="AF2765" s="179">
        <f>'ZE Download'!U192/1000</f>
        <v>191.08770800000002</v>
      </c>
      <c r="AG2765" s="179">
        <f>'ZE Download'!V192/1000</f>
        <v>39.194375000000001</v>
      </c>
      <c r="AH2765" s="179">
        <f>'ZE Download'!W192/1000</f>
        <v>122.946333</v>
      </c>
      <c r="AI2765" s="28">
        <f t="shared" si="300"/>
        <v>0</v>
      </c>
      <c r="AJ2765" s="179">
        <f>'ZE Download'!X192/1000</f>
        <v>16.517312</v>
      </c>
      <c r="AK2765" s="179">
        <f t="shared" si="311"/>
        <v>0</v>
      </c>
      <c r="AL2765" s="35">
        <f>'ZE Download'!Y192/1000</f>
        <v>63.450811999999999</v>
      </c>
      <c r="AM2765" s="35"/>
      <c r="AN2765" s="28"/>
      <c r="AQ2765" s="24">
        <f t="shared" si="319"/>
        <v>1562.7938120000001</v>
      </c>
      <c r="AS2765" s="47">
        <f t="shared" si="309"/>
        <v>305.55</v>
      </c>
      <c r="AU2765" s="20">
        <f t="shared" si="318"/>
        <v>1868.3438120000001</v>
      </c>
      <c r="AW2765" s="20">
        <f t="shared" si="315"/>
        <v>-62.24372900000003</v>
      </c>
    </row>
    <row r="2766" spans="1:51" x14ac:dyDescent="0.25">
      <c r="A2766" t="str">
        <f>VLOOKUP($B2766,'Cushing Balance'!$C$2:$E$500,3,TRUE)</f>
        <v>62017</v>
      </c>
      <c r="B2766" s="38">
        <v>42777</v>
      </c>
      <c r="C2766" s="32"/>
      <c r="D2766" s="136">
        <f>'ZE Download'!B193/1000</f>
        <v>195.778604</v>
      </c>
      <c r="E2766" s="179">
        <f>'ZE Download'!C193/1000</f>
        <v>168.61758300000002</v>
      </c>
      <c r="F2766" s="179">
        <f>'ZE Download'!D193/1000</f>
        <v>285.81681199999997</v>
      </c>
      <c r="G2766" s="28"/>
      <c r="H2766" s="179">
        <f>'ZE Download'!E193/1000</f>
        <v>71.294270999999995</v>
      </c>
      <c r="I2766" s="179">
        <f>'ZE Download'!F193/1000</f>
        <v>71.736292000000006</v>
      </c>
      <c r="J2766" s="179">
        <f>'ZE Download'!G193/1000</f>
        <v>277.33272899999997</v>
      </c>
      <c r="K2766" s="179">
        <f>'ZE Download'!H193/1000</f>
        <v>82.879187999999999</v>
      </c>
      <c r="L2766" s="179">
        <f>'ZE Download'!I193/1000</f>
        <v>34.340958000000001</v>
      </c>
      <c r="M2766" s="180">
        <f t="shared" si="320"/>
        <v>133.80206200000001</v>
      </c>
      <c r="N2766" s="179">
        <f>'ZE Download'!K193/1000</f>
        <v>89.034104000000013</v>
      </c>
      <c r="O2766" s="179">
        <f>'ZE Download'!L193/1000</f>
        <v>83.354875000000007</v>
      </c>
      <c r="P2766" s="179">
        <f>'ZE Download'!M193/1000</f>
        <v>38.371875000000003</v>
      </c>
      <c r="Q2766" s="179">
        <f>'ZE Download'!N193/1000</f>
        <v>5.0597920000000007</v>
      </c>
      <c r="R2766" s="179">
        <f>'ZE Download'!P193/1000</f>
        <v>0</v>
      </c>
      <c r="S2766" s="180">
        <f>'ZE Download'!J193/1000</f>
        <v>196.80206200000001</v>
      </c>
      <c r="T2766" s="180">
        <v>-63</v>
      </c>
      <c r="V2766" s="24">
        <f t="shared" si="316"/>
        <v>1537.4191450000003</v>
      </c>
      <c r="X2766" s="5">
        <f t="shared" si="322"/>
        <v>77.899999999999991</v>
      </c>
      <c r="Z2766" s="20">
        <f t="shared" si="317"/>
        <v>1615.3191450000004</v>
      </c>
      <c r="AA2766" s="59">
        <f t="shared" si="321"/>
        <v>42777</v>
      </c>
      <c r="AB2766" s="136">
        <f>'ZE Download'!Q193/1000</f>
        <v>160.73389600000002</v>
      </c>
      <c r="AC2766" s="179">
        <f>'ZE Download'!R193/1000</f>
        <v>276.01458299999996</v>
      </c>
      <c r="AD2766" s="179">
        <f>'ZE Download'!S193/1000</f>
        <v>345.49947900000001</v>
      </c>
      <c r="AE2766" s="179">
        <f>'ZE Download'!T193/1000</f>
        <v>454.32189599999998</v>
      </c>
      <c r="AF2766" s="179">
        <f>'ZE Download'!U193/1000</f>
        <v>167.32320800000002</v>
      </c>
      <c r="AG2766" s="179">
        <f>'ZE Download'!V193/1000</f>
        <v>38.587291999999998</v>
      </c>
      <c r="AH2766" s="179">
        <f>'ZE Download'!W193/1000</f>
        <v>149.380188</v>
      </c>
      <c r="AI2766" s="28">
        <f t="shared" si="300"/>
        <v>0</v>
      </c>
      <c r="AJ2766" s="179">
        <f>'ZE Download'!X193/1000</f>
        <v>16.142478999999998</v>
      </c>
      <c r="AK2766" s="179">
        <f t="shared" si="311"/>
        <v>0</v>
      </c>
      <c r="AL2766" s="35">
        <f>'ZE Download'!Y193/1000</f>
        <v>31.964832999999999</v>
      </c>
      <c r="AM2766" s="35"/>
      <c r="AN2766" s="28"/>
      <c r="AQ2766" s="24">
        <f t="shared" si="319"/>
        <v>1639.967854</v>
      </c>
      <c r="AS2766" s="47">
        <f t="shared" si="309"/>
        <v>305.55</v>
      </c>
      <c r="AU2766" s="20">
        <f t="shared" si="318"/>
        <v>1945.5178539999999</v>
      </c>
      <c r="AW2766" s="20">
        <f t="shared" si="315"/>
        <v>-330.19870899999955</v>
      </c>
    </row>
    <row r="2767" spans="1:51" x14ac:dyDescent="0.25">
      <c r="A2767" t="str">
        <f>VLOOKUP($B2767,'Cushing Balance'!$C$2:$E$500,3,TRUE)</f>
        <v>62017</v>
      </c>
      <c r="B2767" s="38">
        <v>42778</v>
      </c>
      <c r="C2767" s="32"/>
      <c r="D2767" s="136">
        <f>'ZE Download'!B194/1000</f>
        <v>362.43799999999999</v>
      </c>
      <c r="E2767" s="179">
        <f>'ZE Download'!C194/1000</f>
        <v>138.073938</v>
      </c>
      <c r="F2767" s="179">
        <f>'ZE Download'!D194/1000</f>
        <v>253.92835399999998</v>
      </c>
      <c r="G2767" s="28"/>
      <c r="H2767" s="179">
        <f>'ZE Download'!E194/1000</f>
        <v>84.722375</v>
      </c>
      <c r="I2767" s="179">
        <f>'ZE Download'!F194/1000</f>
        <v>26.901646</v>
      </c>
      <c r="J2767" s="179">
        <f>'ZE Download'!G194/1000</f>
        <v>275.01045799999997</v>
      </c>
      <c r="K2767" s="179">
        <f>'ZE Download'!H194/1000</f>
        <v>84.530354000000003</v>
      </c>
      <c r="L2767" s="179">
        <f>'ZE Download'!I194/1000</f>
        <v>33.750228999999997</v>
      </c>
      <c r="M2767" s="180">
        <f t="shared" si="320"/>
        <v>227.74308300000001</v>
      </c>
      <c r="N2767" s="179">
        <f>'ZE Download'!K194/1000</f>
        <v>40.189188000000001</v>
      </c>
      <c r="O2767" s="179">
        <f>'ZE Download'!L194/1000</f>
        <v>85.339667000000006</v>
      </c>
      <c r="P2767" s="179">
        <f>'ZE Download'!M194/1000</f>
        <v>24.165792</v>
      </c>
      <c r="Q2767" s="179">
        <f>'ZE Download'!N194/1000</f>
        <v>8.1210620000000002</v>
      </c>
      <c r="R2767" s="179">
        <f>'ZE Download'!P194/1000</f>
        <v>0</v>
      </c>
      <c r="S2767" s="180">
        <f>'ZE Download'!J194/1000</f>
        <v>227.74308300000001</v>
      </c>
      <c r="T2767" s="180">
        <v>0</v>
      </c>
      <c r="V2767" s="24">
        <f t="shared" si="316"/>
        <v>1644.9141460000001</v>
      </c>
      <c r="X2767" s="5">
        <f t="shared" si="322"/>
        <v>77.899999999999991</v>
      </c>
      <c r="Z2767" s="20">
        <f t="shared" si="317"/>
        <v>1722.8141460000002</v>
      </c>
      <c r="AA2767" s="59">
        <f t="shared" si="321"/>
        <v>42778</v>
      </c>
      <c r="AB2767" s="136">
        <f>'ZE Download'!Q194/1000</f>
        <v>171.40087500000001</v>
      </c>
      <c r="AC2767" s="179">
        <f>'ZE Download'!R194/1000</f>
        <v>305.29708299999999</v>
      </c>
      <c r="AD2767" s="179">
        <f>'ZE Download'!S194/1000</f>
        <v>441.00997899999999</v>
      </c>
      <c r="AE2767" s="179">
        <f>'ZE Download'!T194/1000</f>
        <v>546.81714599999998</v>
      </c>
      <c r="AF2767" s="179">
        <f>'ZE Download'!U194/1000</f>
        <v>167.33679199999997</v>
      </c>
      <c r="AG2767" s="179">
        <f>'ZE Download'!V194/1000</f>
        <v>39.229438000000002</v>
      </c>
      <c r="AH2767" s="179">
        <f>'ZE Download'!W194/1000</f>
        <v>149.33470800000001</v>
      </c>
      <c r="AI2767" s="28">
        <f t="shared" si="300"/>
        <v>0</v>
      </c>
      <c r="AJ2767" s="179">
        <f>'ZE Download'!X194/1000</f>
        <v>14.694604</v>
      </c>
      <c r="AK2767" s="179">
        <f t="shared" si="311"/>
        <v>0</v>
      </c>
      <c r="AL2767" s="35">
        <f>'ZE Download'!Y194/1000</f>
        <v>0</v>
      </c>
      <c r="AM2767" s="35"/>
      <c r="AN2767" s="28"/>
      <c r="AQ2767" s="24">
        <f t="shared" si="319"/>
        <v>1835.1206250000002</v>
      </c>
      <c r="AS2767" s="47">
        <f t="shared" si="309"/>
        <v>305.55</v>
      </c>
      <c r="AU2767" s="20">
        <f t="shared" si="318"/>
        <v>2140.6706250000002</v>
      </c>
      <c r="AW2767" s="20">
        <f t="shared" si="315"/>
        <v>-417.85647900000004</v>
      </c>
    </row>
    <row r="2768" spans="1:51" x14ac:dyDescent="0.25">
      <c r="A2768" t="str">
        <f>VLOOKUP($B2768,'Cushing Balance'!$C$2:$E$500,3,TRUE)</f>
        <v>62017</v>
      </c>
      <c r="B2768" s="38">
        <v>42779</v>
      </c>
      <c r="C2768" s="32"/>
      <c r="D2768" s="136">
        <f>'ZE Download'!B195/1000</f>
        <v>416.60847899999999</v>
      </c>
      <c r="E2768" s="179">
        <f>'ZE Download'!C195/1000</f>
        <v>104.255729</v>
      </c>
      <c r="F2768" s="179">
        <f>'ZE Download'!D195/1000</f>
        <v>182.88358300000002</v>
      </c>
      <c r="G2768" s="28"/>
      <c r="H2768" s="179">
        <f>'ZE Download'!E195/1000</f>
        <v>109.56925</v>
      </c>
      <c r="I2768" s="179">
        <f>'ZE Download'!F195/1000</f>
        <v>67.281458000000001</v>
      </c>
      <c r="J2768" s="179">
        <f>'ZE Download'!G195/1000</f>
        <v>271.52945799999998</v>
      </c>
      <c r="K2768" s="179">
        <f>'ZE Download'!H195/1000</f>
        <v>77.438833000000002</v>
      </c>
      <c r="L2768" s="179">
        <f>'ZE Download'!I195/1000</f>
        <v>34.220228999999996</v>
      </c>
      <c r="M2768" s="180">
        <f t="shared" si="320"/>
        <v>195.90572899999998</v>
      </c>
      <c r="N2768" s="179">
        <f>'ZE Download'!K195/1000</f>
        <v>74.960979000000009</v>
      </c>
      <c r="O2768" s="179">
        <f>'ZE Download'!L195/1000</f>
        <v>83.486229000000009</v>
      </c>
      <c r="P2768" s="179">
        <f>'ZE Download'!M195/1000</f>
        <v>24.948042000000001</v>
      </c>
      <c r="Q2768" s="179">
        <f>'ZE Download'!N195/1000</f>
        <v>9.7870419999999996</v>
      </c>
      <c r="R2768" s="179">
        <f>'ZE Download'!P195/1000</f>
        <v>0</v>
      </c>
      <c r="S2768" s="180">
        <f>'ZE Download'!J195/1000</f>
        <v>195.90572899999998</v>
      </c>
      <c r="T2768" s="180">
        <f>T2767</f>
        <v>0</v>
      </c>
      <c r="V2768" s="24">
        <f t="shared" si="316"/>
        <v>1652.8750400000001</v>
      </c>
      <c r="X2768" s="5">
        <f t="shared" si="322"/>
        <v>77.899999999999991</v>
      </c>
      <c r="Z2768" s="20">
        <f t="shared" si="317"/>
        <v>1730.7750400000002</v>
      </c>
      <c r="AA2768" s="59">
        <f t="shared" si="321"/>
        <v>42779</v>
      </c>
      <c r="AB2768" s="136">
        <f>'ZE Download'!Q195/1000</f>
        <v>161.01695800000002</v>
      </c>
      <c r="AC2768" s="179">
        <f>'ZE Download'!R195/1000</f>
        <v>256.26208300000002</v>
      </c>
      <c r="AD2768" s="179">
        <f>'ZE Download'!S195/1000</f>
        <v>443.52416700000003</v>
      </c>
      <c r="AE2768" s="179">
        <f>'ZE Download'!T195/1000</f>
        <v>497.96554200000003</v>
      </c>
      <c r="AF2768" s="179">
        <f>'ZE Download'!U195/1000</f>
        <v>167.91302100000001</v>
      </c>
      <c r="AG2768" s="179">
        <f>'ZE Download'!V195/1000</f>
        <v>39.030811999999997</v>
      </c>
      <c r="AH2768" s="179">
        <f>'ZE Download'!W195/1000</f>
        <v>148.62197899999998</v>
      </c>
      <c r="AI2768" s="28">
        <f t="shared" si="300"/>
        <v>0</v>
      </c>
      <c r="AJ2768" s="179">
        <f>'ZE Download'!X195/1000</f>
        <v>16.618021000000002</v>
      </c>
      <c r="AK2768" s="179">
        <f t="shared" si="311"/>
        <v>0</v>
      </c>
      <c r="AL2768" s="35">
        <f>'ZE Download'!Y195/1000</f>
        <v>0</v>
      </c>
      <c r="AM2768" s="35"/>
      <c r="AN2768" s="28"/>
      <c r="AQ2768" s="24">
        <f t="shared" si="319"/>
        <v>1730.9525830000002</v>
      </c>
      <c r="AS2768" s="47">
        <f t="shared" si="309"/>
        <v>305.55</v>
      </c>
      <c r="AU2768" s="20">
        <f t="shared" si="318"/>
        <v>2036.5025830000002</v>
      </c>
      <c r="AW2768" s="20">
        <f t="shared" si="315"/>
        <v>-305.72754299999997</v>
      </c>
    </row>
    <row r="2769" spans="1:51" x14ac:dyDescent="0.25">
      <c r="A2769" t="str">
        <f>VLOOKUP($B2769,'Cushing Balance'!$C$2:$E$500,3,TRUE)</f>
        <v>62017</v>
      </c>
      <c r="B2769" s="38">
        <v>42780</v>
      </c>
      <c r="C2769" s="32"/>
      <c r="D2769" s="136">
        <f>'ZE Download'!B196/1000</f>
        <v>272.17402099999998</v>
      </c>
      <c r="E2769" s="179">
        <f>'ZE Download'!C196/1000</f>
        <v>118.66052099999999</v>
      </c>
      <c r="F2769" s="179">
        <f>'ZE Download'!D196/1000</f>
        <v>295.582604</v>
      </c>
      <c r="G2769" s="28"/>
      <c r="H2769" s="179">
        <f>'ZE Download'!E196/1000</f>
        <v>63.336750000000002</v>
      </c>
      <c r="I2769" s="179">
        <f>'ZE Download'!F196/1000</f>
        <v>48.739728999999997</v>
      </c>
      <c r="J2769" s="179">
        <f>'ZE Download'!G196/1000</f>
        <v>290.58527100000003</v>
      </c>
      <c r="K2769" s="179">
        <f>'ZE Download'!H196/1000</f>
        <v>79.034479000000005</v>
      </c>
      <c r="L2769" s="179">
        <f>'ZE Download'!I196/1000</f>
        <v>34.376438</v>
      </c>
      <c r="M2769" s="180">
        <f t="shared" si="320"/>
        <v>144.811667</v>
      </c>
      <c r="N2769" s="179">
        <f>'ZE Download'!K196/1000</f>
        <v>115.494833</v>
      </c>
      <c r="O2769" s="179">
        <f>'ZE Download'!L196/1000</f>
        <v>85.364437999999993</v>
      </c>
      <c r="P2769" s="179">
        <f>'ZE Download'!M196/1000</f>
        <v>34.089292</v>
      </c>
      <c r="Q2769" s="179">
        <f>'ZE Download'!N196/1000</f>
        <v>8.0422080000000005</v>
      </c>
      <c r="R2769" s="179">
        <f>'ZE Download'!P196/1000</f>
        <v>0</v>
      </c>
      <c r="S2769" s="180">
        <f>'ZE Download'!J196/1000</f>
        <v>144.811667</v>
      </c>
      <c r="T2769" s="180">
        <f>T2768</f>
        <v>0</v>
      </c>
      <c r="V2769" s="24">
        <f t="shared" si="316"/>
        <v>1590.2922510000001</v>
      </c>
      <c r="X2769" s="5">
        <f t="shared" si="322"/>
        <v>77.899999999999991</v>
      </c>
      <c r="Z2769" s="20">
        <f t="shared" si="317"/>
        <v>1668.1922510000002</v>
      </c>
      <c r="AA2769" s="59">
        <f t="shared" si="321"/>
        <v>42780</v>
      </c>
      <c r="AB2769" s="136">
        <f>'ZE Download'!Q196/1000</f>
        <v>174.268021</v>
      </c>
      <c r="AC2769" s="179">
        <f>'ZE Download'!R196/1000</f>
        <v>301.32864599999999</v>
      </c>
      <c r="AD2769" s="179">
        <f>'ZE Download'!S196/1000</f>
        <v>430.332583</v>
      </c>
      <c r="AE2769" s="179">
        <f>'ZE Download'!T196/1000</f>
        <v>451.232979</v>
      </c>
      <c r="AF2769" s="179">
        <f>'ZE Download'!U196/1000</f>
        <v>162.40143799999998</v>
      </c>
      <c r="AG2769" s="179">
        <f>'ZE Download'!V196/1000</f>
        <v>38.745396</v>
      </c>
      <c r="AH2769" s="179">
        <f>'ZE Download'!W196/1000</f>
        <v>150.138375</v>
      </c>
      <c r="AI2769" s="28">
        <f t="shared" si="300"/>
        <v>0</v>
      </c>
      <c r="AJ2769" s="179">
        <f>'ZE Download'!X196/1000</f>
        <v>15.159812000000001</v>
      </c>
      <c r="AK2769" s="179">
        <f t="shared" si="311"/>
        <v>0</v>
      </c>
      <c r="AL2769" s="35">
        <f>'ZE Download'!Y196/1000</f>
        <v>5.5715209999999997</v>
      </c>
      <c r="AM2769" s="35"/>
      <c r="AN2769" s="28"/>
      <c r="AQ2769" s="24">
        <f t="shared" si="319"/>
        <v>1729.1787710000001</v>
      </c>
      <c r="AS2769" s="47">
        <f t="shared" si="309"/>
        <v>305.55</v>
      </c>
      <c r="AU2769" s="20">
        <f t="shared" si="318"/>
        <v>2034.7287710000001</v>
      </c>
      <c r="AW2769" s="20">
        <f t="shared" si="315"/>
        <v>-366.53651999999988</v>
      </c>
    </row>
    <row r="2770" spans="1:51" x14ac:dyDescent="0.25">
      <c r="A2770" t="str">
        <f>VLOOKUP($B2770,'Cushing Balance'!$C$2:$E$500,3,TRUE)</f>
        <v>62017</v>
      </c>
      <c r="B2770" s="38">
        <v>42781</v>
      </c>
      <c r="C2770" s="32"/>
      <c r="D2770" s="136">
        <f>'ZE Download'!B197/1000</f>
        <v>43.210146000000002</v>
      </c>
      <c r="E2770" s="179">
        <f>'ZE Download'!C197/1000</f>
        <v>107.909583</v>
      </c>
      <c r="F2770" s="179">
        <f>'ZE Download'!D197/1000</f>
        <v>114.187229</v>
      </c>
      <c r="G2770" s="28"/>
      <c r="H2770" s="179">
        <f>'ZE Download'!E197/1000</f>
        <v>38.189250000000001</v>
      </c>
      <c r="I2770" s="179">
        <f>'ZE Download'!F197/1000</f>
        <v>26.789375</v>
      </c>
      <c r="J2770" s="179">
        <f>'ZE Download'!G197/1000</f>
        <v>290.13295799999997</v>
      </c>
      <c r="K2770" s="179">
        <f>'ZE Download'!H197/1000</f>
        <v>80.758042000000003</v>
      </c>
      <c r="L2770" s="179">
        <f>'ZE Download'!I197/1000</f>
        <v>34.399457999999996</v>
      </c>
      <c r="M2770" s="180">
        <f t="shared" si="320"/>
        <v>227.15720800000003</v>
      </c>
      <c r="N2770" s="179">
        <f>'ZE Download'!K197/1000</f>
        <v>120.631062</v>
      </c>
      <c r="O2770" s="179">
        <f>'ZE Download'!L197/1000</f>
        <v>60.521124999999998</v>
      </c>
      <c r="P2770" s="179">
        <f>'ZE Download'!M197/1000</f>
        <v>35.666333000000002</v>
      </c>
      <c r="Q2770" s="179">
        <f>'ZE Download'!N197/1000</f>
        <v>8.6593539999999987</v>
      </c>
      <c r="R2770" s="179">
        <f>'ZE Download'!P197/1000</f>
        <v>0</v>
      </c>
      <c r="S2770" s="180">
        <f>'ZE Download'!J197/1000</f>
        <v>227.15720800000003</v>
      </c>
      <c r="T2770" s="180">
        <f>T2769</f>
        <v>0</v>
      </c>
      <c r="V2770" s="24">
        <f t="shared" si="316"/>
        <v>1188.2111229999998</v>
      </c>
      <c r="X2770" s="5">
        <f t="shared" si="322"/>
        <v>77.899999999999991</v>
      </c>
      <c r="Z2770" s="20">
        <f t="shared" si="317"/>
        <v>1266.1111229999999</v>
      </c>
      <c r="AA2770" s="59">
        <f t="shared" si="321"/>
        <v>42781</v>
      </c>
      <c r="AB2770" s="136">
        <f>'ZE Download'!Q197/1000</f>
        <v>152.76512500000001</v>
      </c>
      <c r="AC2770" s="179">
        <f>'ZE Download'!R197/1000</f>
        <v>355.71935400000001</v>
      </c>
      <c r="AD2770" s="179">
        <f>'ZE Download'!S197/1000</f>
        <v>437.19008299999996</v>
      </c>
      <c r="AE2770" s="179">
        <f>'ZE Download'!T197/1000</f>
        <v>372.86768800000004</v>
      </c>
      <c r="AF2770" s="179">
        <f>'ZE Download'!U197/1000</f>
        <v>165.882542</v>
      </c>
      <c r="AG2770" s="179">
        <f>'ZE Download'!V197/1000</f>
        <v>35.235250000000001</v>
      </c>
      <c r="AH2770" s="179">
        <f>'ZE Download'!W197/1000</f>
        <v>152.85731200000001</v>
      </c>
      <c r="AI2770" s="28">
        <f t="shared" si="300"/>
        <v>0</v>
      </c>
      <c r="AJ2770" s="179">
        <f>'ZE Download'!X197/1000</f>
        <v>16.170771000000002</v>
      </c>
      <c r="AK2770" s="179">
        <f t="shared" si="311"/>
        <v>0</v>
      </c>
      <c r="AL2770" s="35">
        <f>'ZE Download'!Y197/1000</f>
        <v>1.0871459999999999</v>
      </c>
      <c r="AM2770" s="35"/>
      <c r="AN2770" s="28"/>
      <c r="AQ2770" s="24">
        <f t="shared" si="319"/>
        <v>1689.7752710000002</v>
      </c>
      <c r="AS2770" s="47">
        <f>315*0.97-120</f>
        <v>185.55</v>
      </c>
      <c r="AU2770" s="20">
        <f t="shared" si="318"/>
        <v>1875.3252710000002</v>
      </c>
      <c r="AW2770" s="20">
        <f t="shared" si="315"/>
        <v>-609.21414800000025</v>
      </c>
    </row>
    <row r="2771" spans="1:51" x14ac:dyDescent="0.25">
      <c r="A2771" t="str">
        <f>VLOOKUP($B2771,'Cushing Balance'!$C$2:$E$500,3,TRUE)</f>
        <v>62017</v>
      </c>
      <c r="B2771" s="38">
        <v>42782</v>
      </c>
      <c r="C2771" s="32"/>
      <c r="D2771" s="136">
        <f>'ZE Download'!B198/1000</f>
        <v>367.22897899999998</v>
      </c>
      <c r="E2771" s="179">
        <f>'ZE Download'!C198/1000</f>
        <v>202.92091699999997</v>
      </c>
      <c r="F2771" s="179">
        <f>'ZE Download'!D198/1000</f>
        <v>249.08283300000002</v>
      </c>
      <c r="G2771" s="28"/>
      <c r="H2771" s="179">
        <f>'ZE Download'!E198/1000</f>
        <v>15.194875</v>
      </c>
      <c r="I2771" s="179">
        <f>'ZE Download'!F198/1000</f>
        <v>56.135396</v>
      </c>
      <c r="J2771" s="179">
        <f>'ZE Download'!G198/1000</f>
        <v>306.624979</v>
      </c>
      <c r="K2771" s="179">
        <f>'ZE Download'!H198/1000</f>
        <v>81.760770999999991</v>
      </c>
      <c r="L2771" s="179">
        <f>'ZE Download'!I198/1000</f>
        <v>34.292208000000002</v>
      </c>
      <c r="M2771" s="180">
        <f t="shared" si="320"/>
        <v>122.03868800000001</v>
      </c>
      <c r="N2771" s="179">
        <f>'ZE Download'!K198/1000</f>
        <v>119.764208</v>
      </c>
      <c r="O2771" s="179">
        <f>'ZE Download'!L198/1000</f>
        <v>83.701791999999998</v>
      </c>
      <c r="P2771" s="179">
        <f>'ZE Download'!M198/1000</f>
        <v>38.504478999999996</v>
      </c>
      <c r="Q2771" s="179">
        <f>'ZE Download'!N198/1000</f>
        <v>8.7163330000000006</v>
      </c>
      <c r="R2771" s="179">
        <f>'ZE Download'!P198/1000</f>
        <v>0</v>
      </c>
      <c r="S2771" s="180">
        <f>'ZE Download'!J198/1000</f>
        <v>192.03868800000001</v>
      </c>
      <c r="T2771" s="180">
        <v>-70</v>
      </c>
      <c r="V2771" s="24">
        <f t="shared" si="316"/>
        <v>1685.9664580000003</v>
      </c>
      <c r="X2771" s="5">
        <f t="shared" si="322"/>
        <v>77.899999999999991</v>
      </c>
      <c r="Z2771" s="20">
        <f t="shared" si="317"/>
        <v>1763.8664580000004</v>
      </c>
      <c r="AA2771" s="59">
        <f t="shared" si="321"/>
        <v>42782</v>
      </c>
      <c r="AB2771" s="136">
        <f>'ZE Download'!Q198/1000</f>
        <v>173.02939600000002</v>
      </c>
      <c r="AC2771" s="179">
        <f>'ZE Download'!R198/1000</f>
        <v>366.52266700000001</v>
      </c>
      <c r="AD2771" s="179">
        <f>'ZE Download'!S198/1000</f>
        <v>434.546875</v>
      </c>
      <c r="AE2771" s="179">
        <f>'ZE Download'!T198/1000</f>
        <v>386.11758299999997</v>
      </c>
      <c r="AF2771" s="179">
        <f>'ZE Download'!U198/1000</f>
        <v>167.869125</v>
      </c>
      <c r="AG2771" s="179">
        <f>'ZE Download'!V198/1000</f>
        <v>38.811228999999997</v>
      </c>
      <c r="AH2771" s="179">
        <f>'ZE Download'!W198/1000</f>
        <v>148.76204199999998</v>
      </c>
      <c r="AI2771" s="28">
        <f t="shared" si="300"/>
        <v>0</v>
      </c>
      <c r="AJ2771" s="179">
        <f>'ZE Download'!X198/1000</f>
        <v>16.281874999999999</v>
      </c>
      <c r="AK2771" s="179">
        <f t="shared" si="311"/>
        <v>0</v>
      </c>
      <c r="AL2771" s="35">
        <f>'ZE Download'!Y198/1000</f>
        <v>0</v>
      </c>
      <c r="AM2771" s="35"/>
      <c r="AN2771" s="28"/>
      <c r="AQ2771" s="24">
        <f t="shared" si="319"/>
        <v>1731.9407919999999</v>
      </c>
      <c r="AS2771" s="47">
        <f t="shared" ref="AS2771:AS2776" si="323">315*0.97-120</f>
        <v>185.55</v>
      </c>
      <c r="AU2771" s="20">
        <f t="shared" si="318"/>
        <v>1917.4907919999998</v>
      </c>
      <c r="AW2771" s="20">
        <f t="shared" si="315"/>
        <v>-153.62433399999941</v>
      </c>
    </row>
    <row r="2772" spans="1:51" x14ac:dyDescent="0.25">
      <c r="A2772" t="str">
        <f>VLOOKUP($B2772,'Cushing Balance'!$C$2:$E$500,3,TRUE)</f>
        <v>62017</v>
      </c>
      <c r="B2772" s="38">
        <v>42783</v>
      </c>
      <c r="C2772" s="32"/>
      <c r="D2772" s="136">
        <f>'ZE Download'!B199/1000</f>
        <v>256.137833</v>
      </c>
      <c r="E2772" s="179">
        <f>'ZE Download'!C199/1000</f>
        <v>178.89291699999998</v>
      </c>
      <c r="F2772" s="179">
        <f>'ZE Download'!D199/1000</f>
        <v>375.19758300000001</v>
      </c>
      <c r="G2772" s="28"/>
      <c r="H2772" s="179">
        <f>'ZE Download'!E199/1000</f>
        <v>35.025021000000002</v>
      </c>
      <c r="I2772" s="179">
        <f>'ZE Download'!F199/1000</f>
        <v>51.259478999999999</v>
      </c>
      <c r="J2772" s="179">
        <f>'ZE Download'!G199/1000</f>
        <v>321.01829200000003</v>
      </c>
      <c r="K2772" s="179">
        <f>'ZE Download'!H199/1000</f>
        <v>83.226042000000007</v>
      </c>
      <c r="L2772" s="179">
        <f>'ZE Download'!I199/1000</f>
        <v>34.044125000000001</v>
      </c>
      <c r="M2772" s="180">
        <f t="shared" si="320"/>
        <v>199.845979</v>
      </c>
      <c r="N2772" s="179">
        <f>'ZE Download'!K199/1000</f>
        <v>118.677792</v>
      </c>
      <c r="O2772" s="179">
        <f>'ZE Download'!L199/1000</f>
        <v>82.365707999999998</v>
      </c>
      <c r="P2772" s="179">
        <f>'ZE Download'!M199/1000</f>
        <v>36.201332999999998</v>
      </c>
      <c r="Q2772" s="179">
        <f>'ZE Download'!N199/1000</f>
        <v>8.0963119999999993</v>
      </c>
      <c r="R2772" s="179">
        <f>'ZE Download'!P199/1000</f>
        <v>0</v>
      </c>
      <c r="S2772" s="180">
        <f>'ZE Download'!J199/1000</f>
        <v>199.845979</v>
      </c>
      <c r="T2772" s="180">
        <v>0</v>
      </c>
      <c r="V2772" s="24">
        <f t="shared" si="316"/>
        <v>1779.9884159999997</v>
      </c>
      <c r="X2772" s="5">
        <f t="shared" si="322"/>
        <v>77.899999999999991</v>
      </c>
      <c r="Z2772" s="20">
        <f t="shared" si="317"/>
        <v>1857.8884159999998</v>
      </c>
      <c r="AA2772" s="59">
        <f t="shared" si="321"/>
        <v>42783</v>
      </c>
      <c r="AB2772" s="136">
        <f>'ZE Download'!Q199/1000</f>
        <v>158.31685399999998</v>
      </c>
      <c r="AC2772" s="179">
        <f>'ZE Download'!R199/1000</f>
        <v>353.21852100000001</v>
      </c>
      <c r="AD2772" s="179">
        <f>'ZE Download'!S199/1000</f>
        <v>443.93168800000001</v>
      </c>
      <c r="AE2772" s="179">
        <f>'ZE Download'!T199/1000</f>
        <v>393.28147899999999</v>
      </c>
      <c r="AF2772" s="179">
        <f>'ZE Download'!U199/1000</f>
        <v>170.30237500000001</v>
      </c>
      <c r="AG2772" s="179">
        <f>'ZE Download'!V199/1000</f>
        <v>38.035125000000001</v>
      </c>
      <c r="AH2772" s="179">
        <f>'ZE Download'!W199/1000</f>
        <v>150.73308300000002</v>
      </c>
      <c r="AI2772" s="28">
        <f t="shared" si="300"/>
        <v>0</v>
      </c>
      <c r="AJ2772" s="179">
        <f>'ZE Download'!X199/1000</f>
        <v>16.866582999999999</v>
      </c>
      <c r="AK2772" s="179">
        <f t="shared" si="311"/>
        <v>0</v>
      </c>
      <c r="AL2772" s="35">
        <f>'ZE Download'!Y199/1000</f>
        <v>14.486688000000001</v>
      </c>
      <c r="AM2772" s="35"/>
      <c r="AN2772" s="28"/>
      <c r="AQ2772" s="24">
        <f t="shared" si="319"/>
        <v>1739.1723960000002</v>
      </c>
      <c r="AS2772" s="47">
        <f t="shared" si="323"/>
        <v>185.55</v>
      </c>
      <c r="AU2772" s="20">
        <f t="shared" si="318"/>
        <v>1924.7223960000001</v>
      </c>
      <c r="AW2772" s="20">
        <f t="shared" si="315"/>
        <v>8.1660199999996621</v>
      </c>
      <c r="AY2772">
        <v>75</v>
      </c>
    </row>
    <row r="2773" spans="1:51" x14ac:dyDescent="0.25">
      <c r="A2773" t="str">
        <f>VLOOKUP($B2773,'Cushing Balance'!$C$2:$E$500,3,TRUE)</f>
        <v>72017</v>
      </c>
      <c r="B2773" s="38">
        <v>42784</v>
      </c>
      <c r="C2773" s="32"/>
      <c r="D2773" s="136">
        <f>'ZE Download'!B200/1000</f>
        <v>521.39414599999998</v>
      </c>
      <c r="E2773" s="179">
        <f>'ZE Download'!C200/1000</f>
        <v>150.51362499999999</v>
      </c>
      <c r="F2773" s="179">
        <f>'ZE Download'!D200/1000</f>
        <v>284.12672900000001</v>
      </c>
      <c r="G2773" s="28"/>
      <c r="H2773" s="179">
        <f>'ZE Download'!E200/1000</f>
        <v>25.346979000000001</v>
      </c>
      <c r="I2773" s="179">
        <f>'ZE Download'!F200/1000</f>
        <v>56.876438</v>
      </c>
      <c r="J2773" s="179">
        <f>'ZE Download'!G200/1000</f>
        <v>293.99595799999997</v>
      </c>
      <c r="K2773" s="179">
        <f>'ZE Download'!H200/1000</f>
        <v>74.829521</v>
      </c>
      <c r="L2773" s="179">
        <f>'ZE Download'!I200/1000</f>
        <v>33.966875000000002</v>
      </c>
      <c r="M2773" s="180">
        <f t="shared" si="320"/>
        <v>125.528896</v>
      </c>
      <c r="N2773" s="179">
        <f>'ZE Download'!K200/1000</f>
        <v>91.090937999999994</v>
      </c>
      <c r="O2773" s="179">
        <f>'ZE Download'!L200/1000</f>
        <v>82.579270999999991</v>
      </c>
      <c r="P2773" s="179">
        <f>'ZE Download'!M200/1000</f>
        <v>38.235875</v>
      </c>
      <c r="Q2773" s="179">
        <f>'ZE Download'!N200/1000</f>
        <v>3.977271</v>
      </c>
      <c r="R2773" s="179">
        <f>'ZE Download'!P200/1000</f>
        <v>0</v>
      </c>
      <c r="S2773" s="180">
        <f>'ZE Download'!J200/1000</f>
        <v>214.528896</v>
      </c>
      <c r="T2773" s="180">
        <v>-89</v>
      </c>
      <c r="V2773" s="24">
        <f t="shared" si="316"/>
        <v>1782.4625220000003</v>
      </c>
      <c r="X2773" s="5">
        <f t="shared" si="322"/>
        <v>77.899999999999991</v>
      </c>
      <c r="Z2773" s="20">
        <f t="shared" si="317"/>
        <v>1860.3625220000004</v>
      </c>
      <c r="AA2773" s="59">
        <f t="shared" si="321"/>
        <v>42784</v>
      </c>
      <c r="AB2773" s="136">
        <f>'ZE Download'!Q200/1000</f>
        <v>161.887854</v>
      </c>
      <c r="AC2773" s="179">
        <f>'ZE Download'!R200/1000</f>
        <v>356.47289599999999</v>
      </c>
      <c r="AD2773" s="179">
        <f>'ZE Download'!S200/1000</f>
        <v>420.91664600000001</v>
      </c>
      <c r="AE2773" s="179">
        <f>'ZE Download'!T200/1000</f>
        <v>447.194771</v>
      </c>
      <c r="AF2773" s="179">
        <f>'ZE Download'!U200/1000</f>
        <v>166.33591699999999</v>
      </c>
      <c r="AG2773" s="179">
        <f>'ZE Download'!V200/1000</f>
        <v>38.662332999999997</v>
      </c>
      <c r="AH2773" s="179">
        <f>'ZE Download'!W200/1000</f>
        <v>146.89250000000001</v>
      </c>
      <c r="AI2773" s="28">
        <f t="shared" ref="AI2773:AI2836" si="324">AVERAGE(AI2758:AI2772)</f>
        <v>0</v>
      </c>
      <c r="AJ2773" s="179">
        <f>'ZE Download'!X200/1000</f>
        <v>16.960438</v>
      </c>
      <c r="AK2773" s="179">
        <f t="shared" si="311"/>
        <v>0</v>
      </c>
      <c r="AL2773" s="35">
        <f>'ZE Download'!Y200/1000</f>
        <v>54.763458</v>
      </c>
      <c r="AM2773" s="35"/>
      <c r="AN2773" s="28"/>
      <c r="AQ2773" s="24">
        <f t="shared" si="319"/>
        <v>1810.0868130000001</v>
      </c>
      <c r="AS2773" s="47">
        <f t="shared" si="323"/>
        <v>185.55</v>
      </c>
      <c r="AU2773" s="20">
        <f t="shared" si="318"/>
        <v>1995.6368130000001</v>
      </c>
      <c r="AW2773" s="20">
        <f t="shared" si="315"/>
        <v>-60.274290999999721</v>
      </c>
      <c r="AY2773" s="58">
        <v>75</v>
      </c>
    </row>
    <row r="2774" spans="1:51" x14ac:dyDescent="0.25">
      <c r="A2774" t="str">
        <f>VLOOKUP($B2774,'Cushing Balance'!$C$2:$E$500,3,TRUE)</f>
        <v>72017</v>
      </c>
      <c r="B2774" s="38">
        <v>42785</v>
      </c>
      <c r="C2774" s="32"/>
      <c r="D2774" s="136">
        <f>'ZE Download'!B201/1000</f>
        <v>322.61235399999998</v>
      </c>
      <c r="E2774" s="179">
        <f>'ZE Download'!C201/1000</f>
        <v>114.512271</v>
      </c>
      <c r="F2774" s="179">
        <f>'ZE Download'!D201/1000</f>
        <v>311.30881199999999</v>
      </c>
      <c r="G2774" s="28"/>
      <c r="H2774" s="179">
        <f>'ZE Download'!E201/1000</f>
        <v>28.664000000000001</v>
      </c>
      <c r="I2774" s="179">
        <f>'ZE Download'!F201/1000</f>
        <v>53.494917000000001</v>
      </c>
      <c r="J2774" s="179">
        <f>'ZE Download'!G201/1000</f>
        <v>307.95068800000001</v>
      </c>
      <c r="K2774" s="179">
        <f>'ZE Download'!H201/1000</f>
        <v>71.565812000000008</v>
      </c>
      <c r="L2774" s="179">
        <f>'ZE Download'!I201/1000</f>
        <v>34.382311999999999</v>
      </c>
      <c r="M2774" s="180">
        <f t="shared" si="320"/>
        <v>195.37641699999998</v>
      </c>
      <c r="N2774" s="179">
        <f>'ZE Download'!K201/1000</f>
        <v>44.483521000000003</v>
      </c>
      <c r="O2774" s="179">
        <f>'ZE Download'!L201/1000</f>
        <v>56.273645999999999</v>
      </c>
      <c r="P2774" s="179">
        <f>'ZE Download'!M201/1000</f>
        <v>38.239521000000003</v>
      </c>
      <c r="Q2774" s="179">
        <f>'ZE Download'!N201/1000</f>
        <v>5.5703959999999997</v>
      </c>
      <c r="R2774" s="179">
        <f>'ZE Download'!P201/1000</f>
        <v>0</v>
      </c>
      <c r="S2774" s="180">
        <f>'ZE Download'!J201/1000</f>
        <v>195.37641699999998</v>
      </c>
      <c r="T2774" s="180">
        <v>0</v>
      </c>
      <c r="V2774" s="24">
        <f t="shared" si="316"/>
        <v>1584.434667</v>
      </c>
      <c r="X2774" s="5">
        <f t="shared" si="322"/>
        <v>77.899999999999991</v>
      </c>
      <c r="Z2774" s="20">
        <f t="shared" si="317"/>
        <v>1662.3346670000001</v>
      </c>
      <c r="AA2774" s="59">
        <f t="shared" si="321"/>
        <v>42785</v>
      </c>
      <c r="AB2774" s="136">
        <f>'ZE Download'!Q201/1000</f>
        <v>171.48695800000002</v>
      </c>
      <c r="AC2774" s="179">
        <f>'ZE Download'!R201/1000</f>
        <v>355.39652100000001</v>
      </c>
      <c r="AD2774" s="179">
        <f>'ZE Download'!S201/1000</f>
        <v>415.48616700000002</v>
      </c>
      <c r="AE2774" s="179">
        <f>'ZE Download'!T201/1000</f>
        <v>439.29997900000001</v>
      </c>
      <c r="AF2774" s="179">
        <f>'ZE Download'!U201/1000</f>
        <v>164.129875</v>
      </c>
      <c r="AG2774" s="179">
        <f>'ZE Download'!V201/1000</f>
        <v>37.790999999999997</v>
      </c>
      <c r="AH2774" s="179">
        <f>'ZE Download'!W201/1000</f>
        <v>85.25</v>
      </c>
      <c r="AI2774" s="28">
        <f t="shared" si="324"/>
        <v>0</v>
      </c>
      <c r="AJ2774" s="179">
        <f>'ZE Download'!X201/1000</f>
        <v>17.110542000000002</v>
      </c>
      <c r="AK2774" s="179">
        <f t="shared" si="311"/>
        <v>0</v>
      </c>
      <c r="AL2774" s="35">
        <f>'ZE Download'!Y201/1000</f>
        <v>9.2912710000000001</v>
      </c>
      <c r="AM2774" s="35"/>
      <c r="AN2774" s="28"/>
      <c r="AQ2774" s="24">
        <f t="shared" si="319"/>
        <v>1695.242313</v>
      </c>
      <c r="AS2774" s="47">
        <f t="shared" si="323"/>
        <v>185.55</v>
      </c>
      <c r="AU2774" s="20">
        <f t="shared" si="318"/>
        <v>1880.7923129999999</v>
      </c>
      <c r="AW2774" s="20">
        <f t="shared" si="315"/>
        <v>-143.45764599999984</v>
      </c>
      <c r="AY2774" s="58">
        <v>75</v>
      </c>
    </row>
    <row r="2775" spans="1:51" x14ac:dyDescent="0.25">
      <c r="A2775" t="str">
        <f>VLOOKUP($B2775,'Cushing Balance'!$C$2:$E$500,3,TRUE)</f>
        <v>72017</v>
      </c>
      <c r="B2775" s="38">
        <v>42786</v>
      </c>
      <c r="C2775" s="32"/>
      <c r="D2775" s="136">
        <f>'ZE Download'!B202/1000</f>
        <v>547.32956200000001</v>
      </c>
      <c r="E2775" s="179">
        <f>'ZE Download'!C202/1000</f>
        <v>98.584270999999987</v>
      </c>
      <c r="F2775" s="179">
        <f>'ZE Download'!D202/1000</f>
        <v>297.50591700000001</v>
      </c>
      <c r="G2775" s="28"/>
      <c r="H2775" s="179">
        <f>'ZE Download'!E202/1000</f>
        <v>85.273167000000001</v>
      </c>
      <c r="I2775" s="179">
        <f>'ZE Download'!F202/1000</f>
        <v>45.944042000000003</v>
      </c>
      <c r="J2775" s="179">
        <f>'ZE Download'!G202/1000</f>
        <v>305.34956199999999</v>
      </c>
      <c r="K2775" s="179">
        <f>'ZE Download'!H202/1000</f>
        <v>78.544854000000001</v>
      </c>
      <c r="L2775" s="179">
        <f>'ZE Download'!I202/1000</f>
        <v>34.151000000000003</v>
      </c>
      <c r="M2775" s="180">
        <f t="shared" si="320"/>
        <v>254.190021</v>
      </c>
      <c r="N2775" s="179">
        <f>'ZE Download'!K202/1000</f>
        <v>94.257895999999988</v>
      </c>
      <c r="O2775" s="179">
        <f>'ZE Download'!L202/1000</f>
        <v>80.126270999999988</v>
      </c>
      <c r="P2775" s="179">
        <f>'ZE Download'!M202/1000</f>
        <v>39.263396</v>
      </c>
      <c r="Q2775" s="179">
        <f>'ZE Download'!N202/1000</f>
        <v>4.1959379999999999</v>
      </c>
      <c r="R2775" s="179">
        <f>'ZE Download'!P202/1000</f>
        <v>0</v>
      </c>
      <c r="S2775" s="180">
        <f>'ZE Download'!J202/1000</f>
        <v>254.190021</v>
      </c>
      <c r="T2775" s="180">
        <f>T2774</f>
        <v>0</v>
      </c>
      <c r="V2775" s="24">
        <f t="shared" si="316"/>
        <v>1964.7158970000005</v>
      </c>
      <c r="X2775" s="5">
        <f t="shared" si="322"/>
        <v>77.899999999999991</v>
      </c>
      <c r="Z2775" s="20">
        <f t="shared" si="317"/>
        <v>2042.6158970000006</v>
      </c>
      <c r="AA2775" s="59">
        <f t="shared" si="321"/>
        <v>42786</v>
      </c>
      <c r="AB2775" s="136">
        <f>'ZE Download'!Q202/1000</f>
        <v>150.275125</v>
      </c>
      <c r="AC2775" s="179">
        <f>'ZE Download'!R202/1000</f>
        <v>224.20904199999998</v>
      </c>
      <c r="AD2775" s="179">
        <f>'ZE Download'!S202/1000</f>
        <v>389.938896</v>
      </c>
      <c r="AE2775" s="179">
        <f>'ZE Download'!T202/1000</f>
        <v>475.11254200000002</v>
      </c>
      <c r="AF2775" s="179">
        <f>'ZE Download'!U202/1000</f>
        <v>162.88133300000001</v>
      </c>
      <c r="AG2775" s="179">
        <f>'ZE Download'!V202/1000</f>
        <v>33.130938</v>
      </c>
      <c r="AH2775" s="179">
        <f>'ZE Download'!W202/1000</f>
        <v>53.526021</v>
      </c>
      <c r="AI2775" s="28">
        <f t="shared" si="324"/>
        <v>0</v>
      </c>
      <c r="AJ2775" s="179">
        <f>'ZE Download'!X202/1000</f>
        <v>12.115437999999999</v>
      </c>
      <c r="AK2775" s="179">
        <f t="shared" si="311"/>
        <v>0</v>
      </c>
      <c r="AL2775" s="35">
        <f>'ZE Download'!Y202/1000</f>
        <v>0</v>
      </c>
      <c r="AM2775" s="35"/>
      <c r="AN2775" s="28"/>
      <c r="AQ2775" s="24">
        <f t="shared" si="319"/>
        <v>1501.189335</v>
      </c>
      <c r="AS2775" s="47">
        <f t="shared" si="323"/>
        <v>185.55</v>
      </c>
      <c r="AU2775" s="20">
        <f t="shared" si="318"/>
        <v>1686.739335</v>
      </c>
      <c r="AW2775" s="20">
        <f t="shared" si="315"/>
        <v>430.8765620000006</v>
      </c>
      <c r="AY2775" s="58">
        <v>75</v>
      </c>
    </row>
    <row r="2776" spans="1:51" x14ac:dyDescent="0.25">
      <c r="A2776" t="str">
        <f>VLOOKUP($B2776,'Cushing Balance'!$C$2:$E$500,3,TRUE)</f>
        <v>72017</v>
      </c>
      <c r="B2776" s="38">
        <v>42787</v>
      </c>
      <c r="C2776" s="32"/>
      <c r="D2776" s="136">
        <f>'ZE Download'!B203/1000</f>
        <v>275.50131199999998</v>
      </c>
      <c r="E2776" s="179">
        <f>'ZE Download'!C203/1000</f>
        <v>142.62852100000001</v>
      </c>
      <c r="F2776" s="179">
        <f>'ZE Download'!D203/1000</f>
        <v>276.15672899999998</v>
      </c>
      <c r="G2776" s="28"/>
      <c r="H2776" s="179">
        <f>'ZE Download'!E203/1000</f>
        <v>27.635187999999999</v>
      </c>
      <c r="I2776" s="179">
        <f>'ZE Download'!F203/1000</f>
        <v>34.337249999999997</v>
      </c>
      <c r="J2776" s="179">
        <f>'ZE Download'!G203/1000</f>
        <v>296.20381199999997</v>
      </c>
      <c r="K2776" s="179">
        <f>'ZE Download'!H203/1000</f>
        <v>84.562583000000004</v>
      </c>
      <c r="L2776" s="179">
        <f>'ZE Download'!I203/1000</f>
        <v>33.416249999999998</v>
      </c>
      <c r="M2776" s="180">
        <f t="shared" si="320"/>
        <v>178.43979199999998</v>
      </c>
      <c r="N2776" s="179">
        <f>'ZE Download'!K203/1000</f>
        <v>119.989042</v>
      </c>
      <c r="O2776" s="179">
        <f>'ZE Download'!L203/1000</f>
        <v>30.263978999999999</v>
      </c>
      <c r="P2776" s="179">
        <f>'ZE Download'!M203/1000</f>
        <v>39.802561999999995</v>
      </c>
      <c r="Q2776" s="179">
        <f>'ZE Download'!N203/1000</f>
        <v>3.9717500000000001</v>
      </c>
      <c r="R2776" s="179">
        <f>'ZE Download'!P203/1000</f>
        <v>0</v>
      </c>
      <c r="S2776" s="180">
        <f>'ZE Download'!J203/1000</f>
        <v>178.43979199999998</v>
      </c>
      <c r="T2776" s="180">
        <f>T2775</f>
        <v>0</v>
      </c>
      <c r="V2776" s="24">
        <f t="shared" si="316"/>
        <v>1542.9087699999998</v>
      </c>
      <c r="X2776" s="5">
        <f t="shared" si="322"/>
        <v>77.899999999999991</v>
      </c>
      <c r="Z2776" s="20">
        <f t="shared" si="317"/>
        <v>1620.8087699999999</v>
      </c>
      <c r="AA2776" s="59">
        <f t="shared" si="321"/>
        <v>42787</v>
      </c>
      <c r="AB2776" s="136">
        <f>'ZE Download'!Q203/1000</f>
        <v>111.99556200000001</v>
      </c>
      <c r="AC2776" s="179">
        <f>'ZE Download'!R203/1000</f>
        <v>198.266312</v>
      </c>
      <c r="AD2776" s="179">
        <f>'ZE Download'!S203/1000</f>
        <v>352.60041699999999</v>
      </c>
      <c r="AE2776" s="179">
        <f>'ZE Download'!T203/1000</f>
        <v>492.39943800000003</v>
      </c>
      <c r="AF2776" s="179">
        <f>'ZE Download'!U203/1000</f>
        <v>162.553979</v>
      </c>
      <c r="AG2776" s="179">
        <f>'ZE Download'!V203/1000</f>
        <v>37.878228999999997</v>
      </c>
      <c r="AH2776" s="179">
        <f>'ZE Download'!W203/1000</f>
        <v>167.394667</v>
      </c>
      <c r="AI2776" s="28">
        <f t="shared" si="324"/>
        <v>0</v>
      </c>
      <c r="AJ2776" s="179">
        <f>'ZE Download'!X203/1000</f>
        <v>16.784728999999999</v>
      </c>
      <c r="AK2776" s="179">
        <f t="shared" si="311"/>
        <v>0</v>
      </c>
      <c r="AL2776" s="35">
        <f>'ZE Download'!Y203/1000</f>
        <v>0</v>
      </c>
      <c r="AM2776" s="35"/>
      <c r="AN2776" s="28"/>
      <c r="AQ2776" s="24">
        <f t="shared" si="319"/>
        <v>1539.873333</v>
      </c>
      <c r="AS2776" s="47">
        <f t="shared" si="323"/>
        <v>185.55</v>
      </c>
      <c r="AU2776" s="20">
        <f t="shared" si="318"/>
        <v>1725.423333</v>
      </c>
      <c r="AW2776" s="20">
        <f t="shared" si="315"/>
        <v>-29.614563000000089</v>
      </c>
      <c r="AY2776" s="58">
        <v>75</v>
      </c>
    </row>
    <row r="2777" spans="1:51" x14ac:dyDescent="0.25">
      <c r="A2777" t="str">
        <f>VLOOKUP($B2777,'Cushing Balance'!$C$2:$E$500,3,TRUE)</f>
        <v>72017</v>
      </c>
      <c r="B2777" s="38">
        <v>42788</v>
      </c>
      <c r="C2777" s="32"/>
      <c r="D2777" s="136">
        <f>'ZE Download'!B204/1000</f>
        <v>634.76475000000005</v>
      </c>
      <c r="E2777" s="179">
        <f>'ZE Download'!C204/1000</f>
        <v>151.10081200000002</v>
      </c>
      <c r="F2777" s="179">
        <f>'ZE Download'!D204/1000</f>
        <v>277.34856199999996</v>
      </c>
      <c r="G2777" s="28"/>
      <c r="H2777" s="179">
        <f>'ZE Download'!E204/1000</f>
        <v>26.097832999999998</v>
      </c>
      <c r="I2777" s="179">
        <f>'ZE Download'!F204/1000</f>
        <v>76.815104000000005</v>
      </c>
      <c r="J2777" s="179">
        <f>'ZE Download'!G204/1000</f>
        <v>324.768438</v>
      </c>
      <c r="K2777" s="179">
        <f>'ZE Download'!H204/1000</f>
        <v>98.867520999999996</v>
      </c>
      <c r="L2777" s="179">
        <f>'ZE Download'!I204/1000</f>
        <v>34.061604000000003</v>
      </c>
      <c r="M2777" s="180">
        <f t="shared" si="320"/>
        <v>64.206854000000007</v>
      </c>
      <c r="N2777" s="179">
        <f>'ZE Download'!K204/1000</f>
        <v>120.418083</v>
      </c>
      <c r="O2777" s="179">
        <f>'ZE Download'!L204/1000</f>
        <v>0</v>
      </c>
      <c r="P2777" s="179">
        <f>'ZE Download'!M204/1000</f>
        <v>38.913167000000001</v>
      </c>
      <c r="Q2777" s="179">
        <f>'ZE Download'!N204/1000</f>
        <v>4.2365620000000002</v>
      </c>
      <c r="R2777" s="179">
        <f>'ZE Download'!P204/1000</f>
        <v>0</v>
      </c>
      <c r="S2777" s="180">
        <f>'ZE Download'!J204/1000</f>
        <v>125.20685400000001</v>
      </c>
      <c r="T2777" s="180">
        <v>-61</v>
      </c>
      <c r="V2777" s="24">
        <f t="shared" si="316"/>
        <v>1851.5992900000001</v>
      </c>
      <c r="X2777" s="5">
        <f t="shared" si="322"/>
        <v>77.899999999999991</v>
      </c>
      <c r="Z2777" s="20">
        <f t="shared" si="317"/>
        <v>1929.4992900000002</v>
      </c>
      <c r="AA2777" s="59">
        <f t="shared" si="321"/>
        <v>42788</v>
      </c>
      <c r="AB2777" s="136">
        <f>'ZE Download'!Q204/1000</f>
        <v>131.47483300000002</v>
      </c>
      <c r="AC2777" s="179">
        <f>'ZE Download'!R204/1000</f>
        <v>283.42337500000002</v>
      </c>
      <c r="AD2777" s="179">
        <f>'ZE Download'!S204/1000</f>
        <v>373.261458</v>
      </c>
      <c r="AE2777" s="179">
        <f>'ZE Download'!T204/1000</f>
        <v>364.57858299999998</v>
      </c>
      <c r="AF2777" s="179">
        <f>'ZE Download'!U204/1000</f>
        <v>149.54508300000001</v>
      </c>
      <c r="AG2777" s="179">
        <f>'ZE Download'!V204/1000</f>
        <v>38.073542000000003</v>
      </c>
      <c r="AH2777" s="179">
        <f>'ZE Download'!W204/1000</f>
        <v>187.396188</v>
      </c>
      <c r="AI2777" s="28">
        <f t="shared" si="324"/>
        <v>0</v>
      </c>
      <c r="AJ2777" s="179">
        <f>'ZE Download'!X204/1000</f>
        <v>16.686917000000001</v>
      </c>
      <c r="AK2777" s="179">
        <f t="shared" si="311"/>
        <v>0</v>
      </c>
      <c r="AL2777" s="35">
        <f>'ZE Download'!Y204/1000</f>
        <v>26.800374999999999</v>
      </c>
      <c r="AM2777" s="35"/>
      <c r="AN2777" s="28"/>
      <c r="AQ2777" s="24">
        <f t="shared" si="319"/>
        <v>1571.240354</v>
      </c>
      <c r="AS2777" s="47">
        <f t="shared" si="309"/>
        <v>305.55</v>
      </c>
      <c r="AU2777" s="20">
        <f t="shared" si="318"/>
        <v>1876.790354</v>
      </c>
      <c r="AW2777" s="20">
        <f t="shared" si="315"/>
        <v>52.708936000000222</v>
      </c>
    </row>
    <row r="2778" spans="1:51" x14ac:dyDescent="0.25">
      <c r="A2778" t="str">
        <f>VLOOKUP($B2778,'Cushing Balance'!$C$2:$E$500,3,TRUE)</f>
        <v>72017</v>
      </c>
      <c r="B2778" s="38">
        <v>42789</v>
      </c>
      <c r="C2778" s="32"/>
      <c r="D2778" s="136">
        <f>'ZE Download'!B205/1000</f>
        <v>337.105729</v>
      </c>
      <c r="E2778" s="179">
        <f>'ZE Download'!C205/1000</f>
        <v>145.071146</v>
      </c>
      <c r="F2778" s="179">
        <f>'ZE Download'!D205/1000</f>
        <v>294.22562499999998</v>
      </c>
      <c r="G2778" s="28"/>
      <c r="H2778" s="179">
        <f>'ZE Download'!E205/1000</f>
        <v>19.714500000000001</v>
      </c>
      <c r="I2778" s="179">
        <f>'ZE Download'!F205/1000</f>
        <v>77.862417000000008</v>
      </c>
      <c r="J2778" s="179">
        <f>'ZE Download'!G205/1000</f>
        <v>325.07714600000003</v>
      </c>
      <c r="K2778" s="179">
        <f>'ZE Download'!H205/1000</f>
        <v>98.581896</v>
      </c>
      <c r="L2778" s="179">
        <f>'ZE Download'!I205/1000</f>
        <v>34.044271000000002</v>
      </c>
      <c r="M2778" s="180">
        <f t="shared" si="320"/>
        <v>333.796021</v>
      </c>
      <c r="N2778" s="179">
        <f>'ZE Download'!K205/1000</f>
        <v>120.49035400000001</v>
      </c>
      <c r="O2778" s="179">
        <f>'ZE Download'!L205/1000</f>
        <v>0</v>
      </c>
      <c r="P2778" s="179">
        <f>'ZE Download'!M205/1000</f>
        <v>39.334874999999997</v>
      </c>
      <c r="Q2778" s="179">
        <f>'ZE Download'!N205/1000</f>
        <v>12.039896000000001</v>
      </c>
      <c r="R2778" s="179">
        <f>'ZE Download'!P205/1000</f>
        <v>0</v>
      </c>
      <c r="S2778" s="180">
        <f>'ZE Download'!J205/1000</f>
        <v>333.796021</v>
      </c>
      <c r="T2778" s="180">
        <v>0</v>
      </c>
      <c r="V2778" s="24">
        <f t="shared" si="316"/>
        <v>1837.3438760000001</v>
      </c>
      <c r="X2778" s="5">
        <f t="shared" si="322"/>
        <v>77.899999999999991</v>
      </c>
      <c r="Z2778" s="20">
        <f t="shared" si="317"/>
        <v>1915.2438760000002</v>
      </c>
      <c r="AA2778" s="59">
        <f t="shared" si="321"/>
        <v>42789</v>
      </c>
      <c r="AB2778" s="136">
        <f>'ZE Download'!Q205/1000</f>
        <v>142.97045800000001</v>
      </c>
      <c r="AC2778" s="179">
        <f>'ZE Download'!R205/1000</f>
        <v>327.28250000000003</v>
      </c>
      <c r="AD2778" s="179">
        <f>'ZE Download'!S205/1000</f>
        <v>354.45935400000002</v>
      </c>
      <c r="AE2778" s="179">
        <f>'ZE Download'!T205/1000</f>
        <v>411.17227100000002</v>
      </c>
      <c r="AF2778" s="179">
        <f>'ZE Download'!U205/1000</f>
        <v>167.43885399999999</v>
      </c>
      <c r="AG2778" s="179">
        <f>'ZE Download'!V205/1000</f>
        <v>29.061042</v>
      </c>
      <c r="AH2778" s="179">
        <f>'ZE Download'!W205/1000</f>
        <v>118.976438</v>
      </c>
      <c r="AI2778" s="28">
        <f t="shared" si="324"/>
        <v>0</v>
      </c>
      <c r="AJ2778" s="179">
        <f>'ZE Download'!X205/1000</f>
        <v>17.437521</v>
      </c>
      <c r="AK2778" s="179">
        <f t="shared" si="311"/>
        <v>0</v>
      </c>
      <c r="AL2778" s="35">
        <f>'ZE Download'!Y205/1000</f>
        <v>10.240188</v>
      </c>
      <c r="AM2778" s="35"/>
      <c r="AN2778" s="28"/>
      <c r="AQ2778" s="24">
        <f t="shared" si="319"/>
        <v>1579.038626</v>
      </c>
      <c r="AS2778" s="47">
        <f t="shared" si="309"/>
        <v>305.55</v>
      </c>
      <c r="AU2778" s="20">
        <f t="shared" si="318"/>
        <v>1884.588626</v>
      </c>
      <c r="AW2778" s="20">
        <f t="shared" si="315"/>
        <v>30.655250000000251</v>
      </c>
    </row>
    <row r="2779" spans="1:51" x14ac:dyDescent="0.25">
      <c r="A2779" t="str">
        <f>VLOOKUP($B2779,'Cushing Balance'!$C$2:$E$500,3,TRUE)</f>
        <v>72017</v>
      </c>
      <c r="B2779" s="38">
        <v>42790</v>
      </c>
      <c r="C2779" s="32"/>
      <c r="D2779" s="136">
        <f>'ZE Download'!B206/1000</f>
        <v>657.52727099999993</v>
      </c>
      <c r="E2779" s="179">
        <f>'ZE Download'!C206/1000</f>
        <v>153.34462500000001</v>
      </c>
      <c r="F2779" s="179">
        <f>'ZE Download'!D206/1000</f>
        <v>255.521188</v>
      </c>
      <c r="G2779" s="28"/>
      <c r="H2779" s="179">
        <f>'ZE Download'!E206/1000</f>
        <v>28.132312000000002</v>
      </c>
      <c r="I2779" s="179">
        <f>'ZE Download'!F206/1000</f>
        <v>75.917792000000006</v>
      </c>
      <c r="J2779" s="179">
        <f>'ZE Download'!G206/1000</f>
        <v>289.16095799999999</v>
      </c>
      <c r="K2779" s="179">
        <f>'ZE Download'!H206/1000</f>
        <v>99.212500000000006</v>
      </c>
      <c r="L2779" s="179">
        <f>'ZE Download'!I206/1000</f>
        <v>33.917667000000002</v>
      </c>
      <c r="M2779" s="180">
        <f t="shared" si="320"/>
        <v>95.022311999999999</v>
      </c>
      <c r="N2779" s="179">
        <f>'ZE Download'!K206/1000</f>
        <v>58.663437999999999</v>
      </c>
      <c r="O2779" s="179">
        <f>'ZE Download'!L206/1000</f>
        <v>40.920311999999996</v>
      </c>
      <c r="P2779" s="179">
        <f>'ZE Download'!M206/1000</f>
        <v>39.286811999999998</v>
      </c>
      <c r="Q2779" s="179">
        <f>'ZE Download'!N206/1000</f>
        <v>12.466811999999999</v>
      </c>
      <c r="R2779" s="179">
        <f>'ZE Download'!P206/1000</f>
        <v>0</v>
      </c>
      <c r="S2779" s="180">
        <f>'ZE Download'!J206/1000</f>
        <v>266.022312</v>
      </c>
      <c r="T2779" s="180">
        <v>-171</v>
      </c>
      <c r="V2779" s="24">
        <f t="shared" si="316"/>
        <v>1839.0939989999997</v>
      </c>
      <c r="X2779" s="5">
        <f t="shared" si="322"/>
        <v>77.899999999999991</v>
      </c>
      <c r="Z2779" s="20">
        <f t="shared" si="317"/>
        <v>1916.9939989999998</v>
      </c>
      <c r="AA2779" s="59">
        <f t="shared" si="321"/>
        <v>42790</v>
      </c>
      <c r="AB2779" s="136">
        <f>'ZE Download'!Q206/1000</f>
        <v>102.48</v>
      </c>
      <c r="AC2779" s="179">
        <f>'ZE Download'!R206/1000</f>
        <v>232.26137499999999</v>
      </c>
      <c r="AD2779" s="179">
        <f>'ZE Download'!S206/1000</f>
        <v>394.84360399999997</v>
      </c>
      <c r="AE2779" s="179">
        <f>'ZE Download'!T206/1000</f>
        <v>431.152896</v>
      </c>
      <c r="AF2779" s="179">
        <f>'ZE Download'!U206/1000</f>
        <v>187.42639600000001</v>
      </c>
      <c r="AG2779" s="179">
        <f>'ZE Download'!V206/1000</f>
        <v>17.700062000000003</v>
      </c>
      <c r="AH2779" s="179">
        <f>'ZE Download'!W206/1000</f>
        <v>130.32293799999999</v>
      </c>
      <c r="AI2779" s="28">
        <f t="shared" si="324"/>
        <v>0</v>
      </c>
      <c r="AJ2779" s="179">
        <f>'ZE Download'!X206/1000</f>
        <v>16.378854</v>
      </c>
      <c r="AK2779" s="179">
        <f t="shared" si="311"/>
        <v>0</v>
      </c>
      <c r="AL2779" s="35">
        <f>'ZE Download'!Y206/1000</f>
        <v>0</v>
      </c>
      <c r="AM2779" s="35"/>
      <c r="AN2779" s="28"/>
      <c r="AQ2779" s="24">
        <f>SUM(AB2779:AO2779)</f>
        <v>1512.5661250000001</v>
      </c>
      <c r="AS2779" s="47">
        <f t="shared" si="309"/>
        <v>305.55</v>
      </c>
      <c r="AU2779" s="20">
        <f t="shared" si="318"/>
        <v>1818.116125</v>
      </c>
      <c r="AW2779" s="20">
        <f t="shared" si="315"/>
        <v>98.877873999999792</v>
      </c>
    </row>
    <row r="2780" spans="1:51" x14ac:dyDescent="0.25">
      <c r="A2780" t="str">
        <f>VLOOKUP($B2780,'Cushing Balance'!$C$2:$E$500,3,TRUE)</f>
        <v>82017</v>
      </c>
      <c r="B2780" s="38">
        <v>42791</v>
      </c>
      <c r="C2780" s="32"/>
      <c r="D2780" s="136">
        <f>'ZE Download'!B207/1000</f>
        <v>698.16527099999996</v>
      </c>
      <c r="E2780" s="179">
        <f>'ZE Download'!C207/1000</f>
        <v>145.72060399999998</v>
      </c>
      <c r="F2780" s="179">
        <f>'ZE Download'!D207/1000</f>
        <v>334.84910400000001</v>
      </c>
      <c r="G2780" s="28"/>
      <c r="H2780" s="179">
        <f>'ZE Download'!E207/1000</f>
        <v>12.444561999999999</v>
      </c>
      <c r="I2780" s="179">
        <f>'ZE Download'!F207/1000</f>
        <v>54.090333000000001</v>
      </c>
      <c r="J2780" s="179">
        <f>'ZE Download'!G207/1000</f>
        <v>299.167146</v>
      </c>
      <c r="K2780" s="179">
        <f>'ZE Download'!H207/1000</f>
        <v>96.869624999999999</v>
      </c>
      <c r="L2780" s="179">
        <f>'ZE Download'!I207/1000</f>
        <v>33.852958000000001</v>
      </c>
      <c r="M2780" s="180">
        <f t="shared" si="320"/>
        <v>351.588708</v>
      </c>
      <c r="N2780" s="179">
        <f>'ZE Download'!K207/1000</f>
        <v>115.83456200000001</v>
      </c>
      <c r="O2780" s="179">
        <f>'ZE Download'!L207/1000</f>
        <v>68.116645999999989</v>
      </c>
      <c r="P2780" s="179">
        <f>'ZE Download'!M207/1000</f>
        <v>14.233478999999999</v>
      </c>
      <c r="Q2780" s="179">
        <f>'ZE Download'!N207/1000</f>
        <v>10.233833000000001</v>
      </c>
      <c r="R2780" s="179">
        <f>'ZE Download'!P207/1000</f>
        <v>0</v>
      </c>
      <c r="S2780" s="180">
        <f>'ZE Download'!J207/1000</f>
        <v>351.588708</v>
      </c>
      <c r="T2780" s="180">
        <v>0</v>
      </c>
      <c r="V2780" s="24">
        <f t="shared" si="316"/>
        <v>2235.1668309999995</v>
      </c>
      <c r="X2780" s="5">
        <f t="shared" si="322"/>
        <v>77.899999999999991</v>
      </c>
      <c r="Z2780" s="20">
        <f t="shared" si="317"/>
        <v>2313.0668309999996</v>
      </c>
      <c r="AA2780" s="59">
        <f t="shared" si="321"/>
        <v>42791</v>
      </c>
      <c r="AB2780" s="136">
        <f>'ZE Download'!Q207/1000</f>
        <v>140.93404199999998</v>
      </c>
      <c r="AC2780" s="179">
        <f>'ZE Download'!R207/1000</f>
        <v>183.342479</v>
      </c>
      <c r="AD2780" s="179">
        <f>'ZE Download'!S207/1000</f>
        <v>413.85681199999999</v>
      </c>
      <c r="AE2780" s="179">
        <f>'ZE Download'!T207/1000</f>
        <v>407.997771</v>
      </c>
      <c r="AF2780" s="179">
        <f>'ZE Download'!U207/1000</f>
        <v>194.742625</v>
      </c>
      <c r="AG2780" s="179">
        <f>'ZE Download'!V207/1000</f>
        <v>0</v>
      </c>
      <c r="AH2780" s="179">
        <f>'ZE Download'!W207/1000</f>
        <v>101.059792</v>
      </c>
      <c r="AI2780" s="28">
        <f t="shared" si="324"/>
        <v>0</v>
      </c>
      <c r="AJ2780" s="179">
        <f>'ZE Download'!X207/1000</f>
        <v>16.105042000000001</v>
      </c>
      <c r="AK2780" s="179">
        <f t="shared" si="311"/>
        <v>0</v>
      </c>
      <c r="AL2780" s="35">
        <f>'ZE Download'!Y207/1000</f>
        <v>0</v>
      </c>
      <c r="AM2780" s="35"/>
      <c r="AN2780" s="28"/>
      <c r="AQ2780" s="24">
        <f>SUM(AB2780:AO2780)</f>
        <v>1458.0385630000001</v>
      </c>
      <c r="AS2780" s="213">
        <f t="shared" ref="AS2780:AS2785" si="325">315*0.97-10</f>
        <v>295.55</v>
      </c>
      <c r="AU2780" s="20">
        <f t="shared" si="318"/>
        <v>1753.588563</v>
      </c>
      <c r="AW2780" s="20">
        <f t="shared" si="315"/>
        <v>559.47826799999962</v>
      </c>
    </row>
    <row r="2781" spans="1:51" x14ac:dyDescent="0.25">
      <c r="A2781" t="str">
        <f>VLOOKUP($B2781,'Cushing Balance'!$C$2:$E$500,3,TRUE)</f>
        <v>82017</v>
      </c>
      <c r="B2781" s="38">
        <v>42792</v>
      </c>
      <c r="C2781" s="32"/>
      <c r="D2781" s="136">
        <f>'ZE Download'!B208/1000</f>
        <v>561.06252099999995</v>
      </c>
      <c r="E2781" s="179">
        <f>'ZE Download'!C208/1000</f>
        <v>156.29712499999999</v>
      </c>
      <c r="F2781" s="179">
        <f>'ZE Download'!D208/1000</f>
        <v>331.15189600000002</v>
      </c>
      <c r="G2781" s="28"/>
      <c r="H2781" s="179">
        <f>'ZE Download'!E208/1000</f>
        <v>28.303708</v>
      </c>
      <c r="I2781" s="179">
        <f>'ZE Download'!F208/1000</f>
        <v>37.885396</v>
      </c>
      <c r="J2781" s="179">
        <f>'ZE Download'!G208/1000</f>
        <v>216.673125</v>
      </c>
      <c r="K2781" s="179">
        <f>'ZE Download'!H208/1000</f>
        <v>97.490062000000009</v>
      </c>
      <c r="L2781" s="179">
        <f>'ZE Download'!I208/1000</f>
        <v>34.181896000000002</v>
      </c>
      <c r="M2781" s="180">
        <f t="shared" si="320"/>
        <v>297.98433299999999</v>
      </c>
      <c r="N2781" s="179">
        <f>'ZE Download'!K208/1000</f>
        <v>119.908417</v>
      </c>
      <c r="O2781" s="179">
        <f>'ZE Download'!L208/1000</f>
        <v>75.957770999999994</v>
      </c>
      <c r="P2781" s="179">
        <f>'ZE Download'!M208/1000</f>
        <v>26.038228999999998</v>
      </c>
      <c r="Q2781" s="179">
        <f>'ZE Download'!N208/1000</f>
        <v>12.117478999999999</v>
      </c>
      <c r="R2781" s="179">
        <f>'ZE Download'!P208/1000</f>
        <v>0</v>
      </c>
      <c r="S2781" s="180">
        <f>'ZE Download'!J208/1000</f>
        <v>297.98433299999999</v>
      </c>
      <c r="T2781" s="180">
        <v>0</v>
      </c>
      <c r="V2781" s="24">
        <f t="shared" si="316"/>
        <v>1995.051958</v>
      </c>
      <c r="X2781" s="5">
        <f t="shared" si="322"/>
        <v>77.899999999999991</v>
      </c>
      <c r="Z2781" s="20">
        <f t="shared" si="317"/>
        <v>2072.9519580000001</v>
      </c>
      <c r="AA2781" s="59">
        <f t="shared" si="321"/>
        <v>42792</v>
      </c>
      <c r="AB2781" s="136">
        <f>'ZE Download'!Q208/1000</f>
        <v>146.866208</v>
      </c>
      <c r="AC2781" s="179">
        <f>'ZE Download'!R208/1000</f>
        <v>337.88095799999996</v>
      </c>
      <c r="AD2781" s="179">
        <f>'ZE Download'!S208/1000</f>
        <v>428.127208</v>
      </c>
      <c r="AE2781" s="179">
        <f>'ZE Download'!T208/1000</f>
        <v>393.74237499999998</v>
      </c>
      <c r="AF2781" s="179">
        <f>'ZE Download'!U208/1000</f>
        <v>172.97133300000002</v>
      </c>
      <c r="AG2781" s="179">
        <f>'ZE Download'!V208/1000</f>
        <v>0</v>
      </c>
      <c r="AH2781" s="179">
        <f>'ZE Download'!W208/1000</f>
        <v>47.955271000000003</v>
      </c>
      <c r="AI2781" s="28">
        <f t="shared" si="324"/>
        <v>0</v>
      </c>
      <c r="AJ2781" s="179">
        <f>'ZE Download'!X208/1000</f>
        <v>16.454207999999998</v>
      </c>
      <c r="AK2781" s="179">
        <f t="shared" si="311"/>
        <v>0</v>
      </c>
      <c r="AL2781" s="35">
        <f>'ZE Download'!Y208/1000</f>
        <v>0</v>
      </c>
      <c r="AM2781" s="35"/>
      <c r="AN2781" s="28"/>
      <c r="AQ2781" s="24">
        <f>SUM(AB2781:AO2781)</f>
        <v>1543.9975610000001</v>
      </c>
      <c r="AS2781" s="213">
        <f t="shared" si="325"/>
        <v>295.55</v>
      </c>
      <c r="AU2781" s="20">
        <f t="shared" si="318"/>
        <v>1839.5475610000001</v>
      </c>
      <c r="AW2781" s="20">
        <f t="shared" si="315"/>
        <v>233.40439700000002</v>
      </c>
    </row>
    <row r="2782" spans="1:51" x14ac:dyDescent="0.25">
      <c r="A2782" t="str">
        <f>VLOOKUP($B2782,'Cushing Balance'!$C$2:$E$500,3,TRUE)</f>
        <v>82017</v>
      </c>
      <c r="B2782" s="38">
        <v>42793</v>
      </c>
      <c r="C2782" s="32"/>
      <c r="D2782" s="136">
        <f>'ZE Download'!B209/1000</f>
        <v>291.42672899999997</v>
      </c>
      <c r="E2782" s="179">
        <f>'ZE Download'!C209/1000</f>
        <v>150.44943799999999</v>
      </c>
      <c r="F2782" s="179">
        <f>'ZE Download'!D209/1000</f>
        <v>346.76077100000003</v>
      </c>
      <c r="G2782" s="28"/>
      <c r="H2782" s="179">
        <f>'ZE Download'!E209/1000</f>
        <v>78.471541999999999</v>
      </c>
      <c r="I2782" s="179">
        <f>'ZE Download'!F209/1000</f>
        <v>40.804333</v>
      </c>
      <c r="J2782" s="179">
        <f>'ZE Download'!G209/1000</f>
        <v>270.11416700000001</v>
      </c>
      <c r="K2782" s="179">
        <f>'ZE Download'!H209/1000</f>
        <v>100.67439599999999</v>
      </c>
      <c r="L2782" s="179">
        <f>'ZE Download'!I209/1000</f>
        <v>34.226666999999999</v>
      </c>
      <c r="M2782" s="180">
        <f t="shared" si="320"/>
        <v>349.08027099999998</v>
      </c>
      <c r="N2782" s="179">
        <f>'ZE Download'!K209/1000</f>
        <v>111.13889599999999</v>
      </c>
      <c r="O2782" s="179">
        <f>'ZE Download'!L209/1000</f>
        <v>74.42</v>
      </c>
      <c r="P2782" s="179">
        <f>'ZE Download'!M209/1000</f>
        <v>40.214832999999999</v>
      </c>
      <c r="Q2782" s="179">
        <f>'ZE Download'!N209/1000</f>
        <v>8.079854000000001</v>
      </c>
      <c r="R2782" s="179">
        <f>'ZE Download'!P209/1000</f>
        <v>0</v>
      </c>
      <c r="S2782" s="180">
        <f>'ZE Download'!J209/1000</f>
        <v>349.08027099999998</v>
      </c>
      <c r="T2782" s="180">
        <v>0</v>
      </c>
      <c r="V2782" s="24">
        <f t="shared" si="316"/>
        <v>1895.861897</v>
      </c>
      <c r="X2782" s="5">
        <f t="shared" si="322"/>
        <v>77.899999999999991</v>
      </c>
      <c r="Z2782" s="20">
        <f t="shared" si="317"/>
        <v>1973.7618970000001</v>
      </c>
      <c r="AA2782" s="59">
        <f t="shared" si="321"/>
        <v>42793</v>
      </c>
      <c r="AB2782" s="136">
        <f>'ZE Download'!Q209/1000</f>
        <v>164.109938</v>
      </c>
      <c r="AC2782" s="179">
        <f>'ZE Download'!R209/1000</f>
        <v>357.20129200000002</v>
      </c>
      <c r="AD2782" s="179">
        <f>'ZE Download'!S209/1000</f>
        <v>446.24939599999999</v>
      </c>
      <c r="AE2782" s="179">
        <f>'ZE Download'!T209/1000</f>
        <v>373.41164600000002</v>
      </c>
      <c r="AF2782" s="179">
        <f>'ZE Download'!U209/1000</f>
        <v>156.075208</v>
      </c>
      <c r="AG2782" s="179">
        <f>'ZE Download'!V209/1000</f>
        <v>1.6916669999999998</v>
      </c>
      <c r="AH2782" s="179">
        <f>'ZE Download'!W209/1000</f>
        <v>47.043104</v>
      </c>
      <c r="AI2782" s="28">
        <f t="shared" si="324"/>
        <v>0</v>
      </c>
      <c r="AJ2782" s="179">
        <f>'ZE Download'!X209/1000</f>
        <v>17.193937999999999</v>
      </c>
      <c r="AK2782" s="179">
        <f t="shared" si="311"/>
        <v>0</v>
      </c>
      <c r="AL2782" s="35">
        <f>'ZE Download'!Y209/1000</f>
        <v>0</v>
      </c>
      <c r="AM2782" s="35"/>
      <c r="AN2782" s="28"/>
      <c r="AQ2782" s="24">
        <f t="shared" si="319"/>
        <v>1562.976189</v>
      </c>
      <c r="AS2782" s="213">
        <f t="shared" si="325"/>
        <v>295.55</v>
      </c>
      <c r="AU2782" s="20">
        <f t="shared" si="318"/>
        <v>1858.5261889999999</v>
      </c>
      <c r="AW2782" s="20">
        <f t="shared" si="315"/>
        <v>190.23570800000016</v>
      </c>
      <c r="AY2782">
        <v>75</v>
      </c>
    </row>
    <row r="2783" spans="1:51" x14ac:dyDescent="0.25">
      <c r="A2783" s="58" t="str">
        <f>VLOOKUP($B2783,'Cushing Balance'!$C$2:$E$500,3,TRUE)</f>
        <v>82017</v>
      </c>
      <c r="B2783" s="38">
        <v>42794</v>
      </c>
      <c r="C2783" s="32"/>
      <c r="D2783" s="136">
        <f>'ZE Download'!B210/1000</f>
        <v>512.49118800000008</v>
      </c>
      <c r="E2783" s="179">
        <f>'ZE Download'!C210/1000</f>
        <v>119.699583</v>
      </c>
      <c r="F2783" s="179">
        <f>'ZE Download'!D210/1000</f>
        <v>344.29502100000002</v>
      </c>
      <c r="G2783" s="28"/>
      <c r="H2783" s="179">
        <f>'ZE Download'!E210/1000</f>
        <v>80.382895999999988</v>
      </c>
      <c r="I2783" s="179">
        <f>'ZE Download'!F210/1000</f>
        <v>57.504874999999998</v>
      </c>
      <c r="J2783" s="179">
        <f>'ZE Download'!G210/1000</f>
        <v>295.462604</v>
      </c>
      <c r="K2783" s="179">
        <f>'ZE Download'!H210/1000</f>
        <v>98.465999999999994</v>
      </c>
      <c r="L2783" s="179">
        <f>'ZE Download'!I210/1000</f>
        <v>34.176895999999999</v>
      </c>
      <c r="M2783" s="180">
        <f t="shared" si="320"/>
        <v>362.88293800000002</v>
      </c>
      <c r="N2783" s="179">
        <f>'ZE Download'!K210/1000</f>
        <v>98.122687999999997</v>
      </c>
      <c r="O2783" s="179">
        <f>'ZE Download'!L210/1000</f>
        <v>76.656333000000004</v>
      </c>
      <c r="P2783" s="179">
        <f>'ZE Download'!M210/1000</f>
        <v>40.131478999999999</v>
      </c>
      <c r="Q2783" s="179">
        <f>'ZE Download'!N210/1000</f>
        <v>4.274146</v>
      </c>
      <c r="R2783" s="179">
        <f>'ZE Download'!P210/1000</f>
        <v>0</v>
      </c>
      <c r="S2783" s="180">
        <f>'ZE Download'!J210/1000</f>
        <v>362.88293800000002</v>
      </c>
      <c r="T2783" s="180">
        <f>T2782</f>
        <v>0</v>
      </c>
      <c r="V2783" s="24">
        <f t="shared" si="316"/>
        <v>2124.5466470000001</v>
      </c>
      <c r="X2783" s="5">
        <f t="shared" si="322"/>
        <v>77.899999999999991</v>
      </c>
      <c r="Z2783" s="20">
        <f t="shared" si="317"/>
        <v>2202.4466470000002</v>
      </c>
      <c r="AA2783" s="59">
        <f t="shared" si="321"/>
        <v>42794</v>
      </c>
      <c r="AB2783" s="136">
        <f>'ZE Download'!Q210/1000</f>
        <v>156.015062</v>
      </c>
      <c r="AC2783" s="179">
        <f>'ZE Download'!R210/1000</f>
        <v>318.68574999999998</v>
      </c>
      <c r="AD2783" s="179">
        <f>'ZE Download'!S210/1000</f>
        <v>447.14441700000003</v>
      </c>
      <c r="AE2783" s="179">
        <f>'ZE Download'!T210/1000</f>
        <v>402.40943800000002</v>
      </c>
      <c r="AF2783" s="179">
        <f>'ZE Download'!U210/1000</f>
        <v>223.538229</v>
      </c>
      <c r="AG2783" s="179">
        <f>'ZE Download'!V210/1000</f>
        <v>11.549978999999999</v>
      </c>
      <c r="AH2783" s="179">
        <f>'ZE Download'!W210/1000</f>
        <v>72.614999999999995</v>
      </c>
      <c r="AI2783" s="28">
        <f t="shared" si="324"/>
        <v>0</v>
      </c>
      <c r="AJ2783" s="179">
        <f>'ZE Download'!X210/1000</f>
        <v>17.465687999999997</v>
      </c>
      <c r="AK2783" s="179">
        <f t="shared" si="311"/>
        <v>0</v>
      </c>
      <c r="AL2783" s="35">
        <f>'ZE Download'!Y210/1000</f>
        <v>0</v>
      </c>
      <c r="AM2783" s="35"/>
      <c r="AN2783" s="28"/>
      <c r="AQ2783" s="24">
        <f t="shared" si="319"/>
        <v>1649.4235630000001</v>
      </c>
      <c r="AS2783" s="213">
        <f t="shared" si="325"/>
        <v>295.55</v>
      </c>
      <c r="AU2783" s="20">
        <f t="shared" si="318"/>
        <v>1944.973563</v>
      </c>
      <c r="AW2783" s="20">
        <f t="shared" si="315"/>
        <v>332.4730840000002</v>
      </c>
      <c r="AY2783">
        <v>75</v>
      </c>
    </row>
    <row r="2784" spans="1:51" x14ac:dyDescent="0.25">
      <c r="A2784" t="str">
        <f>VLOOKUP($B2784,'Cushing Balance'!$C$2:$E$500,3,TRUE)</f>
        <v>82017</v>
      </c>
      <c r="B2784" s="38">
        <v>42795</v>
      </c>
      <c r="C2784" s="32"/>
      <c r="D2784" s="136">
        <f>'ZE Download'!B211/1000</f>
        <v>490.96639600000003</v>
      </c>
      <c r="E2784" s="179">
        <f>'ZE Download'!C211/1000</f>
        <v>128.09302099999999</v>
      </c>
      <c r="F2784" s="179">
        <f>'ZE Download'!D211/1000</f>
        <v>336.25125000000003</v>
      </c>
      <c r="G2784" s="28"/>
      <c r="H2784" s="179">
        <f>'ZE Download'!E211/1000</f>
        <v>113.25797900000001</v>
      </c>
      <c r="I2784" s="179">
        <f>'ZE Download'!F211/1000</f>
        <v>43.419958000000001</v>
      </c>
      <c r="J2784" s="179">
        <f>'ZE Download'!G211/1000</f>
        <v>289.37687499999998</v>
      </c>
      <c r="K2784" s="179">
        <f>'ZE Download'!H211/1000</f>
        <v>97.000582999999992</v>
      </c>
      <c r="L2784" s="179">
        <f>'ZE Download'!I211/1000</f>
        <v>33.828958</v>
      </c>
      <c r="M2784" s="180">
        <f t="shared" si="320"/>
        <v>185.36933300000001</v>
      </c>
      <c r="N2784" s="179">
        <f>'ZE Download'!K211/1000</f>
        <v>113.121792</v>
      </c>
      <c r="O2784" s="179">
        <f>'ZE Download'!L211/1000</f>
        <v>67.423854000000006</v>
      </c>
      <c r="P2784" s="179">
        <f>'ZE Download'!M211/1000</f>
        <v>40.527957999999998</v>
      </c>
      <c r="Q2784" s="179">
        <f>'ZE Download'!N211/1000</f>
        <v>7.993188</v>
      </c>
      <c r="R2784" s="179">
        <f>'ZE Download'!P211/1000</f>
        <v>0</v>
      </c>
      <c r="S2784" s="180">
        <f>'ZE Download'!J211/1000</f>
        <v>185.36933300000001</v>
      </c>
      <c r="T2784" s="180">
        <f>T2783</f>
        <v>0</v>
      </c>
      <c r="V2784" s="24">
        <f t="shared" si="316"/>
        <v>1946.6311450000001</v>
      </c>
      <c r="X2784" s="5">
        <f t="shared" si="322"/>
        <v>77.899999999999991</v>
      </c>
      <c r="Z2784" s="20">
        <f t="shared" si="317"/>
        <v>2024.5311450000002</v>
      </c>
      <c r="AA2784" s="59">
        <f t="shared" si="321"/>
        <v>42795</v>
      </c>
      <c r="AB2784" s="136">
        <f>'ZE Download'!Q211/1000</f>
        <v>119.804917</v>
      </c>
      <c r="AC2784" s="179">
        <f>'ZE Download'!R211/1000</f>
        <v>279.787083</v>
      </c>
      <c r="AD2784" s="179">
        <f>'ZE Download'!S211/1000</f>
        <v>436.72187500000001</v>
      </c>
      <c r="AE2784" s="179">
        <f>'ZE Download'!T211/1000</f>
        <v>495.53360399999997</v>
      </c>
      <c r="AF2784" s="179">
        <f>'ZE Download'!U211/1000</f>
        <v>211.41010399999999</v>
      </c>
      <c r="AG2784" s="179">
        <f>'ZE Download'!V211/1000</f>
        <v>0</v>
      </c>
      <c r="AH2784" s="179">
        <f>'ZE Download'!W211/1000</f>
        <v>62.262270999999998</v>
      </c>
      <c r="AI2784" s="28">
        <f t="shared" si="324"/>
        <v>0</v>
      </c>
      <c r="AJ2784" s="179">
        <f>'ZE Download'!X211/1000</f>
        <v>14.401438000000001</v>
      </c>
      <c r="AK2784" s="179">
        <f t="shared" si="311"/>
        <v>0</v>
      </c>
      <c r="AL2784" s="35">
        <f>'ZE Download'!Y211/1000</f>
        <v>6.7515829999999992</v>
      </c>
      <c r="AM2784" s="35"/>
      <c r="AN2784" s="28"/>
      <c r="AQ2784" s="24">
        <f t="shared" si="319"/>
        <v>1626.6728750000002</v>
      </c>
      <c r="AS2784" s="213">
        <f t="shared" si="325"/>
        <v>295.55</v>
      </c>
      <c r="AU2784" s="20">
        <f t="shared" si="318"/>
        <v>1922.2228750000002</v>
      </c>
      <c r="AW2784" s="20">
        <f t="shared" si="315"/>
        <v>177.30826999999999</v>
      </c>
      <c r="AY2784">
        <v>75</v>
      </c>
    </row>
    <row r="2785" spans="1:51" x14ac:dyDescent="0.25">
      <c r="A2785" t="str">
        <f>VLOOKUP($B2785,'Cushing Balance'!$C$2:$E$500,3,TRUE)</f>
        <v>82017</v>
      </c>
      <c r="B2785" s="38">
        <v>42796</v>
      </c>
      <c r="C2785" s="32"/>
      <c r="D2785" s="136">
        <f>'ZE Download'!B212/1000</f>
        <v>162.19529199999999</v>
      </c>
      <c r="E2785" s="179">
        <f>'ZE Download'!C212/1000</f>
        <v>130.34689599999999</v>
      </c>
      <c r="F2785" s="179">
        <f>'ZE Download'!D212/1000</f>
        <v>335.04895799999997</v>
      </c>
      <c r="G2785" s="28"/>
      <c r="H2785" s="179">
        <f>'ZE Download'!E212/1000</f>
        <v>70.725729000000001</v>
      </c>
      <c r="I2785" s="179">
        <f>'ZE Download'!F212/1000</f>
        <v>63.798917000000003</v>
      </c>
      <c r="J2785" s="179">
        <f>'ZE Download'!G212/1000</f>
        <v>251.688875</v>
      </c>
      <c r="K2785" s="179">
        <f>'ZE Download'!H212/1000</f>
        <v>97.994167000000004</v>
      </c>
      <c r="L2785" s="179">
        <f>'ZE Download'!I212/1000</f>
        <v>34.060124999999999</v>
      </c>
      <c r="M2785" s="180">
        <f t="shared" si="320"/>
        <v>127.696958</v>
      </c>
      <c r="N2785" s="179">
        <f>'ZE Download'!K212/1000</f>
        <v>102.76247900000001</v>
      </c>
      <c r="O2785" s="179">
        <f>'ZE Download'!L212/1000</f>
        <v>77.121020999999999</v>
      </c>
      <c r="P2785" s="179">
        <f>'ZE Download'!M212/1000</f>
        <v>40.664667000000001</v>
      </c>
      <c r="Q2785" s="179">
        <f>'ZE Download'!N212/1000</f>
        <v>8.8551249999999992</v>
      </c>
      <c r="R2785" s="179">
        <f>'ZE Download'!P212/1000</f>
        <v>0</v>
      </c>
      <c r="S2785" s="180">
        <f>'ZE Download'!J212/1000</f>
        <v>127.696958</v>
      </c>
      <c r="T2785" s="180">
        <f>T2784</f>
        <v>0</v>
      </c>
      <c r="V2785" s="24">
        <f t="shared" si="316"/>
        <v>1502.9592089999999</v>
      </c>
      <c r="X2785" s="5">
        <f t="shared" si="322"/>
        <v>77.899999999999991</v>
      </c>
      <c r="Z2785" s="20">
        <f t="shared" si="317"/>
        <v>1580.859209</v>
      </c>
      <c r="AA2785" s="59">
        <f t="shared" si="321"/>
        <v>42796</v>
      </c>
      <c r="AB2785" s="136">
        <f>'ZE Download'!Q212/1000</f>
        <v>132.56902100000002</v>
      </c>
      <c r="AC2785" s="179">
        <f>'ZE Download'!R212/1000</f>
        <v>355.09770800000001</v>
      </c>
      <c r="AD2785" s="179">
        <f>'ZE Download'!S212/1000</f>
        <v>402.25895800000001</v>
      </c>
      <c r="AE2785" s="179">
        <f>'ZE Download'!T212/1000</f>
        <v>533.38158299999998</v>
      </c>
      <c r="AF2785" s="179">
        <f>'ZE Download'!U212/1000</f>
        <v>222.69870800000001</v>
      </c>
      <c r="AG2785" s="179">
        <f>'ZE Download'!V212/1000</f>
        <v>0</v>
      </c>
      <c r="AH2785" s="179">
        <f>'ZE Download'!W212/1000</f>
        <v>59.809916999999999</v>
      </c>
      <c r="AI2785" s="28">
        <f t="shared" si="324"/>
        <v>0</v>
      </c>
      <c r="AJ2785" s="179">
        <f>'ZE Download'!X212/1000</f>
        <v>16.141771000000002</v>
      </c>
      <c r="AK2785" s="179">
        <f t="shared" si="311"/>
        <v>0</v>
      </c>
      <c r="AL2785" s="35">
        <f>'ZE Download'!Y212/1000</f>
        <v>83.645499999999998</v>
      </c>
      <c r="AM2785" s="35"/>
      <c r="AN2785" s="28"/>
      <c r="AQ2785" s="24">
        <f t="shared" si="319"/>
        <v>1805.6031660000003</v>
      </c>
      <c r="AS2785" s="213">
        <f t="shared" si="325"/>
        <v>295.55</v>
      </c>
      <c r="AU2785" s="20">
        <f t="shared" si="318"/>
        <v>2101.1531660000005</v>
      </c>
      <c r="AW2785" s="20">
        <f t="shared" si="315"/>
        <v>-445.29395700000055</v>
      </c>
      <c r="AY2785">
        <v>75</v>
      </c>
    </row>
    <row r="2786" spans="1:51" x14ac:dyDescent="0.25">
      <c r="A2786" t="str">
        <f>VLOOKUP($B2786,'Cushing Balance'!$C$2:$E$500,3,TRUE)</f>
        <v>82017</v>
      </c>
      <c r="B2786" s="38">
        <v>42797</v>
      </c>
      <c r="C2786" s="32"/>
      <c r="D2786" s="136">
        <f>'ZE Download'!B213/1000</f>
        <v>385.86877099999998</v>
      </c>
      <c r="E2786" s="179">
        <f>'ZE Download'!C213/1000</f>
        <v>97.623270999999988</v>
      </c>
      <c r="F2786" s="179">
        <f>'ZE Download'!D213/1000</f>
        <v>340.46058299999999</v>
      </c>
      <c r="G2786" s="28"/>
      <c r="H2786" s="179">
        <f>'ZE Download'!E213/1000</f>
        <v>26.384562000000003</v>
      </c>
      <c r="I2786" s="179">
        <f>'ZE Download'!F213/1000</f>
        <v>54.926353999999996</v>
      </c>
      <c r="J2786" s="179">
        <f>'ZE Download'!G213/1000</f>
        <v>260.40949999999998</v>
      </c>
      <c r="K2786" s="179">
        <f>'ZE Download'!H213/1000</f>
        <v>93.623500000000007</v>
      </c>
      <c r="L2786" s="179">
        <f>'ZE Download'!I213/1000</f>
        <v>34.454020999999997</v>
      </c>
      <c r="M2786" s="180">
        <f t="shared" si="320"/>
        <v>150.33324999999999</v>
      </c>
      <c r="N2786" s="179">
        <f>'ZE Download'!K213/1000</f>
        <v>61.689228999999997</v>
      </c>
      <c r="O2786" s="179">
        <f>'ZE Download'!L213/1000</f>
        <v>79.836770999999999</v>
      </c>
      <c r="P2786" s="179">
        <f>'ZE Download'!M213/1000</f>
        <v>40.677938000000005</v>
      </c>
      <c r="Q2786" s="179">
        <f>'ZE Download'!N213/1000</f>
        <v>12.755146</v>
      </c>
      <c r="R2786" s="179">
        <f>'ZE Download'!P213/1000</f>
        <v>0</v>
      </c>
      <c r="S2786" s="180">
        <f>'ZE Download'!J213/1000</f>
        <v>150.33324999999999</v>
      </c>
      <c r="T2786" s="180">
        <f>T2785</f>
        <v>0</v>
      </c>
      <c r="V2786" s="24">
        <f t="shared" si="316"/>
        <v>1639.0428959999997</v>
      </c>
      <c r="X2786" s="5">
        <f t="shared" si="322"/>
        <v>77.899999999999991</v>
      </c>
      <c r="Z2786" s="20">
        <f t="shared" si="317"/>
        <v>1716.9428959999998</v>
      </c>
      <c r="AA2786" s="59">
        <f t="shared" si="321"/>
        <v>42797</v>
      </c>
      <c r="AB2786" s="136">
        <f>'ZE Download'!Q213/1000</f>
        <v>155.27181200000001</v>
      </c>
      <c r="AC2786" s="179">
        <f>'ZE Download'!R213/1000</f>
        <v>348.80500000000001</v>
      </c>
      <c r="AD2786" s="179">
        <f>'ZE Download'!S213/1000</f>
        <v>402.8485</v>
      </c>
      <c r="AE2786" s="179">
        <f>'ZE Download'!T213/1000</f>
        <v>517.06714599999998</v>
      </c>
      <c r="AF2786" s="179">
        <f>'ZE Download'!U213/1000</f>
        <v>217.43741699999998</v>
      </c>
      <c r="AG2786" s="179">
        <f>'ZE Download'!V213/1000</f>
        <v>0</v>
      </c>
      <c r="AH2786" s="179">
        <f>'ZE Download'!W213/1000</f>
        <v>59.918188000000001</v>
      </c>
      <c r="AI2786" s="28">
        <f t="shared" si="324"/>
        <v>0</v>
      </c>
      <c r="AJ2786" s="179">
        <f>'ZE Download'!X213/1000</f>
        <v>16.387417000000003</v>
      </c>
      <c r="AK2786" s="179">
        <f t="shared" si="311"/>
        <v>0</v>
      </c>
      <c r="AL2786" s="35">
        <f>'ZE Download'!Y213/1000</f>
        <v>24.534103999999999</v>
      </c>
      <c r="AM2786" s="35"/>
      <c r="AN2786" s="28"/>
      <c r="AQ2786" s="24">
        <f t="shared" si="319"/>
        <v>1742.2695840000003</v>
      </c>
      <c r="AS2786" s="213">
        <f>315*0.97-20</f>
        <v>285.55</v>
      </c>
      <c r="AU2786" s="20">
        <f t="shared" si="318"/>
        <v>2027.8195840000003</v>
      </c>
      <c r="AW2786" s="20">
        <f t="shared" si="315"/>
        <v>-235.87668800000051</v>
      </c>
      <c r="AY2786">
        <v>75</v>
      </c>
    </row>
    <row r="2787" spans="1:51" x14ac:dyDescent="0.25">
      <c r="A2787" t="str">
        <f>VLOOKUP($B2787,'Cushing Balance'!$C$2:$E$500,3,TRUE)</f>
        <v>92017</v>
      </c>
      <c r="B2787" s="38">
        <v>42798</v>
      </c>
      <c r="C2787" s="32"/>
      <c r="D2787" s="136">
        <f>'ZE Download'!B214/1000</f>
        <v>609.31941700000004</v>
      </c>
      <c r="E2787" s="179">
        <f>'ZE Download'!C214/1000</f>
        <v>116.645375</v>
      </c>
      <c r="F2787" s="179">
        <f>'ZE Download'!D214/1000</f>
        <v>215.319188</v>
      </c>
      <c r="G2787" s="28"/>
      <c r="H2787" s="179">
        <f>'ZE Download'!E214/1000</f>
        <v>28.998312000000002</v>
      </c>
      <c r="I2787" s="179">
        <f>'ZE Download'!F214/1000</f>
        <v>53.430875</v>
      </c>
      <c r="J2787" s="179">
        <f>'ZE Download'!G214/1000</f>
        <v>270.40341699999999</v>
      </c>
      <c r="K2787" s="179">
        <f>'ZE Download'!H214/1000</f>
        <v>97.265416999999999</v>
      </c>
      <c r="L2787" s="179">
        <f>'ZE Download'!I214/1000</f>
        <v>34.661124999999998</v>
      </c>
      <c r="M2787" s="180">
        <f t="shared" si="320"/>
        <v>216.733271</v>
      </c>
      <c r="N2787" s="179">
        <f>'ZE Download'!K214/1000</f>
        <v>140.37187499999999</v>
      </c>
      <c r="O2787" s="179">
        <f>'ZE Download'!L214/1000</f>
        <v>70.393979000000002</v>
      </c>
      <c r="P2787" s="179">
        <f>'ZE Download'!M214/1000</f>
        <v>40.226957999999996</v>
      </c>
      <c r="Q2787" s="179">
        <f>'ZE Download'!N214/1000</f>
        <v>12.923958000000001</v>
      </c>
      <c r="R2787" s="179">
        <f>'ZE Download'!P214/1000</f>
        <v>0</v>
      </c>
      <c r="S2787" s="180">
        <f>'ZE Download'!J214/1000</f>
        <v>320.733271</v>
      </c>
      <c r="T2787" s="180">
        <v>-104</v>
      </c>
      <c r="V2787" s="24">
        <f t="shared" si="316"/>
        <v>1906.6931670000001</v>
      </c>
      <c r="X2787" s="5">
        <f t="shared" si="322"/>
        <v>77.899999999999991</v>
      </c>
      <c r="Z2787" s="20">
        <f t="shared" si="317"/>
        <v>1984.5931670000002</v>
      </c>
      <c r="AA2787" s="59">
        <f t="shared" si="321"/>
        <v>42798</v>
      </c>
      <c r="AB2787" s="136">
        <f>'ZE Download'!Q214/1000</f>
        <v>166.30768799999998</v>
      </c>
      <c r="AC2787" s="179">
        <f>'ZE Download'!R214/1000</f>
        <v>241.68279199999998</v>
      </c>
      <c r="AD2787" s="179">
        <f>'ZE Download'!S214/1000</f>
        <v>419.16079200000001</v>
      </c>
      <c r="AE2787" s="179">
        <f>'ZE Download'!T214/1000</f>
        <v>520.44702100000006</v>
      </c>
      <c r="AF2787" s="179">
        <f>'ZE Download'!U214/1000</f>
        <v>227.027354</v>
      </c>
      <c r="AG2787" s="179">
        <f>'ZE Download'!V214/1000</f>
        <v>1.2355209999999999</v>
      </c>
      <c r="AH2787" s="179">
        <f>'ZE Download'!W214/1000</f>
        <v>49.341417</v>
      </c>
      <c r="AI2787" s="28">
        <f t="shared" si="324"/>
        <v>0</v>
      </c>
      <c r="AJ2787" s="179">
        <f>'ZE Download'!X214/1000</f>
        <v>16.419312000000001</v>
      </c>
      <c r="AK2787" s="179">
        <f t="shared" si="311"/>
        <v>0</v>
      </c>
      <c r="AL2787" s="35">
        <f>'ZE Download'!Y214/1000</f>
        <v>0</v>
      </c>
      <c r="AM2787" s="35"/>
      <c r="AN2787" s="28"/>
      <c r="AQ2787" s="24">
        <f t="shared" si="319"/>
        <v>1641.6218970000002</v>
      </c>
      <c r="AS2787" s="213">
        <f t="shared" ref="AS2787:AS2799" si="326">315*0.97-20</f>
        <v>285.55</v>
      </c>
      <c r="AU2787" s="20">
        <f t="shared" si="318"/>
        <v>1927.1718970000002</v>
      </c>
      <c r="AW2787" s="20">
        <f t="shared" si="315"/>
        <v>57.42127000000005</v>
      </c>
    </row>
    <row r="2788" spans="1:51" x14ac:dyDescent="0.25">
      <c r="A2788" t="str">
        <f>VLOOKUP($B2788,'Cushing Balance'!$C$2:$E$500,3,TRUE)</f>
        <v>92017</v>
      </c>
      <c r="B2788" s="38">
        <v>42799</v>
      </c>
      <c r="C2788" s="32"/>
      <c r="D2788" s="136">
        <f>'ZE Download'!B215/1000</f>
        <v>84.293125000000003</v>
      </c>
      <c r="E2788" s="179">
        <f>'ZE Download'!C215/1000</f>
        <v>111.49702099999999</v>
      </c>
      <c r="F2788" s="179">
        <f>'ZE Download'!D215/1000</f>
        <v>277.48397899999998</v>
      </c>
      <c r="G2788" s="28"/>
      <c r="H2788" s="179">
        <f>'ZE Download'!E215/1000</f>
        <v>26.376396</v>
      </c>
      <c r="I2788" s="179">
        <f>'ZE Download'!F215/1000</f>
        <v>63.251125000000002</v>
      </c>
      <c r="J2788" s="179">
        <f>'ZE Download'!G215/1000</f>
        <v>210.72066699999999</v>
      </c>
      <c r="K2788" s="179">
        <f>'ZE Download'!H215/1000</f>
        <v>92.204667000000001</v>
      </c>
      <c r="L2788" s="179">
        <f>'ZE Download'!I215/1000</f>
        <v>34.658396000000003</v>
      </c>
      <c r="M2788" s="180">
        <f t="shared" si="320"/>
        <v>290.98037499999998</v>
      </c>
      <c r="N2788" s="179">
        <f>'ZE Download'!K215/1000</f>
        <v>135.607562</v>
      </c>
      <c r="O2788" s="179">
        <f>'ZE Download'!L215/1000</f>
        <v>78.929187999999996</v>
      </c>
      <c r="P2788" s="179">
        <f>'ZE Download'!M215/1000</f>
        <v>40.619458000000002</v>
      </c>
      <c r="Q2788" s="179">
        <f>'ZE Download'!N215/1000</f>
        <v>9.942812</v>
      </c>
      <c r="R2788" s="179">
        <f>'ZE Download'!P215/1000</f>
        <v>0</v>
      </c>
      <c r="S2788" s="180">
        <f>'ZE Download'!J215/1000</f>
        <v>290.98037499999998</v>
      </c>
      <c r="T2788" s="180">
        <v>0</v>
      </c>
      <c r="V2788" s="24">
        <f t="shared" si="316"/>
        <v>1456.5647710000001</v>
      </c>
      <c r="X2788" s="5">
        <f t="shared" si="322"/>
        <v>77.899999999999991</v>
      </c>
      <c r="Z2788" s="20">
        <f t="shared" si="317"/>
        <v>1534.4647710000002</v>
      </c>
      <c r="AA2788" s="59">
        <f t="shared" si="321"/>
        <v>42799</v>
      </c>
      <c r="AB2788" s="136">
        <f>'ZE Download'!Q215/1000</f>
        <v>149.715521</v>
      </c>
      <c r="AC2788" s="179">
        <f>'ZE Download'!R215/1000</f>
        <v>0.82662500000000005</v>
      </c>
      <c r="AD2788" s="179">
        <f>'ZE Download'!S215/1000</f>
        <v>429.33727099999999</v>
      </c>
      <c r="AE2788" s="179">
        <f>'ZE Download'!T215/1000</f>
        <v>513.86085400000002</v>
      </c>
      <c r="AF2788" s="179">
        <f>'ZE Download'!U215/1000</f>
        <v>213.409312</v>
      </c>
      <c r="AG2788" s="179">
        <f>'ZE Download'!V215/1000</f>
        <v>1.939208</v>
      </c>
      <c r="AH2788" s="179">
        <f>'ZE Download'!W215/1000</f>
        <v>40.039645999999998</v>
      </c>
      <c r="AI2788" s="28">
        <f t="shared" si="324"/>
        <v>0</v>
      </c>
      <c r="AJ2788" s="179">
        <f>'ZE Download'!X215/1000</f>
        <v>16.36975</v>
      </c>
      <c r="AK2788" s="179">
        <f t="shared" si="311"/>
        <v>0</v>
      </c>
      <c r="AL2788" s="35">
        <f>'ZE Download'!Y215/1000</f>
        <v>0</v>
      </c>
      <c r="AM2788" s="35"/>
      <c r="AN2788" s="28"/>
      <c r="AQ2788" s="24">
        <f t="shared" si="319"/>
        <v>1365.4981870000001</v>
      </c>
      <c r="AS2788" s="213">
        <f t="shared" si="326"/>
        <v>285.55</v>
      </c>
      <c r="AU2788" s="20">
        <f t="shared" si="318"/>
        <v>1651.0481870000001</v>
      </c>
      <c r="AW2788" s="20">
        <f t="shared" si="315"/>
        <v>-191.58341599999994</v>
      </c>
      <c r="AY2788">
        <v>-75</v>
      </c>
    </row>
    <row r="2789" spans="1:51" x14ac:dyDescent="0.25">
      <c r="A2789" t="str">
        <f>VLOOKUP($B2789,'Cushing Balance'!$C$2:$E$500,3,TRUE)</f>
        <v>92017</v>
      </c>
      <c r="B2789" s="38">
        <v>42800</v>
      </c>
      <c r="C2789" s="32"/>
      <c r="D2789" s="136">
        <f>'ZE Download'!B216/1000</f>
        <v>531.63070800000003</v>
      </c>
      <c r="E2789" s="179">
        <f>'ZE Download'!C216/1000</f>
        <v>115.80256200000001</v>
      </c>
      <c r="F2789" s="179">
        <f>'ZE Download'!D216/1000</f>
        <v>326.16716700000001</v>
      </c>
      <c r="G2789" s="28"/>
      <c r="H2789" s="179">
        <f>'ZE Download'!E216/1000</f>
        <v>24.287292000000001</v>
      </c>
      <c r="I2789" s="179">
        <f>'ZE Download'!F216/1000</f>
        <v>52.413582999999996</v>
      </c>
      <c r="J2789" s="179">
        <f>'ZE Download'!G216/1000</f>
        <v>291.614104</v>
      </c>
      <c r="K2789" s="179">
        <f>'ZE Download'!H216/1000</f>
        <v>81.060792000000006</v>
      </c>
      <c r="L2789" s="179">
        <f>'ZE Download'!I216/1000</f>
        <v>34.836438000000001</v>
      </c>
      <c r="M2789" s="180">
        <f t="shared" si="320"/>
        <v>263.91424999999998</v>
      </c>
      <c r="N2789" s="179">
        <f>'ZE Download'!K216/1000</f>
        <v>134.59258300000002</v>
      </c>
      <c r="O2789" s="179">
        <f>'ZE Download'!L216/1000</f>
        <v>77.036395999999996</v>
      </c>
      <c r="P2789" s="179">
        <f>'ZE Download'!M216/1000</f>
        <v>43.069417000000001</v>
      </c>
      <c r="Q2789" s="179">
        <f>'ZE Download'!N216/1000</f>
        <v>11.898771</v>
      </c>
      <c r="R2789" s="179">
        <f>'ZE Download'!P216/1000</f>
        <v>0</v>
      </c>
      <c r="S2789" s="180">
        <f>'ZE Download'!J216/1000</f>
        <v>263.91424999999998</v>
      </c>
      <c r="T2789" s="180">
        <v>0</v>
      </c>
      <c r="V2789" s="24">
        <f t="shared" si="316"/>
        <v>1988.324063</v>
      </c>
      <c r="X2789" s="5">
        <f t="shared" si="322"/>
        <v>77.899999999999991</v>
      </c>
      <c r="Z2789" s="20">
        <f t="shared" si="317"/>
        <v>2066.2240630000001</v>
      </c>
      <c r="AA2789" s="59">
        <f t="shared" si="321"/>
        <v>42800</v>
      </c>
      <c r="AB2789" s="136">
        <f>'ZE Download'!Q216/1000</f>
        <v>153.87058300000001</v>
      </c>
      <c r="AC2789" s="179">
        <f>'ZE Download'!R216/1000</f>
        <v>2.421062</v>
      </c>
      <c r="AD2789" s="179">
        <f>'ZE Download'!S216/1000</f>
        <v>436.79497900000001</v>
      </c>
      <c r="AE2789" s="179">
        <f>'ZE Download'!T216/1000</f>
        <v>466.65525000000002</v>
      </c>
      <c r="AF2789" s="179">
        <f>'ZE Download'!U216/1000</f>
        <v>221.92400000000001</v>
      </c>
      <c r="AG2789" s="179">
        <f>'ZE Download'!V216/1000</f>
        <v>3.5655000000000001</v>
      </c>
      <c r="AH2789" s="179">
        <f>'ZE Download'!W216/1000</f>
        <v>45.753999999999998</v>
      </c>
      <c r="AI2789" s="28">
        <f t="shared" si="324"/>
        <v>0</v>
      </c>
      <c r="AJ2789" s="179">
        <f>'ZE Download'!X216/1000</f>
        <v>17.083042000000003</v>
      </c>
      <c r="AK2789" s="179">
        <f t="shared" si="311"/>
        <v>0</v>
      </c>
      <c r="AL2789" s="35">
        <f>'ZE Download'!Y216/1000</f>
        <v>7.9219999999999997</v>
      </c>
      <c r="AM2789" s="35"/>
      <c r="AN2789" s="28"/>
      <c r="AQ2789" s="24">
        <f>SUM(AB2789:AO2789)</f>
        <v>1355.9904159999999</v>
      </c>
      <c r="AS2789" s="213">
        <f t="shared" si="326"/>
        <v>285.55</v>
      </c>
      <c r="AU2789" s="20">
        <f t="shared" si="318"/>
        <v>1641.5404159999998</v>
      </c>
      <c r="AW2789" s="20">
        <f t="shared" si="315"/>
        <v>349.68364700000029</v>
      </c>
      <c r="AY2789">
        <v>-75</v>
      </c>
    </row>
    <row r="2790" spans="1:51" x14ac:dyDescent="0.25">
      <c r="A2790" t="str">
        <f>VLOOKUP($B2790,'Cushing Balance'!$C$2:$E$500,3,TRUE)</f>
        <v>92017</v>
      </c>
      <c r="B2790" s="38">
        <v>42801</v>
      </c>
      <c r="C2790" s="32"/>
      <c r="D2790" s="136">
        <f>'ZE Download'!B217/1000</f>
        <v>323.50804199999999</v>
      </c>
      <c r="E2790" s="179">
        <f>'ZE Download'!C217/1000</f>
        <v>137.011979</v>
      </c>
      <c r="F2790" s="179">
        <f>'ZE Download'!D217/1000</f>
        <v>301.8295</v>
      </c>
      <c r="G2790" s="28"/>
      <c r="H2790" s="179">
        <f>'ZE Download'!E217/1000</f>
        <v>115.411396</v>
      </c>
      <c r="I2790" s="179">
        <f>'ZE Download'!F217/1000</f>
        <v>53.767207999999997</v>
      </c>
      <c r="J2790" s="179">
        <f>'ZE Download'!G217/1000</f>
        <v>276.42950000000002</v>
      </c>
      <c r="K2790" s="179">
        <f>'ZE Download'!H217/1000</f>
        <v>89.226124999999996</v>
      </c>
      <c r="L2790" s="179">
        <f>'ZE Download'!I217/1000</f>
        <v>34.385167000000003</v>
      </c>
      <c r="M2790" s="180">
        <f t="shared" si="320"/>
        <v>352.31858299999999</v>
      </c>
      <c r="N2790" s="179">
        <f>'ZE Download'!K217/1000</f>
        <v>111.15243799999999</v>
      </c>
      <c r="O2790" s="179">
        <f>'ZE Download'!L217/1000</f>
        <v>71.283041999999995</v>
      </c>
      <c r="P2790" s="179">
        <f>'ZE Download'!M217/1000</f>
        <v>40.178561999999999</v>
      </c>
      <c r="Q2790" s="179">
        <f>'ZE Download'!N217/1000</f>
        <v>11.059333000000001</v>
      </c>
      <c r="R2790" s="179">
        <f>'ZE Download'!P217/1000</f>
        <v>0</v>
      </c>
      <c r="S2790" s="180">
        <f>'ZE Download'!J217/1000</f>
        <v>352.31858299999999</v>
      </c>
      <c r="T2790" s="180">
        <v>0</v>
      </c>
      <c r="V2790" s="24">
        <f t="shared" si="316"/>
        <v>1917.5608749999999</v>
      </c>
      <c r="X2790" s="5">
        <f t="shared" si="322"/>
        <v>77.899999999999991</v>
      </c>
      <c r="Z2790" s="20">
        <f t="shared" si="317"/>
        <v>1995.460875</v>
      </c>
      <c r="AA2790" s="59">
        <f t="shared" si="321"/>
        <v>42801</v>
      </c>
      <c r="AB2790" s="136">
        <f>'ZE Download'!Q217/1000</f>
        <v>165.57737499999999</v>
      </c>
      <c r="AC2790" s="179">
        <f>'ZE Download'!R217/1000</f>
        <v>0</v>
      </c>
      <c r="AD2790" s="179">
        <f>'ZE Download'!S217/1000</f>
        <v>426.60110399999996</v>
      </c>
      <c r="AE2790" s="179">
        <f>'ZE Download'!T217/1000</f>
        <v>492.64495799999997</v>
      </c>
      <c r="AF2790" s="179">
        <f>'ZE Download'!U217/1000</f>
        <v>220.7175</v>
      </c>
      <c r="AG2790" s="179">
        <f>'ZE Download'!V217/1000</f>
        <v>0</v>
      </c>
      <c r="AH2790" s="179">
        <f>'ZE Download'!W217/1000</f>
        <v>59.609292000000003</v>
      </c>
      <c r="AI2790" s="28">
        <f t="shared" si="324"/>
        <v>0</v>
      </c>
      <c r="AJ2790" s="179">
        <f>'ZE Download'!X217/1000</f>
        <v>16.572396000000001</v>
      </c>
      <c r="AK2790" s="179">
        <f t="shared" si="311"/>
        <v>0</v>
      </c>
      <c r="AL2790" s="35">
        <f>'ZE Download'!Y217/1000</f>
        <v>18.007021000000002</v>
      </c>
      <c r="AM2790" s="35"/>
      <c r="AN2790" s="28"/>
      <c r="AQ2790" s="24">
        <f t="shared" si="319"/>
        <v>1399.729646</v>
      </c>
      <c r="AS2790" s="213">
        <f t="shared" si="326"/>
        <v>285.55</v>
      </c>
      <c r="AU2790" s="20">
        <f t="shared" si="318"/>
        <v>1685.279646</v>
      </c>
      <c r="AW2790" s="20">
        <f t="shared" si="315"/>
        <v>235.18122900000003</v>
      </c>
      <c r="AY2790">
        <v>-75</v>
      </c>
    </row>
    <row r="2791" spans="1:51" x14ac:dyDescent="0.25">
      <c r="A2791" t="str">
        <f>VLOOKUP($B2791,'Cushing Balance'!$C$2:$E$500,3,TRUE)</f>
        <v>92017</v>
      </c>
      <c r="B2791" s="38">
        <v>42802</v>
      </c>
      <c r="C2791" s="32"/>
      <c r="D2791" s="136">
        <f>'ZE Download'!B218/1000</f>
        <v>506.41229200000004</v>
      </c>
      <c r="E2791" s="179">
        <f>'ZE Download'!C218/1000</f>
        <v>150.15941699999999</v>
      </c>
      <c r="F2791" s="179">
        <f>'ZE Download'!D218/1000</f>
        <v>332.69768800000003</v>
      </c>
      <c r="G2791" s="28"/>
      <c r="H2791" s="179">
        <f>'ZE Download'!E218/1000</f>
        <v>120.761083</v>
      </c>
      <c r="I2791" s="179">
        <f>'ZE Download'!F218/1000</f>
        <v>55.932395999999997</v>
      </c>
      <c r="J2791" s="179">
        <f>'ZE Download'!G218/1000</f>
        <v>271.826167</v>
      </c>
      <c r="K2791" s="179">
        <f>'ZE Download'!H218/1000</f>
        <v>89.387625</v>
      </c>
      <c r="L2791" s="179">
        <f>'ZE Download'!I218/1000</f>
        <v>34.427292000000001</v>
      </c>
      <c r="M2791" s="180">
        <f t="shared" si="320"/>
        <v>325.00510400000002</v>
      </c>
      <c r="N2791" s="179">
        <f>'ZE Download'!K218/1000</f>
        <v>96.622124999999997</v>
      </c>
      <c r="O2791" s="179">
        <f>'ZE Download'!L218/1000</f>
        <v>77.839937999999989</v>
      </c>
      <c r="P2791" s="179">
        <f>'ZE Download'!M218/1000</f>
        <v>40.219749999999998</v>
      </c>
      <c r="Q2791" s="179">
        <f>'ZE Download'!N218/1000</f>
        <v>10.272416999999999</v>
      </c>
      <c r="R2791" s="179">
        <f>'ZE Download'!P218/1000</f>
        <v>0</v>
      </c>
      <c r="S2791" s="180">
        <f>'ZE Download'!J218/1000</f>
        <v>325.00510400000002</v>
      </c>
      <c r="T2791" s="180">
        <f>T2790</f>
        <v>0</v>
      </c>
      <c r="V2791" s="24">
        <f t="shared" si="316"/>
        <v>2111.5632940000005</v>
      </c>
      <c r="X2791" s="5">
        <f t="shared" si="322"/>
        <v>77.899999999999991</v>
      </c>
      <c r="Z2791" s="20">
        <f t="shared" si="317"/>
        <v>2189.4632940000006</v>
      </c>
      <c r="AA2791" s="59">
        <f t="shared" si="321"/>
        <v>42802</v>
      </c>
      <c r="AB2791" s="136">
        <f>'ZE Download'!Q218/1000</f>
        <v>126.79362500000001</v>
      </c>
      <c r="AC2791" s="179">
        <f>'ZE Download'!R218/1000</f>
        <v>38.583688000000002</v>
      </c>
      <c r="AD2791" s="179">
        <f>'ZE Download'!S218/1000</f>
        <v>168.12687500000001</v>
      </c>
      <c r="AE2791" s="179">
        <f>'ZE Download'!T218/1000</f>
        <v>350.606583</v>
      </c>
      <c r="AF2791" s="179">
        <f>'ZE Download'!U218/1000</f>
        <v>195.38737499999999</v>
      </c>
      <c r="AG2791" s="179">
        <f>'ZE Download'!V218/1000</f>
        <v>0.37527100000000002</v>
      </c>
      <c r="AH2791" s="179">
        <f>'ZE Download'!W218/1000</f>
        <v>45.468437999999999</v>
      </c>
      <c r="AI2791" s="28">
        <f t="shared" si="324"/>
        <v>0</v>
      </c>
      <c r="AJ2791" s="179">
        <f>'ZE Download'!X218/1000</f>
        <v>16.074542000000001</v>
      </c>
      <c r="AK2791" s="179">
        <f t="shared" si="311"/>
        <v>0</v>
      </c>
      <c r="AL2791" s="35">
        <f>'ZE Download'!Y218/1000</f>
        <v>5.2528540000000001</v>
      </c>
      <c r="AM2791" s="35"/>
      <c r="AN2791" s="28"/>
      <c r="AQ2791" s="24">
        <f t="shared" si="319"/>
        <v>946.66925099999992</v>
      </c>
      <c r="AS2791" s="213">
        <f t="shared" si="326"/>
        <v>285.55</v>
      </c>
      <c r="AU2791" s="20">
        <f t="shared" si="318"/>
        <v>1232.219251</v>
      </c>
      <c r="AW2791" s="20">
        <f t="shared" si="315"/>
        <v>882.2440430000006</v>
      </c>
      <c r="AY2791">
        <v>-75</v>
      </c>
    </row>
    <row r="2792" spans="1:51" x14ac:dyDescent="0.25">
      <c r="A2792" t="str">
        <f>VLOOKUP($B2792,'Cushing Balance'!$C$2:$E$500,3,TRUE)</f>
        <v>92017</v>
      </c>
      <c r="B2792" s="38">
        <v>42803</v>
      </c>
      <c r="C2792" s="32"/>
      <c r="D2792" s="136">
        <f>'ZE Download'!B219/1000</f>
        <v>561.23854200000005</v>
      </c>
      <c r="E2792" s="179">
        <f>'ZE Download'!C219/1000</f>
        <v>124.85229200000001</v>
      </c>
      <c r="F2792" s="179">
        <f>'ZE Download'!D219/1000</f>
        <v>185.390208</v>
      </c>
      <c r="G2792" s="28"/>
      <c r="H2792" s="179">
        <f>'ZE Download'!E219/1000</f>
        <v>114.082104</v>
      </c>
      <c r="I2792" s="179">
        <f>'ZE Download'!F219/1000</f>
        <v>53.527500000000003</v>
      </c>
      <c r="J2792" s="179">
        <f>'ZE Download'!G219/1000</f>
        <v>292.67452100000003</v>
      </c>
      <c r="K2792" s="179">
        <f>'ZE Download'!H219/1000</f>
        <v>87.76418799999999</v>
      </c>
      <c r="L2792" s="179">
        <f>'ZE Download'!I219/1000</f>
        <v>34.460771000000001</v>
      </c>
      <c r="M2792" s="180">
        <f t="shared" si="320"/>
        <v>56.332062000000008</v>
      </c>
      <c r="N2792" s="179">
        <f>'ZE Download'!K219/1000</f>
        <v>96.527249999999995</v>
      </c>
      <c r="O2792" s="179">
        <f>'ZE Download'!L219/1000</f>
        <v>77.927312000000001</v>
      </c>
      <c r="P2792" s="179">
        <f>'ZE Download'!M219/1000</f>
        <v>40.405146000000002</v>
      </c>
      <c r="Q2792" s="179">
        <f>'ZE Download'!N219/1000</f>
        <v>10.886541999999999</v>
      </c>
      <c r="R2792" s="179">
        <f>'ZE Download'!P219/1000</f>
        <v>0</v>
      </c>
      <c r="S2792" s="180">
        <f>'ZE Download'!J219/1000</f>
        <v>181.33206200000001</v>
      </c>
      <c r="T2792" s="180">
        <v>-125</v>
      </c>
      <c r="V2792" s="24">
        <f t="shared" si="316"/>
        <v>1736.0684380000002</v>
      </c>
      <c r="X2792" s="5">
        <f t="shared" si="322"/>
        <v>77.899999999999991</v>
      </c>
      <c r="Z2792" s="20">
        <f t="shared" si="317"/>
        <v>1813.9684380000003</v>
      </c>
      <c r="AA2792" s="59">
        <f t="shared" si="321"/>
        <v>42803</v>
      </c>
      <c r="AB2792" s="136">
        <f>'ZE Download'!Q219/1000</f>
        <v>103.30931200000001</v>
      </c>
      <c r="AC2792" s="179">
        <f>'ZE Download'!R219/1000</f>
        <v>352.01222899999999</v>
      </c>
      <c r="AD2792" s="179">
        <f>'ZE Download'!S219/1000</f>
        <v>26.602708</v>
      </c>
      <c r="AE2792" s="179">
        <f>'ZE Download'!T219/1000</f>
        <v>470.594292</v>
      </c>
      <c r="AF2792" s="179">
        <f>'ZE Download'!U219/1000</f>
        <v>197.334833</v>
      </c>
      <c r="AG2792" s="179">
        <f>'ZE Download'!V219/1000</f>
        <v>0</v>
      </c>
      <c r="AH2792" s="179">
        <f>'ZE Download'!W219/1000</f>
        <v>48.444353999999997</v>
      </c>
      <c r="AI2792" s="28">
        <f t="shared" si="324"/>
        <v>0</v>
      </c>
      <c r="AJ2792" s="179">
        <f>'ZE Download'!X219/1000</f>
        <v>16.928000000000001</v>
      </c>
      <c r="AK2792" s="179">
        <f t="shared" si="311"/>
        <v>0</v>
      </c>
      <c r="AL2792" s="35">
        <f>'ZE Download'!Y219/1000</f>
        <v>0</v>
      </c>
      <c r="AM2792" s="35"/>
      <c r="AN2792" s="28"/>
      <c r="AQ2792" s="24">
        <f t="shared" si="319"/>
        <v>1215.2257280000001</v>
      </c>
      <c r="AS2792" s="213">
        <f t="shared" si="326"/>
        <v>285.55</v>
      </c>
      <c r="AU2792" s="20">
        <f t="shared" si="318"/>
        <v>1500.7757280000001</v>
      </c>
      <c r="AW2792" s="20">
        <f t="shared" si="315"/>
        <v>238.19271000000026</v>
      </c>
      <c r="AY2792">
        <v>-75</v>
      </c>
    </row>
    <row r="2793" spans="1:51" x14ac:dyDescent="0.25">
      <c r="A2793" t="str">
        <f>VLOOKUP($B2793,'Cushing Balance'!$C$2:$E$500,3,TRUE)</f>
        <v>92017</v>
      </c>
      <c r="B2793" s="38">
        <v>42804</v>
      </c>
      <c r="C2793" s="32"/>
      <c r="D2793" s="136">
        <f>'ZE Download'!B220/1000</f>
        <v>616.29097900000011</v>
      </c>
      <c r="E2793" s="179">
        <f>'ZE Download'!C220/1000</f>
        <v>123.77827099999999</v>
      </c>
      <c r="F2793" s="179">
        <f>'ZE Download'!D220/1000</f>
        <v>245.31147899999999</v>
      </c>
      <c r="G2793" s="28"/>
      <c r="H2793" s="179">
        <f>'ZE Download'!E220/1000</f>
        <v>106.46174999999999</v>
      </c>
      <c r="I2793" s="179">
        <f>'ZE Download'!F220/1000</f>
        <v>39.293500000000002</v>
      </c>
      <c r="J2793" s="179">
        <f>'ZE Download'!G220/1000</f>
        <v>308.18152100000003</v>
      </c>
      <c r="K2793" s="179">
        <f>'ZE Download'!H220/1000</f>
        <v>85.058645999999996</v>
      </c>
      <c r="L2793" s="179">
        <f>'ZE Download'!I220/1000</f>
        <v>34.436707999999996</v>
      </c>
      <c r="M2793" s="180">
        <f t="shared" si="320"/>
        <v>341.51135399999998</v>
      </c>
      <c r="N2793" s="179">
        <f>'ZE Download'!K220/1000</f>
        <v>96.954104000000001</v>
      </c>
      <c r="O2793" s="179">
        <f>'ZE Download'!L220/1000</f>
        <v>78.833312000000006</v>
      </c>
      <c r="P2793" s="179">
        <f>'ZE Download'!M220/1000</f>
        <v>38.600957999999999</v>
      </c>
      <c r="Q2793" s="179">
        <f>'ZE Download'!N220/1000</f>
        <v>13.006416999999999</v>
      </c>
      <c r="R2793" s="179">
        <f>'ZE Download'!P220/1000</f>
        <v>0</v>
      </c>
      <c r="S2793" s="180">
        <f>'ZE Download'!J220/1000</f>
        <v>341.51135399999998</v>
      </c>
      <c r="T2793" s="180">
        <v>0</v>
      </c>
      <c r="V2793" s="24">
        <f t="shared" si="316"/>
        <v>2127.7189990000002</v>
      </c>
      <c r="X2793" s="5">
        <f t="shared" si="322"/>
        <v>77.899999999999991</v>
      </c>
      <c r="Z2793" s="20">
        <f t="shared" si="317"/>
        <v>2205.6189990000003</v>
      </c>
      <c r="AA2793" s="59">
        <f t="shared" si="321"/>
        <v>42804</v>
      </c>
      <c r="AB2793" s="136">
        <f>'ZE Download'!Q220/1000</f>
        <v>174.46397899999999</v>
      </c>
      <c r="AC2793" s="179">
        <f>'ZE Download'!R220/1000</f>
        <v>351.83010400000001</v>
      </c>
      <c r="AD2793" s="179">
        <f>'ZE Download'!S220/1000</f>
        <v>400.92368800000003</v>
      </c>
      <c r="AE2793" s="179">
        <f>'ZE Download'!T220/1000</f>
        <v>512.17604200000005</v>
      </c>
      <c r="AF2793" s="179">
        <f>'ZE Download'!U220/1000</f>
        <v>200.41437500000001</v>
      </c>
      <c r="AG2793" s="179">
        <f>'ZE Download'!V220/1000</f>
        <v>1.1395419999999998</v>
      </c>
      <c r="AH2793" s="179">
        <f>'ZE Download'!W220/1000</f>
        <v>65.362166999999999</v>
      </c>
      <c r="AI2793" s="28">
        <f t="shared" si="324"/>
        <v>0</v>
      </c>
      <c r="AJ2793" s="179">
        <f>'ZE Download'!X220/1000</f>
        <v>16.883437999999998</v>
      </c>
      <c r="AK2793" s="179">
        <f t="shared" si="311"/>
        <v>0</v>
      </c>
      <c r="AL2793" s="35">
        <f>'ZE Download'!Y220/1000</f>
        <v>20.612646000000002</v>
      </c>
      <c r="AM2793" s="35"/>
      <c r="AN2793" s="28"/>
      <c r="AQ2793" s="24">
        <f t="shared" si="319"/>
        <v>1743.8059810000002</v>
      </c>
      <c r="AS2793" s="213">
        <f t="shared" si="326"/>
        <v>285.55</v>
      </c>
      <c r="AU2793" s="20">
        <f t="shared" si="318"/>
        <v>2029.3559810000002</v>
      </c>
      <c r="AW2793" s="20">
        <f t="shared" si="315"/>
        <v>176.2630180000001</v>
      </c>
    </row>
    <row r="2794" spans="1:51" x14ac:dyDescent="0.25">
      <c r="A2794" t="str">
        <f>VLOOKUP($B2794,'Cushing Balance'!$C$2:$E$500,3,TRUE)</f>
        <v>102017</v>
      </c>
      <c r="B2794" s="38">
        <v>42805</v>
      </c>
      <c r="C2794" s="32"/>
      <c r="D2794" s="136">
        <f>'ZE Download'!B221/1000</f>
        <v>260.65775000000002</v>
      </c>
      <c r="E2794" s="179">
        <f>'ZE Download'!C221/1000</f>
        <v>121.74556200000001</v>
      </c>
      <c r="F2794" s="179">
        <f>'ZE Download'!D221/1000</f>
        <v>373.63666699999999</v>
      </c>
      <c r="G2794" s="28"/>
      <c r="H2794" s="179">
        <f>'ZE Download'!E221/1000</f>
        <v>113.47660400000001</v>
      </c>
      <c r="I2794" s="179">
        <f>'ZE Download'!F221/1000</f>
        <v>51.198146000000001</v>
      </c>
      <c r="J2794" s="179">
        <f>'ZE Download'!G221/1000</f>
        <v>284.933875</v>
      </c>
      <c r="K2794" s="179">
        <f>'ZE Download'!H221/1000</f>
        <v>88.379187999999999</v>
      </c>
      <c r="L2794" s="179">
        <f>'ZE Download'!I221/1000</f>
        <v>34.567354000000002</v>
      </c>
      <c r="M2794" s="180">
        <f t="shared" si="320"/>
        <v>319.141458</v>
      </c>
      <c r="N2794" s="179">
        <f>'ZE Download'!K221/1000</f>
        <v>34.601938000000004</v>
      </c>
      <c r="O2794" s="179">
        <f>'ZE Download'!L221/1000</f>
        <v>79.194292000000004</v>
      </c>
      <c r="P2794" s="179">
        <f>'ZE Download'!M221/1000</f>
        <v>36.173729000000002</v>
      </c>
      <c r="Q2794" s="179">
        <f>'ZE Download'!N221/1000</f>
        <v>9.7512080000000001</v>
      </c>
      <c r="R2794" s="179">
        <f>'ZE Download'!P221/1000</f>
        <v>0</v>
      </c>
      <c r="S2794" s="180">
        <f>'ZE Download'!J221/1000</f>
        <v>319.141458</v>
      </c>
      <c r="T2794" s="180">
        <f>T2793</f>
        <v>0</v>
      </c>
      <c r="V2794" s="24">
        <f t="shared" si="316"/>
        <v>1807.4577709999999</v>
      </c>
      <c r="X2794" s="5">
        <f t="shared" si="322"/>
        <v>77.899999999999991</v>
      </c>
      <c r="Z2794" s="20">
        <f t="shared" si="317"/>
        <v>1885.357771</v>
      </c>
      <c r="AA2794" s="59">
        <f t="shared" si="321"/>
        <v>42805</v>
      </c>
      <c r="AB2794" s="136">
        <f>'ZE Download'!Q221/1000</f>
        <v>158.821146</v>
      </c>
      <c r="AC2794" s="179">
        <f>'ZE Download'!R221/1000</f>
        <v>351.19456199999996</v>
      </c>
      <c r="AD2794" s="179">
        <f>'ZE Download'!S221/1000</f>
        <v>445.10293800000005</v>
      </c>
      <c r="AE2794" s="179">
        <f>'ZE Download'!T221/1000</f>
        <v>488.73931199999998</v>
      </c>
      <c r="AF2794" s="179">
        <f>'ZE Download'!U221/1000</f>
        <v>209.94687500000001</v>
      </c>
      <c r="AG2794" s="179">
        <f>'ZE Download'!V221/1000</f>
        <v>0</v>
      </c>
      <c r="AH2794" s="179">
        <f>'ZE Download'!W221/1000</f>
        <v>76.264416999999995</v>
      </c>
      <c r="AI2794" s="28">
        <f t="shared" si="324"/>
        <v>0</v>
      </c>
      <c r="AJ2794" s="179">
        <f>'ZE Download'!X221/1000</f>
        <v>16.802875</v>
      </c>
      <c r="AK2794" s="179">
        <f t="shared" si="311"/>
        <v>0</v>
      </c>
      <c r="AL2794" s="35">
        <f>'ZE Download'!Y221/1000</f>
        <v>72.694500000000005</v>
      </c>
      <c r="AM2794" s="35"/>
      <c r="AN2794" s="28"/>
      <c r="AQ2794" s="24">
        <f t="shared" si="319"/>
        <v>1819.5666250000004</v>
      </c>
      <c r="AS2794" s="213">
        <f t="shared" si="326"/>
        <v>285.55</v>
      </c>
      <c r="AU2794" s="20">
        <f t="shared" si="318"/>
        <v>2105.1166250000006</v>
      </c>
      <c r="AW2794" s="20">
        <f t="shared" si="315"/>
        <v>-219.75885400000061</v>
      </c>
    </row>
    <row r="2795" spans="1:51" x14ac:dyDescent="0.25">
      <c r="A2795" t="str">
        <f>VLOOKUP($B2795,'Cushing Balance'!$C$2:$E$500,3,TRUE)</f>
        <v>102017</v>
      </c>
      <c r="B2795" s="38">
        <v>42806</v>
      </c>
      <c r="C2795" s="32"/>
      <c r="D2795" s="136">
        <f>'ZE Download'!B222/1000</f>
        <v>521.86135400000001</v>
      </c>
      <c r="E2795" s="179">
        <f>'ZE Download'!C222/1000</f>
        <v>136.45379199999999</v>
      </c>
      <c r="F2795" s="179">
        <f>'ZE Download'!D222/1000</f>
        <v>346.80650000000003</v>
      </c>
      <c r="G2795" s="28"/>
      <c r="H2795" s="179">
        <f>'ZE Download'!E222/1000</f>
        <v>112.202229</v>
      </c>
      <c r="I2795" s="179">
        <f>'ZE Download'!F222/1000</f>
        <v>76.274020999999991</v>
      </c>
      <c r="J2795" s="179">
        <f>'ZE Download'!G222/1000</f>
        <v>301.30422899999996</v>
      </c>
      <c r="K2795" s="179">
        <f>'ZE Download'!H222/1000</f>
        <v>88.202354</v>
      </c>
      <c r="L2795" s="179">
        <f>'ZE Download'!I222/1000</f>
        <v>34.556271000000002</v>
      </c>
      <c r="M2795" s="180">
        <f t="shared" si="320"/>
        <v>265.12341700000002</v>
      </c>
      <c r="N2795" s="179">
        <f>'ZE Download'!K222/1000</f>
        <v>100.64189599999999</v>
      </c>
      <c r="O2795" s="179">
        <f>'ZE Download'!L222/1000</f>
        <v>79.173167000000007</v>
      </c>
      <c r="P2795" s="179">
        <f>'ZE Download'!M222/1000</f>
        <v>40.435207999999996</v>
      </c>
      <c r="Q2795" s="179">
        <f>'ZE Download'!N222/1000</f>
        <v>10.106812</v>
      </c>
      <c r="R2795" s="179">
        <f>'ZE Download'!P222/1000</f>
        <v>0</v>
      </c>
      <c r="S2795" s="180">
        <f>'ZE Download'!J222/1000</f>
        <v>265.12341700000002</v>
      </c>
      <c r="T2795" s="180">
        <f>T2794</f>
        <v>0</v>
      </c>
      <c r="V2795" s="24">
        <f t="shared" si="316"/>
        <v>2113.1412500000001</v>
      </c>
      <c r="X2795" s="5">
        <f t="shared" si="322"/>
        <v>77.899999999999991</v>
      </c>
      <c r="Z2795" s="20">
        <f t="shared" si="317"/>
        <v>2191.0412500000002</v>
      </c>
      <c r="AA2795" s="59">
        <f t="shared" si="321"/>
        <v>42806</v>
      </c>
      <c r="AB2795" s="136">
        <f>'ZE Download'!Q222/1000</f>
        <v>102.89014599999999</v>
      </c>
      <c r="AC2795" s="179">
        <f>'ZE Download'!R222/1000</f>
        <v>182.188333</v>
      </c>
      <c r="AD2795" s="179">
        <f>'ZE Download'!S222/1000</f>
        <v>440.79343800000004</v>
      </c>
      <c r="AE2795" s="179">
        <f>'ZE Download'!T222/1000</f>
        <v>489.75031199999995</v>
      </c>
      <c r="AF2795" s="179">
        <f>'ZE Download'!U222/1000</f>
        <v>212.03583300000003</v>
      </c>
      <c r="AG2795" s="179">
        <f>'ZE Download'!V222/1000</f>
        <v>0</v>
      </c>
      <c r="AH2795" s="179">
        <f>'ZE Download'!W222/1000</f>
        <v>76.529832999999996</v>
      </c>
      <c r="AI2795" s="28">
        <f t="shared" si="324"/>
        <v>0</v>
      </c>
      <c r="AJ2795" s="179">
        <f>'ZE Download'!X222/1000</f>
        <v>15.649896</v>
      </c>
      <c r="AK2795" s="179">
        <f t="shared" si="311"/>
        <v>0</v>
      </c>
      <c r="AL2795" s="35">
        <f>'ZE Download'!Y222/1000</f>
        <v>86.539687999999998</v>
      </c>
      <c r="AM2795" s="35"/>
      <c r="AN2795" s="28"/>
      <c r="AQ2795" s="24">
        <f t="shared" si="319"/>
        <v>1606.377479</v>
      </c>
      <c r="AS2795" s="213">
        <f t="shared" si="326"/>
        <v>285.55</v>
      </c>
      <c r="AU2795" s="20">
        <f t="shared" si="318"/>
        <v>1891.9274789999999</v>
      </c>
      <c r="AW2795" s="20">
        <f t="shared" si="315"/>
        <v>299.11377100000027</v>
      </c>
    </row>
    <row r="2796" spans="1:51" x14ac:dyDescent="0.25">
      <c r="A2796" t="str">
        <f>VLOOKUP($B2796,'Cushing Balance'!$C$2:$E$500,3,TRUE)</f>
        <v>102017</v>
      </c>
      <c r="B2796" s="38">
        <v>42807</v>
      </c>
      <c r="C2796" s="32"/>
      <c r="D2796" s="136">
        <f>'ZE Download'!B223/1000</f>
        <v>357.89516700000001</v>
      </c>
      <c r="E2796" s="179">
        <f>'ZE Download'!C223/1000</f>
        <v>150.94425000000001</v>
      </c>
      <c r="F2796" s="179">
        <f>'ZE Download'!D223/1000</f>
        <v>341.63752099999999</v>
      </c>
      <c r="G2796" s="28"/>
      <c r="H2796" s="179">
        <f>'ZE Download'!E223/1000</f>
        <v>125.97664599999999</v>
      </c>
      <c r="I2796" s="179">
        <f>'ZE Download'!F223/1000</f>
        <v>54.718249999999998</v>
      </c>
      <c r="J2796" s="179">
        <f>'ZE Download'!G223/1000</f>
        <v>313.651521</v>
      </c>
      <c r="K2796" s="179">
        <f>'ZE Download'!H223/1000</f>
        <v>78.911292000000003</v>
      </c>
      <c r="L2796" s="179">
        <f>'ZE Download'!I223/1000</f>
        <v>34.350020999999998</v>
      </c>
      <c r="M2796" s="180">
        <f t="shared" ref="M2796:M2827" si="327">S2796+T2796</f>
        <v>266.20014600000002</v>
      </c>
      <c r="N2796" s="179">
        <f>'ZE Download'!K223/1000</f>
        <v>97.89122900000001</v>
      </c>
      <c r="O2796" s="179">
        <f>'ZE Download'!L223/1000</f>
        <v>79.789582999999993</v>
      </c>
      <c r="P2796" s="179">
        <f>'ZE Download'!M223/1000</f>
        <v>40.280707999999997</v>
      </c>
      <c r="Q2796" s="179">
        <f>'ZE Download'!N223/1000</f>
        <v>11.470062</v>
      </c>
      <c r="R2796" s="179">
        <f>'ZE Download'!P223/1000</f>
        <v>0</v>
      </c>
      <c r="S2796" s="180">
        <f>'ZE Download'!J223/1000</f>
        <v>323.20014600000002</v>
      </c>
      <c r="T2796" s="180">
        <v>-57</v>
      </c>
      <c r="V2796" s="24">
        <f t="shared" si="316"/>
        <v>1953.7163960000003</v>
      </c>
      <c r="X2796" s="5">
        <f t="shared" si="322"/>
        <v>77.899999999999991</v>
      </c>
      <c r="Z2796" s="20">
        <f t="shared" si="317"/>
        <v>2031.6163960000003</v>
      </c>
      <c r="AA2796" s="59">
        <f t="shared" ref="AA2796:AA2827" si="328">B2796</f>
        <v>42807</v>
      </c>
      <c r="AB2796" s="136">
        <f>'ZE Download'!Q223/1000</f>
        <v>31.626417</v>
      </c>
      <c r="AC2796" s="179">
        <f>'ZE Download'!R223/1000</f>
        <v>167.92416699999998</v>
      </c>
      <c r="AD2796" s="179">
        <f>'ZE Download'!S223/1000</f>
        <v>443.90866700000004</v>
      </c>
      <c r="AE2796" s="179">
        <f>'ZE Download'!T223/1000</f>
        <v>352.451708</v>
      </c>
      <c r="AF2796" s="179">
        <f>'ZE Download'!U223/1000</f>
        <v>210.36766699999998</v>
      </c>
      <c r="AG2796" s="179">
        <f>'ZE Download'!V223/1000</f>
        <v>0</v>
      </c>
      <c r="AH2796" s="179">
        <f>'ZE Download'!W223/1000</f>
        <v>69.004812000000001</v>
      </c>
      <c r="AI2796" s="28">
        <f t="shared" si="324"/>
        <v>0</v>
      </c>
      <c r="AJ2796" s="179">
        <f>'ZE Download'!X223/1000</f>
        <v>15.827292</v>
      </c>
      <c r="AK2796" s="179">
        <f t="shared" si="311"/>
        <v>0</v>
      </c>
      <c r="AL2796" s="35">
        <f>'ZE Download'!Y223/1000</f>
        <v>21.067854000000001</v>
      </c>
      <c r="AM2796" s="35"/>
      <c r="AN2796" s="28"/>
      <c r="AQ2796" s="24">
        <f t="shared" si="319"/>
        <v>1312.1785839999998</v>
      </c>
      <c r="AS2796" s="213">
        <f t="shared" si="326"/>
        <v>285.55</v>
      </c>
      <c r="AU2796" s="20">
        <f t="shared" si="318"/>
        <v>1597.7285839999997</v>
      </c>
      <c r="AW2796" s="20">
        <f t="shared" si="315"/>
        <v>433.88781200000062</v>
      </c>
    </row>
    <row r="2797" spans="1:51" x14ac:dyDescent="0.25">
      <c r="A2797" t="str">
        <f>VLOOKUP($B2797,'Cushing Balance'!$C$2:$E$500,3,TRUE)</f>
        <v>102017</v>
      </c>
      <c r="B2797" s="38">
        <v>42808</v>
      </c>
      <c r="C2797" s="32"/>
      <c r="D2797" s="136">
        <f>'ZE Download'!B224/1000</f>
        <v>100.369125</v>
      </c>
      <c r="E2797" s="179">
        <f>'ZE Download'!C224/1000</f>
        <v>137.65697899999998</v>
      </c>
      <c r="F2797" s="179">
        <f>'ZE Download'!D224/1000</f>
        <v>342.33812499999999</v>
      </c>
      <c r="G2797" s="28"/>
      <c r="H2797" s="179">
        <f>'ZE Download'!E224/1000</f>
        <v>121.995188</v>
      </c>
      <c r="I2797" s="179">
        <f>'ZE Download'!F224/1000</f>
        <v>47.081021</v>
      </c>
      <c r="J2797" s="179">
        <f>'ZE Download'!G224/1000</f>
        <v>282.53802100000001</v>
      </c>
      <c r="K2797" s="179">
        <f>'ZE Download'!H224/1000</f>
        <v>81.208957999999996</v>
      </c>
      <c r="L2797" s="179">
        <f>'ZE Download'!I224/1000</f>
        <v>34.171688000000003</v>
      </c>
      <c r="M2797" s="180">
        <f t="shared" si="327"/>
        <v>310.17693800000001</v>
      </c>
      <c r="N2797" s="179">
        <f>'ZE Download'!K224/1000</f>
        <v>104.37433299999999</v>
      </c>
      <c r="O2797" s="179">
        <f>'ZE Download'!L224/1000</f>
        <v>78.041957999999994</v>
      </c>
      <c r="P2797" s="179">
        <f>'ZE Download'!M224/1000</f>
        <v>33.070917000000001</v>
      </c>
      <c r="Q2797" s="179">
        <f>'ZE Download'!N224/1000</f>
        <v>9.5106039999999989</v>
      </c>
      <c r="R2797" s="179">
        <f>'ZE Download'!P224/1000</f>
        <v>0</v>
      </c>
      <c r="S2797" s="180">
        <f>'ZE Download'!J224/1000</f>
        <v>310.17693800000001</v>
      </c>
      <c r="T2797" s="180">
        <v>0</v>
      </c>
      <c r="V2797" s="24">
        <f t="shared" si="316"/>
        <v>1682.5338549999999</v>
      </c>
      <c r="X2797" s="5">
        <f t="shared" si="322"/>
        <v>77.899999999999991</v>
      </c>
      <c r="Z2797" s="20">
        <f t="shared" si="317"/>
        <v>1760.433855</v>
      </c>
      <c r="AA2797" s="59">
        <f t="shared" si="328"/>
        <v>42808</v>
      </c>
      <c r="AB2797" s="136">
        <f>'ZE Download'!Q224/1000</f>
        <v>20.076125000000001</v>
      </c>
      <c r="AC2797" s="179">
        <f>'ZE Download'!R224/1000</f>
        <v>334.84385399999996</v>
      </c>
      <c r="AD2797" s="179">
        <f>'ZE Download'!S224/1000</f>
        <v>443.35237499999999</v>
      </c>
      <c r="AE2797" s="179">
        <f>'ZE Download'!T224/1000</f>
        <v>163.95058300000002</v>
      </c>
      <c r="AF2797" s="179">
        <f>'ZE Download'!U224/1000</f>
        <v>218.75535399999998</v>
      </c>
      <c r="AG2797" s="179">
        <f>'ZE Download'!V224/1000</f>
        <v>0</v>
      </c>
      <c r="AH2797" s="179">
        <f>'ZE Download'!W224/1000</f>
        <v>52.167062000000001</v>
      </c>
      <c r="AI2797" s="28">
        <f t="shared" si="324"/>
        <v>0</v>
      </c>
      <c r="AJ2797" s="179">
        <f>'ZE Download'!X224/1000</f>
        <v>15.797000000000001</v>
      </c>
      <c r="AK2797" s="179">
        <f t="shared" si="311"/>
        <v>0</v>
      </c>
      <c r="AL2797" s="35">
        <f>'ZE Download'!Y224/1000</f>
        <v>0</v>
      </c>
      <c r="AM2797" s="35"/>
      <c r="AN2797" s="28"/>
      <c r="AQ2797" s="24">
        <f t="shared" si="319"/>
        <v>1248.9423529999999</v>
      </c>
      <c r="AS2797" s="213">
        <f t="shared" si="326"/>
        <v>285.55</v>
      </c>
      <c r="AU2797" s="20">
        <f t="shared" si="318"/>
        <v>1534.4923529999999</v>
      </c>
      <c r="AW2797" s="20">
        <f t="shared" si="315"/>
        <v>225.94150200000013</v>
      </c>
    </row>
    <row r="2798" spans="1:51" x14ac:dyDescent="0.25">
      <c r="A2798" t="str">
        <f>VLOOKUP($B2798,'Cushing Balance'!$C$2:$E$500,3,TRUE)</f>
        <v>102017</v>
      </c>
      <c r="B2798" s="38">
        <v>42809</v>
      </c>
      <c r="C2798" s="32"/>
      <c r="D2798" s="136">
        <f>'ZE Download'!B225/1000</f>
        <v>547.38706200000001</v>
      </c>
      <c r="E2798" s="179">
        <f>'ZE Download'!C225/1000</f>
        <v>130.029292</v>
      </c>
      <c r="F2798" s="179">
        <f>'ZE Download'!D225/1000</f>
        <v>343.53131199999996</v>
      </c>
      <c r="G2798" s="28"/>
      <c r="H2798" s="179">
        <f>'ZE Download'!E225/1000</f>
        <v>112.977062</v>
      </c>
      <c r="I2798" s="179">
        <f>'ZE Download'!F225/1000</f>
        <v>64.560228999999993</v>
      </c>
      <c r="J2798" s="179">
        <f>'ZE Download'!G225/1000</f>
        <v>292.54145799999998</v>
      </c>
      <c r="K2798" s="179">
        <f>'ZE Download'!H225/1000</f>
        <v>71.888499999999993</v>
      </c>
      <c r="L2798" s="179">
        <f>'ZE Download'!I225/1000</f>
        <v>33.872833</v>
      </c>
      <c r="M2798" s="180">
        <f t="shared" si="327"/>
        <v>355.94404200000002</v>
      </c>
      <c r="N2798" s="179">
        <f>'ZE Download'!K225/1000</f>
        <v>103.975708</v>
      </c>
      <c r="O2798" s="179">
        <f>'ZE Download'!L225/1000</f>
        <v>79.361208000000005</v>
      </c>
      <c r="P2798" s="179">
        <f>'ZE Download'!M225/1000</f>
        <v>29.511687999999999</v>
      </c>
      <c r="Q2798" s="179">
        <f>'ZE Download'!N225/1000</f>
        <v>5.9459790000000003</v>
      </c>
      <c r="R2798" s="179">
        <f>'ZE Download'!P225/1000</f>
        <v>0</v>
      </c>
      <c r="S2798" s="180">
        <f>'ZE Download'!J225/1000</f>
        <v>355.94404200000002</v>
      </c>
      <c r="T2798" s="180">
        <f>T2797</f>
        <v>0</v>
      </c>
      <c r="V2798" s="24">
        <f t="shared" si="316"/>
        <v>2171.5263729999997</v>
      </c>
      <c r="X2798" s="5">
        <f t="shared" si="322"/>
        <v>77.899999999999991</v>
      </c>
      <c r="Z2798" s="20">
        <f t="shared" si="317"/>
        <v>2249.4263729999998</v>
      </c>
      <c r="AA2798" s="59">
        <f t="shared" si="328"/>
        <v>42809</v>
      </c>
      <c r="AB2798" s="136">
        <f>'ZE Download'!Q225/1000</f>
        <v>14.700583</v>
      </c>
      <c r="AC2798" s="179">
        <f>'ZE Download'!R225/1000</f>
        <v>170.43856200000002</v>
      </c>
      <c r="AD2798" s="179">
        <f>'ZE Download'!S225/1000</f>
        <v>397.82322899999997</v>
      </c>
      <c r="AE2798" s="179">
        <f>'ZE Download'!T225/1000</f>
        <v>479.45487500000002</v>
      </c>
      <c r="AF2798" s="179">
        <f>'ZE Download'!U225/1000</f>
        <v>224.22008300000002</v>
      </c>
      <c r="AG2798" s="179">
        <f>'ZE Download'!V225/1000</f>
        <v>0</v>
      </c>
      <c r="AH2798" s="179">
        <f>'ZE Download'!W225/1000</f>
        <v>65.210583</v>
      </c>
      <c r="AI2798" s="28">
        <f t="shared" si="324"/>
        <v>0</v>
      </c>
      <c r="AJ2798" s="179">
        <f>'ZE Download'!X225/1000</f>
        <v>16.154833</v>
      </c>
      <c r="AK2798" s="179">
        <f t="shared" si="311"/>
        <v>0</v>
      </c>
      <c r="AL2798" s="35">
        <f>'ZE Download'!Y225/1000</f>
        <v>54.366</v>
      </c>
      <c r="AM2798" s="35"/>
      <c r="AN2798" s="28"/>
      <c r="AQ2798" s="24">
        <f t="shared" si="319"/>
        <v>1422.3687480000001</v>
      </c>
      <c r="AS2798" s="213">
        <f t="shared" si="326"/>
        <v>285.55</v>
      </c>
      <c r="AU2798" s="20">
        <f t="shared" si="318"/>
        <v>1707.9187480000001</v>
      </c>
      <c r="AW2798" s="20">
        <f t="shared" si="315"/>
        <v>541.50762499999973</v>
      </c>
    </row>
    <row r="2799" spans="1:51" x14ac:dyDescent="0.25">
      <c r="A2799" t="str">
        <f>VLOOKUP($B2799,'Cushing Balance'!$C$2:$E$500,3,TRUE)</f>
        <v>102017</v>
      </c>
      <c r="B2799" s="38">
        <v>42810</v>
      </c>
      <c r="C2799" s="32"/>
      <c r="D2799" s="136">
        <f>'ZE Download'!B226/1000</f>
        <v>311.21747899999997</v>
      </c>
      <c r="E2799" s="179">
        <f>'ZE Download'!C226/1000</f>
        <v>156.183021</v>
      </c>
      <c r="F2799" s="179">
        <f>'ZE Download'!D226/1000</f>
        <v>330.09502100000003</v>
      </c>
      <c r="G2799" s="28"/>
      <c r="H2799" s="179">
        <f>'ZE Download'!E226/1000</f>
        <v>97.41731200000001</v>
      </c>
      <c r="I2799" s="179">
        <f>'ZE Download'!F226/1000</f>
        <v>19.614167000000002</v>
      </c>
      <c r="J2799" s="179">
        <f>'ZE Download'!G226/1000</f>
        <v>288.68102099999999</v>
      </c>
      <c r="K2799" s="179">
        <f>'ZE Download'!H226/1000</f>
        <v>64.997416999999999</v>
      </c>
      <c r="L2799" s="179">
        <f>'ZE Download'!I226/1000</f>
        <v>34.296332999999997</v>
      </c>
      <c r="M2799" s="180">
        <f t="shared" si="327"/>
        <v>166.12727100000001</v>
      </c>
      <c r="N2799" s="179">
        <f>'ZE Download'!K226/1000</f>
        <v>109.04585400000001</v>
      </c>
      <c r="O2799" s="179">
        <f>'ZE Download'!L226/1000</f>
        <v>77.124916999999996</v>
      </c>
      <c r="P2799" s="179">
        <f>'ZE Download'!M226/1000</f>
        <v>39.716895999999998</v>
      </c>
      <c r="Q2799" s="179">
        <f>'ZE Download'!N226/1000</f>
        <v>10.29725</v>
      </c>
      <c r="R2799" s="179">
        <f>'ZE Download'!P226/1000</f>
        <v>0</v>
      </c>
      <c r="S2799" s="180">
        <f>'ZE Download'!J226/1000</f>
        <v>249.12727100000001</v>
      </c>
      <c r="T2799" s="180">
        <v>-83</v>
      </c>
      <c r="V2799" s="24">
        <f t="shared" si="316"/>
        <v>1704.8139590000001</v>
      </c>
      <c r="X2799" s="5">
        <f t="shared" si="322"/>
        <v>77.899999999999991</v>
      </c>
      <c r="Z2799" s="20">
        <f t="shared" si="317"/>
        <v>1782.7139590000002</v>
      </c>
      <c r="AA2799" s="59">
        <f t="shared" si="328"/>
        <v>42810</v>
      </c>
      <c r="AB2799" s="136">
        <f>'ZE Download'!Q226/1000</f>
        <v>15.671353999999999</v>
      </c>
      <c r="AC2799" s="179">
        <f>'ZE Download'!R226/1000</f>
        <v>355.12727100000001</v>
      </c>
      <c r="AD2799" s="179">
        <f>'ZE Download'!S226/1000</f>
        <v>406.66635400000001</v>
      </c>
      <c r="AE2799" s="179">
        <f>'ZE Download'!T226/1000</f>
        <v>506.12627100000003</v>
      </c>
      <c r="AF2799" s="179">
        <f>'ZE Download'!U226/1000</f>
        <v>224.896896</v>
      </c>
      <c r="AG2799" s="179">
        <f>'ZE Download'!V226/1000</f>
        <v>1.1607080000000001</v>
      </c>
      <c r="AH2799" s="179">
        <f>'ZE Download'!W226/1000</f>
        <v>56.581832999999996</v>
      </c>
      <c r="AI2799" s="28">
        <f t="shared" si="324"/>
        <v>0</v>
      </c>
      <c r="AJ2799" s="179">
        <f>'ZE Download'!X226/1000</f>
        <v>16.716853999999998</v>
      </c>
      <c r="AK2799" s="179">
        <f t="shared" si="311"/>
        <v>0</v>
      </c>
      <c r="AL2799" s="35">
        <f>'ZE Download'!Y226/1000</f>
        <v>71.340104000000011</v>
      </c>
      <c r="AM2799" s="35"/>
      <c r="AN2799" s="28"/>
      <c r="AQ2799" s="24">
        <f t="shared" si="319"/>
        <v>1654.2876450000003</v>
      </c>
      <c r="AS2799" s="213">
        <f t="shared" si="326"/>
        <v>285.55</v>
      </c>
      <c r="AU2799" s="20">
        <f t="shared" si="318"/>
        <v>1939.8376450000003</v>
      </c>
      <c r="AW2799" s="20">
        <f t="shared" si="315"/>
        <v>-157.12368600000013</v>
      </c>
    </row>
    <row r="2800" spans="1:51" x14ac:dyDescent="0.25">
      <c r="A2800" t="str">
        <f>VLOOKUP($B2800,'Cushing Balance'!$C$2:$E$500,3,TRUE)</f>
        <v>102017</v>
      </c>
      <c r="B2800" s="38">
        <v>42811</v>
      </c>
      <c r="C2800" s="32"/>
      <c r="D2800" s="136">
        <f>'ZE Download'!B227/1000</f>
        <v>534.31343800000002</v>
      </c>
      <c r="E2800" s="179">
        <f>'ZE Download'!C227/1000</f>
        <v>99.860292000000001</v>
      </c>
      <c r="F2800" s="179">
        <f>'ZE Download'!D227/1000</f>
        <v>321.42658299999999</v>
      </c>
      <c r="G2800" s="28"/>
      <c r="H2800" s="179">
        <f>'ZE Download'!E227/1000</f>
        <v>98.018208000000001</v>
      </c>
      <c r="I2800" s="179">
        <f>'ZE Download'!F227/1000</f>
        <v>43.706375000000001</v>
      </c>
      <c r="J2800" s="179">
        <f>'ZE Download'!G227/1000</f>
        <v>295.77941700000002</v>
      </c>
      <c r="K2800" s="179">
        <f>'ZE Download'!H227/1000</f>
        <v>52.570228999999998</v>
      </c>
      <c r="L2800" s="179">
        <f>'ZE Download'!I227/1000</f>
        <v>34.249938</v>
      </c>
      <c r="M2800" s="180">
        <f t="shared" si="327"/>
        <v>262.88814600000001</v>
      </c>
      <c r="N2800" s="179">
        <f>'ZE Download'!K227/1000</f>
        <v>27.543292000000001</v>
      </c>
      <c r="O2800" s="179">
        <f>'ZE Download'!L227/1000</f>
        <v>75.264416999999995</v>
      </c>
      <c r="P2800" s="179">
        <f>'ZE Download'!M227/1000</f>
        <v>40.799520999999999</v>
      </c>
      <c r="Q2800" s="179">
        <f>'ZE Download'!N227/1000</f>
        <v>3.947146</v>
      </c>
      <c r="R2800" s="179">
        <f>'ZE Download'!P227/1000</f>
        <v>0</v>
      </c>
      <c r="S2800" s="180">
        <f>'ZE Download'!J227/1000</f>
        <v>262.88814600000001</v>
      </c>
      <c r="T2800" s="180">
        <v>0</v>
      </c>
      <c r="V2800" s="24">
        <f t="shared" si="316"/>
        <v>1890.3670019999997</v>
      </c>
      <c r="X2800" s="5">
        <f t="shared" si="322"/>
        <v>77.899999999999991</v>
      </c>
      <c r="Z2800" s="20">
        <f t="shared" si="317"/>
        <v>1968.2670019999998</v>
      </c>
      <c r="AA2800" s="59">
        <f t="shared" si="328"/>
        <v>42811</v>
      </c>
      <c r="AB2800" s="136">
        <f>'ZE Download'!Q227/1000</f>
        <v>22.7895</v>
      </c>
      <c r="AC2800" s="179">
        <f>'ZE Download'!R227/1000</f>
        <v>358.94241700000003</v>
      </c>
      <c r="AD2800" s="179">
        <f>'ZE Download'!S227/1000</f>
        <v>405.21625</v>
      </c>
      <c r="AE2800" s="179">
        <f>'ZE Download'!T227/1000</f>
        <v>498.10985399999998</v>
      </c>
      <c r="AF2800" s="179">
        <f>'ZE Download'!U227/1000</f>
        <v>212.31072899999998</v>
      </c>
      <c r="AG2800" s="179">
        <f>'ZE Download'!V227/1000</f>
        <v>0</v>
      </c>
      <c r="AH2800" s="179">
        <f>'ZE Download'!W227/1000</f>
        <v>44.542228999999999</v>
      </c>
      <c r="AI2800" s="28">
        <f t="shared" si="324"/>
        <v>0</v>
      </c>
      <c r="AJ2800" s="179">
        <f>'ZE Download'!X227/1000</f>
        <v>17.316417000000001</v>
      </c>
      <c r="AK2800" s="179">
        <f t="shared" si="311"/>
        <v>0</v>
      </c>
      <c r="AL2800" s="35">
        <f>'ZE Download'!Y227/1000</f>
        <v>13.632104</v>
      </c>
      <c r="AM2800" s="35"/>
      <c r="AN2800" s="28"/>
      <c r="AQ2800" s="24">
        <f t="shared" si="319"/>
        <v>1572.8595</v>
      </c>
      <c r="AS2800" s="47">
        <f t="shared" ref="AS2800:AS2863" si="329">315*0.97</f>
        <v>305.55</v>
      </c>
      <c r="AU2800" s="20">
        <f t="shared" si="318"/>
        <v>1878.4095</v>
      </c>
      <c r="AW2800" s="20">
        <f t="shared" si="315"/>
        <v>89.85750199999984</v>
      </c>
    </row>
    <row r="2801" spans="1:49" x14ac:dyDescent="0.25">
      <c r="A2801" t="str">
        <f>VLOOKUP($B2801,'Cushing Balance'!$C$2:$E$500,3,TRUE)</f>
        <v>112017</v>
      </c>
      <c r="B2801" s="38">
        <v>42812</v>
      </c>
      <c r="C2801" s="32"/>
      <c r="D2801" s="136">
        <f>'ZE Download'!B228/1000</f>
        <v>441.88795799999997</v>
      </c>
      <c r="E2801" s="179">
        <f>'ZE Download'!C228/1000</f>
        <v>87.492500000000007</v>
      </c>
      <c r="F2801" s="179">
        <f>'ZE Download'!D228/1000</f>
        <v>177.973896</v>
      </c>
      <c r="G2801" s="28"/>
      <c r="H2801" s="179">
        <f>'ZE Download'!E228/1000</f>
        <v>98.873604</v>
      </c>
      <c r="I2801" s="179">
        <f>'ZE Download'!F228/1000</f>
        <v>79.291604000000007</v>
      </c>
      <c r="J2801" s="179">
        <f>'ZE Download'!G228/1000</f>
        <v>318.99612500000001</v>
      </c>
      <c r="K2801" s="179">
        <f>'ZE Download'!H228/1000</f>
        <v>55.052604000000002</v>
      </c>
      <c r="L2801" s="179">
        <f>'ZE Download'!I228/1000</f>
        <v>34.474499999999999</v>
      </c>
      <c r="M2801" s="180">
        <f t="shared" si="327"/>
        <v>352.85870799999998</v>
      </c>
      <c r="N2801" s="179">
        <f>'ZE Download'!K228/1000</f>
        <v>119.49289599999999</v>
      </c>
      <c r="O2801" s="179">
        <f>'ZE Download'!L228/1000</f>
        <v>57.426917000000003</v>
      </c>
      <c r="P2801" s="179">
        <f>'ZE Download'!M228/1000</f>
        <v>40.850707999999997</v>
      </c>
      <c r="Q2801" s="179">
        <f>'ZE Download'!N228/1000</f>
        <v>2.7561249999999999</v>
      </c>
      <c r="R2801" s="179">
        <f>'ZE Download'!P228/1000</f>
        <v>0</v>
      </c>
      <c r="S2801" s="180">
        <f>'ZE Download'!J228/1000</f>
        <v>352.85870799999998</v>
      </c>
      <c r="T2801" s="180">
        <v>0</v>
      </c>
      <c r="V2801" s="24">
        <f t="shared" si="316"/>
        <v>1867.4281450000001</v>
      </c>
      <c r="X2801" s="5">
        <f t="shared" si="322"/>
        <v>77.899999999999991</v>
      </c>
      <c r="Z2801" s="20">
        <f t="shared" si="317"/>
        <v>1945.3281450000002</v>
      </c>
      <c r="AA2801" s="59">
        <f t="shared" si="328"/>
        <v>42812</v>
      </c>
      <c r="AB2801" s="136">
        <f>'ZE Download'!Q228/1000</f>
        <v>22.481145999999999</v>
      </c>
      <c r="AC2801" s="179">
        <f>'ZE Download'!R228/1000</f>
        <v>294.19220799999999</v>
      </c>
      <c r="AD2801" s="179">
        <f>'ZE Download'!S228/1000</f>
        <v>398.157938</v>
      </c>
      <c r="AE2801" s="179">
        <f>'ZE Download'!T228/1000</f>
        <v>467.54402099999999</v>
      </c>
      <c r="AF2801" s="179">
        <f>'ZE Download'!U228/1000</f>
        <v>221.737438</v>
      </c>
      <c r="AG2801" s="179">
        <f>'ZE Download'!V228/1000</f>
        <v>0</v>
      </c>
      <c r="AH2801" s="179">
        <f>'ZE Download'!W228/1000</f>
        <v>55.281082999999995</v>
      </c>
      <c r="AI2801" s="28">
        <f t="shared" si="324"/>
        <v>0</v>
      </c>
      <c r="AJ2801" s="179">
        <f>'ZE Download'!X228/1000</f>
        <v>17.373896000000002</v>
      </c>
      <c r="AK2801" s="179">
        <f t="shared" si="311"/>
        <v>0</v>
      </c>
      <c r="AL2801" s="35">
        <f>'ZE Download'!Y228/1000</f>
        <v>0</v>
      </c>
      <c r="AM2801" s="35"/>
      <c r="AN2801" s="28"/>
      <c r="AQ2801" s="24">
        <f t="shared" si="319"/>
        <v>1476.7677300000003</v>
      </c>
      <c r="AS2801" s="47">
        <f t="shared" si="329"/>
        <v>305.55</v>
      </c>
      <c r="AU2801" s="20">
        <f t="shared" si="318"/>
        <v>1782.3177300000002</v>
      </c>
      <c r="AW2801" s="20">
        <f t="shared" si="315"/>
        <v>163.01041499999997</v>
      </c>
    </row>
    <row r="2802" spans="1:49" x14ac:dyDescent="0.25">
      <c r="A2802" t="str">
        <f>VLOOKUP($B2802,'Cushing Balance'!$C$2:$E$500,3,TRUE)</f>
        <v>112017</v>
      </c>
      <c r="B2802" s="38">
        <v>42813</v>
      </c>
      <c r="C2802" s="32"/>
      <c r="D2802" s="136">
        <f>'ZE Download'!B229/1000</f>
        <v>653.36447900000007</v>
      </c>
      <c r="E2802" s="179">
        <f>'ZE Download'!C229/1000</f>
        <v>105.678271</v>
      </c>
      <c r="F2802" s="179">
        <f>'ZE Download'!D229/1000</f>
        <v>94.892854</v>
      </c>
      <c r="G2802" s="28"/>
      <c r="H2802" s="179">
        <f>'ZE Download'!E229/1000</f>
        <v>91.062875000000005</v>
      </c>
      <c r="I2802" s="179">
        <f>'ZE Download'!F229/1000</f>
        <v>6.3735420000000005</v>
      </c>
      <c r="J2802" s="179">
        <f>'ZE Download'!G229/1000</f>
        <v>317.37272899999999</v>
      </c>
      <c r="K2802" s="179">
        <f>'ZE Download'!H229/1000</f>
        <v>58.111061999999997</v>
      </c>
      <c r="L2802" s="179">
        <f>'ZE Download'!I229/1000</f>
        <v>34.766770999999999</v>
      </c>
      <c r="M2802" s="180">
        <f t="shared" si="327"/>
        <v>178.60793800000002</v>
      </c>
      <c r="N2802" s="179">
        <f>'ZE Download'!K229/1000</f>
        <v>100.01252099999999</v>
      </c>
      <c r="O2802" s="179">
        <f>'ZE Download'!L229/1000</f>
        <v>79.444437999999991</v>
      </c>
      <c r="P2802" s="179">
        <f>'ZE Download'!M229/1000</f>
        <v>40.794375000000002</v>
      </c>
      <c r="Q2802" s="179">
        <f>'ZE Download'!N229/1000</f>
        <v>6.0577709999999998</v>
      </c>
      <c r="R2802" s="179">
        <f>'ZE Download'!P229/1000</f>
        <v>0</v>
      </c>
      <c r="S2802" s="180">
        <f>'ZE Download'!J229/1000</f>
        <v>265.21993800000001</v>
      </c>
      <c r="T2802" s="180">
        <f>-'ZE Download'!Z229/1000</f>
        <v>-86.611999999999995</v>
      </c>
      <c r="V2802" s="24">
        <f t="shared" si="316"/>
        <v>1766.539626</v>
      </c>
      <c r="X2802" s="5">
        <f t="shared" si="322"/>
        <v>77.899999999999991</v>
      </c>
      <c r="Z2802" s="20">
        <f t="shared" si="317"/>
        <v>1844.4396260000001</v>
      </c>
      <c r="AA2802" s="59">
        <f t="shared" si="328"/>
        <v>42813</v>
      </c>
      <c r="AB2802" s="136">
        <f>'ZE Download'!Q229/1000</f>
        <v>31.587624999999999</v>
      </c>
      <c r="AC2802" s="179">
        <f>'ZE Download'!R229/1000</f>
        <v>160.21731199999999</v>
      </c>
      <c r="AD2802" s="179">
        <f>'ZE Download'!S229/1000</f>
        <v>408.58152100000001</v>
      </c>
      <c r="AE2802" s="179">
        <f>'ZE Download'!T229/1000</f>
        <v>467.10674999999998</v>
      </c>
      <c r="AF2802" s="179">
        <f>'ZE Download'!U229/1000</f>
        <v>215.89529199999998</v>
      </c>
      <c r="AG2802" s="179">
        <f>'ZE Download'!V229/1000</f>
        <v>0.38572899999999999</v>
      </c>
      <c r="AH2802" s="179">
        <f>'ZE Download'!W229/1000</f>
        <v>61.446562</v>
      </c>
      <c r="AI2802" s="28">
        <f t="shared" si="324"/>
        <v>0</v>
      </c>
      <c r="AJ2802" s="179">
        <f>'ZE Download'!X229/1000</f>
        <v>17.372</v>
      </c>
      <c r="AK2802" s="179">
        <f t="shared" si="311"/>
        <v>0</v>
      </c>
      <c r="AL2802" s="35">
        <f>'ZE Download'!Y229/1000</f>
        <v>0</v>
      </c>
      <c r="AM2802" s="35"/>
      <c r="AN2802" s="28"/>
      <c r="AQ2802" s="24">
        <f t="shared" si="319"/>
        <v>1362.592791</v>
      </c>
      <c r="AS2802" s="47">
        <f t="shared" si="329"/>
        <v>305.55</v>
      </c>
      <c r="AU2802" s="20">
        <f t="shared" si="318"/>
        <v>1668.142791</v>
      </c>
      <c r="AW2802" s="20">
        <f t="shared" si="315"/>
        <v>176.2968350000001</v>
      </c>
    </row>
    <row r="2803" spans="1:49" x14ac:dyDescent="0.25">
      <c r="A2803" t="str">
        <f>VLOOKUP($B2803,'Cushing Balance'!$C$2:$E$500,3,TRUE)</f>
        <v>112017</v>
      </c>
      <c r="B2803" s="38">
        <v>42814</v>
      </c>
      <c r="C2803" s="32"/>
      <c r="D2803" s="136">
        <f>'ZE Download'!B230/1000</f>
        <v>92.776145999999997</v>
      </c>
      <c r="E2803" s="179">
        <f>'ZE Download'!C230/1000</f>
        <v>125.957438</v>
      </c>
      <c r="F2803" s="179">
        <f>'ZE Download'!D230/1000</f>
        <v>319.33045799999996</v>
      </c>
      <c r="G2803" s="28"/>
      <c r="H2803" s="179">
        <f>'ZE Download'!E230/1000</f>
        <v>117.87627099999999</v>
      </c>
      <c r="I2803" s="179">
        <f>'ZE Download'!F230/1000</f>
        <v>45.550958000000001</v>
      </c>
      <c r="J2803" s="179">
        <f>'ZE Download'!G230/1000</f>
        <v>301.90277100000003</v>
      </c>
      <c r="K2803" s="179">
        <f>'ZE Download'!H230/1000</f>
        <v>71.870937999999995</v>
      </c>
      <c r="L2803" s="179">
        <f>'ZE Download'!I230/1000</f>
        <v>34.759646000000004</v>
      </c>
      <c r="M2803" s="180">
        <f t="shared" si="327"/>
        <v>249.182188</v>
      </c>
      <c r="N2803" s="179">
        <f>'ZE Download'!K230/1000</f>
        <v>106.85677099999999</v>
      </c>
      <c r="O2803" s="179">
        <f>'ZE Download'!L230/1000</f>
        <v>78.681832999999997</v>
      </c>
      <c r="P2803" s="179">
        <f>'ZE Download'!M230/1000</f>
        <v>40.331771000000003</v>
      </c>
      <c r="Q2803" s="179">
        <f>'ZE Download'!N230/1000</f>
        <v>7.2154170000000004</v>
      </c>
      <c r="R2803" s="179">
        <f>'ZE Download'!P230/1000</f>
        <v>0</v>
      </c>
      <c r="S2803" s="180">
        <f>'ZE Download'!J230/1000</f>
        <v>249.182188</v>
      </c>
      <c r="T2803" s="180">
        <f>-'ZE Download'!Z230/1000</f>
        <v>0</v>
      </c>
      <c r="V2803" s="24">
        <f t="shared" si="316"/>
        <v>1592.292606</v>
      </c>
      <c r="X2803" s="5">
        <f t="shared" si="322"/>
        <v>77.899999999999991</v>
      </c>
      <c r="Z2803" s="20">
        <f t="shared" si="317"/>
        <v>1670.1926060000001</v>
      </c>
      <c r="AA2803" s="59">
        <f t="shared" si="328"/>
        <v>42814</v>
      </c>
      <c r="AB2803" s="136">
        <f>'ZE Download'!Q230/1000</f>
        <v>102.590354</v>
      </c>
      <c r="AC2803" s="179">
        <f>'ZE Download'!R230/1000</f>
        <v>281.71864600000004</v>
      </c>
      <c r="AD2803" s="179">
        <f>'ZE Download'!S230/1000</f>
        <v>425.45852100000002</v>
      </c>
      <c r="AE2803" s="179">
        <f>'ZE Download'!T230/1000</f>
        <v>405.614958</v>
      </c>
      <c r="AF2803" s="179">
        <f>'ZE Download'!U230/1000</f>
        <v>225.348938</v>
      </c>
      <c r="AG2803" s="179">
        <f>'ZE Download'!V230/1000</f>
        <v>2.0603960000000003</v>
      </c>
      <c r="AH2803" s="179">
        <f>'ZE Download'!W230/1000</f>
        <v>66.998562000000007</v>
      </c>
      <c r="AI2803" s="28">
        <f t="shared" si="324"/>
        <v>0</v>
      </c>
      <c r="AJ2803" s="179">
        <f>'ZE Download'!X230/1000</f>
        <v>17.261624999999999</v>
      </c>
      <c r="AK2803" s="179">
        <f t="shared" si="311"/>
        <v>0</v>
      </c>
      <c r="AL2803" s="35">
        <f>'ZE Download'!Y230/1000</f>
        <v>46.769478999999997</v>
      </c>
      <c r="AM2803" s="35"/>
      <c r="AN2803" s="28"/>
      <c r="AQ2803" s="24">
        <f t="shared" si="319"/>
        <v>1573.8214790000002</v>
      </c>
      <c r="AS2803" s="47">
        <f t="shared" si="329"/>
        <v>305.55</v>
      </c>
      <c r="AU2803" s="20">
        <f t="shared" si="318"/>
        <v>1879.3714790000001</v>
      </c>
      <c r="AW2803" s="20">
        <f t="shared" si="315"/>
        <v>-209.17887300000007</v>
      </c>
    </row>
    <row r="2804" spans="1:49" x14ac:dyDescent="0.25">
      <c r="A2804" t="str">
        <f>VLOOKUP($B2804,'Cushing Balance'!$C$2:$E$500,3,TRUE)</f>
        <v>112017</v>
      </c>
      <c r="B2804" s="38">
        <v>42815</v>
      </c>
      <c r="C2804" s="32"/>
      <c r="D2804" s="136">
        <f>'ZE Download'!B231/1000</f>
        <v>457.09843800000004</v>
      </c>
      <c r="E2804" s="179">
        <f>'ZE Download'!C231/1000</f>
        <v>125.180104</v>
      </c>
      <c r="F2804" s="179">
        <f>'ZE Download'!D231/1000</f>
        <v>332.20872900000001</v>
      </c>
      <c r="G2804" s="28"/>
      <c r="H2804" s="179">
        <f>'ZE Download'!E231/1000</f>
        <v>115.92295799999999</v>
      </c>
      <c r="I2804" s="179">
        <f>'ZE Download'!F231/1000</f>
        <v>48.831146000000004</v>
      </c>
      <c r="J2804" s="179">
        <f>'ZE Download'!G231/1000</f>
        <v>296.18029200000001</v>
      </c>
      <c r="K2804" s="179">
        <f>'ZE Download'!H231/1000</f>
        <v>76.328082999999992</v>
      </c>
      <c r="L2804" s="179">
        <f>'ZE Download'!I231/1000</f>
        <v>33.908937999999999</v>
      </c>
      <c r="M2804" s="180">
        <f t="shared" si="327"/>
        <v>298.707583</v>
      </c>
      <c r="N2804" s="179">
        <f>'ZE Download'!K231/1000</f>
        <v>109.78358299999999</v>
      </c>
      <c r="O2804" s="179">
        <f>'ZE Download'!L231/1000</f>
        <v>78.495707999999993</v>
      </c>
      <c r="P2804" s="179">
        <f>'ZE Download'!M231/1000</f>
        <v>40.631374999999998</v>
      </c>
      <c r="Q2804" s="179">
        <f>'ZE Download'!N231/1000</f>
        <v>7.1211880000000001</v>
      </c>
      <c r="R2804" s="179">
        <f>'ZE Download'!P231/1000</f>
        <v>0</v>
      </c>
      <c r="S2804" s="180">
        <f>'ZE Download'!J231/1000</f>
        <v>298.707583</v>
      </c>
      <c r="T2804" s="180">
        <f>-'ZE Download'!Z231/1000</f>
        <v>0</v>
      </c>
      <c r="V2804" s="24">
        <f t="shared" si="316"/>
        <v>2020.3981249999997</v>
      </c>
      <c r="X2804" s="5">
        <f t="shared" si="322"/>
        <v>77.899999999999991</v>
      </c>
      <c r="Z2804" s="20">
        <f t="shared" si="317"/>
        <v>2098.2981249999998</v>
      </c>
      <c r="AA2804" s="59">
        <f t="shared" si="328"/>
        <v>42815</v>
      </c>
      <c r="AB2804" s="136">
        <f>'ZE Download'!Q231/1000</f>
        <v>36.561833</v>
      </c>
      <c r="AC2804" s="179">
        <f>'ZE Download'!R231/1000</f>
        <v>297.373896</v>
      </c>
      <c r="AD2804" s="179">
        <f>'ZE Download'!S231/1000</f>
        <v>396.60981199999998</v>
      </c>
      <c r="AE2804" s="179">
        <f>'ZE Download'!T231/1000</f>
        <v>421.54972900000001</v>
      </c>
      <c r="AF2804" s="179">
        <f>'ZE Download'!U231/1000</f>
        <v>226.433438</v>
      </c>
      <c r="AG2804" s="179">
        <f>'ZE Download'!V231/1000</f>
        <v>6.2124170000000003</v>
      </c>
      <c r="AH2804" s="179">
        <f>'ZE Download'!W231/1000</f>
        <v>65.797124999999994</v>
      </c>
      <c r="AI2804" s="28">
        <f t="shared" si="324"/>
        <v>0</v>
      </c>
      <c r="AJ2804" s="179">
        <f>'ZE Download'!X231/1000</f>
        <v>16.466103999999998</v>
      </c>
      <c r="AK2804" s="179">
        <f t="shared" si="311"/>
        <v>0</v>
      </c>
      <c r="AL2804" s="35">
        <f>'ZE Download'!Y231/1000</f>
        <v>83.418520999999998</v>
      </c>
      <c r="AM2804" s="35"/>
      <c r="AN2804" s="28"/>
      <c r="AQ2804" s="24">
        <f t="shared" si="319"/>
        <v>1550.4228750000002</v>
      </c>
      <c r="AS2804" s="47">
        <f t="shared" si="329"/>
        <v>305.55</v>
      </c>
      <c r="AU2804" s="20">
        <f t="shared" si="318"/>
        <v>1855.9728750000002</v>
      </c>
      <c r="AW2804" s="20">
        <f t="shared" si="315"/>
        <v>242.32524999999964</v>
      </c>
    </row>
    <row r="2805" spans="1:49" x14ac:dyDescent="0.25">
      <c r="A2805" t="str">
        <f>VLOOKUP($B2805,'Cushing Balance'!$C$2:$E$500,3,TRUE)</f>
        <v>112017</v>
      </c>
      <c r="B2805" s="38">
        <v>42816</v>
      </c>
      <c r="C2805" s="32"/>
      <c r="D2805" s="136">
        <f>'ZE Download'!B232/1000</f>
        <v>450.74541700000003</v>
      </c>
      <c r="E2805" s="179">
        <f>'ZE Download'!C232/1000</f>
        <v>116.79493799999999</v>
      </c>
      <c r="F2805" s="179">
        <f>'ZE Download'!D232/1000</f>
        <v>309.018958</v>
      </c>
      <c r="G2805" s="28"/>
      <c r="H2805" s="179">
        <f>'ZE Download'!E232/1000</f>
        <v>106.064125</v>
      </c>
      <c r="I2805" s="179">
        <f>'ZE Download'!F232/1000</f>
        <v>17.639396000000001</v>
      </c>
      <c r="J2805" s="179">
        <f>'ZE Download'!G232/1000</f>
        <v>190.567688</v>
      </c>
      <c r="K2805" s="179">
        <f>'ZE Download'!H232/1000</f>
        <v>75.523499999999999</v>
      </c>
      <c r="L2805" s="179">
        <f>'ZE Download'!I232/1000</f>
        <v>33.244292000000002</v>
      </c>
      <c r="M2805" s="180">
        <f t="shared" si="327"/>
        <v>318.54012499999999</v>
      </c>
      <c r="N2805" s="179">
        <f>'ZE Download'!K232/1000</f>
        <v>108.34010400000001</v>
      </c>
      <c r="O2805" s="179">
        <f>'ZE Download'!L232/1000</f>
        <v>79.597832999999994</v>
      </c>
      <c r="P2805" s="179">
        <f>'ZE Download'!M232/1000</f>
        <v>40.910854</v>
      </c>
      <c r="Q2805" s="179">
        <f>'ZE Download'!N232/1000</f>
        <v>12.595124999999999</v>
      </c>
      <c r="R2805" s="179">
        <f>'ZE Download'!P232/1000</f>
        <v>0</v>
      </c>
      <c r="S2805" s="180">
        <f>'ZE Download'!J232/1000</f>
        <v>318.54012499999999</v>
      </c>
      <c r="T2805" s="180">
        <f>-'ZE Download'!Z232/1000</f>
        <v>0</v>
      </c>
      <c r="V2805" s="24">
        <f t="shared" si="316"/>
        <v>1859.5823550000002</v>
      </c>
      <c r="X2805" s="5">
        <f t="shared" si="322"/>
        <v>77.899999999999991</v>
      </c>
      <c r="Z2805" s="20">
        <f t="shared" si="317"/>
        <v>1937.4823550000003</v>
      </c>
      <c r="AA2805" s="59">
        <f t="shared" si="328"/>
        <v>42816</v>
      </c>
      <c r="AB2805" s="136">
        <f>'ZE Download'!Q232/1000</f>
        <v>125.20925</v>
      </c>
      <c r="AC2805" s="179">
        <f>'ZE Download'!R232/1000</f>
        <v>225.65656200000001</v>
      </c>
      <c r="AD2805" s="179">
        <f>'ZE Download'!S232/1000</f>
        <v>396.25408299999998</v>
      </c>
      <c r="AE2805" s="179">
        <f>'ZE Download'!T232/1000</f>
        <v>453.58387499999998</v>
      </c>
      <c r="AF2805" s="179">
        <f>'ZE Download'!U232/1000</f>
        <v>216.53089600000001</v>
      </c>
      <c r="AG2805" s="179">
        <f>'ZE Download'!V232/1000</f>
        <v>12.080896000000001</v>
      </c>
      <c r="AH2805" s="179">
        <f>'ZE Download'!W232/1000</f>
        <v>47.436354000000001</v>
      </c>
      <c r="AI2805" s="28">
        <f t="shared" si="324"/>
        <v>0</v>
      </c>
      <c r="AJ2805" s="179">
        <f>'ZE Download'!X232/1000</f>
        <v>15.003603999999999</v>
      </c>
      <c r="AK2805" s="179">
        <f t="shared" si="311"/>
        <v>0</v>
      </c>
      <c r="AL2805" s="35">
        <f>'ZE Download'!Y232/1000</f>
        <v>17.835332999999999</v>
      </c>
      <c r="AM2805" s="35"/>
      <c r="AN2805" s="28"/>
      <c r="AQ2805" s="24">
        <f t="shared" si="319"/>
        <v>1509.5908529999999</v>
      </c>
      <c r="AS2805" s="47">
        <f t="shared" si="329"/>
        <v>305.55</v>
      </c>
      <c r="AU2805" s="20">
        <f t="shared" si="318"/>
        <v>1815.1408529999999</v>
      </c>
      <c r="AW2805" s="20">
        <f t="shared" si="315"/>
        <v>122.34150200000045</v>
      </c>
    </row>
    <row r="2806" spans="1:49" x14ac:dyDescent="0.25">
      <c r="A2806" t="str">
        <f>VLOOKUP($B2806,'Cushing Balance'!$C$2:$E$500,3,TRUE)</f>
        <v>112017</v>
      </c>
      <c r="B2806" s="38">
        <v>42817</v>
      </c>
      <c r="C2806" s="32"/>
      <c r="D2806" s="136">
        <f>'ZE Download'!B233/1000</f>
        <v>576.28895799999998</v>
      </c>
      <c r="E2806" s="179">
        <f>'ZE Download'!C233/1000</f>
        <v>120.5235</v>
      </c>
      <c r="F2806" s="179">
        <f>'ZE Download'!D233/1000</f>
        <v>302.38595799999996</v>
      </c>
      <c r="G2806" s="28"/>
      <c r="H2806" s="179">
        <f>'ZE Download'!E233/1000</f>
        <v>119.08585400000001</v>
      </c>
      <c r="I2806" s="179">
        <f>'ZE Download'!F233/1000</f>
        <v>53.838625</v>
      </c>
      <c r="J2806" s="179">
        <f>'ZE Download'!G233/1000</f>
        <v>251.61181200000001</v>
      </c>
      <c r="K2806" s="179">
        <f>'ZE Download'!H233/1000</f>
        <v>73.683499999999995</v>
      </c>
      <c r="L2806" s="179">
        <f>'ZE Download'!I233/1000</f>
        <v>33.533561999999996</v>
      </c>
      <c r="M2806" s="180">
        <f t="shared" si="327"/>
        <v>225.13404199999999</v>
      </c>
      <c r="N2806" s="179">
        <f>'ZE Download'!K233/1000</f>
        <v>110.523375</v>
      </c>
      <c r="O2806" s="179">
        <f>'ZE Download'!L233/1000</f>
        <v>78.255479000000008</v>
      </c>
      <c r="P2806" s="179">
        <f>'ZE Download'!M233/1000</f>
        <v>42.276000000000003</v>
      </c>
      <c r="Q2806" s="179">
        <f>'ZE Download'!N233/1000</f>
        <v>11.378667</v>
      </c>
      <c r="R2806" s="179">
        <f>'ZE Download'!P233/1000</f>
        <v>0</v>
      </c>
      <c r="S2806" s="180">
        <f>'ZE Download'!J233/1000</f>
        <v>225.13404199999999</v>
      </c>
      <c r="T2806" s="180">
        <f>-'ZE Download'!Z233/1000</f>
        <v>0</v>
      </c>
      <c r="V2806" s="24">
        <f t="shared" si="316"/>
        <v>1998.5193320000001</v>
      </c>
      <c r="X2806" s="5">
        <f t="shared" si="322"/>
        <v>77.899999999999991</v>
      </c>
      <c r="Z2806" s="20">
        <f t="shared" si="317"/>
        <v>2076.4193319999999</v>
      </c>
      <c r="AA2806" s="59">
        <f t="shared" si="328"/>
        <v>42817</v>
      </c>
      <c r="AB2806" s="136">
        <f>'ZE Download'!Q233/1000</f>
        <v>183.31620800000002</v>
      </c>
      <c r="AC2806" s="179">
        <f>'ZE Download'!R233/1000</f>
        <v>356.12758299999996</v>
      </c>
      <c r="AD2806" s="179">
        <f>'ZE Download'!S233/1000</f>
        <v>383.59085399999998</v>
      </c>
      <c r="AE2806" s="179">
        <f>'ZE Download'!T233/1000</f>
        <v>441.66702100000003</v>
      </c>
      <c r="AF2806" s="179">
        <f>'ZE Download'!U233/1000</f>
        <v>229.33183300000002</v>
      </c>
      <c r="AG2806" s="179">
        <f>'ZE Download'!V233/1000</f>
        <v>20.827853999999999</v>
      </c>
      <c r="AH2806" s="179">
        <f>'ZE Download'!W233/1000</f>
        <v>47.833271000000003</v>
      </c>
      <c r="AI2806" s="28">
        <f t="shared" si="324"/>
        <v>0</v>
      </c>
      <c r="AJ2806" s="179">
        <f>'ZE Download'!X233/1000</f>
        <v>17.387812</v>
      </c>
      <c r="AK2806" s="179">
        <f t="shared" si="311"/>
        <v>0</v>
      </c>
      <c r="AL2806" s="35">
        <f>'ZE Download'!Y233/1000</f>
        <v>60.277811999999997</v>
      </c>
      <c r="AM2806" s="35"/>
      <c r="AN2806" s="28"/>
      <c r="AQ2806" s="24">
        <f t="shared" si="319"/>
        <v>1740.3602479999997</v>
      </c>
      <c r="AS2806" s="47">
        <f t="shared" si="329"/>
        <v>305.55</v>
      </c>
      <c r="AU2806" s="20">
        <f t="shared" si="318"/>
        <v>2045.9102479999997</v>
      </c>
      <c r="AW2806" s="20">
        <f t="shared" si="315"/>
        <v>30.509084000000257</v>
      </c>
    </row>
    <row r="2807" spans="1:49" x14ac:dyDescent="0.25">
      <c r="A2807" t="str">
        <f>VLOOKUP($B2807,'Cushing Balance'!$C$2:$E$500,3,TRUE)</f>
        <v>112017</v>
      </c>
      <c r="B2807" s="38">
        <v>42818</v>
      </c>
      <c r="C2807" s="32"/>
      <c r="D2807" s="136">
        <f>'ZE Download'!B234/1000</f>
        <v>245.80645800000002</v>
      </c>
      <c r="E2807" s="179">
        <f>'ZE Download'!C234/1000</f>
        <v>109.441188</v>
      </c>
      <c r="F2807" s="179">
        <f>'ZE Download'!D234/1000</f>
        <v>158.82925</v>
      </c>
      <c r="G2807" s="28"/>
      <c r="H2807" s="179">
        <f>'ZE Download'!E234/1000</f>
        <v>99.02464599999999</v>
      </c>
      <c r="I2807" s="179">
        <f>'ZE Download'!F234/1000</f>
        <v>53.219729000000001</v>
      </c>
      <c r="J2807" s="179">
        <f>'ZE Download'!G234/1000</f>
        <v>284.32693800000004</v>
      </c>
      <c r="K2807" s="179">
        <f>'ZE Download'!H234/1000</f>
        <v>65.196770999999998</v>
      </c>
      <c r="L2807" s="179">
        <f>'ZE Download'!I234/1000</f>
        <v>33.522854000000002</v>
      </c>
      <c r="M2807" s="180">
        <f t="shared" si="327"/>
        <v>370.501125</v>
      </c>
      <c r="N2807" s="179">
        <f>'ZE Download'!K234/1000</f>
        <v>90.123479000000003</v>
      </c>
      <c r="O2807" s="179">
        <f>'ZE Download'!L234/1000</f>
        <v>77.734375</v>
      </c>
      <c r="P2807" s="179">
        <f>'ZE Download'!M234/1000</f>
        <v>48.482646000000003</v>
      </c>
      <c r="Q2807" s="179">
        <f>'ZE Download'!N234/1000</f>
        <v>9.6969379999999994</v>
      </c>
      <c r="R2807" s="179">
        <f>'ZE Download'!P234/1000</f>
        <v>0</v>
      </c>
      <c r="S2807" s="180">
        <f>'ZE Download'!J234/1000</f>
        <v>370.501125</v>
      </c>
      <c r="T2807" s="180">
        <f>-'ZE Download'!Z234/1000</f>
        <v>0</v>
      </c>
      <c r="V2807" s="24">
        <f t="shared" si="316"/>
        <v>1645.9063970000002</v>
      </c>
      <c r="X2807" s="5">
        <f t="shared" si="322"/>
        <v>77.899999999999991</v>
      </c>
      <c r="Z2807" s="20">
        <f t="shared" si="317"/>
        <v>1723.8063970000003</v>
      </c>
      <c r="AA2807" s="59">
        <f t="shared" si="328"/>
        <v>42818</v>
      </c>
      <c r="AB2807" s="136">
        <f>'ZE Download'!Q234/1000</f>
        <v>74.266125000000002</v>
      </c>
      <c r="AC2807" s="179">
        <f>'ZE Download'!R234/1000</f>
        <v>370.92118800000003</v>
      </c>
      <c r="AD2807" s="179">
        <f>'ZE Download'!S234/1000</f>
        <v>340.09977100000003</v>
      </c>
      <c r="AE2807" s="179">
        <f>'ZE Download'!T234/1000</f>
        <v>462.14547899999997</v>
      </c>
      <c r="AF2807" s="179">
        <f>'ZE Download'!U234/1000</f>
        <v>190.97725</v>
      </c>
      <c r="AG2807" s="179">
        <f>'ZE Download'!V234/1000</f>
        <v>14.907083</v>
      </c>
      <c r="AH2807" s="179">
        <f>'ZE Download'!W234/1000</f>
        <v>52.168646000000003</v>
      </c>
      <c r="AI2807" s="28">
        <f t="shared" si="324"/>
        <v>0</v>
      </c>
      <c r="AJ2807" s="179">
        <f>'ZE Download'!X234/1000</f>
        <v>17.321604000000001</v>
      </c>
      <c r="AK2807" s="179">
        <f t="shared" ref="AK2807:AK2871" si="330">AVERAGE(AK2792:AK2806)</f>
        <v>0</v>
      </c>
      <c r="AL2807" s="35">
        <f>'ZE Download'!Y234/1000</f>
        <v>3.502542</v>
      </c>
      <c r="AM2807" s="35"/>
      <c r="AN2807" s="28"/>
      <c r="AQ2807" s="24">
        <f t="shared" si="319"/>
        <v>1526.3096880000001</v>
      </c>
      <c r="AS2807" s="47">
        <f t="shared" si="329"/>
        <v>305.55</v>
      </c>
      <c r="AU2807" s="20">
        <f t="shared" si="318"/>
        <v>1831.859688</v>
      </c>
      <c r="AW2807" s="20">
        <f t="shared" si="315"/>
        <v>-108.05329099999972</v>
      </c>
    </row>
    <row r="2808" spans="1:49" x14ac:dyDescent="0.25">
      <c r="A2808" t="str">
        <f>VLOOKUP($B2808,'Cushing Balance'!$C$2:$E$500,3,TRUE)</f>
        <v>122017</v>
      </c>
      <c r="B2808" s="38">
        <v>42819</v>
      </c>
      <c r="C2808" s="32"/>
      <c r="D2808" s="136">
        <f>'ZE Download'!B235/1000</f>
        <v>474.71660400000002</v>
      </c>
      <c r="E2808" s="179">
        <f>'ZE Download'!C235/1000</f>
        <v>119.75489599999999</v>
      </c>
      <c r="F2808" s="179">
        <f>'ZE Download'!D235/1000</f>
        <v>299.97022900000002</v>
      </c>
      <c r="G2808" s="28"/>
      <c r="H2808" s="179">
        <f>'ZE Download'!E235/1000</f>
        <v>120.792188</v>
      </c>
      <c r="I2808" s="179">
        <f>'ZE Download'!F235/1000</f>
        <v>52.093978999999997</v>
      </c>
      <c r="J2808" s="179">
        <f>'ZE Download'!G235/1000</f>
        <v>294.95993800000002</v>
      </c>
      <c r="K2808" s="179">
        <f>'ZE Download'!H235/1000</f>
        <v>61.487583000000001</v>
      </c>
      <c r="L2808" s="179">
        <f>'ZE Download'!I235/1000</f>
        <v>33.299833</v>
      </c>
      <c r="M2808" s="180">
        <f t="shared" si="327"/>
        <v>328.44554199999999</v>
      </c>
      <c r="N2808" s="179">
        <f>'ZE Download'!K235/1000</f>
        <v>47.349207999999997</v>
      </c>
      <c r="O2808" s="179">
        <f>'ZE Download'!L235/1000</f>
        <v>77.512937999999991</v>
      </c>
      <c r="P2808" s="179">
        <f>'ZE Download'!M235/1000</f>
        <v>43.745187999999999</v>
      </c>
      <c r="Q2808" s="179">
        <f>'ZE Download'!N235/1000</f>
        <v>11.055208</v>
      </c>
      <c r="R2808" s="179">
        <f>'ZE Download'!P235/1000</f>
        <v>0</v>
      </c>
      <c r="S2808" s="180">
        <f>'ZE Download'!J235/1000</f>
        <v>328.44554199999999</v>
      </c>
      <c r="T2808" s="180">
        <f>-'ZE Download'!Z235/1000</f>
        <v>0</v>
      </c>
      <c r="V2808" s="24">
        <f t="shared" si="316"/>
        <v>1965.1833340000003</v>
      </c>
      <c r="X2808" s="5">
        <f t="shared" si="322"/>
        <v>77.899999999999991</v>
      </c>
      <c r="Z2808" s="20">
        <f t="shared" si="317"/>
        <v>2043.0833340000004</v>
      </c>
      <c r="AA2808" s="59">
        <f t="shared" si="328"/>
        <v>42819</v>
      </c>
      <c r="AB2808" s="136">
        <f>'ZE Download'!Q235/1000</f>
        <v>20.795562</v>
      </c>
      <c r="AC2808" s="179">
        <f>'ZE Download'!R235/1000</f>
        <v>340.58495799999997</v>
      </c>
      <c r="AD2808" s="179">
        <f>'ZE Download'!S235/1000</f>
        <v>335.93341700000002</v>
      </c>
      <c r="AE2808" s="179">
        <f>'ZE Download'!T235/1000</f>
        <v>439.892021</v>
      </c>
      <c r="AF2808" s="179">
        <f>'ZE Download'!U235/1000</f>
        <v>210.94325000000001</v>
      </c>
      <c r="AG2808" s="179">
        <f>'ZE Download'!V235/1000</f>
        <v>9.1363960000000013</v>
      </c>
      <c r="AH2808" s="179">
        <f>'ZE Download'!W235/1000</f>
        <v>54.409875</v>
      </c>
      <c r="AI2808" s="28">
        <f t="shared" si="324"/>
        <v>0</v>
      </c>
      <c r="AJ2808" s="179">
        <f>'ZE Download'!X235/1000</f>
        <v>17.013625000000001</v>
      </c>
      <c r="AK2808" s="179">
        <f t="shared" si="330"/>
        <v>0</v>
      </c>
      <c r="AL2808" s="35">
        <f>'ZE Download'!Y235/1000</f>
        <v>0</v>
      </c>
      <c r="AM2808" s="35"/>
      <c r="AN2808" s="28"/>
      <c r="AQ2808" s="24">
        <f t="shared" si="319"/>
        <v>1428.7091040000003</v>
      </c>
      <c r="AS2808" s="47">
        <f t="shared" si="329"/>
        <v>305.55</v>
      </c>
      <c r="AU2808" s="20">
        <f t="shared" si="318"/>
        <v>1734.2591040000002</v>
      </c>
      <c r="AW2808" s="20">
        <f t="shared" si="315"/>
        <v>308.82423000000017</v>
      </c>
    </row>
    <row r="2809" spans="1:49" x14ac:dyDescent="0.25">
      <c r="A2809" t="str">
        <f>VLOOKUP($B2809,'Cushing Balance'!$C$2:$E$500,3,TRUE)</f>
        <v>122017</v>
      </c>
      <c r="B2809" s="38">
        <v>42820</v>
      </c>
      <c r="C2809" s="32"/>
      <c r="D2809" s="136">
        <f>'ZE Download'!B236/1000</f>
        <v>437.68516700000004</v>
      </c>
      <c r="E2809" s="179">
        <f>'ZE Download'!C236/1000</f>
        <v>144.44458300000002</v>
      </c>
      <c r="F2809" s="179">
        <f>'ZE Download'!D236/1000</f>
        <v>334.45302100000004</v>
      </c>
      <c r="G2809" s="28"/>
      <c r="H2809" s="179">
        <f>'ZE Download'!E236/1000</f>
        <v>102.56739599999999</v>
      </c>
      <c r="I2809" s="179">
        <f>'ZE Download'!F236/1000</f>
        <v>25.206979</v>
      </c>
      <c r="J2809" s="179">
        <f>'ZE Download'!G236/1000</f>
        <v>292.19024999999999</v>
      </c>
      <c r="K2809" s="179">
        <f>'ZE Download'!H236/1000</f>
        <v>59.020729000000003</v>
      </c>
      <c r="L2809" s="179">
        <f>'ZE Download'!I236/1000</f>
        <v>33.398061999999996</v>
      </c>
      <c r="M2809" s="180">
        <f t="shared" si="327"/>
        <v>146.17081200000001</v>
      </c>
      <c r="N2809" s="179">
        <f>'ZE Download'!K236/1000</f>
        <v>92.012062</v>
      </c>
      <c r="O2809" s="179">
        <f>'ZE Download'!L236/1000</f>
        <v>47.133832999999996</v>
      </c>
      <c r="P2809" s="179">
        <f>'ZE Download'!M236/1000</f>
        <v>42.635624999999997</v>
      </c>
      <c r="Q2809" s="179">
        <f>'ZE Download'!N236/1000</f>
        <v>9.103021</v>
      </c>
      <c r="R2809" s="179">
        <f>'ZE Download'!P236/1000</f>
        <v>0</v>
      </c>
      <c r="S2809" s="180">
        <f>'ZE Download'!J236/1000</f>
        <v>241.77306200000001</v>
      </c>
      <c r="T2809" s="180">
        <f>-'ZE Download'!Z236/1000</f>
        <v>-95.602249999999998</v>
      </c>
      <c r="V2809" s="24">
        <f t="shared" si="316"/>
        <v>1766.02154</v>
      </c>
      <c r="X2809" s="5">
        <f t="shared" si="322"/>
        <v>77.899999999999991</v>
      </c>
      <c r="Z2809" s="20">
        <f t="shared" si="317"/>
        <v>1843.92154</v>
      </c>
      <c r="AA2809" s="59">
        <f t="shared" si="328"/>
        <v>42820</v>
      </c>
      <c r="AB2809" s="136">
        <f>'ZE Download'!Q236/1000</f>
        <v>22.757082999999998</v>
      </c>
      <c r="AC2809" s="179">
        <f>'ZE Download'!R236/1000</f>
        <v>350.28589599999998</v>
      </c>
      <c r="AD2809" s="179">
        <f>'ZE Download'!S236/1000</f>
        <v>331.83883299999997</v>
      </c>
      <c r="AE2809" s="179">
        <f>'ZE Download'!T236/1000</f>
        <v>408.380292</v>
      </c>
      <c r="AF2809" s="179">
        <f>'ZE Download'!U236/1000</f>
        <v>220.62510399999999</v>
      </c>
      <c r="AG2809" s="179">
        <f>'ZE Download'!V236/1000</f>
        <v>0</v>
      </c>
      <c r="AH2809" s="179">
        <f>'ZE Download'!W236/1000</f>
        <v>71.203833000000003</v>
      </c>
      <c r="AI2809" s="28">
        <f t="shared" si="324"/>
        <v>0</v>
      </c>
      <c r="AJ2809" s="179">
        <f>'ZE Download'!X236/1000</f>
        <v>17.101542000000002</v>
      </c>
      <c r="AK2809" s="179">
        <f t="shared" si="330"/>
        <v>0</v>
      </c>
      <c r="AL2809" s="35">
        <f>'ZE Download'!Y236/1000</f>
        <v>48.085332999999999</v>
      </c>
      <c r="AM2809" s="35"/>
      <c r="AN2809" s="28"/>
      <c r="AQ2809" s="24">
        <f t="shared" si="319"/>
        <v>1470.277916</v>
      </c>
      <c r="AS2809" s="47">
        <f t="shared" si="329"/>
        <v>305.55</v>
      </c>
      <c r="AU2809" s="20">
        <f t="shared" si="318"/>
        <v>1775.827916</v>
      </c>
      <c r="AW2809" s="20">
        <f t="shared" si="315"/>
        <v>68.093624000000091</v>
      </c>
    </row>
    <row r="2810" spans="1:49" x14ac:dyDescent="0.25">
      <c r="A2810" t="str">
        <f>VLOOKUP($B2810,'Cushing Balance'!$C$2:$E$500,3,TRUE)</f>
        <v>122017</v>
      </c>
      <c r="B2810" s="38">
        <v>42821</v>
      </c>
      <c r="C2810" s="32"/>
      <c r="D2810" s="136">
        <f>'ZE Download'!B237/1000</f>
        <v>169.278604</v>
      </c>
      <c r="E2810" s="179">
        <f>'ZE Download'!C237/1000</f>
        <v>155.32581200000001</v>
      </c>
      <c r="F2810" s="179">
        <f>'ZE Download'!D237/1000</f>
        <v>255.51343800000001</v>
      </c>
      <c r="G2810" s="28"/>
      <c r="H2810" s="179">
        <f>'ZE Download'!E237/1000</f>
        <v>66.756749999999997</v>
      </c>
      <c r="I2810" s="179">
        <f>'ZE Download'!F237/1000</f>
        <v>39.830938000000003</v>
      </c>
      <c r="J2810" s="179">
        <f>'ZE Download'!G237/1000</f>
        <v>308.40866700000004</v>
      </c>
      <c r="K2810" s="179">
        <f>'ZE Download'!H237/1000</f>
        <v>60.779229000000001</v>
      </c>
      <c r="L2810" s="179">
        <f>'ZE Download'!I237/1000</f>
        <v>33.024561999999996</v>
      </c>
      <c r="M2810" s="180">
        <f t="shared" si="327"/>
        <v>353.01360399999999</v>
      </c>
      <c r="N2810" s="179">
        <f>'ZE Download'!K237/1000</f>
        <v>93.3065</v>
      </c>
      <c r="O2810" s="179">
        <f>'ZE Download'!L237/1000</f>
        <v>79.435500000000005</v>
      </c>
      <c r="P2810" s="179">
        <f>'ZE Download'!M237/1000</f>
        <v>42.970312</v>
      </c>
      <c r="Q2810" s="179">
        <f>'ZE Download'!N237/1000</f>
        <v>9.5894580000000005</v>
      </c>
      <c r="R2810" s="179">
        <f>'ZE Download'!P237/1000</f>
        <v>0</v>
      </c>
      <c r="S2810" s="180">
        <f>'ZE Download'!J237/1000</f>
        <v>353.01360399999999</v>
      </c>
      <c r="T2810" s="180">
        <f>-'ZE Download'!Z237/1000</f>
        <v>0</v>
      </c>
      <c r="V2810" s="24">
        <f t="shared" si="316"/>
        <v>1667.2333740000001</v>
      </c>
      <c r="X2810" s="5">
        <f t="shared" si="322"/>
        <v>77.899999999999991</v>
      </c>
      <c r="Z2810" s="20">
        <f t="shared" si="317"/>
        <v>1745.1333740000002</v>
      </c>
      <c r="AA2810" s="59">
        <f t="shared" si="328"/>
        <v>42821</v>
      </c>
      <c r="AB2810" s="136">
        <f>'ZE Download'!Q237/1000</f>
        <v>13.190061999999999</v>
      </c>
      <c r="AC2810" s="179">
        <f>'ZE Download'!R237/1000</f>
        <v>342.34106199999997</v>
      </c>
      <c r="AD2810" s="179">
        <f>'ZE Download'!S237/1000</f>
        <v>332.42537499999997</v>
      </c>
      <c r="AE2810" s="179">
        <f>'ZE Download'!T237/1000</f>
        <v>480.06299999999999</v>
      </c>
      <c r="AF2810" s="179">
        <f>'ZE Download'!U237/1000</f>
        <v>223.619833</v>
      </c>
      <c r="AG2810" s="179">
        <f>'ZE Download'!V237/1000</f>
        <v>0</v>
      </c>
      <c r="AH2810" s="179">
        <f>'ZE Download'!W237/1000</f>
        <v>70.316708000000006</v>
      </c>
      <c r="AI2810" s="28">
        <f t="shared" si="324"/>
        <v>0</v>
      </c>
      <c r="AJ2810" s="179">
        <f>'ZE Download'!X237/1000</f>
        <v>8.3132710000000003</v>
      </c>
      <c r="AK2810" s="179">
        <f t="shared" si="330"/>
        <v>0</v>
      </c>
      <c r="AL2810" s="35">
        <f>'ZE Download'!Y237/1000</f>
        <v>76.282895999999994</v>
      </c>
      <c r="AM2810" s="35"/>
      <c r="AN2810" s="28"/>
      <c r="AQ2810" s="24">
        <f t="shared" si="319"/>
        <v>1546.552207</v>
      </c>
      <c r="AS2810" s="47">
        <f t="shared" si="329"/>
        <v>305.55</v>
      </c>
      <c r="AU2810" s="20">
        <f t="shared" si="318"/>
        <v>1852.1022069999999</v>
      </c>
      <c r="AW2810" s="20">
        <f t="shared" si="315"/>
        <v>-106.96883299999968</v>
      </c>
    </row>
    <row r="2811" spans="1:49" x14ac:dyDescent="0.25">
      <c r="A2811" t="str">
        <f>VLOOKUP($B2811,'Cushing Balance'!$C$2:$E$500,3,TRUE)</f>
        <v>122017</v>
      </c>
      <c r="B2811" s="38">
        <v>42822</v>
      </c>
      <c r="C2811" s="32"/>
      <c r="D2811" s="136">
        <f>'ZE Download'!B238/1000</f>
        <v>554.28914599999996</v>
      </c>
      <c r="E2811" s="179">
        <f>'ZE Download'!C238/1000</f>
        <v>161.34395800000001</v>
      </c>
      <c r="F2811" s="179">
        <f>'ZE Download'!D238/1000</f>
        <v>70.733625000000004</v>
      </c>
      <c r="G2811" s="28"/>
      <c r="H2811" s="179">
        <f>'ZE Download'!E238/1000</f>
        <v>65.707166999999998</v>
      </c>
      <c r="I2811" s="179">
        <f>'ZE Download'!F238/1000</f>
        <v>35.020583000000002</v>
      </c>
      <c r="J2811" s="179">
        <f>'ZE Download'!G238/1000</f>
        <v>318.30116700000002</v>
      </c>
      <c r="K2811" s="179">
        <f>'ZE Download'!H238/1000</f>
        <v>57.995688000000001</v>
      </c>
      <c r="L2811" s="179">
        <f>'ZE Download'!I238/1000</f>
        <v>32.692292000000002</v>
      </c>
      <c r="M2811" s="180">
        <f t="shared" si="327"/>
        <v>418.74641700000001</v>
      </c>
      <c r="N2811" s="179">
        <f>'ZE Download'!K238/1000</f>
        <v>93.809792000000002</v>
      </c>
      <c r="O2811" s="179">
        <f>'ZE Download'!L238/1000</f>
        <v>75.892437999999999</v>
      </c>
      <c r="P2811" s="179">
        <f>'ZE Download'!M238/1000</f>
        <v>44.829521</v>
      </c>
      <c r="Q2811" s="179">
        <f>'ZE Download'!N238/1000</f>
        <v>8.7007080000000006</v>
      </c>
      <c r="R2811" s="179">
        <f>'ZE Download'!P238/1000</f>
        <v>0</v>
      </c>
      <c r="S2811" s="180">
        <f>'ZE Download'!J238/1000</f>
        <v>418.74641700000001</v>
      </c>
      <c r="T2811" s="180">
        <f>-'ZE Download'!Z238/1000</f>
        <v>0</v>
      </c>
      <c r="V2811" s="24">
        <f t="shared" si="316"/>
        <v>1938.062502</v>
      </c>
      <c r="X2811" s="5">
        <f t="shared" si="322"/>
        <v>77.899999999999991</v>
      </c>
      <c r="Z2811" s="20">
        <f t="shared" si="317"/>
        <v>2015.9625020000001</v>
      </c>
      <c r="AA2811" s="59">
        <f t="shared" si="328"/>
        <v>42822</v>
      </c>
      <c r="AB2811" s="136">
        <f>'ZE Download'!Q238/1000</f>
        <v>6.298292</v>
      </c>
      <c r="AC2811" s="179">
        <f>'ZE Download'!R238/1000</f>
        <v>353.56156199999998</v>
      </c>
      <c r="AD2811" s="179">
        <f>'ZE Download'!S238/1000</f>
        <v>326.84872899999999</v>
      </c>
      <c r="AE2811" s="179">
        <f>'ZE Download'!T238/1000</f>
        <v>489.89539600000001</v>
      </c>
      <c r="AF2811" s="179">
        <f>'ZE Download'!U238/1000</f>
        <v>227.90047899999999</v>
      </c>
      <c r="AG2811" s="179">
        <f>'ZE Download'!V238/1000</f>
        <v>7.2865209999999996</v>
      </c>
      <c r="AH2811" s="179">
        <f>'ZE Download'!W238/1000</f>
        <v>63.866875</v>
      </c>
      <c r="AI2811" s="28">
        <f t="shared" si="324"/>
        <v>0</v>
      </c>
      <c r="AJ2811" s="179">
        <f>'ZE Download'!X238/1000</f>
        <v>1.6687080000000001</v>
      </c>
      <c r="AK2811" s="179">
        <f t="shared" si="330"/>
        <v>0</v>
      </c>
      <c r="AL2811" s="35">
        <f>'ZE Download'!Y238/1000</f>
        <v>96.800291999999999</v>
      </c>
      <c r="AM2811" s="35"/>
      <c r="AN2811" s="28"/>
      <c r="AQ2811" s="24">
        <f t="shared" si="319"/>
        <v>1574.1268539999996</v>
      </c>
      <c r="AS2811" s="47">
        <f t="shared" si="329"/>
        <v>305.55</v>
      </c>
      <c r="AU2811" s="20">
        <f t="shared" si="318"/>
        <v>1879.6768539999996</v>
      </c>
      <c r="AW2811" s="20">
        <f t="shared" si="315"/>
        <v>136.28564800000049</v>
      </c>
    </row>
    <row r="2812" spans="1:49" x14ac:dyDescent="0.25">
      <c r="A2812" t="str">
        <f>VLOOKUP($B2812,'Cushing Balance'!$C$2:$E$500,3,TRUE)</f>
        <v>122017</v>
      </c>
      <c r="B2812" s="38">
        <v>42823</v>
      </c>
      <c r="C2812" s="32"/>
      <c r="D2812" s="136">
        <f>'ZE Download'!B239/1000</f>
        <v>441.15102100000001</v>
      </c>
      <c r="E2812" s="179">
        <f>'ZE Download'!C239/1000</f>
        <v>150.00102100000001</v>
      </c>
      <c r="F2812" s="179">
        <f>'ZE Download'!D239/1000</f>
        <v>268.74866700000001</v>
      </c>
      <c r="G2812" s="28"/>
      <c r="H2812" s="179">
        <f>'ZE Download'!E239/1000</f>
        <v>98.827542000000008</v>
      </c>
      <c r="I2812" s="179">
        <f>'ZE Download'!F239/1000</f>
        <v>23.635792000000002</v>
      </c>
      <c r="J2812" s="179">
        <f>'ZE Download'!G239/1000</f>
        <v>283.55933299999998</v>
      </c>
      <c r="K2812" s="179">
        <f>'ZE Download'!H239/1000</f>
        <v>58.210188000000002</v>
      </c>
      <c r="L2812" s="179">
        <f>'ZE Download'!I239/1000</f>
        <v>32.238124999999997</v>
      </c>
      <c r="M2812" s="180">
        <f t="shared" si="327"/>
        <v>237.53029200000003</v>
      </c>
      <c r="N2812" s="179">
        <f>'ZE Download'!K239/1000</f>
        <v>93.561479000000006</v>
      </c>
      <c r="O2812" s="179">
        <f>'ZE Download'!L239/1000</f>
        <v>70.77318799999999</v>
      </c>
      <c r="P2812" s="179">
        <f>'ZE Download'!M239/1000</f>
        <v>46.079561999999996</v>
      </c>
      <c r="Q2812" s="179">
        <f>'ZE Download'!N239/1000</f>
        <v>9.3888539999999985</v>
      </c>
      <c r="R2812" s="179">
        <f>'ZE Download'!P239/1000</f>
        <v>0</v>
      </c>
      <c r="S2812" s="180">
        <f>'ZE Download'!J239/1000</f>
        <v>365.41029200000003</v>
      </c>
      <c r="T2812" s="180">
        <f>-'ZE Download'!Z239/1000</f>
        <v>-127.88</v>
      </c>
      <c r="V2812" s="24">
        <f t="shared" si="316"/>
        <v>1813.7050639999998</v>
      </c>
      <c r="X2812" s="5">
        <f t="shared" si="322"/>
        <v>77.899999999999991</v>
      </c>
      <c r="Z2812" s="20">
        <f t="shared" si="317"/>
        <v>1891.6050639999999</v>
      </c>
      <c r="AA2812" s="59">
        <f t="shared" si="328"/>
        <v>42823</v>
      </c>
      <c r="AB2812" s="136">
        <f>'ZE Download'!Q239/1000</f>
        <v>98.139375000000001</v>
      </c>
      <c r="AC2812" s="179">
        <f>'ZE Download'!R239/1000</f>
        <v>295.96362499999998</v>
      </c>
      <c r="AD2812" s="179">
        <f>'ZE Download'!S239/1000</f>
        <v>313.787688</v>
      </c>
      <c r="AE2812" s="179">
        <f>'ZE Download'!T239/1000</f>
        <v>448.01797899999997</v>
      </c>
      <c r="AF2812" s="179">
        <f>'ZE Download'!U239/1000</f>
        <v>189.06464600000001</v>
      </c>
      <c r="AG2812" s="179">
        <f>'ZE Download'!V239/1000</f>
        <v>3.842292</v>
      </c>
      <c r="AH2812" s="179">
        <f>'ZE Download'!W239/1000</f>
        <v>37.751311999999999</v>
      </c>
      <c r="AI2812" s="28">
        <f t="shared" si="324"/>
        <v>0</v>
      </c>
      <c r="AJ2812" s="179">
        <f>'ZE Download'!X239/1000</f>
        <v>0.736375</v>
      </c>
      <c r="AK2812" s="179">
        <f t="shared" si="330"/>
        <v>0</v>
      </c>
      <c r="AL2812" s="35">
        <f>'ZE Download'!Y239/1000</f>
        <v>51.412438000000002</v>
      </c>
      <c r="AM2812" s="35"/>
      <c r="AN2812" s="28"/>
      <c r="AQ2812" s="24">
        <f t="shared" si="319"/>
        <v>1438.7157300000001</v>
      </c>
      <c r="AS2812" s="47">
        <f t="shared" si="329"/>
        <v>305.55</v>
      </c>
      <c r="AU2812" s="20">
        <f t="shared" si="318"/>
        <v>1744.2657300000001</v>
      </c>
      <c r="AW2812" s="20">
        <f t="shared" si="315"/>
        <v>147.33933399999978</v>
      </c>
    </row>
    <row r="2813" spans="1:49" x14ac:dyDescent="0.25">
      <c r="A2813" t="str">
        <f>VLOOKUP($B2813,'Cushing Balance'!$C$2:$E$500,3,TRUE)</f>
        <v>122017</v>
      </c>
      <c r="B2813" s="38">
        <v>42824</v>
      </c>
      <c r="C2813" s="32"/>
      <c r="D2813" s="136">
        <f>'ZE Download'!B240/1000</f>
        <v>560.72772900000007</v>
      </c>
      <c r="E2813" s="179">
        <f>'ZE Download'!C240/1000</f>
        <v>147.90335399999998</v>
      </c>
      <c r="F2813" s="179">
        <f>'ZE Download'!D240/1000</f>
        <v>356.46993800000001</v>
      </c>
      <c r="G2813" s="28"/>
      <c r="H2813" s="179">
        <f>'ZE Download'!E240/1000</f>
        <v>81.568167000000003</v>
      </c>
      <c r="I2813" s="179">
        <f>'ZE Download'!F240/1000</f>
        <v>12.873833000000001</v>
      </c>
      <c r="J2813" s="179">
        <f>'ZE Download'!G240/1000</f>
        <v>293.66195799999997</v>
      </c>
      <c r="K2813" s="179">
        <f>'ZE Download'!H240/1000</f>
        <v>60.668520999999998</v>
      </c>
      <c r="L2813" s="179">
        <f>'ZE Download'!I240/1000</f>
        <v>31.983978999999998</v>
      </c>
      <c r="M2813" s="180">
        <f t="shared" si="327"/>
        <v>398.07243800000003</v>
      </c>
      <c r="N2813" s="179">
        <f>'ZE Download'!K240/1000</f>
        <v>93.704729</v>
      </c>
      <c r="O2813" s="179">
        <f>'ZE Download'!L240/1000</f>
        <v>80.588770999999994</v>
      </c>
      <c r="P2813" s="179">
        <f>'ZE Download'!M240/1000</f>
        <v>42.626582999999997</v>
      </c>
      <c r="Q2813" s="179">
        <f>'ZE Download'!N240/1000</f>
        <v>11.480938</v>
      </c>
      <c r="R2813" s="179">
        <f>'ZE Download'!P240/1000</f>
        <v>0</v>
      </c>
      <c r="S2813" s="180">
        <f>'ZE Download'!J240/1000</f>
        <v>414.05743800000005</v>
      </c>
      <c r="T2813" s="180">
        <f>-'ZE Download'!Z240/1000</f>
        <v>-15.984999999999999</v>
      </c>
      <c r="V2813" s="24">
        <f t="shared" si="316"/>
        <v>2172.3309380000005</v>
      </c>
      <c r="X2813" s="5">
        <f t="shared" si="322"/>
        <v>77.899999999999991</v>
      </c>
      <c r="Z2813" s="20">
        <f t="shared" si="317"/>
        <v>2250.2309380000006</v>
      </c>
      <c r="AA2813" s="59">
        <f t="shared" si="328"/>
        <v>42824</v>
      </c>
      <c r="AB2813" s="136">
        <f>'ZE Download'!Q240/1000</f>
        <v>170.08097899999999</v>
      </c>
      <c r="AC2813" s="179">
        <f>'ZE Download'!R240/1000</f>
        <v>351.740229</v>
      </c>
      <c r="AD2813" s="179">
        <f>'ZE Download'!S240/1000</f>
        <v>400.93212499999998</v>
      </c>
      <c r="AE2813" s="179">
        <f>'ZE Download'!T240/1000</f>
        <v>478.78685400000001</v>
      </c>
      <c r="AF2813" s="179">
        <f>'ZE Download'!U240/1000</f>
        <v>219.11716699999999</v>
      </c>
      <c r="AG2813" s="179">
        <f>'ZE Download'!V240/1000</f>
        <v>17.912875</v>
      </c>
      <c r="AH2813" s="179">
        <f>'ZE Download'!W240/1000</f>
        <v>50.091667000000001</v>
      </c>
      <c r="AI2813" s="28">
        <f t="shared" si="324"/>
        <v>0</v>
      </c>
      <c r="AJ2813" s="179">
        <f>'ZE Download'!X240/1000</f>
        <v>2.4551880000000001</v>
      </c>
      <c r="AK2813" s="179">
        <f t="shared" si="330"/>
        <v>0</v>
      </c>
      <c r="AL2813" s="35">
        <f>'ZE Download'!Y240/1000</f>
        <v>0</v>
      </c>
      <c r="AM2813" s="35"/>
      <c r="AN2813" s="28"/>
      <c r="AQ2813" s="24">
        <f t="shared" si="319"/>
        <v>1691.1170839999997</v>
      </c>
      <c r="AS2813" s="47">
        <f t="shared" si="329"/>
        <v>305.55</v>
      </c>
      <c r="AU2813" s="20">
        <f t="shared" si="318"/>
        <v>1996.6670839999997</v>
      </c>
      <c r="AW2813" s="20">
        <f t="shared" si="315"/>
        <v>253.5638540000009</v>
      </c>
    </row>
    <row r="2814" spans="1:49" x14ac:dyDescent="0.25">
      <c r="A2814" t="str">
        <f>VLOOKUP($B2814,'Cushing Balance'!$C$2:$E$500,3,TRUE)</f>
        <v>122017</v>
      </c>
      <c r="B2814" s="38">
        <v>42825</v>
      </c>
      <c r="C2814" s="32"/>
      <c r="D2814" s="136">
        <f>'ZE Download'!B241/1000</f>
        <v>80.172729000000004</v>
      </c>
      <c r="E2814" s="179">
        <f>'ZE Download'!C241/1000</f>
        <v>133.88481200000001</v>
      </c>
      <c r="F2814" s="179">
        <f>'ZE Download'!D241/1000</f>
        <v>344.88035400000001</v>
      </c>
      <c r="G2814" s="28"/>
      <c r="H2814" s="179">
        <f>'ZE Download'!E241/1000</f>
        <v>116.828667</v>
      </c>
      <c r="I2814" s="179">
        <f>'ZE Download'!F241/1000</f>
        <v>31.851354000000001</v>
      </c>
      <c r="J2814" s="179">
        <f>'ZE Download'!G241/1000</f>
        <v>299.37345799999997</v>
      </c>
      <c r="K2814" s="179">
        <f>'ZE Download'!H241/1000</f>
        <v>59.754021000000002</v>
      </c>
      <c r="L2814" s="179">
        <f>'ZE Download'!I241/1000</f>
        <v>32.988021000000003</v>
      </c>
      <c r="M2814" s="180">
        <f t="shared" si="327"/>
        <v>303.84964600000001</v>
      </c>
      <c r="N2814" s="179">
        <f>'ZE Download'!K241/1000</f>
        <v>93.008167</v>
      </c>
      <c r="O2814" s="179">
        <f>'ZE Download'!L241/1000</f>
        <v>77.429833000000002</v>
      </c>
      <c r="P2814" s="179">
        <f>'ZE Download'!M241/1000</f>
        <v>44.487521000000001</v>
      </c>
      <c r="Q2814" s="179">
        <f>'ZE Download'!N241/1000</f>
        <v>9.468375</v>
      </c>
      <c r="R2814" s="179">
        <f>'ZE Download'!P241/1000</f>
        <v>0</v>
      </c>
      <c r="S2814" s="180">
        <f>'ZE Download'!J241/1000</f>
        <v>388.89110399999998</v>
      </c>
      <c r="T2814" s="180">
        <f>-'ZE Download'!Z241/1000</f>
        <v>-85.041458000000006</v>
      </c>
      <c r="V2814" s="24">
        <f t="shared" si="316"/>
        <v>1627.976958</v>
      </c>
      <c r="X2814" s="5">
        <f t="shared" si="322"/>
        <v>77.899999999999991</v>
      </c>
      <c r="Z2814" s="20">
        <f t="shared" si="317"/>
        <v>1705.8769580000001</v>
      </c>
      <c r="AA2814" s="59">
        <f t="shared" si="328"/>
        <v>42825</v>
      </c>
      <c r="AB2814" s="136">
        <f>'ZE Download'!Q241/1000</f>
        <v>179.159875</v>
      </c>
      <c r="AC2814" s="179">
        <f>'ZE Download'!R241/1000</f>
        <v>389.32158299999998</v>
      </c>
      <c r="AD2814" s="179">
        <f>'ZE Download'!S241/1000</f>
        <v>412.83931199999995</v>
      </c>
      <c r="AE2814" s="179">
        <f>'ZE Download'!T241/1000</f>
        <v>493.616938</v>
      </c>
      <c r="AF2814" s="179">
        <f>'ZE Download'!U241/1000</f>
        <v>220.690562</v>
      </c>
      <c r="AG2814" s="179">
        <f>'ZE Download'!V241/1000</f>
        <v>24.505437999999998</v>
      </c>
      <c r="AH2814" s="179">
        <f>'ZE Download'!W241/1000</f>
        <v>64.651229000000001</v>
      </c>
      <c r="AI2814" s="28">
        <f t="shared" si="324"/>
        <v>0</v>
      </c>
      <c r="AJ2814" s="179">
        <f>'ZE Download'!X241/1000</f>
        <v>2.2869169999999999</v>
      </c>
      <c r="AK2814" s="179">
        <f t="shared" si="330"/>
        <v>0</v>
      </c>
      <c r="AL2814" s="35">
        <f>'ZE Download'!Y241/1000</f>
        <v>41.602708</v>
      </c>
      <c r="AM2814" s="35"/>
      <c r="AN2814" s="28"/>
      <c r="AQ2814" s="24">
        <f t="shared" si="319"/>
        <v>1828.6745619999997</v>
      </c>
      <c r="AS2814" s="47">
        <f t="shared" si="329"/>
        <v>305.55</v>
      </c>
      <c r="AU2814" s="20">
        <f t="shared" si="318"/>
        <v>2134.2245619999999</v>
      </c>
      <c r="AW2814" s="20">
        <f t="shared" si="315"/>
        <v>-428.34760399999982</v>
      </c>
    </row>
    <row r="2815" spans="1:49" x14ac:dyDescent="0.25">
      <c r="A2815" t="str">
        <f>VLOOKUP($B2815,'Cushing Balance'!$C$2:$E$500,3,TRUE)</f>
        <v>132017</v>
      </c>
      <c r="B2815" s="38">
        <v>42826</v>
      </c>
      <c r="C2815" s="32"/>
      <c r="D2815" s="136">
        <f>'ZE Download'!B242/1000</f>
        <v>537.57762500000001</v>
      </c>
      <c r="E2815" s="179">
        <f>'ZE Download'!C242/1000</f>
        <v>143.284042</v>
      </c>
      <c r="F2815" s="179">
        <f>'ZE Download'!D242/1000</f>
        <v>332.22775000000001</v>
      </c>
      <c r="G2815" s="28"/>
      <c r="H2815" s="179">
        <f>'ZE Download'!E242/1000</f>
        <v>107.693417</v>
      </c>
      <c r="I2815" s="179">
        <f>'ZE Download'!F242/1000</f>
        <v>24.493853999999999</v>
      </c>
      <c r="J2815" s="179">
        <f>'ZE Download'!G242/1000</f>
        <v>237.99633300000002</v>
      </c>
      <c r="K2815" s="179">
        <f>'ZE Download'!H242/1000</f>
        <v>58.633832999999996</v>
      </c>
      <c r="L2815" s="179">
        <f>'ZE Download'!I242/1000</f>
        <v>33.340499999999999</v>
      </c>
      <c r="M2815" s="180">
        <f t="shared" si="327"/>
        <v>258.25224100000003</v>
      </c>
      <c r="N2815" s="179">
        <f>'ZE Download'!K242/1000</f>
        <v>71.683707999999996</v>
      </c>
      <c r="O2815" s="179">
        <f>'ZE Download'!L242/1000</f>
        <v>50.079707999999997</v>
      </c>
      <c r="P2815" s="179">
        <f>'ZE Download'!M242/1000</f>
        <v>44.333311999999999</v>
      </c>
      <c r="Q2815" s="179">
        <f>'ZE Download'!N242/1000</f>
        <v>8.5811669999999989</v>
      </c>
      <c r="R2815" s="179">
        <f>'ZE Download'!P242/1000</f>
        <v>0</v>
      </c>
      <c r="S2815" s="180">
        <f>'ZE Download'!J242/1000</f>
        <v>299.76968800000003</v>
      </c>
      <c r="T2815" s="180">
        <f>-'ZE Download'!Z242/1000</f>
        <v>-41.517446999999997</v>
      </c>
      <c r="V2815" s="24">
        <f t="shared" si="316"/>
        <v>1908.1774900000003</v>
      </c>
      <c r="X2815" s="5">
        <f t="shared" si="322"/>
        <v>77.899999999999991</v>
      </c>
      <c r="Z2815" s="20">
        <f t="shared" si="317"/>
        <v>1986.0774900000004</v>
      </c>
      <c r="AA2815" s="59">
        <f t="shared" si="328"/>
        <v>42826</v>
      </c>
      <c r="AB2815" s="136">
        <f>'ZE Download'!Q242/1000</f>
        <v>174.41666699999999</v>
      </c>
      <c r="AC2815" s="179">
        <f>'ZE Download'!R242/1000</f>
        <v>177.22475</v>
      </c>
      <c r="AD2815" s="179">
        <f>'ZE Download'!S242/1000</f>
        <v>386.944188</v>
      </c>
      <c r="AE2815" s="179">
        <f>'ZE Download'!T242/1000</f>
        <v>494.73722900000001</v>
      </c>
      <c r="AF2815" s="179">
        <f>'ZE Download'!U242/1000</f>
        <v>220.338188</v>
      </c>
      <c r="AG2815" s="179">
        <f>'ZE Download'!V242/1000</f>
        <v>24.465646</v>
      </c>
      <c r="AH2815" s="179">
        <f>'ZE Download'!W242/1000</f>
        <v>59.411667000000001</v>
      </c>
      <c r="AI2815" s="28">
        <f t="shared" si="324"/>
        <v>0</v>
      </c>
      <c r="AJ2815" s="179">
        <f>'ZE Download'!X242/1000</f>
        <v>11.836021000000001</v>
      </c>
      <c r="AK2815" s="179">
        <f t="shared" si="330"/>
        <v>0</v>
      </c>
      <c r="AL2815" s="35">
        <f>'ZE Download'!Y242/1000</f>
        <v>51.291728999999997</v>
      </c>
      <c r="AM2815" s="35"/>
      <c r="AN2815" s="28"/>
      <c r="AQ2815" s="24">
        <f t="shared" si="319"/>
        <v>1600.6660850000003</v>
      </c>
      <c r="AS2815" s="47">
        <f t="shared" si="329"/>
        <v>305.55</v>
      </c>
      <c r="AU2815" s="20">
        <f t="shared" si="318"/>
        <v>1906.2160850000002</v>
      </c>
      <c r="AW2815" s="20">
        <f t="shared" si="315"/>
        <v>79.861405000000104</v>
      </c>
    </row>
    <row r="2816" spans="1:49" x14ac:dyDescent="0.25">
      <c r="A2816" t="str">
        <f>VLOOKUP($B2816,'Cushing Balance'!$C$2:$E$500,3,TRUE)</f>
        <v>132017</v>
      </c>
      <c r="B2816" s="38">
        <v>42827</v>
      </c>
      <c r="C2816" s="32"/>
      <c r="D2816" s="136">
        <f>'ZE Download'!B243/1000</f>
        <v>373.27779200000003</v>
      </c>
      <c r="E2816" s="179">
        <f>'ZE Download'!C243/1000</f>
        <v>169.91195800000003</v>
      </c>
      <c r="F2816" s="179">
        <f>'ZE Download'!D243/1000</f>
        <v>333.06468800000005</v>
      </c>
      <c r="G2816" s="28"/>
      <c r="H2816" s="179">
        <f>'ZE Download'!E243/1000</f>
        <v>78.074708000000001</v>
      </c>
      <c r="I2816" s="179">
        <f>'ZE Download'!F243/1000</f>
        <v>37.813353999999997</v>
      </c>
      <c r="J2816" s="179">
        <f>'ZE Download'!G243/1000</f>
        <v>294.19758300000001</v>
      </c>
      <c r="K2816" s="179">
        <f>'ZE Download'!H243/1000</f>
        <v>60.612375</v>
      </c>
      <c r="L2816" s="179">
        <f>'ZE Download'!I243/1000</f>
        <v>33.123249999999999</v>
      </c>
      <c r="M2816" s="180">
        <f t="shared" si="327"/>
        <v>247.26902100000001</v>
      </c>
      <c r="N2816" s="179">
        <f>'ZE Download'!K243/1000</f>
        <v>106.915875</v>
      </c>
      <c r="O2816" s="179">
        <f>'ZE Download'!L243/1000</f>
        <v>78.98377099999999</v>
      </c>
      <c r="P2816" s="179">
        <f>'ZE Download'!M243/1000</f>
        <v>42.574582999999997</v>
      </c>
      <c r="Q2816" s="179">
        <f>'ZE Download'!N243/1000</f>
        <v>9.4931249999999991</v>
      </c>
      <c r="R2816" s="179">
        <f>'ZE Download'!P243/1000</f>
        <v>0</v>
      </c>
      <c r="S2816" s="180">
        <f>'ZE Download'!J243/1000</f>
        <v>247.26902100000001</v>
      </c>
      <c r="T2816" s="180">
        <f>-'ZE Download'!Z243/1000</f>
        <v>0</v>
      </c>
      <c r="V2816" s="24">
        <f t="shared" si="316"/>
        <v>1865.312083</v>
      </c>
      <c r="X2816" s="5">
        <f t="shared" si="322"/>
        <v>77.899999999999991</v>
      </c>
      <c r="Z2816" s="20">
        <f t="shared" si="317"/>
        <v>1943.2120830000001</v>
      </c>
      <c r="AA2816" s="59">
        <f t="shared" si="328"/>
        <v>42827</v>
      </c>
      <c r="AB2816" s="136">
        <f>'ZE Download'!Q243/1000</f>
        <v>169.998479</v>
      </c>
      <c r="AC2816" s="179">
        <f>'ZE Download'!R243/1000</f>
        <v>354.13731199999995</v>
      </c>
      <c r="AD2816" s="179">
        <f>'ZE Download'!S243/1000</f>
        <v>397.99622899999997</v>
      </c>
      <c r="AE2816" s="179">
        <f>'ZE Download'!T243/1000</f>
        <v>558.99979200000007</v>
      </c>
      <c r="AF2816" s="179">
        <f>'ZE Download'!U243/1000</f>
        <v>220.76964599999999</v>
      </c>
      <c r="AG2816" s="179">
        <f>'ZE Download'!V243/1000</f>
        <v>24.389082999999999</v>
      </c>
      <c r="AH2816" s="179">
        <f>'ZE Download'!W243/1000</f>
        <v>41.971499999999999</v>
      </c>
      <c r="AI2816" s="28">
        <f t="shared" si="324"/>
        <v>0</v>
      </c>
      <c r="AJ2816" s="179">
        <f>'ZE Download'!X243/1000</f>
        <v>17.117021000000001</v>
      </c>
      <c r="AK2816" s="179">
        <f t="shared" si="330"/>
        <v>0</v>
      </c>
      <c r="AL2816" s="35">
        <f>'ZE Download'!Y243/1000</f>
        <v>25.264917000000001</v>
      </c>
      <c r="AM2816" s="35"/>
      <c r="AN2816" s="28"/>
      <c r="AQ2816" s="24">
        <f t="shared" si="319"/>
        <v>1810.6439790000002</v>
      </c>
      <c r="AS2816" s="47">
        <f t="shared" si="329"/>
        <v>305.55</v>
      </c>
      <c r="AU2816" s="20">
        <f t="shared" si="318"/>
        <v>2116.1939790000001</v>
      </c>
      <c r="AW2816" s="20">
        <f t="shared" si="315"/>
        <v>-172.98189600000001</v>
      </c>
    </row>
    <row r="2817" spans="1:51" x14ac:dyDescent="0.25">
      <c r="A2817" t="str">
        <f>VLOOKUP($B2817,'Cushing Balance'!$C$2:$E$500,3,TRUE)</f>
        <v>132017</v>
      </c>
      <c r="B2817" s="38">
        <v>42828</v>
      </c>
      <c r="C2817" s="32"/>
      <c r="D2817" s="136">
        <f>'ZE Download'!B244/1000</f>
        <v>349.63962500000002</v>
      </c>
      <c r="E2817" s="179">
        <f>'ZE Download'!C244/1000</f>
        <v>176.54272899999998</v>
      </c>
      <c r="F2817" s="179">
        <f>'ZE Download'!D244/1000</f>
        <v>143.550375</v>
      </c>
      <c r="G2817" s="28"/>
      <c r="H2817" s="179">
        <f>'ZE Download'!E244/1000</f>
        <v>99.505229</v>
      </c>
      <c r="I2817" s="179">
        <f>'ZE Download'!F244/1000</f>
        <v>45.703832999999996</v>
      </c>
      <c r="J2817" s="179">
        <f>'ZE Download'!G244/1000</f>
        <v>285.84533299999998</v>
      </c>
      <c r="K2817" s="179">
        <f>'ZE Download'!H244/1000</f>
        <v>65.502417000000008</v>
      </c>
      <c r="L2817" s="179">
        <f>'ZE Download'!I244/1000</f>
        <v>33.331417000000002</v>
      </c>
      <c r="M2817" s="180">
        <f t="shared" si="327"/>
        <v>336.75960399999997</v>
      </c>
      <c r="N2817" s="179">
        <f>'ZE Download'!K244/1000</f>
        <v>77.984583000000001</v>
      </c>
      <c r="O2817" s="179">
        <f>'ZE Download'!L244/1000</f>
        <v>75.947874999999996</v>
      </c>
      <c r="P2817" s="179">
        <f>'ZE Download'!M244/1000</f>
        <v>43.883042000000003</v>
      </c>
      <c r="Q2817" s="179">
        <f>'ZE Download'!N244/1000</f>
        <v>9.4161249999999992</v>
      </c>
      <c r="R2817" s="179">
        <f>'ZE Download'!P244/1000</f>
        <v>0</v>
      </c>
      <c r="S2817" s="180">
        <f>'ZE Download'!J244/1000</f>
        <v>336.75960399999997</v>
      </c>
      <c r="T2817" s="180">
        <f>-'ZE Download'!Z244/1000</f>
        <v>0</v>
      </c>
      <c r="V2817" s="24">
        <f t="shared" si="316"/>
        <v>1743.6121869999997</v>
      </c>
      <c r="X2817" s="5">
        <f t="shared" si="322"/>
        <v>77.899999999999991</v>
      </c>
      <c r="Z2817" s="20">
        <f t="shared" si="317"/>
        <v>1821.5121869999998</v>
      </c>
      <c r="AA2817" s="59">
        <f t="shared" si="328"/>
        <v>42828</v>
      </c>
      <c r="AB2817" s="136">
        <f>'ZE Download'!Q244/1000</f>
        <v>146.95704199999997</v>
      </c>
      <c r="AC2817" s="179">
        <f>'ZE Download'!R244/1000</f>
        <v>303.98291700000004</v>
      </c>
      <c r="AD2817" s="179">
        <f>'ZE Download'!S244/1000</f>
        <v>428.73668800000002</v>
      </c>
      <c r="AE2817" s="179">
        <f>'ZE Download'!T244/1000</f>
        <v>452.674667</v>
      </c>
      <c r="AF2817" s="179">
        <f>'ZE Download'!U244/1000</f>
        <v>217.74118799999999</v>
      </c>
      <c r="AG2817" s="179">
        <f>'ZE Download'!V244/1000</f>
        <v>17.893457999999999</v>
      </c>
      <c r="AH2817" s="179">
        <f>'ZE Download'!W244/1000</f>
        <v>55.666042000000004</v>
      </c>
      <c r="AI2817" s="28">
        <f t="shared" si="324"/>
        <v>0</v>
      </c>
      <c r="AJ2817" s="179">
        <f>'ZE Download'!X244/1000</f>
        <v>17.281896</v>
      </c>
      <c r="AK2817" s="179">
        <f t="shared" si="330"/>
        <v>0</v>
      </c>
      <c r="AL2817" s="35">
        <f>'ZE Download'!Y244/1000</f>
        <v>0</v>
      </c>
      <c r="AM2817" s="35"/>
      <c r="AN2817" s="28"/>
      <c r="AQ2817" s="24">
        <f t="shared" si="319"/>
        <v>1640.933898</v>
      </c>
      <c r="AS2817" s="47">
        <f t="shared" si="329"/>
        <v>305.55</v>
      </c>
      <c r="AU2817" s="20">
        <f t="shared" si="318"/>
        <v>1946.483898</v>
      </c>
      <c r="AW2817" s="20">
        <f>Z2817-AU2817+AY2817</f>
        <v>-124.97171100000014</v>
      </c>
    </row>
    <row r="2818" spans="1:51" x14ac:dyDescent="0.25">
      <c r="A2818" t="str">
        <f>VLOOKUP($B2818,'Cushing Balance'!$C$2:$E$500,3,TRUE)</f>
        <v>132017</v>
      </c>
      <c r="B2818" s="38">
        <v>42829</v>
      </c>
      <c r="C2818" s="32"/>
      <c r="D2818" s="136">
        <f>'ZE Download'!B245/1000</f>
        <v>603.07029199999999</v>
      </c>
      <c r="E2818" s="179">
        <f>'ZE Download'!C245/1000</f>
        <v>183.53929199999999</v>
      </c>
      <c r="F2818" s="179">
        <f>'ZE Download'!D245/1000</f>
        <v>218.42877100000001</v>
      </c>
      <c r="G2818" s="28"/>
      <c r="H2818" s="179">
        <f>'ZE Download'!E245/1000</f>
        <v>95.179541999999998</v>
      </c>
      <c r="I2818" s="179">
        <f>'ZE Download'!F245/1000</f>
        <v>58.337645999999999</v>
      </c>
      <c r="J2818" s="179">
        <f>'ZE Download'!G245/1000</f>
        <v>274.090104</v>
      </c>
      <c r="K2818" s="179">
        <f>'ZE Download'!H245/1000</f>
        <v>77.945395999999988</v>
      </c>
      <c r="L2818" s="179">
        <f>'ZE Download'!I245/1000</f>
        <v>33.230353999999998</v>
      </c>
      <c r="M2818" s="180">
        <f t="shared" si="327"/>
        <v>330.06225000000001</v>
      </c>
      <c r="N2818" s="179">
        <f>'ZE Download'!K245/1000</f>
        <v>64.629208000000006</v>
      </c>
      <c r="O2818" s="179">
        <f>'ZE Download'!L245/1000</f>
        <v>80.824583000000004</v>
      </c>
      <c r="P2818" s="179">
        <f>'ZE Download'!M245/1000</f>
        <v>42.607354000000001</v>
      </c>
      <c r="Q2818" s="179">
        <f>'ZE Download'!N245/1000</f>
        <v>8.1335619999999995</v>
      </c>
      <c r="R2818" s="179">
        <f>'ZE Download'!P245/1000</f>
        <v>0</v>
      </c>
      <c r="S2818" s="180">
        <f>'ZE Download'!J245/1000</f>
        <v>330.06225000000001</v>
      </c>
      <c r="T2818" s="180">
        <f>-'ZE Download'!Z245/1000</f>
        <v>0</v>
      </c>
      <c r="V2818" s="24">
        <f t="shared" si="316"/>
        <v>2070.0783540000002</v>
      </c>
      <c r="X2818" s="5">
        <f t="shared" si="322"/>
        <v>77.899999999999991</v>
      </c>
      <c r="Z2818" s="20">
        <f t="shared" si="317"/>
        <v>2147.9783540000003</v>
      </c>
      <c r="AA2818" s="59">
        <f t="shared" si="328"/>
        <v>42829</v>
      </c>
      <c r="AB2818" s="136">
        <f>'ZE Download'!Q245/1000</f>
        <v>167.75622899999999</v>
      </c>
      <c r="AC2818" s="179">
        <f>'ZE Download'!R245/1000</f>
        <v>152.54237499999999</v>
      </c>
      <c r="AD2818" s="179">
        <f>'ZE Download'!S245/1000</f>
        <v>438.906521</v>
      </c>
      <c r="AE2818" s="179">
        <f>'ZE Download'!T245/1000</f>
        <v>474.376938</v>
      </c>
      <c r="AF2818" s="179">
        <f>'ZE Download'!U245/1000</f>
        <v>223.34033300000002</v>
      </c>
      <c r="AG2818" s="179">
        <f>'ZE Download'!V245/1000</f>
        <v>0.75035400000000008</v>
      </c>
      <c r="AH2818" s="179">
        <f>'ZE Download'!W245/1000</f>
        <v>50.145917000000004</v>
      </c>
      <c r="AI2818" s="28">
        <f t="shared" si="324"/>
        <v>0</v>
      </c>
      <c r="AJ2818" s="179">
        <f>'ZE Download'!X245/1000</f>
        <v>17.053646000000001</v>
      </c>
      <c r="AK2818" s="179">
        <f t="shared" si="330"/>
        <v>0</v>
      </c>
      <c r="AL2818" s="35">
        <f>'ZE Download'!Y245/1000</f>
        <v>15.12575</v>
      </c>
      <c r="AM2818" s="35"/>
      <c r="AN2818" s="28"/>
      <c r="AQ2818" s="24">
        <f t="shared" si="319"/>
        <v>1539.998063</v>
      </c>
      <c r="AS2818" s="47">
        <f t="shared" si="329"/>
        <v>305.55</v>
      </c>
      <c r="AU2818" s="20">
        <f t="shared" si="318"/>
        <v>1845.548063</v>
      </c>
      <c r="AW2818" s="20">
        <f t="shared" ref="AW2818:AW2881" si="331">Z2818-AU2818+AY2818</f>
        <v>302.43029100000035</v>
      </c>
    </row>
    <row r="2819" spans="1:51" x14ac:dyDescent="0.25">
      <c r="A2819" t="str">
        <f>VLOOKUP($B2819,'Cushing Balance'!$C$2:$E$500,3,TRUE)</f>
        <v>132017</v>
      </c>
      <c r="B2819" s="38">
        <v>42830</v>
      </c>
      <c r="C2819" s="32"/>
      <c r="D2819" s="136">
        <f>'ZE Download'!B246/1000</f>
        <v>659.64324999999997</v>
      </c>
      <c r="E2819" s="179">
        <f>'ZE Download'!C246/1000</f>
        <v>178.337771</v>
      </c>
      <c r="F2819" s="179">
        <f>'ZE Download'!D246/1000</f>
        <v>248.16772899999998</v>
      </c>
      <c r="G2819" s="28"/>
      <c r="H2819" s="179">
        <f>'ZE Download'!E246/1000</f>
        <v>98.593270999999987</v>
      </c>
      <c r="I2819" s="179">
        <f>'ZE Download'!F246/1000</f>
        <v>54.183458000000002</v>
      </c>
      <c r="J2819" s="179">
        <f>'ZE Download'!G246/1000</f>
        <v>287.45195799999999</v>
      </c>
      <c r="K2819" s="179">
        <f>'ZE Download'!H246/1000</f>
        <v>78.834500000000006</v>
      </c>
      <c r="L2819" s="179">
        <f>'ZE Download'!I246/1000</f>
        <v>33.109479</v>
      </c>
      <c r="M2819" s="180">
        <f t="shared" si="327"/>
        <v>267.80977100000001</v>
      </c>
      <c r="N2819" s="179">
        <f>'ZE Download'!K246/1000</f>
        <v>98.538229000000001</v>
      </c>
      <c r="O2819" s="179">
        <f>'ZE Download'!L246/1000</f>
        <v>82.062937999999988</v>
      </c>
      <c r="P2819" s="179">
        <f>'ZE Download'!M246/1000</f>
        <v>44.527937999999999</v>
      </c>
      <c r="Q2819" s="179">
        <f>'ZE Download'!N246/1000</f>
        <v>11.254625000000001</v>
      </c>
      <c r="R2819" s="179">
        <f>'ZE Download'!P246/1000</f>
        <v>0</v>
      </c>
      <c r="S2819" s="180">
        <f>'ZE Download'!J246/1000</f>
        <v>267.80977100000001</v>
      </c>
      <c r="T2819" s="180">
        <f>-'ZE Download'!Z246/1000</f>
        <v>0</v>
      </c>
      <c r="V2819" s="24">
        <f t="shared" si="316"/>
        <v>2142.5149169999995</v>
      </c>
      <c r="X2819" s="5">
        <f t="shared" si="322"/>
        <v>77.899999999999991</v>
      </c>
      <c r="Z2819" s="20">
        <f t="shared" si="317"/>
        <v>2220.4149169999996</v>
      </c>
      <c r="AA2819" s="59">
        <f t="shared" si="328"/>
        <v>42830</v>
      </c>
      <c r="AB2819" s="136">
        <f>'ZE Download'!Q246/1000</f>
        <v>168.255021</v>
      </c>
      <c r="AC2819" s="179">
        <f>'ZE Download'!R246/1000</f>
        <v>355.92462499999999</v>
      </c>
      <c r="AD2819" s="179">
        <f>'ZE Download'!S246/1000</f>
        <v>427.18204200000002</v>
      </c>
      <c r="AE2819" s="179">
        <f>'ZE Download'!T246/1000</f>
        <v>495.67658299999999</v>
      </c>
      <c r="AF2819" s="179">
        <f>'ZE Download'!U246/1000</f>
        <v>224.379479</v>
      </c>
      <c r="AG2819" s="179">
        <f>'ZE Download'!V246/1000</f>
        <v>10.198812</v>
      </c>
      <c r="AH2819" s="179">
        <f>'ZE Download'!W246/1000</f>
        <v>68.427667</v>
      </c>
      <c r="AI2819" s="28">
        <f t="shared" si="324"/>
        <v>0</v>
      </c>
      <c r="AJ2819" s="179">
        <f>'ZE Download'!X246/1000</f>
        <v>12.903312</v>
      </c>
      <c r="AK2819" s="179">
        <f t="shared" si="330"/>
        <v>0</v>
      </c>
      <c r="AL2819" s="35">
        <f>'ZE Download'!Y246/1000</f>
        <v>80.148750000000007</v>
      </c>
      <c r="AM2819" s="35"/>
      <c r="AN2819" s="28"/>
      <c r="AQ2819" s="24">
        <f t="shared" si="319"/>
        <v>1843.0962910000001</v>
      </c>
      <c r="AS2819" s="47">
        <f t="shared" si="329"/>
        <v>305.55</v>
      </c>
      <c r="AU2819" s="20">
        <f t="shared" si="318"/>
        <v>2148.646291</v>
      </c>
      <c r="AW2819" s="20">
        <f t="shared" si="331"/>
        <v>71.768625999999585</v>
      </c>
    </row>
    <row r="2820" spans="1:51" x14ac:dyDescent="0.25">
      <c r="A2820" t="str">
        <f>VLOOKUP($B2820,'Cushing Balance'!$C$2:$E$500,3,TRUE)</f>
        <v>132017</v>
      </c>
      <c r="B2820" s="38">
        <v>42831</v>
      </c>
      <c r="C2820" s="32"/>
      <c r="D2820" s="136">
        <f>'ZE Download'!B247/1000</f>
        <v>432.116333</v>
      </c>
      <c r="E2820" s="179">
        <f>'ZE Download'!C247/1000</f>
        <v>190.73529199999999</v>
      </c>
      <c r="F2820" s="179">
        <f>'ZE Download'!D247/1000</f>
        <v>319.993292</v>
      </c>
      <c r="G2820" s="28"/>
      <c r="H2820" s="179">
        <f>'ZE Download'!E247/1000</f>
        <v>99.156417000000005</v>
      </c>
      <c r="I2820" s="179">
        <f>'ZE Download'!F247/1000</f>
        <v>31.802396000000002</v>
      </c>
      <c r="J2820" s="179">
        <f>'ZE Download'!G247/1000</f>
        <v>290.71079200000003</v>
      </c>
      <c r="K2820" s="179">
        <f>'ZE Download'!H247/1000</f>
        <v>62.076082999999997</v>
      </c>
      <c r="L2820" s="179">
        <f>'ZE Download'!I247/1000</f>
        <v>33.451561999999996</v>
      </c>
      <c r="M2820" s="180">
        <f t="shared" si="327"/>
        <v>254.57131199999998</v>
      </c>
      <c r="N2820" s="179">
        <f>'ZE Download'!K247/1000</f>
        <v>98.108292000000006</v>
      </c>
      <c r="O2820" s="179">
        <f>'ZE Download'!L247/1000</f>
        <v>78.335979000000009</v>
      </c>
      <c r="P2820" s="179">
        <f>'ZE Download'!M247/1000</f>
        <v>40.878292000000002</v>
      </c>
      <c r="Q2820" s="179">
        <f>'ZE Download'!N247/1000</f>
        <v>10.952208000000001</v>
      </c>
      <c r="R2820" s="179">
        <f>'ZE Download'!P247/1000</f>
        <v>0</v>
      </c>
      <c r="S2820" s="180">
        <f>'ZE Download'!J247/1000</f>
        <v>314.67347899999999</v>
      </c>
      <c r="T2820" s="180">
        <f>-'ZE Download'!Z247/1000</f>
        <v>-60.102167000000001</v>
      </c>
      <c r="V2820" s="24">
        <f t="shared" si="316"/>
        <v>1942.88825</v>
      </c>
      <c r="X2820" s="5">
        <f t="shared" si="322"/>
        <v>77.899999999999991</v>
      </c>
      <c r="Z2820" s="20">
        <f t="shared" si="317"/>
        <v>2020.7882500000001</v>
      </c>
      <c r="AA2820" s="59">
        <f t="shared" si="328"/>
        <v>42831</v>
      </c>
      <c r="AB2820" s="136">
        <f>'ZE Download'!Q247/1000</f>
        <v>165.637562</v>
      </c>
      <c r="AC2820" s="179">
        <f>'ZE Download'!R247/1000</f>
        <v>345.22785399999998</v>
      </c>
      <c r="AD2820" s="179">
        <f>'ZE Download'!S247/1000</f>
        <v>410.71385399999997</v>
      </c>
      <c r="AE2820" s="179">
        <f>'ZE Download'!T247/1000</f>
        <v>548.30370800000003</v>
      </c>
      <c r="AF2820" s="179">
        <f>'ZE Download'!U247/1000</f>
        <v>220.68404199999998</v>
      </c>
      <c r="AG2820" s="179">
        <f>'ZE Download'!V247/1000</f>
        <v>10.241583</v>
      </c>
      <c r="AH2820" s="179">
        <f>'ZE Download'!W247/1000</f>
        <v>140.53454199999999</v>
      </c>
      <c r="AI2820" s="28">
        <f t="shared" si="324"/>
        <v>0</v>
      </c>
      <c r="AJ2820" s="179">
        <f>'ZE Download'!X247/1000</f>
        <v>11.187521</v>
      </c>
      <c r="AK2820" s="179">
        <f t="shared" si="330"/>
        <v>0</v>
      </c>
      <c r="AL2820" s="35">
        <f>'ZE Download'!Y247/1000</f>
        <v>62.246271</v>
      </c>
      <c r="AM2820" s="35"/>
      <c r="AN2820" s="28"/>
      <c r="AQ2820" s="24">
        <f t="shared" si="319"/>
        <v>1914.7769369999999</v>
      </c>
      <c r="AS2820" s="47">
        <f t="shared" si="329"/>
        <v>305.55</v>
      </c>
      <c r="AU2820" s="20">
        <f t="shared" si="318"/>
        <v>2220.3269369999998</v>
      </c>
      <c r="AW2820" s="20">
        <f t="shared" si="331"/>
        <v>-199.53868699999975</v>
      </c>
    </row>
    <row r="2821" spans="1:51" x14ac:dyDescent="0.25">
      <c r="A2821" t="str">
        <f>VLOOKUP($B2821,'Cushing Balance'!$C$2:$E$500,3,TRUE)</f>
        <v>132017</v>
      </c>
      <c r="B2821" s="38">
        <v>42832</v>
      </c>
      <c r="C2821" s="32"/>
      <c r="D2821" s="136">
        <f>'ZE Download'!B248/1000</f>
        <v>573.58269999999993</v>
      </c>
      <c r="E2821" s="179">
        <f>'ZE Download'!C248/1000</f>
        <v>185.45865000000001</v>
      </c>
      <c r="F2821" s="179">
        <f>'ZE Download'!D248/1000</f>
        <v>277.28025000000002</v>
      </c>
      <c r="G2821" s="28"/>
      <c r="H2821" s="179">
        <f>'ZE Download'!E248/1000</f>
        <v>98.347449999999995</v>
      </c>
      <c r="I2821" s="179">
        <f>'ZE Download'!F248/1000</f>
        <v>3.6149499999999999</v>
      </c>
      <c r="J2821" s="179">
        <f>'ZE Download'!G248/1000</f>
        <v>274.91140000000001</v>
      </c>
      <c r="K2821" s="179">
        <f>'ZE Download'!H248/1000</f>
        <v>58.88635</v>
      </c>
      <c r="L2821" s="179">
        <f>'ZE Download'!I248/1000</f>
        <v>33.334199999999996</v>
      </c>
      <c r="M2821" s="180">
        <f t="shared" si="327"/>
        <v>401.54615000000001</v>
      </c>
      <c r="N2821" s="179">
        <f>'ZE Download'!K248/1000</f>
        <v>99.396649999999994</v>
      </c>
      <c r="O2821" s="179">
        <f>'ZE Download'!L248/1000</f>
        <v>81.391199999999998</v>
      </c>
      <c r="P2821" s="179">
        <f>'ZE Download'!M248/1000</f>
        <v>46.4208</v>
      </c>
      <c r="Q2821" s="179">
        <f>'ZE Download'!N248/1000</f>
        <v>13.96645</v>
      </c>
      <c r="R2821" s="179">
        <f>'ZE Download'!P248/1000</f>
        <v>0</v>
      </c>
      <c r="S2821" s="180">
        <f>'ZE Download'!J248/1000</f>
        <v>401.54615000000001</v>
      </c>
      <c r="T2821" s="180">
        <f>-'ZE Download'!Z248/1000</f>
        <v>0</v>
      </c>
      <c r="V2821" s="24">
        <f t="shared" si="316"/>
        <v>2148.1371999999992</v>
      </c>
      <c r="X2821" s="5">
        <f t="shared" si="322"/>
        <v>77.899999999999991</v>
      </c>
      <c r="Z2821" s="20">
        <f t="shared" si="317"/>
        <v>2226.0371999999993</v>
      </c>
      <c r="AA2821" s="59">
        <f t="shared" si="328"/>
        <v>42832</v>
      </c>
      <c r="AB2821" s="136">
        <f>'ZE Download'!Q248/1000</f>
        <v>173.94014999999999</v>
      </c>
      <c r="AC2821" s="179">
        <f>'ZE Download'!R248/1000</f>
        <v>315.03659999999996</v>
      </c>
      <c r="AD2821" s="179">
        <f>'ZE Download'!S248/1000</f>
        <v>416.29965000000004</v>
      </c>
      <c r="AE2821" s="179">
        <f>'ZE Download'!T248/1000</f>
        <v>559.77035000000001</v>
      </c>
      <c r="AF2821" s="179">
        <f>'ZE Download'!U248/1000</f>
        <v>224.49145000000001</v>
      </c>
      <c r="AG2821" s="179">
        <f>'ZE Download'!V248/1000</f>
        <v>0</v>
      </c>
      <c r="AH2821" s="179">
        <f>'ZE Download'!W248/1000</f>
        <v>199.89104999999998</v>
      </c>
      <c r="AI2821" s="28">
        <f t="shared" si="324"/>
        <v>0</v>
      </c>
      <c r="AJ2821" s="179">
        <f>'ZE Download'!X248/1000</f>
        <v>1.5312999999999999</v>
      </c>
      <c r="AK2821" s="179">
        <f t="shared" si="330"/>
        <v>0</v>
      </c>
      <c r="AL2821" s="35">
        <f>'ZE Download'!Y248/1000</f>
        <v>0</v>
      </c>
      <c r="AM2821" s="35"/>
      <c r="AN2821" s="28"/>
      <c r="AQ2821" s="24">
        <f t="shared" si="319"/>
        <v>1890.96055</v>
      </c>
      <c r="AS2821" s="47">
        <f t="shared" si="329"/>
        <v>305.55</v>
      </c>
      <c r="AU2821" s="20">
        <f t="shared" si="318"/>
        <v>2196.51055</v>
      </c>
      <c r="AW2821" s="20">
        <f t="shared" si="331"/>
        <v>29.526649999999336</v>
      </c>
    </row>
    <row r="2822" spans="1:51" x14ac:dyDescent="0.25">
      <c r="A2822" t="str">
        <f>VLOOKUP($B2822,'Cushing Balance'!$C$2:$E$500,3,TRUE)</f>
        <v>142017</v>
      </c>
      <c r="B2822" s="38">
        <v>42833</v>
      </c>
      <c r="C2822" s="32"/>
      <c r="D2822" s="136">
        <f>'ZE Download'!B249/1000</f>
        <v>160.673125</v>
      </c>
      <c r="E2822" s="179">
        <f>'ZE Download'!C249/1000</f>
        <v>182.53456199999999</v>
      </c>
      <c r="F2822" s="179">
        <f>'ZE Download'!D249/1000</f>
        <v>96.298395999999997</v>
      </c>
      <c r="G2822" s="28"/>
      <c r="H2822" s="179">
        <f>'ZE Download'!E249/1000</f>
        <v>102.688188</v>
      </c>
      <c r="I2822" s="179">
        <f>'ZE Download'!F249/1000</f>
        <v>68.193312000000006</v>
      </c>
      <c r="J2822" s="179">
        <f>'ZE Download'!G249/1000</f>
        <v>292.107688</v>
      </c>
      <c r="K2822" s="179">
        <f>'ZE Download'!H249/1000</f>
        <v>74.869249999999994</v>
      </c>
      <c r="L2822" s="179">
        <f>'ZE Download'!I249/1000</f>
        <v>33.093646</v>
      </c>
      <c r="M2822" s="180">
        <f t="shared" si="327"/>
        <v>335.28677099999999</v>
      </c>
      <c r="N2822" s="179">
        <f>'ZE Download'!K249/1000</f>
        <v>96.685666999999995</v>
      </c>
      <c r="O2822" s="179">
        <f>'ZE Download'!L249/1000</f>
        <v>78.924354000000008</v>
      </c>
      <c r="P2822" s="179">
        <f>'ZE Download'!M249/1000</f>
        <v>46.225104000000002</v>
      </c>
      <c r="Q2822" s="179">
        <f>'ZE Download'!N249/1000</f>
        <v>9.6743120000000005</v>
      </c>
      <c r="R2822" s="179">
        <f>'ZE Download'!P249/1000</f>
        <v>0</v>
      </c>
      <c r="S2822" s="180">
        <f>'ZE Download'!J249/1000</f>
        <v>335.28677099999999</v>
      </c>
      <c r="T2822" s="180">
        <f>-'ZE Download'!Z249/1000</f>
        <v>0</v>
      </c>
      <c r="V2822" s="24">
        <f t="shared" si="316"/>
        <v>1577.2543750000002</v>
      </c>
      <c r="X2822" s="5">
        <f t="shared" si="322"/>
        <v>77.899999999999991</v>
      </c>
      <c r="Z2822" s="20">
        <f t="shared" si="317"/>
        <v>1655.1543750000003</v>
      </c>
      <c r="AA2822" s="59">
        <f t="shared" si="328"/>
        <v>42833</v>
      </c>
      <c r="AB2822" s="136">
        <f>'ZE Download'!Q249/1000</f>
        <v>167.64070800000002</v>
      </c>
      <c r="AC2822" s="179">
        <f>'ZE Download'!R249/1000</f>
        <v>362.52468800000003</v>
      </c>
      <c r="AD2822" s="179">
        <f>'ZE Download'!S249/1000</f>
        <v>419.45770799999997</v>
      </c>
      <c r="AE2822" s="179">
        <f>'ZE Download'!T249/1000</f>
        <v>577.83743800000002</v>
      </c>
      <c r="AF2822" s="179">
        <f>'ZE Download'!U249/1000</f>
        <v>229.05395800000002</v>
      </c>
      <c r="AG2822" s="179">
        <f>'ZE Download'!V249/1000</f>
        <v>21.772625000000001</v>
      </c>
      <c r="AH2822" s="179">
        <f>'ZE Download'!W249/1000</f>
        <v>191.682604</v>
      </c>
      <c r="AI2822" s="28">
        <f t="shared" si="324"/>
        <v>0</v>
      </c>
      <c r="AJ2822" s="179">
        <f>'ZE Download'!X249/1000</f>
        <v>12.672458000000001</v>
      </c>
      <c r="AK2822" s="179">
        <f t="shared" si="330"/>
        <v>0</v>
      </c>
      <c r="AL2822" s="35">
        <f>'ZE Download'!Y249/1000</f>
        <v>38.572729000000002</v>
      </c>
      <c r="AM2822" s="35"/>
      <c r="AN2822" s="28"/>
      <c r="AQ2822" s="24">
        <f t="shared" si="319"/>
        <v>2021.2149160000001</v>
      </c>
      <c r="AS2822" s="47">
        <f t="shared" si="329"/>
        <v>305.55</v>
      </c>
      <c r="AU2822" s="20">
        <f t="shared" si="318"/>
        <v>2326.7649160000001</v>
      </c>
      <c r="AW2822" s="20">
        <f t="shared" si="331"/>
        <v>-556.61054099999978</v>
      </c>
      <c r="AY2822">
        <v>115</v>
      </c>
    </row>
    <row r="2823" spans="1:51" x14ac:dyDescent="0.25">
      <c r="A2823" t="str">
        <f>VLOOKUP($B2823,'Cushing Balance'!$C$2:$E$500,3,TRUE)</f>
        <v>142017</v>
      </c>
      <c r="B2823" s="38">
        <v>42834</v>
      </c>
      <c r="C2823" s="32"/>
      <c r="D2823" s="136">
        <f>'ZE Download'!B250/1000</f>
        <v>637.37725</v>
      </c>
      <c r="E2823" s="179">
        <f>'ZE Download'!C250/1000</f>
        <v>177.93410399999999</v>
      </c>
      <c r="F2823" s="179">
        <f>'ZE Download'!D250/1000</f>
        <v>286.51041700000002</v>
      </c>
      <c r="G2823" s="28"/>
      <c r="H2823" s="179">
        <f>'ZE Download'!E250/1000</f>
        <v>100.86720800000001</v>
      </c>
      <c r="I2823" s="179">
        <f>'ZE Download'!F250/1000</f>
        <v>43.831667000000003</v>
      </c>
      <c r="J2823" s="179">
        <f>'ZE Download'!G250/1000</f>
        <v>282.32456199999996</v>
      </c>
      <c r="K2823" s="179">
        <f>'ZE Download'!H250/1000</f>
        <v>76.689291999999995</v>
      </c>
      <c r="L2823" s="179">
        <f>'ZE Download'!I250/1000</f>
        <v>33.164020999999998</v>
      </c>
      <c r="M2823" s="180">
        <f t="shared" si="327"/>
        <v>148.34293799999998</v>
      </c>
      <c r="N2823" s="179">
        <f>'ZE Download'!K250/1000</f>
        <v>90.893708000000004</v>
      </c>
      <c r="O2823" s="179">
        <f>'ZE Download'!L250/1000</f>
        <v>79.929145999999989</v>
      </c>
      <c r="P2823" s="179">
        <f>'ZE Download'!M250/1000</f>
        <v>45.750332999999998</v>
      </c>
      <c r="Q2823" s="179">
        <f>'ZE Download'!N250/1000</f>
        <v>4.7038120000000001</v>
      </c>
      <c r="R2823" s="179">
        <f>'ZE Download'!P250/1000</f>
        <v>0</v>
      </c>
      <c r="S2823" s="180">
        <f>'ZE Download'!J250/1000</f>
        <v>230.78266699999998</v>
      </c>
      <c r="T2823" s="180">
        <f>-'ZE Download'!Z250/1000</f>
        <v>-82.439729</v>
      </c>
      <c r="V2823" s="24">
        <f t="shared" si="316"/>
        <v>2008.318458</v>
      </c>
      <c r="X2823" s="5">
        <f t="shared" si="322"/>
        <v>77.899999999999991</v>
      </c>
      <c r="Z2823" s="20">
        <f t="shared" si="317"/>
        <v>2086.2184579999998</v>
      </c>
      <c r="AA2823" s="59">
        <f t="shared" si="328"/>
        <v>42834</v>
      </c>
      <c r="AB2823" s="136">
        <f>'ZE Download'!Q250/1000</f>
        <v>133.77868799999999</v>
      </c>
      <c r="AC2823" s="179">
        <f>'ZE Download'!R250/1000</f>
        <v>273.02335399999998</v>
      </c>
      <c r="AD2823" s="179">
        <f>'ZE Download'!S250/1000</f>
        <v>395.061646</v>
      </c>
      <c r="AE2823" s="179">
        <f>'ZE Download'!T250/1000</f>
        <v>556.60772900000006</v>
      </c>
      <c r="AF2823" s="179">
        <f>'ZE Download'!U250/1000</f>
        <v>219.96593799999999</v>
      </c>
      <c r="AG2823" s="179">
        <f>'ZE Download'!V250/1000</f>
        <v>22.025312000000003</v>
      </c>
      <c r="AH2823" s="179">
        <f>'ZE Download'!W250/1000</f>
        <v>168.407625</v>
      </c>
      <c r="AI2823" s="28">
        <f t="shared" si="324"/>
        <v>0</v>
      </c>
      <c r="AJ2823" s="179">
        <f>'ZE Download'!X250/1000</f>
        <v>17.085271000000002</v>
      </c>
      <c r="AK2823" s="179">
        <f t="shared" si="330"/>
        <v>0</v>
      </c>
      <c r="AL2823" s="35">
        <f>'ZE Download'!Y250/1000</f>
        <v>72.464229000000003</v>
      </c>
      <c r="AM2823" s="35"/>
      <c r="AN2823" s="28"/>
      <c r="AQ2823" s="24">
        <f t="shared" si="319"/>
        <v>1858.4197919999999</v>
      </c>
      <c r="AS2823" s="47">
        <f t="shared" si="329"/>
        <v>305.55</v>
      </c>
      <c r="AU2823" s="20">
        <f t="shared" si="318"/>
        <v>2163.9697919999999</v>
      </c>
      <c r="AW2823" s="20">
        <f t="shared" si="331"/>
        <v>37.248665999999957</v>
      </c>
      <c r="AY2823" s="58">
        <v>115</v>
      </c>
    </row>
    <row r="2824" spans="1:51" x14ac:dyDescent="0.25">
      <c r="A2824" t="str">
        <f>VLOOKUP($B2824,'Cushing Balance'!$C$2:$E$500,3,TRUE)</f>
        <v>142017</v>
      </c>
      <c r="B2824" s="38">
        <v>42835</v>
      </c>
      <c r="C2824" s="32"/>
      <c r="D2824" s="136">
        <f>'ZE Download'!B251/1000</f>
        <v>293.95052099999998</v>
      </c>
      <c r="E2824" s="179">
        <f>'ZE Download'!C251/1000</f>
        <v>178.65216699999999</v>
      </c>
      <c r="F2824" s="179">
        <f>'ZE Download'!D251/1000</f>
        <v>266.71275000000003</v>
      </c>
      <c r="G2824" s="28"/>
      <c r="H2824" s="179">
        <f>'ZE Download'!E251/1000</f>
        <v>101.63054200000001</v>
      </c>
      <c r="I2824" s="179">
        <f>'ZE Download'!F251/1000</f>
        <v>41.437582999999997</v>
      </c>
      <c r="J2824" s="179">
        <f>'ZE Download'!G251/1000</f>
        <v>285.77158299999996</v>
      </c>
      <c r="K2824" s="179">
        <f>'ZE Download'!H251/1000</f>
        <v>75.548957999999999</v>
      </c>
      <c r="L2824" s="179">
        <f>'ZE Download'!I251/1000</f>
        <v>32.778103999999999</v>
      </c>
      <c r="M2824" s="180">
        <f t="shared" si="327"/>
        <v>353.42399999999998</v>
      </c>
      <c r="N2824" s="179">
        <f>'ZE Download'!K251/1000</f>
        <v>97.910687999999993</v>
      </c>
      <c r="O2824" s="179">
        <f>'ZE Download'!L251/1000</f>
        <v>81.417249999999996</v>
      </c>
      <c r="P2824" s="179">
        <f>'ZE Download'!M251/1000</f>
        <v>46.227625000000003</v>
      </c>
      <c r="Q2824" s="179">
        <f>'ZE Download'!N251/1000</f>
        <v>1.2615830000000001</v>
      </c>
      <c r="R2824" s="179">
        <f>'ZE Download'!P251/1000</f>
        <v>0</v>
      </c>
      <c r="S2824" s="180">
        <f>'ZE Download'!J251/1000</f>
        <v>353.42399999999998</v>
      </c>
      <c r="T2824" s="180">
        <f>-'ZE Download'!Z251/1000</f>
        <v>0</v>
      </c>
      <c r="V2824" s="24">
        <f t="shared" si="316"/>
        <v>1856.723354</v>
      </c>
      <c r="X2824" s="5">
        <f t="shared" si="322"/>
        <v>77.899999999999991</v>
      </c>
      <c r="Z2824" s="20">
        <f t="shared" si="317"/>
        <v>1934.6233540000001</v>
      </c>
      <c r="AA2824" s="59">
        <f t="shared" si="328"/>
        <v>42835</v>
      </c>
      <c r="AB2824" s="136">
        <f>'ZE Download'!Q251/1000</f>
        <v>140.23385399999998</v>
      </c>
      <c r="AC2824" s="179">
        <f>'ZE Download'!R251/1000</f>
        <v>312.10664600000001</v>
      </c>
      <c r="AD2824" s="179">
        <f>'ZE Download'!S251/1000</f>
        <v>430.71868800000004</v>
      </c>
      <c r="AE2824" s="179">
        <f>'ZE Download'!T251/1000</f>
        <v>505.83443800000003</v>
      </c>
      <c r="AF2824" s="179">
        <f>'ZE Download'!U251/1000</f>
        <v>222.69320800000003</v>
      </c>
      <c r="AG2824" s="179">
        <f>'ZE Download'!V251/1000</f>
        <v>9.5871669999999991</v>
      </c>
      <c r="AH2824" s="179">
        <f>'ZE Download'!W251/1000</f>
        <v>199.77354199999999</v>
      </c>
      <c r="AI2824" s="28">
        <f t="shared" si="324"/>
        <v>0</v>
      </c>
      <c r="AJ2824" s="179">
        <f>'ZE Download'!X251/1000</f>
        <v>17.216604</v>
      </c>
      <c r="AK2824" s="179">
        <f t="shared" si="330"/>
        <v>0</v>
      </c>
      <c r="AL2824" s="35">
        <f>'ZE Download'!Y251/1000</f>
        <v>67.16731200000001</v>
      </c>
      <c r="AM2824" s="35"/>
      <c r="AN2824" s="28"/>
      <c r="AQ2824" s="24">
        <f t="shared" si="319"/>
        <v>1905.331459</v>
      </c>
      <c r="AS2824" s="47">
        <f t="shared" si="329"/>
        <v>305.55</v>
      </c>
      <c r="AU2824" s="20">
        <f t="shared" si="318"/>
        <v>2210.8814590000002</v>
      </c>
      <c r="AW2824" s="20">
        <f t="shared" si="331"/>
        <v>-161.25810500000011</v>
      </c>
      <c r="AY2824" s="58">
        <v>115</v>
      </c>
    </row>
    <row r="2825" spans="1:51" x14ac:dyDescent="0.25">
      <c r="A2825" t="str">
        <f>VLOOKUP($B2825,'Cushing Balance'!$C$2:$E$500,3,TRUE)</f>
        <v>142017</v>
      </c>
      <c r="B2825" s="38">
        <v>42836</v>
      </c>
      <c r="C2825" s="32"/>
      <c r="D2825" s="136">
        <f>'ZE Download'!B252/1000</f>
        <v>490.86429200000003</v>
      </c>
      <c r="E2825" s="179">
        <f>'ZE Download'!C252/1000</f>
        <v>165.581875</v>
      </c>
      <c r="F2825" s="179">
        <f>'ZE Download'!D252/1000</f>
        <v>298.46816699999999</v>
      </c>
      <c r="G2825" s="28"/>
      <c r="H2825" s="179">
        <f>'ZE Download'!E252/1000</f>
        <v>98.583167000000003</v>
      </c>
      <c r="I2825" s="179">
        <f>'ZE Download'!F252/1000</f>
        <v>51.090479000000002</v>
      </c>
      <c r="J2825" s="179">
        <f>'ZE Download'!G252/1000</f>
        <v>281.665188</v>
      </c>
      <c r="K2825" s="179">
        <f>'ZE Download'!H252/1000</f>
        <v>59.317062</v>
      </c>
      <c r="L2825" s="179">
        <f>'ZE Download'!I252/1000</f>
        <v>32.846417000000002</v>
      </c>
      <c r="M2825" s="180">
        <f t="shared" si="327"/>
        <v>353.68568800000003</v>
      </c>
      <c r="N2825" s="179">
        <f>'ZE Download'!K252/1000</f>
        <v>39.424146</v>
      </c>
      <c r="O2825" s="179">
        <f>'ZE Download'!L252/1000</f>
        <v>81.162292000000008</v>
      </c>
      <c r="P2825" s="179">
        <f>'ZE Download'!M252/1000</f>
        <v>43.491604000000002</v>
      </c>
      <c r="Q2825" s="179">
        <f>'ZE Download'!N252/1000</f>
        <v>4.6531250000000002</v>
      </c>
      <c r="R2825" s="179">
        <f>'ZE Download'!P252/1000</f>
        <v>0</v>
      </c>
      <c r="S2825" s="180">
        <f>'ZE Download'!J252/1000</f>
        <v>353.68568800000003</v>
      </c>
      <c r="T2825" s="180">
        <f>-'ZE Download'!Z252/1000</f>
        <v>0</v>
      </c>
      <c r="V2825" s="24">
        <f t="shared" si="316"/>
        <v>2000.8335020000002</v>
      </c>
      <c r="X2825" s="5">
        <f t="shared" si="322"/>
        <v>77.899999999999991</v>
      </c>
      <c r="Z2825" s="20">
        <f t="shared" si="317"/>
        <v>2078.733502</v>
      </c>
      <c r="AA2825" s="59">
        <f t="shared" si="328"/>
        <v>42836</v>
      </c>
      <c r="AB2825" s="136">
        <f>'ZE Download'!Q252/1000</f>
        <v>117.787042</v>
      </c>
      <c r="AC2825" s="179">
        <f>'ZE Download'!R252/1000</f>
        <v>74.237729000000002</v>
      </c>
      <c r="AD2825" s="179">
        <f>'ZE Download'!S252/1000</f>
        <v>438.92641700000001</v>
      </c>
      <c r="AE2825" s="179">
        <f>'ZE Download'!T252/1000</f>
        <v>562.66025000000002</v>
      </c>
      <c r="AF2825" s="179">
        <f>'ZE Download'!U252/1000</f>
        <v>225.00745800000001</v>
      </c>
      <c r="AG2825" s="179">
        <f>'ZE Download'!V252/1000</f>
        <v>13.63425</v>
      </c>
      <c r="AH2825" s="179">
        <f>'ZE Download'!W252/1000</f>
        <v>199.95714599999999</v>
      </c>
      <c r="AI2825" s="28">
        <f t="shared" si="324"/>
        <v>0</v>
      </c>
      <c r="AJ2825" s="179">
        <f>'ZE Download'!X252/1000</f>
        <v>17.348937999999997</v>
      </c>
      <c r="AK2825" s="179">
        <f t="shared" si="330"/>
        <v>0</v>
      </c>
      <c r="AL2825" s="35">
        <f>'ZE Download'!Y252/1000</f>
        <v>0</v>
      </c>
      <c r="AM2825" s="35"/>
      <c r="AN2825" s="28"/>
      <c r="AQ2825" s="24">
        <f t="shared" si="319"/>
        <v>1649.5592300000001</v>
      </c>
      <c r="AS2825" s="47">
        <f t="shared" si="329"/>
        <v>305.55</v>
      </c>
      <c r="AU2825" s="20">
        <f t="shared" si="318"/>
        <v>1955.10923</v>
      </c>
      <c r="AW2825" s="20">
        <f t="shared" si="331"/>
        <v>238.62427200000002</v>
      </c>
      <c r="AY2825" s="58">
        <v>115</v>
      </c>
    </row>
    <row r="2826" spans="1:51" x14ac:dyDescent="0.25">
      <c r="A2826" t="str">
        <f>VLOOKUP($B2826,'Cushing Balance'!$C$2:$E$500,3,TRUE)</f>
        <v>142017</v>
      </c>
      <c r="B2826" s="38">
        <v>42837</v>
      </c>
      <c r="C2826" s="32"/>
      <c r="D2826" s="136">
        <f>'ZE Download'!B253/1000</f>
        <v>427.30297899999999</v>
      </c>
      <c r="E2826" s="179">
        <f>'ZE Download'!C253/1000</f>
        <v>194.12074999999999</v>
      </c>
      <c r="F2826" s="179">
        <f>'ZE Download'!D253/1000</f>
        <v>222.20264600000002</v>
      </c>
      <c r="G2826" s="28"/>
      <c r="H2826" s="179">
        <f>'ZE Download'!E253/1000</f>
        <v>98.420749999999998</v>
      </c>
      <c r="I2826" s="179">
        <f>'ZE Download'!F253/1000</f>
        <v>35.685375000000001</v>
      </c>
      <c r="J2826" s="179">
        <f>'ZE Download'!G253/1000</f>
        <v>309.253896</v>
      </c>
      <c r="K2826" s="179">
        <f>'ZE Download'!H253/1000</f>
        <v>79.356375</v>
      </c>
      <c r="L2826" s="179">
        <f>'ZE Download'!I253/1000</f>
        <v>32.810417000000001</v>
      </c>
      <c r="M2826" s="180">
        <f t="shared" si="327"/>
        <v>204.49220800000001</v>
      </c>
      <c r="N2826" s="179">
        <f>'ZE Download'!K253/1000</f>
        <v>101.89647900000001</v>
      </c>
      <c r="O2826" s="179">
        <f>'ZE Download'!L253/1000</f>
        <v>81.005332999999993</v>
      </c>
      <c r="P2826" s="179">
        <f>'ZE Download'!M253/1000</f>
        <v>45.852229000000001</v>
      </c>
      <c r="Q2826" s="179">
        <f>'ZE Download'!N253/1000</f>
        <v>3.6377920000000001</v>
      </c>
      <c r="R2826" s="179">
        <f>'ZE Download'!P253/1000</f>
        <v>0</v>
      </c>
      <c r="S2826" s="180">
        <f>'ZE Download'!J253/1000</f>
        <v>204.49220800000001</v>
      </c>
      <c r="T2826" s="180">
        <f>-'ZE Download'!Z253/1000</f>
        <v>0</v>
      </c>
      <c r="V2826" s="24">
        <f t="shared" ref="V2826:V2889" si="332">SUM(D2826:R2826)</f>
        <v>1836.037229</v>
      </c>
      <c r="X2826" s="5">
        <f t="shared" si="322"/>
        <v>77.899999999999991</v>
      </c>
      <c r="Z2826" s="20">
        <f t="shared" ref="Z2826:Z2889" si="333">X2826+V2826</f>
        <v>1913.9372290000001</v>
      </c>
      <c r="AA2826" s="59">
        <f t="shared" si="328"/>
        <v>42837</v>
      </c>
      <c r="AB2826" s="136">
        <f>'ZE Download'!Q253/1000</f>
        <v>120.80108300000001</v>
      </c>
      <c r="AC2826" s="179">
        <f>'ZE Download'!R253/1000</f>
        <v>118.26712499999999</v>
      </c>
      <c r="AD2826" s="179">
        <f>'ZE Download'!S253/1000</f>
        <v>431.59500000000003</v>
      </c>
      <c r="AE2826" s="179">
        <f>'ZE Download'!T253/1000</f>
        <v>362.30589600000002</v>
      </c>
      <c r="AF2826" s="179">
        <f>'ZE Download'!U253/1000</f>
        <v>223.959</v>
      </c>
      <c r="AG2826" s="179">
        <f>'ZE Download'!V253/1000</f>
        <v>23.813437999999998</v>
      </c>
      <c r="AH2826" s="179">
        <f>'ZE Download'!W253/1000</f>
        <v>199.89235399999998</v>
      </c>
      <c r="AI2826" s="28">
        <f t="shared" si="324"/>
        <v>0</v>
      </c>
      <c r="AJ2826" s="179">
        <f>'ZE Download'!X253/1000</f>
        <v>17.120438</v>
      </c>
      <c r="AK2826" s="179">
        <f t="shared" si="330"/>
        <v>0</v>
      </c>
      <c r="AL2826" s="35">
        <f>'ZE Download'!Y253/1000</f>
        <v>56.377207999999996</v>
      </c>
      <c r="AM2826" s="35"/>
      <c r="AN2826" s="28"/>
      <c r="AQ2826" s="24">
        <f t="shared" si="319"/>
        <v>1554.1315420000001</v>
      </c>
      <c r="AS2826" s="47">
        <f t="shared" si="329"/>
        <v>305.55</v>
      </c>
      <c r="AU2826" s="20">
        <f t="shared" ref="AU2826:AU2889" si="334">AS2826+AQ2826</f>
        <v>1859.681542</v>
      </c>
      <c r="AW2826" s="20">
        <f t="shared" si="331"/>
        <v>169.25568700000008</v>
      </c>
      <c r="AY2826" s="58">
        <v>115</v>
      </c>
    </row>
    <row r="2827" spans="1:51" x14ac:dyDescent="0.25">
      <c r="A2827" t="str">
        <f>VLOOKUP($B2827,'Cushing Balance'!$C$2:$E$500,3,TRUE)</f>
        <v>142017</v>
      </c>
      <c r="B2827" s="38">
        <v>42838</v>
      </c>
      <c r="C2827" s="32"/>
      <c r="D2827" s="136">
        <f>'ZE Download'!B254/1000</f>
        <v>339.12504200000001</v>
      </c>
      <c r="E2827" s="179">
        <f>'ZE Download'!C254/1000</f>
        <v>189.55589600000002</v>
      </c>
      <c r="F2827" s="179">
        <f>'ZE Download'!D254/1000</f>
        <v>326.501417</v>
      </c>
      <c r="G2827" s="28"/>
      <c r="H2827" s="179">
        <f>'ZE Download'!E254/1000</f>
        <v>96.612104000000002</v>
      </c>
      <c r="I2827" s="179">
        <f>'ZE Download'!F254/1000</f>
        <v>20.601958</v>
      </c>
      <c r="J2827" s="179">
        <f>'ZE Download'!G254/1000</f>
        <v>280.80127099999999</v>
      </c>
      <c r="K2827" s="179">
        <f>'ZE Download'!H254/1000</f>
        <v>78.827875000000006</v>
      </c>
      <c r="L2827" s="179">
        <f>'ZE Download'!I254/1000</f>
        <v>32.593561999999999</v>
      </c>
      <c r="M2827" s="180">
        <f t="shared" si="327"/>
        <v>221.22189600000002</v>
      </c>
      <c r="N2827" s="179">
        <f>'ZE Download'!K254/1000</f>
        <v>108.433708</v>
      </c>
      <c r="O2827" s="179">
        <f>'ZE Download'!L254/1000</f>
        <v>80.395312000000004</v>
      </c>
      <c r="P2827" s="179">
        <f>'ZE Download'!M254/1000</f>
        <v>47.387938000000005</v>
      </c>
      <c r="Q2827" s="179">
        <f>'ZE Download'!N254/1000</f>
        <v>2.9485619999999999</v>
      </c>
      <c r="R2827" s="179">
        <f>'ZE Download'!P254/1000</f>
        <v>0</v>
      </c>
      <c r="S2827" s="180">
        <f>'ZE Download'!J254/1000</f>
        <v>308.42564600000003</v>
      </c>
      <c r="T2827" s="180">
        <f>-'ZE Download'!Z254/1000</f>
        <v>-87.203749999999999</v>
      </c>
      <c r="V2827" s="24">
        <f t="shared" si="332"/>
        <v>1825.0065410000002</v>
      </c>
      <c r="X2827" s="5">
        <f t="shared" si="322"/>
        <v>77.899999999999991</v>
      </c>
      <c r="Z2827" s="20">
        <f t="shared" si="333"/>
        <v>1902.9065410000003</v>
      </c>
      <c r="AA2827" s="59">
        <f t="shared" si="328"/>
        <v>42838</v>
      </c>
      <c r="AB2827" s="136">
        <f>'ZE Download'!Q254/1000</f>
        <v>149.60516699999999</v>
      </c>
      <c r="AC2827" s="179">
        <f>'ZE Download'!R254/1000</f>
        <v>336.73964599999999</v>
      </c>
      <c r="AD2827" s="179">
        <f>'ZE Download'!S254/1000</f>
        <v>442.04256199999998</v>
      </c>
      <c r="AE2827" s="179">
        <f>'ZE Download'!T254/1000</f>
        <v>566.68643799999995</v>
      </c>
      <c r="AF2827" s="179">
        <f>'ZE Download'!U254/1000</f>
        <v>220.316104</v>
      </c>
      <c r="AG2827" s="179">
        <f>'ZE Download'!V254/1000</f>
        <v>23.730582999999999</v>
      </c>
      <c r="AH2827" s="179">
        <f>'ZE Download'!W254/1000</f>
        <v>199.49549999999999</v>
      </c>
      <c r="AI2827" s="28">
        <f t="shared" si="324"/>
        <v>0</v>
      </c>
      <c r="AJ2827" s="179">
        <f>'ZE Download'!X254/1000</f>
        <v>10.380728999999999</v>
      </c>
      <c r="AK2827" s="179">
        <f t="shared" si="330"/>
        <v>0</v>
      </c>
      <c r="AL2827" s="35">
        <f>'ZE Download'!Y254/1000</f>
        <v>0</v>
      </c>
      <c r="AM2827" s="35"/>
      <c r="AN2827" s="28"/>
      <c r="AQ2827" s="24">
        <f t="shared" ref="AQ2827:AQ2890" si="335">SUM(AB2827:AO2827)</f>
        <v>1948.996729</v>
      </c>
      <c r="AS2827" s="47">
        <f t="shared" si="329"/>
        <v>305.55</v>
      </c>
      <c r="AU2827" s="20">
        <f t="shared" si="334"/>
        <v>2254.5467290000001</v>
      </c>
      <c r="AW2827" s="20">
        <f t="shared" si="331"/>
        <v>-351.64018799999985</v>
      </c>
      <c r="AY2827" s="58"/>
    </row>
    <row r="2828" spans="1:51" x14ac:dyDescent="0.25">
      <c r="A2828" t="str">
        <f>VLOOKUP($B2828,'Cushing Balance'!$C$2:$E$500,3,TRUE)</f>
        <v>142017</v>
      </c>
      <c r="B2828" s="38">
        <v>42839</v>
      </c>
      <c r="C2828" s="32"/>
      <c r="D2828" s="136">
        <f>'ZE Download'!B255/1000</f>
        <v>228.89477100000002</v>
      </c>
      <c r="E2828" s="179">
        <f>'ZE Download'!C255/1000</f>
        <v>181.51447899999999</v>
      </c>
      <c r="F2828" s="179">
        <f>'ZE Download'!D255/1000</f>
        <v>301.60810399999997</v>
      </c>
      <c r="G2828" s="28"/>
      <c r="H2828" s="179">
        <f>'ZE Download'!E255/1000</f>
        <v>118.473771</v>
      </c>
      <c r="I2828" s="179">
        <f>'ZE Download'!F255/1000</f>
        <v>52.453707999999999</v>
      </c>
      <c r="J2828" s="179">
        <f>'ZE Download'!G255/1000</f>
        <v>284.27256199999999</v>
      </c>
      <c r="K2828" s="179">
        <f>'ZE Download'!H255/1000</f>
        <v>80.917645999999991</v>
      </c>
      <c r="L2828" s="179">
        <f>'ZE Download'!I255/1000</f>
        <v>32.670104000000002</v>
      </c>
      <c r="M2828" s="180">
        <f t="shared" ref="M2828:M2859" si="336">S2828+T2828</f>
        <v>396.34893800000003</v>
      </c>
      <c r="N2828" s="179">
        <f>'ZE Download'!K255/1000</f>
        <v>106.929</v>
      </c>
      <c r="O2828" s="179">
        <f>'ZE Download'!L255/1000</f>
        <v>80.482749999999996</v>
      </c>
      <c r="P2828" s="179">
        <f>'ZE Download'!M255/1000</f>
        <v>47.252583000000001</v>
      </c>
      <c r="Q2828" s="179">
        <f>'ZE Download'!N255/1000</f>
        <v>2.4428749999999999</v>
      </c>
      <c r="R2828" s="179">
        <f>'ZE Download'!P255/1000</f>
        <v>0</v>
      </c>
      <c r="S2828" s="180">
        <f>'ZE Download'!J255/1000</f>
        <v>396.34893800000003</v>
      </c>
      <c r="T2828" s="180">
        <f>-'ZE Download'!Z255/1000</f>
        <v>0</v>
      </c>
      <c r="V2828" s="24">
        <f t="shared" si="332"/>
        <v>1914.261291</v>
      </c>
      <c r="X2828" s="5">
        <f t="shared" si="322"/>
        <v>77.899999999999991</v>
      </c>
      <c r="Z2828" s="20">
        <f t="shared" si="333"/>
        <v>1992.1612910000001</v>
      </c>
      <c r="AA2828" s="59">
        <f t="shared" ref="AA2828:AA2859" si="337">B2828</f>
        <v>42839</v>
      </c>
      <c r="AB2828" s="136">
        <f>'ZE Download'!Q255/1000</f>
        <v>140.10366699999997</v>
      </c>
      <c r="AC2828" s="179">
        <f>'ZE Download'!R255/1000</f>
        <v>320.31739600000003</v>
      </c>
      <c r="AD2828" s="179">
        <f>'ZE Download'!S255/1000</f>
        <v>422.27499999999998</v>
      </c>
      <c r="AE2828" s="179">
        <f>'ZE Download'!T255/1000</f>
        <v>573.65695800000003</v>
      </c>
      <c r="AF2828" s="179">
        <f>'ZE Download'!U255/1000</f>
        <v>183.0095</v>
      </c>
      <c r="AG2828" s="179">
        <f>'ZE Download'!V255/1000</f>
        <v>23.875083</v>
      </c>
      <c r="AH2828" s="179">
        <f>'ZE Download'!W255/1000</f>
        <v>190.924646</v>
      </c>
      <c r="AI2828" s="28">
        <f t="shared" si="324"/>
        <v>0</v>
      </c>
      <c r="AJ2828" s="179">
        <f>'ZE Download'!X255/1000</f>
        <v>1.1673750000000001</v>
      </c>
      <c r="AK2828" s="179">
        <f t="shared" si="330"/>
        <v>0</v>
      </c>
      <c r="AL2828" s="35">
        <f>'ZE Download'!Y255/1000</f>
        <v>22.583749999999998</v>
      </c>
      <c r="AM2828" s="35"/>
      <c r="AN2828" s="28"/>
      <c r="AQ2828" s="24">
        <f t="shared" si="335"/>
        <v>1877.9133749999999</v>
      </c>
      <c r="AS2828" s="47">
        <f t="shared" si="329"/>
        <v>305.55</v>
      </c>
      <c r="AU2828" s="20">
        <f t="shared" si="334"/>
        <v>2183.4633749999998</v>
      </c>
      <c r="AW2828" s="20">
        <f t="shared" si="331"/>
        <v>-191.3020839999997</v>
      </c>
      <c r="AY2828" s="58"/>
    </row>
    <row r="2829" spans="1:51" x14ac:dyDescent="0.25">
      <c r="A2829" t="str">
        <f>VLOOKUP($B2829,'Cushing Balance'!$C$2:$E$500,3,TRUE)</f>
        <v>152017</v>
      </c>
      <c r="B2829" s="38">
        <v>42840</v>
      </c>
      <c r="C2829" s="32"/>
      <c r="D2829" s="136">
        <f>'ZE Download'!B256/1000</f>
        <v>598.12866700000006</v>
      </c>
      <c r="E2829" s="179">
        <f>'ZE Download'!C256/1000</f>
        <v>173.594583</v>
      </c>
      <c r="F2829" s="179">
        <f>'ZE Download'!D256/1000</f>
        <v>315.58875</v>
      </c>
      <c r="G2829" s="28"/>
      <c r="H2829" s="179">
        <f>'ZE Download'!E256/1000</f>
        <v>99.518270999999999</v>
      </c>
      <c r="I2829" s="179">
        <f>'ZE Download'!F256/1000</f>
        <v>58.944311999999996</v>
      </c>
      <c r="J2829" s="179">
        <f>'ZE Download'!G256/1000</f>
        <v>284.88668800000005</v>
      </c>
      <c r="K2829" s="179">
        <f>'ZE Download'!H256/1000</f>
        <v>75.273542000000006</v>
      </c>
      <c r="L2829" s="179">
        <f>'ZE Download'!I256/1000</f>
        <v>32.937229000000002</v>
      </c>
      <c r="M2829" s="180">
        <f t="shared" si="336"/>
        <v>134.55574999999999</v>
      </c>
      <c r="N2829" s="179">
        <f>'ZE Download'!K256/1000</f>
        <v>106.198167</v>
      </c>
      <c r="O2829" s="179">
        <f>'ZE Download'!L256/1000</f>
        <v>80.876062000000005</v>
      </c>
      <c r="P2829" s="179">
        <f>'ZE Download'!M256/1000</f>
        <v>46.198792000000005</v>
      </c>
      <c r="Q2829" s="179">
        <f>'ZE Download'!N256/1000</f>
        <v>1.7945419999999999</v>
      </c>
      <c r="R2829" s="179">
        <f>'ZE Download'!P256/1000</f>
        <v>0</v>
      </c>
      <c r="S2829" s="180">
        <f>'ZE Download'!J256/1000</f>
        <v>269.63637499999999</v>
      </c>
      <c r="T2829" s="180">
        <f>-'ZE Download'!Z256/1000</f>
        <v>-135.080625</v>
      </c>
      <c r="V2829" s="24">
        <f t="shared" si="332"/>
        <v>2008.495355</v>
      </c>
      <c r="X2829" s="5">
        <f t="shared" ref="X2829:X2892" si="338">82*0.95</f>
        <v>77.899999999999991</v>
      </c>
      <c r="Z2829" s="20">
        <f t="shared" si="333"/>
        <v>2086.3953550000001</v>
      </c>
      <c r="AA2829" s="59">
        <f t="shared" si="337"/>
        <v>42840</v>
      </c>
      <c r="AB2829" s="136">
        <f>'ZE Download'!Q256/1000</f>
        <v>168.669938</v>
      </c>
      <c r="AC2829" s="179">
        <f>'ZE Download'!R256/1000</f>
        <v>331.30768800000004</v>
      </c>
      <c r="AD2829" s="179">
        <f>'ZE Download'!S256/1000</f>
        <v>442.73666700000001</v>
      </c>
      <c r="AE2829" s="179">
        <f>'ZE Download'!T256/1000</f>
        <v>574.71931200000006</v>
      </c>
      <c r="AF2829" s="179">
        <f>'ZE Download'!U256/1000</f>
        <v>217.88604199999997</v>
      </c>
      <c r="AG2829" s="179">
        <f>'ZE Download'!V256/1000</f>
        <v>4.1287500000000001</v>
      </c>
      <c r="AH2829" s="179">
        <f>'ZE Download'!W256/1000</f>
        <v>199.74654199999998</v>
      </c>
      <c r="AI2829" s="28">
        <f t="shared" si="324"/>
        <v>0</v>
      </c>
      <c r="AJ2829" s="179">
        <f>'ZE Download'!X256/1000</f>
        <v>0.23114599999999999</v>
      </c>
      <c r="AK2829" s="179">
        <f t="shared" si="330"/>
        <v>0</v>
      </c>
      <c r="AL2829" s="35">
        <f>'ZE Download'!Y256/1000</f>
        <v>0</v>
      </c>
      <c r="AM2829" s="35"/>
      <c r="AN2829" s="28"/>
      <c r="AQ2829" s="24">
        <f t="shared" si="335"/>
        <v>1939.4260850000005</v>
      </c>
      <c r="AS2829" s="47">
        <f t="shared" si="329"/>
        <v>305.55</v>
      </c>
      <c r="AU2829" s="20">
        <f t="shared" si="334"/>
        <v>2244.9760850000007</v>
      </c>
      <c r="AW2829" s="20">
        <f t="shared" si="331"/>
        <v>-158.58073000000059</v>
      </c>
    </row>
    <row r="2830" spans="1:51" x14ac:dyDescent="0.25">
      <c r="A2830" t="str">
        <f>VLOOKUP($B2830,'Cushing Balance'!$C$2:$E$500,3,TRUE)</f>
        <v>152017</v>
      </c>
      <c r="B2830" s="38">
        <v>42841</v>
      </c>
      <c r="C2830" s="32"/>
      <c r="D2830" s="136">
        <f>'ZE Download'!B257/1000</f>
        <v>353.50725</v>
      </c>
      <c r="E2830" s="179">
        <f>'ZE Download'!C257/1000</f>
        <v>170.23489600000002</v>
      </c>
      <c r="F2830" s="179">
        <f>'ZE Download'!D257/1000</f>
        <v>235.19597899999999</v>
      </c>
      <c r="G2830" s="28"/>
      <c r="H2830" s="179">
        <f>'ZE Download'!E257/1000</f>
        <v>99.198104000000001</v>
      </c>
      <c r="I2830" s="179">
        <f>'ZE Download'!F257/1000</f>
        <v>21.775375</v>
      </c>
      <c r="J2830" s="179">
        <f>'ZE Download'!G257/1000</f>
        <v>264.07231199999995</v>
      </c>
      <c r="K2830" s="179">
        <f>'ZE Download'!H257/1000</f>
        <v>59.233646</v>
      </c>
      <c r="L2830" s="179">
        <f>'ZE Download'!I257/1000</f>
        <v>32.885229000000002</v>
      </c>
      <c r="M2830" s="180">
        <f t="shared" si="336"/>
        <v>266.866646</v>
      </c>
      <c r="N2830" s="179">
        <f>'ZE Download'!K257/1000</f>
        <v>107.472292</v>
      </c>
      <c r="O2830" s="179">
        <f>'ZE Download'!L257/1000</f>
        <v>80.646208000000001</v>
      </c>
      <c r="P2830" s="179">
        <f>'ZE Download'!M257/1000</f>
        <v>46.091270999999999</v>
      </c>
      <c r="Q2830" s="179">
        <f>'ZE Download'!N257/1000</f>
        <v>3.410542</v>
      </c>
      <c r="R2830" s="179">
        <f>'ZE Download'!P257/1000</f>
        <v>0</v>
      </c>
      <c r="S2830" s="180">
        <f>'ZE Download'!J257/1000</f>
        <v>266.866646</v>
      </c>
      <c r="T2830" s="180">
        <f>-'ZE Download'!Z257/1000</f>
        <v>0</v>
      </c>
      <c r="V2830" s="24">
        <f t="shared" si="332"/>
        <v>1740.5897499999999</v>
      </c>
      <c r="X2830" s="5">
        <f t="shared" si="338"/>
        <v>77.899999999999991</v>
      </c>
      <c r="Z2830" s="20">
        <f t="shared" si="333"/>
        <v>1818.48975</v>
      </c>
      <c r="AA2830" s="59">
        <f t="shared" si="337"/>
        <v>42841</v>
      </c>
      <c r="AB2830" s="136">
        <f>'ZE Download'!Q257/1000</f>
        <v>149.13974999999999</v>
      </c>
      <c r="AC2830" s="179">
        <f>'ZE Download'!R257/1000</f>
        <v>301.11008299999997</v>
      </c>
      <c r="AD2830" s="179">
        <f>'ZE Download'!S257/1000</f>
        <v>437.88277099999999</v>
      </c>
      <c r="AE2830" s="179">
        <f>'ZE Download'!T257/1000</f>
        <v>525.15235400000006</v>
      </c>
      <c r="AF2830" s="179">
        <f>'ZE Download'!U257/1000</f>
        <v>218.87881200000001</v>
      </c>
      <c r="AG2830" s="179">
        <f>'ZE Download'!V257/1000</f>
        <v>0</v>
      </c>
      <c r="AH2830" s="179">
        <f>'ZE Download'!W257/1000</f>
        <v>199.11862500000001</v>
      </c>
      <c r="AI2830" s="28">
        <f t="shared" si="324"/>
        <v>0</v>
      </c>
      <c r="AJ2830" s="179">
        <f>'ZE Download'!X257/1000</f>
        <v>0.272646</v>
      </c>
      <c r="AK2830" s="179">
        <f t="shared" si="330"/>
        <v>0</v>
      </c>
      <c r="AL2830" s="35">
        <f>'ZE Download'!Y257/1000</f>
        <v>0</v>
      </c>
      <c r="AM2830" s="35"/>
      <c r="AN2830" s="28"/>
      <c r="AQ2830" s="24">
        <f t="shared" si="335"/>
        <v>1831.5550409999998</v>
      </c>
      <c r="AS2830" s="47">
        <f t="shared" si="329"/>
        <v>305.55</v>
      </c>
      <c r="AU2830" s="20">
        <f t="shared" si="334"/>
        <v>2137.1050409999998</v>
      </c>
      <c r="AW2830" s="20">
        <f t="shared" si="331"/>
        <v>-318.61529099999984</v>
      </c>
    </row>
    <row r="2831" spans="1:51" x14ac:dyDescent="0.25">
      <c r="A2831" t="str">
        <f>VLOOKUP($B2831,'Cushing Balance'!$C$2:$E$500,3,TRUE)</f>
        <v>152017</v>
      </c>
      <c r="B2831" s="38">
        <v>42842</v>
      </c>
      <c r="C2831" s="32"/>
      <c r="D2831" s="136">
        <f>'ZE Download'!B258/1000</f>
        <v>312.25318800000002</v>
      </c>
      <c r="E2831" s="179">
        <f>'ZE Download'!C258/1000</f>
        <v>163.546729</v>
      </c>
      <c r="F2831" s="179">
        <f>'ZE Download'!D258/1000</f>
        <v>325.20643800000005</v>
      </c>
      <c r="G2831" s="28"/>
      <c r="H2831" s="179">
        <f>'ZE Download'!E258/1000</f>
        <v>69.38618799999999</v>
      </c>
      <c r="I2831" s="179">
        <f>'ZE Download'!F258/1000</f>
        <v>51.959854</v>
      </c>
      <c r="J2831" s="179">
        <f>'ZE Download'!G258/1000</f>
        <v>256.60945800000002</v>
      </c>
      <c r="K2831" s="179">
        <f>'ZE Download'!H258/1000</f>
        <v>77.159917000000007</v>
      </c>
      <c r="L2831" s="179">
        <f>'ZE Download'!I258/1000</f>
        <v>32.652999999999999</v>
      </c>
      <c r="M2831" s="180">
        <f t="shared" si="336"/>
        <v>223.43787499999999</v>
      </c>
      <c r="N2831" s="179">
        <f>'ZE Download'!K258/1000</f>
        <v>101.98631200000001</v>
      </c>
      <c r="O2831" s="179">
        <f>'ZE Download'!L258/1000</f>
        <v>76.034791999999996</v>
      </c>
      <c r="P2831" s="179">
        <f>'ZE Download'!M258/1000</f>
        <v>45.378312000000001</v>
      </c>
      <c r="Q2831" s="179">
        <f>'ZE Download'!N258/1000</f>
        <v>6.5630619999999995</v>
      </c>
      <c r="R2831" s="179">
        <f>'ZE Download'!P258/1000</f>
        <v>0</v>
      </c>
      <c r="S2831" s="180">
        <f>'ZE Download'!J258/1000</f>
        <v>223.43787499999999</v>
      </c>
      <c r="T2831" s="180">
        <f>-'ZE Download'!Z258/1000</f>
        <v>0</v>
      </c>
      <c r="V2831" s="24">
        <f t="shared" si="332"/>
        <v>1742.175125</v>
      </c>
      <c r="X2831" s="5">
        <f t="shared" si="338"/>
        <v>77.899999999999991</v>
      </c>
      <c r="Z2831" s="20">
        <f t="shared" si="333"/>
        <v>1820.0751250000001</v>
      </c>
      <c r="AA2831" s="59">
        <f t="shared" si="337"/>
        <v>42842</v>
      </c>
      <c r="AB2831" s="136">
        <f>'ZE Download'!Q258/1000</f>
        <v>66.572520999999995</v>
      </c>
      <c r="AC2831" s="179">
        <f>'ZE Download'!R258/1000</f>
        <v>239.660729</v>
      </c>
      <c r="AD2831" s="179">
        <f>'ZE Download'!S258/1000</f>
        <v>437.738854</v>
      </c>
      <c r="AE2831" s="179">
        <f>'ZE Download'!T258/1000</f>
        <v>566.37762499999997</v>
      </c>
      <c r="AF2831" s="179">
        <f>'ZE Download'!U258/1000</f>
        <v>217.906667</v>
      </c>
      <c r="AG2831" s="179">
        <f>'ZE Download'!V258/1000</f>
        <v>8.8417710000000014</v>
      </c>
      <c r="AH2831" s="179">
        <f>'ZE Download'!W258/1000</f>
        <v>198.175771</v>
      </c>
      <c r="AI2831" s="28">
        <f t="shared" si="324"/>
        <v>0</v>
      </c>
      <c r="AJ2831" s="179">
        <f>'ZE Download'!X258/1000</f>
        <v>10.936688</v>
      </c>
      <c r="AK2831" s="179">
        <f t="shared" si="330"/>
        <v>0</v>
      </c>
      <c r="AL2831" s="35">
        <f>'ZE Download'!Y258/1000</f>
        <v>60.427957999999997</v>
      </c>
      <c r="AM2831" s="35"/>
      <c r="AN2831" s="28"/>
      <c r="AQ2831" s="24">
        <f t="shared" si="335"/>
        <v>1806.638584</v>
      </c>
      <c r="AS2831" s="47">
        <f t="shared" si="329"/>
        <v>305.55</v>
      </c>
      <c r="AU2831" s="20">
        <f t="shared" si="334"/>
        <v>2112.188584</v>
      </c>
      <c r="AW2831" s="20">
        <f t="shared" si="331"/>
        <v>-292.11345899999992</v>
      </c>
    </row>
    <row r="2832" spans="1:51" x14ac:dyDescent="0.25">
      <c r="A2832" t="str">
        <f>VLOOKUP($B2832,'Cushing Balance'!$C$2:$E$500,3,TRUE)</f>
        <v>152017</v>
      </c>
      <c r="B2832" s="38">
        <v>42843</v>
      </c>
      <c r="C2832" s="32"/>
      <c r="D2832" s="136">
        <f>'ZE Download'!B259/1000</f>
        <v>488.08218800000003</v>
      </c>
      <c r="E2832" s="179">
        <f>'ZE Download'!C259/1000</f>
        <v>155.85954199999998</v>
      </c>
      <c r="F2832" s="179">
        <f>'ZE Download'!D259/1000</f>
        <v>328.34166700000003</v>
      </c>
      <c r="G2832" s="28"/>
      <c r="H2832" s="179">
        <f>'ZE Download'!E259/1000</f>
        <v>97.573062000000007</v>
      </c>
      <c r="I2832" s="179">
        <f>'ZE Download'!F259/1000</f>
        <v>59.142832999999996</v>
      </c>
      <c r="J2832" s="179">
        <f>'ZE Download'!G259/1000</f>
        <v>258.65560399999998</v>
      </c>
      <c r="K2832" s="179">
        <f>'ZE Download'!H259/1000</f>
        <v>81.9255</v>
      </c>
      <c r="L2832" s="179">
        <f>'ZE Download'!I259/1000</f>
        <v>32.585000000000001</v>
      </c>
      <c r="M2832" s="180">
        <f t="shared" si="336"/>
        <v>150.603917</v>
      </c>
      <c r="N2832" s="179">
        <f>'ZE Download'!K259/1000</f>
        <v>38.048979000000003</v>
      </c>
      <c r="O2832" s="179">
        <f>'ZE Download'!L259/1000</f>
        <v>80.951333000000005</v>
      </c>
      <c r="P2832" s="179">
        <f>'ZE Download'!M259/1000</f>
        <v>44.320312000000001</v>
      </c>
      <c r="Q2832" s="179">
        <f>'ZE Download'!N259/1000</f>
        <v>9.2179169999999999</v>
      </c>
      <c r="R2832" s="179">
        <f>'ZE Download'!P259/1000</f>
        <v>0</v>
      </c>
      <c r="S2832" s="180">
        <f>'ZE Download'!J259/1000</f>
        <v>150.603917</v>
      </c>
      <c r="T2832" s="180">
        <f>-'ZE Download'!Z259/1000</f>
        <v>0</v>
      </c>
      <c r="V2832" s="24">
        <f t="shared" si="332"/>
        <v>1825.3078539999999</v>
      </c>
      <c r="X2832" s="5">
        <f t="shared" si="338"/>
        <v>77.899999999999991</v>
      </c>
      <c r="Z2832" s="20">
        <f t="shared" si="333"/>
        <v>1903.207854</v>
      </c>
      <c r="AA2832" s="59">
        <f t="shared" si="337"/>
        <v>42843</v>
      </c>
      <c r="AB2832" s="136">
        <f>'ZE Download'!Q259/1000</f>
        <v>121.963583</v>
      </c>
      <c r="AC2832" s="179">
        <f>'ZE Download'!R259/1000</f>
        <v>349.03916700000002</v>
      </c>
      <c r="AD2832" s="179">
        <f>'ZE Download'!S259/1000</f>
        <v>422.75812500000001</v>
      </c>
      <c r="AE2832" s="179">
        <f>'ZE Download'!T259/1000</f>
        <v>572.86300000000006</v>
      </c>
      <c r="AF2832" s="179">
        <f>'ZE Download'!U259/1000</f>
        <v>151.190146</v>
      </c>
      <c r="AG2832" s="179">
        <f>'ZE Download'!V259/1000</f>
        <v>23.960417</v>
      </c>
      <c r="AH2832" s="179">
        <f>'ZE Download'!W259/1000</f>
        <v>192.06185399999998</v>
      </c>
      <c r="AI2832" s="28">
        <f t="shared" si="324"/>
        <v>0</v>
      </c>
      <c r="AJ2832" s="179">
        <f>'ZE Download'!X259/1000</f>
        <v>17.137812</v>
      </c>
      <c r="AK2832" s="179">
        <f t="shared" si="330"/>
        <v>0</v>
      </c>
      <c r="AL2832" s="35">
        <f>'ZE Download'!Y259/1000</f>
        <v>68.138854000000009</v>
      </c>
      <c r="AM2832" s="35"/>
      <c r="AN2832" s="28"/>
      <c r="AQ2832" s="24">
        <f t="shared" si="335"/>
        <v>1919.1129579999999</v>
      </c>
      <c r="AS2832" s="47">
        <f t="shared" si="329"/>
        <v>305.55</v>
      </c>
      <c r="AU2832" s="20">
        <f t="shared" si="334"/>
        <v>2224.6629579999999</v>
      </c>
      <c r="AW2832" s="20">
        <f t="shared" si="331"/>
        <v>-321.45510399999989</v>
      </c>
    </row>
    <row r="2833" spans="1:51" x14ac:dyDescent="0.25">
      <c r="A2833" t="str">
        <f>VLOOKUP($B2833,'Cushing Balance'!$C$2:$E$500,3,TRUE)</f>
        <v>152017</v>
      </c>
      <c r="B2833" s="38">
        <v>42844</v>
      </c>
      <c r="C2833" s="32"/>
      <c r="D2833" s="136">
        <f>'ZE Download'!B260/1000</f>
        <v>135.13414600000002</v>
      </c>
      <c r="E2833" s="179">
        <f>'ZE Download'!C260/1000</f>
        <v>148.725562</v>
      </c>
      <c r="F2833" s="179">
        <f>'ZE Download'!D260/1000</f>
        <v>329.44433299999997</v>
      </c>
      <c r="G2833" s="28"/>
      <c r="H2833" s="179">
        <f>'ZE Download'!E260/1000</f>
        <v>100.300229</v>
      </c>
      <c r="I2833" s="179">
        <f>'ZE Download'!F260/1000</f>
        <v>89.052020999999996</v>
      </c>
      <c r="J2833" s="179">
        <f>'ZE Download'!G260/1000</f>
        <v>325.09027100000003</v>
      </c>
      <c r="K2833" s="179">
        <f>'ZE Download'!H260/1000</f>
        <v>79.31768799999999</v>
      </c>
      <c r="L2833" s="179">
        <f>'ZE Download'!I260/1000</f>
        <v>33.143521</v>
      </c>
      <c r="M2833" s="180">
        <f t="shared" si="336"/>
        <v>233.91081199999999</v>
      </c>
      <c r="N2833" s="179">
        <f>'ZE Download'!K260/1000</f>
        <v>106.62656200000001</v>
      </c>
      <c r="O2833" s="179">
        <f>'ZE Download'!L260/1000</f>
        <v>81.124875000000003</v>
      </c>
      <c r="P2833" s="179">
        <f>'ZE Download'!M260/1000</f>
        <v>44.783875000000002</v>
      </c>
      <c r="Q2833" s="179">
        <f>'ZE Download'!N260/1000</f>
        <v>9.1568960000000015</v>
      </c>
      <c r="R2833" s="179">
        <f>'ZE Download'!P260/1000</f>
        <v>0</v>
      </c>
      <c r="S2833" s="180">
        <f>'ZE Download'!J260/1000</f>
        <v>233.91081199999999</v>
      </c>
      <c r="T2833" s="180">
        <f>-'ZE Download'!Z260/1000</f>
        <v>0</v>
      </c>
      <c r="V2833" s="24">
        <f t="shared" si="332"/>
        <v>1715.8107910000001</v>
      </c>
      <c r="X2833" s="5">
        <f t="shared" si="338"/>
        <v>77.899999999999991</v>
      </c>
      <c r="Z2833" s="20">
        <f t="shared" si="333"/>
        <v>1793.7107910000002</v>
      </c>
      <c r="AA2833" s="59">
        <f t="shared" si="337"/>
        <v>42844</v>
      </c>
      <c r="AB2833" s="136">
        <f>'ZE Download'!Q260/1000</f>
        <v>177.3895</v>
      </c>
      <c r="AC2833" s="179">
        <f>'ZE Download'!R260/1000</f>
        <v>334.90300000000002</v>
      </c>
      <c r="AD2833" s="179">
        <f>'ZE Download'!S260/1000</f>
        <v>440.02560399999999</v>
      </c>
      <c r="AE2833" s="179">
        <f>'ZE Download'!T260/1000</f>
        <v>586.03379200000006</v>
      </c>
      <c r="AF2833" s="179">
        <f>'ZE Download'!U260/1000</f>
        <v>225.85633300000001</v>
      </c>
      <c r="AG2833" s="179">
        <f>'ZE Download'!V260/1000</f>
        <v>22.802021</v>
      </c>
      <c r="AH2833" s="179">
        <f>'ZE Download'!W260/1000</f>
        <v>145.64889600000001</v>
      </c>
      <c r="AI2833" s="28">
        <f t="shared" si="324"/>
        <v>0</v>
      </c>
      <c r="AJ2833" s="179">
        <f>'ZE Download'!X260/1000</f>
        <v>17.271417</v>
      </c>
      <c r="AK2833" s="179">
        <f t="shared" si="330"/>
        <v>0</v>
      </c>
      <c r="AL2833" s="35">
        <f>'ZE Download'!Y260/1000</f>
        <v>0.82568799999999998</v>
      </c>
      <c r="AM2833" s="35"/>
      <c r="AN2833" s="28"/>
      <c r="AQ2833" s="24">
        <f t="shared" si="335"/>
        <v>1950.7562509999998</v>
      </c>
      <c r="AS2833" s="47">
        <f t="shared" si="329"/>
        <v>305.55</v>
      </c>
      <c r="AU2833" s="20">
        <f t="shared" si="334"/>
        <v>2256.306251</v>
      </c>
      <c r="AW2833" s="20">
        <f t="shared" si="331"/>
        <v>-462.59545999999978</v>
      </c>
    </row>
    <row r="2834" spans="1:51" x14ac:dyDescent="0.25">
      <c r="A2834" t="str">
        <f>VLOOKUP($B2834,'Cushing Balance'!$C$2:$E$500,3,TRUE)</f>
        <v>152017</v>
      </c>
      <c r="B2834" s="38">
        <v>42845</v>
      </c>
      <c r="C2834" s="32"/>
      <c r="D2834" s="136">
        <f>'ZE Download'!B261/1000</f>
        <v>652.26345800000001</v>
      </c>
      <c r="E2834" s="179">
        <f>'ZE Download'!C261/1000</f>
        <v>149.347229</v>
      </c>
      <c r="F2834" s="179">
        <f>'ZE Download'!D261/1000</f>
        <v>190.234354</v>
      </c>
      <c r="G2834" s="28"/>
      <c r="H2834" s="179">
        <f>'ZE Download'!E261/1000</f>
        <v>119.857125</v>
      </c>
      <c r="I2834" s="179">
        <f>'ZE Download'!F261/1000</f>
        <v>45.783479</v>
      </c>
      <c r="J2834" s="179">
        <f>'ZE Download'!G261/1000</f>
        <v>319.12270799999999</v>
      </c>
      <c r="K2834" s="179">
        <f>'ZE Download'!H261/1000</f>
        <v>79.019354000000007</v>
      </c>
      <c r="L2834" s="179">
        <f>'ZE Download'!I261/1000</f>
        <v>33.012416999999999</v>
      </c>
      <c r="M2834" s="180">
        <f t="shared" si="336"/>
        <v>335.11041700000004</v>
      </c>
      <c r="N2834" s="179">
        <f>'ZE Download'!K261/1000</f>
        <v>111.84972900000001</v>
      </c>
      <c r="O2834" s="179">
        <f>'ZE Download'!L261/1000</f>
        <v>81.085750000000004</v>
      </c>
      <c r="P2834" s="179">
        <f>'ZE Download'!M261/1000</f>
        <v>42.981561999999997</v>
      </c>
      <c r="Q2834" s="179">
        <f>'ZE Download'!N261/1000</f>
        <v>9.1820210000000007</v>
      </c>
      <c r="R2834" s="179">
        <f>'ZE Download'!P261/1000</f>
        <v>0</v>
      </c>
      <c r="S2834" s="180">
        <f>'ZE Download'!J261/1000</f>
        <v>335.11041700000004</v>
      </c>
      <c r="T2834" s="180">
        <f>-'ZE Download'!Z261/1000</f>
        <v>0</v>
      </c>
      <c r="V2834" s="24">
        <f t="shared" si="332"/>
        <v>2168.8496030000001</v>
      </c>
      <c r="X2834" s="5">
        <f t="shared" si="338"/>
        <v>77.899999999999991</v>
      </c>
      <c r="Z2834" s="20">
        <f t="shared" si="333"/>
        <v>2246.7496030000002</v>
      </c>
      <c r="AA2834" s="59">
        <f t="shared" si="337"/>
        <v>42845</v>
      </c>
      <c r="AB2834" s="136">
        <f>'ZE Download'!Q261/1000</f>
        <v>169.94422899999998</v>
      </c>
      <c r="AC2834" s="179">
        <f>'ZE Download'!R261/1000</f>
        <v>78.948104000000001</v>
      </c>
      <c r="AD2834" s="179">
        <f>'ZE Download'!S261/1000</f>
        <v>448.94872900000001</v>
      </c>
      <c r="AE2834" s="179">
        <f>'ZE Download'!T261/1000</f>
        <v>574.00516700000003</v>
      </c>
      <c r="AF2834" s="179">
        <f>'ZE Download'!U261/1000</f>
        <v>219.97825</v>
      </c>
      <c r="AG2834" s="179">
        <f>'ZE Download'!V261/1000</f>
        <v>23.850270999999999</v>
      </c>
      <c r="AH2834" s="179">
        <f>'ZE Download'!W261/1000</f>
        <v>155.09062499999999</v>
      </c>
      <c r="AI2834" s="28">
        <f t="shared" si="324"/>
        <v>0</v>
      </c>
      <c r="AJ2834" s="179">
        <f>'ZE Download'!X261/1000</f>
        <v>13.926791999999999</v>
      </c>
      <c r="AK2834" s="179">
        <f t="shared" si="330"/>
        <v>0</v>
      </c>
      <c r="AL2834" s="35">
        <f>'ZE Download'!Y261/1000</f>
        <v>38.452061999999998</v>
      </c>
      <c r="AM2834" s="35"/>
      <c r="AN2834" s="28"/>
      <c r="AQ2834" s="24">
        <f t="shared" si="335"/>
        <v>1723.144229</v>
      </c>
      <c r="AS2834" s="47">
        <f t="shared" si="329"/>
        <v>305.55</v>
      </c>
      <c r="AU2834" s="20">
        <f t="shared" si="334"/>
        <v>2028.694229</v>
      </c>
      <c r="AW2834" s="20">
        <f t="shared" si="331"/>
        <v>218.05537400000026</v>
      </c>
    </row>
    <row r="2835" spans="1:51" x14ac:dyDescent="0.25">
      <c r="A2835" t="str">
        <f>VLOOKUP($B2835,'Cushing Balance'!$C$2:$E$500,3,TRUE)</f>
        <v>152017</v>
      </c>
      <c r="B2835" s="38">
        <v>42846</v>
      </c>
      <c r="C2835" s="32"/>
      <c r="D2835" s="136">
        <f>'ZE Download'!B262/1000</f>
        <v>677.48431200000005</v>
      </c>
      <c r="E2835" s="179">
        <f>'ZE Download'!C262/1000</f>
        <v>150.64208300000001</v>
      </c>
      <c r="F2835" s="179">
        <f>'ZE Download'!D262/1000</f>
        <v>273.09897899999999</v>
      </c>
      <c r="G2835" s="28"/>
      <c r="H2835" s="179">
        <f>'ZE Download'!E262/1000</f>
        <v>76.475250000000003</v>
      </c>
      <c r="I2835" s="179">
        <f>'ZE Download'!F262/1000</f>
        <v>9.6736249999999995</v>
      </c>
      <c r="J2835" s="179">
        <f>'ZE Download'!G262/1000</f>
        <v>305.01385399999998</v>
      </c>
      <c r="K2835" s="179">
        <f>'ZE Download'!H262/1000</f>
        <v>76.919395999999992</v>
      </c>
      <c r="L2835" s="179">
        <f>'ZE Download'!I262/1000</f>
        <v>31.230167000000002</v>
      </c>
      <c r="M2835" s="180">
        <f t="shared" si="336"/>
        <v>286.29941700000001</v>
      </c>
      <c r="N2835" s="179">
        <f>'ZE Download'!K262/1000</f>
        <v>107.703917</v>
      </c>
      <c r="O2835" s="179">
        <f>'ZE Download'!L262/1000</f>
        <v>11.503917</v>
      </c>
      <c r="P2835" s="179">
        <f>'ZE Download'!M262/1000</f>
        <v>42.644978999999999</v>
      </c>
      <c r="Q2835" s="179">
        <f>'ZE Download'!N262/1000</f>
        <v>9.2769169999999992</v>
      </c>
      <c r="R2835" s="179">
        <f>'ZE Download'!P262/1000</f>
        <v>0</v>
      </c>
      <c r="S2835" s="180">
        <f>'ZE Download'!J262/1000</f>
        <v>367.49087500000002</v>
      </c>
      <c r="T2835" s="180">
        <f>-'ZE Download'!Z262/1000</f>
        <v>-81.191457999999997</v>
      </c>
      <c r="V2835" s="24">
        <f t="shared" si="332"/>
        <v>2057.966813</v>
      </c>
      <c r="X2835" s="5">
        <f t="shared" si="338"/>
        <v>77.899999999999991</v>
      </c>
      <c r="Z2835" s="20">
        <f t="shared" si="333"/>
        <v>2135.8668130000001</v>
      </c>
      <c r="AA2835" s="59">
        <f t="shared" si="337"/>
        <v>42846</v>
      </c>
      <c r="AB2835" s="136">
        <f>'ZE Download'!Q262/1000</f>
        <v>150.92110399999999</v>
      </c>
      <c r="AC2835" s="179">
        <f>'ZE Download'!R262/1000</f>
        <v>130.75660400000001</v>
      </c>
      <c r="AD2835" s="179">
        <f>'ZE Download'!S262/1000</f>
        <v>374.64522899999997</v>
      </c>
      <c r="AE2835" s="179">
        <f>'ZE Download'!T262/1000</f>
        <v>509.42037499999998</v>
      </c>
      <c r="AF2835" s="179">
        <f>'ZE Download'!U262/1000</f>
        <v>217.87887499999999</v>
      </c>
      <c r="AG2835" s="179">
        <f>'ZE Download'!V262/1000</f>
        <v>21.862771000000002</v>
      </c>
      <c r="AH2835" s="179">
        <f>'ZE Download'!W262/1000</f>
        <v>155.22883300000001</v>
      </c>
      <c r="AI2835" s="28">
        <f t="shared" si="324"/>
        <v>0</v>
      </c>
      <c r="AJ2835" s="179">
        <f>'ZE Download'!X262/1000</f>
        <v>0.39108300000000001</v>
      </c>
      <c r="AK2835" s="179">
        <f t="shared" si="330"/>
        <v>0</v>
      </c>
      <c r="AL2835" s="35">
        <f>'ZE Download'!Y262/1000</f>
        <v>53.252479000000001</v>
      </c>
      <c r="AM2835" s="35"/>
      <c r="AN2835" s="28"/>
      <c r="AQ2835" s="24">
        <f t="shared" si="335"/>
        <v>1614.3573530000001</v>
      </c>
      <c r="AS2835" s="47">
        <f t="shared" si="329"/>
        <v>305.55</v>
      </c>
      <c r="AU2835" s="20">
        <f t="shared" si="334"/>
        <v>1919.9073530000001</v>
      </c>
      <c r="AW2835" s="20">
        <f t="shared" si="331"/>
        <v>215.95946000000004</v>
      </c>
    </row>
    <row r="2836" spans="1:51" x14ac:dyDescent="0.25">
      <c r="A2836" t="str">
        <f>VLOOKUP($B2836,'Cushing Balance'!$C$2:$E$500,3,TRUE)</f>
        <v>162017</v>
      </c>
      <c r="B2836" s="38">
        <v>42847</v>
      </c>
      <c r="C2836" s="32"/>
      <c r="D2836" s="136">
        <f>'ZE Download'!B263/1000</f>
        <v>27.878792000000001</v>
      </c>
      <c r="E2836" s="179">
        <f>'ZE Download'!C263/1000</f>
        <v>117.26964599999999</v>
      </c>
      <c r="F2836" s="179">
        <f>'ZE Download'!D263/1000</f>
        <v>320.63831199999998</v>
      </c>
      <c r="G2836" s="28"/>
      <c r="H2836" s="179">
        <f>'ZE Download'!E263/1000</f>
        <v>77.934687999999994</v>
      </c>
      <c r="I2836" s="179">
        <f>'ZE Download'!F263/1000</f>
        <v>6.7238749999999996</v>
      </c>
      <c r="J2836" s="179">
        <f>'ZE Download'!G263/1000</f>
        <v>293.73320799999999</v>
      </c>
      <c r="K2836" s="179">
        <f>'ZE Download'!H263/1000</f>
        <v>78.256729000000007</v>
      </c>
      <c r="L2836" s="179">
        <f>'ZE Download'!I263/1000</f>
        <v>32.369646000000003</v>
      </c>
      <c r="M2836" s="180">
        <f t="shared" si="336"/>
        <v>250.926479</v>
      </c>
      <c r="N2836" s="179">
        <f>'ZE Download'!K263/1000</f>
        <v>106.807292</v>
      </c>
      <c r="O2836" s="179">
        <f>'ZE Download'!L263/1000</f>
        <v>5.7428329999999992</v>
      </c>
      <c r="P2836" s="179">
        <f>'ZE Download'!M263/1000</f>
        <v>44.325854</v>
      </c>
      <c r="Q2836" s="179">
        <f>'ZE Download'!N263/1000</f>
        <v>10.140688000000001</v>
      </c>
      <c r="R2836" s="179">
        <f>'ZE Download'!P263/1000</f>
        <v>0</v>
      </c>
      <c r="S2836" s="180">
        <f>'ZE Download'!J263/1000</f>
        <v>280.393979</v>
      </c>
      <c r="T2836" s="180">
        <f>-'ZE Download'!Z263/1000</f>
        <v>-29.467500000000001</v>
      </c>
      <c r="V2836" s="24">
        <f t="shared" si="332"/>
        <v>1372.7480419999999</v>
      </c>
      <c r="X2836" s="5">
        <f t="shared" si="338"/>
        <v>77.899999999999991</v>
      </c>
      <c r="Z2836" s="20">
        <f t="shared" si="333"/>
        <v>1450.648042</v>
      </c>
      <c r="AA2836" s="59">
        <f t="shared" si="337"/>
        <v>42847</v>
      </c>
      <c r="AB2836" s="136">
        <f>'ZE Download'!Q263/1000</f>
        <v>177.13258300000001</v>
      </c>
      <c r="AC2836" s="179">
        <f>'ZE Download'!R263/1000</f>
        <v>346.75006199999996</v>
      </c>
      <c r="AD2836" s="179">
        <f>'ZE Download'!S263/1000</f>
        <v>433.77664600000003</v>
      </c>
      <c r="AE2836" s="179">
        <f>'ZE Download'!T263/1000</f>
        <v>579.70629199999996</v>
      </c>
      <c r="AF2836" s="179">
        <f>'ZE Download'!U263/1000</f>
        <v>222.62733300000002</v>
      </c>
      <c r="AG2836" s="179">
        <f>'ZE Download'!V263/1000</f>
        <v>20.556417</v>
      </c>
      <c r="AH2836" s="179">
        <f>'ZE Download'!W263/1000</f>
        <v>164.099479</v>
      </c>
      <c r="AI2836" s="28">
        <f t="shared" si="324"/>
        <v>0</v>
      </c>
      <c r="AJ2836" s="179">
        <f>'ZE Download'!X263/1000</f>
        <v>1.147896</v>
      </c>
      <c r="AK2836" s="179">
        <f t="shared" si="330"/>
        <v>0</v>
      </c>
      <c r="AL2836" s="35">
        <f>'ZE Download'!Y263/1000</f>
        <v>0</v>
      </c>
      <c r="AM2836" s="35"/>
      <c r="AN2836" s="28"/>
      <c r="AQ2836" s="24">
        <f t="shared" si="335"/>
        <v>1945.7967079999996</v>
      </c>
      <c r="AS2836" s="47">
        <f t="shared" si="329"/>
        <v>305.55</v>
      </c>
      <c r="AU2836" s="20">
        <f t="shared" si="334"/>
        <v>2251.3467079999996</v>
      </c>
      <c r="AW2836" s="20">
        <f t="shared" si="331"/>
        <v>-700.69866599999955</v>
      </c>
      <c r="AY2836" s="58">
        <v>100</v>
      </c>
    </row>
    <row r="2837" spans="1:51" x14ac:dyDescent="0.25">
      <c r="A2837" t="str">
        <f>VLOOKUP($B2837,'Cushing Balance'!$C$2:$E$500,3,TRUE)</f>
        <v>162017</v>
      </c>
      <c r="B2837" s="38">
        <v>42848</v>
      </c>
      <c r="C2837" s="32"/>
      <c r="D2837" s="136">
        <f>'ZE Download'!B264/1000</f>
        <v>310.15229199999999</v>
      </c>
      <c r="E2837" s="179">
        <f>'ZE Download'!C264/1000</f>
        <v>140.633229</v>
      </c>
      <c r="F2837" s="179">
        <f>'ZE Download'!D264/1000</f>
        <v>319.09268800000001</v>
      </c>
      <c r="G2837" s="28"/>
      <c r="H2837" s="179">
        <f>'ZE Download'!E264/1000</f>
        <v>100.167979</v>
      </c>
      <c r="I2837" s="179">
        <f>'ZE Download'!F264/1000</f>
        <v>50.148728999999996</v>
      </c>
      <c r="J2837" s="179">
        <f>'ZE Download'!G264/1000</f>
        <v>296.98135400000001</v>
      </c>
      <c r="K2837" s="179">
        <f>'ZE Download'!H264/1000</f>
        <v>81.557582999999994</v>
      </c>
      <c r="L2837" s="179">
        <f>'ZE Download'!I264/1000</f>
        <v>32.704396000000003</v>
      </c>
      <c r="M2837" s="180">
        <f t="shared" si="336"/>
        <v>126.59460399999999</v>
      </c>
      <c r="N2837" s="179">
        <f>'ZE Download'!K264/1000</f>
        <v>94.796999999999997</v>
      </c>
      <c r="O2837" s="179">
        <f>'ZE Download'!L264/1000</f>
        <v>20.225999999999999</v>
      </c>
      <c r="P2837" s="179">
        <f>'ZE Download'!M264/1000</f>
        <v>45.188167</v>
      </c>
      <c r="Q2837" s="179">
        <f>'ZE Download'!N264/1000</f>
        <v>9.5728539999999995</v>
      </c>
      <c r="R2837" s="179">
        <f>'ZE Download'!P264/1000</f>
        <v>0</v>
      </c>
      <c r="S2837" s="180">
        <f>'ZE Download'!J264/1000</f>
        <v>220.10739599999999</v>
      </c>
      <c r="T2837" s="180">
        <f>-'ZE Download'!Z264/1000</f>
        <v>-93.512792000000005</v>
      </c>
      <c r="V2837" s="24">
        <f t="shared" si="332"/>
        <v>1627.8168750000002</v>
      </c>
      <c r="X2837" s="5">
        <f t="shared" si="338"/>
        <v>77.899999999999991</v>
      </c>
      <c r="Z2837" s="20">
        <f t="shared" si="333"/>
        <v>1705.7168750000003</v>
      </c>
      <c r="AA2837" s="59">
        <f t="shared" si="337"/>
        <v>42848</v>
      </c>
      <c r="AB2837" s="136">
        <f>'ZE Download'!Q264/1000</f>
        <v>175.26472899999999</v>
      </c>
      <c r="AC2837" s="179">
        <f>'ZE Download'!R264/1000</f>
        <v>347.86714599999999</v>
      </c>
      <c r="AD2837" s="179">
        <f>'ZE Download'!S264/1000</f>
        <v>440.54483299999998</v>
      </c>
      <c r="AE2837" s="179">
        <f>'ZE Download'!T264/1000</f>
        <v>554.60835400000008</v>
      </c>
      <c r="AF2837" s="179">
        <f>'ZE Download'!U264/1000</f>
        <v>216.52835399999998</v>
      </c>
      <c r="AG2837" s="179">
        <f>'ZE Download'!V264/1000</f>
        <v>3.2948119999999999</v>
      </c>
      <c r="AH2837" s="179">
        <f>'ZE Download'!W264/1000</f>
        <v>158.89602100000002</v>
      </c>
      <c r="AI2837" s="28">
        <f t="shared" ref="AI2837:AI2900" si="339">AVERAGE(AI2822:AI2836)</f>
        <v>0</v>
      </c>
      <c r="AJ2837" s="179">
        <f>'ZE Download'!X264/1000</f>
        <v>11.567625</v>
      </c>
      <c r="AK2837" s="179">
        <f t="shared" si="330"/>
        <v>0</v>
      </c>
      <c r="AL2837" s="35">
        <f>'ZE Download'!Y264/1000</f>
        <v>4.0670210000000004</v>
      </c>
      <c r="AM2837" s="35"/>
      <c r="AN2837" s="28"/>
      <c r="AQ2837" s="24">
        <f t="shared" si="335"/>
        <v>1912.638895</v>
      </c>
      <c r="AS2837" s="47">
        <f t="shared" si="329"/>
        <v>305.55</v>
      </c>
      <c r="AU2837" s="20">
        <f t="shared" si="334"/>
        <v>2218.1888950000002</v>
      </c>
      <c r="AW2837" s="20">
        <f t="shared" si="331"/>
        <v>-412.47201999999993</v>
      </c>
      <c r="AY2837" s="58">
        <v>100</v>
      </c>
    </row>
    <row r="2838" spans="1:51" x14ac:dyDescent="0.25">
      <c r="A2838" t="str">
        <f>VLOOKUP($B2838,'Cushing Balance'!$C$2:$E$500,3,TRUE)</f>
        <v>162017</v>
      </c>
      <c r="B2838" s="38">
        <v>42849</v>
      </c>
      <c r="C2838" s="32"/>
      <c r="D2838" s="136">
        <f>'ZE Download'!B265/1000</f>
        <v>451.02856199999997</v>
      </c>
      <c r="E2838" s="179">
        <f>'ZE Download'!C265/1000</f>
        <v>125.36902099999999</v>
      </c>
      <c r="F2838" s="179">
        <f>'ZE Download'!D265/1000</f>
        <v>308.32181199999997</v>
      </c>
      <c r="G2838" s="28"/>
      <c r="H2838" s="179">
        <f>'ZE Download'!E265/1000</f>
        <v>98.545770999999988</v>
      </c>
      <c r="I2838" s="179">
        <f>'ZE Download'!F265/1000</f>
        <v>51.316541999999998</v>
      </c>
      <c r="J2838" s="179">
        <f>'ZE Download'!G265/1000</f>
        <v>291.23862500000001</v>
      </c>
      <c r="K2838" s="179">
        <f>'ZE Download'!H265/1000</f>
        <v>81.158729000000008</v>
      </c>
      <c r="L2838" s="179">
        <f>'ZE Download'!I265/1000</f>
        <v>32.649729000000001</v>
      </c>
      <c r="M2838" s="180">
        <f t="shared" si="336"/>
        <v>287.92379199999999</v>
      </c>
      <c r="N2838" s="179">
        <f>'ZE Download'!K265/1000</f>
        <v>55.345832999999999</v>
      </c>
      <c r="O2838" s="179">
        <f>'ZE Download'!L265/1000</f>
        <v>12.867083000000001</v>
      </c>
      <c r="P2838" s="179">
        <f>'ZE Download'!M265/1000</f>
        <v>42.294938000000002</v>
      </c>
      <c r="Q2838" s="179">
        <f>'ZE Download'!N265/1000</f>
        <v>4.6108120000000001</v>
      </c>
      <c r="R2838" s="179">
        <f>'ZE Download'!P265/1000</f>
        <v>0</v>
      </c>
      <c r="S2838" s="180">
        <f>'ZE Download'!J265/1000</f>
        <v>287.92379199999999</v>
      </c>
      <c r="T2838" s="180">
        <f>-'ZE Download'!Z265/1000</f>
        <v>0</v>
      </c>
      <c r="V2838" s="24">
        <f t="shared" si="332"/>
        <v>1842.6712489999998</v>
      </c>
      <c r="X2838" s="5">
        <f t="shared" si="338"/>
        <v>77.899999999999991</v>
      </c>
      <c r="Z2838" s="20">
        <f t="shared" si="333"/>
        <v>1920.5712489999999</v>
      </c>
      <c r="AA2838" s="59">
        <f t="shared" si="337"/>
        <v>42849</v>
      </c>
      <c r="AB2838" s="136">
        <f>'ZE Download'!Q265/1000</f>
        <v>146.48741699999999</v>
      </c>
      <c r="AC2838" s="179">
        <f>'ZE Download'!R265/1000</f>
        <v>348.18820799999997</v>
      </c>
      <c r="AD2838" s="179">
        <f>'ZE Download'!S265/1000</f>
        <v>444.30018800000005</v>
      </c>
      <c r="AE2838" s="179">
        <f>'ZE Download'!T265/1000</f>
        <v>581.34183299999995</v>
      </c>
      <c r="AF2838" s="179">
        <f>'ZE Download'!U265/1000</f>
        <v>222.11720800000001</v>
      </c>
      <c r="AG2838" s="179">
        <f>'ZE Download'!V265/1000</f>
        <v>0</v>
      </c>
      <c r="AH2838" s="179">
        <f>'ZE Download'!W265/1000</f>
        <v>157.495521</v>
      </c>
      <c r="AI2838" s="28">
        <f t="shared" si="339"/>
        <v>0</v>
      </c>
      <c r="AJ2838" s="179">
        <f>'ZE Download'!X265/1000</f>
        <v>16.570374999999999</v>
      </c>
      <c r="AK2838" s="179">
        <f t="shared" si="330"/>
        <v>0</v>
      </c>
      <c r="AL2838" s="35">
        <f>'ZE Download'!Y265/1000</f>
        <v>73.114062000000004</v>
      </c>
      <c r="AM2838" s="35"/>
      <c r="AN2838" s="28"/>
      <c r="AQ2838" s="24">
        <f t="shared" si="335"/>
        <v>1989.6148120000003</v>
      </c>
      <c r="AS2838" s="47">
        <f t="shared" si="329"/>
        <v>305.55</v>
      </c>
      <c r="AU2838" s="20">
        <f t="shared" si="334"/>
        <v>2295.1648120000004</v>
      </c>
      <c r="AW2838" s="20">
        <f t="shared" si="331"/>
        <v>-274.59356300000059</v>
      </c>
      <c r="AY2838" s="58">
        <v>100</v>
      </c>
    </row>
    <row r="2839" spans="1:51" x14ac:dyDescent="0.25">
      <c r="A2839" t="str">
        <f>VLOOKUP($B2839,'Cushing Balance'!$C$2:$E$500,3,TRUE)</f>
        <v>162017</v>
      </c>
      <c r="B2839" s="38">
        <v>42850</v>
      </c>
      <c r="C2839" s="32"/>
      <c r="D2839" s="136">
        <f>'ZE Download'!B266/1000</f>
        <v>525.49122900000009</v>
      </c>
      <c r="E2839" s="179">
        <f>'ZE Download'!C266/1000</f>
        <v>143.83795800000001</v>
      </c>
      <c r="F2839" s="179">
        <f>'ZE Download'!D266/1000</f>
        <v>309.94960399999997</v>
      </c>
      <c r="G2839" s="28"/>
      <c r="H2839" s="179">
        <f>'ZE Download'!E266/1000</f>
        <v>98.643416999999999</v>
      </c>
      <c r="I2839" s="179">
        <f>'ZE Download'!F266/1000</f>
        <v>48.731438000000004</v>
      </c>
      <c r="J2839" s="179">
        <f>'ZE Download'!G266/1000</f>
        <v>291.488292</v>
      </c>
      <c r="K2839" s="179">
        <f>'ZE Download'!H266/1000</f>
        <v>82.346688</v>
      </c>
      <c r="L2839" s="179">
        <f>'ZE Download'!I266/1000</f>
        <v>32.621146000000003</v>
      </c>
      <c r="M2839" s="180">
        <f t="shared" si="336"/>
        <v>315.823375</v>
      </c>
      <c r="N2839" s="179">
        <f>'ZE Download'!K266/1000</f>
        <v>106.141188</v>
      </c>
      <c r="O2839" s="179">
        <f>'ZE Download'!L266/1000</f>
        <v>36.912125000000003</v>
      </c>
      <c r="P2839" s="179">
        <f>'ZE Download'!M266/1000</f>
        <v>41.985250000000001</v>
      </c>
      <c r="Q2839" s="179">
        <f>'ZE Download'!N266/1000</f>
        <v>4.2180619999999998</v>
      </c>
      <c r="R2839" s="179">
        <f>'ZE Download'!P266/1000</f>
        <v>0</v>
      </c>
      <c r="S2839" s="180">
        <f>'ZE Download'!J266/1000</f>
        <v>315.823375</v>
      </c>
      <c r="T2839" s="180">
        <f>-'ZE Download'!Z266/1000</f>
        <v>0</v>
      </c>
      <c r="V2839" s="24">
        <f t="shared" si="332"/>
        <v>2038.1897719999999</v>
      </c>
      <c r="X2839" s="5">
        <f t="shared" si="338"/>
        <v>77.899999999999991</v>
      </c>
      <c r="Z2839" s="20">
        <f t="shared" si="333"/>
        <v>2116.0897719999998</v>
      </c>
      <c r="AA2839" s="59">
        <f t="shared" si="337"/>
        <v>42850</v>
      </c>
      <c r="AB2839" s="136">
        <f>'ZE Download'!Q266/1000</f>
        <v>137.76847899999999</v>
      </c>
      <c r="AC2839" s="179">
        <f>'ZE Download'!R266/1000</f>
        <v>348.10820799999999</v>
      </c>
      <c r="AD2839" s="179">
        <f>'ZE Download'!S266/1000</f>
        <v>429.39435399999996</v>
      </c>
      <c r="AE2839" s="179">
        <f>'ZE Download'!T266/1000</f>
        <v>596.72312499999998</v>
      </c>
      <c r="AF2839" s="179">
        <f>'ZE Download'!U266/1000</f>
        <v>227.820896</v>
      </c>
      <c r="AG2839" s="179">
        <f>'ZE Download'!V266/1000</f>
        <v>0.38489600000000002</v>
      </c>
      <c r="AH2839" s="179">
        <f>'ZE Download'!W266/1000</f>
        <v>155.525125</v>
      </c>
      <c r="AI2839" s="28">
        <f t="shared" si="339"/>
        <v>0</v>
      </c>
      <c r="AJ2839" s="179">
        <f>'ZE Download'!X266/1000</f>
        <v>16.870875000000002</v>
      </c>
      <c r="AK2839" s="179">
        <f t="shared" si="330"/>
        <v>0</v>
      </c>
      <c r="AL2839" s="35">
        <f>'ZE Download'!Y266/1000</f>
        <v>45.629021000000002</v>
      </c>
      <c r="AM2839" s="35"/>
      <c r="AN2839" s="28"/>
      <c r="AQ2839" s="24">
        <f t="shared" si="335"/>
        <v>1958.2249789999998</v>
      </c>
      <c r="AS2839" s="47">
        <f t="shared" si="329"/>
        <v>305.55</v>
      </c>
      <c r="AU2839" s="20">
        <f t="shared" si="334"/>
        <v>2263.7749789999998</v>
      </c>
      <c r="AW2839" s="20">
        <f t="shared" si="331"/>
        <v>-47.685206999999991</v>
      </c>
      <c r="AY2839" s="58">
        <v>100</v>
      </c>
    </row>
    <row r="2840" spans="1:51" x14ac:dyDescent="0.25">
      <c r="A2840" t="str">
        <f>VLOOKUP($B2840,'Cushing Balance'!$C$2:$E$500,3,TRUE)</f>
        <v>162017</v>
      </c>
      <c r="B2840" s="38">
        <v>42851</v>
      </c>
      <c r="C2840" s="32"/>
      <c r="D2840" s="136">
        <f>'ZE Download'!B267/1000</f>
        <v>339.98227100000003</v>
      </c>
      <c r="E2840" s="179">
        <f>'ZE Download'!C267/1000</f>
        <v>138.44941699999998</v>
      </c>
      <c r="F2840" s="179">
        <f>'ZE Download'!D267/1000</f>
        <v>314.42664600000001</v>
      </c>
      <c r="G2840" s="28"/>
      <c r="H2840" s="179">
        <f>'ZE Download'!E267/1000</f>
        <v>100.154312</v>
      </c>
      <c r="I2840" s="179">
        <f>'ZE Download'!F267/1000</f>
        <v>31.084417000000002</v>
      </c>
      <c r="J2840" s="179">
        <f>'ZE Download'!G267/1000</f>
        <v>291.69150000000002</v>
      </c>
      <c r="K2840" s="179">
        <f>'ZE Download'!H267/1000</f>
        <v>82.437354000000013</v>
      </c>
      <c r="L2840" s="179">
        <f>'ZE Download'!I267/1000</f>
        <v>32.475603999999997</v>
      </c>
      <c r="M2840" s="180">
        <f t="shared" si="336"/>
        <v>296.99445800000001</v>
      </c>
      <c r="N2840" s="179">
        <f>'ZE Download'!K267/1000</f>
        <v>108.303208</v>
      </c>
      <c r="O2840" s="179">
        <f>'ZE Download'!L267/1000</f>
        <v>32.383958</v>
      </c>
      <c r="P2840" s="179">
        <f>'ZE Download'!M267/1000</f>
        <v>41.307000000000002</v>
      </c>
      <c r="Q2840" s="179">
        <f>'ZE Download'!N267/1000</f>
        <v>6.7188119999999998</v>
      </c>
      <c r="R2840" s="179">
        <f>'ZE Download'!P267/1000</f>
        <v>0</v>
      </c>
      <c r="S2840" s="180">
        <f>'ZE Download'!J267/1000</f>
        <v>296.99445800000001</v>
      </c>
      <c r="T2840" s="180">
        <f>-'ZE Download'!Z267/1000</f>
        <v>0</v>
      </c>
      <c r="V2840" s="24">
        <f t="shared" si="332"/>
        <v>1816.4089570000001</v>
      </c>
      <c r="X2840" s="5">
        <f t="shared" si="338"/>
        <v>77.899999999999991</v>
      </c>
      <c r="Z2840" s="20">
        <f t="shared" si="333"/>
        <v>1894.3089570000002</v>
      </c>
      <c r="AA2840" s="59">
        <f t="shared" si="337"/>
        <v>42851</v>
      </c>
      <c r="AB2840" s="136">
        <f>'ZE Download'!Q267/1000</f>
        <v>170.41633300000001</v>
      </c>
      <c r="AC2840" s="179">
        <f>'ZE Download'!R267/1000</f>
        <v>353.041854</v>
      </c>
      <c r="AD2840" s="179">
        <f>'ZE Download'!S267/1000</f>
        <v>445.66943800000001</v>
      </c>
      <c r="AE2840" s="179">
        <f>'ZE Download'!T267/1000</f>
        <v>556.92743799999994</v>
      </c>
      <c r="AF2840" s="179">
        <f>'ZE Download'!U267/1000</f>
        <v>218.92695800000001</v>
      </c>
      <c r="AG2840" s="179">
        <f>'ZE Download'!V267/1000</f>
        <v>0</v>
      </c>
      <c r="AH2840" s="179">
        <f>'ZE Download'!W267/1000</f>
        <v>161.124292</v>
      </c>
      <c r="AI2840" s="28">
        <f t="shared" si="339"/>
        <v>0</v>
      </c>
      <c r="AJ2840" s="179">
        <f>'ZE Download'!X267/1000</f>
        <v>16.807188</v>
      </c>
      <c r="AK2840" s="179">
        <f t="shared" si="330"/>
        <v>0</v>
      </c>
      <c r="AL2840" s="35">
        <f>'ZE Download'!Y267/1000</f>
        <v>77.617874999999998</v>
      </c>
      <c r="AM2840" s="35"/>
      <c r="AN2840" s="28"/>
      <c r="AQ2840" s="24">
        <f t="shared" si="335"/>
        <v>2000.5313759999997</v>
      </c>
      <c r="AS2840" s="47">
        <f t="shared" si="329"/>
        <v>305.55</v>
      </c>
      <c r="AU2840" s="20">
        <f t="shared" si="334"/>
        <v>2306.0813759999996</v>
      </c>
      <c r="AW2840" s="20">
        <f t="shared" si="331"/>
        <v>-411.77241899999945</v>
      </c>
    </row>
    <row r="2841" spans="1:51" x14ac:dyDescent="0.25">
      <c r="A2841" t="str">
        <f>VLOOKUP($B2841,'Cushing Balance'!$C$2:$E$500,3,TRUE)</f>
        <v>162017</v>
      </c>
      <c r="B2841" s="38">
        <v>42852</v>
      </c>
      <c r="C2841" s="32"/>
      <c r="D2841" s="136">
        <f>'ZE Download'!B268/1000</f>
        <v>297.21841699999999</v>
      </c>
      <c r="E2841" s="179">
        <f>'ZE Download'!C268/1000</f>
        <v>142.869833</v>
      </c>
      <c r="F2841" s="179">
        <f>'ZE Download'!D268/1000</f>
        <v>301.35806199999996</v>
      </c>
      <c r="G2841" s="28"/>
      <c r="H2841" s="179">
        <f>'ZE Download'!E268/1000</f>
        <v>85.219104000000002</v>
      </c>
      <c r="I2841" s="179">
        <f>'ZE Download'!F268/1000</f>
        <v>24.830062000000002</v>
      </c>
      <c r="J2841" s="179">
        <f>'ZE Download'!G268/1000</f>
        <v>304.66745800000001</v>
      </c>
      <c r="K2841" s="179">
        <f>'ZE Download'!H268/1000</f>
        <v>78.815312000000006</v>
      </c>
      <c r="L2841" s="179">
        <f>'ZE Download'!I268/1000</f>
        <v>32.741374999999998</v>
      </c>
      <c r="M2841" s="180">
        <f t="shared" si="336"/>
        <v>416.65508299999999</v>
      </c>
      <c r="N2841" s="179">
        <f>'ZE Download'!K268/1000</f>
        <v>107.95972900000001</v>
      </c>
      <c r="O2841" s="179">
        <f>'ZE Download'!L268/1000</f>
        <v>36.858938000000002</v>
      </c>
      <c r="P2841" s="179">
        <f>'ZE Download'!M268/1000</f>
        <v>12.294791999999999</v>
      </c>
      <c r="Q2841" s="179">
        <f>'ZE Download'!N268/1000</f>
        <v>7.9561250000000001</v>
      </c>
      <c r="R2841" s="179">
        <f>'ZE Download'!P268/1000</f>
        <v>0</v>
      </c>
      <c r="S2841" s="180">
        <f>'ZE Download'!J268/1000</f>
        <v>416.65508299999999</v>
      </c>
      <c r="T2841" s="180">
        <f>-'ZE Download'!Z268/1000</f>
        <v>0</v>
      </c>
      <c r="V2841" s="24">
        <f t="shared" si="332"/>
        <v>1849.4442899999999</v>
      </c>
      <c r="X2841" s="5">
        <f t="shared" si="338"/>
        <v>77.899999999999991</v>
      </c>
      <c r="Z2841" s="20">
        <f t="shared" si="333"/>
        <v>1927.34429</v>
      </c>
      <c r="AA2841" s="59">
        <f t="shared" si="337"/>
        <v>42852</v>
      </c>
      <c r="AB2841" s="136">
        <f>'ZE Download'!Q268/1000</f>
        <v>137.680104</v>
      </c>
      <c r="AC2841" s="179">
        <f>'ZE Download'!R268/1000</f>
        <v>142.81970800000002</v>
      </c>
      <c r="AD2841" s="179">
        <f>'ZE Download'!S268/1000</f>
        <v>437.17620799999997</v>
      </c>
      <c r="AE2841" s="179">
        <f>'ZE Download'!T268/1000</f>
        <v>528.564167</v>
      </c>
      <c r="AF2841" s="179">
        <f>'ZE Download'!U268/1000</f>
        <v>224.81812500000001</v>
      </c>
      <c r="AG2841" s="179">
        <f>'ZE Download'!V268/1000</f>
        <v>0</v>
      </c>
      <c r="AH2841" s="179">
        <f>'ZE Download'!W268/1000</f>
        <v>161.138958</v>
      </c>
      <c r="AI2841" s="28">
        <f t="shared" si="339"/>
        <v>0</v>
      </c>
      <c r="AJ2841" s="179">
        <f>'ZE Download'!X268/1000</f>
        <v>11.820311999999999</v>
      </c>
      <c r="AK2841" s="179">
        <f t="shared" si="330"/>
        <v>0</v>
      </c>
      <c r="AL2841" s="35">
        <f>'ZE Download'!Y268/1000</f>
        <v>5.8328540000000002</v>
      </c>
      <c r="AM2841" s="35"/>
      <c r="AN2841" s="28"/>
      <c r="AQ2841" s="24">
        <f t="shared" si="335"/>
        <v>1649.8504359999999</v>
      </c>
      <c r="AS2841" s="47">
        <f t="shared" si="329"/>
        <v>305.55</v>
      </c>
      <c r="AU2841" s="20">
        <f t="shared" si="334"/>
        <v>1955.4004359999999</v>
      </c>
      <c r="AW2841" s="20">
        <f t="shared" si="331"/>
        <v>-28.056145999999899</v>
      </c>
    </row>
    <row r="2842" spans="1:51" x14ac:dyDescent="0.25">
      <c r="A2842" t="str">
        <f>VLOOKUP($B2842,'Cushing Balance'!$C$2:$E$500,3,TRUE)</f>
        <v>162017</v>
      </c>
      <c r="B2842" s="38">
        <v>42853</v>
      </c>
      <c r="C2842" s="32"/>
      <c r="D2842" s="136">
        <f>'ZE Download'!B269/1000</f>
        <v>659.2457290000001</v>
      </c>
      <c r="E2842" s="179">
        <f>'ZE Download'!C269/1000</f>
        <v>141.495667</v>
      </c>
      <c r="F2842" s="179">
        <f>'ZE Download'!D269/1000</f>
        <v>157.05618799999999</v>
      </c>
      <c r="G2842" s="28"/>
      <c r="H2842" s="179">
        <f>'ZE Download'!E269/1000</f>
        <v>88.856207999999995</v>
      </c>
      <c r="I2842" s="179">
        <f>'ZE Download'!F269/1000</f>
        <v>56.352938000000002</v>
      </c>
      <c r="J2842" s="179">
        <f>'ZE Download'!G269/1000</f>
        <v>316.941146</v>
      </c>
      <c r="K2842" s="179">
        <f>'ZE Download'!H269/1000</f>
        <v>64.182021000000006</v>
      </c>
      <c r="L2842" s="179">
        <f>'ZE Download'!I269/1000</f>
        <v>32.670957999999999</v>
      </c>
      <c r="M2842" s="180">
        <f t="shared" si="336"/>
        <v>307.73329099999995</v>
      </c>
      <c r="N2842" s="179">
        <f>'ZE Download'!K269/1000</f>
        <v>106.795208</v>
      </c>
      <c r="O2842" s="179">
        <f>'ZE Download'!L269/1000</f>
        <v>37.349457999999998</v>
      </c>
      <c r="P2842" s="179">
        <f>'ZE Download'!M269/1000</f>
        <v>6.453646</v>
      </c>
      <c r="Q2842" s="179">
        <f>'ZE Download'!N269/1000</f>
        <v>9.287229</v>
      </c>
      <c r="R2842" s="179">
        <f>'ZE Download'!P269/1000</f>
        <v>0</v>
      </c>
      <c r="S2842" s="180">
        <f>'ZE Download'!J269/1000</f>
        <v>371.27945799999998</v>
      </c>
      <c r="T2842" s="180">
        <f>-'ZE Download'!Z269/1000</f>
        <v>-63.546167000000004</v>
      </c>
      <c r="V2842" s="24">
        <f t="shared" si="332"/>
        <v>1984.4196870000001</v>
      </c>
      <c r="X2842" s="5">
        <f t="shared" si="338"/>
        <v>77.899999999999991</v>
      </c>
      <c r="Z2842" s="20">
        <f t="shared" si="333"/>
        <v>2062.3196870000002</v>
      </c>
      <c r="AA2842" s="59">
        <f t="shared" si="337"/>
        <v>42853</v>
      </c>
      <c r="AB2842" s="136">
        <f>'ZE Download'!Q269/1000</f>
        <v>153.103646</v>
      </c>
      <c r="AC2842" s="179">
        <f>'ZE Download'!R269/1000</f>
        <v>163.004333</v>
      </c>
      <c r="AD2842" s="179">
        <f>'ZE Download'!S269/1000</f>
        <v>441.32168800000005</v>
      </c>
      <c r="AE2842" s="179">
        <f>'ZE Download'!T269/1000</f>
        <v>524.030708</v>
      </c>
      <c r="AF2842" s="179">
        <f>'ZE Download'!U269/1000</f>
        <v>221.20183300000002</v>
      </c>
      <c r="AG2842" s="179">
        <f>'ZE Download'!V269/1000</f>
        <v>0</v>
      </c>
      <c r="AH2842" s="179">
        <f>'ZE Download'!W269/1000</f>
        <v>155.07068799999999</v>
      </c>
      <c r="AI2842" s="28">
        <f t="shared" si="339"/>
        <v>0</v>
      </c>
      <c r="AJ2842" s="179">
        <f>'ZE Download'!X269/1000</f>
        <v>0.52475000000000005</v>
      </c>
      <c r="AK2842" s="179">
        <f t="shared" si="330"/>
        <v>0</v>
      </c>
      <c r="AL2842" s="35">
        <f>'ZE Download'!Y269/1000</f>
        <v>44.570999999999998</v>
      </c>
      <c r="AM2842" s="35"/>
      <c r="AN2842" s="28"/>
      <c r="AQ2842" s="24">
        <f t="shared" si="335"/>
        <v>1702.8286460000002</v>
      </c>
      <c r="AS2842" s="47">
        <f t="shared" si="329"/>
        <v>305.55</v>
      </c>
      <c r="AU2842" s="20">
        <f t="shared" si="334"/>
        <v>2008.3786460000001</v>
      </c>
      <c r="AW2842" s="20">
        <f t="shared" si="331"/>
        <v>53.941041000000041</v>
      </c>
    </row>
    <row r="2843" spans="1:51" x14ac:dyDescent="0.25">
      <c r="A2843" t="str">
        <f>VLOOKUP($B2843,'Cushing Balance'!$C$2:$E$500,3,TRUE)</f>
        <v>172017</v>
      </c>
      <c r="B2843" s="38">
        <v>42854</v>
      </c>
      <c r="C2843" s="32"/>
      <c r="D2843" s="136">
        <f>'ZE Download'!B270/1000</f>
        <v>371.68616700000001</v>
      </c>
      <c r="E2843" s="179">
        <f>'ZE Download'!C270/1000</f>
        <v>133.90754199999998</v>
      </c>
      <c r="F2843" s="179">
        <f>'ZE Download'!D270/1000</f>
        <v>293.67752100000001</v>
      </c>
      <c r="G2843" s="28"/>
      <c r="H2843" s="179">
        <f>'ZE Download'!E270/1000</f>
        <v>117.06564599999999</v>
      </c>
      <c r="I2843" s="179">
        <f>'ZE Download'!F270/1000</f>
        <v>25.88475</v>
      </c>
      <c r="J2843" s="179">
        <f>'ZE Download'!G270/1000</f>
        <v>288.77214600000002</v>
      </c>
      <c r="K2843" s="179">
        <f>'ZE Download'!H270/1000</f>
        <v>77.192604000000003</v>
      </c>
      <c r="L2843" s="179">
        <f>'ZE Download'!I270/1000</f>
        <v>31.692812</v>
      </c>
      <c r="M2843" s="180">
        <f t="shared" si="336"/>
        <v>266.11035400000003</v>
      </c>
      <c r="N2843" s="179">
        <f>'ZE Download'!K270/1000</f>
        <v>78.797416999999996</v>
      </c>
      <c r="O2843" s="179">
        <f>'ZE Download'!L270/1000</f>
        <v>29.462792</v>
      </c>
      <c r="P2843" s="179">
        <f>'ZE Download'!M270/1000</f>
        <v>36.421832999999999</v>
      </c>
      <c r="Q2843" s="179">
        <f>'ZE Download'!N270/1000</f>
        <v>9.3606460000000009</v>
      </c>
      <c r="R2843" s="179">
        <f>'ZE Download'!P270/1000</f>
        <v>0</v>
      </c>
      <c r="S2843" s="180">
        <f>'ZE Download'!J270/1000</f>
        <v>373.337604</v>
      </c>
      <c r="T2843" s="180">
        <f>-'ZE Download'!Z270/1000</f>
        <v>-107.22725</v>
      </c>
      <c r="V2843" s="24">
        <f t="shared" si="332"/>
        <v>1760.0322300000005</v>
      </c>
      <c r="X2843" s="5">
        <f t="shared" si="338"/>
        <v>77.899999999999991</v>
      </c>
      <c r="Z2843" s="20">
        <f t="shared" si="333"/>
        <v>1837.9322300000006</v>
      </c>
      <c r="AA2843" s="59">
        <f t="shared" si="337"/>
        <v>42854</v>
      </c>
      <c r="AB2843" s="136">
        <f>'ZE Download'!Q270/1000</f>
        <v>160.89395800000003</v>
      </c>
      <c r="AC2843" s="179">
        <f>'ZE Download'!R270/1000</f>
        <v>241.34941699999999</v>
      </c>
      <c r="AD2843" s="179">
        <f>'ZE Download'!S270/1000</f>
        <v>357.98970800000001</v>
      </c>
      <c r="AE2843" s="179">
        <f>'ZE Download'!T270/1000</f>
        <v>524.22058300000003</v>
      </c>
      <c r="AF2843" s="179">
        <f>'ZE Download'!U270/1000</f>
        <v>196.15183300000001</v>
      </c>
      <c r="AG2843" s="179">
        <f>'ZE Download'!V270/1000</f>
        <v>2.3918119999999998</v>
      </c>
      <c r="AH2843" s="179">
        <f>'ZE Download'!W270/1000</f>
        <v>157.636979</v>
      </c>
      <c r="AI2843" s="28">
        <f t="shared" si="339"/>
        <v>0</v>
      </c>
      <c r="AJ2843" s="179">
        <f>'ZE Download'!X270/1000</f>
        <v>0.69156200000000001</v>
      </c>
      <c r="AK2843" s="179">
        <f t="shared" si="330"/>
        <v>0</v>
      </c>
      <c r="AL2843" s="35">
        <f>'ZE Download'!Y270/1000</f>
        <v>16.664687999999998</v>
      </c>
      <c r="AM2843" s="35"/>
      <c r="AN2843" s="28"/>
      <c r="AQ2843" s="24">
        <f t="shared" si="335"/>
        <v>1657.9905400000005</v>
      </c>
      <c r="AS2843" s="47">
        <f t="shared" si="329"/>
        <v>305.55</v>
      </c>
      <c r="AU2843" s="20">
        <f t="shared" si="334"/>
        <v>1963.5405400000004</v>
      </c>
      <c r="AW2843" s="20">
        <f t="shared" si="331"/>
        <v>-125.60830999999985</v>
      </c>
    </row>
    <row r="2844" spans="1:51" x14ac:dyDescent="0.25">
      <c r="A2844" t="str">
        <f>VLOOKUP($B2844,'Cushing Balance'!$C$2:$E$500,3,TRUE)</f>
        <v>172017</v>
      </c>
      <c r="B2844" s="38">
        <v>42855</v>
      </c>
      <c r="C2844" s="32"/>
      <c r="D2844" s="136">
        <f>'ZE Download'!B271/1000</f>
        <v>343.22358299999996</v>
      </c>
      <c r="E2844" s="179">
        <f>'ZE Download'!C271/1000</f>
        <v>154.367896</v>
      </c>
      <c r="F2844" s="179">
        <f>'ZE Download'!D271/1000</f>
        <v>336.07608299999998</v>
      </c>
      <c r="G2844" s="28"/>
      <c r="H2844" s="179">
        <f>'ZE Download'!E271/1000</f>
        <v>55.051457999999997</v>
      </c>
      <c r="I2844" s="179">
        <f>'ZE Download'!F271/1000</f>
        <v>47.649124999999998</v>
      </c>
      <c r="J2844" s="179">
        <f>'ZE Download'!G271/1000</f>
        <v>315.02333299999998</v>
      </c>
      <c r="K2844" s="179">
        <f>'ZE Download'!H271/1000</f>
        <v>82.248625000000004</v>
      </c>
      <c r="L2844" s="179">
        <f>'ZE Download'!I271/1000</f>
        <v>31.923375</v>
      </c>
      <c r="M2844" s="180">
        <f t="shared" si="336"/>
        <v>300.49020900000005</v>
      </c>
      <c r="N2844" s="179">
        <f>'ZE Download'!K271/1000</f>
        <v>80.057520999999994</v>
      </c>
      <c r="O2844" s="179">
        <f>'ZE Download'!L271/1000</f>
        <v>35.079749999999997</v>
      </c>
      <c r="P2844" s="179">
        <f>'ZE Download'!M271/1000</f>
        <v>47.908979000000002</v>
      </c>
      <c r="Q2844" s="179">
        <f>'ZE Download'!N271/1000</f>
        <v>9.8122289999999985</v>
      </c>
      <c r="R2844" s="179">
        <f>'ZE Download'!P271/1000</f>
        <v>0</v>
      </c>
      <c r="S2844" s="180">
        <f>'ZE Download'!J271/1000</f>
        <v>385.68177100000003</v>
      </c>
      <c r="T2844" s="180">
        <f>-'ZE Download'!Z271/1000</f>
        <v>-85.191562000000005</v>
      </c>
      <c r="V2844" s="24">
        <f t="shared" si="332"/>
        <v>1838.9121660000001</v>
      </c>
      <c r="X2844" s="5">
        <f t="shared" si="338"/>
        <v>77.899999999999991</v>
      </c>
      <c r="Z2844" s="20">
        <f t="shared" si="333"/>
        <v>1916.8121660000002</v>
      </c>
      <c r="AA2844" s="59">
        <f t="shared" si="337"/>
        <v>42855</v>
      </c>
      <c r="AB2844" s="136">
        <f>'ZE Download'!Q271/1000</f>
        <v>136.813625</v>
      </c>
      <c r="AC2844" s="179">
        <f>'ZE Download'!R271/1000</f>
        <v>66.815854000000002</v>
      </c>
      <c r="AD2844" s="179">
        <f>'ZE Download'!S271/1000</f>
        <v>431.772042</v>
      </c>
      <c r="AE2844" s="179">
        <f>'ZE Download'!T271/1000</f>
        <v>560.855188</v>
      </c>
      <c r="AF2844" s="179">
        <f>'ZE Download'!U271/1000</f>
        <v>221.046458</v>
      </c>
      <c r="AG2844" s="179">
        <f>'ZE Download'!V271/1000</f>
        <v>0.75641700000000001</v>
      </c>
      <c r="AH2844" s="179">
        <f>'ZE Download'!W271/1000</f>
        <v>146.333708</v>
      </c>
      <c r="AI2844" s="28">
        <f t="shared" si="339"/>
        <v>0</v>
      </c>
      <c r="AJ2844" s="179">
        <f>'ZE Download'!X271/1000</f>
        <v>1.1422080000000001</v>
      </c>
      <c r="AK2844" s="179">
        <f t="shared" si="330"/>
        <v>0</v>
      </c>
      <c r="AL2844" s="35">
        <f>'ZE Download'!Y271/1000</f>
        <v>0</v>
      </c>
      <c r="AM2844" s="35"/>
      <c r="AN2844" s="28"/>
      <c r="AQ2844" s="24">
        <f t="shared" si="335"/>
        <v>1565.5355000000002</v>
      </c>
      <c r="AS2844" s="47">
        <f t="shared" si="329"/>
        <v>305.55</v>
      </c>
      <c r="AU2844" s="20">
        <f t="shared" si="334"/>
        <v>1871.0855000000001</v>
      </c>
      <c r="AW2844" s="20">
        <f t="shared" si="331"/>
        <v>45.726666000000023</v>
      </c>
    </row>
    <row r="2845" spans="1:51" x14ac:dyDescent="0.25">
      <c r="A2845" t="str">
        <f>VLOOKUP($B2845,'Cushing Balance'!$C$2:$E$500,3,TRUE)</f>
        <v>172017</v>
      </c>
      <c r="B2845" s="38">
        <v>42856</v>
      </c>
      <c r="C2845" s="32"/>
      <c r="D2845" s="136">
        <f>'ZE Download'!B272/1000</f>
        <v>376.62824999999998</v>
      </c>
      <c r="E2845" s="179">
        <f>'ZE Download'!C272/1000</f>
        <v>146.52533300000002</v>
      </c>
      <c r="F2845" s="179">
        <f>'ZE Download'!D272/1000</f>
        <v>352.695875</v>
      </c>
      <c r="G2845" s="28"/>
      <c r="H2845" s="179">
        <f>'ZE Download'!E272/1000</f>
        <v>50.016478999999997</v>
      </c>
      <c r="I2845" s="179">
        <f>'ZE Download'!F272/1000</f>
        <v>34.920188000000003</v>
      </c>
      <c r="J2845" s="179">
        <f>'ZE Download'!G272/1000</f>
        <v>288.60312499999998</v>
      </c>
      <c r="K2845" s="179">
        <f>'ZE Download'!H272/1000</f>
        <v>66.020750000000007</v>
      </c>
      <c r="L2845" s="179">
        <f>'ZE Download'!I272/1000</f>
        <v>32.387250000000002</v>
      </c>
      <c r="M2845" s="180">
        <f t="shared" si="336"/>
        <v>289.16312499999998</v>
      </c>
      <c r="N2845" s="179">
        <f>'ZE Download'!K272/1000</f>
        <v>73.378854000000004</v>
      </c>
      <c r="O2845" s="179">
        <f>'ZE Download'!L272/1000</f>
        <v>30.743582999999997</v>
      </c>
      <c r="P2845" s="179">
        <f>'ZE Download'!M272/1000</f>
        <v>40.939833</v>
      </c>
      <c r="Q2845" s="179">
        <f>'ZE Download'!N272/1000</f>
        <v>6.0994380000000001</v>
      </c>
      <c r="R2845" s="179">
        <f>'ZE Download'!P272/1000</f>
        <v>0</v>
      </c>
      <c r="S2845" s="180">
        <f>'ZE Download'!J272/1000</f>
        <v>289.16312499999998</v>
      </c>
      <c r="T2845" s="180">
        <f>-'ZE Download'!Z272/1000</f>
        <v>0</v>
      </c>
      <c r="V2845" s="24">
        <f t="shared" si="332"/>
        <v>1788.122083</v>
      </c>
      <c r="X2845" s="5">
        <f t="shared" si="338"/>
        <v>77.899999999999991</v>
      </c>
      <c r="Z2845" s="20">
        <f t="shared" si="333"/>
        <v>1866.0220830000001</v>
      </c>
      <c r="AA2845" s="59">
        <f t="shared" si="337"/>
        <v>42856</v>
      </c>
      <c r="AB2845" s="136">
        <f>'ZE Download'!Q272/1000</f>
        <v>122.672</v>
      </c>
      <c r="AC2845" s="179">
        <f>'ZE Download'!R272/1000</f>
        <v>238.08420800000002</v>
      </c>
      <c r="AD2845" s="179">
        <f>'ZE Download'!S272/1000</f>
        <v>429.63241700000003</v>
      </c>
      <c r="AE2845" s="179">
        <f>'ZE Download'!T272/1000</f>
        <v>502.23391700000002</v>
      </c>
      <c r="AF2845" s="179">
        <f>'ZE Download'!U272/1000</f>
        <v>221.30491699999999</v>
      </c>
      <c r="AG2845" s="179">
        <f>'ZE Download'!V272/1000</f>
        <v>0</v>
      </c>
      <c r="AH2845" s="179">
        <f>'ZE Download'!W272/1000</f>
        <v>105.05172900000001</v>
      </c>
      <c r="AI2845" s="28">
        <f t="shared" si="339"/>
        <v>0</v>
      </c>
      <c r="AJ2845" s="179">
        <f>'ZE Download'!X272/1000</f>
        <v>9.2704580000000014</v>
      </c>
      <c r="AK2845" s="179">
        <f t="shared" si="330"/>
        <v>0</v>
      </c>
      <c r="AL2845" s="35">
        <f>'ZE Download'!Y272/1000</f>
        <v>0</v>
      </c>
      <c r="AM2845" s="35"/>
      <c r="AN2845" s="28"/>
      <c r="AQ2845" s="24">
        <f t="shared" si="335"/>
        <v>1628.249646</v>
      </c>
      <c r="AS2845" s="47">
        <f t="shared" si="329"/>
        <v>305.55</v>
      </c>
      <c r="AU2845" s="20">
        <f t="shared" si="334"/>
        <v>1933.7996459999999</v>
      </c>
      <c r="AW2845" s="20">
        <f t="shared" si="331"/>
        <v>-67.777562999999873</v>
      </c>
    </row>
    <row r="2846" spans="1:51" x14ac:dyDescent="0.25">
      <c r="A2846" t="str">
        <f>VLOOKUP($B2846,'Cushing Balance'!$C$2:$E$500,3,TRUE)</f>
        <v>172017</v>
      </c>
      <c r="B2846" s="38">
        <v>42857</v>
      </c>
      <c r="C2846" s="32"/>
      <c r="D2846" s="136">
        <f>'ZE Download'!B273/1000</f>
        <v>683.67558299999996</v>
      </c>
      <c r="E2846" s="179">
        <f>'ZE Download'!C273/1000</f>
        <v>145.979062</v>
      </c>
      <c r="F2846" s="179">
        <f>'ZE Download'!D273/1000</f>
        <v>303.277083</v>
      </c>
      <c r="G2846" s="28"/>
      <c r="H2846" s="179">
        <f>'ZE Download'!E273/1000</f>
        <v>99.230166999999994</v>
      </c>
      <c r="I2846" s="179">
        <f>'ZE Download'!F273/1000</f>
        <v>57.891311999999999</v>
      </c>
      <c r="J2846" s="179">
        <f>'ZE Download'!G273/1000</f>
        <v>291.90604200000001</v>
      </c>
      <c r="K2846" s="179">
        <f>'ZE Download'!H273/1000</f>
        <v>62.305520999999999</v>
      </c>
      <c r="L2846" s="179">
        <f>'ZE Download'!I273/1000</f>
        <v>32.408124999999998</v>
      </c>
      <c r="M2846" s="180">
        <f t="shared" si="336"/>
        <v>189.50049999999999</v>
      </c>
      <c r="N2846" s="179">
        <f>'ZE Download'!K273/1000</f>
        <v>104.687708</v>
      </c>
      <c r="O2846" s="179">
        <f>'ZE Download'!L273/1000</f>
        <v>37.204478999999999</v>
      </c>
      <c r="P2846" s="179">
        <f>'ZE Download'!M273/1000</f>
        <v>20.353667000000002</v>
      </c>
      <c r="Q2846" s="179">
        <f>'ZE Download'!N273/1000</f>
        <v>4.8140000000000001</v>
      </c>
      <c r="R2846" s="179">
        <f>'ZE Download'!P273/1000</f>
        <v>0</v>
      </c>
      <c r="S2846" s="180">
        <f>'ZE Download'!J273/1000</f>
        <v>189.50049999999999</v>
      </c>
      <c r="T2846" s="180">
        <f>-'ZE Download'!Z273/1000</f>
        <v>0</v>
      </c>
      <c r="V2846" s="24">
        <f t="shared" si="332"/>
        <v>2033.2332489999999</v>
      </c>
      <c r="X2846" s="5">
        <f t="shared" si="338"/>
        <v>77.899999999999991</v>
      </c>
      <c r="Z2846" s="20">
        <f t="shared" si="333"/>
        <v>2111.133249</v>
      </c>
      <c r="AA2846" s="59">
        <f t="shared" si="337"/>
        <v>42857</v>
      </c>
      <c r="AB2846" s="136">
        <f>'ZE Download'!Q273/1000</f>
        <v>106.588729</v>
      </c>
      <c r="AC2846" s="179">
        <f>'ZE Download'!R273/1000</f>
        <v>354.33527100000003</v>
      </c>
      <c r="AD2846" s="179">
        <f>'ZE Download'!S273/1000</f>
        <v>438.53845799999999</v>
      </c>
      <c r="AE2846" s="179">
        <f>'ZE Download'!T273/1000</f>
        <v>454.36370799999997</v>
      </c>
      <c r="AF2846" s="179">
        <f>'ZE Download'!U273/1000</f>
        <v>218.99991699999998</v>
      </c>
      <c r="AG2846" s="179">
        <f>'ZE Download'!V273/1000</f>
        <v>0</v>
      </c>
      <c r="AH2846" s="179">
        <f>'ZE Download'!W273/1000</f>
        <v>29.699604000000001</v>
      </c>
      <c r="AI2846" s="28">
        <f t="shared" si="339"/>
        <v>0</v>
      </c>
      <c r="AJ2846" s="179">
        <f>'ZE Download'!X273/1000</f>
        <v>17.087979000000001</v>
      </c>
      <c r="AK2846" s="179">
        <f t="shared" si="330"/>
        <v>0</v>
      </c>
      <c r="AL2846" s="35">
        <f>'ZE Download'!Y273/1000</f>
        <v>0</v>
      </c>
      <c r="AM2846" s="35"/>
      <c r="AN2846" s="28"/>
      <c r="AQ2846" s="24">
        <f t="shared" si="335"/>
        <v>1619.6136659999997</v>
      </c>
      <c r="AS2846" s="47">
        <f t="shared" si="329"/>
        <v>305.55</v>
      </c>
      <c r="AU2846" s="20">
        <f t="shared" si="334"/>
        <v>1925.1636659999997</v>
      </c>
      <c r="AW2846" s="20">
        <f t="shared" si="331"/>
        <v>185.96958300000028</v>
      </c>
    </row>
    <row r="2847" spans="1:51" x14ac:dyDescent="0.25">
      <c r="A2847" t="str">
        <f>VLOOKUP($B2847,'Cushing Balance'!$C$2:$E$500,3,TRUE)</f>
        <v>172017</v>
      </c>
      <c r="B2847" s="38">
        <v>42858</v>
      </c>
      <c r="C2847" s="32"/>
      <c r="D2847" s="136">
        <f>'ZE Download'!B274/1000</f>
        <v>683.972083</v>
      </c>
      <c r="E2847" s="179">
        <f>'ZE Download'!C274/1000</f>
        <v>171.580479</v>
      </c>
      <c r="F2847" s="179">
        <f>'ZE Download'!D274/1000</f>
        <v>281.29424999999998</v>
      </c>
      <c r="G2847" s="28"/>
      <c r="H2847" s="179">
        <f>'ZE Download'!E274/1000</f>
        <v>98.601375000000004</v>
      </c>
      <c r="I2847" s="179">
        <f>'ZE Download'!F274/1000</f>
        <v>27.324938</v>
      </c>
      <c r="J2847" s="179">
        <f>'ZE Download'!G274/1000</f>
        <v>293.16502100000002</v>
      </c>
      <c r="K2847" s="179">
        <f>'ZE Download'!H274/1000</f>
        <v>57.674542000000002</v>
      </c>
      <c r="L2847" s="179">
        <f>'ZE Download'!I274/1000</f>
        <v>30.414604000000001</v>
      </c>
      <c r="M2847" s="180">
        <f t="shared" si="336"/>
        <v>145.53189600000002</v>
      </c>
      <c r="N2847" s="179">
        <f>'ZE Download'!K274/1000</f>
        <v>33.710999999999999</v>
      </c>
      <c r="O2847" s="179">
        <f>'ZE Download'!L274/1000</f>
        <v>30.604687999999999</v>
      </c>
      <c r="P2847" s="179">
        <f>'ZE Download'!M274/1000</f>
        <v>7.2858329999999993</v>
      </c>
      <c r="Q2847" s="179">
        <f>'ZE Download'!N274/1000</f>
        <v>5.6521879999999998</v>
      </c>
      <c r="R2847" s="179">
        <f>'ZE Download'!P274/1000</f>
        <v>0</v>
      </c>
      <c r="S2847" s="180">
        <f>'ZE Download'!J274/1000</f>
        <v>145.53189600000002</v>
      </c>
      <c r="T2847" s="180">
        <f>-'ZE Download'!Z274/1000</f>
        <v>0</v>
      </c>
      <c r="V2847" s="24">
        <f t="shared" si="332"/>
        <v>1866.8128969999998</v>
      </c>
      <c r="X2847" s="5">
        <f t="shared" si="338"/>
        <v>77.899999999999991</v>
      </c>
      <c r="Z2847" s="20">
        <f t="shared" si="333"/>
        <v>1944.7128969999999</v>
      </c>
      <c r="AA2847" s="59">
        <f t="shared" si="337"/>
        <v>42858</v>
      </c>
      <c r="AB2847" s="136">
        <f>'ZE Download'!Q274/1000</f>
        <v>111.48614599999999</v>
      </c>
      <c r="AC2847" s="179">
        <f>'ZE Download'!R274/1000</f>
        <v>361.89150000000001</v>
      </c>
      <c r="AD2847" s="179">
        <f>'ZE Download'!S274/1000</f>
        <v>441.62737499999997</v>
      </c>
      <c r="AE2847" s="179">
        <f>'ZE Download'!T274/1000</f>
        <v>526.98497900000007</v>
      </c>
      <c r="AF2847" s="179">
        <f>'ZE Download'!U274/1000</f>
        <v>211.14820800000001</v>
      </c>
      <c r="AG2847" s="179">
        <f>'ZE Download'!V274/1000</f>
        <v>0</v>
      </c>
      <c r="AH2847" s="179">
        <f>'ZE Download'!W274/1000</f>
        <v>40.545311999999996</v>
      </c>
      <c r="AI2847" s="28">
        <f t="shared" si="339"/>
        <v>0</v>
      </c>
      <c r="AJ2847" s="179">
        <f>'ZE Download'!X274/1000</f>
        <v>17.510917000000003</v>
      </c>
      <c r="AK2847" s="179">
        <f t="shared" si="330"/>
        <v>0</v>
      </c>
      <c r="AL2847" s="35">
        <f>'ZE Download'!Y274/1000</f>
        <v>0</v>
      </c>
      <c r="AM2847" s="35"/>
      <c r="AN2847" s="28"/>
      <c r="AQ2847" s="24">
        <f t="shared" si="335"/>
        <v>1711.1944370000001</v>
      </c>
      <c r="AS2847" s="47">
        <f t="shared" si="329"/>
        <v>305.55</v>
      </c>
      <c r="AU2847" s="20">
        <f t="shared" si="334"/>
        <v>2016.7444370000001</v>
      </c>
      <c r="AW2847" s="20">
        <f t="shared" si="331"/>
        <v>-72.031540000000177</v>
      </c>
    </row>
    <row r="2848" spans="1:51" x14ac:dyDescent="0.25">
      <c r="A2848" t="str">
        <f>VLOOKUP($B2848,'Cushing Balance'!$C$2:$E$500,3,TRUE)</f>
        <v>172017</v>
      </c>
      <c r="B2848" s="38">
        <v>42859</v>
      </c>
      <c r="C2848" s="32"/>
      <c r="D2848" s="136">
        <f>'ZE Download'!B275/1000</f>
        <v>378.61783299999996</v>
      </c>
      <c r="E2848" s="179">
        <f>'ZE Download'!C275/1000</f>
        <v>175.26160400000001</v>
      </c>
      <c r="F2848" s="179">
        <f>'ZE Download'!D275/1000</f>
        <v>329.37318800000003</v>
      </c>
      <c r="G2848" s="28"/>
      <c r="H2848" s="179">
        <f>'ZE Download'!E275/1000</f>
        <v>97.895395999999991</v>
      </c>
      <c r="I2848" s="179">
        <f>'ZE Download'!F275/1000</f>
        <v>45.620145999999998</v>
      </c>
      <c r="J2848" s="179">
        <f>'ZE Download'!G275/1000</f>
        <v>280.61472900000001</v>
      </c>
      <c r="K2848" s="179">
        <f>'ZE Download'!H275/1000</f>
        <v>62.510061999999998</v>
      </c>
      <c r="L2848" s="179">
        <f>'ZE Download'!I275/1000</f>
        <v>32.292228999999999</v>
      </c>
      <c r="M2848" s="180">
        <f t="shared" si="336"/>
        <v>239.184146</v>
      </c>
      <c r="N2848" s="179">
        <f>'ZE Download'!K275/1000</f>
        <v>118.49414599999999</v>
      </c>
      <c r="O2848" s="179">
        <f>'ZE Download'!L275/1000</f>
        <v>37.229917</v>
      </c>
      <c r="P2848" s="179">
        <f>'ZE Download'!M275/1000</f>
        <v>24.081167000000001</v>
      </c>
      <c r="Q2848" s="179">
        <f>'ZE Download'!N275/1000</f>
        <v>3.318562</v>
      </c>
      <c r="R2848" s="179">
        <f>'ZE Download'!P275/1000</f>
        <v>0</v>
      </c>
      <c r="S2848" s="180">
        <f>'ZE Download'!J275/1000</f>
        <v>239.184146</v>
      </c>
      <c r="T2848" s="180">
        <f>-'ZE Download'!Z275/1000</f>
        <v>0</v>
      </c>
      <c r="V2848" s="24">
        <f t="shared" si="332"/>
        <v>1824.4931250000002</v>
      </c>
      <c r="X2848" s="5">
        <f t="shared" si="338"/>
        <v>77.899999999999991</v>
      </c>
      <c r="Z2848" s="20">
        <f t="shared" si="333"/>
        <v>1902.3931250000003</v>
      </c>
      <c r="AA2848" s="59">
        <f t="shared" si="337"/>
        <v>42859</v>
      </c>
      <c r="AB2848" s="136">
        <f>'ZE Download'!Q275/1000</f>
        <v>140.679146</v>
      </c>
      <c r="AC2848" s="179">
        <f>'ZE Download'!R275/1000</f>
        <v>255.433042</v>
      </c>
      <c r="AD2848" s="179">
        <f>'ZE Download'!S275/1000</f>
        <v>444.67589600000002</v>
      </c>
      <c r="AE2848" s="179">
        <f>'ZE Download'!T275/1000</f>
        <v>528.22318799999994</v>
      </c>
      <c r="AF2848" s="179">
        <f>'ZE Download'!U275/1000</f>
        <v>223.580479</v>
      </c>
      <c r="AG2848" s="179">
        <f>'ZE Download'!V275/1000</f>
        <v>0</v>
      </c>
      <c r="AH2848" s="179">
        <f>'ZE Download'!W275/1000</f>
        <v>24.261437999999998</v>
      </c>
      <c r="AI2848" s="28">
        <f t="shared" si="339"/>
        <v>0</v>
      </c>
      <c r="AJ2848" s="179">
        <f>'ZE Download'!X275/1000</f>
        <v>16.875083</v>
      </c>
      <c r="AK2848" s="179">
        <f t="shared" si="330"/>
        <v>0</v>
      </c>
      <c r="AL2848" s="35">
        <f>'ZE Download'!Y275/1000</f>
        <v>0</v>
      </c>
      <c r="AM2848" s="35"/>
      <c r="AN2848" s="28"/>
      <c r="AQ2848" s="24">
        <f t="shared" si="335"/>
        <v>1633.7282719999998</v>
      </c>
      <c r="AS2848" s="47">
        <f t="shared" si="329"/>
        <v>305.55</v>
      </c>
      <c r="AU2848" s="20">
        <f t="shared" si="334"/>
        <v>1939.2782719999998</v>
      </c>
      <c r="AW2848" s="20">
        <f t="shared" si="331"/>
        <v>-36.885146999999506</v>
      </c>
    </row>
    <row r="2849" spans="1:51" x14ac:dyDescent="0.25">
      <c r="A2849" t="str">
        <f>VLOOKUP($B2849,'Cushing Balance'!$C$2:$E$500,3,TRUE)</f>
        <v>172017</v>
      </c>
      <c r="B2849" s="38">
        <v>42860</v>
      </c>
      <c r="C2849" s="32"/>
      <c r="D2849" s="136">
        <f>'ZE Download'!B276/1000</f>
        <v>292.53610399999997</v>
      </c>
      <c r="E2849" s="179">
        <f>'ZE Download'!C276/1000</f>
        <v>174.39837499999999</v>
      </c>
      <c r="F2849" s="179">
        <f>'ZE Download'!D276/1000</f>
        <v>292.543812</v>
      </c>
      <c r="G2849" s="28"/>
      <c r="H2849" s="179">
        <f>'ZE Download'!E276/1000</f>
        <v>98.687124999999995</v>
      </c>
      <c r="I2849" s="179">
        <f>'ZE Download'!F276/1000</f>
        <v>44.143500000000003</v>
      </c>
      <c r="J2849" s="179">
        <f>'ZE Download'!G276/1000</f>
        <v>296.210688</v>
      </c>
      <c r="K2849" s="179">
        <f>'ZE Download'!H276/1000</f>
        <v>64.307311999999996</v>
      </c>
      <c r="L2849" s="179">
        <f>'ZE Download'!I276/1000</f>
        <v>32.997624999999999</v>
      </c>
      <c r="M2849" s="180">
        <f t="shared" si="336"/>
        <v>283.31937499999998</v>
      </c>
      <c r="N2849" s="179">
        <f>'ZE Download'!K276/1000</f>
        <v>111.93214599999999</v>
      </c>
      <c r="O2849" s="179">
        <f>'ZE Download'!L276/1000</f>
        <v>37.149124999999998</v>
      </c>
      <c r="P2849" s="179">
        <f>'ZE Download'!M276/1000</f>
        <v>24.291395999999999</v>
      </c>
      <c r="Q2849" s="179">
        <f>'ZE Download'!N276/1000</f>
        <v>8.060333</v>
      </c>
      <c r="R2849" s="179">
        <f>'ZE Download'!P276/1000</f>
        <v>0</v>
      </c>
      <c r="S2849" s="180">
        <f>'ZE Download'!J276/1000</f>
        <v>283.31937499999998</v>
      </c>
      <c r="T2849" s="180">
        <f>-'ZE Download'!Z276/1000</f>
        <v>0</v>
      </c>
      <c r="V2849" s="24">
        <f>SUM(D2849:R2849)</f>
        <v>1760.576916</v>
      </c>
      <c r="X2849" s="5">
        <f t="shared" si="338"/>
        <v>77.899999999999991</v>
      </c>
      <c r="Z2849" s="20">
        <f t="shared" si="333"/>
        <v>1838.4769160000001</v>
      </c>
      <c r="AA2849" s="59">
        <f t="shared" si="337"/>
        <v>42860</v>
      </c>
      <c r="AB2849" s="136">
        <f>'ZE Download'!Q276/1000</f>
        <v>125.692167</v>
      </c>
      <c r="AC2849" s="179">
        <f>'ZE Download'!R276/1000</f>
        <v>369.328979</v>
      </c>
      <c r="AD2849" s="179">
        <f>'ZE Download'!S276/1000</f>
        <v>442.66170799999998</v>
      </c>
      <c r="AE2849" s="179">
        <f>'ZE Download'!T276/1000</f>
        <v>516.08068800000001</v>
      </c>
      <c r="AF2849" s="179">
        <f>'ZE Download'!U276/1000</f>
        <v>223.23320800000002</v>
      </c>
      <c r="AG2849" s="179">
        <f>'ZE Download'!V276/1000</f>
        <v>0</v>
      </c>
      <c r="AH2849" s="179">
        <f>'ZE Download'!W276/1000</f>
        <v>32.227125000000001</v>
      </c>
      <c r="AI2849" s="28">
        <f t="shared" si="339"/>
        <v>0</v>
      </c>
      <c r="AJ2849" s="179">
        <f>'ZE Download'!X276/1000</f>
        <v>6.7253959999999999</v>
      </c>
      <c r="AK2849" s="179">
        <f t="shared" si="330"/>
        <v>0</v>
      </c>
      <c r="AL2849" s="35">
        <f>'ZE Download'!Y276/1000</f>
        <v>0</v>
      </c>
      <c r="AM2849" s="35"/>
      <c r="AN2849" s="28"/>
      <c r="AQ2849" s="24">
        <f t="shared" si="335"/>
        <v>1715.9492710000002</v>
      </c>
      <c r="AS2849" s="47">
        <f t="shared" si="329"/>
        <v>305.55</v>
      </c>
      <c r="AU2849" s="20">
        <f t="shared" si="334"/>
        <v>2021.4992710000001</v>
      </c>
      <c r="AW2849" s="20">
        <f t="shared" si="331"/>
        <v>-183.02235500000006</v>
      </c>
    </row>
    <row r="2850" spans="1:51" x14ac:dyDescent="0.25">
      <c r="A2850" t="str">
        <f>VLOOKUP($B2850,'Cushing Balance'!$C$2:$E$500,3,TRUE)</f>
        <v>182017</v>
      </c>
      <c r="B2850" s="38">
        <v>42861</v>
      </c>
      <c r="C2850" s="32"/>
      <c r="D2850" s="136">
        <f>'ZE Download'!B277/1000</f>
        <v>664.52250000000004</v>
      </c>
      <c r="E2850" s="179">
        <f>'ZE Download'!C277/1000</f>
        <v>172.33754199999998</v>
      </c>
      <c r="F2850" s="179">
        <f>'ZE Download'!D277/1000</f>
        <v>215.24543800000001</v>
      </c>
      <c r="G2850" s="28"/>
      <c r="H2850" s="179">
        <f>'ZE Download'!E277/1000</f>
        <v>99.434542000000008</v>
      </c>
      <c r="I2850" s="179">
        <f>'ZE Download'!F277/1000</f>
        <v>15.557979</v>
      </c>
      <c r="J2850" s="179">
        <f>'ZE Download'!G277/1000</f>
        <v>281.96108299999997</v>
      </c>
      <c r="K2850" s="179">
        <f>'ZE Download'!H277/1000</f>
        <v>77.930188000000001</v>
      </c>
      <c r="L2850" s="179">
        <f>'ZE Download'!I277/1000</f>
        <v>32.953938000000001</v>
      </c>
      <c r="M2850" s="180">
        <f t="shared" si="336"/>
        <v>124.28108300000002</v>
      </c>
      <c r="N2850" s="179">
        <f>'ZE Download'!K277/1000</f>
        <v>118.464083</v>
      </c>
      <c r="O2850" s="179">
        <f>'ZE Download'!L277/1000</f>
        <v>37.597354000000003</v>
      </c>
      <c r="P2850" s="179">
        <f>'ZE Download'!M277/1000</f>
        <v>27.361999999999998</v>
      </c>
      <c r="Q2850" s="179">
        <f>'ZE Download'!N277/1000</f>
        <v>9.6495619999999995</v>
      </c>
      <c r="R2850" s="179">
        <f>'ZE Download'!P277/1000</f>
        <v>0</v>
      </c>
      <c r="S2850" s="180">
        <f>'ZE Download'!J277/1000</f>
        <v>280.87900000000002</v>
      </c>
      <c r="T2850" s="180">
        <f>-'ZE Download'!Z277/1000</f>
        <v>-156.597917</v>
      </c>
      <c r="V2850" s="24">
        <f t="shared" si="332"/>
        <v>1877.2972920000002</v>
      </c>
      <c r="X2850" s="5">
        <f t="shared" si="338"/>
        <v>77.899999999999991</v>
      </c>
      <c r="Z2850" s="20">
        <f t="shared" si="333"/>
        <v>1955.1972920000003</v>
      </c>
      <c r="AA2850" s="59">
        <f t="shared" si="337"/>
        <v>42861</v>
      </c>
      <c r="AB2850" s="136">
        <f>'ZE Download'!Q277/1000</f>
        <v>128.906958</v>
      </c>
      <c r="AC2850" s="179">
        <f>'ZE Download'!R277/1000</f>
        <v>343.614667</v>
      </c>
      <c r="AD2850" s="179">
        <f>'ZE Download'!S277/1000</f>
        <v>448.66589600000003</v>
      </c>
      <c r="AE2850" s="179">
        <f>'ZE Download'!T277/1000</f>
        <v>531.18887500000005</v>
      </c>
      <c r="AF2850" s="179">
        <f>'ZE Download'!U277/1000</f>
        <v>213.60977099999999</v>
      </c>
      <c r="AG2850" s="179">
        <f>'ZE Download'!V277/1000</f>
        <v>0</v>
      </c>
      <c r="AH2850" s="179">
        <f>'ZE Download'!W277/1000</f>
        <v>63.264771000000003</v>
      </c>
      <c r="AI2850" s="28">
        <f t="shared" si="339"/>
        <v>0</v>
      </c>
      <c r="AJ2850" s="179">
        <f>'ZE Download'!X277/1000</f>
        <v>0.58495799999999998</v>
      </c>
      <c r="AK2850" s="179">
        <f t="shared" si="330"/>
        <v>0</v>
      </c>
      <c r="AL2850" s="35">
        <f>'ZE Download'!Y277/1000</f>
        <v>12.215667</v>
      </c>
      <c r="AM2850" s="35"/>
      <c r="AN2850" s="28"/>
      <c r="AQ2850" s="24">
        <f t="shared" si="335"/>
        <v>1742.051563</v>
      </c>
      <c r="AS2850" s="47">
        <f t="shared" si="329"/>
        <v>305.55</v>
      </c>
      <c r="AU2850" s="20">
        <f t="shared" si="334"/>
        <v>2047.6015629999999</v>
      </c>
      <c r="AW2850" s="20">
        <f t="shared" si="331"/>
        <v>-92.404270999999653</v>
      </c>
    </row>
    <row r="2851" spans="1:51" x14ac:dyDescent="0.25">
      <c r="A2851" t="str">
        <f>VLOOKUP($B2851,'Cushing Balance'!$C$2:$E$500,3,TRUE)</f>
        <v>182017</v>
      </c>
      <c r="B2851" s="38">
        <v>42862</v>
      </c>
      <c r="C2851" s="32"/>
      <c r="D2851" s="136">
        <f>'ZE Download'!B278/1000</f>
        <v>463.05977100000001</v>
      </c>
      <c r="E2851" s="179">
        <f>'ZE Download'!C278/1000</f>
        <v>170.133792</v>
      </c>
      <c r="F2851" s="179">
        <f>'ZE Download'!D278/1000</f>
        <v>288.232979</v>
      </c>
      <c r="G2851" s="28"/>
      <c r="H2851" s="179">
        <f>'ZE Download'!E278/1000</f>
        <v>98.882895999999988</v>
      </c>
      <c r="I2851" s="179">
        <f>'ZE Download'!F278/1000</f>
        <v>30.782250000000001</v>
      </c>
      <c r="J2851" s="179">
        <f>'ZE Download'!G278/1000</f>
        <v>207.63395800000001</v>
      </c>
      <c r="K2851" s="179">
        <f>'ZE Download'!H278/1000</f>
        <v>71.379354000000006</v>
      </c>
      <c r="L2851" s="179">
        <f>'ZE Download'!I278/1000</f>
        <v>32.973708000000002</v>
      </c>
      <c r="M2851" s="180">
        <f t="shared" si="336"/>
        <v>335.181375</v>
      </c>
      <c r="N2851" s="179">
        <f>'ZE Download'!K278/1000</f>
        <v>118.04718799999999</v>
      </c>
      <c r="O2851" s="179">
        <f>'ZE Download'!L278/1000</f>
        <v>28.361562000000003</v>
      </c>
      <c r="P2851" s="179">
        <f>'ZE Download'!M278/1000</f>
        <v>45.744624999999999</v>
      </c>
      <c r="Q2851" s="179">
        <f>'ZE Download'!N278/1000</f>
        <v>9.824311999999999</v>
      </c>
      <c r="R2851" s="179">
        <f>'ZE Download'!P278/1000</f>
        <v>0</v>
      </c>
      <c r="S2851" s="180">
        <f>'ZE Download'!J278/1000</f>
        <v>335.181375</v>
      </c>
      <c r="T2851" s="180">
        <f>-'ZE Download'!Z278/1000</f>
        <v>0</v>
      </c>
      <c r="V2851" s="24">
        <f t="shared" si="332"/>
        <v>1900.2377699999997</v>
      </c>
      <c r="X2851" s="5">
        <f t="shared" si="338"/>
        <v>77.899999999999991</v>
      </c>
      <c r="Z2851" s="20">
        <f t="shared" si="333"/>
        <v>1978.1377699999998</v>
      </c>
      <c r="AA2851" s="59">
        <f t="shared" si="337"/>
        <v>42862</v>
      </c>
      <c r="AB2851" s="136">
        <f>'ZE Download'!Q278/1000</f>
        <v>54.656770999999999</v>
      </c>
      <c r="AC2851" s="179">
        <f>'ZE Download'!R278/1000</f>
        <v>226.85312500000001</v>
      </c>
      <c r="AD2851" s="179">
        <f>'ZE Download'!S278/1000</f>
        <v>447.72868800000003</v>
      </c>
      <c r="AE2851" s="179">
        <f>'ZE Download'!T278/1000</f>
        <v>521.67504199999996</v>
      </c>
      <c r="AF2851" s="179">
        <f>'ZE Download'!U278/1000</f>
        <v>223.90924999999999</v>
      </c>
      <c r="AG2851" s="179">
        <f>'ZE Download'!V278/1000</f>
        <v>0</v>
      </c>
      <c r="AH2851" s="179">
        <f>'ZE Download'!W278/1000</f>
        <v>56.728000000000002</v>
      </c>
      <c r="AI2851" s="28">
        <f t="shared" si="339"/>
        <v>0</v>
      </c>
      <c r="AJ2851" s="179">
        <f>'ZE Download'!X278/1000</f>
        <v>0.40550000000000003</v>
      </c>
      <c r="AK2851" s="179">
        <f t="shared" si="330"/>
        <v>0</v>
      </c>
      <c r="AL2851" s="35">
        <f>'ZE Download'!Y278/1000</f>
        <v>26.046875</v>
      </c>
      <c r="AM2851" s="35"/>
      <c r="AN2851" s="28"/>
      <c r="AQ2851" s="24">
        <f t="shared" si="335"/>
        <v>1558.0032510000001</v>
      </c>
      <c r="AS2851" s="47">
        <f t="shared" si="329"/>
        <v>305.55</v>
      </c>
      <c r="AU2851" s="20">
        <f t="shared" si="334"/>
        <v>1863.553251</v>
      </c>
      <c r="AW2851" s="20">
        <f t="shared" si="331"/>
        <v>114.58451899999977</v>
      </c>
    </row>
    <row r="2852" spans="1:51" x14ac:dyDescent="0.25">
      <c r="A2852" t="str">
        <f>VLOOKUP($B2852,'Cushing Balance'!$C$2:$E$500,3,TRUE)</f>
        <v>182017</v>
      </c>
      <c r="B2852" s="38">
        <v>42863</v>
      </c>
      <c r="C2852" s="32"/>
      <c r="D2852" s="136">
        <f>'ZE Download'!B279/1000</f>
        <v>442.08079200000003</v>
      </c>
      <c r="E2852" s="179">
        <f>'ZE Download'!C279/1000</f>
        <v>172.417438</v>
      </c>
      <c r="F2852" s="179">
        <f>'ZE Download'!D279/1000</f>
        <v>322.60847899999999</v>
      </c>
      <c r="G2852" s="28"/>
      <c r="H2852" s="179">
        <f>'ZE Download'!E279/1000</f>
        <v>116.99885400000001</v>
      </c>
      <c r="I2852" s="179">
        <f>'ZE Download'!F279/1000</f>
        <v>70.109938</v>
      </c>
      <c r="J2852" s="179">
        <f>'ZE Download'!G279/1000</f>
        <v>210.683438</v>
      </c>
      <c r="K2852" s="179">
        <f>'ZE Download'!H279/1000</f>
        <v>78.611999999999995</v>
      </c>
      <c r="L2852" s="179">
        <f>'ZE Download'!I279/1000</f>
        <v>32.554729000000002</v>
      </c>
      <c r="M2852" s="180">
        <f t="shared" si="336"/>
        <v>189.44737499999999</v>
      </c>
      <c r="N2852" s="179">
        <f>'ZE Download'!K279/1000</f>
        <v>117.774542</v>
      </c>
      <c r="O2852" s="179">
        <f>'ZE Download'!L279/1000</f>
        <v>37.131188000000002</v>
      </c>
      <c r="P2852" s="179">
        <f>'ZE Download'!M279/1000</f>
        <v>42.290646000000002</v>
      </c>
      <c r="Q2852" s="179">
        <f>'ZE Download'!N279/1000</f>
        <v>6.701333</v>
      </c>
      <c r="R2852" s="179">
        <f>'ZE Download'!P279/1000</f>
        <v>0</v>
      </c>
      <c r="S2852" s="180">
        <f>'ZE Download'!J279/1000</f>
        <v>189.44737499999999</v>
      </c>
      <c r="T2852" s="180">
        <f>-'ZE Download'!Z279/1000</f>
        <v>0</v>
      </c>
      <c r="V2852" s="24">
        <f t="shared" si="332"/>
        <v>1839.410752</v>
      </c>
      <c r="X2852" s="5">
        <f t="shared" si="338"/>
        <v>77.899999999999991</v>
      </c>
      <c r="Z2852" s="20">
        <f t="shared" si="333"/>
        <v>1917.3107520000001</v>
      </c>
      <c r="AA2852" s="59">
        <f t="shared" si="337"/>
        <v>42863</v>
      </c>
      <c r="AB2852" s="136">
        <f>'ZE Download'!Q279/1000</f>
        <v>101.32210400000001</v>
      </c>
      <c r="AC2852" s="179">
        <f>'ZE Download'!R279/1000</f>
        <v>361.24027100000001</v>
      </c>
      <c r="AD2852" s="179">
        <f>'ZE Download'!S279/1000</f>
        <v>448.32035400000001</v>
      </c>
      <c r="AE2852" s="179">
        <f>'ZE Download'!T279/1000</f>
        <v>512.23252100000002</v>
      </c>
      <c r="AF2852" s="179">
        <f>'ZE Download'!U279/1000</f>
        <v>215.374854</v>
      </c>
      <c r="AG2852" s="179">
        <f>'ZE Download'!V279/1000</f>
        <v>3.217708</v>
      </c>
      <c r="AH2852" s="179">
        <f>'ZE Download'!W279/1000</f>
        <v>24.586812000000002</v>
      </c>
      <c r="AI2852" s="28">
        <f t="shared" si="339"/>
        <v>0</v>
      </c>
      <c r="AJ2852" s="179">
        <f>'ZE Download'!X279/1000</f>
        <v>11.645708000000001</v>
      </c>
      <c r="AK2852" s="179">
        <f t="shared" si="330"/>
        <v>0</v>
      </c>
      <c r="AL2852" s="35">
        <f>'ZE Download'!Y279/1000</f>
        <v>41.944645999999999</v>
      </c>
      <c r="AM2852" s="35"/>
      <c r="AN2852" s="28"/>
      <c r="AQ2852" s="24">
        <f t="shared" si="335"/>
        <v>1719.8849779999998</v>
      </c>
      <c r="AS2852" s="47">
        <f t="shared" si="329"/>
        <v>305.55</v>
      </c>
      <c r="AU2852" s="20">
        <f t="shared" si="334"/>
        <v>2025.4349779999998</v>
      </c>
      <c r="AW2852" s="20">
        <f t="shared" si="331"/>
        <v>-108.12422599999968</v>
      </c>
    </row>
    <row r="2853" spans="1:51" x14ac:dyDescent="0.25">
      <c r="A2853" t="str">
        <f>VLOOKUP($B2853,'Cushing Balance'!$C$2:$E$500,3,TRUE)</f>
        <v>182017</v>
      </c>
      <c r="B2853" s="38">
        <v>42864</v>
      </c>
      <c r="C2853" s="32"/>
      <c r="D2853" s="136">
        <f>'ZE Download'!B280/1000</f>
        <v>451.10454200000004</v>
      </c>
      <c r="E2853" s="179">
        <f>'ZE Download'!C280/1000</f>
        <v>171.79750000000001</v>
      </c>
      <c r="F2853" s="179">
        <f>'ZE Download'!D280/1000</f>
        <v>301.034854</v>
      </c>
      <c r="G2853" s="28"/>
      <c r="H2853" s="179">
        <f>'ZE Download'!E280/1000</f>
        <v>91.992895999999988</v>
      </c>
      <c r="I2853" s="179">
        <f>'ZE Download'!F280/1000</f>
        <v>42.989229000000002</v>
      </c>
      <c r="J2853" s="179">
        <f>'ZE Download'!G280/1000</f>
        <v>207.59885399999999</v>
      </c>
      <c r="K2853" s="179">
        <f>'ZE Download'!H280/1000</f>
        <v>72.352229000000008</v>
      </c>
      <c r="L2853" s="179">
        <f>'ZE Download'!I280/1000</f>
        <v>33.182375</v>
      </c>
      <c r="M2853" s="180">
        <f t="shared" si="336"/>
        <v>151.193896</v>
      </c>
      <c r="N2853" s="179">
        <f>'ZE Download'!K280/1000</f>
        <v>117.73929200000001</v>
      </c>
      <c r="O2853" s="179">
        <f>'ZE Download'!L280/1000</f>
        <v>37.189</v>
      </c>
      <c r="P2853" s="179">
        <f>'ZE Download'!M280/1000</f>
        <v>42.133229</v>
      </c>
      <c r="Q2853" s="179">
        <f>'ZE Download'!N280/1000</f>
        <v>3.1811880000000001</v>
      </c>
      <c r="R2853" s="179">
        <f>'ZE Download'!P280/1000</f>
        <v>0</v>
      </c>
      <c r="S2853" s="180">
        <f>'ZE Download'!J280/1000</f>
        <v>151.193896</v>
      </c>
      <c r="T2853" s="180">
        <f>-'ZE Download'!Z280/1000</f>
        <v>0</v>
      </c>
      <c r="V2853" s="24">
        <f t="shared" si="332"/>
        <v>1723.4890840000003</v>
      </c>
      <c r="X2853" s="5">
        <f t="shared" si="338"/>
        <v>77.899999999999991</v>
      </c>
      <c r="Z2853" s="20">
        <f t="shared" si="333"/>
        <v>1801.3890840000004</v>
      </c>
      <c r="AA2853" s="59">
        <f t="shared" si="337"/>
        <v>42864</v>
      </c>
      <c r="AB2853" s="136">
        <f>'ZE Download'!Q280/1000</f>
        <v>119.65222900000001</v>
      </c>
      <c r="AC2853" s="179">
        <f>'ZE Download'!R280/1000</f>
        <v>202.596146</v>
      </c>
      <c r="AD2853" s="179">
        <f>'ZE Download'!S280/1000</f>
        <v>386.871396</v>
      </c>
      <c r="AE2853" s="179">
        <f>'ZE Download'!T280/1000</f>
        <v>506.01343800000001</v>
      </c>
      <c r="AF2853" s="179">
        <f>'ZE Download'!U280/1000</f>
        <v>223.51191699999998</v>
      </c>
      <c r="AG2853" s="179">
        <f>'ZE Download'!V280/1000</f>
        <v>6.8629790000000002</v>
      </c>
      <c r="AH2853" s="179">
        <f>'ZE Download'!W280/1000</f>
        <v>35.010728999999998</v>
      </c>
      <c r="AI2853" s="28">
        <f t="shared" si="339"/>
        <v>0</v>
      </c>
      <c r="AJ2853" s="179">
        <f>'ZE Download'!X280/1000</f>
        <v>17.186271000000001</v>
      </c>
      <c r="AK2853" s="179">
        <f t="shared" si="330"/>
        <v>0</v>
      </c>
      <c r="AL2853" s="35">
        <f>'ZE Download'!Y280/1000</f>
        <v>56.918188000000001</v>
      </c>
      <c r="AM2853" s="35"/>
      <c r="AN2853" s="28"/>
      <c r="AQ2853" s="24">
        <f t="shared" si="335"/>
        <v>1554.6232930000003</v>
      </c>
      <c r="AS2853" s="47">
        <f t="shared" si="329"/>
        <v>305.55</v>
      </c>
      <c r="AU2853" s="20">
        <f t="shared" si="334"/>
        <v>1860.1732930000003</v>
      </c>
      <c r="AW2853" s="20">
        <f t="shared" si="331"/>
        <v>-58.784208999999919</v>
      </c>
    </row>
    <row r="2854" spans="1:51" x14ac:dyDescent="0.25">
      <c r="A2854" t="str">
        <f>VLOOKUP($B2854,'Cushing Balance'!$C$2:$E$500,3,TRUE)</f>
        <v>182017</v>
      </c>
      <c r="B2854" s="38">
        <v>42865</v>
      </c>
      <c r="C2854" s="32"/>
      <c r="D2854" s="136">
        <f>'ZE Download'!B281/1000</f>
        <v>320.77216700000002</v>
      </c>
      <c r="E2854" s="179">
        <f>'ZE Download'!C281/1000</f>
        <v>174.10599999999999</v>
      </c>
      <c r="F2854" s="179">
        <f>'ZE Download'!D281/1000</f>
        <v>59.857917</v>
      </c>
      <c r="G2854" s="28"/>
      <c r="H2854" s="179">
        <f>'ZE Download'!E281/1000</f>
        <v>98.650770999999992</v>
      </c>
      <c r="I2854" s="179">
        <f>'ZE Download'!F281/1000</f>
        <v>63.730832999999997</v>
      </c>
      <c r="J2854" s="179">
        <f>'ZE Download'!G281/1000</f>
        <v>208.04374999999999</v>
      </c>
      <c r="K2854" s="179">
        <f>'ZE Download'!H281/1000</f>
        <v>64.169396000000006</v>
      </c>
      <c r="L2854" s="179">
        <f>'ZE Download'!I281/1000</f>
        <v>31.638917000000003</v>
      </c>
      <c r="M2854" s="180">
        <f t="shared" si="336"/>
        <v>242.28527099999999</v>
      </c>
      <c r="N2854" s="179">
        <f>'ZE Download'!K281/1000</f>
        <v>108.39170799999999</v>
      </c>
      <c r="O2854" s="179">
        <f>'ZE Download'!L281/1000</f>
        <v>36.896396000000003</v>
      </c>
      <c r="P2854" s="179">
        <f>'ZE Download'!M281/1000</f>
        <v>43.753646000000003</v>
      </c>
      <c r="Q2854" s="179">
        <f>'ZE Download'!N281/1000</f>
        <v>3.1755619999999998</v>
      </c>
      <c r="R2854" s="179">
        <f>'ZE Download'!P281/1000</f>
        <v>0</v>
      </c>
      <c r="S2854" s="180">
        <f>'ZE Download'!J281/1000</f>
        <v>242.28527099999999</v>
      </c>
      <c r="T2854" s="180">
        <f>-'ZE Download'!Z281/1000</f>
        <v>0</v>
      </c>
      <c r="V2854" s="24">
        <f t="shared" si="332"/>
        <v>1455.472334</v>
      </c>
      <c r="X2854" s="5">
        <f t="shared" si="338"/>
        <v>77.899999999999991</v>
      </c>
      <c r="Z2854" s="20">
        <f t="shared" si="333"/>
        <v>1533.3723340000001</v>
      </c>
      <c r="AA2854" s="59">
        <f t="shared" si="337"/>
        <v>42865</v>
      </c>
      <c r="AB2854" s="136">
        <f>'ZE Download'!Q281/1000</f>
        <v>39.363624999999999</v>
      </c>
      <c r="AC2854" s="179">
        <f>'ZE Download'!R281/1000</f>
        <v>301.01697899999999</v>
      </c>
      <c r="AD2854" s="179">
        <f>'ZE Download'!S281/1000</f>
        <v>348.94202100000001</v>
      </c>
      <c r="AE2854" s="179">
        <f>'ZE Download'!T281/1000</f>
        <v>509.864104</v>
      </c>
      <c r="AF2854" s="179">
        <f>'ZE Download'!U281/1000</f>
        <v>223.50118799999998</v>
      </c>
      <c r="AG2854" s="179">
        <f>'ZE Download'!V281/1000</f>
        <v>23.702917000000003</v>
      </c>
      <c r="AH2854" s="179">
        <f>'ZE Download'!W281/1000</f>
        <v>64.293542000000002</v>
      </c>
      <c r="AI2854" s="28">
        <f t="shared" si="339"/>
        <v>0</v>
      </c>
      <c r="AJ2854" s="179">
        <f>'ZE Download'!X281/1000</f>
        <v>5.6787920000000005</v>
      </c>
      <c r="AK2854" s="179">
        <f t="shared" si="330"/>
        <v>0</v>
      </c>
      <c r="AL2854" s="35">
        <f>'ZE Download'!Y281/1000</f>
        <v>0</v>
      </c>
      <c r="AM2854" s="35"/>
      <c r="AN2854" s="28"/>
      <c r="AQ2854" s="24">
        <f t="shared" si="335"/>
        <v>1516.3631680000001</v>
      </c>
      <c r="AS2854" s="47">
        <f t="shared" si="329"/>
        <v>305.55</v>
      </c>
      <c r="AU2854" s="20">
        <f t="shared" si="334"/>
        <v>1821.913168</v>
      </c>
      <c r="AW2854" s="20">
        <f t="shared" si="331"/>
        <v>-288.5408339999999</v>
      </c>
    </row>
    <row r="2855" spans="1:51" x14ac:dyDescent="0.25">
      <c r="A2855" t="str">
        <f>VLOOKUP($B2855,'Cushing Balance'!$C$2:$E$500,3,TRUE)</f>
        <v>182017</v>
      </c>
      <c r="B2855" s="38">
        <v>42866</v>
      </c>
      <c r="C2855" s="32"/>
      <c r="D2855" s="136">
        <f>'ZE Download'!B282/1000</f>
        <v>587.98222900000007</v>
      </c>
      <c r="E2855" s="179">
        <f>'ZE Download'!C282/1000</f>
        <v>160.619438</v>
      </c>
      <c r="F2855" s="179">
        <f>'ZE Download'!D282/1000</f>
        <v>157.87468799999999</v>
      </c>
      <c r="G2855" s="28"/>
      <c r="H2855" s="179">
        <f>'ZE Download'!E282/1000</f>
        <v>47.774688000000005</v>
      </c>
      <c r="I2855" s="179">
        <f>'ZE Download'!F282/1000</f>
        <v>41.651125</v>
      </c>
      <c r="J2855" s="179">
        <f>'ZE Download'!G282/1000</f>
        <v>213.22918799999999</v>
      </c>
      <c r="K2855" s="179">
        <f>'ZE Download'!H282/1000</f>
        <v>72.076104000000001</v>
      </c>
      <c r="L2855" s="179">
        <f>'ZE Download'!I282/1000</f>
        <v>32.025770999999999</v>
      </c>
      <c r="M2855" s="180">
        <f t="shared" si="336"/>
        <v>170.00310400000001</v>
      </c>
      <c r="N2855" s="179">
        <f>'ZE Download'!K282/1000</f>
        <v>82.472583</v>
      </c>
      <c r="O2855" s="179">
        <f>'ZE Download'!L282/1000</f>
        <v>34.295292000000003</v>
      </c>
      <c r="P2855" s="179">
        <f>'ZE Download'!M282/1000</f>
        <v>43.296021000000003</v>
      </c>
      <c r="Q2855" s="179">
        <f>'ZE Download'!N282/1000</f>
        <v>5.7229999999999999</v>
      </c>
      <c r="R2855" s="179">
        <f>'ZE Download'!P282/1000</f>
        <v>0</v>
      </c>
      <c r="S2855" s="180">
        <f>'ZE Download'!J282/1000</f>
        <v>267.60477100000003</v>
      </c>
      <c r="T2855" s="180">
        <f>-'ZE Download'!Z282/1000</f>
        <v>-97.601667000000006</v>
      </c>
      <c r="V2855" s="24">
        <f t="shared" si="332"/>
        <v>1649.0232310000001</v>
      </c>
      <c r="X2855" s="5">
        <f t="shared" si="338"/>
        <v>77.899999999999991</v>
      </c>
      <c r="Z2855" s="20">
        <f t="shared" si="333"/>
        <v>1726.9232310000002</v>
      </c>
      <c r="AA2855" s="59">
        <f t="shared" si="337"/>
        <v>42866</v>
      </c>
      <c r="AB2855" s="136">
        <f>'ZE Download'!Q282/1000</f>
        <v>143.86920800000001</v>
      </c>
      <c r="AC2855" s="179">
        <f>'ZE Download'!R282/1000</f>
        <v>314.633667</v>
      </c>
      <c r="AD2855" s="179">
        <f>'ZE Download'!S282/1000</f>
        <v>334.93652100000003</v>
      </c>
      <c r="AE2855" s="179">
        <f>'ZE Download'!T282/1000</f>
        <v>479.03562499999998</v>
      </c>
      <c r="AF2855" s="179">
        <f>'ZE Download'!U282/1000</f>
        <v>220.14949999999999</v>
      </c>
      <c r="AG2855" s="179">
        <f>'ZE Download'!V282/1000</f>
        <v>22.423957999999999</v>
      </c>
      <c r="AH2855" s="179">
        <f>'ZE Download'!W282/1000</f>
        <v>55.396104000000001</v>
      </c>
      <c r="AI2855" s="28">
        <f t="shared" si="339"/>
        <v>0</v>
      </c>
      <c r="AJ2855" s="179">
        <f>'ZE Download'!X282/1000</f>
        <v>3.9789999999999999E-3</v>
      </c>
      <c r="AK2855" s="179">
        <f t="shared" si="330"/>
        <v>0</v>
      </c>
      <c r="AL2855" s="35">
        <f>'ZE Download'!Y282/1000</f>
        <v>25.803875000000001</v>
      </c>
      <c r="AM2855" s="35"/>
      <c r="AN2855" s="28"/>
      <c r="AQ2855" s="24">
        <f t="shared" si="335"/>
        <v>1596.2524370000001</v>
      </c>
      <c r="AS2855" s="47">
        <f t="shared" si="329"/>
        <v>305.55</v>
      </c>
      <c r="AU2855" s="20">
        <f t="shared" si="334"/>
        <v>1901.8024370000001</v>
      </c>
      <c r="AW2855" s="20">
        <f t="shared" si="331"/>
        <v>-174.87920599999984</v>
      </c>
    </row>
    <row r="2856" spans="1:51" x14ac:dyDescent="0.25">
      <c r="A2856" t="str">
        <f>VLOOKUP($B2856,'Cushing Balance'!$C$2:$E$500,3,TRUE)</f>
        <v>182017</v>
      </c>
      <c r="B2856" s="38">
        <v>42867</v>
      </c>
      <c r="C2856" s="32"/>
      <c r="D2856" s="136">
        <f>'ZE Download'!B283/1000</f>
        <v>314.78945799999997</v>
      </c>
      <c r="E2856" s="179">
        <f>'ZE Download'!C283/1000</f>
        <v>172.07468799999998</v>
      </c>
      <c r="F2856" s="179">
        <f>'ZE Download'!D283/1000</f>
        <v>340.649833</v>
      </c>
      <c r="G2856" s="28"/>
      <c r="H2856" s="179">
        <f>'ZE Download'!E283/1000</f>
        <v>97.531520999999998</v>
      </c>
      <c r="I2856" s="179">
        <f>'ZE Download'!F283/1000</f>
        <v>21.406687999999999</v>
      </c>
      <c r="J2856" s="179">
        <f>'ZE Download'!G283/1000</f>
        <v>248.83268799999999</v>
      </c>
      <c r="K2856" s="179">
        <f>'ZE Download'!H283/1000</f>
        <v>69.918207999999993</v>
      </c>
      <c r="L2856" s="179">
        <f>'ZE Download'!I283/1000</f>
        <v>33.156374999999997</v>
      </c>
      <c r="M2856" s="180">
        <f t="shared" si="336"/>
        <v>130.51933400000004</v>
      </c>
      <c r="N2856" s="179">
        <f>'ZE Download'!K283/1000</f>
        <v>20.180146000000001</v>
      </c>
      <c r="O2856" s="179">
        <f>'ZE Download'!L283/1000</f>
        <v>38.047083000000001</v>
      </c>
      <c r="P2856" s="179">
        <f>'ZE Download'!M283/1000</f>
        <v>44.586646000000002</v>
      </c>
      <c r="Q2856" s="179">
        <f>'ZE Download'!N283/1000</f>
        <v>3.3537710000000001</v>
      </c>
      <c r="R2856" s="179">
        <f>'ZE Download'!P283/1000</f>
        <v>0</v>
      </c>
      <c r="S2856" s="180">
        <f>'ZE Download'!J283/1000</f>
        <v>275.05543800000004</v>
      </c>
      <c r="T2856" s="180">
        <f>-'ZE Download'!Z283/1000</f>
        <v>-144.53610399999999</v>
      </c>
      <c r="V2856" s="24">
        <f t="shared" si="332"/>
        <v>1535.046439</v>
      </c>
      <c r="X2856" s="5">
        <f t="shared" si="338"/>
        <v>77.899999999999991</v>
      </c>
      <c r="Z2856" s="20">
        <f t="shared" si="333"/>
        <v>1612.9464390000001</v>
      </c>
      <c r="AA2856" s="59">
        <f t="shared" si="337"/>
        <v>42867</v>
      </c>
      <c r="AB2856" s="136">
        <f>'ZE Download'!Q283/1000</f>
        <v>101.595146</v>
      </c>
      <c r="AC2856" s="179">
        <f>'ZE Download'!R283/1000</f>
        <v>357.49627100000004</v>
      </c>
      <c r="AD2856" s="179">
        <f>'ZE Download'!S283/1000</f>
        <v>343.277062</v>
      </c>
      <c r="AE2856" s="179">
        <f>'ZE Download'!T283/1000</f>
        <v>490.56818800000002</v>
      </c>
      <c r="AF2856" s="179">
        <f>'ZE Download'!U283/1000</f>
        <v>213.07583300000002</v>
      </c>
      <c r="AG2856" s="179">
        <f>'ZE Download'!V283/1000</f>
        <v>13.246646</v>
      </c>
      <c r="AH2856" s="179">
        <f>'ZE Download'!W283/1000</f>
        <v>60.439729</v>
      </c>
      <c r="AI2856" s="28">
        <f t="shared" si="339"/>
        <v>0</v>
      </c>
      <c r="AJ2856" s="179">
        <f>'ZE Download'!X283/1000</f>
        <v>1.2969790000000001</v>
      </c>
      <c r="AK2856" s="179">
        <f t="shared" si="330"/>
        <v>0</v>
      </c>
      <c r="AL2856" s="35">
        <f>'ZE Download'!Y283/1000</f>
        <v>50.077061999999998</v>
      </c>
      <c r="AM2856" s="35"/>
      <c r="AN2856" s="28"/>
      <c r="AQ2856" s="24">
        <f t="shared" si="335"/>
        <v>1631.0729160000001</v>
      </c>
      <c r="AS2856" s="47">
        <f t="shared" si="329"/>
        <v>305.55</v>
      </c>
      <c r="AU2856" s="20">
        <f t="shared" si="334"/>
        <v>1936.622916</v>
      </c>
      <c r="AW2856" s="20">
        <f t="shared" si="331"/>
        <v>-323.67647699999998</v>
      </c>
    </row>
    <row r="2857" spans="1:51" x14ac:dyDescent="0.25">
      <c r="A2857" t="str">
        <f>VLOOKUP($B2857,'Cushing Balance'!$C$2:$E$500,3,TRUE)</f>
        <v>192017</v>
      </c>
      <c r="B2857" s="38">
        <v>42868</v>
      </c>
      <c r="C2857" s="32"/>
      <c r="D2857" s="136">
        <f>'ZE Download'!B284/1000</f>
        <v>567.61722900000007</v>
      </c>
      <c r="E2857" s="179">
        <f>'ZE Download'!C284/1000</f>
        <v>158.49933300000001</v>
      </c>
      <c r="F2857" s="179">
        <f>'ZE Download'!D284/1000</f>
        <v>345.556354</v>
      </c>
      <c r="G2857" s="28"/>
      <c r="H2857" s="179">
        <f>'ZE Download'!E284/1000</f>
        <v>99.97477099999999</v>
      </c>
      <c r="I2857" s="179">
        <f>'ZE Download'!F284/1000</f>
        <v>47.043832999999999</v>
      </c>
      <c r="J2857" s="179">
        <f>'ZE Download'!G284/1000</f>
        <v>286.748042</v>
      </c>
      <c r="K2857" s="179">
        <f>'ZE Download'!H284/1000</f>
        <v>65.086624999999998</v>
      </c>
      <c r="L2857" s="179">
        <f>'ZE Download'!I284/1000</f>
        <v>33.445396000000002</v>
      </c>
      <c r="M2857" s="180">
        <f t="shared" si="336"/>
        <v>315.53358299999996</v>
      </c>
      <c r="N2857" s="179">
        <f>'ZE Download'!K284/1000</f>
        <v>98.00081200000001</v>
      </c>
      <c r="O2857" s="179">
        <f>'ZE Download'!L284/1000</f>
        <v>33.759520999999999</v>
      </c>
      <c r="P2857" s="179">
        <f>'ZE Download'!M284/1000</f>
        <v>48.072811999999999</v>
      </c>
      <c r="Q2857" s="179">
        <f>'ZE Download'!N284/1000</f>
        <v>3.5433330000000001</v>
      </c>
      <c r="R2857" s="179">
        <f>'ZE Download'!P284/1000</f>
        <v>0</v>
      </c>
      <c r="S2857" s="180">
        <f>'ZE Download'!J284/1000</f>
        <v>315.53358299999996</v>
      </c>
      <c r="T2857" s="180">
        <f>-'ZE Download'!Z284/1000</f>
        <v>0</v>
      </c>
      <c r="V2857" s="24">
        <f t="shared" si="332"/>
        <v>2102.8816439999996</v>
      </c>
      <c r="X2857" s="5">
        <f t="shared" si="338"/>
        <v>77.899999999999991</v>
      </c>
      <c r="Z2857" s="20">
        <f t="shared" si="333"/>
        <v>2180.7816439999997</v>
      </c>
      <c r="AA2857" s="59">
        <f t="shared" si="337"/>
        <v>42868</v>
      </c>
      <c r="AB2857" s="136">
        <f>'ZE Download'!Q284/1000</f>
        <v>174.79208300000002</v>
      </c>
      <c r="AC2857" s="179">
        <f>'ZE Download'!R284/1000</f>
        <v>360.92991699999999</v>
      </c>
      <c r="AD2857" s="179">
        <f>'ZE Download'!S284/1000</f>
        <v>393.76683299999996</v>
      </c>
      <c r="AE2857" s="179">
        <f>'ZE Download'!T284/1000</f>
        <v>516.52341699999999</v>
      </c>
      <c r="AF2857" s="179">
        <f>'ZE Download'!U284/1000</f>
        <v>221.422</v>
      </c>
      <c r="AG2857" s="179">
        <f>'ZE Download'!V284/1000</f>
        <v>0</v>
      </c>
      <c r="AH2857" s="179">
        <f>'ZE Download'!W284/1000</f>
        <v>52.309542</v>
      </c>
      <c r="AI2857" s="28">
        <f t="shared" si="339"/>
        <v>0</v>
      </c>
      <c r="AJ2857" s="179">
        <f>'ZE Download'!X284/1000</f>
        <v>11.137416999999999</v>
      </c>
      <c r="AK2857" s="179">
        <f t="shared" si="330"/>
        <v>0</v>
      </c>
      <c r="AL2857" s="35">
        <f>'ZE Download'!Y284/1000</f>
        <v>1.9363330000000001</v>
      </c>
      <c r="AM2857" s="35"/>
      <c r="AN2857" s="28"/>
      <c r="AQ2857" s="24">
        <f t="shared" si="335"/>
        <v>1732.8175419999998</v>
      </c>
      <c r="AS2857" s="47">
        <f t="shared" si="329"/>
        <v>305.55</v>
      </c>
      <c r="AU2857" s="20">
        <f t="shared" si="334"/>
        <v>2038.3675419999997</v>
      </c>
      <c r="AW2857" s="20">
        <f t="shared" si="331"/>
        <v>142.41410199999996</v>
      </c>
    </row>
    <row r="2858" spans="1:51" x14ac:dyDescent="0.25">
      <c r="A2858" t="str">
        <f>VLOOKUP($B2858,'Cushing Balance'!$C$2:$E$500,3,TRUE)</f>
        <v>192017</v>
      </c>
      <c r="B2858" s="38">
        <v>42869</v>
      </c>
      <c r="C2858" s="32"/>
      <c r="D2858" s="136">
        <f>'ZE Download'!B285/1000</f>
        <v>329.36164600000001</v>
      </c>
      <c r="E2858" s="179">
        <f>'ZE Download'!C285/1000</f>
        <v>144.91135399999999</v>
      </c>
      <c r="F2858" s="179">
        <f>'ZE Download'!D285/1000</f>
        <v>326.52687500000002</v>
      </c>
      <c r="G2858" s="28"/>
      <c r="H2858" s="179">
        <f>'ZE Download'!E285/1000</f>
        <v>98.846645999999993</v>
      </c>
      <c r="I2858" s="179">
        <f>'ZE Download'!F285/1000</f>
        <v>61.896917000000002</v>
      </c>
      <c r="J2858" s="179">
        <f>'ZE Download'!G285/1000</f>
        <v>284.813354</v>
      </c>
      <c r="K2858" s="179">
        <f>'ZE Download'!H285/1000</f>
        <v>63.370792000000002</v>
      </c>
      <c r="L2858" s="179">
        <f>'ZE Download'!I285/1000</f>
        <v>33.507103999999998</v>
      </c>
      <c r="M2858" s="180">
        <f t="shared" si="336"/>
        <v>161.45558300000002</v>
      </c>
      <c r="N2858" s="179">
        <f>'ZE Download'!K285/1000</f>
        <v>96.946207999999999</v>
      </c>
      <c r="O2858" s="179">
        <f>'ZE Download'!L285/1000</f>
        <v>36.495667000000005</v>
      </c>
      <c r="P2858" s="179">
        <f>'ZE Download'!M285/1000</f>
        <v>45.697417000000002</v>
      </c>
      <c r="Q2858" s="179">
        <f>'ZE Download'!N285/1000</f>
        <v>3.6370420000000001</v>
      </c>
      <c r="R2858" s="179">
        <f>'ZE Download'!P285/1000</f>
        <v>0</v>
      </c>
      <c r="S2858" s="180">
        <f>'ZE Download'!J285/1000</f>
        <v>161.45558300000002</v>
      </c>
      <c r="T2858" s="180">
        <f>-'ZE Download'!Z285/1000</f>
        <v>0</v>
      </c>
      <c r="V2858" s="24">
        <f t="shared" si="332"/>
        <v>1687.4666050000001</v>
      </c>
      <c r="X2858" s="5">
        <f t="shared" si="338"/>
        <v>77.899999999999991</v>
      </c>
      <c r="Z2858" s="20">
        <f t="shared" si="333"/>
        <v>1765.3666050000002</v>
      </c>
      <c r="AA2858" s="59">
        <f t="shared" si="337"/>
        <v>42869</v>
      </c>
      <c r="AB2858" s="136">
        <f>'ZE Download'!Q285/1000</f>
        <v>117.00610400000001</v>
      </c>
      <c r="AC2858" s="179">
        <f>'ZE Download'!R285/1000</f>
        <v>360.29135400000001</v>
      </c>
      <c r="AD2858" s="179">
        <f>'ZE Download'!S285/1000</f>
        <v>368.04250000000002</v>
      </c>
      <c r="AE2858" s="179">
        <f>'ZE Download'!T285/1000</f>
        <v>530.63320799999997</v>
      </c>
      <c r="AF2858" s="179">
        <f>'ZE Download'!U285/1000</f>
        <v>224.54443799999999</v>
      </c>
      <c r="AG2858" s="179">
        <f>'ZE Download'!V285/1000</f>
        <v>0</v>
      </c>
      <c r="AH2858" s="179">
        <f>'ZE Download'!W285/1000</f>
        <v>51.313042000000003</v>
      </c>
      <c r="AI2858" s="28">
        <f t="shared" si="339"/>
        <v>0</v>
      </c>
      <c r="AJ2858" s="179">
        <f>'ZE Download'!X285/1000</f>
        <v>17.064979000000001</v>
      </c>
      <c r="AK2858" s="179">
        <f t="shared" si="330"/>
        <v>0</v>
      </c>
      <c r="AL2858" s="35">
        <f>'ZE Download'!Y285/1000</f>
        <v>0</v>
      </c>
      <c r="AM2858" s="35"/>
      <c r="AN2858" s="28"/>
      <c r="AQ2858" s="24">
        <f t="shared" si="335"/>
        <v>1668.8956249999999</v>
      </c>
      <c r="AS2858" s="47">
        <f t="shared" si="329"/>
        <v>305.55</v>
      </c>
      <c r="AU2858" s="20">
        <f t="shared" si="334"/>
        <v>1974.4456249999998</v>
      </c>
      <c r="AW2858" s="20">
        <f t="shared" si="331"/>
        <v>-209.07901999999967</v>
      </c>
    </row>
    <row r="2859" spans="1:51" x14ac:dyDescent="0.25">
      <c r="A2859" t="str">
        <f>VLOOKUP($B2859,'Cushing Balance'!$C$2:$E$500,3,TRUE)</f>
        <v>192017</v>
      </c>
      <c r="B2859" s="38">
        <v>42870</v>
      </c>
      <c r="C2859" s="32"/>
      <c r="D2859" s="136">
        <f>'ZE Download'!B286/1000</f>
        <v>144.75035399999999</v>
      </c>
      <c r="E2859" s="179">
        <f>'ZE Download'!C286/1000</f>
        <v>139.14712499999999</v>
      </c>
      <c r="F2859" s="179">
        <f>'ZE Download'!D286/1000</f>
        <v>335.86737499999998</v>
      </c>
      <c r="G2859" s="28"/>
      <c r="H2859" s="179">
        <f>'ZE Download'!E286/1000</f>
        <v>99.061499999999995</v>
      </c>
      <c r="I2859" s="179">
        <f>'ZE Download'!F286/1000</f>
        <v>61.799833</v>
      </c>
      <c r="J2859" s="179">
        <f>'ZE Download'!G286/1000</f>
        <v>290.27104200000002</v>
      </c>
      <c r="K2859" s="179">
        <f>'ZE Download'!H286/1000</f>
        <v>68.191562000000005</v>
      </c>
      <c r="L2859" s="179">
        <f>'ZE Download'!I286/1000</f>
        <v>33.521104000000001</v>
      </c>
      <c r="M2859" s="180">
        <f t="shared" si="336"/>
        <v>151.60612499999999</v>
      </c>
      <c r="N2859" s="179">
        <f>'ZE Download'!K286/1000</f>
        <v>99.011895999999993</v>
      </c>
      <c r="O2859" s="179">
        <f>'ZE Download'!L286/1000</f>
        <v>31.031312000000003</v>
      </c>
      <c r="P2859" s="179">
        <f>'ZE Download'!M286/1000</f>
        <v>47.491811999999996</v>
      </c>
      <c r="Q2859" s="179">
        <f>'ZE Download'!N286/1000</f>
        <v>2.6773539999999998</v>
      </c>
      <c r="R2859" s="179">
        <f>'ZE Download'!P286/1000</f>
        <v>0</v>
      </c>
      <c r="S2859" s="180">
        <f>'ZE Download'!J286/1000</f>
        <v>151.60612499999999</v>
      </c>
      <c r="T2859" s="180">
        <f>-'ZE Download'!Z286/1000</f>
        <v>0</v>
      </c>
      <c r="V2859" s="24">
        <f t="shared" si="332"/>
        <v>1504.428394</v>
      </c>
      <c r="X2859" s="5">
        <f t="shared" si="338"/>
        <v>77.899999999999991</v>
      </c>
      <c r="Z2859" s="20">
        <f t="shared" si="333"/>
        <v>1582.3283940000001</v>
      </c>
      <c r="AA2859" s="59">
        <f t="shared" si="337"/>
        <v>42870</v>
      </c>
      <c r="AB2859" s="136">
        <f>'ZE Download'!Q286/1000</f>
        <v>138.71743799999999</v>
      </c>
      <c r="AC2859" s="179">
        <f>'ZE Download'!R286/1000</f>
        <v>283.53662500000002</v>
      </c>
      <c r="AD2859" s="179">
        <f>'ZE Download'!S286/1000</f>
        <v>357.710396</v>
      </c>
      <c r="AE2859" s="179">
        <f>'ZE Download'!T286/1000</f>
        <v>521.46831199999997</v>
      </c>
      <c r="AF2859" s="179">
        <f>'ZE Download'!U286/1000</f>
        <v>220.56020800000002</v>
      </c>
      <c r="AG2859" s="179">
        <f>'ZE Download'!V286/1000</f>
        <v>0</v>
      </c>
      <c r="AH2859" s="179">
        <f>'ZE Download'!W286/1000</f>
        <v>60.058124999999997</v>
      </c>
      <c r="AI2859" s="28">
        <f t="shared" si="339"/>
        <v>0</v>
      </c>
      <c r="AJ2859" s="179">
        <f>'ZE Download'!X286/1000</f>
        <v>17.134582999999999</v>
      </c>
      <c r="AK2859" s="179">
        <f t="shared" si="330"/>
        <v>0</v>
      </c>
      <c r="AL2859" s="35">
        <f>'ZE Download'!Y286/1000</f>
        <v>18.131603999999999</v>
      </c>
      <c r="AM2859" s="35"/>
      <c r="AN2859" s="28"/>
      <c r="AQ2859" s="24">
        <f t="shared" si="335"/>
        <v>1617.3172910000001</v>
      </c>
      <c r="AS2859" s="47">
        <f t="shared" si="329"/>
        <v>305.55</v>
      </c>
      <c r="AU2859" s="20">
        <f t="shared" si="334"/>
        <v>1922.867291</v>
      </c>
      <c r="AW2859" s="20">
        <f t="shared" si="331"/>
        <v>-340.53889699999991</v>
      </c>
    </row>
    <row r="2860" spans="1:51" x14ac:dyDescent="0.25">
      <c r="A2860" t="str">
        <f>VLOOKUP($B2860,'Cushing Balance'!$C$2:$E$500,3,TRUE)</f>
        <v>192017</v>
      </c>
      <c r="B2860" s="38">
        <v>42871</v>
      </c>
      <c r="C2860" s="32"/>
      <c r="D2860" s="136">
        <f>'ZE Download'!B287/1000</f>
        <v>395.828958</v>
      </c>
      <c r="E2860" s="179">
        <f>'ZE Download'!C287/1000</f>
        <v>143.09741699999998</v>
      </c>
      <c r="F2860" s="179">
        <f>'ZE Download'!D287/1000</f>
        <v>318.846521</v>
      </c>
      <c r="G2860" s="28"/>
      <c r="H2860" s="179">
        <f>'ZE Download'!E287/1000</f>
        <v>98.903499999999994</v>
      </c>
      <c r="I2860" s="179">
        <f>'ZE Download'!F287/1000</f>
        <v>11.135312000000001</v>
      </c>
      <c r="J2860" s="179">
        <f>'ZE Download'!G287/1000</f>
        <v>275.82512500000001</v>
      </c>
      <c r="K2860" s="179">
        <f>'ZE Download'!H287/1000</f>
        <v>66.621624999999995</v>
      </c>
      <c r="L2860" s="179">
        <f>'ZE Download'!I287/1000</f>
        <v>33.625792000000004</v>
      </c>
      <c r="M2860" s="180">
        <f t="shared" ref="M2860:M2891" si="340">S2860+T2860</f>
        <v>236.32264600000002</v>
      </c>
      <c r="N2860" s="179">
        <f>'ZE Download'!K287/1000</f>
        <v>98.946624999999997</v>
      </c>
      <c r="O2860" s="179">
        <f>'ZE Download'!L287/1000</f>
        <v>33.250208000000001</v>
      </c>
      <c r="P2860" s="179">
        <f>'ZE Download'!M287/1000</f>
        <v>45.520603999999999</v>
      </c>
      <c r="Q2860" s="179">
        <f>'ZE Download'!N287/1000</f>
        <v>0.90891699999999997</v>
      </c>
      <c r="R2860" s="179">
        <f>'ZE Download'!P287/1000</f>
        <v>0</v>
      </c>
      <c r="S2860" s="180">
        <f>'ZE Download'!J287/1000</f>
        <v>236.32264600000002</v>
      </c>
      <c r="T2860" s="180">
        <f>-'ZE Download'!Z287/1000</f>
        <v>0</v>
      </c>
      <c r="V2860" s="24">
        <f t="shared" si="332"/>
        <v>1758.8332500000001</v>
      </c>
      <c r="X2860" s="5">
        <f t="shared" si="338"/>
        <v>77.899999999999991</v>
      </c>
      <c r="Z2860" s="20">
        <f t="shared" si="333"/>
        <v>1836.7332500000002</v>
      </c>
      <c r="AA2860" s="59">
        <f t="shared" ref="AA2860:AA2891" si="341">B2860</f>
        <v>42871</v>
      </c>
      <c r="AB2860" s="136">
        <f>'ZE Download'!Q287/1000</f>
        <v>158.96306200000001</v>
      </c>
      <c r="AC2860" s="179">
        <f>'ZE Download'!R287/1000</f>
        <v>190.637271</v>
      </c>
      <c r="AD2860" s="179">
        <f>'ZE Download'!S287/1000</f>
        <v>383.88295799999997</v>
      </c>
      <c r="AE2860" s="179">
        <f>'ZE Download'!T287/1000</f>
        <v>423.09806199999997</v>
      </c>
      <c r="AF2860" s="179">
        <f>'ZE Download'!U287/1000</f>
        <v>220.80247900000001</v>
      </c>
      <c r="AG2860" s="179">
        <f>'ZE Download'!V287/1000</f>
        <v>1.5144790000000001</v>
      </c>
      <c r="AH2860" s="179">
        <f>'ZE Download'!W287/1000</f>
        <v>41.110082999999996</v>
      </c>
      <c r="AI2860" s="28">
        <f t="shared" si="339"/>
        <v>0</v>
      </c>
      <c r="AJ2860" s="179">
        <f>'ZE Download'!X287/1000</f>
        <v>16.904603999999999</v>
      </c>
      <c r="AK2860" s="179">
        <f t="shared" si="330"/>
        <v>0</v>
      </c>
      <c r="AL2860" s="35">
        <f>'ZE Download'!Y287/1000</f>
        <v>0</v>
      </c>
      <c r="AM2860" s="35"/>
      <c r="AN2860" s="28"/>
      <c r="AQ2860" s="24">
        <f t="shared" si="335"/>
        <v>1436.912998</v>
      </c>
      <c r="AS2860" s="47">
        <f t="shared" si="329"/>
        <v>305.55</v>
      </c>
      <c r="AU2860" s="20">
        <f t="shared" si="334"/>
        <v>1742.462998</v>
      </c>
      <c r="AW2860" s="20">
        <f t="shared" si="331"/>
        <v>94.270252000000255</v>
      </c>
    </row>
    <row r="2861" spans="1:51" x14ac:dyDescent="0.25">
      <c r="A2861" t="str">
        <f>VLOOKUP($B2861,'Cushing Balance'!$C$2:$E$500,3,TRUE)</f>
        <v>192017</v>
      </c>
      <c r="B2861" s="38">
        <v>42872</v>
      </c>
      <c r="C2861" s="32"/>
      <c r="D2861" s="136">
        <f>'ZE Download'!B288/1000</f>
        <v>454.821708</v>
      </c>
      <c r="E2861" s="179">
        <f>'ZE Download'!C288/1000</f>
        <v>152.19689600000001</v>
      </c>
      <c r="F2861" s="179">
        <f>'ZE Download'!D288/1000</f>
        <v>310.750854</v>
      </c>
      <c r="G2861" s="28"/>
      <c r="H2861" s="179">
        <f>'ZE Download'!E288/1000</f>
        <v>117.226125</v>
      </c>
      <c r="I2861" s="179">
        <f>'ZE Download'!F288/1000</f>
        <v>58.595354</v>
      </c>
      <c r="J2861" s="179">
        <f>'ZE Download'!G288/1000</f>
        <v>301.56727100000001</v>
      </c>
      <c r="K2861" s="179">
        <f>'ZE Download'!H288/1000</f>
        <v>58.471646</v>
      </c>
      <c r="L2861" s="179">
        <f>'ZE Download'!I288/1000</f>
        <v>33.193083000000001</v>
      </c>
      <c r="M2861" s="180">
        <f t="shared" si="340"/>
        <v>275.50172900000001</v>
      </c>
      <c r="N2861" s="179">
        <f>'ZE Download'!K288/1000</f>
        <v>102.67429200000001</v>
      </c>
      <c r="O2861" s="179">
        <f>'ZE Download'!L288/1000</f>
        <v>35.000042000000001</v>
      </c>
      <c r="P2861" s="179">
        <f>'ZE Download'!M288/1000</f>
        <v>44.971688</v>
      </c>
      <c r="Q2861" s="179">
        <f>'ZE Download'!N288/1000</f>
        <v>3.6778119999999999</v>
      </c>
      <c r="R2861" s="179">
        <f>'ZE Download'!P288/1000</f>
        <v>0</v>
      </c>
      <c r="S2861" s="180">
        <f>'ZE Download'!J288/1000</f>
        <v>275.50172900000001</v>
      </c>
      <c r="T2861" s="180">
        <f>-'ZE Download'!Z288/1000</f>
        <v>0</v>
      </c>
      <c r="V2861" s="24">
        <f t="shared" si="332"/>
        <v>1948.6484999999998</v>
      </c>
      <c r="X2861" s="5">
        <f t="shared" si="338"/>
        <v>77.899999999999991</v>
      </c>
      <c r="Z2861" s="20">
        <f t="shared" si="333"/>
        <v>2026.5484999999999</v>
      </c>
      <c r="AA2861" s="59">
        <f t="shared" si="341"/>
        <v>42872</v>
      </c>
      <c r="AB2861" s="136">
        <f>'ZE Download'!Q288/1000</f>
        <v>158.665333</v>
      </c>
      <c r="AC2861" s="179">
        <f>'ZE Download'!R288/1000</f>
        <v>277.77810399999998</v>
      </c>
      <c r="AD2861" s="179">
        <f>'ZE Download'!S288/1000</f>
        <v>376.57041700000002</v>
      </c>
      <c r="AE2861" s="179">
        <f>'ZE Download'!T288/1000</f>
        <v>482.15493800000002</v>
      </c>
      <c r="AF2861" s="179">
        <f>'ZE Download'!U288/1000</f>
        <v>225.37954199999999</v>
      </c>
      <c r="AG2861" s="179">
        <f>'ZE Download'!V288/1000</f>
        <v>2.0012289999999999</v>
      </c>
      <c r="AH2861" s="179">
        <f>'ZE Download'!W288/1000</f>
        <v>67.379187999999999</v>
      </c>
      <c r="AI2861" s="28">
        <f t="shared" si="339"/>
        <v>0</v>
      </c>
      <c r="AJ2861" s="179">
        <f>'ZE Download'!X288/1000</f>
        <v>6.4483329999999999</v>
      </c>
      <c r="AK2861" s="179">
        <f t="shared" si="330"/>
        <v>0</v>
      </c>
      <c r="AL2861" s="35">
        <f>'ZE Download'!Y288/1000</f>
        <v>62.305728999999999</v>
      </c>
      <c r="AM2861" s="35"/>
      <c r="AN2861" s="28"/>
      <c r="AQ2861" s="24">
        <f t="shared" si="335"/>
        <v>1658.6828129999999</v>
      </c>
      <c r="AS2861" s="47">
        <f t="shared" si="329"/>
        <v>305.55</v>
      </c>
      <c r="AU2861" s="20">
        <f t="shared" si="334"/>
        <v>1964.2328129999999</v>
      </c>
      <c r="AW2861" s="20">
        <f t="shared" si="331"/>
        <v>62.315687000000025</v>
      </c>
    </row>
    <row r="2862" spans="1:51" x14ac:dyDescent="0.25">
      <c r="A2862" t="str">
        <f>VLOOKUP($B2862,'Cushing Balance'!$C$2:$E$500,3,TRUE)</f>
        <v>192017</v>
      </c>
      <c r="B2862" s="38">
        <v>42873</v>
      </c>
      <c r="C2862" s="32"/>
      <c r="D2862" s="136">
        <f>'ZE Download'!B289/1000</f>
        <v>244.59170800000001</v>
      </c>
      <c r="E2862" s="179">
        <f>'ZE Download'!C289/1000</f>
        <v>150.191667</v>
      </c>
      <c r="F2862" s="179">
        <f>'ZE Download'!D289/1000</f>
        <v>300.20377100000002</v>
      </c>
      <c r="G2862" s="28"/>
      <c r="H2862" s="179">
        <f>'ZE Download'!E289/1000</f>
        <v>104.469667</v>
      </c>
      <c r="I2862" s="179">
        <f>'ZE Download'!F289/1000</f>
        <v>32.597082999999998</v>
      </c>
      <c r="J2862" s="179">
        <f>'ZE Download'!G289/1000</f>
        <v>308.97560399999998</v>
      </c>
      <c r="K2862" s="179">
        <f>'ZE Download'!H289/1000</f>
        <v>63.014395999999998</v>
      </c>
      <c r="L2862" s="179">
        <f>'ZE Download'!I289/1000</f>
        <v>30.900728999999998</v>
      </c>
      <c r="M2862" s="180">
        <f t="shared" si="340"/>
        <v>151.19825000000003</v>
      </c>
      <c r="N2862" s="179">
        <f>'ZE Download'!K289/1000</f>
        <v>81.386479000000008</v>
      </c>
      <c r="O2862" s="179">
        <f>'ZE Download'!L289/1000</f>
        <v>33.926791999999999</v>
      </c>
      <c r="P2862" s="179">
        <f>'ZE Download'!M289/1000</f>
        <v>45.659188</v>
      </c>
      <c r="Q2862" s="179">
        <f>'ZE Download'!N289/1000</f>
        <v>2.8630210000000003</v>
      </c>
      <c r="R2862" s="179">
        <f>'ZE Download'!P289/1000</f>
        <v>0</v>
      </c>
      <c r="S2862" s="180">
        <f>'ZE Download'!J289/1000</f>
        <v>265.68450000000001</v>
      </c>
      <c r="T2862" s="180">
        <f>-'ZE Download'!Z289/1000</f>
        <v>-114.48625</v>
      </c>
      <c r="V2862" s="24">
        <f t="shared" si="332"/>
        <v>1549.978355</v>
      </c>
      <c r="X2862" s="5">
        <f t="shared" si="338"/>
        <v>77.899999999999991</v>
      </c>
      <c r="Z2862" s="20">
        <f t="shared" si="333"/>
        <v>1627.8783550000001</v>
      </c>
      <c r="AA2862" s="59">
        <f t="shared" si="341"/>
        <v>42873</v>
      </c>
      <c r="AB2862" s="136">
        <f>'ZE Download'!Q289/1000</f>
        <v>108.059771</v>
      </c>
      <c r="AC2862" s="179">
        <f>'ZE Download'!R289/1000</f>
        <v>318.26110399999999</v>
      </c>
      <c r="AD2862" s="179">
        <f>'ZE Download'!S289/1000</f>
        <v>375.76041700000002</v>
      </c>
      <c r="AE2862" s="179">
        <f>'ZE Download'!T289/1000</f>
        <v>496.32062500000001</v>
      </c>
      <c r="AF2862" s="179">
        <f>'ZE Download'!U289/1000</f>
        <v>223.20643799999999</v>
      </c>
      <c r="AG2862" s="179">
        <f>'ZE Download'!V289/1000</f>
        <v>13.866458</v>
      </c>
      <c r="AH2862" s="179">
        <f>'ZE Download'!W289/1000</f>
        <v>60.269708000000001</v>
      </c>
      <c r="AI2862" s="28">
        <f t="shared" si="339"/>
        <v>0</v>
      </c>
      <c r="AJ2862" s="179">
        <f>'ZE Download'!X289/1000</f>
        <v>1.1321880000000002</v>
      </c>
      <c r="AK2862" s="179">
        <f t="shared" si="330"/>
        <v>0</v>
      </c>
      <c r="AL2862" s="35">
        <f>'ZE Download'!Y289/1000</f>
        <v>76.548895999999999</v>
      </c>
      <c r="AM2862" s="35"/>
      <c r="AN2862" s="28"/>
      <c r="AQ2862" s="24">
        <f t="shared" si="335"/>
        <v>1673.4256050000001</v>
      </c>
      <c r="AS2862" s="47">
        <f t="shared" si="329"/>
        <v>305.55</v>
      </c>
      <c r="AU2862" s="20">
        <f t="shared" si="334"/>
        <v>1978.9756050000001</v>
      </c>
      <c r="AW2862" s="20">
        <f t="shared" si="331"/>
        <v>-351.09725000000003</v>
      </c>
    </row>
    <row r="2863" spans="1:51" x14ac:dyDescent="0.25">
      <c r="A2863" t="str">
        <f>VLOOKUP($B2863,'Cushing Balance'!$C$2:$E$500,3,TRUE)</f>
        <v>192017</v>
      </c>
      <c r="B2863" s="38">
        <v>42874</v>
      </c>
      <c r="C2863" s="32"/>
      <c r="D2863" s="136">
        <f>'ZE Download'!B290/1000</f>
        <v>471.472354</v>
      </c>
      <c r="E2863" s="179">
        <f>'ZE Download'!C290/1000</f>
        <v>127.79906200000001</v>
      </c>
      <c r="F2863" s="179">
        <f>'ZE Download'!D290/1000</f>
        <v>250.81100000000001</v>
      </c>
      <c r="G2863" s="28"/>
      <c r="H2863" s="179">
        <f>'ZE Download'!E290/1000</f>
        <v>95.509979000000001</v>
      </c>
      <c r="I2863" s="179">
        <f>'ZE Download'!F290/1000</f>
        <v>8.496103999999999</v>
      </c>
      <c r="J2863" s="179">
        <f>'ZE Download'!G290/1000</f>
        <v>289.20879200000002</v>
      </c>
      <c r="K2863" s="179">
        <f>'ZE Download'!H290/1000</f>
        <v>60.461500000000001</v>
      </c>
      <c r="L2863" s="179">
        <f>'ZE Download'!I290/1000</f>
        <v>29.147874999999999</v>
      </c>
      <c r="M2863" s="180">
        <f t="shared" si="340"/>
        <v>190.047417</v>
      </c>
      <c r="N2863" s="179">
        <f>'ZE Download'!K290/1000</f>
        <v>90.340770999999989</v>
      </c>
      <c r="O2863" s="179">
        <f>'ZE Download'!L290/1000</f>
        <v>33.828292000000005</v>
      </c>
      <c r="P2863" s="179">
        <f>'ZE Download'!M290/1000</f>
        <v>44.748812000000001</v>
      </c>
      <c r="Q2863" s="179">
        <f>'ZE Download'!N290/1000</f>
        <v>1.7784380000000002</v>
      </c>
      <c r="R2863" s="179">
        <f>'ZE Download'!P290/1000</f>
        <v>0</v>
      </c>
      <c r="S2863" s="180">
        <f>'ZE Download'!J290/1000</f>
        <v>190.047417</v>
      </c>
      <c r="T2863" s="180">
        <f>-'ZE Download'!Z290/1000</f>
        <v>0</v>
      </c>
      <c r="V2863" s="24">
        <f t="shared" si="332"/>
        <v>1693.6503960000002</v>
      </c>
      <c r="X2863" s="5">
        <f t="shared" si="338"/>
        <v>77.899999999999991</v>
      </c>
      <c r="Z2863" s="20">
        <f t="shared" si="333"/>
        <v>1771.5503960000003</v>
      </c>
      <c r="AA2863" s="59">
        <f t="shared" si="341"/>
        <v>42874</v>
      </c>
      <c r="AB2863" s="136">
        <f>'ZE Download'!Q290/1000</f>
        <v>177.950896</v>
      </c>
      <c r="AC2863" s="179">
        <f>'ZE Download'!R290/1000</f>
        <v>261.02922899999999</v>
      </c>
      <c r="AD2863" s="179">
        <f>'ZE Download'!S290/1000</f>
        <v>363.21968800000002</v>
      </c>
      <c r="AE2863" s="179">
        <f>'ZE Download'!T290/1000</f>
        <v>498.08714600000002</v>
      </c>
      <c r="AF2863" s="179">
        <f>'ZE Download'!U290/1000</f>
        <v>217.006562</v>
      </c>
      <c r="AG2863" s="179">
        <f>'ZE Download'!V290/1000</f>
        <v>22.326000000000001</v>
      </c>
      <c r="AH2863" s="179">
        <f>'ZE Download'!W290/1000</f>
        <v>20.565853999999998</v>
      </c>
      <c r="AI2863" s="28">
        <f t="shared" si="339"/>
        <v>0</v>
      </c>
      <c r="AJ2863" s="179">
        <f>'ZE Download'!X290/1000</f>
        <v>0.25433299999999998</v>
      </c>
      <c r="AK2863" s="179">
        <f t="shared" si="330"/>
        <v>0</v>
      </c>
      <c r="AL2863" s="35">
        <f>'ZE Download'!Y290/1000</f>
        <v>69.72835400000001</v>
      </c>
      <c r="AM2863" s="35"/>
      <c r="AN2863" s="28"/>
      <c r="AQ2863" s="24">
        <f t="shared" si="335"/>
        <v>1630.1680620000002</v>
      </c>
      <c r="AS2863" s="47">
        <f t="shared" si="329"/>
        <v>305.55</v>
      </c>
      <c r="AU2863" s="20">
        <f t="shared" si="334"/>
        <v>1935.7180620000001</v>
      </c>
      <c r="AW2863" s="20">
        <f t="shared" si="331"/>
        <v>-164.16766599999983</v>
      </c>
    </row>
    <row r="2864" spans="1:51" x14ac:dyDescent="0.25">
      <c r="A2864" t="str">
        <f>VLOOKUP($B2864,'Cushing Balance'!$C$2:$E$500,3,TRUE)</f>
        <v>202017</v>
      </c>
      <c r="B2864" s="38">
        <v>42875</v>
      </c>
      <c r="C2864" s="32"/>
      <c r="D2864" s="136">
        <f>'ZE Download'!B291/1000</f>
        <v>559.095688</v>
      </c>
      <c r="E2864" s="179">
        <f>'ZE Download'!C291/1000</f>
        <v>135.38041699999999</v>
      </c>
      <c r="F2864" s="179">
        <f>'ZE Download'!D291/1000</f>
        <v>266.50960399999997</v>
      </c>
      <c r="G2864" s="28"/>
      <c r="H2864" s="179">
        <f>'ZE Download'!E291/1000</f>
        <v>98.804520999999994</v>
      </c>
      <c r="I2864" s="179">
        <f>'ZE Download'!F291/1000</f>
        <v>52.236770999999997</v>
      </c>
      <c r="J2864" s="179">
        <f>'ZE Download'!G291/1000</f>
        <v>279.91864600000002</v>
      </c>
      <c r="K2864" s="179">
        <f>'ZE Download'!H291/1000</f>
        <v>62.740207999999996</v>
      </c>
      <c r="L2864" s="179">
        <f>'ZE Download'!I291/1000</f>
        <v>32.351624999999999</v>
      </c>
      <c r="M2864" s="180">
        <f t="shared" si="340"/>
        <v>170.02056200000001</v>
      </c>
      <c r="N2864" s="179">
        <f>'ZE Download'!K291/1000</f>
        <v>96.161479</v>
      </c>
      <c r="O2864" s="179">
        <f>'ZE Download'!L291/1000</f>
        <v>37.665292000000001</v>
      </c>
      <c r="P2864" s="179">
        <f>'ZE Download'!M291/1000</f>
        <v>44.723396000000001</v>
      </c>
      <c r="Q2864" s="179">
        <f>'ZE Download'!N291/1000</f>
        <v>6.1931039999999999</v>
      </c>
      <c r="R2864" s="179">
        <f>'ZE Download'!P291/1000</f>
        <v>0</v>
      </c>
      <c r="S2864" s="180">
        <f>'ZE Download'!J291/1000</f>
        <v>170.02056200000001</v>
      </c>
      <c r="T2864" s="180">
        <f>-'ZE Download'!Z291/1000</f>
        <v>0</v>
      </c>
      <c r="V2864" s="24">
        <f t="shared" si="332"/>
        <v>1841.8013129999999</v>
      </c>
      <c r="X2864" s="5">
        <f t="shared" si="338"/>
        <v>77.899999999999991</v>
      </c>
      <c r="Z2864" s="20">
        <f t="shared" si="333"/>
        <v>1919.701313</v>
      </c>
      <c r="AA2864" s="59">
        <f t="shared" si="341"/>
        <v>42875</v>
      </c>
      <c r="AB2864" s="136">
        <f>'ZE Download'!Q291/1000</f>
        <v>153.54691699999998</v>
      </c>
      <c r="AC2864" s="179">
        <f>'ZE Download'!R291/1000</f>
        <v>356.78539599999999</v>
      </c>
      <c r="AD2864" s="179">
        <f>'ZE Download'!S291/1000</f>
        <v>369.96220799999998</v>
      </c>
      <c r="AE2864" s="179">
        <f>'ZE Download'!T291/1000</f>
        <v>498.76850000000002</v>
      </c>
      <c r="AF2864" s="179">
        <f>'ZE Download'!U291/1000</f>
        <v>204.79343799999998</v>
      </c>
      <c r="AG2864" s="179">
        <f>'ZE Download'!V291/1000</f>
        <v>22.224937999999998</v>
      </c>
      <c r="AH2864" s="179">
        <f>'ZE Download'!W291/1000</f>
        <v>55.052292000000001</v>
      </c>
      <c r="AI2864" s="28">
        <f t="shared" si="339"/>
        <v>0</v>
      </c>
      <c r="AJ2864" s="179">
        <f>'ZE Download'!X291/1000</f>
        <v>1.713479</v>
      </c>
      <c r="AK2864" s="179">
        <f t="shared" si="330"/>
        <v>0</v>
      </c>
      <c r="AL2864" s="35">
        <f>'ZE Download'!Y291/1000</f>
        <v>28.007187999999999</v>
      </c>
      <c r="AM2864" s="35"/>
      <c r="AN2864" s="28"/>
      <c r="AQ2864" s="24">
        <f t="shared" si="335"/>
        <v>1690.8543560000001</v>
      </c>
      <c r="AS2864" s="47">
        <f t="shared" ref="AS2864:AS2880" si="342">315*0.97</f>
        <v>305.55</v>
      </c>
      <c r="AU2864" s="20">
        <f t="shared" si="334"/>
        <v>1996.404356</v>
      </c>
      <c r="AW2864" s="20">
        <f t="shared" si="331"/>
        <v>-26.70304299999998</v>
      </c>
      <c r="AY2864" s="58">
        <v>50</v>
      </c>
    </row>
    <row r="2865" spans="1:51" x14ac:dyDescent="0.25">
      <c r="A2865" t="str">
        <f>VLOOKUP($B2865,'Cushing Balance'!$C$2:$E$500,3,TRUE)</f>
        <v>202017</v>
      </c>
      <c r="B2865" s="38">
        <v>42876</v>
      </c>
      <c r="C2865" s="32"/>
      <c r="D2865" s="136">
        <f>'ZE Download'!B292/1000</f>
        <v>349.79006199999998</v>
      </c>
      <c r="E2865" s="179">
        <f>'ZE Download'!C292/1000</f>
        <v>136.217521</v>
      </c>
      <c r="F2865" s="179">
        <f>'ZE Download'!D292/1000</f>
        <v>262.64031199999999</v>
      </c>
      <c r="G2865" s="28"/>
      <c r="H2865" s="179">
        <f>'ZE Download'!E292/1000</f>
        <v>97.941770999999989</v>
      </c>
      <c r="I2865" s="179">
        <f>'ZE Download'!F292/1000</f>
        <v>53.764854</v>
      </c>
      <c r="J2865" s="179">
        <f>'ZE Download'!G292/1000</f>
        <v>312.33193800000004</v>
      </c>
      <c r="K2865" s="179">
        <f>'ZE Download'!H292/1000</f>
        <v>63.518542000000004</v>
      </c>
      <c r="L2865" s="179">
        <f>'ZE Download'!I292/1000</f>
        <v>33.221582999999995</v>
      </c>
      <c r="M2865" s="180">
        <f t="shared" si="340"/>
        <v>149.89806200000001</v>
      </c>
      <c r="N2865" s="179">
        <f>'ZE Download'!K292/1000</f>
        <v>95.654312000000004</v>
      </c>
      <c r="O2865" s="179">
        <f>'ZE Download'!L292/1000</f>
        <v>37.110042</v>
      </c>
      <c r="P2865" s="179">
        <f>'ZE Download'!M292/1000</f>
        <v>42.747250000000001</v>
      </c>
      <c r="Q2865" s="179">
        <f>'ZE Download'!N292/1000</f>
        <v>10.480708</v>
      </c>
      <c r="R2865" s="179">
        <f>'ZE Download'!P292/1000</f>
        <v>0</v>
      </c>
      <c r="S2865" s="180">
        <f>'ZE Download'!J292/1000</f>
        <v>149.89806200000001</v>
      </c>
      <c r="T2865" s="180">
        <f>-'ZE Download'!Z292/1000</f>
        <v>0</v>
      </c>
      <c r="V2865" s="24">
        <f t="shared" si="332"/>
        <v>1645.3169570000002</v>
      </c>
      <c r="X2865" s="5">
        <f t="shared" si="338"/>
        <v>77.899999999999991</v>
      </c>
      <c r="Z2865" s="20">
        <f t="shared" si="333"/>
        <v>1723.2169570000003</v>
      </c>
      <c r="AA2865" s="59">
        <f t="shared" si="341"/>
        <v>42876</v>
      </c>
      <c r="AB2865" s="136">
        <f>'ZE Download'!Q292/1000</f>
        <v>154.61464600000002</v>
      </c>
      <c r="AC2865" s="179">
        <f>'ZE Download'!R292/1000</f>
        <v>366.70327100000003</v>
      </c>
      <c r="AD2865" s="179">
        <f>'ZE Download'!S292/1000</f>
        <v>375.29852099999999</v>
      </c>
      <c r="AE2865" s="179">
        <f>'ZE Download'!T292/1000</f>
        <v>513.50968799999998</v>
      </c>
      <c r="AF2865" s="179">
        <f>'ZE Download'!U292/1000</f>
        <v>216.43483300000003</v>
      </c>
      <c r="AG2865" s="179">
        <f>'ZE Download'!V292/1000</f>
        <v>23.175249999999998</v>
      </c>
      <c r="AH2865" s="179">
        <f>'ZE Download'!W292/1000</f>
        <v>62.419625000000003</v>
      </c>
      <c r="AI2865" s="28">
        <f t="shared" si="339"/>
        <v>0</v>
      </c>
      <c r="AJ2865" s="179">
        <f>'ZE Download'!X292/1000</f>
        <v>1.5623959999999999</v>
      </c>
      <c r="AK2865" s="179">
        <f t="shared" si="330"/>
        <v>0</v>
      </c>
      <c r="AL2865" s="35">
        <f>'ZE Download'!Y292/1000</f>
        <v>0</v>
      </c>
      <c r="AM2865" s="35"/>
      <c r="AN2865" s="28"/>
      <c r="AQ2865" s="24">
        <f t="shared" si="335"/>
        <v>1713.7182300000002</v>
      </c>
      <c r="AS2865" s="47">
        <f t="shared" si="342"/>
        <v>305.55</v>
      </c>
      <c r="AU2865" s="20">
        <f t="shared" si="334"/>
        <v>2019.2682300000001</v>
      </c>
      <c r="AW2865" s="20">
        <f t="shared" si="331"/>
        <v>-246.05127299999981</v>
      </c>
      <c r="AY2865" s="58">
        <v>50</v>
      </c>
    </row>
    <row r="2866" spans="1:51" x14ac:dyDescent="0.25">
      <c r="A2866" t="str">
        <f>VLOOKUP($B2866,'Cushing Balance'!$C$2:$E$500,3,TRUE)</f>
        <v>202017</v>
      </c>
      <c r="B2866" s="38">
        <v>42877</v>
      </c>
      <c r="C2866" s="32"/>
      <c r="D2866" s="136">
        <f>'ZE Download'!B293/1000</f>
        <v>423.78089599999998</v>
      </c>
      <c r="E2866" s="179">
        <f>'ZE Download'!C293/1000</f>
        <v>134.78664600000002</v>
      </c>
      <c r="F2866" s="179">
        <f>'ZE Download'!D293/1000</f>
        <v>224.83920800000001</v>
      </c>
      <c r="G2866" s="28"/>
      <c r="H2866" s="179">
        <f>'ZE Download'!E293/1000</f>
        <v>95.686791999999997</v>
      </c>
      <c r="I2866" s="179">
        <f>'ZE Download'!F293/1000</f>
        <v>71.228499999999997</v>
      </c>
      <c r="J2866" s="179">
        <f>'ZE Download'!G293/1000</f>
        <v>289.79245800000001</v>
      </c>
      <c r="K2866" s="179">
        <f>'ZE Download'!H293/1000</f>
        <v>62.411042000000002</v>
      </c>
      <c r="L2866" s="179">
        <f>'ZE Download'!I293/1000</f>
        <v>32.267229</v>
      </c>
      <c r="M2866" s="180">
        <f t="shared" si="340"/>
        <v>151.1285</v>
      </c>
      <c r="N2866" s="179">
        <f>'ZE Download'!K293/1000</f>
        <v>39.489770999999998</v>
      </c>
      <c r="O2866" s="179">
        <f>'ZE Download'!L293/1000</f>
        <v>38.031396000000001</v>
      </c>
      <c r="P2866" s="179">
        <f>'ZE Download'!M293/1000</f>
        <v>41.928187999999999</v>
      </c>
      <c r="Q2866" s="179">
        <f>'ZE Download'!N293/1000</f>
        <v>10.294791999999999</v>
      </c>
      <c r="R2866" s="179">
        <f>'ZE Download'!P293/1000</f>
        <v>0</v>
      </c>
      <c r="S2866" s="180">
        <f>'ZE Download'!J293/1000</f>
        <v>151.1285</v>
      </c>
      <c r="T2866" s="180">
        <f>-'ZE Download'!Z293/1000</f>
        <v>0</v>
      </c>
      <c r="V2866" s="24">
        <f t="shared" si="332"/>
        <v>1615.6654180000003</v>
      </c>
      <c r="X2866" s="5">
        <f t="shared" si="338"/>
        <v>77.899999999999991</v>
      </c>
      <c r="Z2866" s="20">
        <f t="shared" si="333"/>
        <v>1693.5654180000004</v>
      </c>
      <c r="AA2866" s="59">
        <f t="shared" si="341"/>
        <v>42877</v>
      </c>
      <c r="AB2866" s="136">
        <f>'ZE Download'!Q293/1000</f>
        <v>135.802188</v>
      </c>
      <c r="AC2866" s="179">
        <f>'ZE Download'!R293/1000</f>
        <v>378.71300000000002</v>
      </c>
      <c r="AD2866" s="179">
        <f>'ZE Download'!S293/1000</f>
        <v>408.923</v>
      </c>
      <c r="AE2866" s="179">
        <f>'ZE Download'!T293/1000</f>
        <v>489.67095799999998</v>
      </c>
      <c r="AF2866" s="179">
        <f>'ZE Download'!U293/1000</f>
        <v>223.94695800000002</v>
      </c>
      <c r="AG2866" s="179">
        <f>'ZE Download'!V293/1000</f>
        <v>23.169271000000002</v>
      </c>
      <c r="AH2866" s="179">
        <f>'ZE Download'!W293/1000</f>
        <v>63.737979000000003</v>
      </c>
      <c r="AI2866" s="28">
        <f t="shared" si="339"/>
        <v>0</v>
      </c>
      <c r="AJ2866" s="179">
        <f>'ZE Download'!X293/1000</f>
        <v>8.9466669999999997</v>
      </c>
      <c r="AK2866" s="179">
        <f t="shared" si="330"/>
        <v>0</v>
      </c>
      <c r="AL2866" s="35">
        <f>'ZE Download'!Y293/1000</f>
        <v>73.708145999999999</v>
      </c>
      <c r="AM2866" s="35"/>
      <c r="AN2866" s="28"/>
      <c r="AQ2866" s="24">
        <f t="shared" si="335"/>
        <v>1806.6181669999999</v>
      </c>
      <c r="AS2866" s="47">
        <f t="shared" si="342"/>
        <v>305.55</v>
      </c>
      <c r="AU2866" s="20">
        <f t="shared" si="334"/>
        <v>2112.1681669999998</v>
      </c>
      <c r="AW2866" s="20">
        <f t="shared" si="331"/>
        <v>-368.60274899999945</v>
      </c>
      <c r="AY2866" s="58">
        <v>50</v>
      </c>
    </row>
    <row r="2867" spans="1:51" x14ac:dyDescent="0.25">
      <c r="A2867" t="str">
        <f>VLOOKUP($B2867,'Cushing Balance'!$C$2:$E$500,3,TRUE)</f>
        <v>202017</v>
      </c>
      <c r="B2867" s="38">
        <v>42878</v>
      </c>
      <c r="C2867" s="32"/>
      <c r="D2867" s="136">
        <f>'ZE Download'!B294/1000</f>
        <v>431.24685399999998</v>
      </c>
      <c r="E2867" s="179">
        <f>'ZE Download'!C294/1000</f>
        <v>141.401917</v>
      </c>
      <c r="F2867" s="179">
        <f>'ZE Download'!D294/1000</f>
        <v>311.60975000000002</v>
      </c>
      <c r="G2867" s="28"/>
      <c r="H2867" s="179">
        <f>'ZE Download'!E294/1000</f>
        <v>100.333917</v>
      </c>
      <c r="I2867" s="179">
        <f>'ZE Download'!F294/1000</f>
        <v>41.246938</v>
      </c>
      <c r="J2867" s="179">
        <f>'ZE Download'!G294/1000</f>
        <v>274.10897899999998</v>
      </c>
      <c r="K2867" s="179">
        <f>'ZE Download'!H294/1000</f>
        <v>63.149957999999998</v>
      </c>
      <c r="L2867" s="179">
        <f>'ZE Download'!I294/1000</f>
        <v>33.210042000000001</v>
      </c>
      <c r="M2867" s="180">
        <f t="shared" si="340"/>
        <v>308.154292</v>
      </c>
      <c r="N2867" s="179">
        <f>'ZE Download'!K294/1000</f>
        <v>92.349833000000004</v>
      </c>
      <c r="O2867" s="179">
        <f>'ZE Download'!L294/1000</f>
        <v>37.361457999999999</v>
      </c>
      <c r="P2867" s="179">
        <f>'ZE Download'!M294/1000</f>
        <v>44.143396000000003</v>
      </c>
      <c r="Q2867" s="179">
        <f>'ZE Download'!N294/1000</f>
        <v>10.189791999999999</v>
      </c>
      <c r="R2867" s="179">
        <f>'ZE Download'!P294/1000</f>
        <v>0</v>
      </c>
      <c r="S2867" s="180">
        <f>'ZE Download'!J294/1000</f>
        <v>308.154292</v>
      </c>
      <c r="T2867" s="180">
        <f>-'ZE Download'!Z294/1000</f>
        <v>0</v>
      </c>
      <c r="V2867" s="24">
        <f t="shared" si="332"/>
        <v>1888.5071259999997</v>
      </c>
      <c r="X2867" s="5">
        <f t="shared" si="338"/>
        <v>77.899999999999991</v>
      </c>
      <c r="Z2867" s="20">
        <f t="shared" si="333"/>
        <v>1966.4071259999998</v>
      </c>
      <c r="AA2867" s="59">
        <f t="shared" si="341"/>
        <v>42878</v>
      </c>
      <c r="AB2867" s="136">
        <f>'ZE Download'!Q294/1000</f>
        <v>169.50312500000001</v>
      </c>
      <c r="AC2867" s="179">
        <f>'ZE Download'!R294/1000</f>
        <v>259.46647899999999</v>
      </c>
      <c r="AD2867" s="179">
        <f>'ZE Download'!S294/1000</f>
        <v>436.96550000000002</v>
      </c>
      <c r="AE2867" s="179">
        <f>'ZE Download'!T294/1000</f>
        <v>522.16354200000001</v>
      </c>
      <c r="AF2867" s="179">
        <f>'ZE Download'!U294/1000</f>
        <v>222.91454199999998</v>
      </c>
      <c r="AG2867" s="179">
        <f>'ZE Download'!V294/1000</f>
        <v>22.992646000000001</v>
      </c>
      <c r="AH2867" s="179">
        <f>'ZE Download'!W294/1000</f>
        <v>54.194103999999996</v>
      </c>
      <c r="AI2867" s="28">
        <f t="shared" si="339"/>
        <v>0</v>
      </c>
      <c r="AJ2867" s="179">
        <f>'ZE Download'!X294/1000</f>
        <v>17.191853999999999</v>
      </c>
      <c r="AK2867" s="179">
        <f t="shared" si="330"/>
        <v>0</v>
      </c>
      <c r="AL2867" s="35">
        <f>'ZE Download'!Y294/1000</f>
        <v>86.094583</v>
      </c>
      <c r="AM2867" s="35"/>
      <c r="AN2867" s="28"/>
      <c r="AQ2867" s="24">
        <f t="shared" si="335"/>
        <v>1791.4863749999997</v>
      </c>
      <c r="AS2867" s="47">
        <f t="shared" si="342"/>
        <v>305.55</v>
      </c>
      <c r="AU2867" s="20">
        <f t="shared" si="334"/>
        <v>2097.0363749999997</v>
      </c>
      <c r="AW2867" s="20">
        <f t="shared" si="331"/>
        <v>-80.629248999999845</v>
      </c>
      <c r="AY2867" s="58">
        <v>50</v>
      </c>
    </row>
    <row r="2868" spans="1:51" x14ac:dyDescent="0.25">
      <c r="A2868" t="str">
        <f>VLOOKUP($B2868,'Cushing Balance'!$C$2:$E$500,3,TRUE)</f>
        <v>202017</v>
      </c>
      <c r="B2868" s="38">
        <v>42879</v>
      </c>
      <c r="C2868" s="32"/>
      <c r="D2868" s="136">
        <f>'ZE Download'!B295/1000</f>
        <v>577.07810400000005</v>
      </c>
      <c r="E2868" s="179">
        <f>'ZE Download'!C295/1000</f>
        <v>101.810833</v>
      </c>
      <c r="F2868" s="179">
        <f>'ZE Download'!D295/1000</f>
        <v>178.983104</v>
      </c>
      <c r="G2868" s="28"/>
      <c r="H2868" s="179">
        <f>'ZE Download'!E295/1000</f>
        <v>121.120062</v>
      </c>
      <c r="I2868" s="179">
        <f>'ZE Download'!F295/1000</f>
        <v>61.414521000000001</v>
      </c>
      <c r="J2868" s="179">
        <f>'ZE Download'!G295/1000</f>
        <v>277.16504200000003</v>
      </c>
      <c r="K2868" s="179">
        <f>'ZE Download'!H295/1000</f>
        <v>61.293562000000001</v>
      </c>
      <c r="L2868" s="179">
        <f>'ZE Download'!I295/1000</f>
        <v>33.450729000000003</v>
      </c>
      <c r="M2868" s="180">
        <f t="shared" si="340"/>
        <v>168.14802100000003</v>
      </c>
      <c r="N2868" s="179">
        <f>'ZE Download'!K295/1000</f>
        <v>94.325457999999998</v>
      </c>
      <c r="O2868" s="179">
        <f>'ZE Download'!L295/1000</f>
        <v>38.222208000000002</v>
      </c>
      <c r="P2868" s="179">
        <f>'ZE Download'!M295/1000</f>
        <v>42.224061999999996</v>
      </c>
      <c r="Q2868" s="179">
        <f>'ZE Download'!N295/1000</f>
        <v>10.807917</v>
      </c>
      <c r="R2868" s="179">
        <f>'ZE Download'!P295/1000</f>
        <v>0</v>
      </c>
      <c r="S2868" s="180">
        <f>'ZE Download'!J295/1000</f>
        <v>292.38260400000001</v>
      </c>
      <c r="T2868" s="180">
        <f>-'ZE Download'!Z295/1000</f>
        <v>-124.234583</v>
      </c>
      <c r="V2868" s="24">
        <f>SUM(D2868:R2868)</f>
        <v>1766.043623</v>
      </c>
      <c r="X2868" s="5">
        <f t="shared" si="338"/>
        <v>77.899999999999991</v>
      </c>
      <c r="Z2868" s="20">
        <f t="shared" si="333"/>
        <v>1843.9436230000001</v>
      </c>
      <c r="AA2868" s="59">
        <f t="shared" si="341"/>
        <v>42879</v>
      </c>
      <c r="AB2868" s="136">
        <f>'ZE Download'!Q295/1000</f>
        <v>120.13</v>
      </c>
      <c r="AC2868" s="179">
        <f>'ZE Download'!R295/1000</f>
        <v>356.24962499999998</v>
      </c>
      <c r="AD2868" s="179">
        <f>'ZE Download'!S295/1000</f>
        <v>388.50533300000001</v>
      </c>
      <c r="AE2868" s="179">
        <f>'ZE Download'!T295/1000</f>
        <v>522.49029200000007</v>
      </c>
      <c r="AF2868" s="179">
        <f>'ZE Download'!U295/1000</f>
        <v>223.56087500000001</v>
      </c>
      <c r="AG2868" s="179">
        <f>'ZE Download'!V295/1000</f>
        <v>22.238167000000001</v>
      </c>
      <c r="AH2868" s="179">
        <f>'ZE Download'!W295/1000</f>
        <v>62.598688000000003</v>
      </c>
      <c r="AI2868" s="28">
        <f t="shared" si="339"/>
        <v>0</v>
      </c>
      <c r="AJ2868" s="179">
        <f>'ZE Download'!X295/1000</f>
        <v>9.9831460000000014</v>
      </c>
      <c r="AK2868" s="179">
        <f t="shared" si="330"/>
        <v>0</v>
      </c>
      <c r="AL2868" s="35">
        <f>'ZE Download'!Y295/1000</f>
        <v>7.5519579999999999</v>
      </c>
      <c r="AM2868" s="35"/>
      <c r="AN2868" s="28"/>
      <c r="AQ2868" s="24">
        <f t="shared" si="335"/>
        <v>1713.3080840000002</v>
      </c>
      <c r="AS2868" s="47">
        <f t="shared" si="342"/>
        <v>305.55</v>
      </c>
      <c r="AU2868" s="20">
        <f t="shared" si="334"/>
        <v>2018.8580840000002</v>
      </c>
      <c r="AW2868" s="20">
        <f t="shared" si="331"/>
        <v>-99.914461000000074</v>
      </c>
      <c r="AY2868" s="58">
        <v>75</v>
      </c>
    </row>
    <row r="2869" spans="1:51" x14ac:dyDescent="0.25">
      <c r="A2869" t="str">
        <f>VLOOKUP($B2869,'Cushing Balance'!$C$2:$E$500,3,TRUE)</f>
        <v>202017</v>
      </c>
      <c r="B2869" s="38">
        <v>42880</v>
      </c>
      <c r="C2869" s="32"/>
      <c r="D2869" s="136">
        <f>'ZE Download'!B296/1000</f>
        <v>532.478792</v>
      </c>
      <c r="E2869" s="179">
        <f>'ZE Download'!C296/1000</f>
        <v>107.112792</v>
      </c>
      <c r="F2869" s="179">
        <f>'ZE Download'!D296/1000</f>
        <v>292.57495799999998</v>
      </c>
      <c r="G2869" s="28"/>
      <c r="H2869" s="179">
        <f>'ZE Download'!E296/1000</f>
        <v>115.1285</v>
      </c>
      <c r="I2869" s="179">
        <f>'ZE Download'!F296/1000</f>
        <v>77.257833000000005</v>
      </c>
      <c r="J2869" s="179">
        <f>'ZE Download'!G296/1000</f>
        <v>254.39483300000001</v>
      </c>
      <c r="K2869" s="179">
        <f>'ZE Download'!H296/1000</f>
        <v>67.180291999999994</v>
      </c>
      <c r="L2869" s="179">
        <f>'ZE Download'!I296/1000</f>
        <v>33.598374999999997</v>
      </c>
      <c r="M2869" s="180">
        <f t="shared" si="340"/>
        <v>150.8845</v>
      </c>
      <c r="N2869" s="179">
        <f>'ZE Download'!K296/1000</f>
        <v>93.955375000000004</v>
      </c>
      <c r="O2869" s="179">
        <f>'ZE Download'!L296/1000</f>
        <v>40.522103999999999</v>
      </c>
      <c r="P2869" s="179">
        <f>'ZE Download'!M296/1000</f>
        <v>44.329853999999997</v>
      </c>
      <c r="Q2869" s="179">
        <f>'ZE Download'!N296/1000</f>
        <v>12.170938</v>
      </c>
      <c r="R2869" s="179">
        <f>'ZE Download'!P296/1000</f>
        <v>0</v>
      </c>
      <c r="S2869" s="180">
        <f>'ZE Download'!J296/1000</f>
        <v>150.8845</v>
      </c>
      <c r="T2869" s="180">
        <f>-'ZE Download'!Z296/1000</f>
        <v>0</v>
      </c>
      <c r="V2869" s="24">
        <f t="shared" si="332"/>
        <v>1821.5891459999998</v>
      </c>
      <c r="X2869" s="5">
        <f t="shared" si="338"/>
        <v>77.899999999999991</v>
      </c>
      <c r="Z2869" s="20">
        <f t="shared" si="333"/>
        <v>1899.4891459999999</v>
      </c>
      <c r="AA2869" s="59">
        <f t="shared" si="341"/>
        <v>42880</v>
      </c>
      <c r="AB2869" s="136">
        <f>'ZE Download'!Q296/1000</f>
        <v>145.30814600000002</v>
      </c>
      <c r="AC2869" s="179">
        <f>'ZE Download'!R296/1000</f>
        <v>354.19018800000003</v>
      </c>
      <c r="AD2869" s="179">
        <f>'ZE Download'!S296/1000</f>
        <v>363.69439599999998</v>
      </c>
      <c r="AE2869" s="179">
        <f>'ZE Download'!T296/1000</f>
        <v>500.07662499999998</v>
      </c>
      <c r="AF2869" s="179">
        <f>'ZE Download'!U296/1000</f>
        <v>222.40743799999998</v>
      </c>
      <c r="AG2869" s="179">
        <f>'ZE Download'!V296/1000</f>
        <v>21.748832999999998</v>
      </c>
      <c r="AH2869" s="179">
        <f>'ZE Download'!W296/1000</f>
        <v>51.306271000000002</v>
      </c>
      <c r="AI2869" s="28">
        <f t="shared" si="339"/>
        <v>0</v>
      </c>
      <c r="AJ2869" s="179">
        <f>'ZE Download'!X296/1000</f>
        <v>1.3341880000000002</v>
      </c>
      <c r="AK2869" s="179">
        <f t="shared" si="330"/>
        <v>0</v>
      </c>
      <c r="AL2869" s="35">
        <f>'ZE Download'!Y296/1000</f>
        <v>14.976083000000001</v>
      </c>
      <c r="AM2869" s="35"/>
      <c r="AN2869" s="28"/>
      <c r="AQ2869" s="24">
        <f t="shared" si="335"/>
        <v>1675.0421679999999</v>
      </c>
      <c r="AS2869" s="47">
        <f t="shared" si="342"/>
        <v>305.55</v>
      </c>
      <c r="AU2869" s="20">
        <f t="shared" si="334"/>
        <v>1980.5921679999999</v>
      </c>
      <c r="AW2869" s="20">
        <f t="shared" si="331"/>
        <v>-6.1030220000000099</v>
      </c>
      <c r="AY2869" s="58">
        <v>75</v>
      </c>
    </row>
    <row r="2870" spans="1:51" x14ac:dyDescent="0.25">
      <c r="A2870" t="str">
        <f>VLOOKUP($B2870,'Cushing Balance'!$C$2:$E$500,3,TRUE)</f>
        <v>202017</v>
      </c>
      <c r="B2870" s="38">
        <v>42881</v>
      </c>
      <c r="C2870" s="32"/>
      <c r="D2870" s="136">
        <f>'ZE Download'!B297/1000</f>
        <v>176.80310399999999</v>
      </c>
      <c r="E2870" s="179">
        <f>'ZE Download'!C297/1000</f>
        <v>118.528375</v>
      </c>
      <c r="F2870" s="179">
        <f>'ZE Download'!D297/1000</f>
        <v>304.24397899999997</v>
      </c>
      <c r="G2870" s="28"/>
      <c r="H2870" s="179">
        <f>'ZE Download'!E297/1000</f>
        <v>131.30893799999998</v>
      </c>
      <c r="I2870" s="179">
        <f>'ZE Download'!F297/1000</f>
        <v>49.087271000000001</v>
      </c>
      <c r="J2870" s="179">
        <f>'ZE Download'!G297/1000</f>
        <v>238.47854199999998</v>
      </c>
      <c r="K2870" s="179">
        <f>'ZE Download'!H297/1000</f>
        <v>68.507499999999993</v>
      </c>
      <c r="L2870" s="179">
        <f>'ZE Download'!I297/1000</f>
        <v>33.838396000000003</v>
      </c>
      <c r="M2870" s="180">
        <f t="shared" si="340"/>
        <v>238.805646</v>
      </c>
      <c r="N2870" s="179">
        <f>'ZE Download'!K297/1000</f>
        <v>97.334625000000003</v>
      </c>
      <c r="O2870" s="179">
        <f>'ZE Download'!L297/1000</f>
        <v>40.858479000000003</v>
      </c>
      <c r="P2870" s="179">
        <f>'ZE Download'!M297/1000</f>
        <v>39.177688000000003</v>
      </c>
      <c r="Q2870" s="179">
        <f>'ZE Download'!N297/1000</f>
        <v>9.8059169999999991</v>
      </c>
      <c r="R2870" s="179">
        <f>'ZE Download'!P297/1000</f>
        <v>0</v>
      </c>
      <c r="S2870" s="180">
        <f>'ZE Download'!J297/1000</f>
        <v>238.805646</v>
      </c>
      <c r="T2870" s="180">
        <f>-'ZE Download'!Z297/1000</f>
        <v>0</v>
      </c>
      <c r="V2870" s="24">
        <f t="shared" si="332"/>
        <v>1546.77846</v>
      </c>
      <c r="X2870" s="5">
        <f t="shared" si="338"/>
        <v>77.899999999999991</v>
      </c>
      <c r="Z2870" s="20">
        <f t="shared" si="333"/>
        <v>1624.6784600000001</v>
      </c>
      <c r="AA2870" s="59">
        <f t="shared" si="341"/>
        <v>42881</v>
      </c>
      <c r="AB2870" s="136">
        <f>'ZE Download'!Q297/1000</f>
        <v>116.30522900000001</v>
      </c>
      <c r="AC2870" s="179">
        <f>'ZE Download'!R297/1000</f>
        <v>355.97529200000002</v>
      </c>
      <c r="AD2870" s="179">
        <f>'ZE Download'!S297/1000</f>
        <v>427.754458</v>
      </c>
      <c r="AE2870" s="179">
        <f>'ZE Download'!T297/1000</f>
        <v>402.50191699999999</v>
      </c>
      <c r="AF2870" s="179">
        <f>'ZE Download'!U297/1000</f>
        <v>224.49208300000001</v>
      </c>
      <c r="AG2870" s="179">
        <f>'ZE Download'!V297/1000</f>
        <v>21.828250000000001</v>
      </c>
      <c r="AH2870" s="179">
        <f>'ZE Download'!W297/1000</f>
        <v>67.668562000000009</v>
      </c>
      <c r="AI2870" s="28">
        <f t="shared" si="339"/>
        <v>0</v>
      </c>
      <c r="AJ2870" s="179">
        <f>'ZE Download'!X297/1000</f>
        <v>1.6029789999999999</v>
      </c>
      <c r="AK2870" s="179">
        <f t="shared" si="330"/>
        <v>0</v>
      </c>
      <c r="AL2870" s="35">
        <f>'ZE Download'!Y297/1000</f>
        <v>84.114812000000001</v>
      </c>
      <c r="AM2870" s="35"/>
      <c r="AN2870" s="28"/>
      <c r="AQ2870" s="24">
        <f t="shared" si="335"/>
        <v>1702.2435820000003</v>
      </c>
      <c r="AS2870" s="47">
        <f t="shared" si="342"/>
        <v>305.55</v>
      </c>
      <c r="AU2870" s="20">
        <f t="shared" si="334"/>
        <v>2007.7935820000002</v>
      </c>
      <c r="AW2870" s="20">
        <f t="shared" si="331"/>
        <v>-308.11512200000016</v>
      </c>
      <c r="AY2870" s="58">
        <v>75</v>
      </c>
    </row>
    <row r="2871" spans="1:51" x14ac:dyDescent="0.25">
      <c r="A2871" t="str">
        <f>VLOOKUP($B2871,'Cushing Balance'!$C$2:$E$500,3,TRUE)</f>
        <v>212017</v>
      </c>
      <c r="B2871" s="38">
        <v>42882</v>
      </c>
      <c r="C2871" s="32"/>
      <c r="D2871" s="136">
        <f>'ZE Download'!B298/1000</f>
        <v>268.11227100000002</v>
      </c>
      <c r="E2871" s="179">
        <f>'ZE Download'!C298/1000</f>
        <v>113.142917</v>
      </c>
      <c r="F2871" s="179">
        <f>'ZE Download'!D298/1000</f>
        <v>300.85468800000001</v>
      </c>
      <c r="G2871" s="28"/>
      <c r="H2871" s="179">
        <f>'ZE Download'!E298/1000</f>
        <v>114.53966699999999</v>
      </c>
      <c r="I2871" s="179">
        <f>'ZE Download'!F298/1000</f>
        <v>42.835667000000001</v>
      </c>
      <c r="J2871" s="179">
        <f>'ZE Download'!G298/1000</f>
        <v>230.30197899999999</v>
      </c>
      <c r="K2871" s="179">
        <f>'ZE Download'!H298/1000</f>
        <v>66.4465</v>
      </c>
      <c r="L2871" s="179">
        <f>'ZE Download'!I298/1000</f>
        <v>33.515792000000005</v>
      </c>
      <c r="M2871" s="180">
        <f t="shared" si="340"/>
        <v>191.84549999999999</v>
      </c>
      <c r="N2871" s="179">
        <f>'ZE Download'!K298/1000</f>
        <v>92.822708000000006</v>
      </c>
      <c r="O2871" s="179">
        <f>'ZE Download'!L298/1000</f>
        <v>38.667811999999998</v>
      </c>
      <c r="P2871" s="179">
        <f>'ZE Download'!M298/1000</f>
        <v>39.127061999999995</v>
      </c>
      <c r="Q2871" s="179">
        <f>'ZE Download'!N298/1000</f>
        <v>9.2672289999999986</v>
      </c>
      <c r="R2871" s="179">
        <f>'ZE Download'!P298/1000</f>
        <v>0</v>
      </c>
      <c r="S2871" s="180">
        <f>'ZE Download'!J298/1000</f>
        <v>191.84549999999999</v>
      </c>
      <c r="T2871" s="180">
        <f>-'ZE Download'!Z298/1000</f>
        <v>0</v>
      </c>
      <c r="V2871" s="24">
        <f t="shared" si="332"/>
        <v>1541.4797919999999</v>
      </c>
      <c r="X2871" s="5">
        <f t="shared" si="338"/>
        <v>77.899999999999991</v>
      </c>
      <c r="Z2871" s="20">
        <f t="shared" si="333"/>
        <v>1619.379792</v>
      </c>
      <c r="AA2871" s="59">
        <f t="shared" si="341"/>
        <v>42882</v>
      </c>
      <c r="AB2871" s="136">
        <f>'ZE Download'!Q298/1000</f>
        <v>172.86991699999999</v>
      </c>
      <c r="AC2871" s="179">
        <f>'ZE Download'!R298/1000</f>
        <v>360.17287499999998</v>
      </c>
      <c r="AD2871" s="179">
        <f>'ZE Download'!S298/1000</f>
        <v>449.99593800000002</v>
      </c>
      <c r="AE2871" s="179">
        <f>'ZE Download'!T298/1000</f>
        <v>461.49879200000004</v>
      </c>
      <c r="AF2871" s="179">
        <f>'ZE Download'!U298/1000</f>
        <v>217.346542</v>
      </c>
      <c r="AG2871" s="179">
        <f>'ZE Download'!V298/1000</f>
        <v>21.843</v>
      </c>
      <c r="AH2871" s="179">
        <f>'ZE Download'!W298/1000</f>
        <v>79.630354000000011</v>
      </c>
      <c r="AI2871" s="28">
        <f t="shared" si="339"/>
        <v>0</v>
      </c>
      <c r="AJ2871" s="179">
        <f>'ZE Download'!X298/1000</f>
        <v>10.845041999999999</v>
      </c>
      <c r="AK2871" s="179">
        <f t="shared" si="330"/>
        <v>0</v>
      </c>
      <c r="AL2871" s="35">
        <f>'ZE Download'!Y298/1000</f>
        <v>85.087312000000011</v>
      </c>
      <c r="AM2871" s="35"/>
      <c r="AN2871" s="28"/>
      <c r="AQ2871" s="24">
        <f t="shared" si="335"/>
        <v>1859.2897720000001</v>
      </c>
      <c r="AS2871" s="47">
        <f t="shared" si="342"/>
        <v>305.55</v>
      </c>
      <c r="AU2871" s="20">
        <f t="shared" si="334"/>
        <v>2164.8397720000003</v>
      </c>
      <c r="AW2871" s="20">
        <f t="shared" si="331"/>
        <v>-470.45998000000031</v>
      </c>
      <c r="AY2871" s="58">
        <v>75</v>
      </c>
    </row>
    <row r="2872" spans="1:51" x14ac:dyDescent="0.25">
      <c r="A2872" t="str">
        <f>VLOOKUP($B2872,'Cushing Balance'!$C$2:$E$500,3,TRUE)</f>
        <v>212017</v>
      </c>
      <c r="B2872" s="38">
        <v>42883</v>
      </c>
      <c r="C2872" s="32"/>
      <c r="D2872" s="136">
        <f>'ZE Download'!B299/1000</f>
        <v>555.17179199999998</v>
      </c>
      <c r="E2872" s="179">
        <f>'ZE Download'!C299/1000</f>
        <v>106.20670799999999</v>
      </c>
      <c r="F2872" s="179">
        <f>'ZE Download'!D299/1000</f>
        <v>256.97170800000004</v>
      </c>
      <c r="G2872" s="28"/>
      <c r="H2872" s="179">
        <f>'ZE Download'!E299/1000</f>
        <v>97.987125000000006</v>
      </c>
      <c r="I2872" s="179">
        <f>'ZE Download'!F299/1000</f>
        <v>41.545999999999999</v>
      </c>
      <c r="J2872" s="179">
        <f>'ZE Download'!G299/1000</f>
        <v>260.613854</v>
      </c>
      <c r="K2872" s="179">
        <f>'ZE Download'!H299/1000</f>
        <v>63.366646000000003</v>
      </c>
      <c r="L2872" s="179">
        <f>'ZE Download'!I299/1000</f>
        <v>32.601061999999999</v>
      </c>
      <c r="M2872" s="180">
        <f t="shared" si="340"/>
        <v>322.70643800000005</v>
      </c>
      <c r="N2872" s="179">
        <f>'ZE Download'!K299/1000</f>
        <v>37.464688000000002</v>
      </c>
      <c r="O2872" s="179">
        <f>'ZE Download'!L299/1000</f>
        <v>39.999333</v>
      </c>
      <c r="P2872" s="179">
        <f>'ZE Download'!M299/1000</f>
        <v>41.025938000000004</v>
      </c>
      <c r="Q2872" s="179">
        <f>'ZE Download'!N299/1000</f>
        <v>7.229438</v>
      </c>
      <c r="R2872" s="179">
        <f>'ZE Download'!P299/1000</f>
        <v>0</v>
      </c>
      <c r="S2872" s="180">
        <f>'ZE Download'!J299/1000</f>
        <v>322.70643800000005</v>
      </c>
      <c r="T2872" s="180">
        <f>-'ZE Download'!Z299/1000</f>
        <v>0</v>
      </c>
      <c r="V2872" s="24">
        <f t="shared" si="332"/>
        <v>1862.8907299999998</v>
      </c>
      <c r="X2872" s="5">
        <f t="shared" si="338"/>
        <v>77.899999999999991</v>
      </c>
      <c r="Z2872" s="20">
        <f t="shared" si="333"/>
        <v>1940.7907299999999</v>
      </c>
      <c r="AA2872" s="59">
        <f t="shared" si="341"/>
        <v>42883</v>
      </c>
      <c r="AB2872" s="136">
        <f>'ZE Download'!Q299/1000</f>
        <v>157.89414600000001</v>
      </c>
      <c r="AC2872" s="179">
        <f>'ZE Download'!R299/1000</f>
        <v>329.34354200000001</v>
      </c>
      <c r="AD2872" s="179">
        <f>'ZE Download'!S299/1000</f>
        <v>426.38260400000001</v>
      </c>
      <c r="AE2872" s="179">
        <f>'ZE Download'!T299/1000</f>
        <v>514.67670799999996</v>
      </c>
      <c r="AF2872" s="179">
        <f>'ZE Download'!U299/1000</f>
        <v>206.327979</v>
      </c>
      <c r="AG2872" s="179">
        <f>'ZE Download'!V299/1000</f>
        <v>21.811979000000001</v>
      </c>
      <c r="AH2872" s="179">
        <f>'ZE Download'!W299/1000</f>
        <v>88.412979000000007</v>
      </c>
      <c r="AI2872" s="28">
        <f t="shared" si="339"/>
        <v>0</v>
      </c>
      <c r="AJ2872" s="179">
        <f>'ZE Download'!X299/1000</f>
        <v>12.922708</v>
      </c>
      <c r="AK2872" s="179">
        <f t="shared" ref="AK2872:AK2935" si="343">AVERAGE(AK2857:AK2871)</f>
        <v>0</v>
      </c>
      <c r="AL2872" s="35">
        <f>'ZE Download'!Y299/1000</f>
        <v>60.284292000000001</v>
      </c>
      <c r="AM2872" s="35"/>
      <c r="AN2872" s="28"/>
      <c r="AQ2872" s="24">
        <f t="shared" si="335"/>
        <v>1818.0569370000001</v>
      </c>
      <c r="AS2872" s="47">
        <f t="shared" si="342"/>
        <v>305.55</v>
      </c>
      <c r="AU2872" s="20">
        <f t="shared" si="334"/>
        <v>2123.606937</v>
      </c>
      <c r="AW2872" s="20">
        <f t="shared" si="331"/>
        <v>-107.81620700000008</v>
      </c>
      <c r="AY2872" s="58">
        <v>75</v>
      </c>
    </row>
    <row r="2873" spans="1:51" x14ac:dyDescent="0.25">
      <c r="A2873" t="str">
        <f>VLOOKUP($B2873,'Cushing Balance'!$C$2:$E$500,3,TRUE)</f>
        <v>212017</v>
      </c>
      <c r="B2873" s="38">
        <v>42884</v>
      </c>
      <c r="C2873" s="32"/>
      <c r="D2873" s="136">
        <f>'ZE Download'!B300/1000</f>
        <v>565.86664599999995</v>
      </c>
      <c r="E2873" s="179">
        <f>'ZE Download'!C300/1000</f>
        <v>14.127521</v>
      </c>
      <c r="F2873" s="179">
        <f>'ZE Download'!D300/1000</f>
        <v>251.78677100000002</v>
      </c>
      <c r="G2873" s="28"/>
      <c r="H2873" s="179">
        <f>'ZE Download'!E300/1000</f>
        <v>121.925667</v>
      </c>
      <c r="I2873" s="179">
        <f>'ZE Download'!F300/1000</f>
        <v>55.384729</v>
      </c>
      <c r="J2873" s="179">
        <f>'ZE Download'!G300/1000</f>
        <v>277.53997900000002</v>
      </c>
      <c r="K2873" s="179">
        <f>'ZE Download'!H300/1000</f>
        <v>66.765770999999987</v>
      </c>
      <c r="L2873" s="179">
        <f>'ZE Download'!I300/1000</f>
        <v>34.143374999999999</v>
      </c>
      <c r="M2873" s="180">
        <f t="shared" si="340"/>
        <v>360.04479200000003</v>
      </c>
      <c r="N2873" s="179">
        <f>'ZE Download'!K300/1000</f>
        <v>93.772041999999999</v>
      </c>
      <c r="O2873" s="179">
        <f>'ZE Download'!L300/1000</f>
        <v>30.484062000000002</v>
      </c>
      <c r="P2873" s="179">
        <f>'ZE Download'!M300/1000</f>
        <v>39.423561999999997</v>
      </c>
      <c r="Q2873" s="179">
        <f>'ZE Download'!N300/1000</f>
        <v>7.3566670000000007</v>
      </c>
      <c r="R2873" s="179">
        <f>'ZE Download'!P300/1000</f>
        <v>0</v>
      </c>
      <c r="S2873" s="180">
        <f>'ZE Download'!J300/1000</f>
        <v>360.04479200000003</v>
      </c>
      <c r="T2873" s="180">
        <f>-'ZE Download'!Z300/1000</f>
        <v>0</v>
      </c>
      <c r="V2873" s="24">
        <f t="shared" si="332"/>
        <v>1918.621584</v>
      </c>
      <c r="X2873" s="5">
        <f t="shared" si="338"/>
        <v>77.899999999999991</v>
      </c>
      <c r="Z2873" s="20">
        <f t="shared" si="333"/>
        <v>1996.5215840000001</v>
      </c>
      <c r="AA2873" s="59">
        <f t="shared" si="341"/>
        <v>42884</v>
      </c>
      <c r="AB2873" s="136">
        <f>'ZE Download'!Q300/1000</f>
        <v>162.035708</v>
      </c>
      <c r="AC2873" s="179">
        <f>'ZE Download'!R300/1000</f>
        <v>173.27116699999999</v>
      </c>
      <c r="AD2873" s="179">
        <f>'ZE Download'!S300/1000</f>
        <v>441.22872899999999</v>
      </c>
      <c r="AE2873" s="179">
        <f>'ZE Download'!T300/1000</f>
        <v>498.76102100000003</v>
      </c>
      <c r="AF2873" s="179">
        <f>'ZE Download'!U300/1000</f>
        <v>212.76229199999997</v>
      </c>
      <c r="AG2873" s="179">
        <f>'ZE Download'!V300/1000</f>
        <v>21.869667</v>
      </c>
      <c r="AH2873" s="179">
        <f>'ZE Download'!W300/1000</f>
        <v>65.413145999999998</v>
      </c>
      <c r="AI2873" s="28">
        <f t="shared" si="339"/>
        <v>0</v>
      </c>
      <c r="AJ2873" s="179">
        <f>'ZE Download'!X300/1000</f>
        <v>0.35583300000000001</v>
      </c>
      <c r="AK2873" s="179">
        <f t="shared" si="343"/>
        <v>0</v>
      </c>
      <c r="AL2873" s="35">
        <f>'ZE Download'!Y300/1000</f>
        <v>0</v>
      </c>
      <c r="AM2873" s="35"/>
      <c r="AN2873" s="28"/>
      <c r="AQ2873" s="24">
        <f t="shared" si="335"/>
        <v>1575.6975629999999</v>
      </c>
      <c r="AS2873" s="47">
        <f t="shared" si="342"/>
        <v>305.55</v>
      </c>
      <c r="AU2873" s="20">
        <f t="shared" si="334"/>
        <v>1881.2475629999999</v>
      </c>
      <c r="AW2873" s="20">
        <f t="shared" si="331"/>
        <v>190.27402100000018</v>
      </c>
      <c r="AY2873" s="58">
        <v>75</v>
      </c>
    </row>
    <row r="2874" spans="1:51" x14ac:dyDescent="0.25">
      <c r="A2874" t="str">
        <f>VLOOKUP($B2874,'Cushing Balance'!$C$2:$E$500,3,TRUE)</f>
        <v>212017</v>
      </c>
      <c r="B2874" s="38">
        <v>42885</v>
      </c>
      <c r="C2874" s="32"/>
      <c r="D2874" s="136">
        <f>'ZE Download'!B301/1000</f>
        <v>691.86054200000001</v>
      </c>
      <c r="E2874" s="179">
        <f>'ZE Download'!C301/1000</f>
        <v>73.67489599999999</v>
      </c>
      <c r="F2874" s="179">
        <f>'ZE Download'!D301/1000</f>
        <v>246.257375</v>
      </c>
      <c r="G2874" s="28"/>
      <c r="H2874" s="179">
        <f>'ZE Download'!E301/1000</f>
        <v>124.18502099999999</v>
      </c>
      <c r="I2874" s="179">
        <f>'ZE Download'!F301/1000</f>
        <v>72.465937999999994</v>
      </c>
      <c r="J2874" s="179">
        <f>'ZE Download'!G301/1000</f>
        <v>277.37425000000002</v>
      </c>
      <c r="K2874" s="179">
        <f>'ZE Download'!H301/1000</f>
        <v>62.875582999999999</v>
      </c>
      <c r="L2874" s="179">
        <f>'ZE Download'!I301/1000</f>
        <v>33.865311999999996</v>
      </c>
      <c r="M2874" s="180">
        <f t="shared" si="340"/>
        <v>116.92095799999998</v>
      </c>
      <c r="N2874" s="179">
        <f>'ZE Download'!K301/1000</f>
        <v>93.503833</v>
      </c>
      <c r="O2874" s="179">
        <f>'ZE Download'!L301/1000</f>
        <v>37.024688000000005</v>
      </c>
      <c r="P2874" s="179">
        <f>'ZE Download'!M301/1000</f>
        <v>4.6548959999999999</v>
      </c>
      <c r="Q2874" s="179">
        <f>'ZE Download'!N301/1000</f>
        <v>5.7925209999999998</v>
      </c>
      <c r="R2874" s="179">
        <f>'ZE Download'!P301/1000</f>
        <v>0</v>
      </c>
      <c r="S2874" s="180">
        <f>'ZE Download'!J301/1000</f>
        <v>278.62635399999999</v>
      </c>
      <c r="T2874" s="180">
        <f>-'ZE Download'!Z301/1000</f>
        <v>-161.70539600000001</v>
      </c>
      <c r="V2874" s="24">
        <f t="shared" si="332"/>
        <v>1840.455813</v>
      </c>
      <c r="X2874" s="5">
        <f t="shared" si="338"/>
        <v>77.899999999999991</v>
      </c>
      <c r="Z2874" s="20">
        <f t="shared" si="333"/>
        <v>1918.3558130000001</v>
      </c>
      <c r="AA2874" s="59">
        <f t="shared" si="341"/>
        <v>42885</v>
      </c>
      <c r="AB2874" s="136">
        <f>'ZE Download'!Q301/1000</f>
        <v>141.54891699999999</v>
      </c>
      <c r="AC2874" s="179">
        <f>'ZE Download'!R301/1000</f>
        <v>301.40033299999999</v>
      </c>
      <c r="AD2874" s="179">
        <f>'ZE Download'!S301/1000</f>
        <v>430.575896</v>
      </c>
      <c r="AE2874" s="179">
        <f>'ZE Download'!T301/1000</f>
        <v>513.79929200000004</v>
      </c>
      <c r="AF2874" s="179">
        <f>'ZE Download'!U301/1000</f>
        <v>199.15895800000001</v>
      </c>
      <c r="AG2874" s="179">
        <f>'ZE Download'!V301/1000</f>
        <v>0.87091700000000005</v>
      </c>
      <c r="AH2874" s="179">
        <f>'ZE Download'!W301/1000</f>
        <v>69.281582999999998</v>
      </c>
      <c r="AI2874" s="28">
        <f t="shared" si="339"/>
        <v>0</v>
      </c>
      <c r="AJ2874" s="179">
        <f>'ZE Download'!X301/1000</f>
        <v>2.1167000000000002E-2</v>
      </c>
      <c r="AK2874" s="179">
        <f t="shared" si="343"/>
        <v>0</v>
      </c>
      <c r="AL2874" s="35">
        <f>'ZE Download'!Y301/1000</f>
        <v>36.820270999999998</v>
      </c>
      <c r="AM2874" s="35"/>
      <c r="AN2874" s="28"/>
      <c r="AQ2874" s="24">
        <f t="shared" si="335"/>
        <v>1693.4773340000002</v>
      </c>
      <c r="AS2874" s="47">
        <f t="shared" si="342"/>
        <v>305.55</v>
      </c>
      <c r="AU2874" s="20">
        <f t="shared" si="334"/>
        <v>1999.0273340000001</v>
      </c>
      <c r="AW2874" s="20">
        <f t="shared" si="331"/>
        <v>-50.671520999999984</v>
      </c>
      <c r="AY2874" s="58">
        <v>30</v>
      </c>
    </row>
    <row r="2875" spans="1:51" x14ac:dyDescent="0.25">
      <c r="A2875" t="str">
        <f>VLOOKUP($B2875,'Cushing Balance'!$C$2:$E$500,3,TRUE)</f>
        <v>212017</v>
      </c>
      <c r="B2875" s="38">
        <v>42886</v>
      </c>
      <c r="C2875" s="32"/>
      <c r="D2875" s="136">
        <f>'ZE Download'!B302/1000</f>
        <v>400.709292</v>
      </c>
      <c r="E2875" s="179">
        <f>'ZE Download'!C302/1000</f>
        <v>87.245562000000007</v>
      </c>
      <c r="F2875" s="179">
        <f>'ZE Download'!D302/1000</f>
        <v>305.01827100000003</v>
      </c>
      <c r="G2875" s="28"/>
      <c r="H2875" s="179">
        <f>'ZE Download'!E302/1000</f>
        <v>121.81581200000001</v>
      </c>
      <c r="I2875" s="179">
        <f>'ZE Download'!F302/1000</f>
        <v>47.464458</v>
      </c>
      <c r="J2875" s="179">
        <f>'ZE Download'!G302/1000</f>
        <v>264.57568800000001</v>
      </c>
      <c r="K2875" s="179">
        <f>'ZE Download'!H302/1000</f>
        <v>67.35035400000001</v>
      </c>
      <c r="L2875" s="179">
        <f>'ZE Download'!I302/1000</f>
        <v>33.539625000000001</v>
      </c>
      <c r="M2875" s="180">
        <f t="shared" si="340"/>
        <v>165.63202100000001</v>
      </c>
      <c r="N2875" s="179">
        <f>'ZE Download'!K302/1000</f>
        <v>51.980271000000002</v>
      </c>
      <c r="O2875" s="179">
        <f>'ZE Download'!L302/1000</f>
        <v>33.914707999999997</v>
      </c>
      <c r="P2875" s="179">
        <f>'ZE Download'!M302/1000</f>
        <v>36.653354</v>
      </c>
      <c r="Q2875" s="179">
        <f>'ZE Download'!N302/1000</f>
        <v>5.1041040000000004</v>
      </c>
      <c r="R2875" s="179">
        <f>'ZE Download'!P302/1000</f>
        <v>0</v>
      </c>
      <c r="S2875" s="180">
        <f>'ZE Download'!J302/1000</f>
        <v>188.061271</v>
      </c>
      <c r="T2875" s="180">
        <f>-'ZE Download'!Z302/1000</f>
        <v>-22.42925</v>
      </c>
      <c r="V2875" s="24">
        <f t="shared" si="332"/>
        <v>1621.00352</v>
      </c>
      <c r="X2875" s="5">
        <f t="shared" si="338"/>
        <v>77.899999999999991</v>
      </c>
      <c r="Z2875" s="20">
        <f t="shared" si="333"/>
        <v>1698.9035200000001</v>
      </c>
      <c r="AA2875" s="59">
        <f t="shared" si="341"/>
        <v>42886</v>
      </c>
      <c r="AB2875" s="136">
        <f>'ZE Download'!Q302/1000</f>
        <v>101.312729</v>
      </c>
      <c r="AC2875" s="179">
        <f>'ZE Download'!R302/1000</f>
        <v>353.86293800000004</v>
      </c>
      <c r="AD2875" s="179">
        <f>'ZE Download'!S302/1000</f>
        <v>445.965146</v>
      </c>
      <c r="AE2875" s="179">
        <f>'ZE Download'!T302/1000</f>
        <v>542.27506200000005</v>
      </c>
      <c r="AF2875" s="179">
        <f>'ZE Download'!U302/1000</f>
        <v>213.89758300000003</v>
      </c>
      <c r="AG2875" s="179">
        <f>'ZE Download'!V302/1000</f>
        <v>0</v>
      </c>
      <c r="AH2875" s="179">
        <f>'ZE Download'!W302/1000</f>
        <v>66.024562000000003</v>
      </c>
      <c r="AI2875" s="28">
        <f t="shared" si="339"/>
        <v>0</v>
      </c>
      <c r="AJ2875" s="179">
        <f>'ZE Download'!X302/1000</f>
        <v>2.2456879999999999</v>
      </c>
      <c r="AK2875" s="179">
        <f t="shared" si="343"/>
        <v>0</v>
      </c>
      <c r="AL2875" s="35">
        <f>'ZE Download'!Y302/1000</f>
        <v>66.947999999999993</v>
      </c>
      <c r="AM2875" s="35"/>
      <c r="AN2875" s="28"/>
      <c r="AQ2875" s="24">
        <f t="shared" si="335"/>
        <v>1792.5317080000002</v>
      </c>
      <c r="AS2875" s="47">
        <f t="shared" si="342"/>
        <v>305.55</v>
      </c>
      <c r="AU2875" s="20">
        <f t="shared" si="334"/>
        <v>2098.0817080000002</v>
      </c>
      <c r="AW2875" s="20">
        <f t="shared" si="331"/>
        <v>-369.17818800000009</v>
      </c>
      <c r="AY2875" s="58">
        <v>30</v>
      </c>
    </row>
    <row r="2876" spans="1:51" x14ac:dyDescent="0.25">
      <c r="A2876" t="str">
        <f>VLOOKUP($B2876,'Cushing Balance'!$C$2:$E$500,3,TRUE)</f>
        <v>212017</v>
      </c>
      <c r="B2876" s="38">
        <v>42887</v>
      </c>
      <c r="C2876" s="32"/>
      <c r="D2876" s="136">
        <f>'ZE Download'!B303/1000</f>
        <v>522.70208300000002</v>
      </c>
      <c r="E2876" s="179">
        <f>'ZE Download'!C303/1000</f>
        <v>86.479124999999996</v>
      </c>
      <c r="F2876" s="179">
        <f>'ZE Download'!D303/1000</f>
        <v>261.49927100000002</v>
      </c>
      <c r="G2876" s="28"/>
      <c r="H2876" s="179">
        <f>'ZE Download'!E303/1000</f>
        <v>100.008375</v>
      </c>
      <c r="I2876" s="179">
        <f>'ZE Download'!F303/1000</f>
        <v>52.046270999999997</v>
      </c>
      <c r="J2876" s="179">
        <f>'ZE Download'!G303/1000</f>
        <v>255.976146</v>
      </c>
      <c r="K2876" s="179">
        <f>'ZE Download'!H303/1000</f>
        <v>64.412292000000008</v>
      </c>
      <c r="L2876" s="179">
        <f>'ZE Download'!I303/1000</f>
        <v>33.699311999999999</v>
      </c>
      <c r="M2876" s="180">
        <f t="shared" si="340"/>
        <v>147.34704199999999</v>
      </c>
      <c r="N2876" s="179">
        <f>'ZE Download'!K303/1000</f>
        <v>68.778895999999989</v>
      </c>
      <c r="O2876" s="179">
        <f>'ZE Download'!L303/1000</f>
        <v>31.275957999999999</v>
      </c>
      <c r="P2876" s="179">
        <f>'ZE Download'!M303/1000</f>
        <v>31.164332999999999</v>
      </c>
      <c r="Q2876" s="179">
        <f>'ZE Download'!N303/1000</f>
        <v>5.9287290000000006</v>
      </c>
      <c r="R2876" s="179">
        <f>'ZE Download'!P303/1000</f>
        <v>0</v>
      </c>
      <c r="S2876" s="180">
        <f>'ZE Download'!J303/1000</f>
        <v>147.34704199999999</v>
      </c>
      <c r="T2876" s="180">
        <f>-'ZE Download'!Z303/1000</f>
        <v>0</v>
      </c>
      <c r="V2876" s="24">
        <f t="shared" si="332"/>
        <v>1661.3178330000001</v>
      </c>
      <c r="X2876" s="5">
        <f t="shared" si="338"/>
        <v>77.899999999999991</v>
      </c>
      <c r="Z2876" s="20">
        <f t="shared" si="333"/>
        <v>1739.2178330000002</v>
      </c>
      <c r="AA2876" s="59">
        <f t="shared" si="341"/>
        <v>42887</v>
      </c>
      <c r="AB2876" s="136">
        <f>'ZE Download'!Q303/1000</f>
        <v>167.62106199999999</v>
      </c>
      <c r="AC2876" s="179">
        <f>'ZE Download'!R303/1000</f>
        <v>357.86306199999996</v>
      </c>
      <c r="AD2876" s="179">
        <f>'ZE Download'!S303/1000</f>
        <v>412.87677100000002</v>
      </c>
      <c r="AE2876" s="179">
        <f>'ZE Download'!T303/1000</f>
        <v>498.89272899999997</v>
      </c>
      <c r="AF2876" s="179">
        <f>'ZE Download'!U303/1000</f>
        <v>221.56366699999998</v>
      </c>
      <c r="AG2876" s="179">
        <f>'ZE Download'!V303/1000</f>
        <v>0</v>
      </c>
      <c r="AH2876" s="179">
        <f>'ZE Download'!W303/1000</f>
        <v>71.624332999999993</v>
      </c>
      <c r="AI2876" s="28">
        <f t="shared" si="339"/>
        <v>0</v>
      </c>
      <c r="AJ2876" s="179">
        <f>'ZE Download'!X303/1000</f>
        <v>8.2995000000000001</v>
      </c>
      <c r="AK2876" s="179">
        <f t="shared" si="343"/>
        <v>0</v>
      </c>
      <c r="AL2876" s="35">
        <f>'ZE Download'!Y303/1000</f>
        <v>28.340104</v>
      </c>
      <c r="AM2876" s="35"/>
      <c r="AN2876" s="28"/>
      <c r="AQ2876" s="24">
        <f t="shared" si="335"/>
        <v>1767.081228</v>
      </c>
      <c r="AS2876" s="47">
        <f t="shared" si="342"/>
        <v>305.55</v>
      </c>
      <c r="AU2876" s="20">
        <f t="shared" si="334"/>
        <v>2072.6312280000002</v>
      </c>
      <c r="AW2876" s="20">
        <f t="shared" si="331"/>
        <v>-303.41339500000004</v>
      </c>
      <c r="AY2876" s="58">
        <v>30</v>
      </c>
    </row>
    <row r="2877" spans="1:51" x14ac:dyDescent="0.25">
      <c r="A2877" t="str">
        <f>VLOOKUP($B2877,'Cushing Balance'!$C$2:$E$500,3,TRUE)</f>
        <v>212017</v>
      </c>
      <c r="B2877" s="38">
        <v>42888</v>
      </c>
      <c r="C2877" s="32"/>
      <c r="D2877" s="136">
        <f>'ZE Download'!B304/1000</f>
        <v>622.61320799999999</v>
      </c>
      <c r="E2877" s="179">
        <f>'ZE Download'!C304/1000</f>
        <v>78.178708</v>
      </c>
      <c r="F2877" s="179">
        <f>'ZE Download'!D304/1000</f>
        <v>270.74012499999998</v>
      </c>
      <c r="G2877" s="28"/>
      <c r="H2877" s="179">
        <f>'ZE Download'!E304/1000</f>
        <v>98.200645999999992</v>
      </c>
      <c r="I2877" s="179">
        <f>'ZE Download'!F304/1000</f>
        <v>29.417667000000002</v>
      </c>
      <c r="J2877" s="179">
        <f>'ZE Download'!G304/1000</f>
        <v>244.921896</v>
      </c>
      <c r="K2877" s="179">
        <f>'ZE Download'!H304/1000</f>
        <v>54.831292000000005</v>
      </c>
      <c r="L2877" s="179">
        <f>'ZE Download'!I304/1000</f>
        <v>33.396188000000002</v>
      </c>
      <c r="M2877" s="180">
        <f t="shared" si="340"/>
        <v>149.42162500000001</v>
      </c>
      <c r="N2877" s="179">
        <f>'ZE Download'!K304/1000</f>
        <v>122.77704199999999</v>
      </c>
      <c r="O2877" s="179">
        <f>'ZE Download'!L304/1000</f>
        <v>38.123667000000005</v>
      </c>
      <c r="P2877" s="179">
        <f>'ZE Download'!M304/1000</f>
        <v>45.605417000000003</v>
      </c>
      <c r="Q2877" s="179">
        <f>'ZE Download'!N304/1000</f>
        <v>5.0265829999999996</v>
      </c>
      <c r="R2877" s="179">
        <f>'ZE Download'!P304/1000</f>
        <v>0</v>
      </c>
      <c r="S2877" s="180">
        <f>'ZE Download'!J304/1000</f>
        <v>149.42162500000001</v>
      </c>
      <c r="T2877" s="180">
        <f>-'ZE Download'!Z304/1000</f>
        <v>0</v>
      </c>
      <c r="V2877" s="24">
        <f t="shared" si="332"/>
        <v>1793.254064</v>
      </c>
      <c r="X2877" s="5">
        <f t="shared" si="338"/>
        <v>77.899999999999991</v>
      </c>
      <c r="Z2877" s="20">
        <f t="shared" si="333"/>
        <v>1871.1540640000001</v>
      </c>
      <c r="AA2877" s="59">
        <f t="shared" si="341"/>
        <v>42888</v>
      </c>
      <c r="AB2877" s="136">
        <f>'ZE Download'!Q304/1000</f>
        <v>173.21562499999999</v>
      </c>
      <c r="AC2877" s="179">
        <f>'ZE Download'!R304/1000</f>
        <v>368.30656199999999</v>
      </c>
      <c r="AD2877" s="179">
        <f>'ZE Download'!S304/1000</f>
        <v>435.51724999999999</v>
      </c>
      <c r="AE2877" s="179">
        <f>'ZE Download'!T304/1000</f>
        <v>515.25135399999999</v>
      </c>
      <c r="AF2877" s="179">
        <f>'ZE Download'!U304/1000</f>
        <v>219.22341699999998</v>
      </c>
      <c r="AG2877" s="179">
        <f>'ZE Download'!V304/1000</f>
        <v>0</v>
      </c>
      <c r="AH2877" s="179">
        <f>'ZE Download'!W304/1000</f>
        <v>61.649646000000004</v>
      </c>
      <c r="AI2877" s="28">
        <f t="shared" si="339"/>
        <v>0</v>
      </c>
      <c r="AJ2877" s="179">
        <f>'ZE Download'!X304/1000</f>
        <v>16.791499999999999</v>
      </c>
      <c r="AK2877" s="179">
        <f t="shared" si="343"/>
        <v>0</v>
      </c>
      <c r="AL2877" s="35">
        <f>'ZE Download'!Y304/1000</f>
        <v>43.833832999999998</v>
      </c>
      <c r="AM2877" s="35"/>
      <c r="AN2877" s="28"/>
      <c r="AQ2877" s="24">
        <f t="shared" si="335"/>
        <v>1833.7891869999999</v>
      </c>
      <c r="AS2877" s="47">
        <f t="shared" si="342"/>
        <v>305.55</v>
      </c>
      <c r="AU2877" s="20">
        <f t="shared" si="334"/>
        <v>2139.339187</v>
      </c>
      <c r="AW2877" s="20">
        <f t="shared" si="331"/>
        <v>-238.18512299999998</v>
      </c>
      <c r="AY2877" s="58">
        <v>30</v>
      </c>
    </row>
    <row r="2878" spans="1:51" x14ac:dyDescent="0.25">
      <c r="A2878" t="str">
        <f>VLOOKUP($B2878,'Cushing Balance'!$C$2:$E$500,3,TRUE)</f>
        <v>222017</v>
      </c>
      <c r="B2878" s="38">
        <v>42889</v>
      </c>
      <c r="C2878" s="32"/>
      <c r="D2878" s="136">
        <f>'ZE Download'!B305/1000</f>
        <v>195.596146</v>
      </c>
      <c r="E2878" s="179">
        <f>'ZE Download'!C305/1000</f>
        <v>28.653812000000002</v>
      </c>
      <c r="F2878" s="179">
        <f>'ZE Download'!D305/1000</f>
        <v>254.016604</v>
      </c>
      <c r="G2878" s="28"/>
      <c r="H2878" s="179">
        <f>'ZE Download'!E305/1000</f>
        <v>86.174062000000006</v>
      </c>
      <c r="I2878" s="179">
        <f>'ZE Download'!F305/1000</f>
        <v>25.888082999999998</v>
      </c>
      <c r="J2878" s="179">
        <f>'ZE Download'!G305/1000</f>
        <v>281.32958299999996</v>
      </c>
      <c r="K2878" s="179">
        <f>'ZE Download'!H305/1000</f>
        <v>56.447561999999998</v>
      </c>
      <c r="L2878" s="179">
        <f>'ZE Download'!I305/1000</f>
        <v>33.734457999999997</v>
      </c>
      <c r="M2878" s="180">
        <f t="shared" si="340"/>
        <v>235.27262500000001</v>
      </c>
      <c r="N2878" s="179">
        <f>'ZE Download'!K305/1000</f>
        <v>116.516667</v>
      </c>
      <c r="O2878" s="179">
        <f>'ZE Download'!L305/1000</f>
        <v>37.485979</v>
      </c>
      <c r="P2878" s="179">
        <f>'ZE Download'!M305/1000</f>
        <v>42.379292</v>
      </c>
      <c r="Q2878" s="179">
        <f>'ZE Download'!N305/1000</f>
        <v>6.0134999999999996</v>
      </c>
      <c r="R2878" s="179">
        <f>'ZE Download'!P305/1000</f>
        <v>0</v>
      </c>
      <c r="S2878" s="180">
        <f>'ZE Download'!J305/1000</f>
        <v>235.27262500000001</v>
      </c>
      <c r="T2878" s="180">
        <f>-'ZE Download'!Z305/1000</f>
        <v>0</v>
      </c>
      <c r="V2878" s="24">
        <f t="shared" si="332"/>
        <v>1399.5083730000003</v>
      </c>
      <c r="X2878" s="5">
        <f t="shared" si="338"/>
        <v>77.899999999999991</v>
      </c>
      <c r="Z2878" s="20">
        <f t="shared" si="333"/>
        <v>1477.4083730000004</v>
      </c>
      <c r="AA2878" s="59">
        <f t="shared" si="341"/>
        <v>42889</v>
      </c>
      <c r="AB2878" s="136">
        <f>'ZE Download'!Q305/1000</f>
        <v>175.66116699999998</v>
      </c>
      <c r="AC2878" s="179">
        <f>'ZE Download'!R305/1000</f>
        <v>355.57164599999999</v>
      </c>
      <c r="AD2878" s="179">
        <f>'ZE Download'!S305/1000</f>
        <v>422.38516700000002</v>
      </c>
      <c r="AE2878" s="179">
        <f>'ZE Download'!T305/1000</f>
        <v>538.59637499999997</v>
      </c>
      <c r="AF2878" s="179">
        <f>'ZE Download'!U305/1000</f>
        <v>220.55312499999999</v>
      </c>
      <c r="AG2878" s="179">
        <f>'ZE Download'!V305/1000</f>
        <v>10.279688</v>
      </c>
      <c r="AH2878" s="179">
        <f>'ZE Download'!W305/1000</f>
        <v>77.482708000000002</v>
      </c>
      <c r="AI2878" s="28">
        <f t="shared" si="339"/>
        <v>0</v>
      </c>
      <c r="AJ2878" s="179">
        <f>'ZE Download'!X305/1000</f>
        <v>3.7493960000000004</v>
      </c>
      <c r="AK2878" s="179">
        <f t="shared" si="343"/>
        <v>0</v>
      </c>
      <c r="AL2878" s="35">
        <f>'ZE Download'!Y305/1000</f>
        <v>22.432979</v>
      </c>
      <c r="AM2878" s="35"/>
      <c r="AN2878" s="28"/>
      <c r="AQ2878" s="24">
        <f t="shared" si="335"/>
        <v>1826.7122509999999</v>
      </c>
      <c r="AS2878" s="47">
        <f t="shared" si="342"/>
        <v>305.55</v>
      </c>
      <c r="AU2878" s="20">
        <f t="shared" si="334"/>
        <v>2132.2622510000001</v>
      </c>
      <c r="AW2878" s="20">
        <f t="shared" si="331"/>
        <v>-624.85387799999967</v>
      </c>
      <c r="AY2878" s="58">
        <v>30</v>
      </c>
    </row>
    <row r="2879" spans="1:51" x14ac:dyDescent="0.25">
      <c r="A2879" t="str">
        <f>VLOOKUP($B2879,'Cushing Balance'!$C$2:$E$500,3,TRUE)</f>
        <v>222017</v>
      </c>
      <c r="B2879" s="38">
        <v>42890</v>
      </c>
      <c r="C2879" s="32"/>
      <c r="D2879" s="136">
        <f>'ZE Download'!B306/1000</f>
        <v>689.25002099999995</v>
      </c>
      <c r="E2879" s="179">
        <f>'ZE Download'!C306/1000</f>
        <v>136.39283300000002</v>
      </c>
      <c r="F2879" s="179">
        <f>'ZE Download'!D306/1000</f>
        <v>276.11502100000001</v>
      </c>
      <c r="G2879" s="28"/>
      <c r="H2879" s="179">
        <f>'ZE Download'!E306/1000</f>
        <v>111.492938</v>
      </c>
      <c r="I2879" s="179">
        <f>'ZE Download'!F306/1000</f>
        <v>43.662979</v>
      </c>
      <c r="J2879" s="179">
        <f>'ZE Download'!G306/1000</f>
        <v>262.967375</v>
      </c>
      <c r="K2879" s="179">
        <f>'ZE Download'!H306/1000</f>
        <v>57.822229</v>
      </c>
      <c r="L2879" s="179">
        <f>'ZE Download'!I306/1000</f>
        <v>33.613270999999997</v>
      </c>
      <c r="M2879" s="180">
        <f t="shared" si="340"/>
        <v>272.35885400000001</v>
      </c>
      <c r="N2879" s="179">
        <f>'ZE Download'!K306/1000</f>
        <v>104.634854</v>
      </c>
      <c r="O2879" s="179">
        <f>'ZE Download'!L306/1000</f>
        <v>37.698917000000002</v>
      </c>
      <c r="P2879" s="179">
        <f>'ZE Download'!M306/1000</f>
        <v>40.113957999999997</v>
      </c>
      <c r="Q2879" s="179">
        <f>'ZE Download'!N306/1000</f>
        <v>6.2536459999999998</v>
      </c>
      <c r="R2879" s="179">
        <f>'ZE Download'!P306/1000</f>
        <v>0</v>
      </c>
      <c r="S2879" s="180">
        <f>'ZE Download'!J306/1000</f>
        <v>272.35885400000001</v>
      </c>
      <c r="T2879" s="180">
        <f>-'ZE Download'!Z306/1000</f>
        <v>0</v>
      </c>
      <c r="V2879" s="24">
        <f t="shared" si="332"/>
        <v>2072.3768960000002</v>
      </c>
      <c r="X2879" s="5">
        <f t="shared" si="338"/>
        <v>77.899999999999991</v>
      </c>
      <c r="Z2879" s="20">
        <f t="shared" si="333"/>
        <v>2150.2768960000003</v>
      </c>
      <c r="AA2879" s="59">
        <f t="shared" si="341"/>
        <v>42890</v>
      </c>
      <c r="AB2879" s="136">
        <f>'ZE Download'!Q306/1000</f>
        <v>177.96618799999999</v>
      </c>
      <c r="AC2879" s="179">
        <f>'ZE Download'!R306/1000</f>
        <v>385.07737500000002</v>
      </c>
      <c r="AD2879" s="179">
        <f>'ZE Download'!S306/1000</f>
        <v>379.70727099999999</v>
      </c>
      <c r="AE2879" s="179">
        <f>'ZE Download'!T306/1000</f>
        <v>543.31931200000008</v>
      </c>
      <c r="AF2879" s="179">
        <f>'ZE Download'!U306/1000</f>
        <v>190.444333</v>
      </c>
      <c r="AG2879" s="179">
        <f>'ZE Download'!V306/1000</f>
        <v>23.777396</v>
      </c>
      <c r="AH2879" s="179">
        <f>'ZE Download'!W306/1000</f>
        <v>96.416770999999997</v>
      </c>
      <c r="AI2879" s="28">
        <f t="shared" si="339"/>
        <v>0</v>
      </c>
      <c r="AJ2879" s="179">
        <f>'ZE Download'!X306/1000</f>
        <v>0.499917</v>
      </c>
      <c r="AK2879" s="179">
        <f t="shared" si="343"/>
        <v>0</v>
      </c>
      <c r="AL2879" s="35">
        <f>'ZE Download'!Y306/1000</f>
        <v>64.100978999999995</v>
      </c>
      <c r="AM2879" s="35"/>
      <c r="AN2879" s="28"/>
      <c r="AQ2879" s="24">
        <f t="shared" si="335"/>
        <v>1861.309542</v>
      </c>
      <c r="AS2879" s="47">
        <f t="shared" si="342"/>
        <v>305.55</v>
      </c>
      <c r="AU2879" s="20">
        <f t="shared" si="334"/>
        <v>2166.8595420000001</v>
      </c>
      <c r="AW2879" s="20">
        <f t="shared" si="331"/>
        <v>13.417354000000159</v>
      </c>
      <c r="AY2879" s="58">
        <v>30</v>
      </c>
    </row>
    <row r="2880" spans="1:51" x14ac:dyDescent="0.25">
      <c r="A2880" t="str">
        <f>VLOOKUP($B2880,'Cushing Balance'!$C$2:$E$500,3,TRUE)</f>
        <v>222017</v>
      </c>
      <c r="B2880" s="38">
        <v>42891</v>
      </c>
      <c r="C2880" s="32"/>
      <c r="D2880" s="136">
        <f>'ZE Download'!B307/1000</f>
        <v>431.9425</v>
      </c>
      <c r="E2880" s="179">
        <f>'ZE Download'!C307/1000</f>
        <v>137.96258300000002</v>
      </c>
      <c r="F2880" s="179">
        <f>'ZE Download'!D307/1000</f>
        <v>303.05291700000004</v>
      </c>
      <c r="G2880" s="28"/>
      <c r="H2880" s="179">
        <f>'ZE Download'!E307/1000</f>
        <v>97.907832999999997</v>
      </c>
      <c r="I2880" s="179">
        <f>'ZE Download'!F307/1000</f>
        <v>48.328333000000001</v>
      </c>
      <c r="J2880" s="179">
        <f>'ZE Download'!G307/1000</f>
        <v>204.76362499999999</v>
      </c>
      <c r="K2880" s="179">
        <f>'ZE Download'!H307/1000</f>
        <v>59.985061999999999</v>
      </c>
      <c r="L2880" s="179">
        <f>'ZE Download'!I307/1000</f>
        <v>33.705083000000002</v>
      </c>
      <c r="M2880" s="180">
        <f t="shared" si="340"/>
        <v>209.19416700000002</v>
      </c>
      <c r="N2880" s="179">
        <f>'ZE Download'!K307/1000</f>
        <v>116.77114599999999</v>
      </c>
      <c r="O2880" s="179">
        <f>'ZE Download'!L307/1000</f>
        <v>37.083041999999999</v>
      </c>
      <c r="P2880" s="179">
        <f>'ZE Download'!M307/1000</f>
        <v>42.856811999999998</v>
      </c>
      <c r="Q2880" s="179">
        <f>'ZE Download'!N307/1000</f>
        <v>6.424042</v>
      </c>
      <c r="R2880" s="179">
        <f>'ZE Download'!P307/1000</f>
        <v>0</v>
      </c>
      <c r="S2880" s="180">
        <f>'ZE Download'!J307/1000</f>
        <v>281.97191700000002</v>
      </c>
      <c r="T2880" s="180">
        <f>-'ZE Download'!Z307/1000</f>
        <v>-72.777749999999997</v>
      </c>
      <c r="V2880" s="24">
        <f t="shared" si="332"/>
        <v>1729.9771450000003</v>
      </c>
      <c r="X2880" s="5">
        <f t="shared" si="338"/>
        <v>77.899999999999991</v>
      </c>
      <c r="Z2880" s="20">
        <f t="shared" si="333"/>
        <v>1807.8771450000004</v>
      </c>
      <c r="AA2880" s="59">
        <f t="shared" si="341"/>
        <v>42891</v>
      </c>
      <c r="AB2880" s="136">
        <f>'ZE Download'!Q307/1000</f>
        <v>174.267562</v>
      </c>
      <c r="AC2880" s="179">
        <f>'ZE Download'!R307/1000</f>
        <v>395.160167</v>
      </c>
      <c r="AD2880" s="179">
        <f>'ZE Download'!S307/1000</f>
        <v>399.55431199999998</v>
      </c>
      <c r="AE2880" s="179">
        <f>'ZE Download'!T307/1000</f>
        <v>529.66787499999998</v>
      </c>
      <c r="AF2880" s="179">
        <f>'ZE Download'!U307/1000</f>
        <v>223.91152100000002</v>
      </c>
      <c r="AG2880" s="179">
        <f>'ZE Download'!V307/1000</f>
        <v>3.921062</v>
      </c>
      <c r="AH2880" s="179">
        <f>'ZE Download'!W307/1000</f>
        <v>89.096000000000004</v>
      </c>
      <c r="AI2880" s="28">
        <f t="shared" si="339"/>
        <v>0</v>
      </c>
      <c r="AJ2880" s="179">
        <f>'ZE Download'!X307/1000</f>
        <v>0.67847900000000005</v>
      </c>
      <c r="AK2880" s="179">
        <f t="shared" si="343"/>
        <v>0</v>
      </c>
      <c r="AL2880" s="35">
        <f>'ZE Download'!Y307/1000</f>
        <v>84.3125</v>
      </c>
      <c r="AM2880" s="35"/>
      <c r="AN2880" s="28"/>
      <c r="AQ2880" s="24">
        <f t="shared" si="335"/>
        <v>1900.5694779999997</v>
      </c>
      <c r="AS2880" s="47">
        <f t="shared" si="342"/>
        <v>305.55</v>
      </c>
      <c r="AU2880" s="20">
        <f t="shared" si="334"/>
        <v>2206.1194779999996</v>
      </c>
      <c r="AW2880" s="20">
        <f t="shared" si="331"/>
        <v>-328.24233299999923</v>
      </c>
      <c r="AY2880" s="58">
        <v>70</v>
      </c>
    </row>
    <row r="2881" spans="1:51" x14ac:dyDescent="0.25">
      <c r="A2881" t="str">
        <f>VLOOKUP($B2881,'Cushing Balance'!$C$2:$E$500,3,TRUE)</f>
        <v>222017</v>
      </c>
      <c r="B2881" s="38">
        <v>42892</v>
      </c>
      <c r="C2881" s="32"/>
      <c r="D2881" s="136">
        <f>'ZE Download'!B308/1000</f>
        <v>548.96539599999994</v>
      </c>
      <c r="E2881" s="179">
        <f>'ZE Download'!C308/1000</f>
        <v>136.23343800000001</v>
      </c>
      <c r="F2881" s="179">
        <f>'ZE Download'!D308/1000</f>
        <v>104.15125</v>
      </c>
      <c r="G2881" s="28"/>
      <c r="H2881" s="179">
        <f>'ZE Download'!E308/1000</f>
        <v>97.853916999999996</v>
      </c>
      <c r="I2881" s="179">
        <f>'ZE Download'!F308/1000</f>
        <v>35.409292000000001</v>
      </c>
      <c r="J2881" s="179">
        <f>'ZE Download'!G308/1000</f>
        <v>257.40991700000001</v>
      </c>
      <c r="K2881" s="179">
        <f>'ZE Download'!H308/1000</f>
        <v>62.716438000000004</v>
      </c>
      <c r="L2881" s="179">
        <f>'ZE Download'!I308/1000</f>
        <v>33.682749999999999</v>
      </c>
      <c r="M2881" s="180">
        <f t="shared" si="340"/>
        <v>162.78408300000004</v>
      </c>
      <c r="N2881" s="179">
        <f>'ZE Download'!K308/1000</f>
        <v>118.08966700000001</v>
      </c>
      <c r="O2881" s="179">
        <f>'ZE Download'!L308/1000</f>
        <v>37.826833000000001</v>
      </c>
      <c r="P2881" s="179">
        <f>'ZE Download'!M308/1000</f>
        <v>43.473188</v>
      </c>
      <c r="Q2881" s="179">
        <f>'ZE Download'!N308/1000</f>
        <v>7.1381040000000002</v>
      </c>
      <c r="R2881" s="179">
        <f>'ZE Download'!P308/1000</f>
        <v>0</v>
      </c>
      <c r="S2881" s="180">
        <f>'ZE Download'!J308/1000</f>
        <v>278.01552100000004</v>
      </c>
      <c r="T2881" s="180">
        <f>-'ZE Download'!Z308/1000</f>
        <v>-115.231438</v>
      </c>
      <c r="V2881" s="24">
        <f t="shared" si="332"/>
        <v>1645.734273</v>
      </c>
      <c r="X2881" s="5">
        <f t="shared" si="338"/>
        <v>77.899999999999991</v>
      </c>
      <c r="Z2881" s="20">
        <f t="shared" si="333"/>
        <v>1723.6342730000001</v>
      </c>
      <c r="AA2881" s="59">
        <f t="shared" si="341"/>
        <v>42892</v>
      </c>
      <c r="AB2881" s="136">
        <f>'ZE Download'!Q308/1000</f>
        <v>170.35454199999998</v>
      </c>
      <c r="AC2881" s="179">
        <f>'ZE Download'!R308/1000</f>
        <v>366.23866700000002</v>
      </c>
      <c r="AD2881" s="179">
        <f>'ZE Download'!S308/1000</f>
        <v>392.78550000000001</v>
      </c>
      <c r="AE2881" s="179">
        <f>'ZE Download'!T308/1000</f>
        <v>525.55285400000002</v>
      </c>
      <c r="AF2881" s="179">
        <f>'ZE Download'!U308/1000</f>
        <v>215.476854</v>
      </c>
      <c r="AG2881" s="179">
        <f>'ZE Download'!V308/1000</f>
        <v>0</v>
      </c>
      <c r="AH2881" s="179">
        <f>'ZE Download'!W308/1000</f>
        <v>102.58410400000001</v>
      </c>
      <c r="AI2881" s="28">
        <f t="shared" si="339"/>
        <v>0</v>
      </c>
      <c r="AJ2881" s="179">
        <f>'ZE Download'!X308/1000</f>
        <v>0.54033299999999995</v>
      </c>
      <c r="AK2881" s="179">
        <f t="shared" si="343"/>
        <v>0</v>
      </c>
      <c r="AL2881" s="35">
        <f>'ZE Download'!Y308/1000</f>
        <v>36.391812000000002</v>
      </c>
      <c r="AM2881" s="35"/>
      <c r="AN2881" s="28"/>
      <c r="AQ2881" s="24">
        <f t="shared" si="335"/>
        <v>1809.9246660000001</v>
      </c>
      <c r="AS2881" s="47">
        <f>315*0.97-10</f>
        <v>295.55</v>
      </c>
      <c r="AU2881" s="20">
        <f t="shared" si="334"/>
        <v>2105.4746660000001</v>
      </c>
      <c r="AW2881" s="20">
        <f t="shared" si="331"/>
        <v>-311.84039299999995</v>
      </c>
      <c r="AY2881" s="58">
        <v>70</v>
      </c>
    </row>
    <row r="2882" spans="1:51" x14ac:dyDescent="0.25">
      <c r="A2882" t="str">
        <f>VLOOKUP($B2882,'Cushing Balance'!$C$2:$E$500,3,TRUE)</f>
        <v>222017</v>
      </c>
      <c r="B2882" s="38">
        <v>42893</v>
      </c>
      <c r="C2882" s="32"/>
      <c r="D2882" s="136">
        <f>'ZE Download'!B309/1000</f>
        <v>416.515354</v>
      </c>
      <c r="E2882" s="179">
        <f>'ZE Download'!C309/1000</f>
        <v>127.64316700000001</v>
      </c>
      <c r="F2882" s="179">
        <f>'ZE Download'!D309/1000</f>
        <v>245.120521</v>
      </c>
      <c r="G2882" s="28"/>
      <c r="H2882" s="179">
        <f>'ZE Download'!E309/1000</f>
        <v>79.914083000000005</v>
      </c>
      <c r="I2882" s="179">
        <f>'ZE Download'!F309/1000</f>
        <v>35.909332999999997</v>
      </c>
      <c r="J2882" s="179">
        <f>'ZE Download'!G309/1000</f>
        <v>259.309417</v>
      </c>
      <c r="K2882" s="179">
        <f>'ZE Download'!H309/1000</f>
        <v>64.484978999999996</v>
      </c>
      <c r="L2882" s="179">
        <f>'ZE Download'!I309/1000</f>
        <v>32.503500000000003</v>
      </c>
      <c r="M2882" s="180">
        <f t="shared" si="340"/>
        <v>139.19410400000001</v>
      </c>
      <c r="N2882" s="179">
        <f>'ZE Download'!K309/1000</f>
        <v>118.58737499999999</v>
      </c>
      <c r="O2882" s="179">
        <f>'ZE Download'!L309/1000</f>
        <v>36.644332999999996</v>
      </c>
      <c r="P2882" s="179">
        <f>'ZE Download'!M309/1000</f>
        <v>42.889082999999999</v>
      </c>
      <c r="Q2882" s="179">
        <f>'ZE Download'!N309/1000</f>
        <v>5.3353540000000006</v>
      </c>
      <c r="R2882" s="179">
        <f>'ZE Download'!P309/1000</f>
        <v>0</v>
      </c>
      <c r="S2882" s="180">
        <f>'ZE Download'!J309/1000</f>
        <v>223.61964600000002</v>
      </c>
      <c r="T2882" s="180">
        <f>-'ZE Download'!Z309/1000</f>
        <v>-84.425542000000007</v>
      </c>
      <c r="V2882" s="24">
        <f t="shared" si="332"/>
        <v>1604.0506030000001</v>
      </c>
      <c r="X2882" s="5">
        <f t="shared" si="338"/>
        <v>77.899999999999991</v>
      </c>
      <c r="Z2882" s="20">
        <f t="shared" si="333"/>
        <v>1681.9506030000002</v>
      </c>
      <c r="AA2882" s="59">
        <f t="shared" si="341"/>
        <v>42893</v>
      </c>
      <c r="AB2882" s="136">
        <f>'ZE Download'!Q309/1000</f>
        <v>164.479229</v>
      </c>
      <c r="AC2882" s="179">
        <f>'ZE Download'!R309/1000</f>
        <v>336.553833</v>
      </c>
      <c r="AD2882" s="179">
        <f>'ZE Download'!S309/1000</f>
        <v>387.92122899999998</v>
      </c>
      <c r="AE2882" s="179">
        <f>'ZE Download'!T309/1000</f>
        <v>463.03258299999999</v>
      </c>
      <c r="AF2882" s="179">
        <f>'ZE Download'!U309/1000</f>
        <v>225.53468799999999</v>
      </c>
      <c r="AG2882" s="179">
        <f>'ZE Download'!V309/1000</f>
        <v>15.996874999999999</v>
      </c>
      <c r="AH2882" s="179">
        <f>'ZE Download'!W309/1000</f>
        <v>109.904583</v>
      </c>
      <c r="AI2882" s="28">
        <f t="shared" si="339"/>
        <v>0</v>
      </c>
      <c r="AJ2882" s="179">
        <f>'ZE Download'!X309/1000</f>
        <v>11.394292</v>
      </c>
      <c r="AK2882" s="179">
        <f t="shared" si="343"/>
        <v>0</v>
      </c>
      <c r="AL2882" s="35">
        <f>'ZE Download'!Y309/1000</f>
        <v>3.6135830000000002</v>
      </c>
      <c r="AM2882" s="35"/>
      <c r="AN2882" s="28"/>
      <c r="AQ2882" s="24">
        <f t="shared" si="335"/>
        <v>1718.430895</v>
      </c>
      <c r="AS2882" s="47">
        <f t="shared" ref="AS2882:AS2915" si="344">315*0.97-10</f>
        <v>295.55</v>
      </c>
      <c r="AU2882" s="20">
        <f t="shared" si="334"/>
        <v>2013.9808949999999</v>
      </c>
      <c r="AW2882" s="20">
        <f t="shared" ref="AW2882:AW2945" si="345">Z2882-AU2882+AY2882</f>
        <v>-262.03029199999969</v>
      </c>
      <c r="AY2882" s="58">
        <v>70</v>
      </c>
    </row>
    <row r="2883" spans="1:51" x14ac:dyDescent="0.25">
      <c r="A2883" t="str">
        <f>VLOOKUP($B2883,'Cushing Balance'!$C$2:$E$500,3,TRUE)</f>
        <v>222017</v>
      </c>
      <c r="B2883" s="38">
        <v>42894</v>
      </c>
      <c r="C2883" s="32"/>
      <c r="D2883" s="136">
        <f>'ZE Download'!B310/1000</f>
        <v>429.22708299999999</v>
      </c>
      <c r="E2883" s="179">
        <f>'ZE Download'!C310/1000</f>
        <v>103.60375000000001</v>
      </c>
      <c r="F2883" s="179">
        <f>'ZE Download'!D310/1000</f>
        <v>402.21600000000001</v>
      </c>
      <c r="G2883" s="28"/>
      <c r="H2883" s="179">
        <f>'ZE Download'!E310/1000</f>
        <v>91.856750000000005</v>
      </c>
      <c r="I2883" s="179">
        <f>'ZE Download'!F310/1000</f>
        <v>56.467041999999999</v>
      </c>
      <c r="J2883" s="179">
        <f>'ZE Download'!G310/1000</f>
        <v>234.587896</v>
      </c>
      <c r="K2883" s="179">
        <f>'ZE Download'!H310/1000</f>
        <v>72.495812000000001</v>
      </c>
      <c r="L2883" s="179">
        <f>'ZE Download'!I310/1000</f>
        <v>32.522125000000003</v>
      </c>
      <c r="M2883" s="180">
        <f t="shared" si="340"/>
        <v>262.18768800000004</v>
      </c>
      <c r="N2883" s="179">
        <f>'ZE Download'!K310/1000</f>
        <v>102.808083</v>
      </c>
      <c r="O2883" s="179">
        <f>'ZE Download'!L310/1000</f>
        <v>35.911062000000001</v>
      </c>
      <c r="P2883" s="179">
        <f>'ZE Download'!M310/1000</f>
        <v>42.754646000000001</v>
      </c>
      <c r="Q2883" s="179">
        <f>'ZE Download'!N310/1000</f>
        <v>6.1212920000000004</v>
      </c>
      <c r="R2883" s="179">
        <f>'ZE Download'!P310/1000</f>
        <v>0</v>
      </c>
      <c r="S2883" s="180">
        <f>'ZE Download'!J310/1000</f>
        <v>262.18768800000004</v>
      </c>
      <c r="T2883" s="180">
        <f>-'ZE Download'!Z310/1000</f>
        <v>0</v>
      </c>
      <c r="V2883" s="24">
        <f t="shared" si="332"/>
        <v>1872.759229</v>
      </c>
      <c r="X2883" s="5">
        <f t="shared" si="338"/>
        <v>77.899999999999991</v>
      </c>
      <c r="Z2883" s="20">
        <f t="shared" si="333"/>
        <v>1950.6592290000001</v>
      </c>
      <c r="AA2883" s="59">
        <f t="shared" si="341"/>
        <v>42894</v>
      </c>
      <c r="AB2883" s="136">
        <f>'ZE Download'!Q310/1000</f>
        <v>167.24950000000001</v>
      </c>
      <c r="AC2883" s="179">
        <f>'ZE Download'!R310/1000</f>
        <v>372.50481199999996</v>
      </c>
      <c r="AD2883" s="179">
        <f>'ZE Download'!S310/1000</f>
        <v>386.02199999999999</v>
      </c>
      <c r="AE2883" s="179">
        <f>'ZE Download'!T310/1000</f>
        <v>527.73268799999994</v>
      </c>
      <c r="AF2883" s="179">
        <f>'ZE Download'!U310/1000</f>
        <v>220.39572899999999</v>
      </c>
      <c r="AG2883" s="179">
        <f>'ZE Download'!V310/1000</f>
        <v>23.356728999999998</v>
      </c>
      <c r="AH2883" s="179">
        <f>'ZE Download'!W310/1000</f>
        <v>136.42616699999999</v>
      </c>
      <c r="AI2883" s="28">
        <f t="shared" si="339"/>
        <v>0</v>
      </c>
      <c r="AJ2883" s="179">
        <f>'ZE Download'!X310/1000</f>
        <v>17.000603999999999</v>
      </c>
      <c r="AK2883" s="179">
        <f t="shared" si="343"/>
        <v>0</v>
      </c>
      <c r="AL2883" s="35">
        <f>'ZE Download'!Y310/1000</f>
        <v>77.821250000000006</v>
      </c>
      <c r="AM2883" s="35"/>
      <c r="AN2883" s="28"/>
      <c r="AQ2883" s="24">
        <f t="shared" si="335"/>
        <v>1928.5094790000003</v>
      </c>
      <c r="AS2883" s="47">
        <f t="shared" si="344"/>
        <v>295.55</v>
      </c>
      <c r="AU2883" s="20">
        <f t="shared" si="334"/>
        <v>2224.0594790000005</v>
      </c>
      <c r="AW2883" s="20">
        <f t="shared" si="345"/>
        <v>-203.40025000000037</v>
      </c>
      <c r="AY2883" s="58">
        <v>70</v>
      </c>
    </row>
    <row r="2884" spans="1:51" x14ac:dyDescent="0.25">
      <c r="A2884" t="str">
        <f>VLOOKUP($B2884,'Cushing Balance'!$C$2:$E$500,3,TRUE)</f>
        <v>222017</v>
      </c>
      <c r="B2884" s="38">
        <v>42895</v>
      </c>
      <c r="C2884" s="32"/>
      <c r="D2884" s="136">
        <f>'ZE Download'!B311/1000</f>
        <v>186.48706200000001</v>
      </c>
      <c r="E2884" s="179">
        <f>'ZE Download'!C311/1000</f>
        <v>160.244021</v>
      </c>
      <c r="F2884" s="179">
        <f>'ZE Download'!D311/1000</f>
        <v>380.14518800000002</v>
      </c>
      <c r="G2884" s="28"/>
      <c r="H2884" s="179">
        <f>'ZE Download'!E311/1000</f>
        <v>117.00839599999999</v>
      </c>
      <c r="I2884" s="179">
        <f>'ZE Download'!F311/1000</f>
        <v>56.014167</v>
      </c>
      <c r="J2884" s="179">
        <f>'ZE Download'!G311/1000</f>
        <v>254.03029199999997</v>
      </c>
      <c r="K2884" s="179">
        <f>'ZE Download'!H311/1000</f>
        <v>57.407291999999998</v>
      </c>
      <c r="L2884" s="179">
        <f>'ZE Download'!I311/1000</f>
        <v>32.989812000000001</v>
      </c>
      <c r="M2884" s="180">
        <f t="shared" si="340"/>
        <v>319.50295799999998</v>
      </c>
      <c r="N2884" s="179">
        <f>'ZE Download'!K311/1000</f>
        <v>92.835875000000001</v>
      </c>
      <c r="O2884" s="179">
        <f>'ZE Download'!L311/1000</f>
        <v>35.502791999999999</v>
      </c>
      <c r="P2884" s="179">
        <f>'ZE Download'!M311/1000</f>
        <v>45.844895999999999</v>
      </c>
      <c r="Q2884" s="179">
        <f>'ZE Download'!N311/1000</f>
        <v>4.8856039999999998</v>
      </c>
      <c r="R2884" s="179">
        <f>'ZE Download'!P311/1000</f>
        <v>0</v>
      </c>
      <c r="S2884" s="180">
        <f>'ZE Download'!J311/1000</f>
        <v>319.50295799999998</v>
      </c>
      <c r="T2884" s="180">
        <f>-'ZE Download'!Z311/1000</f>
        <v>0</v>
      </c>
      <c r="V2884" s="24">
        <f t="shared" si="332"/>
        <v>1742.8983550000003</v>
      </c>
      <c r="X2884" s="5">
        <f t="shared" si="338"/>
        <v>77.899999999999991</v>
      </c>
      <c r="Z2884" s="20">
        <f t="shared" si="333"/>
        <v>1820.7983550000004</v>
      </c>
      <c r="AA2884" s="59">
        <f t="shared" si="341"/>
        <v>42895</v>
      </c>
      <c r="AB2884" s="136">
        <f>'ZE Download'!Q311/1000</f>
        <v>167.81187499999999</v>
      </c>
      <c r="AC2884" s="179">
        <f>'ZE Download'!R311/1000</f>
        <v>383.685542</v>
      </c>
      <c r="AD2884" s="179">
        <f>'ZE Download'!S311/1000</f>
        <v>413.04858300000001</v>
      </c>
      <c r="AE2884" s="179">
        <f>'ZE Download'!T311/1000</f>
        <v>520.969875</v>
      </c>
      <c r="AF2884" s="179">
        <f>'ZE Download'!U311/1000</f>
        <v>224.98120800000001</v>
      </c>
      <c r="AG2884" s="179">
        <f>'ZE Download'!V311/1000</f>
        <v>23.064603999999999</v>
      </c>
      <c r="AH2884" s="179">
        <f>'ZE Download'!W311/1000</f>
        <v>120.09125</v>
      </c>
      <c r="AI2884" s="28">
        <f t="shared" si="339"/>
        <v>0</v>
      </c>
      <c r="AJ2884" s="179">
        <f>'ZE Download'!X311/1000</f>
        <v>17.174792</v>
      </c>
      <c r="AK2884" s="179">
        <f t="shared" si="343"/>
        <v>0</v>
      </c>
      <c r="AL2884" s="35">
        <f>'ZE Download'!Y311/1000</f>
        <v>78.829229000000012</v>
      </c>
      <c r="AM2884" s="35"/>
      <c r="AN2884" s="28"/>
      <c r="AQ2884" s="24">
        <f t="shared" si="335"/>
        <v>1949.6569579999998</v>
      </c>
      <c r="AS2884" s="47">
        <f t="shared" si="344"/>
        <v>295.55</v>
      </c>
      <c r="AU2884" s="20">
        <f t="shared" si="334"/>
        <v>2245.2069579999998</v>
      </c>
      <c r="AW2884" s="20">
        <f t="shared" si="345"/>
        <v>-354.4086029999994</v>
      </c>
      <c r="AY2884" s="58">
        <v>70</v>
      </c>
    </row>
    <row r="2885" spans="1:51" x14ac:dyDescent="0.25">
      <c r="A2885" t="str">
        <f>VLOOKUP($B2885,'Cushing Balance'!$C$2:$E$500,3,TRUE)</f>
        <v>232017</v>
      </c>
      <c r="B2885" s="38">
        <v>42896</v>
      </c>
      <c r="C2885" s="32"/>
      <c r="D2885" s="136">
        <f>'ZE Download'!B312/1000</f>
        <v>553.81258300000002</v>
      </c>
      <c r="E2885" s="179">
        <f>'ZE Download'!C312/1000</f>
        <v>170.53468799999999</v>
      </c>
      <c r="F2885" s="179">
        <f>'ZE Download'!D312/1000</f>
        <v>257.22241700000001</v>
      </c>
      <c r="G2885" s="28"/>
      <c r="H2885" s="179">
        <f>'ZE Download'!E312/1000</f>
        <v>95.630812000000006</v>
      </c>
      <c r="I2885" s="179">
        <f>'ZE Download'!F312/1000</f>
        <v>56.415832999999999</v>
      </c>
      <c r="J2885" s="179">
        <f>'ZE Download'!G312/1000</f>
        <v>270.94968800000004</v>
      </c>
      <c r="K2885" s="179">
        <f>'ZE Download'!H312/1000</f>
        <v>72.644791999999995</v>
      </c>
      <c r="L2885" s="179">
        <f>'ZE Download'!I312/1000</f>
        <v>33.890292000000002</v>
      </c>
      <c r="M2885" s="180">
        <f t="shared" si="340"/>
        <v>337.30112500000001</v>
      </c>
      <c r="N2885" s="179">
        <f>'ZE Download'!K312/1000</f>
        <v>97.010958000000002</v>
      </c>
      <c r="O2885" s="179">
        <f>'ZE Download'!L312/1000</f>
        <v>33.796999999999997</v>
      </c>
      <c r="P2885" s="179">
        <f>'ZE Download'!M312/1000</f>
        <v>45.717582999999998</v>
      </c>
      <c r="Q2885" s="179">
        <f>'ZE Download'!N312/1000</f>
        <v>4.7907920000000006</v>
      </c>
      <c r="R2885" s="179">
        <f>'ZE Download'!P312/1000</f>
        <v>0</v>
      </c>
      <c r="S2885" s="180">
        <f>'ZE Download'!J312/1000</f>
        <v>337.30112500000001</v>
      </c>
      <c r="T2885" s="180">
        <f>-'ZE Download'!Z312/1000</f>
        <v>0</v>
      </c>
      <c r="V2885" s="24">
        <f t="shared" si="332"/>
        <v>2029.7185630000004</v>
      </c>
      <c r="X2885" s="5">
        <f t="shared" si="338"/>
        <v>77.899999999999991</v>
      </c>
      <c r="Z2885" s="20">
        <f t="shared" si="333"/>
        <v>2107.6185630000004</v>
      </c>
      <c r="AA2885" s="59">
        <f t="shared" si="341"/>
        <v>42896</v>
      </c>
      <c r="AB2885" s="136">
        <f>'ZE Download'!Q312/1000</f>
        <v>161.400104</v>
      </c>
      <c r="AC2885" s="179">
        <f>'ZE Download'!R312/1000</f>
        <v>371.37702100000001</v>
      </c>
      <c r="AD2885" s="179">
        <f>'ZE Download'!S312/1000</f>
        <v>447.319458</v>
      </c>
      <c r="AE2885" s="179">
        <f>'ZE Download'!T312/1000</f>
        <v>513.09697900000003</v>
      </c>
      <c r="AF2885" s="179">
        <f>'ZE Download'!U312/1000</f>
        <v>227.187625</v>
      </c>
      <c r="AG2885" s="179">
        <f>'ZE Download'!V312/1000</f>
        <v>22.226896</v>
      </c>
      <c r="AH2885" s="179">
        <f>'ZE Download'!W312/1000</f>
        <v>112.613562</v>
      </c>
      <c r="AI2885" s="28">
        <f t="shared" si="339"/>
        <v>0</v>
      </c>
      <c r="AJ2885" s="179">
        <f>'ZE Download'!X312/1000</f>
        <v>12.85</v>
      </c>
      <c r="AK2885" s="179">
        <f t="shared" si="343"/>
        <v>0</v>
      </c>
      <c r="AL2885" s="35">
        <f>'ZE Download'!Y312/1000</f>
        <v>30.311792000000001</v>
      </c>
      <c r="AM2885" s="35"/>
      <c r="AN2885" s="28"/>
      <c r="AQ2885" s="24">
        <f t="shared" si="335"/>
        <v>1898.3834369999997</v>
      </c>
      <c r="AS2885" s="47">
        <f t="shared" si="344"/>
        <v>295.55</v>
      </c>
      <c r="AU2885" s="20">
        <f t="shared" si="334"/>
        <v>2193.9334369999997</v>
      </c>
      <c r="AW2885" s="20">
        <f t="shared" si="345"/>
        <v>-56.314873999999236</v>
      </c>
      <c r="AY2885" s="58">
        <v>30</v>
      </c>
    </row>
    <row r="2886" spans="1:51" x14ac:dyDescent="0.25">
      <c r="A2886" t="str">
        <f>VLOOKUP($B2886,'Cushing Balance'!$C$2:$E$500,3,TRUE)</f>
        <v>232017</v>
      </c>
      <c r="B2886" s="38">
        <v>42897</v>
      </c>
      <c r="C2886" s="32"/>
      <c r="D2886" s="136">
        <f>'ZE Download'!B313/1000</f>
        <v>452.39522899999997</v>
      </c>
      <c r="E2886" s="179">
        <f>'ZE Download'!C313/1000</f>
        <v>161.07989600000002</v>
      </c>
      <c r="F2886" s="179">
        <f>'ZE Download'!D313/1000</f>
        <v>329.25179200000002</v>
      </c>
      <c r="G2886" s="28"/>
      <c r="H2886" s="179">
        <f>'ZE Download'!E313/1000</f>
        <v>97.323916999999994</v>
      </c>
      <c r="I2886" s="179">
        <f>'ZE Download'!F313/1000</f>
        <v>56.320957999999997</v>
      </c>
      <c r="J2886" s="179">
        <f>'ZE Download'!G313/1000</f>
        <v>274.36064600000003</v>
      </c>
      <c r="K2886" s="179">
        <f>'ZE Download'!H313/1000</f>
        <v>64.105542</v>
      </c>
      <c r="L2886" s="179">
        <f>'ZE Download'!I313/1000</f>
        <v>34.839332999999996</v>
      </c>
      <c r="M2886" s="180">
        <f t="shared" si="340"/>
        <v>374.82474999999999</v>
      </c>
      <c r="N2886" s="179">
        <f>'ZE Download'!K313/1000</f>
        <v>93.309604000000007</v>
      </c>
      <c r="O2886" s="179">
        <f>'ZE Download'!L313/1000</f>
        <v>34.426687999999999</v>
      </c>
      <c r="P2886" s="179">
        <f>'ZE Download'!M313/1000</f>
        <v>42.949417000000004</v>
      </c>
      <c r="Q2886" s="179">
        <f>'ZE Download'!N313/1000</f>
        <v>5.0535829999999997</v>
      </c>
      <c r="R2886" s="179">
        <f>'ZE Download'!P313/1000</f>
        <v>0</v>
      </c>
      <c r="S2886" s="180">
        <f>'ZE Download'!J313/1000</f>
        <v>374.82474999999999</v>
      </c>
      <c r="T2886" s="180">
        <f>-'ZE Download'!Z313/1000</f>
        <v>0</v>
      </c>
      <c r="V2886" s="24">
        <f t="shared" si="332"/>
        <v>2020.2413549999999</v>
      </c>
      <c r="X2886" s="5">
        <f t="shared" si="338"/>
        <v>77.899999999999991</v>
      </c>
      <c r="Z2886" s="20">
        <f t="shared" si="333"/>
        <v>2098.1413549999997</v>
      </c>
      <c r="AA2886" s="59">
        <f t="shared" si="341"/>
        <v>42897</v>
      </c>
      <c r="AB2886" s="136">
        <f>'ZE Download'!Q313/1000</f>
        <v>170.38514600000002</v>
      </c>
      <c r="AC2886" s="179">
        <f>'ZE Download'!R313/1000</f>
        <v>359.61341700000003</v>
      </c>
      <c r="AD2886" s="179">
        <f>'ZE Download'!S313/1000</f>
        <v>447.19662499999998</v>
      </c>
      <c r="AE2886" s="179">
        <f>'ZE Download'!T313/1000</f>
        <v>526.88372900000002</v>
      </c>
      <c r="AF2886" s="179">
        <f>'ZE Download'!U313/1000</f>
        <v>223.79402100000001</v>
      </c>
      <c r="AG2886" s="179">
        <f>'ZE Download'!V313/1000</f>
        <v>23.978562</v>
      </c>
      <c r="AH2886" s="179">
        <f>'ZE Download'!W313/1000</f>
        <v>108.979896</v>
      </c>
      <c r="AI2886" s="28">
        <f t="shared" si="339"/>
        <v>0</v>
      </c>
      <c r="AJ2886" s="179">
        <f>'ZE Download'!X313/1000</f>
        <v>1.6305000000000001</v>
      </c>
      <c r="AK2886" s="179">
        <f t="shared" si="343"/>
        <v>0</v>
      </c>
      <c r="AL2886" s="35">
        <f>'ZE Download'!Y313/1000</f>
        <v>0</v>
      </c>
      <c r="AM2886" s="35"/>
      <c r="AN2886" s="28"/>
      <c r="AQ2886" s="24">
        <f t="shared" si="335"/>
        <v>1862.4618960000003</v>
      </c>
      <c r="AS2886" s="47">
        <f t="shared" si="344"/>
        <v>295.55</v>
      </c>
      <c r="AU2886" s="20">
        <f t="shared" si="334"/>
        <v>2158.0118960000004</v>
      </c>
      <c r="AW2886" s="20">
        <f t="shared" si="345"/>
        <v>-29.870541000000685</v>
      </c>
      <c r="AY2886" s="58">
        <v>30</v>
      </c>
    </row>
    <row r="2887" spans="1:51" x14ac:dyDescent="0.25">
      <c r="A2887" t="str">
        <f>VLOOKUP($B2887,'Cushing Balance'!$C$2:$E$500,3,TRUE)</f>
        <v>232017</v>
      </c>
      <c r="B2887" s="38">
        <v>42898</v>
      </c>
      <c r="C2887" s="32"/>
      <c r="D2887" s="136">
        <f>'ZE Download'!B314/1000</f>
        <v>660.98335400000008</v>
      </c>
      <c r="E2887" s="179">
        <f>'ZE Download'!C314/1000</f>
        <v>154.909188</v>
      </c>
      <c r="F2887" s="179">
        <f>'ZE Download'!D314/1000</f>
        <v>330.58499999999998</v>
      </c>
      <c r="G2887" s="28"/>
      <c r="H2887" s="179">
        <f>'ZE Download'!E314/1000</f>
        <v>94.602041999999997</v>
      </c>
      <c r="I2887" s="179">
        <f>'ZE Download'!F314/1000</f>
        <v>54.728332999999999</v>
      </c>
      <c r="J2887" s="179">
        <f>'ZE Download'!G314/1000</f>
        <v>247.581625</v>
      </c>
      <c r="K2887" s="179">
        <f>'ZE Download'!H314/1000</f>
        <v>70.507791999999995</v>
      </c>
      <c r="L2887" s="179">
        <f>'ZE Download'!I314/1000</f>
        <v>34.753416999999999</v>
      </c>
      <c r="M2887" s="180">
        <f t="shared" si="340"/>
        <v>170.63162499999996</v>
      </c>
      <c r="N2887" s="179">
        <f>'ZE Download'!K314/1000</f>
        <v>92.748354000000006</v>
      </c>
      <c r="O2887" s="179">
        <f>'ZE Download'!L314/1000</f>
        <v>33.425417000000003</v>
      </c>
      <c r="P2887" s="179">
        <f>'ZE Download'!M314/1000</f>
        <v>44.922770999999997</v>
      </c>
      <c r="Q2887" s="179">
        <f>'ZE Download'!N314/1000</f>
        <v>6.0596040000000002</v>
      </c>
      <c r="R2887" s="179">
        <f>'ZE Download'!P314/1000</f>
        <v>0</v>
      </c>
      <c r="S2887" s="180">
        <f>'ZE Download'!J314/1000</f>
        <v>321.54420799999997</v>
      </c>
      <c r="T2887" s="180">
        <f>-'ZE Download'!Z314/1000</f>
        <v>-150.91258300000001</v>
      </c>
      <c r="V2887" s="24">
        <f t="shared" si="332"/>
        <v>1996.4385220000001</v>
      </c>
      <c r="X2887" s="5">
        <f t="shared" si="338"/>
        <v>77.899999999999991</v>
      </c>
      <c r="Z2887" s="20">
        <f t="shared" si="333"/>
        <v>2074.338522</v>
      </c>
      <c r="AA2887" s="59">
        <f t="shared" si="341"/>
        <v>42898</v>
      </c>
      <c r="AB2887" s="136">
        <f>'ZE Download'!Q314/1000</f>
        <v>177.581896</v>
      </c>
      <c r="AC2887" s="179">
        <f>'ZE Download'!R314/1000</f>
        <v>247.80924999999999</v>
      </c>
      <c r="AD2887" s="179">
        <f>'ZE Download'!S314/1000</f>
        <v>434.01331199999998</v>
      </c>
      <c r="AE2887" s="179">
        <f>'ZE Download'!T314/1000</f>
        <v>557.17645800000003</v>
      </c>
      <c r="AF2887" s="179">
        <f>'ZE Download'!U314/1000</f>
        <v>210.18475000000001</v>
      </c>
      <c r="AG2887" s="179">
        <f>'ZE Download'!V314/1000</f>
        <v>23.409749999999999</v>
      </c>
      <c r="AH2887" s="179">
        <f>'ZE Download'!W314/1000</f>
        <v>108.433083</v>
      </c>
      <c r="AI2887" s="28">
        <f t="shared" si="339"/>
        <v>0</v>
      </c>
      <c r="AJ2887" s="179">
        <f>'ZE Download'!X314/1000</f>
        <v>0.59514599999999995</v>
      </c>
      <c r="AK2887" s="179">
        <f t="shared" si="343"/>
        <v>0</v>
      </c>
      <c r="AL2887" s="35">
        <f>'ZE Download'!Y314/1000</f>
        <v>0</v>
      </c>
      <c r="AM2887" s="35"/>
      <c r="AN2887" s="28"/>
      <c r="AQ2887" s="24">
        <f>SUM(AB2887:AO2887)</f>
        <v>1759.2036449999998</v>
      </c>
      <c r="AS2887" s="47">
        <f t="shared" si="344"/>
        <v>295.55</v>
      </c>
      <c r="AU2887" s="20">
        <f t="shared" si="334"/>
        <v>2054.7536449999998</v>
      </c>
      <c r="AW2887" s="20">
        <f t="shared" si="345"/>
        <v>49.584877000000233</v>
      </c>
      <c r="AY2887" s="58">
        <v>30</v>
      </c>
    </row>
    <row r="2888" spans="1:51" x14ac:dyDescent="0.25">
      <c r="A2888" t="str">
        <f>VLOOKUP($B2888,'Cushing Balance'!$C$2:$E$500,3,TRUE)</f>
        <v>232017</v>
      </c>
      <c r="B2888" s="38">
        <v>42899</v>
      </c>
      <c r="C2888" s="32"/>
      <c r="D2888" s="136">
        <f>'ZE Download'!B315/1000</f>
        <v>307.60985399999998</v>
      </c>
      <c r="E2888" s="179">
        <f>'ZE Download'!C315/1000</f>
        <v>151.67027100000001</v>
      </c>
      <c r="F2888" s="179">
        <f>'ZE Download'!D315/1000</f>
        <v>317.922729</v>
      </c>
      <c r="G2888" s="28"/>
      <c r="H2888" s="179">
        <f>'ZE Download'!E315/1000</f>
        <v>107.313417</v>
      </c>
      <c r="I2888" s="179">
        <f>'ZE Download'!F315/1000</f>
        <v>31.720167</v>
      </c>
      <c r="J2888" s="179">
        <f>'ZE Download'!G315/1000</f>
        <v>243.836354</v>
      </c>
      <c r="K2888" s="179">
        <f>'ZE Download'!H315/1000</f>
        <v>55.393646000000004</v>
      </c>
      <c r="L2888" s="179">
        <f>'ZE Download'!I315/1000</f>
        <v>34.729042</v>
      </c>
      <c r="M2888" s="180">
        <f t="shared" si="340"/>
        <v>180.256021</v>
      </c>
      <c r="N2888" s="179">
        <f>'ZE Download'!K315/1000</f>
        <v>93.385604000000001</v>
      </c>
      <c r="O2888" s="179">
        <f>'ZE Download'!L315/1000</f>
        <v>16.723103999999999</v>
      </c>
      <c r="P2888" s="179">
        <f>'ZE Download'!M315/1000</f>
        <v>44.666604</v>
      </c>
      <c r="Q2888" s="179">
        <f>'ZE Download'!N315/1000</f>
        <v>6.3194999999999997</v>
      </c>
      <c r="R2888" s="179">
        <f>'ZE Download'!P315/1000</f>
        <v>0</v>
      </c>
      <c r="S2888" s="180">
        <f>'ZE Download'!J315/1000</f>
        <v>180.256021</v>
      </c>
      <c r="T2888" s="180">
        <f>-'ZE Download'!Z315/1000</f>
        <v>0</v>
      </c>
      <c r="V2888" s="24">
        <f t="shared" si="332"/>
        <v>1591.5463129999998</v>
      </c>
      <c r="X2888" s="5">
        <f t="shared" si="338"/>
        <v>77.899999999999991</v>
      </c>
      <c r="Z2888" s="20">
        <f t="shared" si="333"/>
        <v>1669.4463129999999</v>
      </c>
      <c r="AA2888" s="59">
        <f t="shared" si="341"/>
        <v>42899</v>
      </c>
      <c r="AB2888" s="136">
        <f>'ZE Download'!Q315/1000</f>
        <v>183.10245800000001</v>
      </c>
      <c r="AC2888" s="179">
        <f>'ZE Download'!R315/1000</f>
        <v>134.639229</v>
      </c>
      <c r="AD2888" s="179">
        <f>'ZE Download'!S315/1000</f>
        <v>425.933333</v>
      </c>
      <c r="AE2888" s="179">
        <f>'ZE Download'!T315/1000</f>
        <v>554.29783299999997</v>
      </c>
      <c r="AF2888" s="179">
        <f>'ZE Download'!U315/1000</f>
        <v>200.78652100000002</v>
      </c>
      <c r="AG2888" s="179">
        <f>'ZE Download'!V315/1000</f>
        <v>17.690249999999999</v>
      </c>
      <c r="AH2888" s="179">
        <f>'ZE Download'!W315/1000</f>
        <v>107.99227099999999</v>
      </c>
      <c r="AI2888" s="28">
        <f t="shared" si="339"/>
        <v>0</v>
      </c>
      <c r="AJ2888" s="179">
        <f>'ZE Download'!X315/1000</f>
        <v>1.1404380000000001</v>
      </c>
      <c r="AK2888" s="179">
        <f t="shared" si="343"/>
        <v>0</v>
      </c>
      <c r="AL2888" s="35">
        <f>'ZE Download'!Y315/1000</f>
        <v>0</v>
      </c>
      <c r="AM2888" s="35"/>
      <c r="AN2888" s="28"/>
      <c r="AQ2888" s="24">
        <f t="shared" si="335"/>
        <v>1625.5823330000001</v>
      </c>
      <c r="AS2888" s="47">
        <f t="shared" si="344"/>
        <v>295.55</v>
      </c>
      <c r="AU2888" s="20">
        <f t="shared" si="334"/>
        <v>1921.132333</v>
      </c>
      <c r="AW2888" s="20">
        <f t="shared" si="345"/>
        <v>-221.6860200000001</v>
      </c>
      <c r="AY2888" s="58">
        <v>30</v>
      </c>
    </row>
    <row r="2889" spans="1:51" x14ac:dyDescent="0.25">
      <c r="A2889" t="str">
        <f>VLOOKUP($B2889,'Cushing Balance'!$C$2:$E$500,3,TRUE)</f>
        <v>232017</v>
      </c>
      <c r="B2889" s="38">
        <v>42900</v>
      </c>
      <c r="C2889" s="32"/>
      <c r="D2889" s="136">
        <f>'ZE Download'!B316/1000</f>
        <v>395.87312500000002</v>
      </c>
      <c r="E2889" s="179">
        <f>'ZE Download'!C316/1000</f>
        <v>98.883042000000003</v>
      </c>
      <c r="F2889" s="179">
        <f>'ZE Download'!D316/1000</f>
        <v>36.052771</v>
      </c>
      <c r="G2889" s="28"/>
      <c r="H2889" s="179">
        <f>'ZE Download'!E316/1000</f>
        <v>128.79374999999999</v>
      </c>
      <c r="I2889" s="179">
        <f>'ZE Download'!F316/1000</f>
        <v>54.768062</v>
      </c>
      <c r="J2889" s="179">
        <f>'ZE Download'!G316/1000</f>
        <v>224.30612500000001</v>
      </c>
      <c r="K2889" s="179">
        <f>'ZE Download'!H316/1000</f>
        <v>69.138958000000002</v>
      </c>
      <c r="L2889" s="179">
        <f>'ZE Download'!I316/1000</f>
        <v>34.622082999999996</v>
      </c>
      <c r="M2889" s="180">
        <f t="shared" si="340"/>
        <v>95.775437999999994</v>
      </c>
      <c r="N2889" s="179">
        <f>'ZE Download'!K316/1000</f>
        <v>96.698707999999996</v>
      </c>
      <c r="O2889" s="179">
        <f>'ZE Download'!L316/1000</f>
        <v>36.475292000000003</v>
      </c>
      <c r="P2889" s="179">
        <f>'ZE Download'!M316/1000</f>
        <v>43.913375000000002</v>
      </c>
      <c r="Q2889" s="179">
        <f>'ZE Download'!N316/1000</f>
        <v>5.173521</v>
      </c>
      <c r="R2889" s="179">
        <f>'ZE Download'!P316/1000</f>
        <v>0</v>
      </c>
      <c r="S2889" s="180">
        <f>'ZE Download'!J316/1000</f>
        <v>95.775437999999994</v>
      </c>
      <c r="T2889" s="180">
        <f>-'ZE Download'!Z316/1000</f>
        <v>0</v>
      </c>
      <c r="V2889" s="24">
        <f t="shared" si="332"/>
        <v>1320.4742499999998</v>
      </c>
      <c r="X2889" s="5">
        <f t="shared" si="338"/>
        <v>77.899999999999991</v>
      </c>
      <c r="Z2889" s="20">
        <f t="shared" si="333"/>
        <v>1398.3742499999998</v>
      </c>
      <c r="AA2889" s="59">
        <f t="shared" si="341"/>
        <v>42900</v>
      </c>
      <c r="AB2889" s="136">
        <f>'ZE Download'!Q316/1000</f>
        <v>176.542562</v>
      </c>
      <c r="AC2889" s="179">
        <f>'ZE Download'!R316/1000</f>
        <v>168.48645800000003</v>
      </c>
      <c r="AD2889" s="179">
        <f>'ZE Download'!S316/1000</f>
        <v>373.43237499999998</v>
      </c>
      <c r="AE2889" s="179">
        <f>'ZE Download'!T316/1000</f>
        <v>405.53927099999999</v>
      </c>
      <c r="AF2889" s="179">
        <f>'ZE Download'!U316/1000</f>
        <v>217.918958</v>
      </c>
      <c r="AG2889" s="179">
        <f>'ZE Download'!V316/1000</f>
        <v>15.129166999999999</v>
      </c>
      <c r="AH2889" s="179">
        <f>'ZE Download'!W316/1000</f>
        <v>82.563770999999988</v>
      </c>
      <c r="AI2889" s="28">
        <f t="shared" si="339"/>
        <v>0</v>
      </c>
      <c r="AJ2889" s="179">
        <f>'ZE Download'!X316/1000</f>
        <v>0.65316700000000005</v>
      </c>
      <c r="AK2889" s="179">
        <f t="shared" si="343"/>
        <v>0</v>
      </c>
      <c r="AL2889" s="35">
        <f>'ZE Download'!Y316/1000</f>
        <v>29.421645999999999</v>
      </c>
      <c r="AM2889" s="35"/>
      <c r="AN2889" s="28"/>
      <c r="AQ2889" s="24">
        <f t="shared" si="335"/>
        <v>1469.687375</v>
      </c>
      <c r="AS2889" s="47">
        <f t="shared" si="344"/>
        <v>295.55</v>
      </c>
      <c r="AU2889" s="20">
        <f t="shared" si="334"/>
        <v>1765.2373749999999</v>
      </c>
      <c r="AW2889" s="20">
        <f t="shared" si="345"/>
        <v>-336.86312500000008</v>
      </c>
      <c r="AY2889" s="58">
        <v>30</v>
      </c>
    </row>
    <row r="2890" spans="1:51" x14ac:dyDescent="0.25">
      <c r="A2890" t="str">
        <f>VLOOKUP($B2890,'Cushing Balance'!$C$2:$E$500,3,TRUE)</f>
        <v>232017</v>
      </c>
      <c r="B2890" s="38">
        <v>42901</v>
      </c>
      <c r="C2890" s="32"/>
      <c r="D2890" s="136">
        <f>'ZE Download'!B317/1000</f>
        <v>693.94287499999996</v>
      </c>
      <c r="E2890" s="179">
        <f>'ZE Download'!C317/1000</f>
        <v>164.508083</v>
      </c>
      <c r="F2890" s="179">
        <f>'ZE Download'!D317/1000</f>
        <v>160.205625</v>
      </c>
      <c r="G2890" s="28"/>
      <c r="H2890" s="179">
        <f>'ZE Download'!E317/1000</f>
        <v>93.724229000000008</v>
      </c>
      <c r="I2890" s="179">
        <f>'ZE Download'!F317/1000</f>
        <v>52.078521000000002</v>
      </c>
      <c r="J2890" s="179">
        <f>'ZE Download'!G317/1000</f>
        <v>247.14237499999999</v>
      </c>
      <c r="K2890" s="179">
        <f>'ZE Download'!H317/1000</f>
        <v>67.905167000000006</v>
      </c>
      <c r="L2890" s="179">
        <f>'ZE Download'!I317/1000</f>
        <v>34.890771000000001</v>
      </c>
      <c r="M2890" s="180">
        <f t="shared" si="340"/>
        <v>355.35412500000001</v>
      </c>
      <c r="N2890" s="179">
        <f>'ZE Download'!K317/1000</f>
        <v>99.466499999999996</v>
      </c>
      <c r="O2890" s="179">
        <f>'ZE Download'!L317/1000</f>
        <v>36.301207999999995</v>
      </c>
      <c r="P2890" s="179">
        <f>'ZE Download'!M317/1000</f>
        <v>43.636311999999997</v>
      </c>
      <c r="Q2890" s="179">
        <f>'ZE Download'!N317/1000</f>
        <v>5.8421670000000008</v>
      </c>
      <c r="R2890" s="179">
        <f>'ZE Download'!P317/1000</f>
        <v>0</v>
      </c>
      <c r="S2890" s="180">
        <f>'ZE Download'!J317/1000</f>
        <v>355.35412500000001</v>
      </c>
      <c r="T2890" s="180">
        <f>-'ZE Download'!Z317/1000</f>
        <v>0</v>
      </c>
      <c r="V2890" s="24">
        <f t="shared" ref="V2890:V2953" si="346">SUM(D2890:R2890)</f>
        <v>2054.9979579999995</v>
      </c>
      <c r="X2890" s="5">
        <f t="shared" si="338"/>
        <v>77.899999999999991</v>
      </c>
      <c r="Z2890" s="20">
        <f t="shared" ref="Z2890:Z2953" si="347">X2890+V2890</f>
        <v>2132.8979579999996</v>
      </c>
      <c r="AA2890" s="59">
        <f t="shared" si="341"/>
        <v>42901</v>
      </c>
      <c r="AB2890" s="136">
        <f>'ZE Download'!Q317/1000</f>
        <v>173.41422900000001</v>
      </c>
      <c r="AC2890" s="179">
        <f>'ZE Download'!R317/1000</f>
        <v>349.72893800000003</v>
      </c>
      <c r="AD2890" s="179">
        <f>'ZE Download'!S317/1000</f>
        <v>332.18072899999999</v>
      </c>
      <c r="AE2890" s="179">
        <f>'ZE Download'!T317/1000</f>
        <v>511.42599999999999</v>
      </c>
      <c r="AF2890" s="179">
        <f>'ZE Download'!U317/1000</f>
        <v>193.94668799999999</v>
      </c>
      <c r="AG2890" s="179">
        <f>'ZE Download'!V317/1000</f>
        <v>0</v>
      </c>
      <c r="AH2890" s="179">
        <f>'ZE Download'!W317/1000</f>
        <v>154.03356200000002</v>
      </c>
      <c r="AI2890" s="28">
        <f t="shared" si="339"/>
        <v>0</v>
      </c>
      <c r="AJ2890" s="179">
        <f>'ZE Download'!X317/1000</f>
        <v>9.1561669999999999</v>
      </c>
      <c r="AK2890" s="179">
        <f t="shared" si="343"/>
        <v>0</v>
      </c>
      <c r="AL2890" s="35">
        <f>'ZE Download'!Y317/1000</f>
        <v>71.066167000000007</v>
      </c>
      <c r="AM2890" s="35"/>
      <c r="AN2890" s="28"/>
      <c r="AQ2890" s="24">
        <f t="shared" si="335"/>
        <v>1794.9524800000002</v>
      </c>
      <c r="AS2890" s="47">
        <f t="shared" si="344"/>
        <v>295.55</v>
      </c>
      <c r="AU2890" s="20">
        <f t="shared" ref="AU2890:AU2953" si="348">AS2890+AQ2890</f>
        <v>2090.5024800000001</v>
      </c>
      <c r="AW2890" s="20">
        <f t="shared" si="345"/>
        <v>72.395477999999457</v>
      </c>
      <c r="AY2890" s="58">
        <v>30</v>
      </c>
    </row>
    <row r="2891" spans="1:51" x14ac:dyDescent="0.25">
      <c r="A2891" t="str">
        <f>VLOOKUP($B2891,'Cushing Balance'!$C$2:$E$500,3,TRUE)</f>
        <v>232017</v>
      </c>
      <c r="B2891" s="38">
        <v>42902</v>
      </c>
      <c r="C2891" s="32"/>
      <c r="D2891" s="136">
        <f>'ZE Download'!B318/1000</f>
        <v>455.96408299999996</v>
      </c>
      <c r="E2891" s="179">
        <f>'ZE Download'!C318/1000</f>
        <v>172.942812</v>
      </c>
      <c r="F2891" s="179">
        <f>'ZE Download'!D318/1000</f>
        <v>204.108667</v>
      </c>
      <c r="G2891" s="28"/>
      <c r="H2891" s="179">
        <f>'ZE Download'!E318/1000</f>
        <v>78.162750000000003</v>
      </c>
      <c r="I2891" s="179">
        <f>'ZE Download'!F318/1000</f>
        <v>42.227499999999999</v>
      </c>
      <c r="J2891" s="179">
        <f>'ZE Download'!G318/1000</f>
        <v>250.60287500000001</v>
      </c>
      <c r="K2891" s="179">
        <f>'ZE Download'!H318/1000</f>
        <v>76.068792000000002</v>
      </c>
      <c r="L2891" s="179">
        <f>'ZE Download'!I318/1000</f>
        <v>34.840561999999998</v>
      </c>
      <c r="M2891" s="180">
        <f t="shared" si="340"/>
        <v>151.11347900000004</v>
      </c>
      <c r="N2891" s="179">
        <f>'ZE Download'!K318/1000</f>
        <v>94.308520999999999</v>
      </c>
      <c r="O2891" s="179">
        <f>'ZE Download'!L318/1000</f>
        <v>37.290853999999996</v>
      </c>
      <c r="P2891" s="179">
        <f>'ZE Download'!M318/1000</f>
        <v>42.903770999999999</v>
      </c>
      <c r="Q2891" s="179">
        <f>'ZE Download'!N318/1000</f>
        <v>6.522583</v>
      </c>
      <c r="R2891" s="179">
        <f>'ZE Download'!P318/1000</f>
        <v>0</v>
      </c>
      <c r="S2891" s="180">
        <f>'ZE Download'!J318/1000</f>
        <v>327.82802100000004</v>
      </c>
      <c r="T2891" s="180">
        <f>-'ZE Download'!Z318/1000</f>
        <v>-176.71454199999999</v>
      </c>
      <c r="V2891" s="24">
        <f t="shared" si="346"/>
        <v>1647.057249</v>
      </c>
      <c r="X2891" s="5">
        <f t="shared" si="338"/>
        <v>77.899999999999991</v>
      </c>
      <c r="Z2891" s="20">
        <f t="shared" si="347"/>
        <v>1724.957249</v>
      </c>
      <c r="AA2891" s="59">
        <f t="shared" si="341"/>
        <v>42902</v>
      </c>
      <c r="AB2891" s="136">
        <f>'ZE Download'!Q318/1000</f>
        <v>158.50687500000001</v>
      </c>
      <c r="AC2891" s="179">
        <f>'ZE Download'!R318/1000</f>
        <v>355.62383299999999</v>
      </c>
      <c r="AD2891" s="179">
        <f>'ZE Download'!S318/1000</f>
        <v>330.94416699999999</v>
      </c>
      <c r="AE2891" s="179">
        <f>'ZE Download'!T318/1000</f>
        <v>537.38743799999997</v>
      </c>
      <c r="AF2891" s="179">
        <f>'ZE Download'!U318/1000</f>
        <v>204.40812500000001</v>
      </c>
      <c r="AG2891" s="179">
        <f>'ZE Download'!V318/1000</f>
        <v>4.6122500000000004</v>
      </c>
      <c r="AH2891" s="179">
        <f>'ZE Download'!W318/1000</f>
        <v>157.01154199999999</v>
      </c>
      <c r="AI2891" s="28">
        <f t="shared" si="339"/>
        <v>0</v>
      </c>
      <c r="AJ2891" s="179">
        <f>'ZE Download'!X318/1000</f>
        <v>16.635562</v>
      </c>
      <c r="AK2891" s="179">
        <f t="shared" si="343"/>
        <v>0</v>
      </c>
      <c r="AL2891" s="35">
        <f>'ZE Download'!Y318/1000</f>
        <v>77.929520999999994</v>
      </c>
      <c r="AM2891" s="35"/>
      <c r="AN2891" s="28"/>
      <c r="AQ2891" s="24">
        <f t="shared" ref="AQ2891:AQ2954" si="349">SUM(AB2891:AO2891)</f>
        <v>1843.0593129999997</v>
      </c>
      <c r="AS2891" s="47">
        <f t="shared" si="344"/>
        <v>295.55</v>
      </c>
      <c r="AU2891" s="20">
        <f t="shared" si="348"/>
        <v>2138.6093129999999</v>
      </c>
      <c r="AW2891" s="20">
        <f t="shared" si="345"/>
        <v>-383.65206399999988</v>
      </c>
      <c r="AY2891" s="58">
        <v>30</v>
      </c>
    </row>
    <row r="2892" spans="1:51" x14ac:dyDescent="0.25">
      <c r="A2892" t="str">
        <f>VLOOKUP($B2892,'Cushing Balance'!$C$2:$E$500,3,TRUE)</f>
        <v>242017</v>
      </c>
      <c r="B2892" s="38">
        <v>42903</v>
      </c>
      <c r="C2892" s="32"/>
      <c r="D2892" s="136">
        <f>'ZE Download'!B319/1000</f>
        <v>512.44233299999996</v>
      </c>
      <c r="E2892" s="179">
        <f>'ZE Download'!C319/1000</f>
        <v>170.638667</v>
      </c>
      <c r="F2892" s="179">
        <f>'ZE Download'!D319/1000</f>
        <v>44.698354000000002</v>
      </c>
      <c r="G2892" s="28"/>
      <c r="H2892" s="179">
        <f>'ZE Download'!E319/1000</f>
        <v>90.770312000000004</v>
      </c>
      <c r="I2892" s="179">
        <f>'ZE Download'!F319/1000</f>
        <v>55.650478999999997</v>
      </c>
      <c r="J2892" s="179">
        <f>'ZE Download'!G319/1000</f>
        <v>244.32624999999999</v>
      </c>
      <c r="K2892" s="179">
        <f>'ZE Download'!H319/1000</f>
        <v>63.868978999999996</v>
      </c>
      <c r="L2892" s="179">
        <f>'ZE Download'!I319/1000</f>
        <v>35</v>
      </c>
      <c r="M2892" s="180">
        <f t="shared" ref="M2892:M2903" si="350">S2892+T2892</f>
        <v>393.85174999999998</v>
      </c>
      <c r="N2892" s="179">
        <f>'ZE Download'!K319/1000</f>
        <v>99.395312000000004</v>
      </c>
      <c r="O2892" s="179">
        <f>'ZE Download'!L319/1000</f>
        <v>36.266604000000001</v>
      </c>
      <c r="P2892" s="179">
        <f>'ZE Download'!M319/1000</f>
        <v>45.394396</v>
      </c>
      <c r="Q2892" s="179">
        <f>'ZE Download'!N319/1000</f>
        <v>7.099812</v>
      </c>
      <c r="R2892" s="179">
        <f>'ZE Download'!P319/1000</f>
        <v>0</v>
      </c>
      <c r="S2892" s="180">
        <f>'ZE Download'!J319/1000</f>
        <v>393.85174999999998</v>
      </c>
      <c r="T2892" s="180">
        <f>-'ZE Download'!Z319/1000</f>
        <v>0</v>
      </c>
      <c r="V2892" s="24">
        <f t="shared" si="346"/>
        <v>1799.4032479999998</v>
      </c>
      <c r="X2892" s="5">
        <f t="shared" si="338"/>
        <v>77.899999999999991</v>
      </c>
      <c r="Z2892" s="20">
        <f t="shared" si="347"/>
        <v>1877.3032479999999</v>
      </c>
      <c r="AA2892" s="59">
        <f t="shared" ref="AA2892:AA2923" si="351">B2892</f>
        <v>42903</v>
      </c>
      <c r="AB2892" s="136">
        <f>'ZE Download'!Q319/1000</f>
        <v>176.52683300000001</v>
      </c>
      <c r="AC2892" s="179">
        <f>'ZE Download'!R319/1000</f>
        <v>349.835667</v>
      </c>
      <c r="AD2892" s="179">
        <f>'ZE Download'!S319/1000</f>
        <v>317.71408299999996</v>
      </c>
      <c r="AE2892" s="179">
        <f>'ZE Download'!T319/1000</f>
        <v>529.75887499999999</v>
      </c>
      <c r="AF2892" s="179">
        <f>'ZE Download'!U319/1000</f>
        <v>204.83906200000001</v>
      </c>
      <c r="AG2892" s="179">
        <f>'ZE Download'!V319/1000</f>
        <v>14.435938</v>
      </c>
      <c r="AH2892" s="179">
        <f>'ZE Download'!W319/1000</f>
        <v>178.87364600000001</v>
      </c>
      <c r="AI2892" s="28">
        <f t="shared" si="339"/>
        <v>0</v>
      </c>
      <c r="AJ2892" s="179">
        <f>'ZE Download'!X319/1000</f>
        <v>16.820396000000002</v>
      </c>
      <c r="AK2892" s="179">
        <f t="shared" si="343"/>
        <v>0</v>
      </c>
      <c r="AL2892" s="35">
        <f>'ZE Download'!Y319/1000</f>
        <v>17.896832999999997</v>
      </c>
      <c r="AM2892" s="35"/>
      <c r="AN2892" s="28"/>
      <c r="AQ2892" s="24">
        <f t="shared" si="349"/>
        <v>1806.7013330000002</v>
      </c>
      <c r="AS2892" s="47">
        <f t="shared" si="344"/>
        <v>295.55</v>
      </c>
      <c r="AU2892" s="20">
        <f t="shared" si="348"/>
        <v>2102.2513330000002</v>
      </c>
      <c r="AW2892" s="20">
        <f t="shared" si="345"/>
        <v>-144.94808500000022</v>
      </c>
      <c r="AY2892" s="58">
        <v>80</v>
      </c>
    </row>
    <row r="2893" spans="1:51" x14ac:dyDescent="0.25">
      <c r="A2893" t="str">
        <f>VLOOKUP($B2893,'Cushing Balance'!$C$2:$E$500,3,TRUE)</f>
        <v>242017</v>
      </c>
      <c r="B2893" s="38">
        <v>42904</v>
      </c>
      <c r="C2893" s="32"/>
      <c r="D2893" s="136">
        <f>'ZE Download'!B320/1000</f>
        <v>679.27145799999994</v>
      </c>
      <c r="E2893" s="179">
        <f>'ZE Download'!C320/1000</f>
        <v>159.60222899999999</v>
      </c>
      <c r="F2893" s="179">
        <f>'ZE Download'!D320/1000</f>
        <v>242.112438</v>
      </c>
      <c r="G2893" s="28"/>
      <c r="H2893" s="179">
        <f>'ZE Download'!E320/1000</f>
        <v>53.535728999999996</v>
      </c>
      <c r="I2893" s="179">
        <f>'ZE Download'!F320/1000</f>
        <v>49.882061999999998</v>
      </c>
      <c r="J2893" s="179">
        <f>'ZE Download'!G320/1000</f>
        <v>249.07610399999999</v>
      </c>
      <c r="K2893" s="179">
        <f>'ZE Download'!H320/1000</f>
        <v>77.967083000000002</v>
      </c>
      <c r="L2893" s="179">
        <f>'ZE Download'!I320/1000</f>
        <v>34.705896000000003</v>
      </c>
      <c r="M2893" s="180">
        <f t="shared" si="350"/>
        <v>359.47997900000001</v>
      </c>
      <c r="N2893" s="179">
        <f>'ZE Download'!K320/1000</f>
        <v>94.824542000000008</v>
      </c>
      <c r="O2893" s="179">
        <f>'ZE Download'!L320/1000</f>
        <v>37.998750000000001</v>
      </c>
      <c r="P2893" s="179">
        <f>'ZE Download'!M320/1000</f>
        <v>45.239542</v>
      </c>
      <c r="Q2893" s="179">
        <f>'ZE Download'!N320/1000</f>
        <v>3.2378960000000001</v>
      </c>
      <c r="R2893" s="179">
        <f>'ZE Download'!P320/1000</f>
        <v>0</v>
      </c>
      <c r="S2893" s="180">
        <f>'ZE Download'!J320/1000</f>
        <v>359.47997900000001</v>
      </c>
      <c r="T2893" s="180">
        <f>-'ZE Download'!Z320/1000</f>
        <v>0</v>
      </c>
      <c r="V2893" s="24">
        <f t="shared" si="346"/>
        <v>2086.9337079999996</v>
      </c>
      <c r="X2893" s="5">
        <f t="shared" ref="X2893:X2956" si="352">82*0.95</f>
        <v>77.899999999999991</v>
      </c>
      <c r="Z2893" s="20">
        <f t="shared" si="347"/>
        <v>2164.8337079999997</v>
      </c>
      <c r="AA2893" s="59">
        <f t="shared" si="351"/>
        <v>42904</v>
      </c>
      <c r="AB2893" s="136">
        <f>'ZE Download'!Q320/1000</f>
        <v>175.03299999999999</v>
      </c>
      <c r="AC2893" s="179">
        <f>'ZE Download'!R320/1000</f>
        <v>356.97604200000001</v>
      </c>
      <c r="AD2893" s="179">
        <f>'ZE Download'!S320/1000</f>
        <v>320.55422899999996</v>
      </c>
      <c r="AE2893" s="179">
        <f>'ZE Download'!T320/1000</f>
        <v>517.87599999999998</v>
      </c>
      <c r="AF2893" s="179">
        <f>'ZE Download'!U320/1000</f>
        <v>212.09747899999999</v>
      </c>
      <c r="AG2893" s="179">
        <f>'ZE Download'!V320/1000</f>
        <v>22.967396000000001</v>
      </c>
      <c r="AH2893" s="179">
        <f>'ZE Download'!W320/1000</f>
        <v>150.00304199999999</v>
      </c>
      <c r="AI2893" s="28">
        <f t="shared" si="339"/>
        <v>0</v>
      </c>
      <c r="AJ2893" s="179">
        <f>'ZE Download'!X320/1000</f>
        <v>10.191146</v>
      </c>
      <c r="AK2893" s="179">
        <f t="shared" si="343"/>
        <v>0</v>
      </c>
      <c r="AL2893" s="35">
        <f>'ZE Download'!Y320/1000</f>
        <v>0</v>
      </c>
      <c r="AM2893" s="35"/>
      <c r="AN2893" s="28"/>
      <c r="AQ2893" s="24">
        <f t="shared" si="349"/>
        <v>1765.6983339999999</v>
      </c>
      <c r="AS2893" s="47">
        <f t="shared" si="344"/>
        <v>295.55</v>
      </c>
      <c r="AU2893" s="20">
        <f t="shared" si="348"/>
        <v>2061.2483339999999</v>
      </c>
      <c r="AW2893" s="20">
        <f t="shared" si="345"/>
        <v>183.58537399999977</v>
      </c>
      <c r="AY2893" s="58">
        <v>80</v>
      </c>
    </row>
    <row r="2894" spans="1:51" x14ac:dyDescent="0.25">
      <c r="A2894" t="str">
        <f>VLOOKUP($B2894,'Cushing Balance'!$C$2:$E$500,3,TRUE)</f>
        <v>242017</v>
      </c>
      <c r="B2894" s="38">
        <v>42905</v>
      </c>
      <c r="C2894" s="32"/>
      <c r="D2894" s="136">
        <f>'ZE Download'!B321/1000</f>
        <v>227.07412500000001</v>
      </c>
      <c r="E2894" s="179">
        <f>'ZE Download'!C321/1000</f>
        <v>157.93935399999998</v>
      </c>
      <c r="F2894" s="179">
        <f>'ZE Download'!D321/1000</f>
        <v>287.64739600000001</v>
      </c>
      <c r="G2894" s="28"/>
      <c r="H2894" s="179">
        <f>'ZE Download'!E321/1000</f>
        <v>70.967354</v>
      </c>
      <c r="I2894" s="179">
        <f>'ZE Download'!F321/1000</f>
        <v>29.978917000000003</v>
      </c>
      <c r="J2894" s="179">
        <f>'ZE Download'!G321/1000</f>
        <v>273.18647900000002</v>
      </c>
      <c r="K2894" s="179">
        <f>'ZE Download'!H321/1000</f>
        <v>62.351957999999996</v>
      </c>
      <c r="L2894" s="179">
        <f>'ZE Download'!I321/1000</f>
        <v>34.867041999999998</v>
      </c>
      <c r="M2894" s="180">
        <f t="shared" si="350"/>
        <v>296.93150000000003</v>
      </c>
      <c r="N2894" s="179">
        <f>'ZE Download'!K321/1000</f>
        <v>100.633438</v>
      </c>
      <c r="O2894" s="179">
        <f>'ZE Download'!L321/1000</f>
        <v>37.613853999999996</v>
      </c>
      <c r="P2894" s="179">
        <f>'ZE Download'!M321/1000</f>
        <v>41.759082999999997</v>
      </c>
      <c r="Q2894" s="179">
        <f>'ZE Download'!N321/1000</f>
        <v>7.2288329999999998</v>
      </c>
      <c r="R2894" s="179">
        <f>'ZE Download'!P321/1000</f>
        <v>0</v>
      </c>
      <c r="S2894" s="180">
        <f>'ZE Download'!J321/1000</f>
        <v>377.31025</v>
      </c>
      <c r="T2894" s="180">
        <f>-'ZE Download'!Z321/1000</f>
        <v>-80.378749999999997</v>
      </c>
      <c r="V2894" s="24">
        <f t="shared" si="346"/>
        <v>1628.1793329999998</v>
      </c>
      <c r="X2894" s="5">
        <f t="shared" si="352"/>
        <v>77.899999999999991</v>
      </c>
      <c r="Z2894" s="20">
        <f t="shared" si="347"/>
        <v>1706.0793329999999</v>
      </c>
      <c r="AA2894" s="59">
        <f t="shared" si="351"/>
        <v>42905</v>
      </c>
      <c r="AB2894" s="136">
        <f>'ZE Download'!Q321/1000</f>
        <v>167.817792</v>
      </c>
      <c r="AC2894" s="179">
        <f>'ZE Download'!R321/1000</f>
        <v>373.49281199999996</v>
      </c>
      <c r="AD2894" s="179">
        <f>'ZE Download'!S321/1000</f>
        <v>318.06037500000002</v>
      </c>
      <c r="AE2894" s="179">
        <f>'ZE Download'!T321/1000</f>
        <v>521.60687499999995</v>
      </c>
      <c r="AF2894" s="179">
        <f>'ZE Download'!U321/1000</f>
        <v>219.05277100000001</v>
      </c>
      <c r="AG2894" s="179">
        <f>'ZE Download'!V321/1000</f>
        <v>13.256500000000001</v>
      </c>
      <c r="AH2894" s="179">
        <f>'ZE Download'!W321/1000</f>
        <v>115.60941700000001</v>
      </c>
      <c r="AI2894" s="28">
        <f t="shared" si="339"/>
        <v>0</v>
      </c>
      <c r="AJ2894" s="179">
        <f>'ZE Download'!X321/1000</f>
        <v>0.26287500000000003</v>
      </c>
      <c r="AK2894" s="179">
        <f t="shared" si="343"/>
        <v>0</v>
      </c>
      <c r="AL2894" s="35">
        <f>'ZE Download'!Y321/1000</f>
        <v>76.273604000000006</v>
      </c>
      <c r="AM2894" s="35"/>
      <c r="AN2894" s="28"/>
      <c r="AQ2894" s="24">
        <f t="shared" si="349"/>
        <v>1805.4330209999998</v>
      </c>
      <c r="AS2894" s="47">
        <f t="shared" si="344"/>
        <v>295.55</v>
      </c>
      <c r="AU2894" s="20">
        <f t="shared" si="348"/>
        <v>2100.983021</v>
      </c>
      <c r="AW2894" s="20">
        <f t="shared" si="345"/>
        <v>-314.9036880000001</v>
      </c>
      <c r="AY2894" s="58">
        <v>80</v>
      </c>
    </row>
    <row r="2895" spans="1:51" x14ac:dyDescent="0.25">
      <c r="A2895" t="str">
        <f>VLOOKUP($B2895,'Cushing Balance'!$C$2:$E$500,3,TRUE)</f>
        <v>242017</v>
      </c>
      <c r="B2895" s="38">
        <v>42906</v>
      </c>
      <c r="C2895" s="32"/>
      <c r="D2895" s="136">
        <f>'ZE Download'!B322/1000</f>
        <v>142.71383300000002</v>
      </c>
      <c r="E2895" s="179">
        <f>'ZE Download'!C322/1000</f>
        <v>158.712896</v>
      </c>
      <c r="F2895" s="179">
        <f>'ZE Download'!D322/1000</f>
        <v>311.71243800000002</v>
      </c>
      <c r="G2895" s="28"/>
      <c r="H2895" s="179">
        <f>'ZE Download'!E322/1000</f>
        <v>103.5625</v>
      </c>
      <c r="I2895" s="179">
        <f>'ZE Download'!F322/1000</f>
        <v>46.381811999999996</v>
      </c>
      <c r="J2895" s="179">
        <f>'ZE Download'!G322/1000</f>
        <v>197.93160399999999</v>
      </c>
      <c r="K2895" s="179">
        <f>'ZE Download'!H322/1000</f>
        <v>69.609667000000002</v>
      </c>
      <c r="L2895" s="179">
        <f>'ZE Download'!I322/1000</f>
        <v>34.791271000000002</v>
      </c>
      <c r="M2895" s="180">
        <f t="shared" si="350"/>
        <v>181.40510400000002</v>
      </c>
      <c r="N2895" s="179">
        <f>'ZE Download'!K322/1000</f>
        <v>99.455312000000006</v>
      </c>
      <c r="O2895" s="179">
        <f>'ZE Download'!L322/1000</f>
        <v>35.173853999999999</v>
      </c>
      <c r="P2895" s="179">
        <f>'ZE Download'!M322/1000</f>
        <v>44.755749999999999</v>
      </c>
      <c r="Q2895" s="179">
        <f>'ZE Download'!N322/1000</f>
        <v>6.9144380000000005</v>
      </c>
      <c r="R2895" s="179">
        <f>'ZE Download'!P322/1000</f>
        <v>0</v>
      </c>
      <c r="S2895" s="180">
        <f>'ZE Download'!J322/1000</f>
        <v>334.59185400000001</v>
      </c>
      <c r="T2895" s="180">
        <f>-'ZE Download'!Z322/1000</f>
        <v>-153.18674999999999</v>
      </c>
      <c r="V2895" s="24">
        <f>SUM(D2895:R2895)</f>
        <v>1433.1204789999999</v>
      </c>
      <c r="X2895" s="5">
        <f t="shared" si="352"/>
        <v>77.899999999999991</v>
      </c>
      <c r="Z2895" s="20">
        <f t="shared" si="347"/>
        <v>1511.020479</v>
      </c>
      <c r="AA2895" s="59">
        <f t="shared" si="351"/>
        <v>42906</v>
      </c>
      <c r="AB2895" s="136">
        <f>'ZE Download'!Q322/1000</f>
        <v>180.52966699999999</v>
      </c>
      <c r="AC2895" s="179">
        <f>'ZE Download'!R322/1000</f>
        <v>339.69835399999999</v>
      </c>
      <c r="AD2895" s="179">
        <f>'ZE Download'!S322/1000</f>
        <v>383.56852100000003</v>
      </c>
      <c r="AE2895" s="179">
        <f>'ZE Download'!T322/1000</f>
        <v>273.61670799999996</v>
      </c>
      <c r="AF2895" s="179">
        <f>'ZE Download'!U322/1000</f>
        <v>219.083</v>
      </c>
      <c r="AG2895" s="179">
        <f>'ZE Download'!V322/1000</f>
        <v>0</v>
      </c>
      <c r="AH2895" s="179">
        <f>'ZE Download'!W322/1000</f>
        <v>96.663957999999994</v>
      </c>
      <c r="AI2895" s="28">
        <f t="shared" si="339"/>
        <v>0</v>
      </c>
      <c r="AJ2895" s="179">
        <f>'ZE Download'!X322/1000</f>
        <v>0.412771</v>
      </c>
      <c r="AK2895" s="179">
        <f t="shared" si="343"/>
        <v>0</v>
      </c>
      <c r="AL2895" s="35">
        <f>'ZE Download'!Y322/1000</f>
        <v>64.401854</v>
      </c>
      <c r="AM2895" s="35"/>
      <c r="AN2895" s="28"/>
      <c r="AQ2895" s="24">
        <f t="shared" si="349"/>
        <v>1557.9748330000002</v>
      </c>
      <c r="AS2895" s="47">
        <f t="shared" si="344"/>
        <v>295.55</v>
      </c>
      <c r="AU2895" s="20">
        <f t="shared" si="348"/>
        <v>1853.5248330000002</v>
      </c>
      <c r="AW2895" s="20">
        <f t="shared" si="345"/>
        <v>-262.50435400000015</v>
      </c>
      <c r="AY2895" s="58">
        <v>80</v>
      </c>
    </row>
    <row r="2896" spans="1:51" x14ac:dyDescent="0.25">
      <c r="A2896" t="str">
        <f>VLOOKUP($B2896,'Cushing Balance'!$C$2:$E$500,3,TRUE)</f>
        <v>242017</v>
      </c>
      <c r="B2896" s="38">
        <v>42907</v>
      </c>
      <c r="C2896" s="32"/>
      <c r="D2896" s="136">
        <f>'ZE Download'!B323/1000</f>
        <v>317.174958</v>
      </c>
      <c r="E2896" s="179">
        <f>'ZE Download'!C323/1000</f>
        <v>163.11474999999999</v>
      </c>
      <c r="F2896" s="179">
        <f>'ZE Download'!D323/1000</f>
        <v>331.54918800000002</v>
      </c>
      <c r="G2896" s="28"/>
      <c r="H2896" s="179">
        <f>'ZE Download'!E323/1000</f>
        <v>96.468895999999987</v>
      </c>
      <c r="I2896" s="179">
        <f>'ZE Download'!F323/1000</f>
        <v>52.062708000000001</v>
      </c>
      <c r="J2896" s="179">
        <f>'ZE Download'!G323/1000</f>
        <v>239.59970800000002</v>
      </c>
      <c r="K2896" s="179">
        <f>'ZE Download'!H323/1000</f>
        <v>68.652667000000008</v>
      </c>
      <c r="L2896" s="179">
        <f>'ZE Download'!I323/1000</f>
        <v>34.775188</v>
      </c>
      <c r="M2896" s="180">
        <f t="shared" si="350"/>
        <v>320.87237499999998</v>
      </c>
      <c r="N2896" s="179">
        <f>'ZE Download'!K323/1000</f>
        <v>98.202187999999992</v>
      </c>
      <c r="O2896" s="179">
        <f>'ZE Download'!L323/1000</f>
        <v>35.498667000000005</v>
      </c>
      <c r="P2896" s="179">
        <f>'ZE Download'!M323/1000</f>
        <v>41.643332999999998</v>
      </c>
      <c r="Q2896" s="179">
        <f>'ZE Download'!N323/1000</f>
        <v>6.3013120000000002</v>
      </c>
      <c r="R2896" s="179">
        <f>'ZE Download'!P323/1000</f>
        <v>0</v>
      </c>
      <c r="S2896" s="180">
        <f>'ZE Download'!J323/1000</f>
        <v>320.87237499999998</v>
      </c>
      <c r="T2896" s="180">
        <f>-'ZE Download'!Z323/1000</f>
        <v>0</v>
      </c>
      <c r="V2896" s="24">
        <f t="shared" si="346"/>
        <v>1805.9159380000001</v>
      </c>
      <c r="X2896" s="5">
        <f t="shared" si="352"/>
        <v>77.899999999999991</v>
      </c>
      <c r="Z2896" s="20">
        <f t="shared" si="347"/>
        <v>1883.8159380000002</v>
      </c>
      <c r="AA2896" s="59">
        <f t="shared" si="351"/>
        <v>42907</v>
      </c>
      <c r="AB2896" s="136">
        <f>'ZE Download'!Q323/1000</f>
        <v>176.14581200000001</v>
      </c>
      <c r="AC2896" s="179">
        <f>'ZE Download'!R323/1000</f>
        <v>354.56450000000001</v>
      </c>
      <c r="AD2896" s="179">
        <f>'ZE Download'!S323/1000</f>
        <v>434.18981199999996</v>
      </c>
      <c r="AE2896" s="179">
        <f>'ZE Download'!T323/1000</f>
        <v>478.48645799999997</v>
      </c>
      <c r="AF2896" s="179">
        <f>'ZE Download'!U323/1000</f>
        <v>223.197542</v>
      </c>
      <c r="AG2896" s="179">
        <f>'ZE Download'!V323/1000</f>
        <v>0</v>
      </c>
      <c r="AH2896" s="179">
        <f>'ZE Download'!W323/1000</f>
        <v>82.463832999999994</v>
      </c>
      <c r="AI2896" s="28">
        <f t="shared" si="339"/>
        <v>0</v>
      </c>
      <c r="AJ2896" s="179">
        <f>'ZE Download'!X323/1000</f>
        <v>0.41037499999999999</v>
      </c>
      <c r="AK2896" s="179">
        <f t="shared" si="343"/>
        <v>0</v>
      </c>
      <c r="AL2896" s="35">
        <f>'ZE Download'!Y323/1000</f>
        <v>0</v>
      </c>
      <c r="AM2896" s="35"/>
      <c r="AN2896" s="28"/>
      <c r="AQ2896" s="24">
        <f t="shared" si="349"/>
        <v>1749.4583319999999</v>
      </c>
      <c r="AS2896" s="47">
        <f t="shared" si="344"/>
        <v>295.55</v>
      </c>
      <c r="AU2896" s="20">
        <f t="shared" si="348"/>
        <v>2045.0083319999999</v>
      </c>
      <c r="AW2896" s="20">
        <f t="shared" si="345"/>
        <v>-81.192393999999695</v>
      </c>
      <c r="AY2896" s="58">
        <v>80</v>
      </c>
    </row>
    <row r="2897" spans="1:51" x14ac:dyDescent="0.25">
      <c r="A2897" t="str">
        <f>VLOOKUP($B2897,'Cushing Balance'!$C$2:$E$500,3,TRUE)</f>
        <v>242017</v>
      </c>
      <c r="B2897" s="38">
        <v>42908</v>
      </c>
      <c r="C2897" s="32"/>
      <c r="D2897" s="136">
        <f>'ZE Download'!B324/1000</f>
        <v>409.18716699999999</v>
      </c>
      <c r="E2897" s="179">
        <f>'ZE Download'!C324/1000</f>
        <v>176.170479</v>
      </c>
      <c r="F2897" s="179">
        <f>'ZE Download'!D324/1000</f>
        <v>255.27262500000001</v>
      </c>
      <c r="G2897" s="28"/>
      <c r="H2897" s="179">
        <f>'ZE Download'!E324/1000</f>
        <v>47.446688000000002</v>
      </c>
      <c r="I2897" s="179">
        <f>'ZE Download'!F324/1000</f>
        <v>51.898167000000001</v>
      </c>
      <c r="J2897" s="179">
        <f>'ZE Download'!G324/1000</f>
        <v>245.79329199999998</v>
      </c>
      <c r="K2897" s="179">
        <f>'ZE Download'!H324/1000</f>
        <v>67.699062000000012</v>
      </c>
      <c r="L2897" s="179">
        <f>'ZE Download'!I324/1000</f>
        <v>34.744438000000002</v>
      </c>
      <c r="M2897" s="180">
        <f t="shared" si="350"/>
        <v>381.02895799999999</v>
      </c>
      <c r="N2897" s="179">
        <f>'ZE Download'!K324/1000</f>
        <v>101.153188</v>
      </c>
      <c r="O2897" s="179">
        <f>'ZE Download'!L324/1000</f>
        <v>37.902374999999999</v>
      </c>
      <c r="P2897" s="179">
        <f>'ZE Download'!M324/1000</f>
        <v>43.008375000000001</v>
      </c>
      <c r="Q2897" s="179">
        <f>'ZE Download'!N324/1000</f>
        <v>6.391229</v>
      </c>
      <c r="R2897" s="179">
        <f>'ZE Download'!P324/1000</f>
        <v>0</v>
      </c>
      <c r="S2897" s="180">
        <f>'ZE Download'!J324/1000</f>
        <v>381.02895799999999</v>
      </c>
      <c r="T2897" s="180">
        <f>-'ZE Download'!Z324/1000</f>
        <v>0</v>
      </c>
      <c r="V2897" s="24">
        <f t="shared" si="346"/>
        <v>1857.6960429999997</v>
      </c>
      <c r="X2897" s="5">
        <f t="shared" si="352"/>
        <v>77.899999999999991</v>
      </c>
      <c r="Z2897" s="20">
        <f t="shared" si="347"/>
        <v>1935.5960429999998</v>
      </c>
      <c r="AA2897" s="59">
        <f t="shared" si="351"/>
        <v>42908</v>
      </c>
      <c r="AB2897" s="136">
        <f>'ZE Download'!Q324/1000</f>
        <v>169.59427100000002</v>
      </c>
      <c r="AC2897" s="179">
        <f>'ZE Download'!R324/1000</f>
        <v>295.18206199999997</v>
      </c>
      <c r="AD2897" s="179">
        <f>'ZE Download'!S324/1000</f>
        <v>393.110771</v>
      </c>
      <c r="AE2897" s="179">
        <f>'ZE Download'!T324/1000</f>
        <v>546.99406199999999</v>
      </c>
      <c r="AF2897" s="179">
        <f>'ZE Download'!U324/1000</f>
        <v>224.009625</v>
      </c>
      <c r="AG2897" s="179">
        <f>'ZE Download'!V324/1000</f>
        <v>9.7557500000000008</v>
      </c>
      <c r="AH2897" s="179">
        <f>'ZE Download'!W324/1000</f>
        <v>64.862458000000004</v>
      </c>
      <c r="AI2897" s="28">
        <f t="shared" si="339"/>
        <v>0</v>
      </c>
      <c r="AJ2897" s="179">
        <f>'ZE Download'!X324/1000</f>
        <v>11.396542</v>
      </c>
      <c r="AK2897" s="179">
        <f t="shared" si="343"/>
        <v>0</v>
      </c>
      <c r="AL2897" s="35">
        <f>'ZE Download'!Y324/1000</f>
        <v>0</v>
      </c>
      <c r="AM2897" s="35"/>
      <c r="AN2897" s="28"/>
      <c r="AQ2897" s="24">
        <f t="shared" si="349"/>
        <v>1714.9055410000001</v>
      </c>
      <c r="AS2897" s="47">
        <f t="shared" si="344"/>
        <v>295.55</v>
      </c>
      <c r="AU2897" s="20">
        <f t="shared" si="348"/>
        <v>2010.455541</v>
      </c>
      <c r="AW2897" s="20">
        <f t="shared" si="345"/>
        <v>5.1405019999997421</v>
      </c>
      <c r="AY2897" s="58">
        <v>80</v>
      </c>
    </row>
    <row r="2898" spans="1:51" x14ac:dyDescent="0.25">
      <c r="A2898" t="str">
        <f>VLOOKUP($B2898,'Cushing Balance'!$C$2:$E$500,3,TRUE)</f>
        <v>242017</v>
      </c>
      <c r="B2898" s="38">
        <v>42909</v>
      </c>
      <c r="C2898" s="32"/>
      <c r="D2898" s="136">
        <f>'ZE Download'!B325/1000</f>
        <v>464.66660400000001</v>
      </c>
      <c r="E2898" s="179">
        <f>'ZE Download'!C325/1000</f>
        <v>173.774688</v>
      </c>
      <c r="F2898" s="179">
        <f>'ZE Download'!D325/1000</f>
        <v>123.810979</v>
      </c>
      <c r="G2898" s="28"/>
      <c r="H2898" s="179">
        <f>'ZE Download'!E325/1000</f>
        <v>79.560229000000007</v>
      </c>
      <c r="I2898" s="179">
        <f>'ZE Download'!F325/1000</f>
        <v>49.967061999999999</v>
      </c>
      <c r="J2898" s="179">
        <f>'ZE Download'!G325/1000</f>
        <v>263.82997899999998</v>
      </c>
      <c r="K2898" s="179">
        <f>'ZE Download'!H325/1000</f>
        <v>67.800729000000004</v>
      </c>
      <c r="L2898" s="179">
        <f>'ZE Download'!I325/1000</f>
        <v>34.806582999999996</v>
      </c>
      <c r="M2898" s="180">
        <f t="shared" si="350"/>
        <v>365.45675</v>
      </c>
      <c r="N2898" s="179">
        <f>'ZE Download'!K325/1000</f>
        <v>65.798917000000003</v>
      </c>
      <c r="O2898" s="179">
        <f>'ZE Download'!L325/1000</f>
        <v>34.978124999999999</v>
      </c>
      <c r="P2898" s="179">
        <f>'ZE Download'!M325/1000</f>
        <v>42.851708000000002</v>
      </c>
      <c r="Q2898" s="179">
        <f>'ZE Download'!N325/1000</f>
        <v>6.4791040000000004</v>
      </c>
      <c r="R2898" s="179">
        <f>'ZE Download'!P325/1000</f>
        <v>0</v>
      </c>
      <c r="S2898" s="180">
        <f>'ZE Download'!J325/1000</f>
        <v>393.37158299999999</v>
      </c>
      <c r="T2898" s="180">
        <f>-'ZE Download'!Z325/1000</f>
        <v>-27.914832999999998</v>
      </c>
      <c r="V2898" s="24">
        <f t="shared" si="346"/>
        <v>1773.781457</v>
      </c>
      <c r="X2898" s="5">
        <f t="shared" si="352"/>
        <v>77.899999999999991</v>
      </c>
      <c r="Z2898" s="20">
        <f t="shared" si="347"/>
        <v>1851.6814570000001</v>
      </c>
      <c r="AA2898" s="59">
        <f t="shared" si="351"/>
        <v>42909</v>
      </c>
      <c r="AB2898" s="136">
        <f>'ZE Download'!Q325/1000</f>
        <v>160.705896</v>
      </c>
      <c r="AC2898" s="179">
        <f>'ZE Download'!R325/1000</f>
        <v>0</v>
      </c>
      <c r="AD2898" s="179">
        <f>'ZE Download'!S325/1000</f>
        <v>386.61402099999998</v>
      </c>
      <c r="AE2898" s="179">
        <f>'ZE Download'!T325/1000</f>
        <v>525.42639599999995</v>
      </c>
      <c r="AF2898" s="179">
        <f>'ZE Download'!U325/1000</f>
        <v>223.12643800000001</v>
      </c>
      <c r="AG2898" s="179">
        <f>'ZE Download'!V325/1000</f>
        <v>11.645042</v>
      </c>
      <c r="AH2898" s="179">
        <f>'ZE Download'!W325/1000</f>
        <v>125.562333</v>
      </c>
      <c r="AI2898" s="28">
        <f t="shared" si="339"/>
        <v>0</v>
      </c>
      <c r="AJ2898" s="179">
        <f>'ZE Download'!X325/1000</f>
        <v>17.000292000000002</v>
      </c>
      <c r="AK2898" s="179">
        <f t="shared" si="343"/>
        <v>0</v>
      </c>
      <c r="AL2898" s="35">
        <f>'ZE Download'!Y325/1000</f>
        <v>26.207978999999998</v>
      </c>
      <c r="AM2898" s="35"/>
      <c r="AN2898" s="28"/>
      <c r="AQ2898" s="24">
        <f t="shared" si="349"/>
        <v>1476.2883970000003</v>
      </c>
      <c r="AS2898" s="47">
        <f t="shared" si="344"/>
        <v>295.55</v>
      </c>
      <c r="AU2898" s="20">
        <f t="shared" si="348"/>
        <v>1771.8383970000002</v>
      </c>
      <c r="AW2898" s="20">
        <f t="shared" si="345"/>
        <v>139.84305999999992</v>
      </c>
      <c r="AY2898" s="58">
        <v>60</v>
      </c>
    </row>
    <row r="2899" spans="1:51" x14ac:dyDescent="0.25">
      <c r="A2899" t="str">
        <f>VLOOKUP($B2899,'Cushing Balance'!$C$2:$E$500,3,TRUE)</f>
        <v>252017</v>
      </c>
      <c r="B2899" s="38">
        <v>42910</v>
      </c>
      <c r="C2899" s="32"/>
      <c r="D2899" s="136">
        <f>'ZE Download'!B326/1000</f>
        <v>500.40241700000001</v>
      </c>
      <c r="E2899" s="179">
        <f>'ZE Download'!C326/1000</f>
        <v>167.23997900000001</v>
      </c>
      <c r="F2899" s="179">
        <f>'ZE Download'!D326/1000</f>
        <v>322.91089599999998</v>
      </c>
      <c r="G2899" s="28"/>
      <c r="H2899" s="179">
        <f>'ZE Download'!E326/1000</f>
        <v>67.361208000000005</v>
      </c>
      <c r="I2899" s="179">
        <f>'ZE Download'!F326/1000</f>
        <v>40.272770999999999</v>
      </c>
      <c r="J2899" s="179">
        <f>'ZE Download'!G326/1000</f>
        <v>235.24714600000001</v>
      </c>
      <c r="K2899" s="179">
        <f>'ZE Download'!H326/1000</f>
        <v>65.214917</v>
      </c>
      <c r="L2899" s="179">
        <f>'ZE Download'!I326/1000</f>
        <v>34.454250000000002</v>
      </c>
      <c r="M2899" s="180">
        <f t="shared" si="350"/>
        <v>383.49033299999996</v>
      </c>
      <c r="N2899" s="179">
        <f>'ZE Download'!K326/1000</f>
        <v>93.835604000000004</v>
      </c>
      <c r="O2899" s="179">
        <f>'ZE Download'!L326/1000</f>
        <v>37.411999999999999</v>
      </c>
      <c r="P2899" s="179">
        <f>'ZE Download'!M326/1000</f>
        <v>40.693021000000002</v>
      </c>
      <c r="Q2899" s="179">
        <f>'ZE Download'!N326/1000</f>
        <v>4.9645829999999993</v>
      </c>
      <c r="R2899" s="179">
        <f>'ZE Download'!P326/1000</f>
        <v>0</v>
      </c>
      <c r="S2899" s="180">
        <f>'ZE Download'!J326/1000</f>
        <v>383.49033299999996</v>
      </c>
      <c r="T2899" s="180">
        <f>-'ZE Download'!Z326/1000</f>
        <v>0</v>
      </c>
      <c r="V2899" s="24">
        <f t="shared" si="346"/>
        <v>1993.4991249999998</v>
      </c>
      <c r="X2899" s="5">
        <f t="shared" si="352"/>
        <v>77.899999999999991</v>
      </c>
      <c r="Z2899" s="20">
        <f t="shared" si="347"/>
        <v>2071.3991249999999</v>
      </c>
      <c r="AA2899" s="59">
        <f t="shared" si="351"/>
        <v>42910</v>
      </c>
      <c r="AB2899" s="136">
        <f>'ZE Download'!Q326/1000</f>
        <v>106.279667</v>
      </c>
      <c r="AC2899" s="179">
        <f>'ZE Download'!R326/1000</f>
        <v>0</v>
      </c>
      <c r="AD2899" s="179">
        <f>'ZE Download'!S326/1000</f>
        <v>436.53510399999999</v>
      </c>
      <c r="AE2899" s="179">
        <f>'ZE Download'!T326/1000</f>
        <v>502.688042</v>
      </c>
      <c r="AF2899" s="179">
        <f>'ZE Download'!U326/1000</f>
        <v>224.78770800000001</v>
      </c>
      <c r="AG2899" s="179">
        <f>'ZE Download'!V326/1000</f>
        <v>0</v>
      </c>
      <c r="AH2899" s="179">
        <f>'ZE Download'!W326/1000</f>
        <v>134.619438</v>
      </c>
      <c r="AI2899" s="28">
        <f t="shared" si="339"/>
        <v>0</v>
      </c>
      <c r="AJ2899" s="179">
        <f>'ZE Download'!X326/1000</f>
        <v>16.813354</v>
      </c>
      <c r="AK2899" s="179">
        <f t="shared" si="343"/>
        <v>0</v>
      </c>
      <c r="AL2899" s="35">
        <f>'ZE Download'!Y326/1000</f>
        <v>73.269707999999994</v>
      </c>
      <c r="AM2899" s="35"/>
      <c r="AN2899" s="28"/>
      <c r="AQ2899" s="24">
        <f t="shared" si="349"/>
        <v>1494.993021</v>
      </c>
      <c r="AS2899" s="47">
        <f t="shared" si="344"/>
        <v>295.55</v>
      </c>
      <c r="AU2899" s="20">
        <f t="shared" si="348"/>
        <v>1790.543021</v>
      </c>
      <c r="AW2899" s="20">
        <f t="shared" si="345"/>
        <v>340.85610399999996</v>
      </c>
      <c r="AY2899" s="58">
        <v>60</v>
      </c>
    </row>
    <row r="2900" spans="1:51" x14ac:dyDescent="0.25">
      <c r="A2900" t="str">
        <f>VLOOKUP($B2900,'Cushing Balance'!$C$2:$E$500,3,TRUE)</f>
        <v>252017</v>
      </c>
      <c r="B2900" s="38">
        <v>42911</v>
      </c>
      <c r="C2900" s="32"/>
      <c r="D2900" s="136">
        <f>'ZE Download'!B327/1000</f>
        <v>96.178729000000004</v>
      </c>
      <c r="E2900" s="179">
        <f>'ZE Download'!C327/1000</f>
        <v>166.17691699999997</v>
      </c>
      <c r="F2900" s="179">
        <f>'ZE Download'!D327/1000</f>
        <v>336.266729</v>
      </c>
      <c r="G2900" s="28"/>
      <c r="H2900" s="179">
        <f>'ZE Download'!E327/1000</f>
        <v>18.535042000000001</v>
      </c>
      <c r="I2900" s="179">
        <f>'ZE Download'!F327/1000</f>
        <v>36.610478999999998</v>
      </c>
      <c r="J2900" s="179">
        <f>'ZE Download'!G327/1000</f>
        <v>244.45195800000002</v>
      </c>
      <c r="K2900" s="179">
        <f>'ZE Download'!H327/1000</f>
        <v>67.088145999999995</v>
      </c>
      <c r="L2900" s="179">
        <f>'ZE Download'!I327/1000</f>
        <v>34.863354000000001</v>
      </c>
      <c r="M2900" s="180">
        <f t="shared" si="350"/>
        <v>238.28710500000005</v>
      </c>
      <c r="N2900" s="179">
        <f>'ZE Download'!K327/1000</f>
        <v>100.840625</v>
      </c>
      <c r="O2900" s="179">
        <f>'ZE Download'!L327/1000</f>
        <v>38.017792</v>
      </c>
      <c r="P2900" s="179">
        <f>'ZE Download'!M327/1000</f>
        <v>42.804207999999996</v>
      </c>
      <c r="Q2900" s="179">
        <f>'ZE Download'!N327/1000</f>
        <v>6.6406459999999994</v>
      </c>
      <c r="R2900" s="179">
        <f>'ZE Download'!P327/1000</f>
        <v>0</v>
      </c>
      <c r="S2900" s="180">
        <f>'ZE Download'!J327/1000</f>
        <v>350.29093800000004</v>
      </c>
      <c r="T2900" s="180">
        <f>-'ZE Download'!Z327/1000</f>
        <v>-112.003833</v>
      </c>
      <c r="V2900" s="24">
        <f t="shared" si="346"/>
        <v>1426.7617299999999</v>
      </c>
      <c r="X2900" s="5">
        <f t="shared" si="352"/>
        <v>77.899999999999991</v>
      </c>
      <c r="Z2900" s="20">
        <f t="shared" si="347"/>
        <v>1504.66173</v>
      </c>
      <c r="AA2900" s="59">
        <f t="shared" si="351"/>
        <v>42911</v>
      </c>
      <c r="AB2900" s="136">
        <f>'ZE Download'!Q327/1000</f>
        <v>105.973167</v>
      </c>
      <c r="AC2900" s="179">
        <f>'ZE Download'!R327/1000</f>
        <v>173.255562</v>
      </c>
      <c r="AD2900" s="179">
        <f>'ZE Download'!S327/1000</f>
        <v>449.996938</v>
      </c>
      <c r="AE2900" s="179">
        <f>'ZE Download'!T327/1000</f>
        <v>532.42110400000001</v>
      </c>
      <c r="AF2900" s="179">
        <f>'ZE Download'!U327/1000</f>
        <v>223.156688</v>
      </c>
      <c r="AG2900" s="179">
        <f>'ZE Download'!V327/1000</f>
        <v>0</v>
      </c>
      <c r="AH2900" s="179">
        <f>'ZE Download'!W327/1000</f>
        <v>134.564438</v>
      </c>
      <c r="AI2900" s="28">
        <f t="shared" si="339"/>
        <v>0</v>
      </c>
      <c r="AJ2900" s="179">
        <f>'ZE Download'!X327/1000</f>
        <v>7.7739579999999995</v>
      </c>
      <c r="AK2900" s="179">
        <f t="shared" si="343"/>
        <v>0</v>
      </c>
      <c r="AL2900" s="35">
        <f>'ZE Download'!Y327/1000</f>
        <v>77.845792000000003</v>
      </c>
      <c r="AM2900" s="35"/>
      <c r="AN2900" s="28"/>
      <c r="AQ2900" s="24">
        <f t="shared" si="349"/>
        <v>1704.9876470000002</v>
      </c>
      <c r="AS2900" s="47">
        <f t="shared" si="344"/>
        <v>295.55</v>
      </c>
      <c r="AU2900" s="20">
        <f t="shared" si="348"/>
        <v>2000.5376470000001</v>
      </c>
      <c r="AW2900" s="20">
        <f t="shared" si="345"/>
        <v>-435.87591700000007</v>
      </c>
      <c r="AY2900" s="58">
        <v>60</v>
      </c>
    </row>
    <row r="2901" spans="1:51" x14ac:dyDescent="0.25">
      <c r="A2901" t="str">
        <f>VLOOKUP($B2901,'Cushing Balance'!$C$2:$E$500,3,TRUE)</f>
        <v>252017</v>
      </c>
      <c r="B2901" s="38">
        <v>42912</v>
      </c>
      <c r="C2901" s="32"/>
      <c r="D2901" s="136">
        <f>'ZE Download'!B328/1000</f>
        <v>468.28912500000001</v>
      </c>
      <c r="E2901" s="179">
        <f>'ZE Download'!C328/1000</f>
        <v>158.701583</v>
      </c>
      <c r="F2901" s="179">
        <f>'ZE Download'!D328/1000</f>
        <v>259.98004199999997</v>
      </c>
      <c r="G2901" s="28"/>
      <c r="H2901" s="179">
        <f>'ZE Download'!E328/1000</f>
        <v>0</v>
      </c>
      <c r="I2901" s="179">
        <f>'ZE Download'!F328/1000</f>
        <v>40.475082999999998</v>
      </c>
      <c r="J2901" s="179">
        <f>'ZE Download'!G328/1000</f>
        <v>252.06874999999999</v>
      </c>
      <c r="K2901" s="179">
        <f>'ZE Download'!H328/1000</f>
        <v>70.191271</v>
      </c>
      <c r="L2901" s="179">
        <f>'ZE Download'!I328/1000</f>
        <v>34.754896000000002</v>
      </c>
      <c r="M2901" s="180">
        <f t="shared" si="350"/>
        <v>371.67581199999995</v>
      </c>
      <c r="N2901" s="179">
        <f>'ZE Download'!K328/1000</f>
        <v>99.385041999999999</v>
      </c>
      <c r="O2901" s="179">
        <f>'ZE Download'!L328/1000</f>
        <v>37.170417</v>
      </c>
      <c r="P2901" s="179">
        <f>'ZE Download'!M328/1000</f>
        <v>41.715958000000001</v>
      </c>
      <c r="Q2901" s="179">
        <f>'ZE Download'!N328/1000</f>
        <v>5.0256249999999998</v>
      </c>
      <c r="R2901" s="179">
        <f>'ZE Download'!P328/1000</f>
        <v>0</v>
      </c>
      <c r="S2901" s="180">
        <f>'ZE Download'!J328/1000</f>
        <v>371.67581199999995</v>
      </c>
      <c r="T2901" s="180">
        <f>-'ZE Download'!Z328/1000</f>
        <v>0</v>
      </c>
      <c r="V2901" s="24">
        <f t="shared" si="346"/>
        <v>1839.4336039999996</v>
      </c>
      <c r="X2901" s="5">
        <f t="shared" si="352"/>
        <v>77.899999999999991</v>
      </c>
      <c r="Z2901" s="20">
        <f t="shared" si="347"/>
        <v>1917.3336039999997</v>
      </c>
      <c r="AA2901" s="59">
        <f t="shared" si="351"/>
        <v>42912</v>
      </c>
      <c r="AB2901" s="136">
        <f>'ZE Download'!Q328/1000</f>
        <v>115.17293799999999</v>
      </c>
      <c r="AC2901" s="179">
        <f>'ZE Download'!R328/1000</f>
        <v>357.71002099999998</v>
      </c>
      <c r="AD2901" s="179">
        <f>'ZE Download'!S328/1000</f>
        <v>443.55097899999998</v>
      </c>
      <c r="AE2901" s="179">
        <f>'ZE Download'!T328/1000</f>
        <v>381.557188</v>
      </c>
      <c r="AF2901" s="179">
        <f>'ZE Download'!U328/1000</f>
        <v>224.72104199999998</v>
      </c>
      <c r="AG2901" s="179">
        <f>'ZE Download'!V328/1000</f>
        <v>0</v>
      </c>
      <c r="AH2901" s="179">
        <f>'ZE Download'!W328/1000</f>
        <v>126.173</v>
      </c>
      <c r="AI2901" s="28">
        <f t="shared" ref="AI2901:AI2968" si="353">AVERAGE(AI2886:AI2900)</f>
        <v>0</v>
      </c>
      <c r="AJ2901" s="179">
        <f>'ZE Download'!X328/1000</f>
        <v>0.29862499999999997</v>
      </c>
      <c r="AK2901" s="179">
        <f t="shared" si="343"/>
        <v>0</v>
      </c>
      <c r="AL2901" s="35">
        <f>'ZE Download'!Y328/1000</f>
        <v>13.326478999999999</v>
      </c>
      <c r="AM2901" s="35"/>
      <c r="AN2901" s="28"/>
      <c r="AQ2901" s="24">
        <f t="shared" si="349"/>
        <v>1662.5102719999998</v>
      </c>
      <c r="AS2901" s="47">
        <f t="shared" si="344"/>
        <v>295.55</v>
      </c>
      <c r="AU2901" s="20">
        <f t="shared" si="348"/>
        <v>1958.0602719999997</v>
      </c>
      <c r="AW2901" s="20">
        <f t="shared" si="345"/>
        <v>19.273331999999982</v>
      </c>
      <c r="AY2901" s="58">
        <v>60</v>
      </c>
    </row>
    <row r="2902" spans="1:51" x14ac:dyDescent="0.25">
      <c r="A2902" t="str">
        <f>VLOOKUP($B2902,'Cushing Balance'!$C$2:$E$500,3,TRUE)</f>
        <v>252017</v>
      </c>
      <c r="B2902" s="38">
        <v>42913</v>
      </c>
      <c r="C2902" s="32"/>
      <c r="D2902" s="136">
        <f>'ZE Download'!B329/1000</f>
        <v>451.76987500000001</v>
      </c>
      <c r="E2902" s="179">
        <f>'ZE Download'!C329/1000</f>
        <v>156.04829199999998</v>
      </c>
      <c r="F2902" s="179">
        <f>'ZE Download'!D329/1000</f>
        <v>36.787458000000001</v>
      </c>
      <c r="G2902" s="28"/>
      <c r="H2902" s="179">
        <f>'ZE Download'!E329/1000</f>
        <v>51.243895999999999</v>
      </c>
      <c r="I2902" s="179">
        <f>'ZE Download'!F329/1000</f>
        <v>56.557207999999996</v>
      </c>
      <c r="J2902" s="179">
        <f>'ZE Download'!G329/1000</f>
        <v>260.674375</v>
      </c>
      <c r="K2902" s="179">
        <f>'ZE Download'!H329/1000</f>
        <v>66.905457999999996</v>
      </c>
      <c r="L2902" s="179">
        <f>'ZE Download'!I329/1000</f>
        <v>34.829104000000001</v>
      </c>
      <c r="M2902" s="180">
        <f t="shared" si="350"/>
        <v>341.20350000000002</v>
      </c>
      <c r="N2902" s="179">
        <f>'ZE Download'!K329/1000</f>
        <v>117.636021</v>
      </c>
      <c r="O2902" s="179">
        <f>'ZE Download'!L329/1000</f>
        <v>37.324396</v>
      </c>
      <c r="P2902" s="179">
        <f>'ZE Download'!M329/1000</f>
        <v>42.875250000000001</v>
      </c>
      <c r="Q2902" s="179">
        <f>'ZE Download'!N329/1000</f>
        <v>5.5484790000000004</v>
      </c>
      <c r="R2902" s="179">
        <f>'ZE Download'!P329/1000</f>
        <v>0</v>
      </c>
      <c r="S2902" s="180">
        <f>'ZE Download'!J329/1000</f>
        <v>341.20350000000002</v>
      </c>
      <c r="T2902" s="180">
        <f>-'ZE Download'!Z329/1000</f>
        <v>0</v>
      </c>
      <c r="V2902" s="24">
        <f t="shared" si="346"/>
        <v>1659.4033119999999</v>
      </c>
      <c r="X2902" s="5">
        <f t="shared" si="352"/>
        <v>77.899999999999991</v>
      </c>
      <c r="Z2902" s="20">
        <f t="shared" si="347"/>
        <v>1737.303312</v>
      </c>
      <c r="AA2902" s="59">
        <f t="shared" si="351"/>
        <v>42913</v>
      </c>
      <c r="AB2902" s="136">
        <f>'ZE Download'!Q329/1000</f>
        <v>111.57989599999999</v>
      </c>
      <c r="AC2902" s="179">
        <f>'ZE Download'!R329/1000</f>
        <v>370.41720799999996</v>
      </c>
      <c r="AD2902" s="179">
        <f>'ZE Download'!S329/1000</f>
        <v>408.46949999999998</v>
      </c>
      <c r="AE2902" s="179">
        <f>'ZE Download'!T329/1000</f>
        <v>471.23283299999997</v>
      </c>
      <c r="AF2902" s="179">
        <f>'ZE Download'!U329/1000</f>
        <v>222.65197899999998</v>
      </c>
      <c r="AG2902" s="179">
        <f>'ZE Download'!V329/1000</f>
        <v>1.7271880000000002</v>
      </c>
      <c r="AH2902" s="179">
        <f>'ZE Download'!W329/1000</f>
        <v>122.83727099999999</v>
      </c>
      <c r="AI2902" s="28">
        <f t="shared" si="353"/>
        <v>0</v>
      </c>
      <c r="AJ2902" s="179">
        <f>'ZE Download'!X329/1000</f>
        <v>0.80310400000000004</v>
      </c>
      <c r="AK2902" s="179">
        <f t="shared" si="343"/>
        <v>0</v>
      </c>
      <c r="AL2902" s="35">
        <f>'ZE Download'!Y329/1000</f>
        <v>0</v>
      </c>
      <c r="AM2902" s="35"/>
      <c r="AN2902" s="28"/>
      <c r="AQ2902" s="24">
        <f t="shared" si="349"/>
        <v>1709.7189790000002</v>
      </c>
      <c r="AS2902" s="47">
        <f t="shared" si="344"/>
        <v>295.55</v>
      </c>
      <c r="AU2902" s="20">
        <f t="shared" si="348"/>
        <v>2005.2689790000002</v>
      </c>
      <c r="AW2902" s="20">
        <f t="shared" si="345"/>
        <v>-207.96566700000017</v>
      </c>
      <c r="AY2902" s="58">
        <v>60</v>
      </c>
    </row>
    <row r="2903" spans="1:51" x14ac:dyDescent="0.25">
      <c r="A2903" t="str">
        <f>VLOOKUP($B2903,'Cushing Balance'!$C$2:$E$500,3,TRUE)</f>
        <v>252017</v>
      </c>
      <c r="B2903" s="38">
        <v>42914</v>
      </c>
      <c r="C2903" s="32"/>
      <c r="D2903" s="136">
        <f>'ZE Download'!B330/1000</f>
        <v>467.268396</v>
      </c>
      <c r="E2903" s="179">
        <f>'ZE Download'!C330/1000</f>
        <v>140.92693800000001</v>
      </c>
      <c r="F2903" s="179">
        <f>'ZE Download'!D330/1000</f>
        <v>298.03427099999999</v>
      </c>
      <c r="G2903" s="28"/>
      <c r="H2903" s="179">
        <f>'ZE Download'!E330/1000</f>
        <v>92.850332999999992</v>
      </c>
      <c r="I2903" s="179">
        <f>'ZE Download'!F330/1000</f>
        <v>60.474938000000002</v>
      </c>
      <c r="J2903" s="179">
        <f>'ZE Download'!G330/1000</f>
        <v>247.766875</v>
      </c>
      <c r="K2903" s="179">
        <f>'ZE Download'!H330/1000</f>
        <v>65.026604000000006</v>
      </c>
      <c r="L2903" s="179">
        <f>'ZE Download'!I330/1000</f>
        <v>34.876708000000001</v>
      </c>
      <c r="M2903" s="180">
        <f t="shared" si="350"/>
        <v>168.68385499999999</v>
      </c>
      <c r="N2903" s="179">
        <f>'ZE Download'!K330/1000</f>
        <v>113.114604</v>
      </c>
      <c r="O2903" s="179">
        <f>'ZE Download'!L330/1000</f>
        <v>32.736728999999997</v>
      </c>
      <c r="P2903" s="179">
        <f>'ZE Download'!M330/1000</f>
        <v>42.734146000000003</v>
      </c>
      <c r="Q2903" s="179">
        <f>'ZE Download'!N330/1000</f>
        <v>5.3968959999999999</v>
      </c>
      <c r="R2903" s="179">
        <f>'ZE Download'!P330/1000</f>
        <v>0</v>
      </c>
      <c r="S2903" s="180">
        <f>'ZE Download'!J330/1000</f>
        <v>349.648167</v>
      </c>
      <c r="T2903" s="180">
        <f>-'ZE Download'!Z330/1000</f>
        <v>-180.96431200000001</v>
      </c>
      <c r="V2903" s="24">
        <f t="shared" si="346"/>
        <v>1769.8912929999999</v>
      </c>
      <c r="X2903" s="5">
        <f t="shared" si="352"/>
        <v>77.899999999999991</v>
      </c>
      <c r="Z2903" s="20">
        <f t="shared" si="347"/>
        <v>1847.791293</v>
      </c>
      <c r="AA2903" s="59">
        <f t="shared" si="351"/>
        <v>42914</v>
      </c>
      <c r="AB2903" s="136">
        <f>'ZE Download'!Q330/1000</f>
        <v>141.57516699999999</v>
      </c>
      <c r="AC2903" s="179">
        <f>'ZE Download'!R330/1000</f>
        <v>395.174938</v>
      </c>
      <c r="AD2903" s="179">
        <f>'ZE Download'!S330/1000</f>
        <v>424.70168800000005</v>
      </c>
      <c r="AE2903" s="179">
        <f>'ZE Download'!T330/1000</f>
        <v>538.08039599999995</v>
      </c>
      <c r="AF2903" s="179">
        <f>'ZE Download'!U330/1000</f>
        <v>211.84587500000001</v>
      </c>
      <c r="AG2903" s="179">
        <f>'ZE Download'!V330/1000</f>
        <v>0</v>
      </c>
      <c r="AH2903" s="179">
        <f>'ZE Download'!W330/1000</f>
        <v>126.44177099999999</v>
      </c>
      <c r="AI2903" s="28">
        <f t="shared" si="353"/>
        <v>0</v>
      </c>
      <c r="AJ2903" s="179">
        <f>'ZE Download'!X330/1000</f>
        <v>11.420416999999999</v>
      </c>
      <c r="AK2903" s="179">
        <f t="shared" si="343"/>
        <v>0</v>
      </c>
      <c r="AL2903" s="35">
        <f>'ZE Download'!Y330/1000</f>
        <v>82.115624999999994</v>
      </c>
      <c r="AM2903" s="35"/>
      <c r="AN2903" s="28"/>
      <c r="AQ2903" s="24">
        <f t="shared" si="349"/>
        <v>1931.355877</v>
      </c>
      <c r="AS2903" s="47">
        <f t="shared" si="344"/>
        <v>295.55</v>
      </c>
      <c r="AU2903" s="20">
        <f t="shared" si="348"/>
        <v>2226.9058770000001</v>
      </c>
      <c r="AW2903" s="20">
        <f t="shared" si="345"/>
        <v>-319.11458400000015</v>
      </c>
      <c r="AY2903" s="58">
        <v>60</v>
      </c>
    </row>
    <row r="2904" spans="1:51" x14ac:dyDescent="0.25">
      <c r="A2904" t="str">
        <f>VLOOKUP($B2904,'Cushing Balance'!$C$2:$E$500,3,TRUE)</f>
        <v>252017</v>
      </c>
      <c r="B2904" s="38">
        <v>42915</v>
      </c>
      <c r="C2904" s="32"/>
      <c r="D2904" s="136">
        <f>'ZE Download'!B331/1000</f>
        <v>529.69431200000008</v>
      </c>
      <c r="E2904" s="179">
        <f>'ZE Download'!C331/1000</f>
        <v>186.81812500000001</v>
      </c>
      <c r="F2904" s="179">
        <f>'ZE Download'!D331/1000</f>
        <v>144.208292</v>
      </c>
      <c r="G2904" s="28"/>
      <c r="H2904" s="179">
        <f>'ZE Download'!E331/1000</f>
        <v>94.383687999999992</v>
      </c>
      <c r="I2904" s="179">
        <f>'ZE Download'!F331/1000</f>
        <v>40.306061999999997</v>
      </c>
      <c r="J2904" s="179">
        <f>'ZE Download'!G331/1000</f>
        <v>224.44343799999999</v>
      </c>
      <c r="K2904" s="179">
        <f>'ZE Download'!H331/1000</f>
        <v>66.472270999999992</v>
      </c>
      <c r="L2904" s="179">
        <f>'ZE Download'!I331/1000</f>
        <v>34.794874999999998</v>
      </c>
      <c r="M2904" s="180">
        <f t="shared" ref="M2904:M2911" si="354">S2904+T2904</f>
        <v>400.80902100000003</v>
      </c>
      <c r="N2904" s="179">
        <f>'ZE Download'!K331/1000</f>
        <v>99.954207999999994</v>
      </c>
      <c r="O2904" s="179">
        <f>'ZE Download'!L331/1000</f>
        <v>24.175646</v>
      </c>
      <c r="P2904" s="179">
        <f>'ZE Download'!M331/1000</f>
        <v>39.663061999999996</v>
      </c>
      <c r="Q2904" s="179">
        <f>'ZE Download'!N331/1000</f>
        <v>5.7035420000000006</v>
      </c>
      <c r="R2904" s="179">
        <f>'ZE Download'!P331/1000</f>
        <v>0</v>
      </c>
      <c r="S2904" s="180">
        <f>'ZE Download'!J331/1000</f>
        <v>400.80902100000003</v>
      </c>
      <c r="T2904" s="180">
        <f>-'ZE Download'!Z331/1000</f>
        <v>0</v>
      </c>
      <c r="V2904" s="24">
        <f t="shared" si="346"/>
        <v>1891.4265420000002</v>
      </c>
      <c r="X2904" s="5">
        <f t="shared" si="352"/>
        <v>77.899999999999991</v>
      </c>
      <c r="Z2904" s="20">
        <f t="shared" si="347"/>
        <v>1969.3265420000002</v>
      </c>
      <c r="AA2904" s="59">
        <f t="shared" si="351"/>
        <v>42915</v>
      </c>
      <c r="AB2904" s="136">
        <f>'ZE Download'!Q331/1000</f>
        <v>171.85775000000001</v>
      </c>
      <c r="AC2904" s="179">
        <f>'ZE Download'!R331/1000</f>
        <v>359.620271</v>
      </c>
      <c r="AD2904" s="179">
        <f>'ZE Download'!S331/1000</f>
        <v>449.58066700000001</v>
      </c>
      <c r="AE2904" s="179">
        <f>'ZE Download'!T331/1000</f>
        <v>484.54025000000001</v>
      </c>
      <c r="AF2904" s="179">
        <f>'ZE Download'!U331/1000</f>
        <v>220.52556200000001</v>
      </c>
      <c r="AG2904" s="179">
        <f>'ZE Download'!V331/1000</f>
        <v>0</v>
      </c>
      <c r="AH2904" s="179">
        <f>'ZE Download'!W331/1000</f>
        <v>137.54260399999998</v>
      </c>
      <c r="AI2904" s="28">
        <f t="shared" si="353"/>
        <v>0</v>
      </c>
      <c r="AJ2904" s="179">
        <f>'ZE Download'!X331/1000</f>
        <v>16.976062000000002</v>
      </c>
      <c r="AK2904" s="179">
        <f t="shared" si="343"/>
        <v>0</v>
      </c>
      <c r="AL2904" s="35">
        <f>'ZE Download'!Y331/1000</f>
        <v>81.124479000000008</v>
      </c>
      <c r="AM2904" s="35"/>
      <c r="AN2904" s="28"/>
      <c r="AQ2904" s="24">
        <f t="shared" si="349"/>
        <v>1921.7676450000001</v>
      </c>
      <c r="AS2904" s="47">
        <f t="shared" si="344"/>
        <v>295.55</v>
      </c>
      <c r="AU2904" s="20">
        <f t="shared" si="348"/>
        <v>2217.3176450000001</v>
      </c>
      <c r="AW2904" s="20">
        <f t="shared" si="345"/>
        <v>-187.99110299999984</v>
      </c>
      <c r="AY2904" s="58">
        <v>60</v>
      </c>
    </row>
    <row r="2905" spans="1:51" x14ac:dyDescent="0.25">
      <c r="A2905" t="str">
        <f>VLOOKUP($B2905,'Cushing Balance'!$C$2:$E$500,3,TRUE)</f>
        <v>252017</v>
      </c>
      <c r="B2905" s="38">
        <v>42916</v>
      </c>
      <c r="C2905" s="32"/>
      <c r="D2905" s="136">
        <f>'ZE Download'!B332/1000</f>
        <v>148.04664600000001</v>
      </c>
      <c r="E2905" s="179">
        <f>'ZE Download'!C332/1000</f>
        <v>78.214042000000006</v>
      </c>
      <c r="F2905" s="179">
        <f>'ZE Download'!D332/1000</f>
        <v>123.088167</v>
      </c>
      <c r="G2905" s="28"/>
      <c r="H2905" s="179">
        <f>'ZE Download'!E332/1000</f>
        <v>120.86102099999999</v>
      </c>
      <c r="I2905" s="179">
        <f>'ZE Download'!F332/1000</f>
        <v>27.244582999999999</v>
      </c>
      <c r="J2905" s="179">
        <f>'ZE Download'!G332/1000</f>
        <v>261.751938</v>
      </c>
      <c r="K2905" s="179">
        <f>'ZE Download'!H332/1000</f>
        <v>68.215082999999993</v>
      </c>
      <c r="L2905" s="179">
        <f>'ZE Download'!I332/1000</f>
        <v>34.343728999999996</v>
      </c>
      <c r="M2905" s="180">
        <f t="shared" si="354"/>
        <v>313.57389499999999</v>
      </c>
      <c r="N2905" s="179">
        <f>'ZE Download'!K332/1000</f>
        <v>43.340978999999997</v>
      </c>
      <c r="O2905" s="179">
        <f>'ZE Download'!L332/1000</f>
        <v>36.772021000000002</v>
      </c>
      <c r="P2905" s="179">
        <f>'ZE Download'!M332/1000</f>
        <v>42.863667</v>
      </c>
      <c r="Q2905" s="179">
        <f>'ZE Download'!N332/1000</f>
        <v>7.559958</v>
      </c>
      <c r="R2905" s="179">
        <f>'ZE Download'!P332/1000</f>
        <v>0</v>
      </c>
      <c r="S2905" s="180">
        <f>'ZE Download'!J332/1000</f>
        <v>356.93483299999997</v>
      </c>
      <c r="T2905" s="180">
        <f>-'ZE Download'!Z332/1000</f>
        <v>-43.360938000000004</v>
      </c>
      <c r="V2905" s="24">
        <f t="shared" si="346"/>
        <v>1305.8757290000001</v>
      </c>
      <c r="X2905" s="5">
        <f t="shared" si="352"/>
        <v>77.899999999999991</v>
      </c>
      <c r="Z2905" s="20">
        <f t="shared" si="347"/>
        <v>1383.7757290000002</v>
      </c>
      <c r="AA2905" s="59">
        <f t="shared" si="351"/>
        <v>42916</v>
      </c>
      <c r="AB2905" s="136">
        <f>'ZE Download'!Q332/1000</f>
        <v>167.151646</v>
      </c>
      <c r="AC2905" s="179">
        <f>'ZE Download'!R332/1000</f>
        <v>353.58249999999998</v>
      </c>
      <c r="AD2905" s="179">
        <f>'ZE Download'!S332/1000</f>
        <v>449.98343800000004</v>
      </c>
      <c r="AE2905" s="179">
        <f>'ZE Download'!T332/1000</f>
        <v>544.23277099999996</v>
      </c>
      <c r="AF2905" s="179">
        <f>'ZE Download'!U332/1000</f>
        <v>213.000021</v>
      </c>
      <c r="AG2905" s="179">
        <f>'ZE Download'!V332/1000</f>
        <v>6.7634170000000005</v>
      </c>
      <c r="AH2905" s="179">
        <f>'ZE Download'!W332/1000</f>
        <v>113.96460400000001</v>
      </c>
      <c r="AI2905" s="28">
        <f t="shared" si="353"/>
        <v>0</v>
      </c>
      <c r="AJ2905" s="179">
        <f>'ZE Download'!X332/1000</f>
        <v>16.495896000000002</v>
      </c>
      <c r="AK2905" s="179">
        <f t="shared" si="343"/>
        <v>0</v>
      </c>
      <c r="AL2905" s="35">
        <f>'ZE Download'!Y332/1000</f>
        <v>16.040271000000001</v>
      </c>
      <c r="AM2905" s="35"/>
      <c r="AN2905" s="28"/>
      <c r="AQ2905" s="24">
        <f t="shared" si="349"/>
        <v>1881.2145639999999</v>
      </c>
      <c r="AS2905" s="47">
        <f t="shared" si="344"/>
        <v>295.55</v>
      </c>
      <c r="AU2905" s="20">
        <f t="shared" si="348"/>
        <v>2176.7645640000001</v>
      </c>
      <c r="AW2905" s="20">
        <f t="shared" si="345"/>
        <v>-732.98883499999988</v>
      </c>
      <c r="AY2905" s="58">
        <v>60</v>
      </c>
    </row>
    <row r="2906" spans="1:51" x14ac:dyDescent="0.25">
      <c r="A2906" t="str">
        <f>VLOOKUP($B2906,'Cushing Balance'!$C$2:$E$500,3,TRUE)</f>
        <v>262017</v>
      </c>
      <c r="B2906" s="38">
        <v>42917</v>
      </c>
      <c r="C2906" s="32"/>
      <c r="D2906" s="136">
        <f>'ZE Download'!B333/1000</f>
        <v>228.83179199999998</v>
      </c>
      <c r="E2906" s="179">
        <f>'ZE Download'!C333/1000</f>
        <v>138.30206200000001</v>
      </c>
      <c r="F2906" s="179">
        <f>'ZE Download'!D333/1000</f>
        <v>300.49518800000004</v>
      </c>
      <c r="G2906" s="28"/>
      <c r="H2906" s="179">
        <f>'ZE Download'!E333/1000</f>
        <v>104.37050000000001</v>
      </c>
      <c r="I2906" s="179">
        <f>'ZE Download'!F333/1000</f>
        <v>32.326917000000002</v>
      </c>
      <c r="J2906" s="179">
        <f>'ZE Download'!G333/1000</f>
        <v>269.77979200000004</v>
      </c>
      <c r="K2906" s="179">
        <f>'ZE Download'!H333/1000</f>
        <v>70.150687999999988</v>
      </c>
      <c r="L2906" s="179">
        <f>'ZE Download'!I333/1000</f>
        <v>34.559812000000001</v>
      </c>
      <c r="M2906" s="180">
        <f t="shared" si="354"/>
        <v>268.93454200000002</v>
      </c>
      <c r="N2906" s="179">
        <f>'ZE Download'!K333/1000</f>
        <v>70.704499999999996</v>
      </c>
      <c r="O2906" s="179">
        <f>'ZE Download'!L333/1000</f>
        <v>30.485312</v>
      </c>
      <c r="P2906" s="179">
        <f>'ZE Download'!M333/1000</f>
        <v>42.567853999999997</v>
      </c>
      <c r="Q2906" s="179">
        <f>'ZE Download'!N333/1000</f>
        <v>7.6434170000000003</v>
      </c>
      <c r="R2906" s="179">
        <f>'ZE Download'!P333/1000</f>
        <v>0</v>
      </c>
      <c r="S2906" s="180">
        <f>'ZE Download'!J333/1000</f>
        <v>268.93454200000002</v>
      </c>
      <c r="T2906" s="180">
        <f>-'ZE Download'!Z333/1000</f>
        <v>0</v>
      </c>
      <c r="V2906" s="24">
        <f t="shared" si="346"/>
        <v>1599.152376</v>
      </c>
      <c r="X2906" s="5">
        <f t="shared" si="352"/>
        <v>77.899999999999991</v>
      </c>
      <c r="Z2906" s="20">
        <f t="shared" si="347"/>
        <v>1677.0523760000001</v>
      </c>
      <c r="AA2906" s="59">
        <f t="shared" si="351"/>
        <v>42917</v>
      </c>
      <c r="AB2906" s="136">
        <f>'ZE Download'!Q333/1000</f>
        <v>166.79104199999998</v>
      </c>
      <c r="AC2906" s="179">
        <f>'ZE Download'!R333/1000</f>
        <v>254.21212499999999</v>
      </c>
      <c r="AD2906" s="179">
        <f>'ZE Download'!S333/1000</f>
        <v>434.51406199999997</v>
      </c>
      <c r="AE2906" s="179">
        <f>'ZE Download'!T333/1000</f>
        <v>480.24931199999997</v>
      </c>
      <c r="AF2906" s="179">
        <f>'ZE Download'!U333/1000</f>
        <v>218.936812</v>
      </c>
      <c r="AG2906" s="179">
        <f>'ZE Download'!V333/1000</f>
        <v>21.436687999999997</v>
      </c>
      <c r="AH2906" s="179">
        <f>'ZE Download'!W333/1000</f>
        <v>126.121729</v>
      </c>
      <c r="AI2906" s="28">
        <f t="shared" si="353"/>
        <v>0</v>
      </c>
      <c r="AJ2906" s="179">
        <f>'ZE Download'!X333/1000</f>
        <v>8.4124999999999996</v>
      </c>
      <c r="AK2906" s="179">
        <f t="shared" si="343"/>
        <v>0</v>
      </c>
      <c r="AL2906" s="35">
        <f>'ZE Download'!Y333/1000</f>
        <v>0</v>
      </c>
      <c r="AM2906" s="35"/>
      <c r="AN2906" s="28"/>
      <c r="AQ2906" s="24">
        <f t="shared" si="349"/>
        <v>1710.6742699999998</v>
      </c>
      <c r="AS2906" s="47">
        <f t="shared" si="344"/>
        <v>295.55</v>
      </c>
      <c r="AU2906" s="20">
        <f t="shared" si="348"/>
        <v>2006.2242699999997</v>
      </c>
      <c r="AW2906" s="20">
        <f t="shared" si="345"/>
        <v>-329.17189399999961</v>
      </c>
      <c r="AY2906" s="58">
        <v>0</v>
      </c>
    </row>
    <row r="2907" spans="1:51" x14ac:dyDescent="0.25">
      <c r="A2907" t="str">
        <f>VLOOKUP($B2907,'Cushing Balance'!$C$2:$E$500,3,TRUE)</f>
        <v>262017</v>
      </c>
      <c r="B2907" s="38">
        <v>42918</v>
      </c>
      <c r="C2907" s="32"/>
      <c r="D2907" s="136">
        <f>'ZE Download'!B334/1000</f>
        <v>426.57162499999998</v>
      </c>
      <c r="E2907" s="179">
        <f>'ZE Download'!C334/1000</f>
        <v>138.40097899999998</v>
      </c>
      <c r="F2907" s="179">
        <f>'ZE Download'!D334/1000</f>
        <v>326.57131199999998</v>
      </c>
      <c r="G2907" s="28"/>
      <c r="H2907" s="179">
        <f>'ZE Download'!E334/1000</f>
        <v>103.06847900000001</v>
      </c>
      <c r="I2907" s="179">
        <f>'ZE Download'!F334/1000</f>
        <v>35.669311999999998</v>
      </c>
      <c r="J2907" s="179">
        <f>'ZE Download'!G334/1000</f>
        <v>249.20191699999998</v>
      </c>
      <c r="K2907" s="179">
        <f>'ZE Download'!H334/1000</f>
        <v>69.548229000000006</v>
      </c>
      <c r="L2907" s="179">
        <f>'ZE Download'!I334/1000</f>
        <v>34.700561999999998</v>
      </c>
      <c r="M2907" s="180">
        <f t="shared" si="354"/>
        <v>340.09660400000001</v>
      </c>
      <c r="N2907" s="179">
        <f>'ZE Download'!K334/1000</f>
        <v>111.047104</v>
      </c>
      <c r="O2907" s="179">
        <f>'ZE Download'!L334/1000</f>
        <v>36.385604000000001</v>
      </c>
      <c r="P2907" s="179">
        <f>'ZE Download'!M334/1000</f>
        <v>43.516978999999999</v>
      </c>
      <c r="Q2907" s="179">
        <f>'ZE Download'!N334/1000</f>
        <v>5.557938</v>
      </c>
      <c r="R2907" s="179">
        <f>'ZE Download'!P334/1000</f>
        <v>0</v>
      </c>
      <c r="S2907" s="180">
        <f>'ZE Download'!J334/1000</f>
        <v>340.09660400000001</v>
      </c>
      <c r="T2907" s="180">
        <f>-'ZE Download'!Z334/1000</f>
        <v>0</v>
      </c>
      <c r="V2907" s="24">
        <f t="shared" si="346"/>
        <v>1920.336644</v>
      </c>
      <c r="X2907" s="5">
        <f t="shared" si="352"/>
        <v>77.899999999999991</v>
      </c>
      <c r="Z2907" s="20">
        <f t="shared" si="347"/>
        <v>1998.2366440000001</v>
      </c>
      <c r="AA2907" s="59">
        <f t="shared" si="351"/>
        <v>42918</v>
      </c>
      <c r="AB2907" s="136">
        <f>'ZE Download'!Q334/1000</f>
        <v>177.109375</v>
      </c>
      <c r="AC2907" s="179">
        <f>'ZE Download'!R334/1000</f>
        <v>305.14552100000003</v>
      </c>
      <c r="AD2907" s="179">
        <f>'ZE Download'!S334/1000</f>
        <v>407.47399999999999</v>
      </c>
      <c r="AE2907" s="179">
        <f>'ZE Download'!T334/1000</f>
        <v>467.88193800000005</v>
      </c>
      <c r="AF2907" s="179">
        <f>'ZE Download'!U334/1000</f>
        <v>218.68968799999999</v>
      </c>
      <c r="AG2907" s="179">
        <f>'ZE Download'!V334/1000</f>
        <v>21.5105</v>
      </c>
      <c r="AH2907" s="179">
        <f>'ZE Download'!W334/1000</f>
        <v>95.239187999999999</v>
      </c>
      <c r="AI2907" s="28">
        <f t="shared" si="353"/>
        <v>0</v>
      </c>
      <c r="AJ2907" s="179">
        <f>'ZE Download'!X334/1000</f>
        <v>16.251187999999999</v>
      </c>
      <c r="AK2907" s="179">
        <f t="shared" si="343"/>
        <v>0</v>
      </c>
      <c r="AL2907" s="35">
        <f>'ZE Download'!Y334/1000</f>
        <v>5.0418120000000002</v>
      </c>
      <c r="AM2907" s="35"/>
      <c r="AN2907" s="28"/>
      <c r="AQ2907" s="24">
        <f t="shared" si="349"/>
        <v>1714.34321</v>
      </c>
      <c r="AS2907" s="47">
        <f t="shared" si="344"/>
        <v>295.55</v>
      </c>
      <c r="AU2907" s="20">
        <f t="shared" si="348"/>
        <v>2009.89321</v>
      </c>
      <c r="AW2907" s="20">
        <f t="shared" si="345"/>
        <v>-11.656565999999884</v>
      </c>
      <c r="AY2907" s="58">
        <v>0</v>
      </c>
    </row>
    <row r="2908" spans="1:51" x14ac:dyDescent="0.25">
      <c r="A2908" t="str">
        <f>VLOOKUP($B2908,'Cushing Balance'!$C$2:$E$500,3,TRUE)</f>
        <v>262017</v>
      </c>
      <c r="B2908" s="38">
        <v>42919</v>
      </c>
      <c r="C2908" s="32"/>
      <c r="D2908" s="136">
        <f>'ZE Download'!B335/1000</f>
        <v>102.090521</v>
      </c>
      <c r="E2908" s="179">
        <f>'ZE Download'!C335/1000</f>
        <v>127.417396</v>
      </c>
      <c r="F2908" s="179">
        <f>'ZE Download'!D335/1000</f>
        <v>371.654583</v>
      </c>
      <c r="G2908" s="28"/>
      <c r="H2908" s="179">
        <f>'ZE Download'!E335/1000</f>
        <v>102.73631200000001</v>
      </c>
      <c r="I2908" s="179">
        <f>'ZE Download'!F335/1000</f>
        <v>39.242478999999996</v>
      </c>
      <c r="J2908" s="179">
        <f>'ZE Download'!G335/1000</f>
        <v>224.43529199999998</v>
      </c>
      <c r="K2908" s="179">
        <f>'ZE Download'!H335/1000</f>
        <v>70.811437999999995</v>
      </c>
      <c r="L2908" s="179">
        <f>'ZE Download'!I335/1000</f>
        <v>33.606124999999999</v>
      </c>
      <c r="M2908" s="180">
        <f t="shared" si="354"/>
        <v>342.48904200000004</v>
      </c>
      <c r="N2908" s="179">
        <f>'ZE Download'!K335/1000</f>
        <v>97.590104000000011</v>
      </c>
      <c r="O2908" s="179">
        <f>'ZE Download'!L335/1000</f>
        <v>37.510978999999999</v>
      </c>
      <c r="P2908" s="179">
        <f>'ZE Download'!M335/1000</f>
        <v>42.893895999999998</v>
      </c>
      <c r="Q2908" s="179">
        <f>'ZE Download'!N335/1000</f>
        <v>4.9942079999999995</v>
      </c>
      <c r="R2908" s="179">
        <f>'ZE Download'!P335/1000</f>
        <v>0</v>
      </c>
      <c r="S2908" s="180">
        <f>'ZE Download'!J335/1000</f>
        <v>342.48904200000004</v>
      </c>
      <c r="T2908" s="180">
        <f>-'ZE Download'!Z335/1000</f>
        <v>0</v>
      </c>
      <c r="V2908" s="24">
        <f t="shared" si="346"/>
        <v>1597.4723750000003</v>
      </c>
      <c r="X2908" s="5">
        <f t="shared" si="352"/>
        <v>77.899999999999991</v>
      </c>
      <c r="Z2908" s="20">
        <f t="shared" si="347"/>
        <v>1675.3723750000004</v>
      </c>
      <c r="AA2908" s="59">
        <f t="shared" si="351"/>
        <v>42919</v>
      </c>
      <c r="AB2908" s="136">
        <f>'ZE Download'!Q335/1000</f>
        <v>172.211354</v>
      </c>
      <c r="AC2908" s="179">
        <f>'ZE Download'!R335/1000</f>
        <v>130.39735400000001</v>
      </c>
      <c r="AD2908" s="179">
        <f>'ZE Download'!S335/1000</f>
        <v>416.93756199999996</v>
      </c>
      <c r="AE2908" s="179">
        <f>'ZE Download'!T335/1000</f>
        <v>485.74147899999997</v>
      </c>
      <c r="AF2908" s="179">
        <f>'ZE Download'!U335/1000</f>
        <v>217.73616699999999</v>
      </c>
      <c r="AG2908" s="179">
        <f>'ZE Download'!V335/1000</f>
        <v>19.058146000000001</v>
      </c>
      <c r="AH2908" s="179">
        <f>'ZE Download'!W335/1000</f>
        <v>90.243354000000011</v>
      </c>
      <c r="AI2908" s="28">
        <f t="shared" si="353"/>
        <v>0</v>
      </c>
      <c r="AJ2908" s="179">
        <f>'ZE Download'!X335/1000</f>
        <v>17.085853999999998</v>
      </c>
      <c r="AK2908" s="179">
        <f t="shared" si="343"/>
        <v>0</v>
      </c>
      <c r="AL2908" s="35">
        <f>'ZE Download'!Y335/1000</f>
        <v>80.784895999999989</v>
      </c>
      <c r="AM2908" s="35"/>
      <c r="AN2908" s="28"/>
      <c r="AQ2908" s="24">
        <f t="shared" si="349"/>
        <v>1630.1961659999997</v>
      </c>
      <c r="AS2908" s="47">
        <f t="shared" si="344"/>
        <v>295.55</v>
      </c>
      <c r="AU2908" s="20">
        <f t="shared" si="348"/>
        <v>1925.7461659999997</v>
      </c>
      <c r="AW2908" s="20">
        <f t="shared" si="345"/>
        <v>-250.3737909999993</v>
      </c>
      <c r="AY2908" s="58">
        <v>0</v>
      </c>
    </row>
    <row r="2909" spans="1:51" x14ac:dyDescent="0.25">
      <c r="A2909" t="str">
        <f>VLOOKUP($B2909,'Cushing Balance'!$C$2:$E$500,3,TRUE)</f>
        <v>262017</v>
      </c>
      <c r="B2909" s="38">
        <v>42920</v>
      </c>
      <c r="C2909" s="32"/>
      <c r="D2909" s="136">
        <f>'ZE Download'!B336/1000</f>
        <v>307.58233300000001</v>
      </c>
      <c r="E2909" s="179">
        <f>'ZE Download'!C336/1000</f>
        <v>105.744688</v>
      </c>
      <c r="F2909" s="179">
        <f>'ZE Download'!D336/1000</f>
        <v>331.616938</v>
      </c>
      <c r="G2909" s="28"/>
      <c r="H2909" s="179">
        <f>'ZE Download'!E336/1000</f>
        <v>85.447187999999997</v>
      </c>
      <c r="I2909" s="179">
        <f>'ZE Download'!F336/1000</f>
        <v>30.020771</v>
      </c>
      <c r="J2909" s="179">
        <f>'ZE Download'!G336/1000</f>
        <v>235.376271</v>
      </c>
      <c r="K2909" s="179">
        <f>'ZE Download'!H336/1000</f>
        <v>66.371750000000006</v>
      </c>
      <c r="L2909" s="179">
        <f>'ZE Download'!I336/1000</f>
        <v>34.190249999999999</v>
      </c>
      <c r="M2909" s="180">
        <f t="shared" si="354"/>
        <v>311.22643800000003</v>
      </c>
      <c r="N2909" s="179">
        <f>'ZE Download'!K336/1000</f>
        <v>71.133624999999995</v>
      </c>
      <c r="O2909" s="179">
        <f>'ZE Download'!L336/1000</f>
        <v>36.295396000000004</v>
      </c>
      <c r="P2909" s="179">
        <f>'ZE Download'!M336/1000</f>
        <v>40.994146000000001</v>
      </c>
      <c r="Q2909" s="179">
        <f>'ZE Download'!N336/1000</f>
        <v>7.8464170000000006</v>
      </c>
      <c r="R2909" s="179">
        <f>'ZE Download'!P336/1000</f>
        <v>0</v>
      </c>
      <c r="S2909" s="180">
        <f>'ZE Download'!J336/1000</f>
        <v>311.22643800000003</v>
      </c>
      <c r="T2909" s="180">
        <f>-'ZE Download'!Z336/1000</f>
        <v>0</v>
      </c>
      <c r="V2909" s="24">
        <f t="shared" si="346"/>
        <v>1663.8462109999998</v>
      </c>
      <c r="X2909" s="5">
        <f t="shared" si="352"/>
        <v>77.899999999999991</v>
      </c>
      <c r="Z2909" s="20">
        <f t="shared" si="347"/>
        <v>1741.7462109999999</v>
      </c>
      <c r="AA2909" s="59">
        <f t="shared" si="351"/>
        <v>42920</v>
      </c>
      <c r="AB2909" s="136">
        <f>'ZE Download'!Q336/1000</f>
        <v>162.97295800000001</v>
      </c>
      <c r="AC2909" s="179">
        <f>'ZE Download'!R336/1000</f>
        <v>339.64122900000001</v>
      </c>
      <c r="AD2909" s="179">
        <f>'ZE Download'!S336/1000</f>
        <v>430.15522900000002</v>
      </c>
      <c r="AE2909" s="179">
        <f>'ZE Download'!T336/1000</f>
        <v>484.98420799999997</v>
      </c>
      <c r="AF2909" s="179">
        <f>'ZE Download'!U336/1000</f>
        <v>215.54893799999999</v>
      </c>
      <c r="AG2909" s="179">
        <f>'ZE Download'!V336/1000</f>
        <v>12.322312</v>
      </c>
      <c r="AH2909" s="179">
        <f>'ZE Download'!W336/1000</f>
        <v>89.288437999999999</v>
      </c>
      <c r="AI2909" s="28">
        <f t="shared" si="353"/>
        <v>0</v>
      </c>
      <c r="AJ2909" s="179">
        <f>'ZE Download'!X336/1000</f>
        <v>11.164854</v>
      </c>
      <c r="AK2909" s="179">
        <f t="shared" si="343"/>
        <v>0</v>
      </c>
      <c r="AL2909" s="35">
        <f>'ZE Download'!Y336/1000</f>
        <v>81.883979000000011</v>
      </c>
      <c r="AM2909" s="35"/>
      <c r="AN2909" s="28"/>
      <c r="AQ2909" s="24">
        <f t="shared" si="349"/>
        <v>1827.962145</v>
      </c>
      <c r="AS2909" s="47">
        <f t="shared" si="344"/>
        <v>295.55</v>
      </c>
      <c r="AU2909" s="20">
        <f t="shared" si="348"/>
        <v>2123.5121450000001</v>
      </c>
      <c r="AW2909" s="20">
        <f t="shared" si="345"/>
        <v>-381.76593400000024</v>
      </c>
      <c r="AY2909" s="58">
        <v>0</v>
      </c>
    </row>
    <row r="2910" spans="1:51" x14ac:dyDescent="0.25">
      <c r="A2910" t="str">
        <f>VLOOKUP($B2910,'Cushing Balance'!$C$2:$E$500,3,TRUE)</f>
        <v>262017</v>
      </c>
      <c r="B2910" s="38">
        <v>42921</v>
      </c>
      <c r="C2910" s="32"/>
      <c r="D2910" s="136">
        <f>'ZE Download'!B337/1000</f>
        <v>423.93254200000001</v>
      </c>
      <c r="E2910" s="179">
        <f>'ZE Download'!C337/1000</f>
        <v>144.03800000000001</v>
      </c>
      <c r="F2910" s="179">
        <f>'ZE Download'!D337/1000</f>
        <v>256.87622899999997</v>
      </c>
      <c r="G2910" s="28"/>
      <c r="H2910" s="179">
        <f>'ZE Download'!E337/1000</f>
        <v>94.147562000000008</v>
      </c>
      <c r="I2910" s="179">
        <f>'ZE Download'!F337/1000</f>
        <v>47.246541999999998</v>
      </c>
      <c r="J2910" s="179">
        <f>'ZE Download'!G337/1000</f>
        <v>255.47987499999999</v>
      </c>
      <c r="K2910" s="179">
        <f>'ZE Download'!H337/1000</f>
        <v>70.468062000000003</v>
      </c>
      <c r="L2910" s="179">
        <f>'ZE Download'!I337/1000</f>
        <v>34.837583000000002</v>
      </c>
      <c r="M2910" s="180">
        <f t="shared" si="354"/>
        <v>385.58933300000001</v>
      </c>
      <c r="N2910" s="179">
        <f>'ZE Download'!K337/1000</f>
        <v>115.53149999999999</v>
      </c>
      <c r="O2910" s="179">
        <f>'ZE Download'!L337/1000</f>
        <v>37.814771</v>
      </c>
      <c r="P2910" s="179">
        <f>'ZE Download'!M337/1000</f>
        <v>43.676375</v>
      </c>
      <c r="Q2910" s="179">
        <f>'ZE Download'!N337/1000</f>
        <v>8.7409379999999999</v>
      </c>
      <c r="R2910" s="179">
        <f>'ZE Download'!P337/1000</f>
        <v>0</v>
      </c>
      <c r="S2910" s="180">
        <f>'ZE Download'!J337/1000</f>
        <v>385.58933300000001</v>
      </c>
      <c r="T2910" s="180">
        <f>-'ZE Download'!Z337/1000</f>
        <v>0</v>
      </c>
      <c r="V2910" s="24">
        <f t="shared" si="346"/>
        <v>1918.3793119999998</v>
      </c>
      <c r="X2910" s="5">
        <f t="shared" si="352"/>
        <v>77.899999999999991</v>
      </c>
      <c r="Z2910" s="20">
        <f t="shared" si="347"/>
        <v>1996.2793119999999</v>
      </c>
      <c r="AA2910" s="59">
        <f t="shared" si="351"/>
        <v>42921</v>
      </c>
      <c r="AB2910" s="136">
        <f>'ZE Download'!Q337/1000</f>
        <v>158.981875</v>
      </c>
      <c r="AC2910" s="179">
        <f>'ZE Download'!R337/1000</f>
        <v>376.57666700000004</v>
      </c>
      <c r="AD2910" s="179">
        <f>'ZE Download'!S337/1000</f>
        <v>450</v>
      </c>
      <c r="AE2910" s="179">
        <f>'ZE Download'!T337/1000</f>
        <v>473.07156199999997</v>
      </c>
      <c r="AF2910" s="179">
        <f>'ZE Download'!U337/1000</f>
        <v>215.30812499999999</v>
      </c>
      <c r="AG2910" s="179">
        <f>'ZE Download'!V337/1000</f>
        <v>22.692520999999999</v>
      </c>
      <c r="AH2910" s="179">
        <f>'ZE Download'!W337/1000</f>
        <v>108.631167</v>
      </c>
      <c r="AI2910" s="28">
        <f t="shared" si="353"/>
        <v>0</v>
      </c>
      <c r="AJ2910" s="179">
        <f>'ZE Download'!X337/1000</f>
        <v>0.272146</v>
      </c>
      <c r="AK2910" s="179">
        <f t="shared" si="343"/>
        <v>0</v>
      </c>
      <c r="AL2910" s="35">
        <f>'ZE Download'!Y337/1000</f>
        <v>59.620938000000002</v>
      </c>
      <c r="AM2910" s="35"/>
      <c r="AN2910" s="28"/>
      <c r="AQ2910" s="24">
        <f t="shared" si="349"/>
        <v>1865.1550009999999</v>
      </c>
      <c r="AS2910" s="47">
        <f t="shared" si="344"/>
        <v>295.55</v>
      </c>
      <c r="AU2910" s="20">
        <f t="shared" si="348"/>
        <v>2160.7050009999998</v>
      </c>
      <c r="AW2910" s="20">
        <f t="shared" si="345"/>
        <v>-164.42568899999992</v>
      </c>
      <c r="AY2910" s="58">
        <v>0</v>
      </c>
    </row>
    <row r="2911" spans="1:51" x14ac:dyDescent="0.25">
      <c r="A2911" t="str">
        <f>VLOOKUP($B2911,'Cushing Balance'!$C$2:$E$500,3,TRUE)</f>
        <v>262017</v>
      </c>
      <c r="B2911" s="38">
        <v>42922</v>
      </c>
      <c r="C2911" s="32"/>
      <c r="D2911" s="136">
        <f>'ZE Download'!B338/1000</f>
        <v>347.349604</v>
      </c>
      <c r="E2911" s="179">
        <f>'ZE Download'!C338/1000</f>
        <v>149.08033300000002</v>
      </c>
      <c r="F2911" s="179">
        <f>'ZE Download'!D338/1000</f>
        <v>237.044646</v>
      </c>
      <c r="G2911" s="28"/>
      <c r="H2911" s="179">
        <f>'ZE Download'!E338/1000</f>
        <v>119.797042</v>
      </c>
      <c r="I2911" s="179">
        <f>'ZE Download'!F338/1000</f>
        <v>59.906811999999995</v>
      </c>
      <c r="J2911" s="179">
        <f>'ZE Download'!G338/1000</f>
        <v>202.05256199999999</v>
      </c>
      <c r="K2911" s="179">
        <f>'ZE Download'!H338/1000</f>
        <v>69.744208</v>
      </c>
      <c r="L2911" s="179">
        <f>'ZE Download'!I338/1000</f>
        <v>34.906271000000004</v>
      </c>
      <c r="M2911" s="180">
        <f t="shared" si="354"/>
        <v>160.79131200000003</v>
      </c>
      <c r="N2911" s="179">
        <f>'ZE Download'!K338/1000</f>
        <v>57.182583000000001</v>
      </c>
      <c r="O2911" s="179">
        <f>'ZE Download'!L338/1000</f>
        <v>36.157311999999997</v>
      </c>
      <c r="P2911" s="179">
        <f>'ZE Download'!M338/1000</f>
        <v>43.713999999999999</v>
      </c>
      <c r="Q2911" s="179">
        <f>'ZE Download'!N338/1000</f>
        <v>6.6108540000000007</v>
      </c>
      <c r="R2911" s="179">
        <f>'ZE Download'!P338/1000</f>
        <v>0</v>
      </c>
      <c r="S2911" s="180">
        <f>'ZE Download'!J338/1000</f>
        <v>321.46547900000002</v>
      </c>
      <c r="T2911" s="180">
        <f>-'ZE Download'!Z338/1000</f>
        <v>-160.67416699999998</v>
      </c>
      <c r="V2911" s="24">
        <f t="shared" si="346"/>
        <v>1524.3375390000001</v>
      </c>
      <c r="X2911" s="5">
        <f t="shared" si="352"/>
        <v>77.899999999999991</v>
      </c>
      <c r="Z2911" s="20">
        <f t="shared" si="347"/>
        <v>1602.2375390000002</v>
      </c>
      <c r="AA2911" s="59">
        <f t="shared" si="351"/>
        <v>42922</v>
      </c>
      <c r="AB2911" s="136">
        <f>'ZE Download'!Q338/1000</f>
        <v>175.498333</v>
      </c>
      <c r="AC2911" s="179">
        <f>'ZE Download'!R338/1000</f>
        <v>371.61279200000001</v>
      </c>
      <c r="AD2911" s="179">
        <f>'ZE Download'!S338/1000</f>
        <v>450</v>
      </c>
      <c r="AE2911" s="179">
        <f>'ZE Download'!T338/1000</f>
        <v>383.93672900000001</v>
      </c>
      <c r="AF2911" s="179">
        <f>'ZE Download'!U338/1000</f>
        <v>218.08281200000002</v>
      </c>
      <c r="AG2911" s="179">
        <f>'ZE Download'!V338/1000</f>
        <v>19.514292000000001</v>
      </c>
      <c r="AH2911" s="179">
        <f>'ZE Download'!W338/1000</f>
        <v>112.375167</v>
      </c>
      <c r="AI2911" s="28">
        <f t="shared" si="353"/>
        <v>0</v>
      </c>
      <c r="AJ2911" s="179">
        <f>'ZE Download'!X338/1000</f>
        <v>0</v>
      </c>
      <c r="AK2911" s="179">
        <f t="shared" si="343"/>
        <v>0</v>
      </c>
      <c r="AL2911" s="35">
        <f>'ZE Download'!Y338/1000</f>
        <v>0</v>
      </c>
      <c r="AM2911" s="35"/>
      <c r="AN2911" s="28"/>
      <c r="AQ2911" s="24">
        <f t="shared" si="349"/>
        <v>1731.020125</v>
      </c>
      <c r="AS2911" s="47">
        <f t="shared" si="344"/>
        <v>295.55</v>
      </c>
      <c r="AU2911" s="20">
        <f t="shared" si="348"/>
        <v>2026.570125</v>
      </c>
      <c r="AW2911" s="20">
        <f t="shared" si="345"/>
        <v>-424.33258599999976</v>
      </c>
      <c r="AY2911" s="58">
        <v>0</v>
      </c>
    </row>
    <row r="2912" spans="1:51" x14ac:dyDescent="0.25">
      <c r="A2912" t="str">
        <f>VLOOKUP($B2912,'Cushing Balance'!$C$2:$E$500,3,TRUE)</f>
        <v>262017</v>
      </c>
      <c r="B2912" s="38">
        <v>42923</v>
      </c>
      <c r="C2912" s="32"/>
      <c r="D2912" s="136">
        <f>'ZE Download'!B339/1000</f>
        <v>495.645083</v>
      </c>
      <c r="E2912" s="179">
        <f>'ZE Download'!C339/1000</f>
        <v>136.31941699999999</v>
      </c>
      <c r="F2912" s="179">
        <f>'ZE Download'!D339/1000</f>
        <v>250.355312</v>
      </c>
      <c r="G2912" s="28"/>
      <c r="H2912" s="179">
        <f>'ZE Download'!E339/1000</f>
        <v>101.602</v>
      </c>
      <c r="I2912" s="179">
        <f>'ZE Download'!F339/1000</f>
        <v>52.378396000000002</v>
      </c>
      <c r="J2912" s="179">
        <f>'ZE Download'!G339/1000</f>
        <v>192.74445800000001</v>
      </c>
      <c r="K2912" s="179">
        <f>'ZE Download'!H339/1000</f>
        <v>69.887729000000007</v>
      </c>
      <c r="L2912" s="179">
        <f>'ZE Download'!I339/1000</f>
        <v>35</v>
      </c>
      <c r="M2912" s="180">
        <f t="shared" ref="M2912:M2938" si="355">S2912+T2912</f>
        <v>367.89825000000002</v>
      </c>
      <c r="N2912" s="179">
        <f>'ZE Download'!K339/1000</f>
        <v>89.868082999999999</v>
      </c>
      <c r="O2912" s="179">
        <f>'ZE Download'!L339/1000</f>
        <v>37.320520999999999</v>
      </c>
      <c r="P2912" s="179">
        <f>'ZE Download'!M339/1000</f>
        <v>42.227042000000004</v>
      </c>
      <c r="Q2912" s="179">
        <f>'ZE Download'!N339/1000</f>
        <v>7.9349379999999998</v>
      </c>
      <c r="R2912" s="179">
        <f>'ZE Download'!P339/1000</f>
        <v>0</v>
      </c>
      <c r="S2912" s="180">
        <f>'ZE Download'!J339/1000</f>
        <v>367.89825000000002</v>
      </c>
      <c r="T2912" s="180">
        <f>-'ZE Download'!Z339/1000</f>
        <v>0</v>
      </c>
      <c r="V2912" s="24">
        <f t="shared" si="346"/>
        <v>1879.1812290000005</v>
      </c>
      <c r="X2912" s="5">
        <f t="shared" si="352"/>
        <v>77.899999999999991</v>
      </c>
      <c r="Z2912" s="20">
        <f t="shared" si="347"/>
        <v>1957.0812290000006</v>
      </c>
      <c r="AA2912" s="59">
        <f t="shared" si="351"/>
        <v>42923</v>
      </c>
      <c r="AB2912" s="136">
        <f>'ZE Download'!Q339/1000</f>
        <v>175.83866699999999</v>
      </c>
      <c r="AC2912" s="179">
        <f>'ZE Download'!R339/1000</f>
        <v>371.95949999999999</v>
      </c>
      <c r="AD2912" s="179">
        <f>'ZE Download'!S339/1000</f>
        <v>444.47945799999997</v>
      </c>
      <c r="AE2912" s="179">
        <f>'ZE Download'!T339/1000</f>
        <v>346.68175000000002</v>
      </c>
      <c r="AF2912" s="179">
        <f>'ZE Download'!U339/1000</f>
        <v>216.795188</v>
      </c>
      <c r="AG2912" s="179">
        <f>'ZE Download'!V339/1000</f>
        <v>20.168979</v>
      </c>
      <c r="AH2912" s="179">
        <f>'ZE Download'!W339/1000</f>
        <v>110.882521</v>
      </c>
      <c r="AI2912" s="28">
        <f t="shared" si="353"/>
        <v>0</v>
      </c>
      <c r="AJ2912" s="179">
        <f>'ZE Download'!X339/1000</f>
        <v>7.0881040000000004</v>
      </c>
      <c r="AK2912" s="179">
        <f t="shared" si="343"/>
        <v>0</v>
      </c>
      <c r="AL2912" s="35">
        <f>'ZE Download'!Y339/1000</f>
        <v>33.972625000000001</v>
      </c>
      <c r="AM2912" s="35"/>
      <c r="AN2912" s="28"/>
      <c r="AQ2912" s="24">
        <f t="shared" si="349"/>
        <v>1727.866792</v>
      </c>
      <c r="AS2912" s="47">
        <f t="shared" si="344"/>
        <v>295.55</v>
      </c>
      <c r="AU2912" s="20">
        <f t="shared" si="348"/>
        <v>2023.416792</v>
      </c>
      <c r="AW2912" s="20">
        <f t="shared" si="345"/>
        <v>-66.335562999999411</v>
      </c>
      <c r="AY2912" s="58">
        <v>0</v>
      </c>
    </row>
    <row r="2913" spans="1:51" x14ac:dyDescent="0.25">
      <c r="A2913" t="str">
        <f>VLOOKUP($B2913,'Cushing Balance'!$C$2:$E$500,3,TRUE)</f>
        <v>272017</v>
      </c>
      <c r="B2913" s="38">
        <v>42924</v>
      </c>
      <c r="C2913" s="32"/>
      <c r="D2913" s="136">
        <f>'ZE Download'!B340/1000</f>
        <v>265.13845799999996</v>
      </c>
      <c r="E2913" s="179">
        <f>'ZE Download'!C340/1000</f>
        <v>143.54397899999998</v>
      </c>
      <c r="F2913" s="179">
        <f>'ZE Download'!D340/1000</f>
        <v>272.93843800000002</v>
      </c>
      <c r="G2913" s="28"/>
      <c r="H2913" s="179">
        <f>'ZE Download'!E340/1000</f>
        <v>90.395207999999997</v>
      </c>
      <c r="I2913" s="179">
        <f>'ZE Download'!F340/1000</f>
        <v>25.918312</v>
      </c>
      <c r="J2913" s="179">
        <f>'ZE Download'!G340/1000</f>
        <v>254.85947899999999</v>
      </c>
      <c r="K2913" s="179">
        <f>'ZE Download'!H340/1000</f>
        <v>69.871082999999999</v>
      </c>
      <c r="L2913" s="179">
        <f>'ZE Download'!I340/1000</f>
        <v>34.642499999999998</v>
      </c>
      <c r="M2913" s="180">
        <f t="shared" si="355"/>
        <v>308.10052100000001</v>
      </c>
      <c r="N2913" s="179">
        <f>'ZE Download'!K340/1000</f>
        <v>115.79816700000001</v>
      </c>
      <c r="O2913" s="179">
        <f>'ZE Download'!L340/1000</f>
        <v>37.907271000000001</v>
      </c>
      <c r="P2913" s="179">
        <f>'ZE Download'!M340/1000</f>
        <v>41.856375</v>
      </c>
      <c r="Q2913" s="179">
        <f>'ZE Download'!N340/1000</f>
        <v>8.1661459999999995</v>
      </c>
      <c r="R2913" s="179">
        <f>'ZE Download'!P340/1000</f>
        <v>0</v>
      </c>
      <c r="S2913" s="180">
        <f>'ZE Download'!J340/1000</f>
        <v>308.10052100000001</v>
      </c>
      <c r="T2913" s="180">
        <f>-'ZE Download'!Z340/1000</f>
        <v>0</v>
      </c>
      <c r="V2913" s="24">
        <f t="shared" si="346"/>
        <v>1669.135937</v>
      </c>
      <c r="X2913" s="5">
        <f t="shared" si="352"/>
        <v>77.899999999999991</v>
      </c>
      <c r="Z2913" s="20">
        <f t="shared" si="347"/>
        <v>1747.0359370000001</v>
      </c>
      <c r="AA2913" s="59">
        <f t="shared" si="351"/>
        <v>42924</v>
      </c>
      <c r="AB2913" s="136">
        <f>'ZE Download'!Q340/1000</f>
        <v>168.896479</v>
      </c>
      <c r="AC2913" s="179">
        <f>'ZE Download'!R340/1000</f>
        <v>357.89249999999998</v>
      </c>
      <c r="AD2913" s="179">
        <f>'ZE Download'!S340/1000</f>
        <v>406.34772900000002</v>
      </c>
      <c r="AE2913" s="179">
        <f>'ZE Download'!T340/1000</f>
        <v>382.93062500000002</v>
      </c>
      <c r="AF2913" s="179">
        <f>'ZE Download'!U340/1000</f>
        <v>220.61193799999998</v>
      </c>
      <c r="AG2913" s="179">
        <f>'ZE Download'!V340/1000</f>
        <v>17.595812000000002</v>
      </c>
      <c r="AH2913" s="179">
        <f>'ZE Download'!W340/1000</f>
        <v>110.54943799999999</v>
      </c>
      <c r="AI2913" s="28">
        <f t="shared" si="353"/>
        <v>0</v>
      </c>
      <c r="AJ2913" s="179">
        <f>'ZE Download'!X340/1000</f>
        <v>16.537082999999999</v>
      </c>
      <c r="AK2913" s="179">
        <f t="shared" si="343"/>
        <v>0</v>
      </c>
      <c r="AL2913" s="35">
        <f>'ZE Download'!Y340/1000</f>
        <v>83.706229000000008</v>
      </c>
      <c r="AM2913" s="35"/>
      <c r="AN2913" s="28"/>
      <c r="AQ2913" s="24">
        <f t="shared" si="349"/>
        <v>1765.0678330000001</v>
      </c>
      <c r="AS2913" s="47">
        <f t="shared" si="344"/>
        <v>295.55</v>
      </c>
      <c r="AU2913" s="20">
        <f t="shared" si="348"/>
        <v>2060.6178330000002</v>
      </c>
      <c r="AW2913" s="20">
        <f t="shared" si="345"/>
        <v>-253.58189600000014</v>
      </c>
      <c r="AY2913" s="58">
        <v>60</v>
      </c>
    </row>
    <row r="2914" spans="1:51" x14ac:dyDescent="0.25">
      <c r="A2914" t="str">
        <f>VLOOKUP($B2914,'Cushing Balance'!$C$2:$E$500,3,TRUE)</f>
        <v>272017</v>
      </c>
      <c r="B2914" s="38">
        <v>42925</v>
      </c>
      <c r="C2914" s="32"/>
      <c r="D2914" s="136">
        <f>'ZE Download'!B341/1000</f>
        <v>600.81385400000011</v>
      </c>
      <c r="E2914" s="179">
        <f>'ZE Download'!C341/1000</f>
        <v>149.674396</v>
      </c>
      <c r="F2914" s="179">
        <f>'ZE Download'!D341/1000</f>
        <v>285.86824999999999</v>
      </c>
      <c r="G2914" s="28"/>
      <c r="H2914" s="179">
        <f>'ZE Download'!E341/1000</f>
        <v>89.910542000000007</v>
      </c>
      <c r="I2914" s="179">
        <f>'ZE Download'!F341/1000</f>
        <v>43.610374999999998</v>
      </c>
      <c r="J2914" s="179">
        <f>'ZE Download'!G341/1000</f>
        <v>263.58350000000002</v>
      </c>
      <c r="K2914" s="179">
        <f>'ZE Download'!H341/1000</f>
        <v>70.215541999999999</v>
      </c>
      <c r="L2914" s="179">
        <f>'ZE Download'!I341/1000</f>
        <v>34.911000000000001</v>
      </c>
      <c r="M2914" s="180">
        <f t="shared" si="355"/>
        <v>375.70370800000001</v>
      </c>
      <c r="N2914" s="179">
        <f>'ZE Download'!K341/1000</f>
        <v>116.39075</v>
      </c>
      <c r="O2914" s="179">
        <f>'ZE Download'!L341/1000</f>
        <v>37.005353999999997</v>
      </c>
      <c r="P2914" s="179">
        <f>'ZE Download'!M341/1000</f>
        <v>43.552875</v>
      </c>
      <c r="Q2914" s="179">
        <f>'ZE Download'!N341/1000</f>
        <v>7.6361040000000004</v>
      </c>
      <c r="R2914" s="179">
        <f>'ZE Download'!P341/1000</f>
        <v>0</v>
      </c>
      <c r="S2914" s="180">
        <f>'ZE Download'!J341/1000</f>
        <v>375.70370800000001</v>
      </c>
      <c r="T2914" s="180">
        <f>-'ZE Download'!Z341/1000</f>
        <v>0</v>
      </c>
      <c r="V2914" s="24">
        <f t="shared" si="346"/>
        <v>2118.8762500000003</v>
      </c>
      <c r="X2914" s="5">
        <f t="shared" si="352"/>
        <v>77.899999999999991</v>
      </c>
      <c r="Z2914" s="20">
        <f t="shared" si="347"/>
        <v>2196.7762500000003</v>
      </c>
      <c r="AA2914" s="59">
        <f t="shared" si="351"/>
        <v>42925</v>
      </c>
      <c r="AB2914" s="136">
        <f>'ZE Download'!Q341/1000</f>
        <v>160.70916699999998</v>
      </c>
      <c r="AC2914" s="179">
        <f>'ZE Download'!R341/1000</f>
        <v>377.24633299999999</v>
      </c>
      <c r="AD2914" s="179">
        <f>'ZE Download'!S341/1000</f>
        <v>438.63795799999997</v>
      </c>
      <c r="AE2914" s="179">
        <f>'ZE Download'!T341/1000</f>
        <v>470.323646</v>
      </c>
      <c r="AF2914" s="179">
        <f>'ZE Download'!U341/1000</f>
        <v>219.52577100000002</v>
      </c>
      <c r="AG2914" s="179">
        <f>'ZE Download'!V341/1000</f>
        <v>13.216479</v>
      </c>
      <c r="AH2914" s="179">
        <f>'ZE Download'!W341/1000</f>
        <v>111.99039599999999</v>
      </c>
      <c r="AI2914" s="28">
        <f t="shared" si="353"/>
        <v>0</v>
      </c>
      <c r="AJ2914" s="179">
        <f>'ZE Download'!X341/1000</f>
        <v>16.897167</v>
      </c>
      <c r="AK2914" s="179">
        <f t="shared" si="343"/>
        <v>0</v>
      </c>
      <c r="AL2914" s="35">
        <f>'ZE Download'!Y341/1000</f>
        <v>76.555791999999997</v>
      </c>
      <c r="AM2914" s="35"/>
      <c r="AN2914" s="28"/>
      <c r="AQ2914" s="24">
        <f t="shared" si="349"/>
        <v>1885.1027090000002</v>
      </c>
      <c r="AS2914" s="47">
        <f t="shared" si="344"/>
        <v>295.55</v>
      </c>
      <c r="AU2914" s="20">
        <f t="shared" si="348"/>
        <v>2180.6527090000004</v>
      </c>
      <c r="AW2914" s="20">
        <f t="shared" si="345"/>
        <v>76.123540999999932</v>
      </c>
      <c r="AY2914" s="58">
        <v>60</v>
      </c>
    </row>
    <row r="2915" spans="1:51" x14ac:dyDescent="0.25">
      <c r="A2915" t="str">
        <f>VLOOKUP($B2915,'Cushing Balance'!$C$2:$E$500,3,TRUE)</f>
        <v>272017</v>
      </c>
      <c r="B2915" s="38">
        <v>42926</v>
      </c>
      <c r="C2915" s="32"/>
      <c r="D2915" s="136">
        <f>'ZE Download'!B342/1000</f>
        <v>354.04220799999996</v>
      </c>
      <c r="E2915" s="179">
        <f>'ZE Download'!C342/1000</f>
        <v>145.405562</v>
      </c>
      <c r="F2915" s="179">
        <f>'ZE Download'!D342/1000</f>
        <v>269.68885399999999</v>
      </c>
      <c r="G2915" s="28"/>
      <c r="H2915" s="179">
        <f>'ZE Download'!E342/1000</f>
        <v>82.955416999999997</v>
      </c>
      <c r="I2915" s="179">
        <f>'ZE Download'!F342/1000</f>
        <v>45.912438000000002</v>
      </c>
      <c r="J2915" s="179">
        <f>'ZE Download'!G342/1000</f>
        <v>244.65341699999999</v>
      </c>
      <c r="K2915" s="179">
        <f>'ZE Download'!H342/1000</f>
        <v>69.034292000000008</v>
      </c>
      <c r="L2915" s="179">
        <f>'ZE Download'!I342/1000</f>
        <v>34.624687999999999</v>
      </c>
      <c r="M2915" s="180">
        <f t="shared" si="355"/>
        <v>316.17641700000001</v>
      </c>
      <c r="N2915" s="179">
        <f>'ZE Download'!K342/1000</f>
        <v>106.69306200000001</v>
      </c>
      <c r="O2915" s="179">
        <f>'ZE Download'!L342/1000</f>
        <v>36.943207999999998</v>
      </c>
      <c r="P2915" s="179">
        <f>'ZE Download'!M342/1000</f>
        <v>44.750604000000003</v>
      </c>
      <c r="Q2915" s="179">
        <f>'ZE Download'!N342/1000</f>
        <v>7.3222709999999998</v>
      </c>
      <c r="R2915" s="179">
        <f>'ZE Download'!P342/1000</f>
        <v>0</v>
      </c>
      <c r="S2915" s="180">
        <f>'ZE Download'!J342/1000</f>
        <v>316.17641700000001</v>
      </c>
      <c r="T2915" s="180">
        <f>-'ZE Download'!Z342/1000</f>
        <v>0</v>
      </c>
      <c r="V2915" s="24">
        <f t="shared" si="346"/>
        <v>1758.202438</v>
      </c>
      <c r="X2915" s="5">
        <f t="shared" si="352"/>
        <v>77.899999999999991</v>
      </c>
      <c r="Z2915" s="20">
        <f t="shared" si="347"/>
        <v>1836.1024380000001</v>
      </c>
      <c r="AA2915" s="59">
        <f t="shared" si="351"/>
        <v>42926</v>
      </c>
      <c r="AB2915" s="136">
        <f>'ZE Download'!Q342/1000</f>
        <v>174.02060399999999</v>
      </c>
      <c r="AC2915" s="179">
        <f>'ZE Download'!R342/1000</f>
        <v>355.88129200000003</v>
      </c>
      <c r="AD2915" s="179">
        <f>'ZE Download'!S342/1000</f>
        <v>443.37029200000001</v>
      </c>
      <c r="AE2915" s="179">
        <f>'ZE Download'!T342/1000</f>
        <v>431.74460399999998</v>
      </c>
      <c r="AF2915" s="179">
        <f>'ZE Download'!U342/1000</f>
        <v>220.19660399999998</v>
      </c>
      <c r="AG2915" s="179">
        <f>'ZE Download'!V342/1000</f>
        <v>16.019541999999998</v>
      </c>
      <c r="AH2915" s="179">
        <f>'ZE Download'!W342/1000</f>
        <v>111.05995799999999</v>
      </c>
      <c r="AI2915" s="28">
        <f t="shared" si="353"/>
        <v>0</v>
      </c>
      <c r="AJ2915" s="179">
        <f>'ZE Download'!X342/1000</f>
        <v>8.138458</v>
      </c>
      <c r="AK2915" s="179">
        <f t="shared" si="343"/>
        <v>0</v>
      </c>
      <c r="AL2915" s="35">
        <f>'ZE Download'!Y342/1000</f>
        <v>0</v>
      </c>
      <c r="AM2915" s="35"/>
      <c r="AN2915" s="28"/>
      <c r="AQ2915" s="24">
        <f t="shared" si="349"/>
        <v>1760.4313540000001</v>
      </c>
      <c r="AS2915" s="47">
        <f t="shared" si="344"/>
        <v>295.55</v>
      </c>
      <c r="AU2915" s="20">
        <f t="shared" si="348"/>
        <v>2055.981354</v>
      </c>
      <c r="AW2915" s="20">
        <f t="shared" si="345"/>
        <v>-159.87891599999989</v>
      </c>
      <c r="AY2915" s="58">
        <v>60</v>
      </c>
    </row>
    <row r="2916" spans="1:51" x14ac:dyDescent="0.25">
      <c r="A2916" t="str">
        <f>VLOOKUP($B2916,'Cushing Balance'!$C$2:$E$500,3,TRUE)</f>
        <v>272017</v>
      </c>
      <c r="B2916" s="38">
        <v>42927</v>
      </c>
      <c r="C2916" s="32"/>
      <c r="D2916" s="136">
        <f>'ZE Download'!B343/1000</f>
        <v>340.23166700000002</v>
      </c>
      <c r="E2916" s="179">
        <f>'ZE Download'!C343/1000</f>
        <v>126.38810400000001</v>
      </c>
      <c r="F2916" s="179">
        <f>'ZE Download'!D343/1000</f>
        <v>257.97541699999999</v>
      </c>
      <c r="G2916" s="28"/>
      <c r="H2916" s="179">
        <f>'ZE Download'!E343/1000</f>
        <v>82.205957999999995</v>
      </c>
      <c r="I2916" s="179">
        <f>'ZE Download'!F343/1000</f>
        <v>12.999333</v>
      </c>
      <c r="J2916" s="179">
        <f>'ZE Download'!G343/1000</f>
        <v>250.00466699999998</v>
      </c>
      <c r="K2916" s="179">
        <f>'ZE Download'!H343/1000</f>
        <v>68.909479000000005</v>
      </c>
      <c r="L2916" s="179">
        <f>'ZE Download'!I343/1000</f>
        <v>34.999271</v>
      </c>
      <c r="M2916" s="180">
        <f t="shared" si="355"/>
        <v>376.04922899999997</v>
      </c>
      <c r="N2916" s="179">
        <f>'ZE Download'!K343/1000</f>
        <v>106.284521</v>
      </c>
      <c r="O2916" s="179">
        <f>'ZE Download'!L343/1000</f>
        <v>36.885624999999997</v>
      </c>
      <c r="P2916" s="179">
        <f>'ZE Download'!M343/1000</f>
        <v>44.830666999999998</v>
      </c>
      <c r="Q2916" s="179">
        <f>'ZE Download'!N343/1000</f>
        <v>7.6726040000000006</v>
      </c>
      <c r="R2916" s="179">
        <f>'ZE Download'!P343/1000</f>
        <v>0</v>
      </c>
      <c r="S2916" s="180">
        <f>'ZE Download'!J343/1000</f>
        <v>376.04922899999997</v>
      </c>
      <c r="T2916" s="180">
        <f>-'ZE Download'!Z343/1000</f>
        <v>0</v>
      </c>
      <c r="V2916" s="24">
        <f t="shared" si="346"/>
        <v>1745.4365419999997</v>
      </c>
      <c r="X2916" s="5">
        <f t="shared" si="352"/>
        <v>77.899999999999991</v>
      </c>
      <c r="Z2916" s="20">
        <f t="shared" si="347"/>
        <v>1823.3365419999998</v>
      </c>
      <c r="AA2916" s="59">
        <f t="shared" si="351"/>
        <v>42927</v>
      </c>
      <c r="AB2916" s="136">
        <f>'ZE Download'!Q343/1000</f>
        <v>181.42441699999998</v>
      </c>
      <c r="AC2916" s="179">
        <f>'ZE Download'!R343/1000</f>
        <v>357.40727099999998</v>
      </c>
      <c r="AD2916" s="179">
        <f>'ZE Download'!S343/1000</f>
        <v>446.50889599999999</v>
      </c>
      <c r="AE2916" s="179">
        <f>'ZE Download'!T343/1000</f>
        <v>450.52531199999999</v>
      </c>
      <c r="AF2916" s="179">
        <f>'ZE Download'!U343/1000</f>
        <v>220.72887499999999</v>
      </c>
      <c r="AG2916" s="179">
        <f>'ZE Download'!V343/1000</f>
        <v>17.637937999999998</v>
      </c>
      <c r="AH2916" s="179">
        <f>'ZE Download'!W343/1000</f>
        <v>131.57400000000001</v>
      </c>
      <c r="AI2916" s="28">
        <f t="shared" si="353"/>
        <v>0</v>
      </c>
      <c r="AJ2916" s="179">
        <f>'ZE Download'!X343/1000</f>
        <v>0.131938</v>
      </c>
      <c r="AK2916" s="179">
        <f t="shared" si="343"/>
        <v>0</v>
      </c>
      <c r="AL2916" s="35">
        <f>'ZE Download'!Y343/1000</f>
        <v>25.202082999999998</v>
      </c>
      <c r="AM2916" s="35"/>
      <c r="AN2916" s="28"/>
      <c r="AQ2916" s="24">
        <f t="shared" si="349"/>
        <v>1831.1407300000001</v>
      </c>
      <c r="AS2916" s="47">
        <f t="shared" ref="AS2916:AS2927" si="356">315*0.97</f>
        <v>305.55</v>
      </c>
      <c r="AU2916" s="20">
        <f t="shared" si="348"/>
        <v>2136.6907300000003</v>
      </c>
      <c r="AW2916" s="20">
        <f t="shared" si="345"/>
        <v>-253.35418800000048</v>
      </c>
      <c r="AY2916" s="58">
        <v>60</v>
      </c>
    </row>
    <row r="2917" spans="1:51" x14ac:dyDescent="0.25">
      <c r="A2917" t="str">
        <f>VLOOKUP($B2917,'Cushing Balance'!$C$2:$E$500,3,TRUE)</f>
        <v>272017</v>
      </c>
      <c r="B2917" s="38">
        <v>42928</v>
      </c>
      <c r="C2917" s="32"/>
      <c r="D2917" s="136">
        <f>'ZE Download'!B344/1000</f>
        <v>343.62577099999999</v>
      </c>
      <c r="E2917" s="179">
        <f>'ZE Download'!C344/1000</f>
        <v>159.441271</v>
      </c>
      <c r="F2917" s="179">
        <f>'ZE Download'!D344/1000</f>
        <v>298.40550000000002</v>
      </c>
      <c r="G2917" s="28"/>
      <c r="H2917" s="179">
        <f>'ZE Download'!E344/1000</f>
        <v>113.540333</v>
      </c>
      <c r="I2917" s="179">
        <f>'ZE Download'!F344/1000</f>
        <v>44.177500000000002</v>
      </c>
      <c r="J2917" s="179">
        <f>'ZE Download'!G344/1000</f>
        <v>225.595708</v>
      </c>
      <c r="K2917" s="179">
        <f>'ZE Download'!H344/1000</f>
        <v>70.924499999999995</v>
      </c>
      <c r="L2917" s="179">
        <f>'ZE Download'!I344/1000</f>
        <v>34.898917000000004</v>
      </c>
      <c r="M2917" s="180">
        <f t="shared" si="355"/>
        <v>257.17254199999996</v>
      </c>
      <c r="N2917" s="179">
        <f>'ZE Download'!K344/1000</f>
        <v>98.870645999999994</v>
      </c>
      <c r="O2917" s="179">
        <f>'ZE Download'!L344/1000</f>
        <v>34.079500000000003</v>
      </c>
      <c r="P2917" s="179">
        <f>'ZE Download'!M344/1000</f>
        <v>47.137582999999999</v>
      </c>
      <c r="Q2917" s="179">
        <f>'ZE Download'!N344/1000</f>
        <v>7.7031459999999994</v>
      </c>
      <c r="R2917" s="179">
        <f>'ZE Download'!P344/1000</f>
        <v>0</v>
      </c>
      <c r="S2917" s="180">
        <f>'ZE Download'!J344/1000</f>
        <v>257.17254199999996</v>
      </c>
      <c r="T2917" s="180">
        <f>-'ZE Download'!Z344/1000</f>
        <v>0</v>
      </c>
      <c r="V2917" s="24">
        <f t="shared" si="346"/>
        <v>1735.5729170000002</v>
      </c>
      <c r="X2917" s="5">
        <f t="shared" si="352"/>
        <v>77.899999999999991</v>
      </c>
      <c r="Z2917" s="20">
        <f t="shared" si="347"/>
        <v>1813.4729170000003</v>
      </c>
      <c r="AA2917" s="59">
        <f t="shared" si="351"/>
        <v>42928</v>
      </c>
      <c r="AB2917" s="136">
        <f>'ZE Download'!Q344/1000</f>
        <v>168.677021</v>
      </c>
      <c r="AC2917" s="179">
        <f>'ZE Download'!R344/1000</f>
        <v>380.940271</v>
      </c>
      <c r="AD2917" s="179">
        <f>'ZE Download'!S344/1000</f>
        <v>450</v>
      </c>
      <c r="AE2917" s="179">
        <f>'ZE Download'!T344/1000</f>
        <v>390.53312499999998</v>
      </c>
      <c r="AF2917" s="179">
        <f>'ZE Download'!U344/1000</f>
        <v>221.259354</v>
      </c>
      <c r="AG2917" s="179">
        <f>'ZE Download'!V344/1000</f>
        <v>12.791625</v>
      </c>
      <c r="AH2917" s="179">
        <f>'ZE Download'!W344/1000</f>
        <v>128.11866699999999</v>
      </c>
      <c r="AI2917" s="28">
        <f t="shared" si="353"/>
        <v>0</v>
      </c>
      <c r="AJ2917" s="179">
        <f>'ZE Download'!X344/1000</f>
        <v>0.33335399999999998</v>
      </c>
      <c r="AK2917" s="179">
        <f t="shared" si="343"/>
        <v>0</v>
      </c>
      <c r="AL2917" s="35">
        <f>'ZE Download'!Y344/1000</f>
        <v>86.082645999999997</v>
      </c>
      <c r="AM2917" s="35"/>
      <c r="AN2917" s="28"/>
      <c r="AQ2917" s="24">
        <f t="shared" si="349"/>
        <v>1838.7360630000003</v>
      </c>
      <c r="AS2917" s="47">
        <f t="shared" si="356"/>
        <v>305.55</v>
      </c>
      <c r="AU2917" s="20">
        <f t="shared" si="348"/>
        <v>2144.2860630000005</v>
      </c>
      <c r="AW2917" s="20">
        <f t="shared" si="345"/>
        <v>-270.81314600000019</v>
      </c>
      <c r="AY2917" s="58">
        <v>60</v>
      </c>
    </row>
    <row r="2918" spans="1:51" x14ac:dyDescent="0.25">
      <c r="A2918" t="str">
        <f>VLOOKUP($B2918,'Cushing Balance'!$C$2:$E$500,3,TRUE)</f>
        <v>272017</v>
      </c>
      <c r="B2918" s="38">
        <v>42929</v>
      </c>
      <c r="C2918" s="32"/>
      <c r="D2918" s="136">
        <f>'ZE Download'!B345/1000</f>
        <v>305.820312</v>
      </c>
      <c r="E2918" s="179">
        <f>'ZE Download'!C345/1000</f>
        <v>162.74220800000001</v>
      </c>
      <c r="F2918" s="179">
        <f>'ZE Download'!D345/1000</f>
        <v>323.15935400000001</v>
      </c>
      <c r="G2918" s="28"/>
      <c r="H2918" s="179">
        <f>'ZE Download'!E345/1000</f>
        <v>100.810417</v>
      </c>
      <c r="I2918" s="179">
        <f>'ZE Download'!F345/1000</f>
        <v>41.409228999999996</v>
      </c>
      <c r="J2918" s="179">
        <f>'ZE Download'!G345/1000</f>
        <v>229.08168799999999</v>
      </c>
      <c r="K2918" s="179">
        <f>'ZE Download'!H345/1000</f>
        <v>68.789000000000001</v>
      </c>
      <c r="L2918" s="179">
        <f>'ZE Download'!I345/1000</f>
        <v>34.548729000000002</v>
      </c>
      <c r="M2918" s="180">
        <f t="shared" si="355"/>
        <v>276.92260399999998</v>
      </c>
      <c r="N2918" s="179">
        <f>'ZE Download'!K345/1000</f>
        <v>92.626604</v>
      </c>
      <c r="O2918" s="179">
        <f>'ZE Download'!L345/1000</f>
        <v>36.792542000000005</v>
      </c>
      <c r="P2918" s="179">
        <f>'ZE Download'!M345/1000</f>
        <v>46.311082999999996</v>
      </c>
      <c r="Q2918" s="179">
        <f>'ZE Download'!N345/1000</f>
        <v>7.3130829999999998</v>
      </c>
      <c r="R2918" s="179">
        <f>'ZE Download'!P345/1000</f>
        <v>0</v>
      </c>
      <c r="S2918" s="180">
        <f>'ZE Download'!J345/1000</f>
        <v>276.92260399999998</v>
      </c>
      <c r="T2918" s="180">
        <f>-'ZE Download'!Z345/1000</f>
        <v>0</v>
      </c>
      <c r="V2918" s="24">
        <f t="shared" si="346"/>
        <v>1726.3268530000003</v>
      </c>
      <c r="X2918" s="5">
        <f t="shared" si="352"/>
        <v>77.899999999999991</v>
      </c>
      <c r="Z2918" s="20">
        <f t="shared" si="347"/>
        <v>1804.2268530000003</v>
      </c>
      <c r="AA2918" s="59">
        <f t="shared" si="351"/>
        <v>42929</v>
      </c>
      <c r="AB2918" s="136">
        <f>'ZE Download'!Q345/1000</f>
        <v>178.982979</v>
      </c>
      <c r="AC2918" s="179">
        <f>'ZE Download'!R345/1000</f>
        <v>379.55220800000001</v>
      </c>
      <c r="AD2918" s="179">
        <f>'ZE Download'!S345/1000</f>
        <v>450</v>
      </c>
      <c r="AE2918" s="179">
        <f>'ZE Download'!T345/1000</f>
        <v>421.59545800000001</v>
      </c>
      <c r="AF2918" s="179">
        <f>'ZE Download'!U345/1000</f>
        <v>219.194479</v>
      </c>
      <c r="AG2918" s="179">
        <f>'ZE Download'!V345/1000</f>
        <v>21.683332999999998</v>
      </c>
      <c r="AH2918" s="179">
        <f>'ZE Download'!W345/1000</f>
        <v>144.48445800000002</v>
      </c>
      <c r="AI2918" s="28">
        <f t="shared" si="353"/>
        <v>0</v>
      </c>
      <c r="AJ2918" s="179">
        <f>'ZE Download'!X345/1000</f>
        <v>7.4938000000000005E-2</v>
      </c>
      <c r="AK2918" s="179">
        <f t="shared" si="343"/>
        <v>0</v>
      </c>
      <c r="AL2918" s="35">
        <f>'ZE Download'!Y345/1000</f>
        <v>30.627312000000003</v>
      </c>
      <c r="AM2918" s="35"/>
      <c r="AN2918" s="28"/>
      <c r="AQ2918" s="24">
        <f t="shared" si="349"/>
        <v>1846.1951649999999</v>
      </c>
      <c r="AS2918" s="47">
        <f t="shared" si="356"/>
        <v>305.55</v>
      </c>
      <c r="AU2918" s="20">
        <f t="shared" si="348"/>
        <v>2151.7451649999998</v>
      </c>
      <c r="AW2918" s="20">
        <f t="shared" si="345"/>
        <v>-287.51831199999947</v>
      </c>
      <c r="AY2918" s="58">
        <v>60</v>
      </c>
    </row>
    <row r="2919" spans="1:51" x14ac:dyDescent="0.25">
      <c r="A2919" t="str">
        <f>VLOOKUP($B2919,'Cushing Balance'!$C$2:$E$500,3,TRUE)</f>
        <v>272017</v>
      </c>
      <c r="B2919" s="38">
        <v>42930</v>
      </c>
      <c r="C2919" s="32"/>
      <c r="D2919" s="136">
        <f>'ZE Download'!B346/1000</f>
        <v>278.239667</v>
      </c>
      <c r="E2919" s="179">
        <f>'ZE Download'!C346/1000</f>
        <v>142.74364600000001</v>
      </c>
      <c r="F2919" s="179">
        <f>'ZE Download'!D346/1000</f>
        <v>251.97083300000003</v>
      </c>
      <c r="G2919" s="28"/>
      <c r="H2919" s="179">
        <f>'ZE Download'!E346/1000</f>
        <v>93.098792000000003</v>
      </c>
      <c r="I2919" s="179">
        <f>'ZE Download'!F346/1000</f>
        <v>34.369228999999997</v>
      </c>
      <c r="J2919" s="179">
        <f>'ZE Download'!G346/1000</f>
        <v>258.313062</v>
      </c>
      <c r="K2919" s="179">
        <f>'ZE Download'!H346/1000</f>
        <v>67.716332999999992</v>
      </c>
      <c r="L2919" s="179">
        <f>'ZE Download'!I346/1000</f>
        <v>34.921167000000004</v>
      </c>
      <c r="M2919" s="180">
        <f t="shared" si="355"/>
        <v>303.78247899999997</v>
      </c>
      <c r="N2919" s="179">
        <f>'ZE Download'!K346/1000</f>
        <v>81.628229000000005</v>
      </c>
      <c r="O2919" s="179">
        <f>'ZE Download'!L346/1000</f>
        <v>35.003250000000001</v>
      </c>
      <c r="P2919" s="179">
        <f>'ZE Download'!M346/1000</f>
        <v>45.335208000000002</v>
      </c>
      <c r="Q2919" s="179">
        <f>'ZE Download'!N346/1000</f>
        <v>8.1013959999999994</v>
      </c>
      <c r="R2919" s="179">
        <f>'ZE Download'!P346/1000</f>
        <v>0</v>
      </c>
      <c r="S2919" s="180">
        <f>'ZE Download'!J346/1000</f>
        <v>303.78247899999997</v>
      </c>
      <c r="T2919" s="180">
        <f>-'ZE Download'!Z346/1000</f>
        <v>0</v>
      </c>
      <c r="V2919" s="24">
        <f t="shared" si="346"/>
        <v>1635.223291</v>
      </c>
      <c r="X2919" s="5">
        <f t="shared" si="352"/>
        <v>77.899999999999991</v>
      </c>
      <c r="Z2919" s="20">
        <f t="shared" si="347"/>
        <v>1713.1232910000001</v>
      </c>
      <c r="AA2919" s="59">
        <f t="shared" si="351"/>
        <v>42930</v>
      </c>
      <c r="AB2919" s="136">
        <f>'ZE Download'!Q346/1000</f>
        <v>174.40229199999999</v>
      </c>
      <c r="AC2919" s="179">
        <f>'ZE Download'!R346/1000</f>
        <v>322.20879200000002</v>
      </c>
      <c r="AD2919" s="179">
        <f>'ZE Download'!S346/1000</f>
        <v>409.19591700000001</v>
      </c>
      <c r="AE2919" s="179">
        <f>'ZE Download'!T346/1000</f>
        <v>426.39018800000002</v>
      </c>
      <c r="AF2919" s="179">
        <f>'ZE Download'!U346/1000</f>
        <v>209.26935399999999</v>
      </c>
      <c r="AG2919" s="179">
        <f>'ZE Download'!V346/1000</f>
        <v>18.084917000000001</v>
      </c>
      <c r="AH2919" s="179">
        <f>'ZE Download'!W346/1000</f>
        <v>135.502792</v>
      </c>
      <c r="AI2919" s="28">
        <f t="shared" si="353"/>
        <v>0</v>
      </c>
      <c r="AJ2919" s="179">
        <f>'ZE Download'!X346/1000</f>
        <v>3.970958</v>
      </c>
      <c r="AK2919" s="179">
        <f t="shared" si="343"/>
        <v>0</v>
      </c>
      <c r="AL2919" s="35">
        <f>'ZE Download'!Y346/1000</f>
        <v>70.444270999999986</v>
      </c>
      <c r="AM2919" s="35"/>
      <c r="AN2919" s="28"/>
      <c r="AQ2919" s="24">
        <f t="shared" si="349"/>
        <v>1769.4694810000001</v>
      </c>
      <c r="AS2919" s="47">
        <f t="shared" si="356"/>
        <v>305.55</v>
      </c>
      <c r="AU2919" s="20">
        <f t="shared" si="348"/>
        <v>2075.0194810000003</v>
      </c>
      <c r="AW2919" s="20">
        <f t="shared" si="345"/>
        <v>-301.89619000000016</v>
      </c>
      <c r="AY2919" s="58">
        <v>60</v>
      </c>
    </row>
    <row r="2920" spans="1:51" x14ac:dyDescent="0.25">
      <c r="A2920" t="str">
        <f>VLOOKUP($B2920,'Cushing Balance'!$C$2:$E$500,3,TRUE)</f>
        <v>282017</v>
      </c>
      <c r="B2920" s="38">
        <v>42931</v>
      </c>
      <c r="C2920" s="32"/>
      <c r="D2920" s="136">
        <f>'ZE Download'!B347/1000</f>
        <v>284.51264600000002</v>
      </c>
      <c r="E2920" s="179">
        <f>'ZE Download'!C347/1000</f>
        <v>165.31141699999998</v>
      </c>
      <c r="F2920" s="179">
        <f>'ZE Download'!D347/1000</f>
        <v>360.14522899999997</v>
      </c>
      <c r="G2920" s="28"/>
      <c r="H2920" s="179">
        <f>'ZE Download'!E347/1000</f>
        <v>84.040812000000003</v>
      </c>
      <c r="I2920" s="179">
        <f>'ZE Download'!F347/1000</f>
        <v>45.816333</v>
      </c>
      <c r="J2920" s="179">
        <f>'ZE Download'!G347/1000</f>
        <v>242.76083300000002</v>
      </c>
      <c r="K2920" s="179">
        <f>'ZE Download'!H347/1000</f>
        <v>67.431792000000002</v>
      </c>
      <c r="L2920" s="179">
        <f>'ZE Download'!I347/1000</f>
        <v>34.082311999999995</v>
      </c>
      <c r="M2920" s="180">
        <f t="shared" si="355"/>
        <v>376.690583</v>
      </c>
      <c r="N2920" s="179">
        <f>'ZE Download'!K347/1000</f>
        <v>111.13264599999999</v>
      </c>
      <c r="O2920" s="179">
        <f>'ZE Download'!L347/1000</f>
        <v>35.456832999999996</v>
      </c>
      <c r="P2920" s="179">
        <f>'ZE Download'!M347/1000</f>
        <v>45.755771000000003</v>
      </c>
      <c r="Q2920" s="179">
        <f>'ZE Download'!N347/1000</f>
        <v>8.2947919999999993</v>
      </c>
      <c r="R2920" s="179">
        <f>'ZE Download'!P347/1000</f>
        <v>0</v>
      </c>
      <c r="S2920" s="180">
        <f>'ZE Download'!J347/1000</f>
        <v>376.690583</v>
      </c>
      <c r="T2920" s="180">
        <f>-'ZE Download'!Z347/1000</f>
        <v>0</v>
      </c>
      <c r="V2920" s="24">
        <f t="shared" si="346"/>
        <v>1861.4319990000001</v>
      </c>
      <c r="X2920" s="5">
        <f t="shared" si="352"/>
        <v>77.899999999999991</v>
      </c>
      <c r="Z2920" s="20">
        <f t="shared" si="347"/>
        <v>1939.3319990000002</v>
      </c>
      <c r="AA2920" s="59">
        <f t="shared" si="351"/>
        <v>42931</v>
      </c>
      <c r="AB2920" s="136">
        <f>'ZE Download'!Q347/1000</f>
        <v>174.235625</v>
      </c>
      <c r="AC2920" s="179">
        <f>'ZE Download'!R347/1000</f>
        <v>298.57318800000002</v>
      </c>
      <c r="AD2920" s="179">
        <f>'ZE Download'!S347/1000</f>
        <v>424.41424999999998</v>
      </c>
      <c r="AE2920" s="179">
        <f>'ZE Download'!T347/1000</f>
        <v>402.98479200000003</v>
      </c>
      <c r="AF2920" s="179">
        <f>'ZE Download'!U347/1000</f>
        <v>223.729646</v>
      </c>
      <c r="AG2920" s="179">
        <f>'ZE Download'!V347/1000</f>
        <v>19.434146000000002</v>
      </c>
      <c r="AH2920" s="179">
        <f>'ZE Download'!W347/1000</f>
        <v>138.35777100000001</v>
      </c>
      <c r="AI2920" s="28">
        <f t="shared" si="353"/>
        <v>0</v>
      </c>
      <c r="AJ2920" s="179">
        <f>'ZE Download'!X347/1000</f>
        <v>16.568957999999999</v>
      </c>
      <c r="AK2920" s="179">
        <f t="shared" si="343"/>
        <v>0</v>
      </c>
      <c r="AL2920" s="35">
        <f>'ZE Download'!Y347/1000</f>
        <v>17.695708</v>
      </c>
      <c r="AM2920" s="35"/>
      <c r="AN2920" s="28"/>
      <c r="AQ2920" s="24">
        <f t="shared" si="349"/>
        <v>1715.9940839999999</v>
      </c>
      <c r="AS2920" s="47">
        <f t="shared" si="356"/>
        <v>305.55</v>
      </c>
      <c r="AU2920" s="20">
        <f t="shared" si="348"/>
        <v>2021.5440839999999</v>
      </c>
      <c r="AW2920" s="20">
        <f t="shared" si="345"/>
        <v>-7.2120849999996608</v>
      </c>
      <c r="AY2920" s="58">
        <v>75</v>
      </c>
    </row>
    <row r="2921" spans="1:51" x14ac:dyDescent="0.25">
      <c r="A2921" t="str">
        <f>VLOOKUP($B2921,'Cushing Balance'!$C$2:$E$500,3,TRUE)</f>
        <v>282017</v>
      </c>
      <c r="B2921" s="38">
        <v>42932</v>
      </c>
      <c r="C2921" s="32"/>
      <c r="D2921" s="136">
        <f>'ZE Download'!B348/1000</f>
        <v>646.78181200000006</v>
      </c>
      <c r="E2921" s="179">
        <f>'ZE Download'!C348/1000</f>
        <v>169.24843799999999</v>
      </c>
      <c r="F2921" s="179">
        <f>'ZE Download'!D348/1000</f>
        <v>237.74841699999999</v>
      </c>
      <c r="G2921" s="28"/>
      <c r="H2921" s="179">
        <f>'ZE Download'!E348/1000</f>
        <v>90.235500000000002</v>
      </c>
      <c r="I2921" s="179">
        <f>'ZE Download'!F348/1000</f>
        <v>36.538479000000002</v>
      </c>
      <c r="J2921" s="179">
        <f>'ZE Download'!G348/1000</f>
        <v>252.65789599999999</v>
      </c>
      <c r="K2921" s="179">
        <f>'ZE Download'!H348/1000</f>
        <v>64.620457999999999</v>
      </c>
      <c r="L2921" s="179">
        <f>'ZE Download'!I348/1000</f>
        <v>34.783499999999997</v>
      </c>
      <c r="M2921" s="180">
        <f t="shared" si="355"/>
        <v>323.902604</v>
      </c>
      <c r="N2921" s="179">
        <f>'ZE Download'!K348/1000</f>
        <v>110.55493799999999</v>
      </c>
      <c r="O2921" s="179">
        <f>'ZE Download'!L348/1000</f>
        <v>34.390521</v>
      </c>
      <c r="P2921" s="179">
        <f>'ZE Download'!M348/1000</f>
        <v>44.116520999999999</v>
      </c>
      <c r="Q2921" s="179">
        <f>'ZE Download'!N348/1000</f>
        <v>7.8664579999999997</v>
      </c>
      <c r="R2921" s="179">
        <f>'ZE Download'!P348/1000</f>
        <v>0</v>
      </c>
      <c r="S2921" s="180">
        <f>'ZE Download'!J348/1000</f>
        <v>323.902604</v>
      </c>
      <c r="T2921" s="180">
        <f>-'ZE Download'!Z348/1000</f>
        <v>0</v>
      </c>
      <c r="V2921" s="24">
        <f t="shared" si="346"/>
        <v>2053.4455419999999</v>
      </c>
      <c r="X2921" s="5">
        <f t="shared" si="352"/>
        <v>77.899999999999991</v>
      </c>
      <c r="Z2921" s="20">
        <f t="shared" si="347"/>
        <v>2131.345542</v>
      </c>
      <c r="AA2921" s="59">
        <f t="shared" si="351"/>
        <v>42932</v>
      </c>
      <c r="AB2921" s="136">
        <f>'ZE Download'!Q348/1000</f>
        <v>177.41408300000001</v>
      </c>
      <c r="AC2921" s="179">
        <f>'ZE Download'!R348/1000</f>
        <v>379.33104200000002</v>
      </c>
      <c r="AD2921" s="179">
        <f>'ZE Download'!S348/1000</f>
        <v>450</v>
      </c>
      <c r="AE2921" s="179">
        <f>'ZE Download'!T348/1000</f>
        <v>439.52437500000002</v>
      </c>
      <c r="AF2921" s="179">
        <f>'ZE Download'!U348/1000</f>
        <v>222.12783300000001</v>
      </c>
      <c r="AG2921" s="179">
        <f>'ZE Download'!V348/1000</f>
        <v>22.282729</v>
      </c>
      <c r="AH2921" s="179">
        <f>'ZE Download'!W348/1000</f>
        <v>146.757542</v>
      </c>
      <c r="AI2921" s="28">
        <f t="shared" si="353"/>
        <v>0</v>
      </c>
      <c r="AJ2921" s="179">
        <f>'ZE Download'!X348/1000</f>
        <v>16.600167000000003</v>
      </c>
      <c r="AK2921" s="179">
        <f t="shared" si="343"/>
        <v>0</v>
      </c>
      <c r="AL2921" s="35">
        <f>'ZE Download'!Y348/1000</f>
        <v>12.008062000000001</v>
      </c>
      <c r="AM2921" s="35"/>
      <c r="AN2921" s="28"/>
      <c r="AQ2921" s="24">
        <f t="shared" si="349"/>
        <v>1866.0458330000004</v>
      </c>
      <c r="AS2921" s="47">
        <f t="shared" si="356"/>
        <v>305.55</v>
      </c>
      <c r="AU2921" s="20">
        <f t="shared" si="348"/>
        <v>2171.5958330000003</v>
      </c>
      <c r="AW2921" s="20">
        <f t="shared" si="345"/>
        <v>34.749708999999712</v>
      </c>
      <c r="AY2921" s="58">
        <v>75</v>
      </c>
    </row>
    <row r="2922" spans="1:51" x14ac:dyDescent="0.25">
      <c r="A2922" t="str">
        <f>VLOOKUP($B2922,'Cushing Balance'!$C$2:$E$500,3,TRUE)</f>
        <v>282017</v>
      </c>
      <c r="B2922" s="38">
        <v>42933</v>
      </c>
      <c r="C2922" s="32"/>
      <c r="D2922" s="136">
        <f>'ZE Download'!B349/1000</f>
        <v>363.11293800000004</v>
      </c>
      <c r="E2922" s="179">
        <f>'ZE Download'!C349/1000</f>
        <v>164.42212499999999</v>
      </c>
      <c r="F2922" s="179">
        <f>'ZE Download'!D349/1000</f>
        <v>203.206875</v>
      </c>
      <c r="G2922" s="28"/>
      <c r="H2922" s="179">
        <f>'ZE Download'!E349/1000</f>
        <v>105.046458</v>
      </c>
      <c r="I2922" s="179">
        <f>'ZE Download'!F349/1000</f>
        <v>21.400229</v>
      </c>
      <c r="J2922" s="179">
        <f>'ZE Download'!G349/1000</f>
        <v>239.648875</v>
      </c>
      <c r="K2922" s="179">
        <f>'ZE Download'!H349/1000</f>
        <v>70.575854000000007</v>
      </c>
      <c r="L2922" s="179">
        <f>'ZE Download'!I349/1000</f>
        <v>34.895541999999999</v>
      </c>
      <c r="M2922" s="180">
        <f t="shared" si="355"/>
        <v>325.54564600000003</v>
      </c>
      <c r="N2922" s="179">
        <f>'ZE Download'!K349/1000</f>
        <v>17.647042000000003</v>
      </c>
      <c r="O2922" s="179">
        <f>'ZE Download'!L349/1000</f>
        <v>38.219208000000002</v>
      </c>
      <c r="P2922" s="179">
        <f>'ZE Download'!M349/1000</f>
        <v>46.873353999999999</v>
      </c>
      <c r="Q2922" s="179">
        <f>'ZE Download'!N349/1000</f>
        <v>7.7948959999999996</v>
      </c>
      <c r="R2922" s="179">
        <f>'ZE Download'!P349/1000</f>
        <v>0</v>
      </c>
      <c r="S2922" s="180">
        <f>'ZE Download'!J349/1000</f>
        <v>325.54564600000003</v>
      </c>
      <c r="T2922" s="180">
        <f>-'ZE Download'!Z349/1000</f>
        <v>0</v>
      </c>
      <c r="V2922" s="24">
        <f t="shared" si="346"/>
        <v>1638.3890420000002</v>
      </c>
      <c r="X2922" s="5">
        <f t="shared" si="352"/>
        <v>77.899999999999991</v>
      </c>
      <c r="Z2922" s="20">
        <f t="shared" si="347"/>
        <v>1716.2890420000003</v>
      </c>
      <c r="AA2922" s="59">
        <f t="shared" si="351"/>
        <v>42933</v>
      </c>
      <c r="AB2922" s="136">
        <f>'ZE Download'!Q349/1000</f>
        <v>176.70162500000001</v>
      </c>
      <c r="AC2922" s="179">
        <f>'ZE Download'!R349/1000</f>
        <v>371.49064600000003</v>
      </c>
      <c r="AD2922" s="179">
        <f>'ZE Download'!S349/1000</f>
        <v>449.11954200000002</v>
      </c>
      <c r="AE2922" s="179">
        <f>'ZE Download'!T349/1000</f>
        <v>411.732146</v>
      </c>
      <c r="AF2922" s="179">
        <f>'ZE Download'!U349/1000</f>
        <v>223.497896</v>
      </c>
      <c r="AG2922" s="179">
        <f>'ZE Download'!V349/1000</f>
        <v>17.362375</v>
      </c>
      <c r="AH2922" s="179">
        <f>'ZE Download'!W349/1000</f>
        <v>108.675438</v>
      </c>
      <c r="AI2922" s="28">
        <f t="shared" si="353"/>
        <v>0</v>
      </c>
      <c r="AJ2922" s="179">
        <f>'ZE Download'!X349/1000</f>
        <v>15.782646000000002</v>
      </c>
      <c r="AK2922" s="179">
        <f t="shared" si="343"/>
        <v>0</v>
      </c>
      <c r="AL2922" s="35">
        <f>'ZE Download'!Y349/1000</f>
        <v>86.395624999999995</v>
      </c>
      <c r="AM2922" s="35"/>
      <c r="AN2922" s="28"/>
      <c r="AQ2922" s="24">
        <f t="shared" si="349"/>
        <v>1860.7579390000001</v>
      </c>
      <c r="AS2922" s="47">
        <f t="shared" si="356"/>
        <v>305.55</v>
      </c>
      <c r="AU2922" s="20">
        <f t="shared" si="348"/>
        <v>2166.3079390000003</v>
      </c>
      <c r="AW2922" s="20">
        <f t="shared" si="345"/>
        <v>-375.01889699999992</v>
      </c>
      <c r="AY2922" s="58">
        <v>75</v>
      </c>
    </row>
    <row r="2923" spans="1:51" x14ac:dyDescent="0.25">
      <c r="A2923" t="str">
        <f>VLOOKUP($B2923,'Cushing Balance'!$C$2:$E$500,3,TRUE)</f>
        <v>282017</v>
      </c>
      <c r="B2923" s="38">
        <v>42934</v>
      </c>
      <c r="C2923" s="32"/>
      <c r="D2923" s="136">
        <f>'ZE Download'!B350/1000</f>
        <v>407.79760399999998</v>
      </c>
      <c r="E2923" s="179">
        <f>'ZE Download'!C350/1000</f>
        <v>108.994917</v>
      </c>
      <c r="F2923" s="179">
        <f>'ZE Download'!D350/1000</f>
        <v>310.76974999999999</v>
      </c>
      <c r="G2923" s="28"/>
      <c r="H2923" s="179">
        <f>'ZE Download'!E350/1000</f>
        <v>105.651375</v>
      </c>
      <c r="I2923" s="179">
        <f>'ZE Download'!F350/1000</f>
        <v>53.137208000000001</v>
      </c>
      <c r="J2923" s="179">
        <f>'ZE Download'!G350/1000</f>
        <v>224.535583</v>
      </c>
      <c r="K2923" s="179">
        <f>'ZE Download'!H350/1000</f>
        <v>68.866124999999997</v>
      </c>
      <c r="L2923" s="179">
        <f>'ZE Download'!I350/1000</f>
        <v>34.840083</v>
      </c>
      <c r="M2923" s="180">
        <f t="shared" si="355"/>
        <v>130.55033300000002</v>
      </c>
      <c r="N2923" s="179">
        <f>'ZE Download'!K350/1000</f>
        <v>72.933270999999991</v>
      </c>
      <c r="O2923" s="179">
        <f>'ZE Download'!L350/1000</f>
        <v>38.948374999999999</v>
      </c>
      <c r="P2923" s="179">
        <f>'ZE Download'!M350/1000</f>
        <v>46.337249999999997</v>
      </c>
      <c r="Q2923" s="179">
        <f>'ZE Download'!N350/1000</f>
        <v>7.8090829999999993</v>
      </c>
      <c r="R2923" s="179">
        <f>'ZE Download'!P350/1000</f>
        <v>0</v>
      </c>
      <c r="S2923" s="180">
        <f>'ZE Download'!J350/1000</f>
        <v>225.05920800000001</v>
      </c>
      <c r="T2923" s="180">
        <f>-'ZE Download'!Z350/1000</f>
        <v>-94.508875000000003</v>
      </c>
      <c r="V2923" s="24">
        <f t="shared" si="346"/>
        <v>1611.1709570000003</v>
      </c>
      <c r="X2923" s="5">
        <f t="shared" si="352"/>
        <v>77.899999999999991</v>
      </c>
      <c r="Z2923" s="20">
        <f t="shared" si="347"/>
        <v>1689.0709570000004</v>
      </c>
      <c r="AA2923" s="59">
        <f t="shared" si="351"/>
        <v>42934</v>
      </c>
      <c r="AB2923" s="136">
        <f>'ZE Download'!Q350/1000</f>
        <v>176.13404199999999</v>
      </c>
      <c r="AC2923" s="179">
        <f>'ZE Download'!R350/1000</f>
        <v>376.48308299999997</v>
      </c>
      <c r="AD2923" s="179">
        <f>'ZE Download'!S350/1000</f>
        <v>449.39662499999997</v>
      </c>
      <c r="AE2923" s="179">
        <f>'ZE Download'!T350/1000</f>
        <v>489.56004200000001</v>
      </c>
      <c r="AF2923" s="179">
        <f>'ZE Download'!U350/1000</f>
        <v>227.53845800000002</v>
      </c>
      <c r="AG2923" s="179">
        <f>'ZE Download'!V350/1000</f>
        <v>17.684249999999999</v>
      </c>
      <c r="AH2923" s="179">
        <f>'ZE Download'!W350/1000</f>
        <v>116.66381200000001</v>
      </c>
      <c r="AI2923" s="28">
        <f t="shared" si="353"/>
        <v>0</v>
      </c>
      <c r="AJ2923" s="179">
        <f>'ZE Download'!X350/1000</f>
        <v>17.098042</v>
      </c>
      <c r="AK2923" s="179">
        <f t="shared" si="343"/>
        <v>0</v>
      </c>
      <c r="AL2923" s="35">
        <f>'ZE Download'!Y350/1000</f>
        <v>60.946958000000002</v>
      </c>
      <c r="AM2923" s="35"/>
      <c r="AN2923" s="28"/>
      <c r="AQ2923" s="24">
        <f t="shared" si="349"/>
        <v>1931.505312</v>
      </c>
      <c r="AS2923" s="47">
        <f t="shared" si="356"/>
        <v>305.55</v>
      </c>
      <c r="AU2923" s="20">
        <f t="shared" si="348"/>
        <v>2237.055312</v>
      </c>
      <c r="AW2923" s="20">
        <f t="shared" si="345"/>
        <v>-472.9843549999996</v>
      </c>
      <c r="AY2923" s="58">
        <v>75</v>
      </c>
    </row>
    <row r="2924" spans="1:51" x14ac:dyDescent="0.25">
      <c r="A2924" t="str">
        <f>VLOOKUP($B2924,'Cushing Balance'!$C$2:$E$500,3,TRUE)</f>
        <v>282017</v>
      </c>
      <c r="B2924" s="38">
        <v>42935</v>
      </c>
      <c r="C2924" s="32"/>
      <c r="D2924" s="136">
        <f>'ZE Download'!B351/1000</f>
        <v>309.20679200000001</v>
      </c>
      <c r="E2924" s="179">
        <f>'ZE Download'!C351/1000</f>
        <v>140.71406200000001</v>
      </c>
      <c r="F2924" s="179">
        <f>'ZE Download'!D351/1000</f>
        <v>231.96810399999998</v>
      </c>
      <c r="G2924" s="28"/>
      <c r="H2924" s="179">
        <f>'ZE Download'!E351/1000</f>
        <v>114.649333</v>
      </c>
      <c r="I2924" s="179">
        <f>'ZE Download'!F351/1000</f>
        <v>52.895874999999997</v>
      </c>
      <c r="J2924" s="179">
        <f>'ZE Download'!G351/1000</f>
        <v>200.48414600000001</v>
      </c>
      <c r="K2924" s="179">
        <f>'ZE Download'!H351/1000</f>
        <v>72.564145999999994</v>
      </c>
      <c r="L2924" s="179">
        <f>'ZE Download'!I351/1000</f>
        <v>34.655749999999998</v>
      </c>
      <c r="M2924" s="180">
        <f t="shared" si="355"/>
        <v>96.744729000000007</v>
      </c>
      <c r="N2924" s="179">
        <f>'ZE Download'!K351/1000</f>
        <v>104.41541700000001</v>
      </c>
      <c r="O2924" s="179">
        <f>'ZE Download'!L351/1000</f>
        <v>38.608167000000002</v>
      </c>
      <c r="P2924" s="179">
        <f>'ZE Download'!M351/1000</f>
        <v>45.692374999999998</v>
      </c>
      <c r="Q2924" s="179">
        <f>'ZE Download'!N351/1000</f>
        <v>7.5697079999999994</v>
      </c>
      <c r="R2924" s="179">
        <f>'ZE Download'!P351/1000</f>
        <v>0</v>
      </c>
      <c r="S2924" s="180">
        <f>'ZE Download'!J351/1000</f>
        <v>199.27722900000001</v>
      </c>
      <c r="T2924" s="180">
        <f>-'ZE Download'!Z351/1000</f>
        <v>-102.5325</v>
      </c>
      <c r="V2924" s="24">
        <f t="shared" si="346"/>
        <v>1450.168604</v>
      </c>
      <c r="X2924" s="5">
        <f t="shared" si="352"/>
        <v>77.899999999999991</v>
      </c>
      <c r="Z2924" s="20">
        <f t="shared" si="347"/>
        <v>1528.0686040000001</v>
      </c>
      <c r="AA2924" s="59">
        <f t="shared" ref="AA2924:AA2938" si="357">B2924</f>
        <v>42935</v>
      </c>
      <c r="AB2924" s="136">
        <f>'ZE Download'!Q351/1000</f>
        <v>142.67656200000002</v>
      </c>
      <c r="AC2924" s="179">
        <f>'ZE Download'!R351/1000</f>
        <v>363.35918800000002</v>
      </c>
      <c r="AD2924" s="179">
        <f>'ZE Download'!S351/1000</f>
        <v>444.34127100000001</v>
      </c>
      <c r="AE2924" s="179">
        <f>'ZE Download'!T351/1000</f>
        <v>431.74618800000002</v>
      </c>
      <c r="AF2924" s="179">
        <f>'ZE Download'!U351/1000</f>
        <v>225.74337499999999</v>
      </c>
      <c r="AG2924" s="179">
        <f>'ZE Download'!V351/1000</f>
        <v>7.6041879999999997</v>
      </c>
      <c r="AH2924" s="179">
        <f>'ZE Download'!W351/1000</f>
        <v>129.177333</v>
      </c>
      <c r="AI2924" s="28">
        <f t="shared" si="353"/>
        <v>0</v>
      </c>
      <c r="AJ2924" s="179">
        <f>'ZE Download'!X351/1000</f>
        <v>16.937249999999999</v>
      </c>
      <c r="AK2924" s="179">
        <f t="shared" si="343"/>
        <v>0</v>
      </c>
      <c r="AL2924" s="35">
        <f>'ZE Download'!Y351/1000</f>
        <v>0</v>
      </c>
      <c r="AM2924" s="35"/>
      <c r="AN2924" s="28"/>
      <c r="AQ2924" s="24">
        <f t="shared" si="349"/>
        <v>1761.5853550000002</v>
      </c>
      <c r="AS2924" s="47">
        <f t="shared" si="356"/>
        <v>305.55</v>
      </c>
      <c r="AU2924" s="20">
        <f t="shared" si="348"/>
        <v>2067.1353550000003</v>
      </c>
      <c r="AW2924" s="20">
        <f t="shared" si="345"/>
        <v>-464.06675100000029</v>
      </c>
      <c r="AY2924" s="58">
        <v>75</v>
      </c>
    </row>
    <row r="2925" spans="1:51" x14ac:dyDescent="0.25">
      <c r="A2925" t="str">
        <f>VLOOKUP($B2925,'Cushing Balance'!$C$2:$E$500,3,TRUE)</f>
        <v>282017</v>
      </c>
      <c r="B2925" s="38">
        <v>42936</v>
      </c>
      <c r="C2925" s="32"/>
      <c r="D2925" s="136">
        <f>'ZE Download'!B352/1000</f>
        <v>395.55491699999999</v>
      </c>
      <c r="E2925" s="179">
        <f>'ZE Download'!C352/1000</f>
        <v>131.95816699999997</v>
      </c>
      <c r="F2925" s="179">
        <f>'ZE Download'!D352/1000</f>
        <v>337.14668800000004</v>
      </c>
      <c r="G2925" s="28"/>
      <c r="H2925" s="179">
        <f>'ZE Download'!E352/1000</f>
        <v>85.059770999999998</v>
      </c>
      <c r="I2925" s="179">
        <f>'ZE Download'!F352/1000</f>
        <v>59.953561999999998</v>
      </c>
      <c r="J2925" s="179">
        <f>'ZE Download'!G352/1000</f>
        <v>245.08316699999997</v>
      </c>
      <c r="K2925" s="179">
        <f>'ZE Download'!H352/1000</f>
        <v>73.686582999999999</v>
      </c>
      <c r="L2925" s="179">
        <f>'ZE Download'!I352/1000</f>
        <v>34.66225</v>
      </c>
      <c r="M2925" s="180">
        <f t="shared" si="355"/>
        <v>270.54445899999996</v>
      </c>
      <c r="N2925" s="179">
        <f>'ZE Download'!K352/1000</f>
        <v>74.934708000000001</v>
      </c>
      <c r="O2925" s="179">
        <f>'ZE Download'!L352/1000</f>
        <v>37.390582999999999</v>
      </c>
      <c r="P2925" s="179">
        <f>'ZE Download'!M352/1000</f>
        <v>45.138311999999999</v>
      </c>
      <c r="Q2925" s="179">
        <f>'ZE Download'!N352/1000</f>
        <v>7.3644999999999996</v>
      </c>
      <c r="R2925" s="179">
        <f>'ZE Download'!P352/1000</f>
        <v>0</v>
      </c>
      <c r="S2925" s="180">
        <f>'ZE Download'!J352/1000</f>
        <v>312.10654199999999</v>
      </c>
      <c r="T2925" s="180">
        <f>-'ZE Download'!Z352/1000</f>
        <v>-41.562083000000001</v>
      </c>
      <c r="V2925" s="24">
        <f t="shared" si="346"/>
        <v>1798.4776669999999</v>
      </c>
      <c r="X2925" s="5">
        <f t="shared" si="352"/>
        <v>77.899999999999991</v>
      </c>
      <c r="Z2925" s="20">
        <f t="shared" si="347"/>
        <v>1876.377667</v>
      </c>
      <c r="AA2925" s="59">
        <f t="shared" si="357"/>
        <v>42936</v>
      </c>
      <c r="AB2925" s="136">
        <f>'ZE Download'!Q352/1000</f>
        <v>126.80368799999999</v>
      </c>
      <c r="AC2925" s="179">
        <f>'ZE Download'!R352/1000</f>
        <v>367.633375</v>
      </c>
      <c r="AD2925" s="179">
        <f>'ZE Download'!S352/1000</f>
        <v>448.92845799999998</v>
      </c>
      <c r="AE2925" s="179">
        <f>'ZE Download'!T352/1000</f>
        <v>437.68995799999999</v>
      </c>
      <c r="AF2925" s="179">
        <f>'ZE Download'!U352/1000</f>
        <v>223.071708</v>
      </c>
      <c r="AG2925" s="179">
        <f>'ZE Download'!V352/1000</f>
        <v>11.108874999999999</v>
      </c>
      <c r="AH2925" s="179">
        <f>'ZE Download'!W352/1000</f>
        <v>124.84672900000001</v>
      </c>
      <c r="AI2925" s="28">
        <f t="shared" si="353"/>
        <v>0</v>
      </c>
      <c r="AJ2925" s="179">
        <f>'ZE Download'!X352/1000</f>
        <v>10.197438</v>
      </c>
      <c r="AK2925" s="179">
        <f t="shared" si="343"/>
        <v>0</v>
      </c>
      <c r="AL2925" s="35">
        <f>'ZE Download'!Y352/1000</f>
        <v>28.796208</v>
      </c>
      <c r="AM2925" s="35"/>
      <c r="AN2925" s="28"/>
      <c r="AQ2925" s="24">
        <f t="shared" si="349"/>
        <v>1779.0764369999997</v>
      </c>
      <c r="AS2925" s="47">
        <f t="shared" si="356"/>
        <v>305.55</v>
      </c>
      <c r="AU2925" s="20">
        <f t="shared" si="348"/>
        <v>2084.6264369999999</v>
      </c>
      <c r="AW2925" s="20">
        <f t="shared" si="345"/>
        <v>-133.24876999999992</v>
      </c>
      <c r="AY2925" s="58">
        <v>75</v>
      </c>
    </row>
    <row r="2926" spans="1:51" x14ac:dyDescent="0.25">
      <c r="A2926" t="str">
        <f>VLOOKUP($B2926,'Cushing Balance'!$C$2:$E$500,3,TRUE)</f>
        <v>282017</v>
      </c>
      <c r="B2926" s="38">
        <v>42937</v>
      </c>
      <c r="C2926" s="32"/>
      <c r="D2926" s="136">
        <f>'ZE Download'!B353/1000</f>
        <v>184.212479</v>
      </c>
      <c r="E2926" s="179">
        <f>'ZE Download'!C353/1000</f>
        <v>105.177042</v>
      </c>
      <c r="F2926" s="179">
        <f>'ZE Download'!D353/1000</f>
        <v>342.781542</v>
      </c>
      <c r="G2926" s="28"/>
      <c r="H2926" s="179">
        <f>'ZE Download'!E353/1000</f>
        <v>91.29085400000001</v>
      </c>
      <c r="I2926" s="179">
        <f>'ZE Download'!F353/1000</f>
        <v>35.769145999999999</v>
      </c>
      <c r="J2926" s="179">
        <f>'ZE Download'!G353/1000</f>
        <v>230.801312</v>
      </c>
      <c r="K2926" s="179">
        <f>'ZE Download'!H353/1000</f>
        <v>72.549582999999998</v>
      </c>
      <c r="L2926" s="179">
        <f>'ZE Download'!I353/1000</f>
        <v>34.246124999999999</v>
      </c>
      <c r="M2926" s="180">
        <f t="shared" si="355"/>
        <v>315.16310399999998</v>
      </c>
      <c r="N2926" s="179">
        <f>'ZE Download'!K353/1000</f>
        <v>95.737542000000005</v>
      </c>
      <c r="O2926" s="179">
        <f>'ZE Download'!L353/1000</f>
        <v>36.448042000000001</v>
      </c>
      <c r="P2926" s="179">
        <f>'ZE Download'!M353/1000</f>
        <v>46.508082999999999</v>
      </c>
      <c r="Q2926" s="179">
        <f>'ZE Download'!N353/1000</f>
        <v>8.5501459999999998</v>
      </c>
      <c r="R2926" s="179">
        <f>'ZE Download'!P353/1000</f>
        <v>0</v>
      </c>
      <c r="S2926" s="180">
        <f>'ZE Download'!J353/1000</f>
        <v>315.16310399999998</v>
      </c>
      <c r="T2926" s="180">
        <f>-'ZE Download'!Z353/1000</f>
        <v>0</v>
      </c>
      <c r="V2926" s="24">
        <f>SUM(D2926:R2926)</f>
        <v>1599.2349999999999</v>
      </c>
      <c r="X2926" s="5">
        <f t="shared" si="352"/>
        <v>77.899999999999991</v>
      </c>
      <c r="Z2926" s="20">
        <f t="shared" si="347"/>
        <v>1677.135</v>
      </c>
      <c r="AA2926" s="59">
        <f t="shared" si="357"/>
        <v>42937</v>
      </c>
      <c r="AB2926" s="136">
        <f>'ZE Download'!Q353/1000</f>
        <v>122.698083</v>
      </c>
      <c r="AC2926" s="179">
        <f>'ZE Download'!R353/1000</f>
        <v>354.50912499999998</v>
      </c>
      <c r="AD2926" s="179">
        <f>'ZE Download'!S353/1000</f>
        <v>448.02941700000002</v>
      </c>
      <c r="AE2926" s="179">
        <f>'ZE Download'!T353/1000</f>
        <v>437.717083</v>
      </c>
      <c r="AF2926" s="179">
        <f>'ZE Download'!U353/1000</f>
        <v>135.44429199999999</v>
      </c>
      <c r="AG2926" s="179">
        <f>'ZE Download'!V353/1000</f>
        <v>16.691500000000001</v>
      </c>
      <c r="AH2926" s="179">
        <f>'ZE Download'!W353/1000</f>
        <v>118.546333</v>
      </c>
      <c r="AI2926" s="28">
        <f t="shared" si="353"/>
        <v>0</v>
      </c>
      <c r="AJ2926" s="179">
        <f>'ZE Download'!X353/1000</f>
        <v>8.0411040000000007</v>
      </c>
      <c r="AK2926" s="179">
        <f t="shared" si="343"/>
        <v>0</v>
      </c>
      <c r="AL2926" s="35">
        <f>'ZE Download'!Y353/1000</f>
        <v>90.456292000000005</v>
      </c>
      <c r="AM2926" s="35"/>
      <c r="AN2926" s="28"/>
      <c r="AQ2926" s="24">
        <f t="shared" si="349"/>
        <v>1732.1332289999998</v>
      </c>
      <c r="AS2926" s="47">
        <f t="shared" si="356"/>
        <v>305.55</v>
      </c>
      <c r="AU2926" s="20">
        <f t="shared" si="348"/>
        <v>2037.6832289999998</v>
      </c>
      <c r="AW2926" s="20">
        <f t="shared" si="345"/>
        <v>-285.54822899999976</v>
      </c>
      <c r="AY2926" s="58">
        <v>75</v>
      </c>
    </row>
    <row r="2927" spans="1:51" x14ac:dyDescent="0.25">
      <c r="A2927" t="str">
        <f>VLOOKUP($B2927,'Cushing Balance'!$C$2:$E$500,3,TRUE)</f>
        <v>292017</v>
      </c>
      <c r="B2927" s="38">
        <v>42938</v>
      </c>
      <c r="C2927" s="32"/>
      <c r="D2927" s="136">
        <f>'ZE Download'!B354/1000</f>
        <v>342.82631199999997</v>
      </c>
      <c r="E2927" s="179">
        <f>'ZE Download'!C354/1000</f>
        <v>92.775020999999995</v>
      </c>
      <c r="F2927" s="179">
        <f>'ZE Download'!D354/1000</f>
        <v>336.28166700000003</v>
      </c>
      <c r="G2927" s="28"/>
      <c r="H2927" s="179">
        <f>'ZE Download'!E354/1000</f>
        <v>94.489895999999987</v>
      </c>
      <c r="I2927" s="179">
        <f>'ZE Download'!F354/1000</f>
        <v>39.218521000000003</v>
      </c>
      <c r="J2927" s="179">
        <f>'ZE Download'!G354/1000</f>
        <v>184.81647899999999</v>
      </c>
      <c r="K2927" s="179">
        <f>'ZE Download'!H354/1000</f>
        <v>68.614020999999994</v>
      </c>
      <c r="L2927" s="179">
        <f>'ZE Download'!I354/1000</f>
        <v>34.574728999999998</v>
      </c>
      <c r="M2927" s="180">
        <f t="shared" si="355"/>
        <v>379.55631199999999</v>
      </c>
      <c r="N2927" s="179">
        <f>'ZE Download'!K354/1000</f>
        <v>96.813187999999997</v>
      </c>
      <c r="O2927" s="179">
        <f>'ZE Download'!L354/1000</f>
        <v>36.442124999999997</v>
      </c>
      <c r="P2927" s="179">
        <f>'ZE Download'!M354/1000</f>
        <v>48.501582999999997</v>
      </c>
      <c r="Q2927" s="179">
        <f>'ZE Download'!N354/1000</f>
        <v>7.7830620000000001</v>
      </c>
      <c r="R2927" s="179">
        <f>'ZE Download'!P354/1000</f>
        <v>0</v>
      </c>
      <c r="S2927" s="180">
        <f>'ZE Download'!J354/1000</f>
        <v>379.55631199999999</v>
      </c>
      <c r="T2927" s="180">
        <f>-'ZE Download'!Z354/1000</f>
        <v>0</v>
      </c>
      <c r="V2927" s="24">
        <f>SUM(D2927:R2927)</f>
        <v>1762.6929160000002</v>
      </c>
      <c r="X2927" s="5">
        <f t="shared" si="352"/>
        <v>77.899999999999991</v>
      </c>
      <c r="Z2927" s="20">
        <f t="shared" si="347"/>
        <v>1840.5929160000003</v>
      </c>
      <c r="AA2927" s="59">
        <f t="shared" si="357"/>
        <v>42938</v>
      </c>
      <c r="AB2927" s="136">
        <f>'ZE Download'!Q354/1000</f>
        <v>135.180375</v>
      </c>
      <c r="AC2927" s="179">
        <f>'ZE Download'!R354/1000</f>
        <v>353.57177100000001</v>
      </c>
      <c r="AD2927" s="179">
        <f>'ZE Download'!S354/1000</f>
        <v>450</v>
      </c>
      <c r="AE2927" s="179">
        <f>'ZE Download'!T354/1000</f>
        <v>459.40356199999997</v>
      </c>
      <c r="AF2927" s="179">
        <f>'ZE Download'!U354/1000</f>
        <v>121.924938</v>
      </c>
      <c r="AG2927" s="179">
        <f>'ZE Download'!V354/1000</f>
        <v>17.271708</v>
      </c>
      <c r="AH2927" s="179">
        <f>'ZE Download'!W354/1000</f>
        <v>149.10970800000001</v>
      </c>
      <c r="AI2927" s="28">
        <f t="shared" si="353"/>
        <v>0</v>
      </c>
      <c r="AJ2927" s="179">
        <f>'ZE Download'!X354/1000</f>
        <v>12.989979</v>
      </c>
      <c r="AK2927" s="179">
        <f t="shared" si="343"/>
        <v>0</v>
      </c>
      <c r="AL2927" s="35">
        <f>'ZE Download'!Y354/1000</f>
        <v>50.505875000000003</v>
      </c>
      <c r="AM2927" s="35"/>
      <c r="AN2927" s="28"/>
      <c r="AQ2927" s="24">
        <f t="shared" si="349"/>
        <v>1749.9579159999998</v>
      </c>
      <c r="AS2927" s="47">
        <f t="shared" si="356"/>
        <v>305.55</v>
      </c>
      <c r="AU2927" s="20">
        <f t="shared" si="348"/>
        <v>2055.507916</v>
      </c>
      <c r="AW2927" s="20">
        <f t="shared" si="345"/>
        <v>-139.91499999999974</v>
      </c>
      <c r="AY2927" s="58">
        <v>75</v>
      </c>
    </row>
    <row r="2928" spans="1:51" x14ac:dyDescent="0.25">
      <c r="A2928" t="str">
        <f>VLOOKUP($B2928,'Cushing Balance'!$C$2:$E$500,3,TRUE)</f>
        <v>292017</v>
      </c>
      <c r="B2928" s="38">
        <v>42939</v>
      </c>
      <c r="C2928" s="32"/>
      <c r="D2928" s="136">
        <f>'ZE Download'!B355/1000</f>
        <v>116.609542</v>
      </c>
      <c r="E2928" s="179">
        <f>'ZE Download'!C355/1000</f>
        <v>98.812229000000002</v>
      </c>
      <c r="F2928" s="179">
        <f>'ZE Download'!D355/1000</f>
        <v>340.52962500000001</v>
      </c>
      <c r="G2928" s="28"/>
      <c r="H2928" s="179">
        <f>'ZE Download'!E355/1000</f>
        <v>93.693250000000006</v>
      </c>
      <c r="I2928" s="179">
        <f>'ZE Download'!F355/1000</f>
        <v>20.969396</v>
      </c>
      <c r="J2928" s="179">
        <f>'ZE Download'!G355/1000</f>
        <v>209.876271</v>
      </c>
      <c r="K2928" s="179">
        <f>'ZE Download'!H355/1000</f>
        <v>63.169521000000003</v>
      </c>
      <c r="L2928" s="179">
        <f>'ZE Download'!I355/1000</f>
        <v>34.025604000000001</v>
      </c>
      <c r="M2928" s="180">
        <f t="shared" si="355"/>
        <v>188.66766700000005</v>
      </c>
      <c r="N2928" s="179">
        <f>'ZE Download'!K355/1000</f>
        <v>117.10652099999999</v>
      </c>
      <c r="O2928" s="179">
        <f>'ZE Download'!L355/1000</f>
        <v>39.463104000000001</v>
      </c>
      <c r="P2928" s="179">
        <f>'ZE Download'!M355/1000</f>
        <v>46.977291999999998</v>
      </c>
      <c r="Q2928" s="179">
        <f>'ZE Download'!N355/1000</f>
        <v>8.4577080000000002</v>
      </c>
      <c r="R2928" s="179">
        <f>'ZE Download'!P355/1000</f>
        <v>0</v>
      </c>
      <c r="S2928" s="180">
        <f>'ZE Download'!J355/1000</f>
        <v>322.47318800000005</v>
      </c>
      <c r="T2928" s="180">
        <f>-'ZE Download'!Z355/1000</f>
        <v>-133.805521</v>
      </c>
      <c r="V2928" s="24">
        <f>SUM(D2928:R2928)</f>
        <v>1378.3577299999999</v>
      </c>
      <c r="X2928" s="5">
        <f t="shared" si="352"/>
        <v>77.899999999999991</v>
      </c>
      <c r="Z2928" s="20">
        <f t="shared" si="347"/>
        <v>1456.25773</v>
      </c>
      <c r="AA2928" s="59">
        <f t="shared" si="357"/>
        <v>42939</v>
      </c>
      <c r="AB2928" s="136">
        <f>'ZE Download'!Q355/1000</f>
        <v>123.67081200000001</v>
      </c>
      <c r="AC2928" s="179">
        <f>'ZE Download'!R355/1000</f>
        <v>357.11877099999998</v>
      </c>
      <c r="AD2928" s="179">
        <f>'ZE Download'!S355/1000</f>
        <v>450</v>
      </c>
      <c r="AE2928" s="179">
        <f>'ZE Download'!T355/1000</f>
        <v>468.28618800000004</v>
      </c>
      <c r="AF2928" s="179">
        <f>'ZE Download'!U355/1000</f>
        <v>212.55518799999999</v>
      </c>
      <c r="AG2928" s="179">
        <f>'ZE Download'!V355/1000</f>
        <v>17.496853999999999</v>
      </c>
      <c r="AH2928" s="179">
        <f>'ZE Download'!W355/1000</f>
        <v>154.24795800000001</v>
      </c>
      <c r="AI2928" s="28">
        <f t="shared" si="353"/>
        <v>0</v>
      </c>
      <c r="AJ2928" s="179">
        <f>'ZE Download'!X355/1000</f>
        <v>0.39052100000000001</v>
      </c>
      <c r="AK2928" s="179">
        <f t="shared" si="343"/>
        <v>0</v>
      </c>
      <c r="AL2928" s="35">
        <f>'ZE Download'!Y355/1000</f>
        <v>55.753811999999996</v>
      </c>
      <c r="AM2928" s="35"/>
      <c r="AN2928" s="28"/>
      <c r="AQ2928" s="24">
        <f t="shared" si="349"/>
        <v>1839.5201039999999</v>
      </c>
      <c r="AS2928" s="47">
        <f t="shared" ref="AS2928:AS2991" si="358">315*0.97</f>
        <v>305.55</v>
      </c>
      <c r="AU2928" s="20">
        <f t="shared" si="348"/>
        <v>2145.0701039999999</v>
      </c>
      <c r="AW2928" s="20">
        <f t="shared" si="345"/>
        <v>-613.81237399999986</v>
      </c>
      <c r="AY2928" s="58">
        <v>75</v>
      </c>
    </row>
    <row r="2929" spans="1:51" x14ac:dyDescent="0.25">
      <c r="A2929" t="str">
        <f>VLOOKUP($B2929,'Cushing Balance'!$C$2:$E$500,3,TRUE)</f>
        <v>292017</v>
      </c>
      <c r="B2929" s="38">
        <v>42940</v>
      </c>
      <c r="C2929" s="32"/>
      <c r="D2929" s="136">
        <f>'ZE Download'!B356/1000</f>
        <v>632.22666700000002</v>
      </c>
      <c r="E2929" s="179">
        <f>'ZE Download'!C356/1000</f>
        <v>93.624583000000001</v>
      </c>
      <c r="F2929" s="179">
        <f>'ZE Download'!D356/1000</f>
        <v>329.55074999999999</v>
      </c>
      <c r="G2929" s="28"/>
      <c r="H2929" s="179">
        <f>'ZE Download'!E356/1000</f>
        <v>95.158604000000011</v>
      </c>
      <c r="I2929" s="179">
        <f>'ZE Download'!F356/1000</f>
        <v>33.249311999999996</v>
      </c>
      <c r="J2929" s="179">
        <f>'ZE Download'!G356/1000</f>
        <v>195.458979</v>
      </c>
      <c r="K2929" s="179">
        <f>'ZE Download'!H356/1000</f>
        <v>67.205562</v>
      </c>
      <c r="L2929" s="179">
        <f>'ZE Download'!I356/1000</f>
        <v>34.859833000000002</v>
      </c>
      <c r="M2929" s="180">
        <f t="shared" si="355"/>
        <v>342.51154200000002</v>
      </c>
      <c r="N2929" s="179">
        <f>'ZE Download'!K356/1000</f>
        <v>116.605979</v>
      </c>
      <c r="O2929" s="179">
        <f>'ZE Download'!L356/1000</f>
        <v>39.371875000000003</v>
      </c>
      <c r="P2929" s="179">
        <f>'ZE Download'!M356/1000</f>
        <v>47.424811999999996</v>
      </c>
      <c r="Q2929" s="179">
        <f>'ZE Download'!N356/1000</f>
        <v>8.9184580000000011</v>
      </c>
      <c r="R2929" s="179">
        <f>'ZE Download'!P356/1000</f>
        <v>0</v>
      </c>
      <c r="S2929" s="180">
        <f>'ZE Download'!J356/1000</f>
        <v>342.51154200000002</v>
      </c>
      <c r="T2929" s="180">
        <f>-'ZE Download'!Z356/1000</f>
        <v>0</v>
      </c>
      <c r="V2929" s="24">
        <f>SUM(D2929:R2929)</f>
        <v>2036.166956</v>
      </c>
      <c r="X2929" s="5">
        <f t="shared" si="352"/>
        <v>77.899999999999991</v>
      </c>
      <c r="Z2929" s="20">
        <f t="shared" si="347"/>
        <v>2114.0669560000001</v>
      </c>
      <c r="AA2929" s="59">
        <f t="shared" si="357"/>
        <v>42940</v>
      </c>
      <c r="AB2929" s="136">
        <f>'ZE Download'!Q356/1000</f>
        <v>91.987542000000005</v>
      </c>
      <c r="AC2929" s="179">
        <f>'ZE Download'!R356/1000</f>
        <v>264.16089599999998</v>
      </c>
      <c r="AD2929" s="179">
        <f>'ZE Download'!S356/1000</f>
        <v>450</v>
      </c>
      <c r="AE2929" s="179">
        <f>'ZE Download'!T356/1000</f>
        <v>499.64381199999997</v>
      </c>
      <c r="AF2929" s="179">
        <f>'ZE Download'!U356/1000</f>
        <v>219.34633300000002</v>
      </c>
      <c r="AG2929" s="179">
        <f>'ZE Download'!V356/1000</f>
        <v>21.687417</v>
      </c>
      <c r="AH2929" s="179">
        <f>'ZE Download'!W356/1000</f>
        <v>142.17793799999998</v>
      </c>
      <c r="AI2929" s="28">
        <f t="shared" si="353"/>
        <v>0</v>
      </c>
      <c r="AJ2929" s="179">
        <f>'ZE Download'!X356/1000</f>
        <v>0</v>
      </c>
      <c r="AK2929" s="179">
        <f t="shared" si="343"/>
        <v>0</v>
      </c>
      <c r="AL2929" s="35">
        <f>'ZE Download'!Y356/1000</f>
        <v>11.224041999999999</v>
      </c>
      <c r="AM2929" s="35"/>
      <c r="AN2929" s="28"/>
      <c r="AQ2929" s="24">
        <f t="shared" si="349"/>
        <v>1700.2279800000001</v>
      </c>
      <c r="AS2929" s="47">
        <f t="shared" si="358"/>
        <v>305.55</v>
      </c>
      <c r="AU2929" s="20">
        <f t="shared" si="348"/>
        <v>2005.7779800000001</v>
      </c>
      <c r="AW2929" s="20">
        <f t="shared" si="345"/>
        <v>183.28897600000005</v>
      </c>
      <c r="AY2929" s="58">
        <v>75</v>
      </c>
    </row>
    <row r="2930" spans="1:51" x14ac:dyDescent="0.25">
      <c r="A2930" t="str">
        <f>VLOOKUP($B2930,'Cushing Balance'!$C$2:$E$500,3,TRUE)</f>
        <v>292017</v>
      </c>
      <c r="B2930" s="38">
        <v>42941</v>
      </c>
      <c r="C2930" s="32"/>
      <c r="D2930" s="136">
        <f>'ZE Download'!B357/1000</f>
        <v>434.28510399999999</v>
      </c>
      <c r="E2930" s="179">
        <f>'ZE Download'!C357/1000</f>
        <v>123.12587499999999</v>
      </c>
      <c r="F2930" s="179">
        <f>'ZE Download'!D357/1000</f>
        <v>334.93312500000002</v>
      </c>
      <c r="G2930" s="28"/>
      <c r="H2930" s="179">
        <f>'ZE Download'!E357/1000</f>
        <v>95.320750000000004</v>
      </c>
      <c r="I2930" s="179">
        <f>'ZE Download'!F357/1000</f>
        <v>60.825395999999998</v>
      </c>
      <c r="J2930" s="179">
        <f>'ZE Download'!G357/1000</f>
        <v>191.245688</v>
      </c>
      <c r="K2930" s="179">
        <f>'ZE Download'!H357/1000</f>
        <v>65.907624999999996</v>
      </c>
      <c r="L2930" s="179">
        <f>'ZE Download'!I357/1000</f>
        <v>34.732332999999997</v>
      </c>
      <c r="M2930" s="180">
        <f t="shared" si="355"/>
        <v>270.34468700000002</v>
      </c>
      <c r="N2930" s="179">
        <f>'ZE Download'!K357/1000</f>
        <v>101.50420800000001</v>
      </c>
      <c r="O2930" s="179">
        <f>'ZE Download'!L357/1000</f>
        <v>38.959541999999999</v>
      </c>
      <c r="P2930" s="179">
        <f>'ZE Download'!M357/1000</f>
        <v>49.085104000000001</v>
      </c>
      <c r="Q2930" s="179">
        <f>'ZE Download'!N357/1000</f>
        <v>7.3471039999999999</v>
      </c>
      <c r="R2930" s="179">
        <f>'ZE Download'!P357/1000</f>
        <v>0</v>
      </c>
      <c r="S2930" s="180">
        <f>'ZE Download'!J357/1000</f>
        <v>349.71587499999998</v>
      </c>
      <c r="T2930" s="180">
        <f>-'ZE Download'!Z357/1000</f>
        <v>-79.371187999999989</v>
      </c>
      <c r="V2930" s="24">
        <f t="shared" si="346"/>
        <v>1807.6165410000001</v>
      </c>
      <c r="X2930" s="5">
        <f t="shared" si="352"/>
        <v>77.899999999999991</v>
      </c>
      <c r="Z2930" s="20">
        <f t="shared" si="347"/>
        <v>1885.5165410000002</v>
      </c>
      <c r="AA2930" s="59">
        <f t="shared" si="357"/>
        <v>42941</v>
      </c>
      <c r="AB2930" s="136">
        <f>'ZE Download'!Q357/1000</f>
        <v>81.412207999999993</v>
      </c>
      <c r="AC2930" s="179">
        <f>'ZE Download'!R357/1000</f>
        <v>348.50737500000002</v>
      </c>
      <c r="AD2930" s="179">
        <f>'ZE Download'!S357/1000</f>
        <v>435.37252100000001</v>
      </c>
      <c r="AE2930" s="179">
        <f>'ZE Download'!T357/1000</f>
        <v>498.26074999999997</v>
      </c>
      <c r="AF2930" s="179">
        <f>'ZE Download'!U357/1000</f>
        <v>219.474312</v>
      </c>
      <c r="AG2930" s="179">
        <f>'ZE Download'!V357/1000</f>
        <v>18.664812000000001</v>
      </c>
      <c r="AH2930" s="179">
        <f>'ZE Download'!W357/1000</f>
        <v>119.31502099999999</v>
      </c>
      <c r="AI2930" s="28">
        <f t="shared" si="353"/>
        <v>0</v>
      </c>
      <c r="AJ2930" s="179">
        <f>'ZE Download'!X357/1000</f>
        <v>0.31933300000000003</v>
      </c>
      <c r="AK2930" s="179">
        <f t="shared" si="343"/>
        <v>0</v>
      </c>
      <c r="AL2930" s="35">
        <f>'ZE Download'!Y357/1000</f>
        <v>5.8318329999999996</v>
      </c>
      <c r="AM2930" s="35"/>
      <c r="AN2930" s="28"/>
      <c r="AQ2930" s="24">
        <f t="shared" si="349"/>
        <v>1727.1581649999998</v>
      </c>
      <c r="AS2930" s="47">
        <f t="shared" si="358"/>
        <v>305.55</v>
      </c>
      <c r="AU2930" s="20">
        <f t="shared" si="348"/>
        <v>2032.7081649999998</v>
      </c>
      <c r="AW2930" s="20">
        <f t="shared" si="345"/>
        <v>-72.191623999999592</v>
      </c>
      <c r="AY2930" s="58">
        <v>75</v>
      </c>
    </row>
    <row r="2931" spans="1:51" x14ac:dyDescent="0.25">
      <c r="A2931" t="str">
        <f>VLOOKUP($B2931,'Cushing Balance'!$C$2:$E$500,3,TRUE)</f>
        <v>292017</v>
      </c>
      <c r="B2931" s="38">
        <v>42942</v>
      </c>
      <c r="C2931" s="32"/>
      <c r="D2931" s="136">
        <f>'ZE Download'!B358/1000</f>
        <v>335.89318800000001</v>
      </c>
      <c r="E2931" s="179">
        <f>'ZE Download'!C358/1000</f>
        <v>181.04929199999998</v>
      </c>
      <c r="F2931" s="179">
        <f>'ZE Download'!D358/1000</f>
        <v>346.070021</v>
      </c>
      <c r="G2931" s="28"/>
      <c r="H2931" s="179">
        <f>'ZE Download'!E358/1000</f>
        <v>95.186707999999996</v>
      </c>
      <c r="I2931" s="179">
        <f>'ZE Download'!F358/1000</f>
        <v>48.374292000000004</v>
      </c>
      <c r="J2931" s="179">
        <f>'ZE Download'!G358/1000</f>
        <v>231.05237500000001</v>
      </c>
      <c r="K2931" s="179">
        <f>'ZE Download'!H358/1000</f>
        <v>68.571583000000004</v>
      </c>
      <c r="L2931" s="179">
        <f>'ZE Download'!I358/1000</f>
        <v>34.740667000000002</v>
      </c>
      <c r="M2931" s="180">
        <f t="shared" si="355"/>
        <v>387.72891700000002</v>
      </c>
      <c r="N2931" s="179">
        <f>'ZE Download'!K358/1000</f>
        <v>109.93091700000001</v>
      </c>
      <c r="O2931" s="179">
        <f>'ZE Download'!L358/1000</f>
        <v>33.365917000000003</v>
      </c>
      <c r="P2931" s="179">
        <f>'ZE Download'!M358/1000</f>
        <v>50.359396000000004</v>
      </c>
      <c r="Q2931" s="179">
        <f>'ZE Download'!N358/1000</f>
        <v>6.904604</v>
      </c>
      <c r="R2931" s="179">
        <f>'ZE Download'!P358/1000</f>
        <v>0</v>
      </c>
      <c r="S2931" s="180">
        <f>'ZE Download'!J358/1000</f>
        <v>387.72891700000002</v>
      </c>
      <c r="T2931" s="180">
        <f>-'ZE Download'!Z358/1000</f>
        <v>0</v>
      </c>
      <c r="V2931" s="24">
        <f t="shared" si="346"/>
        <v>1929.227877</v>
      </c>
      <c r="X2931" s="5">
        <f t="shared" si="352"/>
        <v>77.899999999999991</v>
      </c>
      <c r="Z2931" s="20">
        <f t="shared" si="347"/>
        <v>2007.1278770000001</v>
      </c>
      <c r="AA2931" s="59">
        <f t="shared" si="357"/>
        <v>42942</v>
      </c>
      <c r="AB2931" s="136">
        <f>'ZE Download'!Q358/1000</f>
        <v>69.524792000000005</v>
      </c>
      <c r="AC2931" s="179">
        <f>'ZE Download'!R358/1000</f>
        <v>216.110083</v>
      </c>
      <c r="AD2931" s="179">
        <f>'ZE Download'!S358/1000</f>
        <v>398.173833</v>
      </c>
      <c r="AE2931" s="179">
        <f>'ZE Download'!T358/1000</f>
        <v>410.02108299999998</v>
      </c>
      <c r="AF2931" s="179">
        <f>'ZE Download'!U358/1000</f>
        <v>218.76518799999999</v>
      </c>
      <c r="AG2931" s="179">
        <f>'ZE Download'!V358/1000</f>
        <v>15.079041999999999</v>
      </c>
      <c r="AH2931" s="179">
        <f>'ZE Download'!W358/1000</f>
        <v>120.72666700000001</v>
      </c>
      <c r="AI2931" s="28">
        <f t="shared" si="353"/>
        <v>0</v>
      </c>
      <c r="AJ2931" s="179">
        <f>'ZE Download'!X358/1000</f>
        <v>0.88979200000000003</v>
      </c>
      <c r="AK2931" s="179">
        <f t="shared" si="343"/>
        <v>0</v>
      </c>
      <c r="AL2931" s="35">
        <f>'ZE Download'!Y358/1000</f>
        <v>61.393542000000004</v>
      </c>
      <c r="AM2931" s="35"/>
      <c r="AN2931" s="28"/>
      <c r="AQ2931" s="24">
        <f t="shared" si="349"/>
        <v>1510.6840220000001</v>
      </c>
      <c r="AS2931" s="47">
        <f t="shared" si="358"/>
        <v>305.55</v>
      </c>
      <c r="AU2931" s="20">
        <f t="shared" si="348"/>
        <v>1816.2340220000001</v>
      </c>
      <c r="AW2931" s="20">
        <f t="shared" si="345"/>
        <v>265.89385500000003</v>
      </c>
      <c r="AY2931" s="58">
        <v>75</v>
      </c>
    </row>
    <row r="2932" spans="1:51" x14ac:dyDescent="0.25">
      <c r="A2932" t="str">
        <f>VLOOKUP($B2932,'Cushing Balance'!$C$2:$E$500,3,TRUE)</f>
        <v>292017</v>
      </c>
      <c r="B2932" s="38">
        <v>42943</v>
      </c>
      <c r="C2932" s="32"/>
      <c r="D2932" s="136">
        <f>'ZE Download'!B359/1000</f>
        <v>599.122208</v>
      </c>
      <c r="E2932" s="179">
        <f>'ZE Download'!C359/1000</f>
        <v>167.698396</v>
      </c>
      <c r="F2932" s="179">
        <f>'ZE Download'!D359/1000</f>
        <v>318.26304200000004</v>
      </c>
      <c r="G2932" s="28"/>
      <c r="H2932" s="179">
        <f>'ZE Download'!E359/1000</f>
        <v>91.075625000000002</v>
      </c>
      <c r="I2932" s="179">
        <f>'ZE Download'!F359/1000</f>
        <v>46.986145999999998</v>
      </c>
      <c r="J2932" s="179">
        <f>'ZE Download'!G359/1000</f>
        <v>246.14979199999999</v>
      </c>
      <c r="K2932" s="179">
        <f>'ZE Download'!H359/1000</f>
        <v>85.636291999999997</v>
      </c>
      <c r="L2932" s="179">
        <f>'ZE Download'!I359/1000</f>
        <v>34.832646000000004</v>
      </c>
      <c r="M2932" s="180">
        <f t="shared" si="355"/>
        <v>260.92456199999998</v>
      </c>
      <c r="N2932" s="179">
        <f>'ZE Download'!K359/1000</f>
        <v>114.434625</v>
      </c>
      <c r="O2932" s="179">
        <f>'ZE Download'!L359/1000</f>
        <v>39.265603999999996</v>
      </c>
      <c r="P2932" s="179">
        <f>'ZE Download'!M359/1000</f>
        <v>44.926603999999998</v>
      </c>
      <c r="Q2932" s="179">
        <f>'ZE Download'!N359/1000</f>
        <v>8.6093960000000003</v>
      </c>
      <c r="R2932" s="179">
        <f>'ZE Download'!P359/1000</f>
        <v>0</v>
      </c>
      <c r="S2932" s="180">
        <f>'ZE Download'!J359/1000</f>
        <v>297.37356199999999</v>
      </c>
      <c r="T2932" s="180">
        <f>-'ZE Download'!Z359/1000</f>
        <v>-36.448999999999998</v>
      </c>
      <c r="V2932" s="24">
        <f t="shared" si="346"/>
        <v>2057.9249379999997</v>
      </c>
      <c r="X2932" s="5">
        <f t="shared" si="352"/>
        <v>77.899999999999991</v>
      </c>
      <c r="Z2932" s="20">
        <f t="shared" si="347"/>
        <v>2135.8249379999997</v>
      </c>
      <c r="AA2932" s="59">
        <f t="shared" si="357"/>
        <v>42943</v>
      </c>
      <c r="AB2932" s="136">
        <f>'ZE Download'!Q359/1000</f>
        <v>79.428416999999996</v>
      </c>
      <c r="AC2932" s="179">
        <f>'ZE Download'!R359/1000</f>
        <v>255.75933300000003</v>
      </c>
      <c r="AD2932" s="179">
        <f>'ZE Download'!S359/1000</f>
        <v>437.81693800000005</v>
      </c>
      <c r="AE2932" s="179">
        <f>'ZE Download'!T359/1000</f>
        <v>458.06533300000001</v>
      </c>
      <c r="AF2932" s="179">
        <f>'ZE Download'!U359/1000</f>
        <v>218.333292</v>
      </c>
      <c r="AG2932" s="179">
        <f>'ZE Download'!V359/1000</f>
        <v>14.732938000000001</v>
      </c>
      <c r="AH2932" s="179">
        <f>'ZE Download'!W359/1000</f>
        <v>130.10456200000002</v>
      </c>
      <c r="AI2932" s="28">
        <f t="shared" si="353"/>
        <v>0</v>
      </c>
      <c r="AJ2932" s="179">
        <f>'ZE Download'!X359/1000</f>
        <v>10.540188000000001</v>
      </c>
      <c r="AK2932" s="179">
        <f t="shared" si="343"/>
        <v>0</v>
      </c>
      <c r="AL2932" s="35">
        <f>'ZE Download'!Y359/1000</f>
        <v>0</v>
      </c>
      <c r="AM2932" s="35"/>
      <c r="AN2932" s="28"/>
      <c r="AQ2932" s="24">
        <f t="shared" si="349"/>
        <v>1604.7810010000001</v>
      </c>
      <c r="AS2932" s="47">
        <f t="shared" si="358"/>
        <v>305.55</v>
      </c>
      <c r="AU2932" s="20">
        <f t="shared" si="348"/>
        <v>1910.331001</v>
      </c>
      <c r="AW2932" s="20">
        <f t="shared" si="345"/>
        <v>285.49393699999973</v>
      </c>
      <c r="AY2932" s="58">
        <v>60</v>
      </c>
    </row>
    <row r="2933" spans="1:51" x14ac:dyDescent="0.25">
      <c r="A2933" t="str">
        <f>VLOOKUP($B2933,'Cushing Balance'!$C$2:$E$500,3,TRUE)</f>
        <v>292017</v>
      </c>
      <c r="B2933" s="38">
        <v>42944</v>
      </c>
      <c r="C2933" s="32"/>
      <c r="D2933" s="136">
        <f>'ZE Download'!B360/1000</f>
        <v>451.35325</v>
      </c>
      <c r="E2933" s="179">
        <f>'ZE Download'!C360/1000</f>
        <v>174.009083</v>
      </c>
      <c r="F2933" s="179">
        <f>'ZE Download'!D360/1000</f>
        <v>332.16135400000002</v>
      </c>
      <c r="G2933" s="28"/>
      <c r="H2933" s="179">
        <f>'ZE Download'!E360/1000</f>
        <v>111.75024999999999</v>
      </c>
      <c r="I2933" s="179">
        <f>'ZE Download'!F360/1000</f>
        <v>44.840042000000004</v>
      </c>
      <c r="J2933" s="179">
        <f>'ZE Download'!G360/1000</f>
        <v>216.82383300000001</v>
      </c>
      <c r="K2933" s="179">
        <f>'ZE Download'!H360/1000</f>
        <v>68.468999999999994</v>
      </c>
      <c r="L2933" s="179">
        <f>'ZE Download'!I360/1000</f>
        <v>34.661875000000002</v>
      </c>
      <c r="M2933" s="180">
        <f t="shared" si="355"/>
        <v>55.626375000000024</v>
      </c>
      <c r="N2933" s="179">
        <f>'ZE Download'!K360/1000</f>
        <v>128.515083</v>
      </c>
      <c r="O2933" s="179">
        <f>'ZE Download'!L360/1000</f>
        <v>39.950103999999996</v>
      </c>
      <c r="P2933" s="179">
        <f>'ZE Download'!M360/1000</f>
        <v>46.313167</v>
      </c>
      <c r="Q2933" s="179">
        <f>'ZE Download'!N360/1000</f>
        <v>8.930333000000001</v>
      </c>
      <c r="R2933" s="179">
        <f>'ZE Download'!P360/1000</f>
        <v>0</v>
      </c>
      <c r="S2933" s="180">
        <f>'ZE Download'!J360/1000</f>
        <v>227.86870800000003</v>
      </c>
      <c r="T2933" s="180">
        <f>-'ZE Download'!Z360/1000</f>
        <v>-172.242333</v>
      </c>
      <c r="V2933" s="24">
        <f t="shared" si="346"/>
        <v>1713.4037490000003</v>
      </c>
      <c r="X2933" s="5">
        <f t="shared" si="352"/>
        <v>77.899999999999991</v>
      </c>
      <c r="Z2933" s="20">
        <f t="shared" si="347"/>
        <v>1791.3037490000004</v>
      </c>
      <c r="AA2933" s="59">
        <f t="shared" si="357"/>
        <v>42944</v>
      </c>
      <c r="AB2933" s="136">
        <f>'ZE Download'!Q360/1000</f>
        <v>100.24270799999999</v>
      </c>
      <c r="AC2933" s="179">
        <f>'ZE Download'!R360/1000</f>
        <v>246.44093799999999</v>
      </c>
      <c r="AD2933" s="179">
        <f>'ZE Download'!S360/1000</f>
        <v>441.50566700000002</v>
      </c>
      <c r="AE2933" s="179">
        <f>'ZE Download'!T360/1000</f>
        <v>472.78472899999997</v>
      </c>
      <c r="AF2933" s="179">
        <f>'ZE Download'!U360/1000</f>
        <v>217.706896</v>
      </c>
      <c r="AG2933" s="179">
        <f>'ZE Download'!V360/1000</f>
        <v>3.0878960000000002</v>
      </c>
      <c r="AH2933" s="179">
        <f>'ZE Download'!W360/1000</f>
        <v>138.133938</v>
      </c>
      <c r="AI2933" s="28">
        <f t="shared" si="353"/>
        <v>0</v>
      </c>
      <c r="AJ2933" s="179">
        <f>'ZE Download'!X360/1000</f>
        <v>11.394354</v>
      </c>
      <c r="AK2933" s="179">
        <f t="shared" si="343"/>
        <v>0</v>
      </c>
      <c r="AL2933" s="35">
        <f>'ZE Download'!Y360/1000</f>
        <v>22.021187999999999</v>
      </c>
      <c r="AM2933" s="35"/>
      <c r="AN2933" s="28"/>
      <c r="AQ2933" s="24">
        <f t="shared" si="349"/>
        <v>1653.3183139999996</v>
      </c>
      <c r="AS2933" s="47">
        <f t="shared" si="358"/>
        <v>305.55</v>
      </c>
      <c r="AU2933" s="20">
        <f t="shared" si="348"/>
        <v>1958.8683139999996</v>
      </c>
      <c r="AW2933" s="20">
        <f t="shared" si="345"/>
        <v>-107.56456499999922</v>
      </c>
      <c r="AY2933" s="58">
        <v>60</v>
      </c>
    </row>
    <row r="2934" spans="1:51" x14ac:dyDescent="0.25">
      <c r="A2934" t="str">
        <f>VLOOKUP($B2934,'Cushing Balance'!$C$2:$E$500,3,TRUE)</f>
        <v>302017</v>
      </c>
      <c r="B2934" s="38">
        <v>42945</v>
      </c>
      <c r="C2934" s="32"/>
      <c r="D2934" s="136">
        <f>'ZE Download'!B361/1000</f>
        <v>343.208958</v>
      </c>
      <c r="E2934" s="179">
        <f>'ZE Download'!C361/1000</f>
        <v>177.033604</v>
      </c>
      <c r="F2934" s="179">
        <f>'ZE Download'!D361/1000</f>
        <v>332.52322900000001</v>
      </c>
      <c r="G2934" s="28"/>
      <c r="H2934" s="179">
        <f>'ZE Download'!E361/1000</f>
        <v>84.700229000000007</v>
      </c>
      <c r="I2934" s="179">
        <f>'ZE Download'!F361/1000</f>
        <v>45.486874999999998</v>
      </c>
      <c r="J2934" s="179">
        <f>'ZE Download'!G361/1000</f>
        <v>211.034604</v>
      </c>
      <c r="K2934" s="179">
        <f>'ZE Download'!H361/1000</f>
        <v>67.491895999999997</v>
      </c>
      <c r="L2934" s="179">
        <f>'ZE Download'!I361/1000</f>
        <v>34.560124999999999</v>
      </c>
      <c r="M2934" s="180">
        <f t="shared" si="355"/>
        <v>231.34102100000001</v>
      </c>
      <c r="N2934" s="179">
        <f>'ZE Download'!K361/1000</f>
        <v>103.15133299999999</v>
      </c>
      <c r="O2934" s="179">
        <f>'ZE Download'!L361/1000</f>
        <v>39.740375</v>
      </c>
      <c r="P2934" s="179">
        <f>'ZE Download'!M361/1000</f>
        <v>44.670062000000001</v>
      </c>
      <c r="Q2934" s="179">
        <f>'ZE Download'!N361/1000</f>
        <v>8.7377710000000004</v>
      </c>
      <c r="R2934" s="179">
        <f>'ZE Download'!P361/1000</f>
        <v>0</v>
      </c>
      <c r="S2934" s="180">
        <f>'ZE Download'!J361/1000</f>
        <v>231.34102100000001</v>
      </c>
      <c r="T2934" s="180">
        <f>-'ZE Download'!Z361/1000</f>
        <v>0</v>
      </c>
      <c r="V2934" s="24">
        <f>SUM(D2934:R2934)</f>
        <v>1723.6800820000001</v>
      </c>
      <c r="X2934" s="5">
        <f t="shared" si="352"/>
        <v>77.899999999999991</v>
      </c>
      <c r="Z2934" s="20">
        <f t="shared" si="347"/>
        <v>1801.5800820000002</v>
      </c>
      <c r="AA2934" s="59">
        <f t="shared" si="357"/>
        <v>42945</v>
      </c>
      <c r="AB2934" s="136">
        <f>'ZE Download'!Q361/1000</f>
        <v>140.368562</v>
      </c>
      <c r="AC2934" s="179">
        <f>'ZE Download'!R361/1000</f>
        <v>186.51108300000001</v>
      </c>
      <c r="AD2934" s="179">
        <f>'ZE Download'!S361/1000</f>
        <v>449.991938</v>
      </c>
      <c r="AE2934" s="179">
        <f>'ZE Download'!T361/1000</f>
        <v>434.62747899999999</v>
      </c>
      <c r="AF2934" s="179">
        <f>'ZE Download'!U361/1000</f>
        <v>224.075354</v>
      </c>
      <c r="AG2934" s="179">
        <f>'ZE Download'!V361/1000</f>
        <v>0</v>
      </c>
      <c r="AH2934" s="179">
        <f>'ZE Download'!W361/1000</f>
        <v>110.53560400000001</v>
      </c>
      <c r="AI2934" s="28">
        <f t="shared" si="353"/>
        <v>0</v>
      </c>
      <c r="AJ2934" s="179">
        <f>'ZE Download'!X361/1000</f>
        <v>10.9375</v>
      </c>
      <c r="AK2934" s="179">
        <f t="shared" si="343"/>
        <v>0</v>
      </c>
      <c r="AL2934" s="35">
        <f>'ZE Download'!Y361/1000</f>
        <v>93.543499999999995</v>
      </c>
      <c r="AM2934" s="35"/>
      <c r="AN2934" s="28"/>
      <c r="AQ2934" s="24">
        <f t="shared" si="349"/>
        <v>1650.5910199999998</v>
      </c>
      <c r="AS2934" s="47">
        <f t="shared" si="358"/>
        <v>305.55</v>
      </c>
      <c r="AU2934" s="20">
        <f t="shared" si="348"/>
        <v>1956.1410199999998</v>
      </c>
      <c r="AW2934" s="20">
        <f t="shared" si="345"/>
        <v>-94.560937999999624</v>
      </c>
      <c r="AY2934" s="58">
        <v>60</v>
      </c>
    </row>
    <row r="2935" spans="1:51" x14ac:dyDescent="0.25">
      <c r="A2935" t="str">
        <f>VLOOKUP($B2935,'Cushing Balance'!$C$2:$E$500,3,TRUE)</f>
        <v>302017</v>
      </c>
      <c r="B2935" s="38">
        <v>42946</v>
      </c>
      <c r="C2935" s="32"/>
      <c r="D2935" s="136">
        <f>'ZE Download'!B362/1000</f>
        <v>205.11068799999998</v>
      </c>
      <c r="E2935" s="179">
        <f>'ZE Download'!C362/1000</f>
        <v>169.880438</v>
      </c>
      <c r="F2935" s="179">
        <f>'ZE Download'!D362/1000</f>
        <v>299.156812</v>
      </c>
      <c r="G2935" s="28"/>
      <c r="H2935" s="179">
        <f>'ZE Download'!E362/1000</f>
        <v>99.822082999999992</v>
      </c>
      <c r="I2935" s="179">
        <f>'ZE Download'!F362/1000</f>
        <v>58.305208</v>
      </c>
      <c r="J2935" s="179">
        <f>'ZE Download'!G362/1000</f>
        <v>238.57614599999999</v>
      </c>
      <c r="K2935" s="179">
        <f>'ZE Download'!H362/1000</f>
        <v>67.59893799999999</v>
      </c>
      <c r="L2935" s="179">
        <f>'ZE Download'!I362/1000</f>
        <v>34.421562000000002</v>
      </c>
      <c r="M2935" s="180">
        <f t="shared" si="355"/>
        <v>353.14850000000001</v>
      </c>
      <c r="N2935" s="179">
        <f>'ZE Download'!K362/1000</f>
        <v>64.453082999999992</v>
      </c>
      <c r="O2935" s="179">
        <f>'ZE Download'!L362/1000</f>
        <v>39.275312</v>
      </c>
      <c r="P2935" s="179">
        <f>'ZE Download'!M362/1000</f>
        <v>44.323938000000005</v>
      </c>
      <c r="Q2935" s="179">
        <f>'ZE Download'!N362/1000</f>
        <v>7.2351040000000006</v>
      </c>
      <c r="R2935" s="179">
        <f>'ZE Download'!P362/1000</f>
        <v>0</v>
      </c>
      <c r="S2935" s="180">
        <f>'ZE Download'!J362/1000</f>
        <v>353.14850000000001</v>
      </c>
      <c r="T2935" s="180">
        <f>-'ZE Download'!Z362/1000</f>
        <v>0</v>
      </c>
      <c r="V2935" s="24">
        <f>SUM(D2935:R2935)</f>
        <v>1681.3078120000005</v>
      </c>
      <c r="X2935" s="5">
        <f t="shared" si="352"/>
        <v>77.899999999999991</v>
      </c>
      <c r="Z2935" s="20">
        <f t="shared" si="347"/>
        <v>1759.2078120000006</v>
      </c>
      <c r="AA2935" s="59">
        <f t="shared" si="357"/>
        <v>42946</v>
      </c>
      <c r="AB2935" s="136">
        <f>'ZE Download'!Q362/1000</f>
        <v>153.07745800000001</v>
      </c>
      <c r="AC2935" s="179">
        <f>'ZE Download'!R362/1000</f>
        <v>153.69466699999998</v>
      </c>
      <c r="AD2935" s="179">
        <f>'ZE Download'!S362/1000</f>
        <v>447.67029200000002</v>
      </c>
      <c r="AE2935" s="179">
        <f>'ZE Download'!T362/1000</f>
        <v>317.11918800000001</v>
      </c>
      <c r="AF2935" s="179">
        <f>'ZE Download'!U362/1000</f>
        <v>224.49572899999998</v>
      </c>
      <c r="AG2935" s="179">
        <f>'ZE Download'!V362/1000</f>
        <v>0</v>
      </c>
      <c r="AH2935" s="179">
        <f>'ZE Download'!W362/1000</f>
        <v>105.522458</v>
      </c>
      <c r="AI2935" s="28">
        <f t="shared" si="353"/>
        <v>0</v>
      </c>
      <c r="AJ2935" s="179">
        <f>'ZE Download'!X362/1000</f>
        <v>16.726728999999999</v>
      </c>
      <c r="AK2935" s="179">
        <f t="shared" si="343"/>
        <v>0</v>
      </c>
      <c r="AL2935" s="35">
        <f>'ZE Download'!Y362/1000</f>
        <v>16.221396000000002</v>
      </c>
      <c r="AM2935" s="35"/>
      <c r="AN2935" s="28"/>
      <c r="AQ2935" s="24">
        <f t="shared" si="349"/>
        <v>1434.5279169999997</v>
      </c>
      <c r="AS2935" s="47">
        <f t="shared" si="358"/>
        <v>305.55</v>
      </c>
      <c r="AU2935" s="20">
        <f t="shared" si="348"/>
        <v>1740.0779169999996</v>
      </c>
      <c r="AW2935" s="20">
        <f t="shared" si="345"/>
        <v>79.129895000000943</v>
      </c>
      <c r="AY2935" s="58">
        <v>60</v>
      </c>
    </row>
    <row r="2936" spans="1:51" x14ac:dyDescent="0.25">
      <c r="A2936" t="str">
        <f>VLOOKUP($B2936,'Cushing Balance'!$C$2:$E$500,3,TRUE)</f>
        <v>302017</v>
      </c>
      <c r="B2936" s="38">
        <v>42947</v>
      </c>
      <c r="C2936" s="32"/>
      <c r="D2936" s="136">
        <f>'ZE Download'!B363/1000</f>
        <v>294.20687500000003</v>
      </c>
      <c r="E2936" s="179">
        <f>'ZE Download'!C363/1000</f>
        <v>143.79779199999999</v>
      </c>
      <c r="F2936" s="179">
        <f>'ZE Download'!D363/1000</f>
        <v>319.71581199999997</v>
      </c>
      <c r="G2936" s="28"/>
      <c r="H2936" s="179">
        <f>'ZE Download'!E363/1000</f>
        <v>104.92681200000001</v>
      </c>
      <c r="I2936" s="179">
        <f>'ZE Download'!F363/1000</f>
        <v>60.163417000000003</v>
      </c>
      <c r="J2936" s="179">
        <f>'ZE Download'!G363/1000</f>
        <v>218.72718799999998</v>
      </c>
      <c r="K2936" s="179">
        <f>'ZE Download'!H363/1000</f>
        <v>65.106332999999992</v>
      </c>
      <c r="L2936" s="179">
        <f>'ZE Download'!I363/1000</f>
        <v>34.031874999999999</v>
      </c>
      <c r="M2936" s="180">
        <f t="shared" si="355"/>
        <v>255.71327100000002</v>
      </c>
      <c r="N2936" s="179">
        <f>'ZE Download'!K363/1000</f>
        <v>122.84735400000001</v>
      </c>
      <c r="O2936" s="179">
        <f>'ZE Download'!L363/1000</f>
        <v>38.302021000000003</v>
      </c>
      <c r="P2936" s="179">
        <f>'ZE Download'!M363/1000</f>
        <v>44.988875</v>
      </c>
      <c r="Q2936" s="179">
        <f>'ZE Download'!N363/1000</f>
        <v>6.576562</v>
      </c>
      <c r="R2936" s="179">
        <f>'ZE Download'!P363/1000</f>
        <v>0</v>
      </c>
      <c r="S2936" s="180">
        <f>'ZE Download'!J363/1000</f>
        <v>255.71327100000002</v>
      </c>
      <c r="T2936" s="180">
        <f>-'ZE Download'!Z363/1000</f>
        <v>0</v>
      </c>
      <c r="V2936" s="24">
        <f>SUM(D2936:R2936)</f>
        <v>1709.1041869999999</v>
      </c>
      <c r="X2936" s="5">
        <f t="shared" si="352"/>
        <v>77.899999999999991</v>
      </c>
      <c r="Z2936" s="20">
        <f t="shared" si="347"/>
        <v>1787.004187</v>
      </c>
      <c r="AA2936" s="59">
        <f t="shared" si="357"/>
        <v>42947</v>
      </c>
      <c r="AB2936" s="136">
        <f>'ZE Download'!Q363/1000</f>
        <v>173.58337499999999</v>
      </c>
      <c r="AC2936" s="179">
        <f>'ZE Download'!R363/1000</f>
        <v>16.630749999999999</v>
      </c>
      <c r="AD2936" s="179">
        <f>'ZE Download'!S363/1000</f>
        <v>429.285417</v>
      </c>
      <c r="AE2936" s="179">
        <f>'ZE Download'!T363/1000</f>
        <v>386.26610399999998</v>
      </c>
      <c r="AF2936" s="179">
        <f>'ZE Download'!U363/1000</f>
        <v>211.018979</v>
      </c>
      <c r="AG2936" s="179">
        <f>'ZE Download'!V363/1000</f>
        <v>0</v>
      </c>
      <c r="AH2936" s="179">
        <f>'ZE Download'!W363/1000</f>
        <v>60.590188000000005</v>
      </c>
      <c r="AI2936" s="28">
        <f t="shared" si="353"/>
        <v>0</v>
      </c>
      <c r="AJ2936" s="179">
        <f>'ZE Download'!X363/1000</f>
        <v>16.143271000000002</v>
      </c>
      <c r="AK2936" s="179">
        <f t="shared" ref="AK2936:AK3001" si="359">AVERAGE(AK2921:AK2935)</f>
        <v>0</v>
      </c>
      <c r="AL2936" s="35">
        <f>'ZE Download'!Y363/1000</f>
        <v>0</v>
      </c>
      <c r="AM2936" s="35"/>
      <c r="AN2936" s="28"/>
      <c r="AQ2936" s="24">
        <f t="shared" si="349"/>
        <v>1293.5180839999998</v>
      </c>
      <c r="AS2936" s="47">
        <f t="shared" si="358"/>
        <v>305.55</v>
      </c>
      <c r="AU2936" s="20">
        <f t="shared" si="348"/>
        <v>1599.0680839999998</v>
      </c>
      <c r="AW2936" s="20">
        <f t="shared" si="345"/>
        <v>247.93610300000023</v>
      </c>
      <c r="AY2936" s="58">
        <v>60</v>
      </c>
    </row>
    <row r="2937" spans="1:51" x14ac:dyDescent="0.25">
      <c r="A2937" t="str">
        <f>VLOOKUP($B2937,'Cushing Balance'!$C$2:$E$500,3,TRUE)</f>
        <v>302017</v>
      </c>
      <c r="B2937" s="38">
        <v>42948</v>
      </c>
      <c r="C2937" s="32"/>
      <c r="D2937" s="136">
        <f>'ZE Download'!B364/1000</f>
        <v>501.20974999999999</v>
      </c>
      <c r="E2937" s="179">
        <f>'ZE Download'!C364/1000</f>
        <v>183.29358300000001</v>
      </c>
      <c r="F2937" s="179">
        <f>'ZE Download'!D364/1000</f>
        <v>276.71495799999997</v>
      </c>
      <c r="G2937" s="28"/>
      <c r="H2937" s="179">
        <f>'ZE Download'!E364/1000</f>
        <v>96.174104</v>
      </c>
      <c r="I2937" s="179">
        <f>'ZE Download'!F364/1000</f>
        <v>11.448583000000001</v>
      </c>
      <c r="J2937" s="179">
        <f>'ZE Download'!G364/1000</f>
        <v>209.29277100000002</v>
      </c>
      <c r="K2937" s="179">
        <f>'ZE Download'!H364/1000</f>
        <v>65.226583000000005</v>
      </c>
      <c r="L2937" s="179">
        <f>'ZE Download'!I364/1000</f>
        <v>34.010458</v>
      </c>
      <c r="M2937" s="180">
        <f t="shared" si="355"/>
        <v>248.04356200000001</v>
      </c>
      <c r="N2937" s="179">
        <f>'ZE Download'!K364/1000</f>
        <v>28.170312000000003</v>
      </c>
      <c r="O2937" s="179">
        <f>'ZE Download'!L364/1000</f>
        <v>33.953417000000002</v>
      </c>
      <c r="P2937" s="179">
        <f>'ZE Download'!M364/1000</f>
        <v>46.546396000000001</v>
      </c>
      <c r="Q2937" s="179">
        <f>'ZE Download'!N364/1000</f>
        <v>4.7124170000000003</v>
      </c>
      <c r="R2937" s="179">
        <f>'ZE Download'!P364/1000</f>
        <v>0</v>
      </c>
      <c r="S2937" s="180">
        <f>'ZE Download'!J364/1000</f>
        <v>248.04356200000001</v>
      </c>
      <c r="T2937" s="180">
        <f>-'ZE Download'!Z364/1000</f>
        <v>0</v>
      </c>
      <c r="V2937" s="24">
        <f>SUM(D2937:R2937)</f>
        <v>1738.7968940000001</v>
      </c>
      <c r="X2937" s="5">
        <f t="shared" si="352"/>
        <v>77.899999999999991</v>
      </c>
      <c r="Z2937" s="20">
        <f t="shared" si="347"/>
        <v>1816.6968940000002</v>
      </c>
      <c r="AA2937" s="59">
        <f t="shared" si="357"/>
        <v>42948</v>
      </c>
      <c r="AB2937" s="136">
        <f>'ZE Download'!Q364/1000</f>
        <v>162.29008300000001</v>
      </c>
      <c r="AC2937" s="179">
        <f>'ZE Download'!R364/1000</f>
        <v>0</v>
      </c>
      <c r="AD2937" s="179">
        <f>'ZE Download'!S364/1000</f>
        <v>424.76777099999998</v>
      </c>
      <c r="AE2937" s="179">
        <f>'ZE Download'!T364/1000</f>
        <v>362.33766700000001</v>
      </c>
      <c r="AF2937" s="179">
        <f>'ZE Download'!U364/1000</f>
        <v>222.89514600000001</v>
      </c>
      <c r="AG2937" s="179">
        <f>'ZE Download'!V364/1000</f>
        <v>0</v>
      </c>
      <c r="AH2937" s="179">
        <f>'ZE Download'!W364/1000</f>
        <v>103.011854</v>
      </c>
      <c r="AI2937" s="28">
        <f t="shared" si="353"/>
        <v>0</v>
      </c>
      <c r="AJ2937" s="179">
        <f>'ZE Download'!X364/1000</f>
        <v>5.4222920000000006</v>
      </c>
      <c r="AK2937" s="179">
        <f t="shared" si="359"/>
        <v>0</v>
      </c>
      <c r="AL2937" s="35">
        <f>'ZE Download'!Y364/1000</f>
        <v>0</v>
      </c>
      <c r="AM2937" s="35"/>
      <c r="AN2937" s="28"/>
      <c r="AQ2937" s="24">
        <f t="shared" si="349"/>
        <v>1280.724813</v>
      </c>
      <c r="AS2937" s="47">
        <f t="shared" si="358"/>
        <v>305.55</v>
      </c>
      <c r="AU2937" s="20">
        <f t="shared" si="348"/>
        <v>1586.274813</v>
      </c>
      <c r="AW2937" s="20">
        <f t="shared" si="345"/>
        <v>290.42208100000016</v>
      </c>
      <c r="AY2937" s="58">
        <v>60</v>
      </c>
    </row>
    <row r="2938" spans="1:51" x14ac:dyDescent="0.25">
      <c r="A2938" t="str">
        <f>VLOOKUP($B2938,'Cushing Balance'!$C$2:$E$500,3,TRUE)</f>
        <v>302017</v>
      </c>
      <c r="B2938" s="38">
        <v>42949</v>
      </c>
      <c r="C2938" s="32"/>
      <c r="D2938" s="136">
        <f>'ZE Download'!B365/1000</f>
        <v>451.53814599999998</v>
      </c>
      <c r="E2938" s="179">
        <f>'ZE Download'!C365/1000</f>
        <v>160.94475</v>
      </c>
      <c r="F2938" s="179">
        <f>'ZE Download'!D365/1000</f>
        <v>314.628083</v>
      </c>
      <c r="G2938" s="28"/>
      <c r="H2938" s="179">
        <f>'ZE Download'!E365/1000</f>
        <v>94.001958000000002</v>
      </c>
      <c r="I2938" s="179">
        <f>'ZE Download'!F365/1000</f>
        <v>30.555603999999999</v>
      </c>
      <c r="J2938" s="179">
        <f>'ZE Download'!G365/1000</f>
        <v>216.094979</v>
      </c>
      <c r="K2938" s="179">
        <f>'ZE Download'!H365/1000</f>
        <v>65.160353999999998</v>
      </c>
      <c r="L2938" s="179">
        <f>'ZE Download'!I365/1000</f>
        <v>34.515354000000002</v>
      </c>
      <c r="M2938" s="180">
        <f t="shared" si="355"/>
        <v>266.91362500000002</v>
      </c>
      <c r="N2938" s="179">
        <f>'ZE Download'!K365/1000</f>
        <v>83.225104000000002</v>
      </c>
      <c r="O2938" s="179">
        <f>'ZE Download'!L365/1000</f>
        <v>33.816292000000004</v>
      </c>
      <c r="P2938" s="179">
        <f>'ZE Download'!M365/1000</f>
        <v>44.440624999999997</v>
      </c>
      <c r="Q2938" s="179">
        <f>'ZE Download'!N365/1000</f>
        <v>8.1588539999999998</v>
      </c>
      <c r="R2938" s="179">
        <f>'ZE Download'!P365/1000</f>
        <v>0</v>
      </c>
      <c r="S2938" s="180">
        <f>'ZE Download'!J365/1000</f>
        <v>266.91362500000002</v>
      </c>
      <c r="T2938" s="180">
        <f>-'ZE Download'!Z365/1000</f>
        <v>0</v>
      </c>
      <c r="V2938" s="24">
        <f>SUM(D2938:R2938)</f>
        <v>1803.9937280000004</v>
      </c>
      <c r="X2938" s="5">
        <f t="shared" si="352"/>
        <v>77.899999999999991</v>
      </c>
      <c r="Z2938" s="20">
        <f t="shared" si="347"/>
        <v>1881.8937280000005</v>
      </c>
      <c r="AA2938" s="59">
        <f t="shared" si="357"/>
        <v>42949</v>
      </c>
      <c r="AB2938" s="136">
        <f>'ZE Download'!Q365/1000</f>
        <v>178.74116699999999</v>
      </c>
      <c r="AC2938" s="179">
        <f>'ZE Download'!R365/1000</f>
        <v>48.924896000000004</v>
      </c>
      <c r="AD2938" s="179">
        <f>'ZE Download'!S365/1000</f>
        <v>436.05822899999998</v>
      </c>
      <c r="AE2938" s="179">
        <f>'ZE Download'!T365/1000</f>
        <v>407.03945799999997</v>
      </c>
      <c r="AF2938" s="179">
        <f>'ZE Download'!U365/1000</f>
        <v>223.67583300000001</v>
      </c>
      <c r="AG2938" s="179">
        <f>'ZE Download'!V365/1000</f>
        <v>0</v>
      </c>
      <c r="AH2938" s="179">
        <f>'ZE Download'!W365/1000</f>
        <v>115.45141700000001</v>
      </c>
      <c r="AI2938" s="28">
        <f t="shared" si="353"/>
        <v>0</v>
      </c>
      <c r="AJ2938" s="179">
        <f>'ZE Download'!X365/1000</f>
        <v>0.289188</v>
      </c>
      <c r="AK2938" s="179">
        <f t="shared" si="359"/>
        <v>0</v>
      </c>
      <c r="AL2938" s="35">
        <f>'ZE Download'!Y365/1000</f>
        <v>0</v>
      </c>
      <c r="AM2938" s="35"/>
      <c r="AN2938" s="28"/>
      <c r="AQ2938" s="24">
        <f t="shared" si="349"/>
        <v>1410.180188</v>
      </c>
      <c r="AS2938" s="47">
        <f t="shared" si="358"/>
        <v>305.55</v>
      </c>
      <c r="AU2938" s="20">
        <f t="shared" si="348"/>
        <v>1715.730188</v>
      </c>
      <c r="AW2938" s="20">
        <f t="shared" si="345"/>
        <v>226.16354000000047</v>
      </c>
      <c r="AY2938" s="58">
        <v>60</v>
      </c>
    </row>
    <row r="2939" spans="1:51" x14ac:dyDescent="0.25">
      <c r="A2939" t="str">
        <f>VLOOKUP($B2939,'Cushing Balance'!$C$2:$E$500,3,TRUE)</f>
        <v>302017</v>
      </c>
      <c r="B2939" s="38">
        <v>42950</v>
      </c>
      <c r="C2939" s="32"/>
      <c r="D2939" s="136">
        <f>'ZE Download'!B366/1000</f>
        <v>288.55349999999999</v>
      </c>
      <c r="E2939" s="179">
        <f>'ZE Download'!C366/1000</f>
        <v>175.72568799999999</v>
      </c>
      <c r="F2939" s="179">
        <f>'ZE Download'!D366/1000</f>
        <v>413.96125000000001</v>
      </c>
      <c r="G2939" s="28"/>
      <c r="H2939" s="179">
        <f>'ZE Download'!E366/1000</f>
        <v>93.825145999999989</v>
      </c>
      <c r="I2939" s="179">
        <f>'ZE Download'!F366/1000</f>
        <v>38.979500000000002</v>
      </c>
      <c r="J2939" s="179">
        <f>'ZE Download'!G366/1000</f>
        <v>246.21541699999997</v>
      </c>
      <c r="K2939" s="179">
        <f>'ZE Download'!H366/1000</f>
        <v>62.418374999999997</v>
      </c>
      <c r="L2939" s="179">
        <f>'ZE Download'!I366/1000</f>
        <v>34.532625000000003</v>
      </c>
      <c r="M2939" s="180">
        <f t="shared" ref="M2939:M2946" si="360">S2939+T2939</f>
        <v>206.76877100000002</v>
      </c>
      <c r="N2939" s="179">
        <f>'ZE Download'!K366/1000</f>
        <v>96.086500000000001</v>
      </c>
      <c r="O2939" s="179">
        <f>'ZE Download'!L366/1000</f>
        <v>39.274417</v>
      </c>
      <c r="P2939" s="179">
        <f>'ZE Download'!M366/1000</f>
        <v>42.750999999999998</v>
      </c>
      <c r="Q2939" s="179">
        <f>'ZE Download'!N366/1000</f>
        <v>8.4533120000000004</v>
      </c>
      <c r="R2939" s="179">
        <f>'ZE Download'!P366/1000</f>
        <v>0</v>
      </c>
      <c r="S2939" s="180">
        <f>'ZE Download'!J366/1000</f>
        <v>206.76877100000002</v>
      </c>
      <c r="T2939" s="180">
        <f>-'ZE Download'!Z366/1000</f>
        <v>0</v>
      </c>
      <c r="V2939" s="24">
        <f t="shared" si="346"/>
        <v>1747.5455010000003</v>
      </c>
      <c r="X2939" s="5">
        <f t="shared" si="352"/>
        <v>77.899999999999991</v>
      </c>
      <c r="Z2939" s="20">
        <f t="shared" si="347"/>
        <v>1825.4455010000004</v>
      </c>
      <c r="AA2939" s="59">
        <f t="shared" ref="AA2939:AA2946" si="361">B2939</f>
        <v>42950</v>
      </c>
      <c r="AB2939" s="136">
        <f>'ZE Download'!Q366/1000</f>
        <v>173.65795800000001</v>
      </c>
      <c r="AC2939" s="179">
        <f>'ZE Download'!R366/1000</f>
        <v>185.581042</v>
      </c>
      <c r="AD2939" s="179">
        <f>'ZE Download'!S366/1000</f>
        <v>444.62452100000002</v>
      </c>
      <c r="AE2939" s="179">
        <f>'ZE Download'!T366/1000</f>
        <v>410.54395799999998</v>
      </c>
      <c r="AF2939" s="179">
        <f>'ZE Download'!U366/1000</f>
        <v>224.168396</v>
      </c>
      <c r="AG2939" s="179">
        <f>'ZE Download'!V366/1000</f>
        <v>0</v>
      </c>
      <c r="AH2939" s="179">
        <f>'ZE Download'!W366/1000</f>
        <v>107.7355</v>
      </c>
      <c r="AI2939" s="28">
        <f t="shared" si="353"/>
        <v>0</v>
      </c>
      <c r="AJ2939" s="179">
        <f>'ZE Download'!X366/1000</f>
        <v>0.18543799999999999</v>
      </c>
      <c r="AK2939" s="179">
        <f t="shared" si="359"/>
        <v>0</v>
      </c>
      <c r="AL2939" s="35">
        <f>'ZE Download'!Y366/1000</f>
        <v>46.264749999999999</v>
      </c>
      <c r="AM2939" s="35"/>
      <c r="AN2939" s="28"/>
      <c r="AQ2939" s="24">
        <f t="shared" si="349"/>
        <v>1592.761563</v>
      </c>
      <c r="AS2939" s="47">
        <f t="shared" si="358"/>
        <v>305.55</v>
      </c>
      <c r="AU2939" s="20">
        <f t="shared" si="348"/>
        <v>1898.311563</v>
      </c>
      <c r="AW2939" s="20">
        <f t="shared" si="345"/>
        <v>-12.866061999999602</v>
      </c>
      <c r="AY2939" s="58">
        <v>60</v>
      </c>
    </row>
    <row r="2940" spans="1:51" x14ac:dyDescent="0.25">
      <c r="A2940" t="str">
        <f>VLOOKUP($B2940,'Cushing Balance'!$C$2:$E$500,3,TRUE)</f>
        <v>302017</v>
      </c>
      <c r="B2940" s="38">
        <v>42951</v>
      </c>
      <c r="C2940" s="32"/>
      <c r="D2940" s="136">
        <f>'ZE Download'!B367/1000</f>
        <v>280.606854</v>
      </c>
      <c r="E2940" s="179">
        <f>'ZE Download'!C367/1000</f>
        <v>160.79122899999999</v>
      </c>
      <c r="F2940" s="179">
        <f>'ZE Download'!D367/1000</f>
        <v>375.96054200000003</v>
      </c>
      <c r="G2940" s="28"/>
      <c r="H2940" s="179">
        <f>'ZE Download'!E367/1000</f>
        <v>93.463479000000007</v>
      </c>
      <c r="I2940" s="179">
        <f>'ZE Download'!F367/1000</f>
        <v>54.936707999999996</v>
      </c>
      <c r="J2940" s="179">
        <f>'ZE Download'!G367/1000</f>
        <v>237.92081200000001</v>
      </c>
      <c r="K2940" s="179">
        <f>'ZE Download'!H367/1000</f>
        <v>66.72897900000001</v>
      </c>
      <c r="L2940" s="179">
        <f>'ZE Download'!I367/1000</f>
        <v>34.414979000000002</v>
      </c>
      <c r="M2940" s="180">
        <f t="shared" si="360"/>
        <v>349.504479</v>
      </c>
      <c r="N2940" s="179">
        <f>'ZE Download'!K367/1000</f>
        <v>113.721417</v>
      </c>
      <c r="O2940" s="179">
        <f>'ZE Download'!L367/1000</f>
        <v>39.467832999999999</v>
      </c>
      <c r="P2940" s="179">
        <f>'ZE Download'!M367/1000</f>
        <v>50.483291999999999</v>
      </c>
      <c r="Q2940" s="179">
        <f>'ZE Download'!N367/1000</f>
        <v>7.8741250000000003</v>
      </c>
      <c r="R2940" s="179">
        <f>'ZE Download'!P367/1000</f>
        <v>0</v>
      </c>
      <c r="S2940" s="180">
        <f>'ZE Download'!J367/1000</f>
        <v>349.504479</v>
      </c>
      <c r="T2940" s="180">
        <f>-'ZE Download'!Z367/1000</f>
        <v>0</v>
      </c>
      <c r="V2940" s="24">
        <f t="shared" si="346"/>
        <v>1865.8747279999998</v>
      </c>
      <c r="X2940" s="5">
        <f t="shared" si="352"/>
        <v>77.899999999999991</v>
      </c>
      <c r="Z2940" s="20">
        <f t="shared" si="347"/>
        <v>1943.7747279999999</v>
      </c>
      <c r="AA2940" s="59">
        <f t="shared" si="361"/>
        <v>42951</v>
      </c>
      <c r="AB2940" s="136">
        <f>'ZE Download'!Q367/1000</f>
        <v>161.20064600000001</v>
      </c>
      <c r="AC2940" s="179">
        <f>'ZE Download'!R367/1000</f>
        <v>280.98874999999998</v>
      </c>
      <c r="AD2940" s="179">
        <f>'ZE Download'!S367/1000</f>
        <v>440.28535399999998</v>
      </c>
      <c r="AE2940" s="179">
        <f>'ZE Download'!T367/1000</f>
        <v>450.52449999999999</v>
      </c>
      <c r="AF2940" s="179">
        <f>'ZE Download'!U367/1000</f>
        <v>218.253354</v>
      </c>
      <c r="AG2940" s="179">
        <f>'ZE Download'!V367/1000</f>
        <v>0</v>
      </c>
      <c r="AH2940" s="179">
        <f>'ZE Download'!W367/1000</f>
        <v>96.437145999999998</v>
      </c>
      <c r="AI2940" s="28">
        <f t="shared" si="353"/>
        <v>0</v>
      </c>
      <c r="AJ2940" s="179">
        <f>'ZE Download'!X367/1000</f>
        <v>0.19325000000000001</v>
      </c>
      <c r="AK2940" s="179">
        <f t="shared" si="359"/>
        <v>0</v>
      </c>
      <c r="AL2940" s="35">
        <f>'ZE Download'!Y367/1000</f>
        <v>84.553708</v>
      </c>
      <c r="AM2940" s="35"/>
      <c r="AN2940" s="28"/>
      <c r="AQ2940" s="24">
        <f t="shared" si="349"/>
        <v>1732.4367079999997</v>
      </c>
      <c r="AS2940" s="47">
        <f t="shared" ref="AS2940:AS2948" si="362">315*0.97-50</f>
        <v>255.55</v>
      </c>
      <c r="AU2940" s="20">
        <f t="shared" si="348"/>
        <v>1987.9867079999997</v>
      </c>
      <c r="AW2940" s="20">
        <f t="shared" si="345"/>
        <v>15.788020000000188</v>
      </c>
      <c r="AY2940" s="58">
        <v>60</v>
      </c>
    </row>
    <row r="2941" spans="1:51" x14ac:dyDescent="0.25">
      <c r="A2941" t="str">
        <f>VLOOKUP($B2941,'Cushing Balance'!$C$2:$E$500,3,TRUE)</f>
        <v>312017</v>
      </c>
      <c r="B2941" s="38">
        <v>42952</v>
      </c>
      <c r="C2941" s="32"/>
      <c r="D2941" s="136">
        <f>'ZE Download'!B368/1000</f>
        <v>359.424396</v>
      </c>
      <c r="E2941" s="179">
        <f>'ZE Download'!C368/1000</f>
        <v>143.87579199999999</v>
      </c>
      <c r="F2941" s="179">
        <f>'ZE Download'!D368/1000</f>
        <v>407.31964600000003</v>
      </c>
      <c r="G2941" s="28"/>
      <c r="H2941" s="179">
        <f>'ZE Download'!E368/1000</f>
        <v>92.787791999999996</v>
      </c>
      <c r="I2941" s="179">
        <f>'ZE Download'!F368/1000</f>
        <v>38.568978999999999</v>
      </c>
      <c r="J2941" s="179">
        <f>'ZE Download'!G368/1000</f>
        <v>257.09687500000001</v>
      </c>
      <c r="K2941" s="179">
        <f>'ZE Download'!H368/1000</f>
        <v>53.715125</v>
      </c>
      <c r="L2941" s="179">
        <f>'ZE Download'!I368/1000</f>
        <v>34.617978999999998</v>
      </c>
      <c r="M2941" s="180">
        <f t="shared" si="360"/>
        <v>364.321417</v>
      </c>
      <c r="N2941" s="179">
        <f>'ZE Download'!K368/1000</f>
        <v>97.578604000000013</v>
      </c>
      <c r="O2941" s="179">
        <f>'ZE Download'!L368/1000</f>
        <v>38.059125000000002</v>
      </c>
      <c r="P2941" s="179">
        <f>'ZE Download'!M368/1000</f>
        <v>32.010396</v>
      </c>
      <c r="Q2941" s="179">
        <f>'ZE Download'!N368/1000</f>
        <v>6.6268120000000001</v>
      </c>
      <c r="R2941" s="179">
        <f>'ZE Download'!P368/1000</f>
        <v>0</v>
      </c>
      <c r="S2941" s="180">
        <f>'ZE Download'!J368/1000</f>
        <v>364.321417</v>
      </c>
      <c r="T2941" s="180">
        <f>-'ZE Download'!Z368/1000</f>
        <v>0</v>
      </c>
      <c r="V2941" s="24">
        <f t="shared" si="346"/>
        <v>1926.0029379999999</v>
      </c>
      <c r="X2941" s="5">
        <f t="shared" si="352"/>
        <v>77.899999999999991</v>
      </c>
      <c r="Z2941" s="20">
        <f t="shared" si="347"/>
        <v>2003.9029379999999</v>
      </c>
      <c r="AA2941" s="59">
        <f t="shared" si="361"/>
        <v>42952</v>
      </c>
      <c r="AB2941" s="136">
        <f>'ZE Download'!Q368/1000</f>
        <v>171.84704199999999</v>
      </c>
      <c r="AC2941" s="179">
        <f>'ZE Download'!R368/1000</f>
        <v>345.03254200000003</v>
      </c>
      <c r="AD2941" s="179">
        <f>'ZE Download'!S368/1000</f>
        <v>431.85008299999998</v>
      </c>
      <c r="AE2941" s="179">
        <f>'ZE Download'!T368/1000</f>
        <v>450.36570799999998</v>
      </c>
      <c r="AF2941" s="179">
        <f>'ZE Download'!U368/1000</f>
        <v>227.30695800000001</v>
      </c>
      <c r="AG2941" s="179">
        <f>'ZE Download'!V368/1000</f>
        <v>0</v>
      </c>
      <c r="AH2941" s="179">
        <f>'ZE Download'!W368/1000</f>
        <v>116.659812</v>
      </c>
      <c r="AI2941" s="28">
        <f t="shared" si="353"/>
        <v>0</v>
      </c>
      <c r="AJ2941" s="179">
        <f>'ZE Download'!X368/1000</f>
        <v>0.20547900000000002</v>
      </c>
      <c r="AK2941" s="179">
        <f t="shared" si="359"/>
        <v>0</v>
      </c>
      <c r="AL2941" s="35">
        <f>'ZE Download'!Y368/1000</f>
        <v>35.722875000000002</v>
      </c>
      <c r="AM2941" s="35"/>
      <c r="AN2941" s="28"/>
      <c r="AQ2941" s="24">
        <f t="shared" si="349"/>
        <v>1778.990499</v>
      </c>
      <c r="AS2941" s="47">
        <f t="shared" si="362"/>
        <v>255.55</v>
      </c>
      <c r="AU2941" s="20">
        <f t="shared" si="348"/>
        <v>2034.540499</v>
      </c>
      <c r="AW2941" s="20">
        <f t="shared" si="345"/>
        <v>29.362438999999995</v>
      </c>
      <c r="AY2941" s="58">
        <v>60</v>
      </c>
    </row>
    <row r="2942" spans="1:51" x14ac:dyDescent="0.25">
      <c r="A2942" t="str">
        <f>VLOOKUP($B2942,'Cushing Balance'!$C$2:$E$500,3,TRUE)</f>
        <v>312017</v>
      </c>
      <c r="B2942" s="38">
        <v>42953</v>
      </c>
      <c r="C2942" s="32"/>
      <c r="D2942" s="136">
        <f>'ZE Download'!B369/1000</f>
        <v>578.34243800000002</v>
      </c>
      <c r="E2942" s="179">
        <f>'ZE Download'!C369/1000</f>
        <v>161.50568799999999</v>
      </c>
      <c r="F2942" s="179">
        <f>'ZE Download'!D369/1000</f>
        <v>404.82443800000004</v>
      </c>
      <c r="G2942" s="28"/>
      <c r="H2942" s="179">
        <f>'ZE Download'!E369/1000</f>
        <v>93.643145999999987</v>
      </c>
      <c r="I2942" s="179">
        <f>'ZE Download'!F369/1000</f>
        <v>38.798729000000002</v>
      </c>
      <c r="J2942" s="179">
        <f>'ZE Download'!G369/1000</f>
        <v>237.789625</v>
      </c>
      <c r="K2942" s="179">
        <f>'ZE Download'!H369/1000</f>
        <v>66.123500000000007</v>
      </c>
      <c r="L2942" s="179">
        <f>'ZE Download'!I369/1000</f>
        <v>34.401353999999998</v>
      </c>
      <c r="M2942" s="180">
        <f t="shared" si="360"/>
        <v>387.66922899999997</v>
      </c>
      <c r="N2942" s="179">
        <f>'ZE Download'!K369/1000</f>
        <v>85.375749999999996</v>
      </c>
      <c r="O2942" s="179">
        <f>'ZE Download'!L369/1000</f>
        <v>39.668792000000003</v>
      </c>
      <c r="P2942" s="179">
        <f>'ZE Download'!M369/1000</f>
        <v>43.845979</v>
      </c>
      <c r="Q2942" s="179">
        <f>'ZE Download'!N369/1000</f>
        <v>8.1937920000000002</v>
      </c>
      <c r="R2942" s="179">
        <f>'ZE Download'!P369/1000</f>
        <v>0</v>
      </c>
      <c r="S2942" s="180">
        <f>'ZE Download'!J369/1000</f>
        <v>387.66922899999997</v>
      </c>
      <c r="T2942" s="180">
        <f>-'ZE Download'!Z369/1000</f>
        <v>0</v>
      </c>
      <c r="V2942" s="24">
        <f t="shared" si="346"/>
        <v>2180.18246</v>
      </c>
      <c r="X2942" s="5">
        <f t="shared" si="352"/>
        <v>77.899999999999991</v>
      </c>
      <c r="Z2942" s="20">
        <f t="shared" si="347"/>
        <v>2258.0824600000001</v>
      </c>
      <c r="AA2942" s="59">
        <f t="shared" si="361"/>
        <v>42953</v>
      </c>
      <c r="AB2942" s="136">
        <f>'ZE Download'!Q369/1000</f>
        <v>66.451374999999999</v>
      </c>
      <c r="AC2942" s="179">
        <f>'ZE Download'!R369/1000</f>
        <v>350.78691700000002</v>
      </c>
      <c r="AD2942" s="179">
        <f>'ZE Download'!S369/1000</f>
        <v>398.953396</v>
      </c>
      <c r="AE2942" s="179">
        <f>'ZE Download'!T369/1000</f>
        <v>424.06547899999998</v>
      </c>
      <c r="AF2942" s="179">
        <f>'ZE Download'!U369/1000</f>
        <v>220.336646</v>
      </c>
      <c r="AG2942" s="179">
        <f>'ZE Download'!V369/1000</f>
        <v>0</v>
      </c>
      <c r="AH2942" s="179">
        <f>'ZE Download'!W369/1000</f>
        <v>149.840979</v>
      </c>
      <c r="AI2942" s="28">
        <f t="shared" si="353"/>
        <v>0</v>
      </c>
      <c r="AJ2942" s="179">
        <f>'ZE Download'!X369/1000</f>
        <v>0.59760400000000002</v>
      </c>
      <c r="AK2942" s="179">
        <f t="shared" si="359"/>
        <v>0</v>
      </c>
      <c r="AL2942" s="35">
        <f>'ZE Download'!Y369/1000</f>
        <v>0</v>
      </c>
      <c r="AM2942" s="35"/>
      <c r="AN2942" s="28"/>
      <c r="AQ2942" s="24">
        <f t="shared" si="349"/>
        <v>1611.0323960000001</v>
      </c>
      <c r="AS2942" s="47">
        <f t="shared" si="362"/>
        <v>255.55</v>
      </c>
      <c r="AU2942" s="20">
        <f t="shared" si="348"/>
        <v>1866.582396</v>
      </c>
      <c r="AW2942" s="20">
        <f t="shared" si="345"/>
        <v>451.50006400000007</v>
      </c>
      <c r="AY2942" s="58">
        <v>60</v>
      </c>
    </row>
    <row r="2943" spans="1:51" x14ac:dyDescent="0.25">
      <c r="A2943" t="str">
        <f>VLOOKUP($B2943,'Cushing Balance'!$C$2:$E$500,3,TRUE)</f>
        <v>312017</v>
      </c>
      <c r="B2943" s="38">
        <v>42954</v>
      </c>
      <c r="C2943" s="32"/>
      <c r="D2943" s="136">
        <f>'ZE Download'!B370/1000</f>
        <v>206.08793800000001</v>
      </c>
      <c r="E2943" s="179">
        <f>'ZE Download'!C370/1000</f>
        <v>152.04833300000001</v>
      </c>
      <c r="F2943" s="179">
        <f>'ZE Download'!D370/1000</f>
        <v>389.94274999999999</v>
      </c>
      <c r="G2943" s="28"/>
      <c r="H2943" s="179">
        <f>'ZE Download'!E370/1000</f>
        <v>94.27822900000001</v>
      </c>
      <c r="I2943" s="179">
        <f>'ZE Download'!F370/1000</f>
        <v>32.853124999999999</v>
      </c>
      <c r="J2943" s="179">
        <f>'ZE Download'!G370/1000</f>
        <v>243.49297899999999</v>
      </c>
      <c r="K2943" s="179">
        <f>'ZE Download'!H370/1000</f>
        <v>63.083750000000002</v>
      </c>
      <c r="L2943" s="179">
        <f>'ZE Download'!I370/1000</f>
        <v>34.241042</v>
      </c>
      <c r="M2943" s="180">
        <f t="shared" si="360"/>
        <v>123.24214599999996</v>
      </c>
      <c r="N2943" s="179">
        <f>'ZE Download'!K370/1000</f>
        <v>98.088812000000004</v>
      </c>
      <c r="O2943" s="179">
        <f>'ZE Download'!L370/1000</f>
        <v>40.247042</v>
      </c>
      <c r="P2943" s="179">
        <f>'ZE Download'!M370/1000</f>
        <v>45.309125000000002</v>
      </c>
      <c r="Q2943" s="179">
        <f>'ZE Download'!N370/1000</f>
        <v>7.2419380000000002</v>
      </c>
      <c r="R2943" s="179">
        <f>'ZE Download'!P370/1000</f>
        <v>0</v>
      </c>
      <c r="S2943" s="180">
        <f>'ZE Download'!J370/1000</f>
        <v>313.67672899999997</v>
      </c>
      <c r="T2943" s="180">
        <f>-'ZE Download'!Z370/1000</f>
        <v>-190.434583</v>
      </c>
      <c r="V2943" s="24">
        <f t="shared" si="346"/>
        <v>1530.157209</v>
      </c>
      <c r="X2943" s="5">
        <f t="shared" si="352"/>
        <v>77.899999999999991</v>
      </c>
      <c r="Z2943" s="20">
        <f t="shared" si="347"/>
        <v>1608.0572090000001</v>
      </c>
      <c r="AA2943" s="59">
        <f t="shared" si="361"/>
        <v>42954</v>
      </c>
      <c r="AB2943" s="136">
        <f>'ZE Download'!Q370/1000</f>
        <v>124.510625</v>
      </c>
      <c r="AC2943" s="179">
        <f>'ZE Download'!R370/1000</f>
        <v>316.43712499999998</v>
      </c>
      <c r="AD2943" s="179">
        <f>'ZE Download'!S370/1000</f>
        <v>431.44375000000002</v>
      </c>
      <c r="AE2943" s="179">
        <f>'ZE Download'!T370/1000</f>
        <v>465.625542</v>
      </c>
      <c r="AF2943" s="179">
        <f>'ZE Download'!U370/1000</f>
        <v>218.57460399999999</v>
      </c>
      <c r="AG2943" s="179">
        <f>'ZE Download'!V370/1000</f>
        <v>0</v>
      </c>
      <c r="AH2943" s="179">
        <f>'ZE Download'!W370/1000</f>
        <v>134.57604199999997</v>
      </c>
      <c r="AI2943" s="28">
        <f t="shared" si="353"/>
        <v>0</v>
      </c>
      <c r="AJ2943" s="179">
        <f>'ZE Download'!X370/1000</f>
        <v>0.27550000000000002</v>
      </c>
      <c r="AK2943" s="179">
        <f t="shared" si="359"/>
        <v>0</v>
      </c>
      <c r="AL2943" s="35">
        <f>'ZE Download'!Y370/1000</f>
        <v>1.6837709999999999</v>
      </c>
      <c r="AM2943" s="35"/>
      <c r="AN2943" s="28"/>
      <c r="AQ2943" s="24">
        <f t="shared" si="349"/>
        <v>1693.1269589999997</v>
      </c>
      <c r="AS2943" s="47">
        <f t="shared" si="362"/>
        <v>255.55</v>
      </c>
      <c r="AU2943" s="20">
        <f t="shared" si="348"/>
        <v>1948.6769589999997</v>
      </c>
      <c r="AW2943" s="20">
        <f t="shared" si="345"/>
        <v>-280.61974999999961</v>
      </c>
      <c r="AY2943" s="58">
        <v>60</v>
      </c>
    </row>
    <row r="2944" spans="1:51" x14ac:dyDescent="0.25">
      <c r="A2944" t="str">
        <f>VLOOKUP($B2944,'Cushing Balance'!$C$2:$E$500,3,TRUE)</f>
        <v>312017</v>
      </c>
      <c r="B2944" s="38">
        <v>42955</v>
      </c>
      <c r="C2944" s="32"/>
      <c r="D2944" s="136">
        <f>'ZE Download'!B371/1000</f>
        <v>494.137271</v>
      </c>
      <c r="E2944" s="179">
        <f>'ZE Download'!C371/1000</f>
        <v>140.490938</v>
      </c>
      <c r="F2944" s="179">
        <f>'ZE Download'!D371/1000</f>
        <v>165.246938</v>
      </c>
      <c r="G2944" s="28"/>
      <c r="H2944" s="179">
        <f>'ZE Download'!E371/1000</f>
        <v>112.052167</v>
      </c>
      <c r="I2944" s="179">
        <f>'ZE Download'!F371/1000</f>
        <v>34.635832999999998</v>
      </c>
      <c r="J2944" s="179">
        <f>'ZE Download'!G371/1000</f>
        <v>245.840688</v>
      </c>
      <c r="K2944" s="179">
        <f>'ZE Download'!H371/1000</f>
        <v>63.610042</v>
      </c>
      <c r="L2944" s="179">
        <f>'ZE Download'!I371/1000</f>
        <v>34.382021000000002</v>
      </c>
      <c r="M2944" s="180">
        <f t="shared" si="360"/>
        <v>397.87102099999998</v>
      </c>
      <c r="N2944" s="179">
        <f>'ZE Download'!K371/1000</f>
        <v>99.543604000000002</v>
      </c>
      <c r="O2944" s="179">
        <f>'ZE Download'!L371/1000</f>
        <v>40.089292</v>
      </c>
      <c r="P2944" s="179">
        <f>'ZE Download'!M371/1000</f>
        <v>46.799896000000004</v>
      </c>
      <c r="Q2944" s="179">
        <f>'ZE Download'!N371/1000</f>
        <v>6.9038329999999997</v>
      </c>
      <c r="R2944" s="179">
        <f>'ZE Download'!P371/1000</f>
        <v>0</v>
      </c>
      <c r="S2944" s="180">
        <f>'ZE Download'!J371/1000</f>
        <v>397.87102099999998</v>
      </c>
      <c r="T2944" s="180">
        <f>-'ZE Download'!Z371/1000</f>
        <v>0</v>
      </c>
      <c r="V2944" s="24">
        <f t="shared" si="346"/>
        <v>1881.6035439999998</v>
      </c>
      <c r="X2944" s="5">
        <f t="shared" si="352"/>
        <v>77.899999999999991</v>
      </c>
      <c r="Z2944" s="20">
        <f t="shared" si="347"/>
        <v>1959.5035439999999</v>
      </c>
      <c r="AA2944" s="59">
        <f t="shared" si="361"/>
        <v>42955</v>
      </c>
      <c r="AB2944" s="136">
        <f>'ZE Download'!Q371/1000</f>
        <v>168.763521</v>
      </c>
      <c r="AC2944" s="179">
        <f>'ZE Download'!R371/1000</f>
        <v>307.55729200000002</v>
      </c>
      <c r="AD2944" s="179">
        <f>'ZE Download'!S371/1000</f>
        <v>436.294646</v>
      </c>
      <c r="AE2944" s="179">
        <f>'ZE Download'!T371/1000</f>
        <v>403.103542</v>
      </c>
      <c r="AF2944" s="179">
        <f>'ZE Download'!U371/1000</f>
        <v>222.58839600000002</v>
      </c>
      <c r="AG2944" s="179">
        <f>'ZE Download'!V371/1000</f>
        <v>0</v>
      </c>
      <c r="AH2944" s="179">
        <f>'ZE Download'!W371/1000</f>
        <v>61.006749999999997</v>
      </c>
      <c r="AI2944" s="28">
        <f t="shared" si="353"/>
        <v>0</v>
      </c>
      <c r="AJ2944" s="179">
        <f>'ZE Download'!X371/1000</f>
        <v>0</v>
      </c>
      <c r="AK2944" s="179">
        <f t="shared" si="359"/>
        <v>0</v>
      </c>
      <c r="AL2944" s="35">
        <f>'ZE Download'!Y371/1000</f>
        <v>5.1767920000000007</v>
      </c>
      <c r="AM2944" s="35"/>
      <c r="AN2944" s="28"/>
      <c r="AQ2944" s="24">
        <f t="shared" si="349"/>
        <v>1604.4909390000003</v>
      </c>
      <c r="AS2944" s="47">
        <f t="shared" si="362"/>
        <v>255.55</v>
      </c>
      <c r="AU2944" s="20">
        <f t="shared" si="348"/>
        <v>1860.0409390000002</v>
      </c>
      <c r="AW2944" s="20">
        <f t="shared" si="345"/>
        <v>159.46260499999971</v>
      </c>
      <c r="AY2944" s="58">
        <v>60</v>
      </c>
    </row>
    <row r="2945" spans="1:51" x14ac:dyDescent="0.25">
      <c r="A2945" t="str">
        <f>VLOOKUP($B2945,'Cushing Balance'!$C$2:$E$500,3,TRUE)</f>
        <v>312017</v>
      </c>
      <c r="B2945" s="38">
        <v>42956</v>
      </c>
      <c r="C2945" s="32"/>
      <c r="D2945" s="136">
        <f>'ZE Download'!B372/1000</f>
        <v>284.93662499999999</v>
      </c>
      <c r="E2945" s="179">
        <f>'ZE Download'!C372/1000</f>
        <v>147.07831200000001</v>
      </c>
      <c r="F2945" s="179">
        <f>'ZE Download'!D372/1000</f>
        <v>224.91050000000001</v>
      </c>
      <c r="G2945" s="28"/>
      <c r="H2945" s="179">
        <f>'ZE Download'!E372/1000</f>
        <v>91.972687999999991</v>
      </c>
      <c r="I2945" s="179">
        <f>'ZE Download'!F372/1000</f>
        <v>46.194853999999999</v>
      </c>
      <c r="J2945" s="179">
        <f>'ZE Download'!G372/1000</f>
        <v>240.742333</v>
      </c>
      <c r="K2945" s="179">
        <f>'ZE Download'!H372/1000</f>
        <v>68.828562000000005</v>
      </c>
      <c r="L2945" s="179">
        <f>'ZE Download'!I372/1000</f>
        <v>34.452832999999998</v>
      </c>
      <c r="M2945" s="180">
        <f t="shared" si="360"/>
        <v>400.58520799999997</v>
      </c>
      <c r="N2945" s="179">
        <f>'ZE Download'!K372/1000</f>
        <v>94.403812000000002</v>
      </c>
      <c r="O2945" s="179">
        <f>'ZE Download'!L372/1000</f>
        <v>39.611187999999999</v>
      </c>
      <c r="P2945" s="179">
        <f>'ZE Download'!M372/1000</f>
        <v>43.019396</v>
      </c>
      <c r="Q2945" s="179">
        <f>'ZE Download'!N372/1000</f>
        <v>7.06325</v>
      </c>
      <c r="R2945" s="179">
        <f>'ZE Download'!P372/1000</f>
        <v>0</v>
      </c>
      <c r="S2945" s="180">
        <f>'ZE Download'!J372/1000</f>
        <v>400.58520799999997</v>
      </c>
      <c r="T2945" s="180">
        <f>-'ZE Download'!Z372/1000</f>
        <v>0</v>
      </c>
      <c r="V2945" s="24">
        <f t="shared" si="346"/>
        <v>1723.7995609999998</v>
      </c>
      <c r="X2945" s="5">
        <f t="shared" si="352"/>
        <v>77.899999999999991</v>
      </c>
      <c r="Z2945" s="20">
        <f t="shared" si="347"/>
        <v>1801.6995609999999</v>
      </c>
      <c r="AA2945" s="59">
        <f t="shared" si="361"/>
        <v>42956</v>
      </c>
      <c r="AB2945" s="136">
        <f>'ZE Download'!Q372/1000</f>
        <v>177.29325</v>
      </c>
      <c r="AC2945" s="179">
        <f>'ZE Download'!R372/1000</f>
        <v>349.52210400000001</v>
      </c>
      <c r="AD2945" s="179">
        <f>'ZE Download'!S372/1000</f>
        <v>436.44877100000002</v>
      </c>
      <c r="AE2945" s="179">
        <f>'ZE Download'!T372/1000</f>
        <v>404.81341700000002</v>
      </c>
      <c r="AF2945" s="179">
        <f>'ZE Download'!U372/1000</f>
        <v>184.83072899999999</v>
      </c>
      <c r="AG2945" s="179">
        <f>'ZE Download'!V372/1000</f>
        <v>0</v>
      </c>
      <c r="AH2945" s="179">
        <f>'ZE Download'!W372/1000</f>
        <v>28.584417000000002</v>
      </c>
      <c r="AI2945" s="28">
        <f t="shared" si="353"/>
        <v>0</v>
      </c>
      <c r="AJ2945" s="179">
        <f>'ZE Download'!X372/1000</f>
        <v>0</v>
      </c>
      <c r="AK2945" s="179">
        <f t="shared" si="359"/>
        <v>0</v>
      </c>
      <c r="AL2945" s="35">
        <f>'ZE Download'!Y372/1000</f>
        <v>0</v>
      </c>
      <c r="AM2945" s="35"/>
      <c r="AN2945" s="28"/>
      <c r="AQ2945" s="24">
        <f t="shared" si="349"/>
        <v>1581.4926880000003</v>
      </c>
      <c r="AS2945" s="47">
        <f t="shared" si="362"/>
        <v>255.55</v>
      </c>
      <c r="AU2945" s="20">
        <f t="shared" si="348"/>
        <v>1837.0426880000002</v>
      </c>
      <c r="AW2945" s="20">
        <f t="shared" si="345"/>
        <v>24.656872999999678</v>
      </c>
      <c r="AY2945" s="58">
        <v>60</v>
      </c>
    </row>
    <row r="2946" spans="1:51" x14ac:dyDescent="0.25">
      <c r="A2946" t="str">
        <f>VLOOKUP($B2946,'Cushing Balance'!$C$2:$E$500,3,TRUE)</f>
        <v>312017</v>
      </c>
      <c r="B2946" s="38">
        <v>42957</v>
      </c>
      <c r="C2946" s="32"/>
      <c r="D2946" s="136">
        <f>'ZE Download'!B373/1000</f>
        <v>381.117729</v>
      </c>
      <c r="E2946" s="179">
        <f>'ZE Download'!C373/1000</f>
        <v>125.30333299999999</v>
      </c>
      <c r="F2946" s="179">
        <f>'ZE Download'!D373/1000</f>
        <v>409.42775</v>
      </c>
      <c r="G2946" s="28"/>
      <c r="H2946" s="179">
        <f>'ZE Download'!E373/1000</f>
        <v>91.871375</v>
      </c>
      <c r="I2946" s="179">
        <f>'ZE Download'!F373/1000</f>
        <v>59.602499999999999</v>
      </c>
      <c r="J2946" s="179">
        <f>'ZE Download'!G373/1000</f>
        <v>254.59231199999999</v>
      </c>
      <c r="K2946" s="179">
        <f>'ZE Download'!H373/1000</f>
        <v>62.507271000000003</v>
      </c>
      <c r="L2946" s="179">
        <f>'ZE Download'!I373/1000</f>
        <v>33.532978999999997</v>
      </c>
      <c r="M2946" s="180">
        <f t="shared" si="360"/>
        <v>391.96154200000001</v>
      </c>
      <c r="N2946" s="179">
        <f>'ZE Download'!K373/1000</f>
        <v>97.701125000000005</v>
      </c>
      <c r="O2946" s="179">
        <f>'ZE Download'!L373/1000</f>
        <v>39.127438000000005</v>
      </c>
      <c r="P2946" s="179">
        <f>'ZE Download'!M373/1000</f>
        <v>27.031582999999998</v>
      </c>
      <c r="Q2946" s="179">
        <f>'ZE Download'!N373/1000</f>
        <v>7.1625829999999997</v>
      </c>
      <c r="R2946" s="179">
        <f>'ZE Download'!P373/1000</f>
        <v>0</v>
      </c>
      <c r="S2946" s="180">
        <f>'ZE Download'!J373/1000</f>
        <v>391.96154200000001</v>
      </c>
      <c r="T2946" s="180">
        <f>-'ZE Download'!Z373/1000</f>
        <v>0</v>
      </c>
      <c r="V2946" s="24">
        <f t="shared" si="346"/>
        <v>1980.9395199999999</v>
      </c>
      <c r="X2946" s="5">
        <f t="shared" si="352"/>
        <v>77.899999999999991</v>
      </c>
      <c r="Z2946" s="20">
        <f t="shared" si="347"/>
        <v>2058.83952</v>
      </c>
      <c r="AA2946" s="59">
        <f t="shared" si="361"/>
        <v>42957</v>
      </c>
      <c r="AB2946" s="136">
        <f>'ZE Download'!Q373/1000</f>
        <v>171.77491699999999</v>
      </c>
      <c r="AC2946" s="179">
        <f>'ZE Download'!R373/1000</f>
        <v>358.88793800000002</v>
      </c>
      <c r="AD2946" s="179">
        <f>'ZE Download'!S373/1000</f>
        <v>395.8365</v>
      </c>
      <c r="AE2946" s="179">
        <f>'ZE Download'!T373/1000</f>
        <v>464.308875</v>
      </c>
      <c r="AF2946" s="179">
        <f>'ZE Download'!U373/1000</f>
        <v>218.394396</v>
      </c>
      <c r="AG2946" s="179">
        <f>'ZE Download'!V373/1000</f>
        <v>6.047167</v>
      </c>
      <c r="AH2946" s="179">
        <f>'ZE Download'!W373/1000</f>
        <v>64.098457999999994</v>
      </c>
      <c r="AI2946" s="28">
        <f t="shared" si="353"/>
        <v>0</v>
      </c>
      <c r="AJ2946" s="179">
        <f>'ZE Download'!X373/1000</f>
        <v>0</v>
      </c>
      <c r="AK2946" s="179">
        <f t="shared" si="359"/>
        <v>0</v>
      </c>
      <c r="AL2946" s="35">
        <f>'ZE Download'!Y373/1000</f>
        <v>51.384146000000001</v>
      </c>
      <c r="AM2946" s="35"/>
      <c r="AN2946" s="28"/>
      <c r="AQ2946" s="24">
        <f t="shared" si="349"/>
        <v>1730.732397</v>
      </c>
      <c r="AS2946" s="47">
        <f t="shared" si="362"/>
        <v>255.55</v>
      </c>
      <c r="AU2946" s="20">
        <f t="shared" si="348"/>
        <v>1986.2823969999999</v>
      </c>
      <c r="AW2946" s="20">
        <f t="shared" ref="AW2946:AW3009" si="363">Z2946-AU2946+AY2946</f>
        <v>147.55712300000005</v>
      </c>
      <c r="AY2946" s="58">
        <v>75</v>
      </c>
    </row>
    <row r="2947" spans="1:51" x14ac:dyDescent="0.25">
      <c r="A2947" t="str">
        <f>VLOOKUP($B2947,'Cushing Balance'!$C$2:$E$500,3,TRUE)</f>
        <v>312017</v>
      </c>
      <c r="B2947" s="38">
        <v>42958</v>
      </c>
      <c r="C2947" s="32"/>
      <c r="D2947" s="136">
        <f>'ZE Download'!B374/1000</f>
        <v>427.68941699999999</v>
      </c>
      <c r="E2947" s="179">
        <f>'ZE Download'!C374/1000</f>
        <v>88.955895999999996</v>
      </c>
      <c r="F2947" s="179">
        <f>'ZE Download'!D374/1000</f>
        <v>386.58208300000001</v>
      </c>
      <c r="G2947" s="28"/>
      <c r="H2947" s="179">
        <f>'ZE Download'!E374/1000</f>
        <v>92.175124999999994</v>
      </c>
      <c r="I2947" s="179">
        <f>'ZE Download'!F374/1000</f>
        <v>29.393729</v>
      </c>
      <c r="J2947" s="179">
        <f>'ZE Download'!G374/1000</f>
        <v>258.15629200000001</v>
      </c>
      <c r="K2947" s="179">
        <f>'ZE Download'!H374/1000</f>
        <v>65.858166999999995</v>
      </c>
      <c r="L2947" s="179">
        <f>'ZE Download'!I374/1000</f>
        <v>34.487791999999999</v>
      </c>
      <c r="M2947" s="180">
        <f t="shared" ref="M2947:M2978" si="364">S2947+T2947</f>
        <v>321.20433299999996</v>
      </c>
      <c r="N2947" s="179">
        <f>'ZE Download'!K374/1000</f>
        <v>30.317582999999999</v>
      </c>
      <c r="O2947" s="179">
        <f>'ZE Download'!L374/1000</f>
        <v>40.308042</v>
      </c>
      <c r="P2947" s="179">
        <f>'ZE Download'!M374/1000</f>
        <v>40.070104000000001</v>
      </c>
      <c r="Q2947" s="179">
        <f>'ZE Download'!N374/1000</f>
        <v>7.1098749999999997</v>
      </c>
      <c r="R2947" s="179">
        <f>'ZE Download'!P374/1000</f>
        <v>0</v>
      </c>
      <c r="S2947" s="180">
        <f>'ZE Download'!J374/1000</f>
        <v>321.20433299999996</v>
      </c>
      <c r="T2947" s="180">
        <f>-'ZE Download'!Z374/1000</f>
        <v>0</v>
      </c>
      <c r="V2947" s="24">
        <f t="shared" si="346"/>
        <v>1822.308438</v>
      </c>
      <c r="X2947" s="5">
        <f t="shared" si="352"/>
        <v>77.899999999999991</v>
      </c>
      <c r="Z2947" s="20">
        <f t="shared" si="347"/>
        <v>1900.2084380000001</v>
      </c>
      <c r="AA2947" s="59">
        <f t="shared" ref="AA2947:AA3009" si="365">B2947</f>
        <v>42958</v>
      </c>
      <c r="AB2947" s="136">
        <f>'ZE Download'!Q374/1000</f>
        <v>175.545042</v>
      </c>
      <c r="AC2947" s="179">
        <f>'ZE Download'!R374/1000</f>
        <v>355.47147899999999</v>
      </c>
      <c r="AD2947" s="179">
        <f>'ZE Download'!S374/1000</f>
        <v>442.260625</v>
      </c>
      <c r="AE2947" s="179">
        <f>'ZE Download'!T374/1000</f>
        <v>477.90968800000002</v>
      </c>
      <c r="AF2947" s="179">
        <f>'ZE Download'!U374/1000</f>
        <v>218.95197899999999</v>
      </c>
      <c r="AG2947" s="179">
        <f>'ZE Download'!V374/1000</f>
        <v>12.403499999999999</v>
      </c>
      <c r="AH2947" s="179">
        <f>'ZE Download'!W374/1000</f>
        <v>109.70554200000001</v>
      </c>
      <c r="AI2947" s="28">
        <f t="shared" si="353"/>
        <v>0</v>
      </c>
      <c r="AJ2947" s="179">
        <f>'ZE Download'!X374/1000</f>
        <v>1.5332999999999999E-2</v>
      </c>
      <c r="AK2947" s="179">
        <f t="shared" si="359"/>
        <v>0</v>
      </c>
      <c r="AL2947" s="35">
        <f>'ZE Download'!Y374/1000</f>
        <v>54.207417</v>
      </c>
      <c r="AM2947" s="35"/>
      <c r="AN2947" s="28"/>
      <c r="AQ2947" s="24">
        <f t="shared" si="349"/>
        <v>1846.470605</v>
      </c>
      <c r="AS2947" s="47">
        <f t="shared" si="362"/>
        <v>255.55</v>
      </c>
      <c r="AU2947" s="20">
        <f t="shared" si="348"/>
        <v>2102.0206050000002</v>
      </c>
      <c r="AW2947" s="20">
        <f t="shared" si="363"/>
        <v>-126.81216700000004</v>
      </c>
      <c r="AY2947" s="58">
        <v>75</v>
      </c>
    </row>
    <row r="2948" spans="1:51" x14ac:dyDescent="0.25">
      <c r="A2948" t="str">
        <f>VLOOKUP($B2948,'Cushing Balance'!$C$2:$E$500,3,TRUE)</f>
        <v>322017</v>
      </c>
      <c r="B2948" s="38">
        <v>42959</v>
      </c>
      <c r="C2948" s="32"/>
      <c r="D2948" s="136">
        <f>'ZE Download'!B375/1000</f>
        <v>265.98837500000002</v>
      </c>
      <c r="E2948" s="179">
        <f>'ZE Download'!C375/1000</f>
        <v>76.080083000000002</v>
      </c>
      <c r="F2948" s="179">
        <f>'ZE Download'!D375/1000</f>
        <v>326.43897900000002</v>
      </c>
      <c r="G2948" s="28"/>
      <c r="H2948" s="179">
        <f>'ZE Download'!E375/1000</f>
        <v>92.548062000000002</v>
      </c>
      <c r="I2948" s="179">
        <f>'ZE Download'!F375/1000</f>
        <v>29.777167000000002</v>
      </c>
      <c r="J2948" s="179">
        <f>'ZE Download'!G375/1000</f>
        <v>257.92097899999999</v>
      </c>
      <c r="K2948" s="179">
        <f>'ZE Download'!H375/1000</f>
        <v>67.139750000000006</v>
      </c>
      <c r="L2948" s="179">
        <f>'ZE Download'!I375/1000</f>
        <v>34.617958000000002</v>
      </c>
      <c r="M2948" s="180">
        <f t="shared" si="364"/>
        <v>157.63443699999999</v>
      </c>
      <c r="N2948" s="179">
        <f>'ZE Download'!K375/1000</f>
        <v>89.936479000000006</v>
      </c>
      <c r="O2948" s="179">
        <f>'ZE Download'!L375/1000</f>
        <v>40.282457999999998</v>
      </c>
      <c r="P2948" s="179">
        <f>'ZE Download'!M375/1000</f>
        <v>44.429417000000001</v>
      </c>
      <c r="Q2948" s="179">
        <f>'ZE Download'!N375/1000</f>
        <v>5.5839379999999998</v>
      </c>
      <c r="R2948" s="179">
        <f>'ZE Download'!P375/1000</f>
        <v>0</v>
      </c>
      <c r="S2948" s="180">
        <f>'ZE Download'!J375/1000</f>
        <v>231.74137500000001</v>
      </c>
      <c r="T2948" s="180">
        <f>-'ZE Download'!Z375/1000</f>
        <v>-74.106938</v>
      </c>
      <c r="V2948" s="24">
        <f t="shared" si="346"/>
        <v>1488.3780819999997</v>
      </c>
      <c r="X2948" s="5">
        <f t="shared" si="352"/>
        <v>77.899999999999991</v>
      </c>
      <c r="Z2948" s="20">
        <f t="shared" si="347"/>
        <v>1566.2780819999998</v>
      </c>
      <c r="AA2948" s="59">
        <f>B2948</f>
        <v>42959</v>
      </c>
      <c r="AB2948" s="136">
        <f>'ZE Download'!Q375/1000</f>
        <v>173.54166699999999</v>
      </c>
      <c r="AC2948" s="179">
        <f>'ZE Download'!R375/1000</f>
        <v>339.30339600000002</v>
      </c>
      <c r="AD2948" s="179">
        <f>'ZE Download'!S375/1000</f>
        <v>427.19522899999998</v>
      </c>
      <c r="AE2948" s="179">
        <f>'ZE Download'!T375/1000</f>
        <v>447.46449999999999</v>
      </c>
      <c r="AF2948" s="179">
        <f>'ZE Download'!U375/1000</f>
        <v>219.066562</v>
      </c>
      <c r="AG2948" s="179">
        <f>'ZE Download'!V375/1000</f>
        <v>21.878457999999998</v>
      </c>
      <c r="AH2948" s="179">
        <f>'ZE Download'!W375/1000</f>
        <v>160.11333300000001</v>
      </c>
      <c r="AI2948" s="28">
        <f t="shared" si="353"/>
        <v>0</v>
      </c>
      <c r="AJ2948" s="179">
        <f>'ZE Download'!X375/1000</f>
        <v>0</v>
      </c>
      <c r="AK2948" s="179">
        <f t="shared" si="359"/>
        <v>0</v>
      </c>
      <c r="AL2948" s="35">
        <f>'ZE Download'!Y375/1000</f>
        <v>6.8457079999999992</v>
      </c>
      <c r="AM2948" s="35"/>
      <c r="AN2948" s="28"/>
      <c r="AQ2948" s="24">
        <f t="shared" si="349"/>
        <v>1795.4088529999999</v>
      </c>
      <c r="AS2948" s="47">
        <f t="shared" si="362"/>
        <v>255.55</v>
      </c>
      <c r="AU2948" s="20">
        <f t="shared" si="348"/>
        <v>2050.9588530000001</v>
      </c>
      <c r="AW2948" s="20">
        <f t="shared" si="363"/>
        <v>-409.68077100000028</v>
      </c>
      <c r="AY2948" s="58">
        <v>75</v>
      </c>
    </row>
    <row r="2949" spans="1:51" x14ac:dyDescent="0.25">
      <c r="A2949" t="str">
        <f>VLOOKUP($B2949,'Cushing Balance'!$C$2:$E$500,3,TRUE)</f>
        <v>322017</v>
      </c>
      <c r="B2949" s="38">
        <v>42960</v>
      </c>
      <c r="C2949" s="32"/>
      <c r="D2949" s="136">
        <f>'ZE Download'!B376/1000</f>
        <v>358.99404200000004</v>
      </c>
      <c r="E2949" s="179">
        <f>'ZE Download'!C376/1000</f>
        <v>44.844292000000003</v>
      </c>
      <c r="F2949" s="179">
        <f>'ZE Download'!D376/1000</f>
        <v>190.564604</v>
      </c>
      <c r="G2949" s="28"/>
      <c r="H2949" s="179">
        <f>'ZE Download'!E376/1000</f>
        <v>93.972791999999998</v>
      </c>
      <c r="I2949" s="179">
        <f>'ZE Download'!F376/1000</f>
        <v>26.796396000000001</v>
      </c>
      <c r="J2949" s="179">
        <f>'ZE Download'!G376/1000</f>
        <v>248.52045800000002</v>
      </c>
      <c r="K2949" s="179">
        <f>'ZE Download'!H376/1000</f>
        <v>68.327438000000001</v>
      </c>
      <c r="L2949" s="179">
        <f>'ZE Download'!I376/1000</f>
        <v>34.774646000000004</v>
      </c>
      <c r="M2949" s="180">
        <f t="shared" si="364"/>
        <v>174.47729200000001</v>
      </c>
      <c r="N2949" s="179">
        <f>'ZE Download'!K376/1000</f>
        <v>115.23860400000001</v>
      </c>
      <c r="O2949" s="179">
        <f>'ZE Download'!L376/1000</f>
        <v>39.755561999999998</v>
      </c>
      <c r="P2949" s="179">
        <f>'ZE Download'!M376/1000</f>
        <v>27.924875</v>
      </c>
      <c r="Q2949" s="179">
        <f>'ZE Download'!N376/1000</f>
        <v>7.0999379999999999</v>
      </c>
      <c r="R2949" s="179">
        <f>'ZE Download'!P376/1000</f>
        <v>0</v>
      </c>
      <c r="S2949" s="180">
        <f>'ZE Download'!J376/1000</f>
        <v>251.140625</v>
      </c>
      <c r="T2949" s="180">
        <f>-'ZE Download'!Z376/1000</f>
        <v>-76.663332999999994</v>
      </c>
      <c r="V2949" s="24">
        <f t="shared" si="346"/>
        <v>1431.2909390000002</v>
      </c>
      <c r="X2949" s="5">
        <f t="shared" si="352"/>
        <v>77.899999999999991</v>
      </c>
      <c r="Z2949" s="20">
        <f t="shared" si="347"/>
        <v>1509.1909390000003</v>
      </c>
      <c r="AA2949" s="59">
        <f>B2949</f>
        <v>42960</v>
      </c>
      <c r="AB2949" s="136">
        <f>'ZE Download'!Q376/1000</f>
        <v>176.88437500000001</v>
      </c>
      <c r="AC2949" s="179">
        <f>'ZE Download'!R376/1000</f>
        <v>359.698958</v>
      </c>
      <c r="AD2949" s="179">
        <f>'ZE Download'!S376/1000</f>
        <v>449.95920799999999</v>
      </c>
      <c r="AE2949" s="179">
        <f>'ZE Download'!T376/1000</f>
        <v>347.93214599999999</v>
      </c>
      <c r="AF2949" s="179">
        <f>'ZE Download'!U376/1000</f>
        <v>207.912812</v>
      </c>
      <c r="AG2949" s="179">
        <f>'ZE Download'!V376/1000</f>
        <v>19.630958</v>
      </c>
      <c r="AH2949" s="179">
        <f>'ZE Download'!W376/1000</f>
        <v>159.71016699999998</v>
      </c>
      <c r="AI2949" s="28">
        <f t="shared" si="353"/>
        <v>0</v>
      </c>
      <c r="AJ2949" s="179">
        <f>'ZE Download'!X376/1000</f>
        <v>0</v>
      </c>
      <c r="AK2949" s="179">
        <f t="shared" si="359"/>
        <v>0</v>
      </c>
      <c r="AL2949" s="35">
        <f>'ZE Download'!Y376/1000</f>
        <v>1.7159790000000001</v>
      </c>
      <c r="AM2949" s="35"/>
      <c r="AN2949" s="28"/>
      <c r="AQ2949" s="24">
        <f t="shared" si="349"/>
        <v>1723.4446029999999</v>
      </c>
      <c r="AS2949" s="47">
        <f t="shared" si="358"/>
        <v>305.55</v>
      </c>
      <c r="AU2949" s="20">
        <f t="shared" si="348"/>
        <v>2028.9946029999999</v>
      </c>
      <c r="AW2949" s="20">
        <f t="shared" si="363"/>
        <v>-444.80366399999957</v>
      </c>
      <c r="AY2949" s="58">
        <v>75</v>
      </c>
    </row>
    <row r="2950" spans="1:51" x14ac:dyDescent="0.25">
      <c r="A2950" t="str">
        <f>VLOOKUP($B2950,'Cushing Balance'!$C$2:$E$500,3,TRUE)</f>
        <v>322017</v>
      </c>
      <c r="B2950" s="38">
        <v>42961</v>
      </c>
      <c r="C2950" s="32"/>
      <c r="D2950" s="136">
        <f>'ZE Download'!B377/1000</f>
        <v>54.207811999999997</v>
      </c>
      <c r="E2950" s="179">
        <f>'ZE Download'!C377/1000</f>
        <v>131.18439600000002</v>
      </c>
      <c r="F2950" s="179">
        <f>'ZE Download'!D377/1000</f>
        <v>409.54106199999995</v>
      </c>
      <c r="G2950" s="28"/>
      <c r="H2950" s="179">
        <f>'ZE Download'!E377/1000</f>
        <v>95.085354000000009</v>
      </c>
      <c r="I2950" s="179">
        <f>'ZE Download'!F377/1000</f>
        <v>34.407188000000005</v>
      </c>
      <c r="J2950" s="179">
        <f>'ZE Download'!G377/1000</f>
        <v>259.37233300000003</v>
      </c>
      <c r="K2950" s="179">
        <f>'ZE Download'!H377/1000</f>
        <v>64.818749999999994</v>
      </c>
      <c r="L2950" s="179">
        <f>'ZE Download'!I377/1000</f>
        <v>34.594957999999998</v>
      </c>
      <c r="M2950" s="180">
        <f t="shared" si="364"/>
        <v>360.91231199999999</v>
      </c>
      <c r="N2950" s="179">
        <f>'ZE Download'!K377/1000</f>
        <v>107.25479199999999</v>
      </c>
      <c r="O2950" s="179">
        <f>'ZE Download'!L377/1000</f>
        <v>39.722667000000001</v>
      </c>
      <c r="P2950" s="179">
        <f>'ZE Download'!M377/1000</f>
        <v>21.468707999999999</v>
      </c>
      <c r="Q2950" s="179">
        <f>'ZE Download'!N377/1000</f>
        <v>7.8598119999999998</v>
      </c>
      <c r="R2950" s="179">
        <f>'ZE Download'!P377/1000</f>
        <v>0</v>
      </c>
      <c r="S2950" s="180">
        <f>'ZE Download'!J377/1000</f>
        <v>360.91231199999999</v>
      </c>
      <c r="T2950" s="180">
        <f>-'ZE Download'!Z377/1000</f>
        <v>0</v>
      </c>
      <c r="V2950" s="24">
        <f t="shared" si="346"/>
        <v>1620.4301439999999</v>
      </c>
      <c r="X2950" s="5">
        <f t="shared" si="352"/>
        <v>77.899999999999991</v>
      </c>
      <c r="Z2950" s="20">
        <f t="shared" si="347"/>
        <v>1698.330144</v>
      </c>
      <c r="AA2950" s="59">
        <f>B2950</f>
        <v>42961</v>
      </c>
      <c r="AB2950" s="136">
        <f>'ZE Download'!Q377/1000</f>
        <v>162.241771</v>
      </c>
      <c r="AC2950" s="179">
        <f>'ZE Download'!R377/1000</f>
        <v>368.59147899999999</v>
      </c>
      <c r="AD2950" s="179">
        <f>'ZE Download'!S377/1000</f>
        <v>448.70783299999999</v>
      </c>
      <c r="AE2950" s="179">
        <f>'ZE Download'!T377/1000</f>
        <v>435.109667</v>
      </c>
      <c r="AF2950" s="179">
        <f>'ZE Download'!U377/1000</f>
        <v>215.85454199999998</v>
      </c>
      <c r="AG2950" s="179">
        <f>'ZE Download'!V377/1000</f>
        <v>15.394688</v>
      </c>
      <c r="AH2950" s="179">
        <f>'ZE Download'!W377/1000</f>
        <v>145.57683300000002</v>
      </c>
      <c r="AI2950" s="28">
        <f t="shared" si="353"/>
        <v>0</v>
      </c>
      <c r="AJ2950" s="179">
        <f>'ZE Download'!X377/1000</f>
        <v>7.3749999999999996E-3</v>
      </c>
      <c r="AK2950" s="179">
        <f t="shared" si="359"/>
        <v>0</v>
      </c>
      <c r="AL2950" s="35">
        <f>'ZE Download'!Y377/1000</f>
        <v>5.5191879999999998</v>
      </c>
      <c r="AM2950" s="35"/>
      <c r="AN2950" s="28"/>
      <c r="AQ2950" s="24">
        <f t="shared" si="349"/>
        <v>1797.0033760000001</v>
      </c>
      <c r="AS2950" s="47">
        <f t="shared" si="358"/>
        <v>305.55</v>
      </c>
      <c r="AU2950" s="20">
        <f t="shared" si="348"/>
        <v>2102.5533760000003</v>
      </c>
      <c r="AW2950" s="20">
        <f t="shared" si="363"/>
        <v>-329.22323200000028</v>
      </c>
      <c r="AY2950" s="58">
        <v>75</v>
      </c>
    </row>
    <row r="2951" spans="1:51" x14ac:dyDescent="0.25">
      <c r="A2951" t="str">
        <f>VLOOKUP($B2951,'Cushing Balance'!$C$2:$E$500,3,TRUE)</f>
        <v>322017</v>
      </c>
      <c r="B2951" s="38">
        <v>42962</v>
      </c>
      <c r="C2951" s="32"/>
      <c r="D2951" s="136">
        <f>'ZE Download'!B378/1000</f>
        <v>0</v>
      </c>
      <c r="E2951" s="179">
        <f>'ZE Download'!C378/1000</f>
        <v>132.922021</v>
      </c>
      <c r="F2951" s="179">
        <f>'ZE Download'!D378/1000</f>
        <v>421.43087500000001</v>
      </c>
      <c r="G2951" s="28"/>
      <c r="H2951" s="179">
        <f>'ZE Download'!E378/1000</f>
        <v>118.639833</v>
      </c>
      <c r="I2951" s="179">
        <f>'ZE Download'!F378/1000</f>
        <v>39.624896</v>
      </c>
      <c r="J2951" s="179">
        <f>'ZE Download'!G378/1000</f>
        <v>252.85475</v>
      </c>
      <c r="K2951" s="179">
        <f>'ZE Download'!H378/1000</f>
        <v>69.231854000000013</v>
      </c>
      <c r="L2951" s="179">
        <f>'ZE Download'!I378/1000</f>
        <v>34.424875</v>
      </c>
      <c r="M2951" s="180">
        <f t="shared" si="364"/>
        <v>378.45864599999999</v>
      </c>
      <c r="N2951" s="179">
        <f>'ZE Download'!K378/1000</f>
        <v>94.147812000000002</v>
      </c>
      <c r="O2951" s="179">
        <f>'ZE Download'!L378/1000</f>
        <v>38.464792000000003</v>
      </c>
      <c r="P2951" s="179">
        <f>'ZE Download'!M378/1000</f>
        <v>42.889479000000001</v>
      </c>
      <c r="Q2951" s="179">
        <f>'ZE Download'!N378/1000</f>
        <v>8.3755000000000006</v>
      </c>
      <c r="R2951" s="179">
        <f>'ZE Download'!P378/1000</f>
        <v>0</v>
      </c>
      <c r="S2951" s="180">
        <f>'ZE Download'!J378/1000</f>
        <v>378.45864599999999</v>
      </c>
      <c r="T2951" s="180">
        <f>-'ZE Download'!Z378/1000</f>
        <v>0</v>
      </c>
      <c r="V2951" s="24">
        <f t="shared" si="346"/>
        <v>1631.4653329999999</v>
      </c>
      <c r="X2951" s="5">
        <f t="shared" si="352"/>
        <v>77.899999999999991</v>
      </c>
      <c r="Z2951" s="20">
        <f t="shared" si="347"/>
        <v>1709.365333</v>
      </c>
      <c r="AA2951" s="59">
        <f t="shared" si="365"/>
        <v>42962</v>
      </c>
      <c r="AB2951" s="136">
        <f>'ZE Download'!Q378/1000</f>
        <v>155.98829199999997</v>
      </c>
      <c r="AC2951" s="179">
        <f>'ZE Download'!R378/1000</f>
        <v>328.88968800000004</v>
      </c>
      <c r="AD2951" s="179">
        <f>'ZE Download'!S378/1000</f>
        <v>435.79008299999998</v>
      </c>
      <c r="AE2951" s="179">
        <f>'ZE Download'!T378/1000</f>
        <v>394.83770799999996</v>
      </c>
      <c r="AF2951" s="179">
        <f>'ZE Download'!U378/1000</f>
        <v>218.24322899999999</v>
      </c>
      <c r="AG2951" s="179">
        <f>'ZE Download'!V378/1000</f>
        <v>0</v>
      </c>
      <c r="AH2951" s="179">
        <f>'ZE Download'!W378/1000</f>
        <v>100.511208</v>
      </c>
      <c r="AI2951" s="28">
        <f t="shared" si="353"/>
        <v>0</v>
      </c>
      <c r="AJ2951" s="179">
        <f>'ZE Download'!X378/1000</f>
        <v>1.155646</v>
      </c>
      <c r="AK2951" s="179">
        <f t="shared" si="359"/>
        <v>0</v>
      </c>
      <c r="AL2951" s="35">
        <f>'ZE Download'!Y378/1000</f>
        <v>0</v>
      </c>
      <c r="AM2951" s="35"/>
      <c r="AN2951" s="28"/>
      <c r="AQ2951" s="24">
        <f t="shared" si="349"/>
        <v>1635.4158539999996</v>
      </c>
      <c r="AS2951" s="47">
        <f t="shared" si="358"/>
        <v>305.55</v>
      </c>
      <c r="AU2951" s="20">
        <f t="shared" si="348"/>
        <v>1940.9658539999996</v>
      </c>
      <c r="AW2951" s="20">
        <f t="shared" si="363"/>
        <v>-156.60052099999962</v>
      </c>
      <c r="AY2951" s="58">
        <v>75</v>
      </c>
    </row>
    <row r="2952" spans="1:51" x14ac:dyDescent="0.25">
      <c r="A2952" t="str">
        <f>VLOOKUP($B2952,'Cushing Balance'!$C$2:$E$500,3,TRUE)</f>
        <v>322017</v>
      </c>
      <c r="B2952" s="38">
        <v>42963</v>
      </c>
      <c r="C2952" s="32"/>
      <c r="D2952" s="136">
        <f>'ZE Download'!B379/1000</f>
        <v>477.53139600000003</v>
      </c>
      <c r="E2952" s="179">
        <f>'ZE Download'!C379/1000</f>
        <v>119.9695</v>
      </c>
      <c r="F2952" s="179">
        <f>'ZE Download'!D379/1000</f>
        <v>409.11450000000002</v>
      </c>
      <c r="G2952" s="28"/>
      <c r="H2952" s="179">
        <f>'ZE Download'!E379/1000</f>
        <v>96.261270999999994</v>
      </c>
      <c r="I2952" s="179">
        <f>'ZE Download'!F379/1000</f>
        <v>50.238875</v>
      </c>
      <c r="J2952" s="179">
        <f>'ZE Download'!G379/1000</f>
        <v>256.73445800000002</v>
      </c>
      <c r="K2952" s="179">
        <f>'ZE Download'!H379/1000</f>
        <v>71.952792000000002</v>
      </c>
      <c r="L2952" s="179">
        <f>'ZE Download'!I379/1000</f>
        <v>34.793520999999998</v>
      </c>
      <c r="M2952" s="180">
        <f t="shared" si="364"/>
        <v>94.98593799999999</v>
      </c>
      <c r="N2952" s="179">
        <f>'ZE Download'!K379/1000</f>
        <v>94.008979000000011</v>
      </c>
      <c r="O2952" s="179">
        <f>'ZE Download'!L379/1000</f>
        <v>39.213833000000001</v>
      </c>
      <c r="P2952" s="179">
        <f>'ZE Download'!M379/1000</f>
        <v>47.117958000000002</v>
      </c>
      <c r="Q2952" s="179">
        <f>'ZE Download'!N379/1000</f>
        <v>6.1132499999999999</v>
      </c>
      <c r="R2952" s="179">
        <f>'ZE Download'!P379/1000</f>
        <v>0</v>
      </c>
      <c r="S2952" s="180">
        <f>'ZE Download'!J379/1000</f>
        <v>94.98593799999999</v>
      </c>
      <c r="T2952" s="180">
        <f>-'ZE Download'!Z379/1000</f>
        <v>0</v>
      </c>
      <c r="V2952" s="24">
        <f t="shared" si="346"/>
        <v>1798.0362710000002</v>
      </c>
      <c r="X2952" s="5">
        <f t="shared" si="352"/>
        <v>77.899999999999991</v>
      </c>
      <c r="Z2952" s="20">
        <f t="shared" si="347"/>
        <v>1875.9362710000003</v>
      </c>
      <c r="AA2952" s="59">
        <f t="shared" si="365"/>
        <v>42963</v>
      </c>
      <c r="AB2952" s="136">
        <f>'ZE Download'!Q379/1000</f>
        <v>174.81308300000001</v>
      </c>
      <c r="AC2952" s="179">
        <f>'ZE Download'!R379/1000</f>
        <v>354.10681199999999</v>
      </c>
      <c r="AD2952" s="179">
        <f>'ZE Download'!S379/1000</f>
        <v>416.66454200000004</v>
      </c>
      <c r="AE2952" s="179">
        <f>'ZE Download'!T379/1000</f>
        <v>388.40004200000004</v>
      </c>
      <c r="AF2952" s="179">
        <f>'ZE Download'!U379/1000</f>
        <v>215.67656200000002</v>
      </c>
      <c r="AG2952" s="179">
        <f>'ZE Download'!V379/1000</f>
        <v>4.9832079999999994</v>
      </c>
      <c r="AH2952" s="179">
        <f>'ZE Download'!W379/1000</f>
        <v>100.71118799999999</v>
      </c>
      <c r="AI2952" s="28">
        <f t="shared" si="353"/>
        <v>0</v>
      </c>
      <c r="AJ2952" s="179">
        <f>'ZE Download'!X379/1000</f>
        <v>2.5960210000000004</v>
      </c>
      <c r="AK2952" s="179">
        <f t="shared" si="359"/>
        <v>0</v>
      </c>
      <c r="AL2952" s="35">
        <f>'ZE Download'!Y379/1000</f>
        <v>19.540478999999998</v>
      </c>
      <c r="AM2952" s="35"/>
      <c r="AN2952" s="28"/>
      <c r="AQ2952" s="24">
        <f t="shared" si="349"/>
        <v>1677.4919370000002</v>
      </c>
      <c r="AS2952" s="47">
        <f t="shared" si="358"/>
        <v>305.55</v>
      </c>
      <c r="AU2952" s="20">
        <f t="shared" si="348"/>
        <v>1983.0419370000002</v>
      </c>
      <c r="AW2952" s="20">
        <f t="shared" si="363"/>
        <v>-32.105665999999928</v>
      </c>
      <c r="AY2952" s="58">
        <v>75</v>
      </c>
    </row>
    <row r="2953" spans="1:51" x14ac:dyDescent="0.25">
      <c r="A2953" t="str">
        <f>VLOOKUP($B2953,'Cushing Balance'!$C$2:$E$500,3,TRUE)</f>
        <v>322017</v>
      </c>
      <c r="B2953" s="38">
        <v>42964</v>
      </c>
      <c r="C2953" s="32"/>
      <c r="D2953" s="136">
        <f>'ZE Download'!B380/1000</f>
        <v>495.33456199999995</v>
      </c>
      <c r="E2953" s="179">
        <f>'ZE Download'!C380/1000</f>
        <v>68.460291999999995</v>
      </c>
      <c r="F2953" s="179">
        <f>'ZE Download'!D380/1000</f>
        <v>413.43056199999995</v>
      </c>
      <c r="G2953" s="28"/>
      <c r="H2953" s="179">
        <f>'ZE Download'!E380/1000</f>
        <v>94.508812000000006</v>
      </c>
      <c r="I2953" s="179">
        <f>'ZE Download'!F380/1000</f>
        <v>57.825103999999996</v>
      </c>
      <c r="J2953" s="179">
        <f>'ZE Download'!G380/1000</f>
        <v>265.00291700000002</v>
      </c>
      <c r="K2953" s="179">
        <f>'ZE Download'!H380/1000</f>
        <v>62.314771</v>
      </c>
      <c r="L2953" s="179">
        <f>'ZE Download'!I380/1000</f>
        <v>34.200438000000005</v>
      </c>
      <c r="M2953" s="180">
        <f t="shared" si="364"/>
        <v>219.32235400000005</v>
      </c>
      <c r="N2953" s="179">
        <f>'ZE Download'!K380/1000</f>
        <v>103.07270800000001</v>
      </c>
      <c r="O2953" s="179">
        <f>'ZE Download'!L380/1000</f>
        <v>39.789332999999999</v>
      </c>
      <c r="P2953" s="179">
        <f>'ZE Download'!M380/1000</f>
        <v>43.282353999999998</v>
      </c>
      <c r="Q2953" s="179">
        <f>'ZE Download'!N380/1000</f>
        <v>6.9209170000000002</v>
      </c>
      <c r="R2953" s="179">
        <f>'ZE Download'!P380/1000</f>
        <v>0</v>
      </c>
      <c r="S2953" s="180">
        <f>'ZE Download'!J380/1000</f>
        <v>353.38577100000003</v>
      </c>
      <c r="T2953" s="180">
        <f>-'ZE Download'!Z380/1000</f>
        <v>-134.06341699999999</v>
      </c>
      <c r="V2953" s="24">
        <f t="shared" si="346"/>
        <v>1903.4651240000001</v>
      </c>
      <c r="X2953" s="5">
        <f t="shared" si="352"/>
        <v>77.899999999999991</v>
      </c>
      <c r="Z2953" s="20">
        <f t="shared" si="347"/>
        <v>1981.3651240000002</v>
      </c>
      <c r="AA2953" s="59">
        <f t="shared" si="365"/>
        <v>42964</v>
      </c>
      <c r="AB2953" s="136">
        <f>'ZE Download'!Q380/1000</f>
        <v>176.83764600000001</v>
      </c>
      <c r="AC2953" s="179">
        <f>'ZE Download'!R380/1000</f>
        <v>357.38258300000001</v>
      </c>
      <c r="AD2953" s="179">
        <f>'ZE Download'!S380/1000</f>
        <v>418.12316700000002</v>
      </c>
      <c r="AE2953" s="179">
        <f>'ZE Download'!T380/1000</f>
        <v>312.692792</v>
      </c>
      <c r="AF2953" s="179">
        <f>'ZE Download'!U380/1000</f>
        <v>219.19910400000001</v>
      </c>
      <c r="AG2953" s="179">
        <f>'ZE Download'!V380/1000</f>
        <v>23.827853999999999</v>
      </c>
      <c r="AH2953" s="179">
        <f>'ZE Download'!W380/1000</f>
        <v>106.15497900000001</v>
      </c>
      <c r="AI2953" s="28">
        <f t="shared" si="353"/>
        <v>0</v>
      </c>
      <c r="AJ2953" s="179">
        <f>'ZE Download'!X380/1000</f>
        <v>2.0069170000000001</v>
      </c>
      <c r="AK2953" s="179">
        <f t="shared" si="359"/>
        <v>0</v>
      </c>
      <c r="AL2953" s="35">
        <f>'ZE Download'!Y380/1000</f>
        <v>3.4212289999999999</v>
      </c>
      <c r="AM2953" s="35"/>
      <c r="AN2953" s="28"/>
      <c r="AQ2953" s="24">
        <f t="shared" si="349"/>
        <v>1619.6462709999998</v>
      </c>
      <c r="AS2953" s="47">
        <f t="shared" si="358"/>
        <v>305.55</v>
      </c>
      <c r="AU2953" s="20">
        <f t="shared" si="348"/>
        <v>1925.1962709999998</v>
      </c>
      <c r="AW2953" s="20">
        <f t="shared" si="363"/>
        <v>131.16885300000035</v>
      </c>
      <c r="AY2953" s="58">
        <v>75</v>
      </c>
    </row>
    <row r="2954" spans="1:51" x14ac:dyDescent="0.25">
      <c r="A2954" t="str">
        <f>VLOOKUP($B2954,'Cushing Balance'!$C$2:$E$500,3,TRUE)</f>
        <v>322017</v>
      </c>
      <c r="B2954" s="38">
        <v>42965</v>
      </c>
      <c r="C2954" s="32"/>
      <c r="D2954" s="136">
        <f>'ZE Download'!B381/1000</f>
        <v>419.16952100000003</v>
      </c>
      <c r="E2954" s="179">
        <f>'ZE Download'!C381/1000</f>
        <v>56.511499999999998</v>
      </c>
      <c r="F2954" s="179">
        <f>'ZE Download'!D381/1000</f>
        <v>429.41185400000001</v>
      </c>
      <c r="G2954" s="28"/>
      <c r="H2954" s="179">
        <f>'ZE Download'!E381/1000</f>
        <v>92.635479000000004</v>
      </c>
      <c r="I2954" s="179">
        <f>'ZE Download'!F381/1000</f>
        <v>31.306271000000002</v>
      </c>
      <c r="J2954" s="179">
        <f>'ZE Download'!G381/1000</f>
        <v>238.956896</v>
      </c>
      <c r="K2954" s="179">
        <f>'ZE Download'!H381/1000</f>
        <v>65.388188</v>
      </c>
      <c r="L2954" s="179">
        <f>'ZE Download'!I381/1000</f>
        <v>33.874938</v>
      </c>
      <c r="M2954" s="180">
        <f t="shared" si="364"/>
        <v>221.850729</v>
      </c>
      <c r="N2954" s="179">
        <f>'ZE Download'!K381/1000</f>
        <v>101.403604</v>
      </c>
      <c r="O2954" s="179">
        <f>'ZE Download'!L381/1000</f>
        <v>39.864125000000001</v>
      </c>
      <c r="P2954" s="179">
        <f>'ZE Download'!M381/1000</f>
        <v>44.369396000000002</v>
      </c>
      <c r="Q2954" s="179">
        <f>'ZE Download'!N381/1000</f>
        <v>7.600854</v>
      </c>
      <c r="R2954" s="179">
        <f>'ZE Download'!P381/1000</f>
        <v>0</v>
      </c>
      <c r="S2954" s="180">
        <f>'ZE Download'!J381/1000</f>
        <v>298.45839599999999</v>
      </c>
      <c r="T2954" s="180">
        <f>-'ZE Download'!Z381/1000</f>
        <v>-76.607667000000006</v>
      </c>
      <c r="V2954" s="24">
        <f t="shared" ref="V2954:V3017" si="366">SUM(D2954:R2954)</f>
        <v>1782.343355</v>
      </c>
      <c r="X2954" s="5">
        <f t="shared" si="352"/>
        <v>77.899999999999991</v>
      </c>
      <c r="Z2954" s="20">
        <f t="shared" ref="Z2954:Z3017" si="367">X2954+V2954</f>
        <v>1860.2433550000001</v>
      </c>
      <c r="AA2954" s="59">
        <f t="shared" si="365"/>
        <v>42965</v>
      </c>
      <c r="AB2954" s="136">
        <f>'ZE Download'!Q381/1000</f>
        <v>147.46672899999999</v>
      </c>
      <c r="AC2954" s="179">
        <f>'ZE Download'!R381/1000</f>
        <v>359.21756199999999</v>
      </c>
      <c r="AD2954" s="179">
        <f>'ZE Download'!S381/1000</f>
        <v>418.70887499999998</v>
      </c>
      <c r="AE2954" s="179">
        <f>'ZE Download'!T381/1000</f>
        <v>229.10864600000002</v>
      </c>
      <c r="AF2954" s="179">
        <f>'ZE Download'!U381/1000</f>
        <v>220.207854</v>
      </c>
      <c r="AG2954" s="179">
        <f>'ZE Download'!V381/1000</f>
        <v>23.292062000000001</v>
      </c>
      <c r="AH2954" s="179">
        <f>'ZE Download'!W381/1000</f>
        <v>102.80918799999999</v>
      </c>
      <c r="AI2954" s="28">
        <f t="shared" si="353"/>
        <v>0</v>
      </c>
      <c r="AJ2954" s="179">
        <f>'ZE Download'!X381/1000</f>
        <v>1.7332080000000001</v>
      </c>
      <c r="AK2954" s="179">
        <f t="shared" si="359"/>
        <v>0</v>
      </c>
      <c r="AL2954" s="35">
        <f>'ZE Download'!Y381/1000</f>
        <v>75.66825</v>
      </c>
      <c r="AM2954" s="35"/>
      <c r="AN2954" s="28"/>
      <c r="AQ2954" s="24">
        <f t="shared" si="349"/>
        <v>1578.212374</v>
      </c>
      <c r="AS2954" s="47">
        <f t="shared" si="358"/>
        <v>305.55</v>
      </c>
      <c r="AU2954" s="20">
        <f t="shared" ref="AU2954:AU3017" si="368">AS2954+AQ2954</f>
        <v>1883.7623739999999</v>
      </c>
      <c r="AW2954" s="20">
        <f>Z2954-AU2954+AY2954</f>
        <v>51.480981000000156</v>
      </c>
      <c r="AY2954" s="58">
        <v>75</v>
      </c>
    </row>
    <row r="2955" spans="1:51" x14ac:dyDescent="0.25">
      <c r="A2955" t="str">
        <f>VLOOKUP($B2955,'Cushing Balance'!$C$2:$E$500,3,TRUE)</f>
        <v>332017</v>
      </c>
      <c r="B2955" s="38">
        <v>42966</v>
      </c>
      <c r="C2955" s="32"/>
      <c r="D2955" s="136">
        <f>'ZE Download'!B382/1000</f>
        <v>545.82681200000002</v>
      </c>
      <c r="E2955" s="179">
        <f>'ZE Download'!C382/1000</f>
        <v>54.500792000000004</v>
      </c>
      <c r="F2955" s="179">
        <f>'ZE Download'!D382/1000</f>
        <v>429.70687500000003</v>
      </c>
      <c r="G2955" s="28"/>
      <c r="H2955" s="179">
        <f>'ZE Download'!E382/1000</f>
        <v>93.589354</v>
      </c>
      <c r="I2955" s="179">
        <f>'ZE Download'!F382/1000</f>
        <v>40.821021000000002</v>
      </c>
      <c r="J2955" s="179">
        <f>'ZE Download'!G382/1000</f>
        <v>242.47737499999999</v>
      </c>
      <c r="K2955" s="179">
        <f>'ZE Download'!H382/1000</f>
        <v>56.234999999999999</v>
      </c>
      <c r="L2955" s="179">
        <f>'ZE Download'!I382/1000</f>
        <v>34.234000000000002</v>
      </c>
      <c r="M2955" s="180">
        <f t="shared" si="364"/>
        <v>371.38468800000004</v>
      </c>
      <c r="N2955" s="179">
        <f>'ZE Download'!K382/1000</f>
        <v>105.92231200000001</v>
      </c>
      <c r="O2955" s="179">
        <f>'ZE Download'!L382/1000</f>
        <v>35.285188000000005</v>
      </c>
      <c r="P2955" s="179">
        <f>'ZE Download'!M382/1000</f>
        <v>47.259917000000002</v>
      </c>
      <c r="Q2955" s="179">
        <f>'ZE Download'!N382/1000</f>
        <v>8.2615210000000001</v>
      </c>
      <c r="R2955" s="179">
        <f>'ZE Download'!P382/1000</f>
        <v>0</v>
      </c>
      <c r="S2955" s="180">
        <f>'ZE Download'!J382/1000</f>
        <v>371.38468800000004</v>
      </c>
      <c r="T2955" s="180">
        <f>-'ZE Download'!Z382/1000</f>
        <v>0</v>
      </c>
      <c r="V2955" s="24">
        <f t="shared" si="366"/>
        <v>2065.5048549999997</v>
      </c>
      <c r="X2955" s="5">
        <f t="shared" si="352"/>
        <v>77.899999999999991</v>
      </c>
      <c r="Z2955" s="20">
        <f t="shared" si="367"/>
        <v>2143.4048549999998</v>
      </c>
      <c r="AA2955" s="59">
        <f t="shared" si="365"/>
        <v>42966</v>
      </c>
      <c r="AB2955" s="136">
        <f>'ZE Download'!Q382/1000</f>
        <v>168.80122899999998</v>
      </c>
      <c r="AC2955" s="179">
        <f>'ZE Download'!R382/1000</f>
        <v>357.287417</v>
      </c>
      <c r="AD2955" s="179">
        <f>'ZE Download'!S382/1000</f>
        <v>431.18662499999999</v>
      </c>
      <c r="AE2955" s="179">
        <f>'ZE Download'!T382/1000</f>
        <v>427.136979</v>
      </c>
      <c r="AF2955" s="179">
        <f>'ZE Download'!U382/1000</f>
        <v>208.017583</v>
      </c>
      <c r="AG2955" s="179">
        <f>'ZE Download'!V382/1000</f>
        <v>23.919832999999997</v>
      </c>
      <c r="AH2955" s="179">
        <f>'ZE Download'!W382/1000</f>
        <v>159.049229</v>
      </c>
      <c r="AI2955" s="28">
        <f t="shared" si="353"/>
        <v>0</v>
      </c>
      <c r="AJ2955" s="179">
        <f>'ZE Download'!X382/1000</f>
        <v>1.550708</v>
      </c>
      <c r="AK2955" s="179">
        <f t="shared" si="359"/>
        <v>0</v>
      </c>
      <c r="AL2955" s="35">
        <f>'ZE Download'!Y382/1000</f>
        <v>49.441333</v>
      </c>
      <c r="AM2955" s="35"/>
      <c r="AN2955" s="28"/>
      <c r="AQ2955" s="24">
        <f t="shared" ref="AQ2955:AQ3018" si="369">SUM(AB2955:AO2955)</f>
        <v>1826.3909359999998</v>
      </c>
      <c r="AS2955" s="47">
        <f t="shared" si="358"/>
        <v>305.55</v>
      </c>
      <c r="AU2955" s="20">
        <f t="shared" si="368"/>
        <v>2131.940936</v>
      </c>
      <c r="AW2955" s="20">
        <f t="shared" si="363"/>
        <v>136.46391899999981</v>
      </c>
      <c r="AY2955" s="58">
        <v>125</v>
      </c>
    </row>
    <row r="2956" spans="1:51" x14ac:dyDescent="0.25">
      <c r="A2956" t="str">
        <f>VLOOKUP($B2956,'Cushing Balance'!$C$2:$E$500,3,TRUE)</f>
        <v>332017</v>
      </c>
      <c r="B2956" s="38">
        <v>42967</v>
      </c>
      <c r="C2956" s="32"/>
      <c r="D2956" s="136">
        <f>'ZE Download'!B383/1000</f>
        <v>171.67435399999999</v>
      </c>
      <c r="E2956" s="179">
        <f>'ZE Download'!C383/1000</f>
        <v>51.592292</v>
      </c>
      <c r="F2956" s="179">
        <f>'ZE Download'!D383/1000</f>
        <v>424.25577099999998</v>
      </c>
      <c r="G2956" s="28"/>
      <c r="H2956" s="179">
        <f>'ZE Download'!E383/1000</f>
        <v>88.904520999999988</v>
      </c>
      <c r="I2956" s="179">
        <f>'ZE Download'!F383/1000</f>
        <v>37.208311999999999</v>
      </c>
      <c r="J2956" s="179">
        <f>'ZE Download'!G383/1000</f>
        <v>236.97691699999999</v>
      </c>
      <c r="K2956" s="179">
        <f>'ZE Download'!H383/1000</f>
        <v>50.337146000000004</v>
      </c>
      <c r="L2956" s="179">
        <f>'ZE Download'!I383/1000</f>
        <v>34.591542000000004</v>
      </c>
      <c r="M2956" s="180">
        <f t="shared" si="364"/>
        <v>382.80010399999998</v>
      </c>
      <c r="N2956" s="179">
        <f>'ZE Download'!K383/1000</f>
        <v>109.95720799999999</v>
      </c>
      <c r="O2956" s="179">
        <f>'ZE Download'!L383/1000</f>
        <v>39.023874999999997</v>
      </c>
      <c r="P2956" s="179">
        <f>'ZE Download'!M383/1000</f>
        <v>44.336874999999999</v>
      </c>
      <c r="Q2956" s="179">
        <f>'ZE Download'!N383/1000</f>
        <v>8.7074169999999995</v>
      </c>
      <c r="R2956" s="179">
        <f>'ZE Download'!P383/1000</f>
        <v>0</v>
      </c>
      <c r="S2956" s="180">
        <f>'ZE Download'!J383/1000</f>
        <v>382.80010399999998</v>
      </c>
      <c r="T2956" s="180">
        <f>-'ZE Download'!Z383/1000</f>
        <v>0</v>
      </c>
      <c r="V2956" s="24">
        <f t="shared" si="366"/>
        <v>1680.3663339999998</v>
      </c>
      <c r="X2956" s="5">
        <f t="shared" si="352"/>
        <v>77.899999999999991</v>
      </c>
      <c r="Z2956" s="20">
        <f t="shared" si="367"/>
        <v>1758.2663339999999</v>
      </c>
      <c r="AA2956" s="59">
        <f t="shared" si="365"/>
        <v>42967</v>
      </c>
      <c r="AB2956" s="136">
        <f>'ZE Download'!Q383/1000</f>
        <v>177.840396</v>
      </c>
      <c r="AC2956" s="179">
        <f>'ZE Download'!R383/1000</f>
        <v>350.32468800000004</v>
      </c>
      <c r="AD2956" s="179">
        <f>'ZE Download'!S383/1000</f>
        <v>440.390062</v>
      </c>
      <c r="AE2956" s="179">
        <f>'ZE Download'!T383/1000</f>
        <v>452.18641700000001</v>
      </c>
      <c r="AF2956" s="179">
        <f>'ZE Download'!U383/1000</f>
        <v>216.816104</v>
      </c>
      <c r="AG2956" s="179">
        <f>'ZE Download'!V383/1000</f>
        <v>23.849729</v>
      </c>
      <c r="AH2956" s="179">
        <f>'ZE Download'!W383/1000</f>
        <v>172.740375</v>
      </c>
      <c r="AI2956" s="28">
        <f t="shared" si="353"/>
        <v>0</v>
      </c>
      <c r="AJ2956" s="179">
        <f>'ZE Download'!X383/1000</f>
        <v>1.3503540000000001</v>
      </c>
      <c r="AK2956" s="179">
        <f t="shared" si="359"/>
        <v>0</v>
      </c>
      <c r="AL2956" s="35">
        <f>'ZE Download'!Y383/1000</f>
        <v>6.827521</v>
      </c>
      <c r="AM2956" s="35"/>
      <c r="AN2956" s="28"/>
      <c r="AQ2956" s="24">
        <f t="shared" si="369"/>
        <v>1842.325646</v>
      </c>
      <c r="AS2956" s="47">
        <f t="shared" si="358"/>
        <v>305.55</v>
      </c>
      <c r="AU2956" s="20">
        <f t="shared" si="368"/>
        <v>2147.875646</v>
      </c>
      <c r="AW2956" s="20">
        <f t="shared" si="363"/>
        <v>-264.60931200000005</v>
      </c>
      <c r="AY2956" s="58">
        <v>125</v>
      </c>
    </row>
    <row r="2957" spans="1:51" x14ac:dyDescent="0.25">
      <c r="A2957" t="str">
        <f>VLOOKUP($B2957,'Cushing Balance'!$C$2:$E$500,3,TRUE)</f>
        <v>332017</v>
      </c>
      <c r="B2957" s="38">
        <v>42968</v>
      </c>
      <c r="C2957" s="32"/>
      <c r="D2957" s="136">
        <f>'ZE Download'!B384/1000</f>
        <v>463.61897899999997</v>
      </c>
      <c r="E2957" s="179">
        <f>'ZE Download'!C384/1000</f>
        <v>52.727561999999999</v>
      </c>
      <c r="F2957" s="179">
        <f>'ZE Download'!D384/1000</f>
        <v>419.708146</v>
      </c>
      <c r="G2957" s="28"/>
      <c r="H2957" s="179">
        <f>'ZE Download'!E384/1000</f>
        <v>89.602166999999994</v>
      </c>
      <c r="I2957" s="179">
        <f>'ZE Download'!F384/1000</f>
        <v>31.580562</v>
      </c>
      <c r="J2957" s="179">
        <f>'ZE Download'!G384/1000</f>
        <v>202.299125</v>
      </c>
      <c r="K2957" s="179">
        <f>'ZE Download'!H384/1000</f>
        <v>66.824687999999995</v>
      </c>
      <c r="L2957" s="179">
        <f>'ZE Download'!I384/1000</f>
        <v>33.732750000000003</v>
      </c>
      <c r="M2957" s="180">
        <f t="shared" si="364"/>
        <v>336.403479</v>
      </c>
      <c r="N2957" s="179">
        <f>'ZE Download'!K384/1000</f>
        <v>97.232416999999998</v>
      </c>
      <c r="O2957" s="179">
        <f>'ZE Download'!L384/1000</f>
        <v>38.354312</v>
      </c>
      <c r="P2957" s="179">
        <f>'ZE Download'!M384/1000</f>
        <v>45.593917000000005</v>
      </c>
      <c r="Q2957" s="179">
        <f>'ZE Download'!N384/1000</f>
        <v>8.162312</v>
      </c>
      <c r="R2957" s="179">
        <f>'ZE Download'!P384/1000</f>
        <v>0</v>
      </c>
      <c r="S2957" s="180">
        <f>'ZE Download'!J384/1000</f>
        <v>336.403479</v>
      </c>
      <c r="T2957" s="180">
        <f>-'ZE Download'!Z384/1000</f>
        <v>0</v>
      </c>
      <c r="V2957" s="24">
        <f t="shared" si="366"/>
        <v>1885.8404159999998</v>
      </c>
      <c r="X2957" s="5">
        <f t="shared" ref="X2957:X3020" si="370">82*0.95</f>
        <v>77.899999999999991</v>
      </c>
      <c r="Z2957" s="20">
        <f t="shared" si="367"/>
        <v>1963.7404159999999</v>
      </c>
      <c r="AA2957" s="59">
        <f t="shared" si="365"/>
        <v>42968</v>
      </c>
      <c r="AB2957" s="136">
        <f>'ZE Download'!Q384/1000</f>
        <v>175.19422899999998</v>
      </c>
      <c r="AC2957" s="179">
        <f>'ZE Download'!R384/1000</f>
        <v>354.392</v>
      </c>
      <c r="AD2957" s="179">
        <f>'ZE Download'!S384/1000</f>
        <v>449.53839600000003</v>
      </c>
      <c r="AE2957" s="179">
        <f>'ZE Download'!T384/1000</f>
        <v>419.38591700000001</v>
      </c>
      <c r="AF2957" s="179">
        <f>'ZE Download'!U384/1000</f>
        <v>124.116</v>
      </c>
      <c r="AG2957" s="179">
        <f>'ZE Download'!V384/1000</f>
        <v>26.473603999999998</v>
      </c>
      <c r="AH2957" s="179">
        <f>'ZE Download'!W384/1000</f>
        <v>147.54208300000002</v>
      </c>
      <c r="AI2957" s="28">
        <f t="shared" si="353"/>
        <v>0</v>
      </c>
      <c r="AJ2957" s="179">
        <f>'ZE Download'!X384/1000</f>
        <v>0.95827099999999998</v>
      </c>
      <c r="AK2957" s="179">
        <f t="shared" si="359"/>
        <v>0</v>
      </c>
      <c r="AL2957" s="35">
        <f>'ZE Download'!Y384/1000</f>
        <v>16.860603999999999</v>
      </c>
      <c r="AM2957" s="35"/>
      <c r="AN2957" s="28"/>
      <c r="AQ2957" s="24">
        <f t="shared" si="369"/>
        <v>1714.461104</v>
      </c>
      <c r="AS2957" s="47">
        <f t="shared" si="358"/>
        <v>305.55</v>
      </c>
      <c r="AU2957" s="20">
        <f t="shared" si="368"/>
        <v>2020.0111039999999</v>
      </c>
      <c r="AW2957" s="20">
        <f t="shared" si="363"/>
        <v>68.729311999999936</v>
      </c>
      <c r="AY2957" s="58">
        <v>125</v>
      </c>
    </row>
    <row r="2958" spans="1:51" x14ac:dyDescent="0.25">
      <c r="A2958" t="str">
        <f>VLOOKUP($B2958,'Cushing Balance'!$C$2:$E$500,3,TRUE)</f>
        <v>332017</v>
      </c>
      <c r="B2958" s="38">
        <v>42969</v>
      </c>
      <c r="C2958" s="32"/>
      <c r="D2958" s="136">
        <f>'ZE Download'!B385/1000</f>
        <v>512.97531200000003</v>
      </c>
      <c r="E2958" s="179">
        <f>'ZE Download'!C385/1000</f>
        <v>97.798229000000006</v>
      </c>
      <c r="F2958" s="179">
        <f>'ZE Download'!D385/1000</f>
        <v>410.03204199999999</v>
      </c>
      <c r="G2958" s="28"/>
      <c r="H2958" s="179">
        <f>'ZE Download'!E385/1000</f>
        <v>90.158541999999997</v>
      </c>
      <c r="I2958" s="179">
        <f>'ZE Download'!F385/1000</f>
        <v>43.832561999999996</v>
      </c>
      <c r="J2958" s="179">
        <f>'ZE Download'!G385/1000</f>
        <v>278.43514600000003</v>
      </c>
      <c r="K2958" s="179">
        <f>'ZE Download'!H385/1000</f>
        <v>62.985728999999999</v>
      </c>
      <c r="L2958" s="179">
        <f>'ZE Download'!I385/1000</f>
        <v>34.171250000000001</v>
      </c>
      <c r="M2958" s="180">
        <f t="shared" si="364"/>
        <v>33.401375000000002</v>
      </c>
      <c r="N2958" s="179">
        <f>'ZE Download'!K385/1000</f>
        <v>103.327354</v>
      </c>
      <c r="O2958" s="179">
        <f>'ZE Download'!L385/1000</f>
        <v>39.036457999999996</v>
      </c>
      <c r="P2958" s="179">
        <f>'ZE Download'!M385/1000</f>
        <v>46.583332999999996</v>
      </c>
      <c r="Q2958" s="179">
        <f>'ZE Download'!N385/1000</f>
        <v>6.9620829999999998</v>
      </c>
      <c r="R2958" s="179">
        <f>'ZE Download'!P385/1000</f>
        <v>0</v>
      </c>
      <c r="S2958" s="180">
        <f>'ZE Download'!J385/1000</f>
        <v>195.06379199999998</v>
      </c>
      <c r="T2958" s="180">
        <f>-'ZE Download'!Z385/1000</f>
        <v>-161.66241699999998</v>
      </c>
      <c r="V2958" s="24">
        <f t="shared" si="366"/>
        <v>1759.699415</v>
      </c>
      <c r="X2958" s="5">
        <f t="shared" si="370"/>
        <v>77.899999999999991</v>
      </c>
      <c r="Z2958" s="20">
        <f t="shared" si="367"/>
        <v>1837.5994150000001</v>
      </c>
      <c r="AA2958" s="59">
        <f t="shared" si="365"/>
        <v>42969</v>
      </c>
      <c r="AB2958" s="136">
        <f>'ZE Download'!Q385/1000</f>
        <v>175.611625</v>
      </c>
      <c r="AC2958" s="179">
        <f>'ZE Download'!R385/1000</f>
        <v>352.66699999999997</v>
      </c>
      <c r="AD2958" s="179">
        <f>'ZE Download'!S385/1000</f>
        <v>440.37091700000002</v>
      </c>
      <c r="AE2958" s="179">
        <f>'ZE Download'!T385/1000</f>
        <v>381.15164600000003</v>
      </c>
      <c r="AF2958" s="179">
        <f>'ZE Download'!U385/1000</f>
        <v>81.649770999999987</v>
      </c>
      <c r="AG2958" s="179">
        <f>'ZE Download'!V385/1000</f>
        <v>31.275437999999998</v>
      </c>
      <c r="AH2958" s="179">
        <f>'ZE Download'!W385/1000</f>
        <v>102.120625</v>
      </c>
      <c r="AI2958" s="28">
        <f t="shared" si="353"/>
        <v>0</v>
      </c>
      <c r="AJ2958" s="179">
        <f>'ZE Download'!X385/1000</f>
        <v>1.2139790000000001</v>
      </c>
      <c r="AK2958" s="179">
        <f t="shared" si="359"/>
        <v>0</v>
      </c>
      <c r="AL2958" s="35">
        <f>'ZE Download'!Y385/1000</f>
        <v>9.4230419999999988</v>
      </c>
      <c r="AM2958" s="35"/>
      <c r="AN2958" s="28"/>
      <c r="AQ2958" s="24">
        <f t="shared" si="369"/>
        <v>1575.4840429999997</v>
      </c>
      <c r="AS2958" s="47">
        <f t="shared" si="358"/>
        <v>305.55</v>
      </c>
      <c r="AU2958" s="20">
        <f t="shared" si="368"/>
        <v>1881.0340429999997</v>
      </c>
      <c r="AW2958" s="20">
        <f t="shared" si="363"/>
        <v>81.56537200000048</v>
      </c>
      <c r="AY2958" s="58">
        <v>125</v>
      </c>
    </row>
    <row r="2959" spans="1:51" x14ac:dyDescent="0.25">
      <c r="A2959" t="str">
        <f>VLOOKUP($B2959,'Cushing Balance'!$C$2:$E$500,3,TRUE)</f>
        <v>332017</v>
      </c>
      <c r="B2959" s="38">
        <v>42970</v>
      </c>
      <c r="C2959" s="32"/>
      <c r="D2959" s="136">
        <f>'ZE Download'!B386/1000</f>
        <v>81.190332999999995</v>
      </c>
      <c r="E2959" s="179">
        <f>'ZE Download'!C386/1000</f>
        <v>130.15552099999999</v>
      </c>
      <c r="F2959" s="179">
        <f>'ZE Download'!D386/1000</f>
        <v>407.35902099999998</v>
      </c>
      <c r="G2959" s="28"/>
      <c r="H2959" s="179">
        <f>'ZE Download'!E386/1000</f>
        <v>93.524457999999996</v>
      </c>
      <c r="I2959" s="179">
        <f>'ZE Download'!F386/1000</f>
        <v>31.962667</v>
      </c>
      <c r="J2959" s="179">
        <f>'ZE Download'!G386/1000</f>
        <v>261.378354</v>
      </c>
      <c r="K2959" s="179">
        <f>'ZE Download'!H386/1000</f>
        <v>65.006478999999999</v>
      </c>
      <c r="L2959" s="179">
        <f>'ZE Download'!I386/1000</f>
        <v>34.035688</v>
      </c>
      <c r="M2959" s="180">
        <f t="shared" si="364"/>
        <v>77.277895999999998</v>
      </c>
      <c r="N2959" s="179">
        <f>'ZE Download'!K386/1000</f>
        <v>109.637125</v>
      </c>
      <c r="O2959" s="179">
        <f>'ZE Download'!L386/1000</f>
        <v>39.331167000000001</v>
      </c>
      <c r="P2959" s="179">
        <f>'ZE Download'!M386/1000</f>
        <v>38.390937999999998</v>
      </c>
      <c r="Q2959" s="179">
        <f>'ZE Download'!N386/1000</f>
        <v>7.1151249999999999</v>
      </c>
      <c r="R2959" s="179">
        <f>'ZE Download'!P386/1000</f>
        <v>0</v>
      </c>
      <c r="S2959" s="180">
        <f>'ZE Download'!J386/1000</f>
        <v>77.277895999999998</v>
      </c>
      <c r="T2959" s="180">
        <f>-'ZE Download'!Z386/1000</f>
        <v>0</v>
      </c>
      <c r="V2959" s="24">
        <f t="shared" si="366"/>
        <v>1376.3647719999999</v>
      </c>
      <c r="X2959" s="5">
        <f t="shared" si="370"/>
        <v>77.899999999999991</v>
      </c>
      <c r="Z2959" s="20">
        <f t="shared" si="367"/>
        <v>1454.264772</v>
      </c>
      <c r="AA2959" s="59">
        <f>B2959</f>
        <v>42970</v>
      </c>
      <c r="AB2959" s="136">
        <f>'ZE Download'!Q386/1000</f>
        <v>165.59606200000002</v>
      </c>
      <c r="AC2959" s="179">
        <f>'ZE Download'!R386/1000</f>
        <v>353.52737500000001</v>
      </c>
      <c r="AD2959" s="179">
        <f>'ZE Download'!S386/1000</f>
        <v>438.35704200000004</v>
      </c>
      <c r="AE2959" s="179">
        <f>'ZE Download'!T386/1000</f>
        <v>199.131125</v>
      </c>
      <c r="AF2959" s="179">
        <f>'ZE Download'!U386/1000</f>
        <v>87.600291999999996</v>
      </c>
      <c r="AG2959" s="179">
        <f>'ZE Download'!V386/1000</f>
        <v>30.144978999999999</v>
      </c>
      <c r="AH2959" s="179">
        <f>'ZE Download'!W386/1000</f>
        <v>95.727874999999997</v>
      </c>
      <c r="AI2959" s="28">
        <f t="shared" si="353"/>
        <v>0</v>
      </c>
      <c r="AJ2959" s="179">
        <f>'ZE Download'!X386/1000</f>
        <v>2.2226249999999999</v>
      </c>
      <c r="AK2959" s="179">
        <f t="shared" si="359"/>
        <v>0</v>
      </c>
      <c r="AL2959" s="35">
        <f>'ZE Download'!Y386/1000</f>
        <v>19.733438</v>
      </c>
      <c r="AM2959" s="35"/>
      <c r="AN2959" s="28"/>
      <c r="AQ2959" s="24">
        <f t="shared" si="369"/>
        <v>1392.0408130000003</v>
      </c>
      <c r="AS2959" s="47">
        <f t="shared" si="358"/>
        <v>305.55</v>
      </c>
      <c r="AU2959" s="20">
        <f t="shared" si="368"/>
        <v>1697.5908130000003</v>
      </c>
      <c r="AW2959" s="20">
        <f t="shared" si="363"/>
        <v>-118.32604100000026</v>
      </c>
      <c r="AY2959" s="58">
        <v>125</v>
      </c>
    </row>
    <row r="2960" spans="1:51" x14ac:dyDescent="0.25">
      <c r="A2960" t="str">
        <f>VLOOKUP($B2960,'Cushing Balance'!$C$2:$E$500,3,TRUE)</f>
        <v>332017</v>
      </c>
      <c r="B2960" s="38">
        <v>42971</v>
      </c>
      <c r="C2960" s="32"/>
      <c r="D2960" s="136">
        <f>'ZE Download'!B387/1000</f>
        <v>553.74175000000002</v>
      </c>
      <c r="E2960" s="179">
        <f>'ZE Download'!C387/1000</f>
        <v>140.182188</v>
      </c>
      <c r="F2960" s="179">
        <f>'ZE Download'!D387/1000</f>
        <v>424.67585400000002</v>
      </c>
      <c r="G2960" s="28"/>
      <c r="H2960" s="179">
        <f>'ZE Download'!E387/1000</f>
        <v>114.51258299999999</v>
      </c>
      <c r="I2960" s="179">
        <f>'ZE Download'!F387/1000</f>
        <v>37.981583000000001</v>
      </c>
      <c r="J2960" s="179">
        <f>'ZE Download'!G387/1000</f>
        <v>252.96858300000002</v>
      </c>
      <c r="K2960" s="179">
        <f>'ZE Download'!H387/1000</f>
        <v>64.643771000000001</v>
      </c>
      <c r="L2960" s="179">
        <f>'ZE Download'!I387/1000</f>
        <v>33.907667000000004</v>
      </c>
      <c r="M2960" s="180">
        <f t="shared" si="364"/>
        <v>277.03481199999999</v>
      </c>
      <c r="N2960" s="179">
        <f>'ZE Download'!K387/1000</f>
        <v>107.28770799999999</v>
      </c>
      <c r="O2960" s="179">
        <f>'ZE Download'!L387/1000</f>
        <v>39.313271</v>
      </c>
      <c r="P2960" s="179">
        <f>'ZE Download'!M387/1000</f>
        <v>11.484396</v>
      </c>
      <c r="Q2960" s="179">
        <f>'ZE Download'!N387/1000</f>
        <v>7.046208</v>
      </c>
      <c r="R2960" s="179">
        <f>'ZE Download'!P387/1000</f>
        <v>0</v>
      </c>
      <c r="S2960" s="180">
        <f>'ZE Download'!J387/1000</f>
        <v>277.03481199999999</v>
      </c>
      <c r="T2960" s="180">
        <f>-'ZE Download'!Z387/1000</f>
        <v>0</v>
      </c>
      <c r="V2960" s="24">
        <f t="shared" si="366"/>
        <v>2064.7803740000004</v>
      </c>
      <c r="X2960" s="5">
        <f t="shared" si="370"/>
        <v>77.899999999999991</v>
      </c>
      <c r="Z2960" s="20">
        <f t="shared" si="367"/>
        <v>2142.6803740000005</v>
      </c>
      <c r="AA2960" s="59">
        <f>B2960</f>
        <v>42971</v>
      </c>
      <c r="AB2960" s="136">
        <f>'ZE Download'!Q387/1000</f>
        <v>115.62875</v>
      </c>
      <c r="AC2960" s="179">
        <f>'ZE Download'!R387/1000</f>
        <v>356.90227099999998</v>
      </c>
      <c r="AD2960" s="179">
        <f>'ZE Download'!S387/1000</f>
        <v>438.05950000000001</v>
      </c>
      <c r="AE2960" s="179">
        <f>'ZE Download'!T387/1000</f>
        <v>341.39727099999999</v>
      </c>
      <c r="AF2960" s="179">
        <f>'ZE Download'!U387/1000</f>
        <v>130.96529200000001</v>
      </c>
      <c r="AG2960" s="179">
        <f>'ZE Download'!V387/1000</f>
        <v>35.263271000000003</v>
      </c>
      <c r="AH2960" s="179">
        <f>'ZE Download'!W387/1000</f>
        <v>166.00314600000002</v>
      </c>
      <c r="AI2960" s="28">
        <f t="shared" si="353"/>
        <v>0</v>
      </c>
      <c r="AJ2960" s="179">
        <f>'ZE Download'!X387/1000</f>
        <v>1.5410619999999999</v>
      </c>
      <c r="AK2960" s="179">
        <f t="shared" si="359"/>
        <v>0</v>
      </c>
      <c r="AL2960" s="35">
        <f>'ZE Download'!Y387/1000</f>
        <v>37.010770999999998</v>
      </c>
      <c r="AM2960" s="35"/>
      <c r="AN2960" s="28"/>
      <c r="AQ2960" s="24">
        <f t="shared" si="369"/>
        <v>1622.7713340000003</v>
      </c>
      <c r="AS2960" s="47">
        <f t="shared" si="358"/>
        <v>305.55</v>
      </c>
      <c r="AU2960" s="20">
        <f t="shared" si="368"/>
        <v>1928.3213340000002</v>
      </c>
      <c r="AW2960" s="20">
        <f t="shared" si="363"/>
        <v>339.35904000000028</v>
      </c>
      <c r="AY2960" s="58">
        <v>125</v>
      </c>
    </row>
    <row r="2961" spans="1:51" x14ac:dyDescent="0.25">
      <c r="A2961" t="str">
        <f>VLOOKUP($B2961,'Cushing Balance'!$C$2:$E$500,3,TRUE)</f>
        <v>332017</v>
      </c>
      <c r="B2961" s="38">
        <v>42972</v>
      </c>
      <c r="C2961" s="32"/>
      <c r="D2961" s="136">
        <f>'ZE Download'!B388/1000</f>
        <v>226.176312</v>
      </c>
      <c r="E2961" s="179">
        <f>'ZE Download'!C388/1000</f>
        <v>147.16579199999998</v>
      </c>
      <c r="F2961" s="179">
        <f>'ZE Download'!D388/1000</f>
        <v>414.621646</v>
      </c>
      <c r="G2961" s="28"/>
      <c r="H2961" s="179">
        <f>'ZE Download'!E388/1000</f>
        <v>94.352166999999994</v>
      </c>
      <c r="I2961" s="179">
        <f>'ZE Download'!F388/1000</f>
        <v>41.331667000000003</v>
      </c>
      <c r="J2961" s="179">
        <f>'ZE Download'!G388/1000</f>
        <v>272.85483299999999</v>
      </c>
      <c r="K2961" s="179">
        <f>'ZE Download'!H388/1000</f>
        <v>67.823207999999994</v>
      </c>
      <c r="L2961" s="179">
        <f>'ZE Download'!I388/1000</f>
        <v>33.689833</v>
      </c>
      <c r="M2961" s="180">
        <f t="shared" si="364"/>
        <v>277.29264599999999</v>
      </c>
      <c r="N2961" s="179">
        <f>'ZE Download'!K388/1000</f>
        <v>112.70114599999999</v>
      </c>
      <c r="O2961" s="179">
        <f>'ZE Download'!L388/1000</f>
        <v>39.165438000000002</v>
      </c>
      <c r="P2961" s="179">
        <f>'ZE Download'!M388/1000</f>
        <v>2.9728750000000002</v>
      </c>
      <c r="Q2961" s="179">
        <f>'ZE Download'!N388/1000</f>
        <v>6.584333</v>
      </c>
      <c r="R2961" s="179">
        <f>'ZE Download'!P388/1000</f>
        <v>0</v>
      </c>
      <c r="S2961" s="180">
        <f>'ZE Download'!J388/1000</f>
        <v>277.29264599999999</v>
      </c>
      <c r="T2961" s="180">
        <f>-'ZE Download'!Z388/1000</f>
        <v>0</v>
      </c>
      <c r="V2961" s="24">
        <f t="shared" si="366"/>
        <v>1736.7318959999996</v>
      </c>
      <c r="X2961" s="5">
        <f t="shared" si="370"/>
        <v>77.899999999999991</v>
      </c>
      <c r="Z2961" s="20">
        <f t="shared" si="367"/>
        <v>1814.6318959999996</v>
      </c>
      <c r="AA2961" s="59">
        <f>B2961</f>
        <v>42972</v>
      </c>
      <c r="AB2961" s="136">
        <f>'ZE Download'!Q388/1000</f>
        <v>173.38972899999999</v>
      </c>
      <c r="AC2961" s="179">
        <f>'ZE Download'!R388/1000</f>
        <v>356.46397899999999</v>
      </c>
      <c r="AD2961" s="179">
        <f>'ZE Download'!S388/1000</f>
        <v>447.44579200000004</v>
      </c>
      <c r="AE2961" s="179">
        <f>'ZE Download'!T388/1000</f>
        <v>460.70699999999999</v>
      </c>
      <c r="AF2961" s="179">
        <f>'ZE Download'!U388/1000</f>
        <v>190.552458</v>
      </c>
      <c r="AG2961" s="179">
        <f>'ZE Download'!V388/1000</f>
        <v>26.067729</v>
      </c>
      <c r="AH2961" s="179">
        <f>'ZE Download'!W388/1000</f>
        <v>154.06812500000001</v>
      </c>
      <c r="AI2961" s="28">
        <f t="shared" si="353"/>
        <v>0</v>
      </c>
      <c r="AJ2961" s="179">
        <f>'ZE Download'!X388/1000</f>
        <v>2.2690210000000004</v>
      </c>
      <c r="AK2961" s="179">
        <f t="shared" si="359"/>
        <v>0</v>
      </c>
      <c r="AL2961" s="35">
        <f>'ZE Download'!Y388/1000</f>
        <v>8.9252080000000014</v>
      </c>
      <c r="AM2961" s="35"/>
      <c r="AN2961" s="28"/>
      <c r="AQ2961" s="24">
        <f t="shared" si="369"/>
        <v>1819.8890410000004</v>
      </c>
      <c r="AS2961" s="47">
        <f t="shared" si="358"/>
        <v>305.55</v>
      </c>
      <c r="AU2961" s="20">
        <f t="shared" si="368"/>
        <v>2125.4390410000005</v>
      </c>
      <c r="AW2961" s="20">
        <f t="shared" si="363"/>
        <v>-185.8071450000009</v>
      </c>
      <c r="AY2961" s="58">
        <v>125</v>
      </c>
    </row>
    <row r="2962" spans="1:51" x14ac:dyDescent="0.25">
      <c r="A2962" t="str">
        <f>VLOOKUP($B2962,'Cushing Balance'!$C$2:$E$500,3,TRUE)</f>
        <v>342017</v>
      </c>
      <c r="B2962" s="38">
        <v>42973</v>
      </c>
      <c r="C2962" s="32"/>
      <c r="D2962" s="136">
        <f>'ZE Download'!B389/1000</f>
        <v>500.465146</v>
      </c>
      <c r="E2962" s="179">
        <f>'ZE Download'!C389/1000</f>
        <v>106.061646</v>
      </c>
      <c r="F2962" s="179">
        <f>'ZE Download'!D389/1000</f>
        <v>341.86137500000001</v>
      </c>
      <c r="G2962" s="28"/>
      <c r="H2962" s="179">
        <f>'ZE Download'!E389/1000</f>
        <v>93.026124999999993</v>
      </c>
      <c r="I2962" s="179">
        <f>'ZE Download'!F389/1000</f>
        <v>37.670042000000002</v>
      </c>
      <c r="J2962" s="179">
        <f>'ZE Download'!G389/1000</f>
        <v>256.09643799999998</v>
      </c>
      <c r="K2962" s="179">
        <f>'ZE Download'!H389/1000</f>
        <v>71.601416999999998</v>
      </c>
      <c r="L2962" s="179">
        <f>'ZE Download'!I389/1000</f>
        <v>33.607312</v>
      </c>
      <c r="M2962" s="180">
        <f t="shared" si="364"/>
        <v>105.35797400000001</v>
      </c>
      <c r="N2962" s="179">
        <f>'ZE Download'!K389/1000</f>
        <v>116.128417</v>
      </c>
      <c r="O2962" s="179">
        <f>'ZE Download'!L389/1000</f>
        <v>39.266167000000003</v>
      </c>
      <c r="P2962" s="179">
        <f>'ZE Download'!M389/1000</f>
        <v>14.212999999999999</v>
      </c>
      <c r="Q2962" s="179">
        <f>'ZE Download'!N389/1000</f>
        <v>8.8544789999999995</v>
      </c>
      <c r="R2962" s="179">
        <f>'ZE Download'!P389/1000</f>
        <v>0</v>
      </c>
      <c r="S2962" s="180">
        <f>'ZE Download'!J389/1000</f>
        <v>261.79110400000002</v>
      </c>
      <c r="T2962" s="180">
        <f>-'ZE Download'!Z389/1000</f>
        <v>-156.43313000000001</v>
      </c>
      <c r="V2962" s="24">
        <f t="shared" si="366"/>
        <v>1724.2095380000003</v>
      </c>
      <c r="X2962" s="5">
        <f t="shared" si="370"/>
        <v>77.899999999999991</v>
      </c>
      <c r="Z2962" s="20">
        <f t="shared" si="367"/>
        <v>1802.1095380000004</v>
      </c>
      <c r="AA2962" s="59">
        <f t="shared" si="365"/>
        <v>42973</v>
      </c>
      <c r="AB2962" s="136">
        <f>'ZE Download'!Q389/1000</f>
        <v>180.61793799999998</v>
      </c>
      <c r="AC2962" s="179">
        <f>'ZE Download'!R389/1000</f>
        <v>338.02327100000002</v>
      </c>
      <c r="AD2962" s="179">
        <f>'ZE Download'!S389/1000</f>
        <v>435.19339600000001</v>
      </c>
      <c r="AE2962" s="179">
        <f>'ZE Download'!T389/1000</f>
        <v>212.76741699999999</v>
      </c>
      <c r="AF2962" s="179">
        <f>'ZE Download'!U389/1000</f>
        <v>214.96454199999999</v>
      </c>
      <c r="AG2962" s="179">
        <f>'ZE Download'!V389/1000</f>
        <v>21.698353999999998</v>
      </c>
      <c r="AH2962" s="179">
        <f>'ZE Download'!W389/1000</f>
        <v>178.39279199999999</v>
      </c>
      <c r="AI2962" s="28">
        <f t="shared" si="353"/>
        <v>0</v>
      </c>
      <c r="AJ2962" s="179">
        <f>'ZE Download'!X389/1000</f>
        <v>1.485625</v>
      </c>
      <c r="AK2962" s="179">
        <f t="shared" si="359"/>
        <v>0</v>
      </c>
      <c r="AL2962" s="35">
        <f>'ZE Download'!Y389/1000</f>
        <v>0</v>
      </c>
      <c r="AM2962" s="35"/>
      <c r="AN2962" s="28"/>
      <c r="AQ2962" s="24">
        <f t="shared" si="369"/>
        <v>1583.143335</v>
      </c>
      <c r="AS2962" s="47">
        <f t="shared" si="358"/>
        <v>305.55</v>
      </c>
      <c r="AU2962" s="20">
        <f t="shared" si="368"/>
        <v>1888.6933349999999</v>
      </c>
      <c r="AW2962" s="20">
        <f t="shared" si="363"/>
        <v>13.416203000000451</v>
      </c>
      <c r="AY2962" s="58">
        <v>100</v>
      </c>
    </row>
    <row r="2963" spans="1:51" x14ac:dyDescent="0.25">
      <c r="A2963" t="str">
        <f>VLOOKUP($B2963,'Cushing Balance'!$C$2:$E$500,3,TRUE)</f>
        <v>342017</v>
      </c>
      <c r="B2963" s="38">
        <v>42974</v>
      </c>
      <c r="C2963" s="32"/>
      <c r="D2963" s="136">
        <f>'ZE Download'!B390/1000</f>
        <v>12.959458</v>
      </c>
      <c r="E2963" s="179">
        <f>'ZE Download'!C390/1000</f>
        <v>62.825499999999998</v>
      </c>
      <c r="F2963" s="179">
        <f>'ZE Download'!D390/1000</f>
        <v>406.107167</v>
      </c>
      <c r="G2963" s="28"/>
      <c r="H2963" s="179">
        <f>'ZE Download'!E390/1000</f>
        <v>93.073042000000001</v>
      </c>
      <c r="I2963" s="179">
        <f>'ZE Download'!F390/1000</f>
        <v>35.597688000000005</v>
      </c>
      <c r="J2963" s="179">
        <f>'ZE Download'!G390/1000</f>
        <v>238.771188</v>
      </c>
      <c r="K2963" s="179">
        <f>'ZE Download'!H390/1000</f>
        <v>70.343937999999994</v>
      </c>
      <c r="L2963" s="179">
        <f>'ZE Download'!I390/1000</f>
        <v>33.640332999999998</v>
      </c>
      <c r="M2963" s="180">
        <f t="shared" si="364"/>
        <v>289.95710400000002</v>
      </c>
      <c r="N2963" s="179">
        <f>'ZE Download'!K390/1000</f>
        <v>114.535938</v>
      </c>
      <c r="O2963" s="179">
        <f>'ZE Download'!L390/1000</f>
        <v>39.012500000000003</v>
      </c>
      <c r="P2963" s="179">
        <f>'ZE Download'!M390/1000</f>
        <v>38.767353999999997</v>
      </c>
      <c r="Q2963" s="179">
        <f>'ZE Download'!N390/1000</f>
        <v>7.494688</v>
      </c>
      <c r="R2963" s="179">
        <f>'ZE Download'!P390/1000</f>
        <v>0</v>
      </c>
      <c r="S2963" s="180">
        <f>'ZE Download'!J390/1000</f>
        <v>289.95710400000002</v>
      </c>
      <c r="T2963" s="180">
        <f>-'ZE Download'!Z390/1000</f>
        <v>0</v>
      </c>
      <c r="V2963" s="24">
        <f t="shared" si="366"/>
        <v>1443.0858980000003</v>
      </c>
      <c r="X2963" s="5">
        <f t="shared" si="370"/>
        <v>77.899999999999991</v>
      </c>
      <c r="Z2963" s="20">
        <f t="shared" si="367"/>
        <v>1520.9858980000004</v>
      </c>
      <c r="AA2963" s="59">
        <f t="shared" si="365"/>
        <v>42974</v>
      </c>
      <c r="AB2963" s="136">
        <f>'ZE Download'!Q390/1000</f>
        <v>177.7715</v>
      </c>
      <c r="AC2963" s="179">
        <f>'ZE Download'!R390/1000</f>
        <v>323.34410400000002</v>
      </c>
      <c r="AD2963" s="179">
        <f>'ZE Download'!S390/1000</f>
        <v>432.253083</v>
      </c>
      <c r="AE2963" s="179">
        <f>'ZE Download'!T390/1000</f>
        <v>54.155833000000001</v>
      </c>
      <c r="AF2963" s="179">
        <f>'ZE Download'!U390/1000</f>
        <v>220.85374999999999</v>
      </c>
      <c r="AG2963" s="179">
        <f>'ZE Download'!V390/1000</f>
        <v>22.610312</v>
      </c>
      <c r="AH2963" s="179">
        <f>'ZE Download'!W390/1000</f>
        <v>198.87325000000001</v>
      </c>
      <c r="AI2963" s="28">
        <f t="shared" si="353"/>
        <v>0</v>
      </c>
      <c r="AJ2963" s="179">
        <f>'ZE Download'!X390/1000</f>
        <v>0.78831200000000001</v>
      </c>
      <c r="AK2963" s="179">
        <f t="shared" si="359"/>
        <v>0</v>
      </c>
      <c r="AL2963" s="35">
        <f>'ZE Download'!Y390/1000</f>
        <v>37.655188000000003</v>
      </c>
      <c r="AM2963" s="35"/>
      <c r="AN2963" s="28"/>
      <c r="AQ2963" s="24">
        <f t="shared" si="369"/>
        <v>1468.3053320000001</v>
      </c>
      <c r="AS2963" s="47">
        <f t="shared" si="358"/>
        <v>305.55</v>
      </c>
      <c r="AU2963" s="20">
        <f t="shared" si="368"/>
        <v>1773.8553320000001</v>
      </c>
      <c r="AW2963" s="20">
        <f t="shared" si="363"/>
        <v>-152.86943399999973</v>
      </c>
      <c r="AY2963" s="58">
        <v>100</v>
      </c>
    </row>
    <row r="2964" spans="1:51" x14ac:dyDescent="0.25">
      <c r="A2964" t="str">
        <f>VLOOKUP($B2964,'Cushing Balance'!$C$2:$E$500,3,TRUE)</f>
        <v>342017</v>
      </c>
      <c r="B2964" s="38">
        <v>42975</v>
      </c>
      <c r="C2964" s="32"/>
      <c r="D2964" s="136">
        <f>'ZE Download'!B391/1000</f>
        <v>240.816833</v>
      </c>
      <c r="E2964" s="179">
        <f>'ZE Download'!C391/1000</f>
        <v>107.04243799999999</v>
      </c>
      <c r="F2964" s="179">
        <f>'ZE Download'!D391/1000</f>
        <v>406.00885399999999</v>
      </c>
      <c r="G2964" s="28"/>
      <c r="H2964" s="179">
        <f>'ZE Download'!E391/1000</f>
        <v>92.421499999999995</v>
      </c>
      <c r="I2964" s="179">
        <f>'ZE Download'!F391/1000</f>
        <v>34.531854000000003</v>
      </c>
      <c r="J2964" s="179">
        <f>'ZE Download'!G391/1000</f>
        <v>211.72329199999999</v>
      </c>
      <c r="K2964" s="179">
        <f>'ZE Download'!H391/1000</f>
        <v>75.232457999999994</v>
      </c>
      <c r="L2964" s="179">
        <f>'ZE Download'!I391/1000</f>
        <v>33.674124999999997</v>
      </c>
      <c r="M2964" s="180">
        <f t="shared" si="364"/>
        <v>288.05341700000002</v>
      </c>
      <c r="N2964" s="179">
        <f>'ZE Download'!K391/1000</f>
        <v>100.04320799999999</v>
      </c>
      <c r="O2964" s="179">
        <f>'ZE Download'!L391/1000</f>
        <v>39.188625000000002</v>
      </c>
      <c r="P2964" s="179">
        <f>'ZE Download'!M391/1000</f>
        <v>44.284082999999995</v>
      </c>
      <c r="Q2964" s="179">
        <f>'ZE Download'!N391/1000</f>
        <v>8.9502919999999992</v>
      </c>
      <c r="R2964" s="179">
        <f>'ZE Download'!P391/1000</f>
        <v>0</v>
      </c>
      <c r="S2964" s="180">
        <f>'ZE Download'!J391/1000</f>
        <v>288.05341700000002</v>
      </c>
      <c r="T2964" s="180">
        <f>-'ZE Download'!Z391/1000</f>
        <v>0</v>
      </c>
      <c r="V2964" s="24">
        <f t="shared" si="366"/>
        <v>1681.9709789999999</v>
      </c>
      <c r="X2964" s="5">
        <f t="shared" si="370"/>
        <v>77.899999999999991</v>
      </c>
      <c r="Z2964" s="20">
        <f t="shared" si="367"/>
        <v>1759.870979</v>
      </c>
      <c r="AA2964" s="59">
        <f t="shared" si="365"/>
        <v>42975</v>
      </c>
      <c r="AB2964" s="136">
        <f>'ZE Download'!Q391/1000</f>
        <v>168.26195800000002</v>
      </c>
      <c r="AC2964" s="179">
        <f>'ZE Download'!R391/1000</f>
        <v>330.146458</v>
      </c>
      <c r="AD2964" s="179">
        <f>'ZE Download'!S391/1000</f>
        <v>450.93041700000003</v>
      </c>
      <c r="AE2964" s="179">
        <f>'ZE Download'!T391/1000</f>
        <v>28.277270999999999</v>
      </c>
      <c r="AF2964" s="179">
        <f>'ZE Download'!U391/1000</f>
        <v>218.85385399999998</v>
      </c>
      <c r="AG2964" s="179">
        <f>'ZE Download'!V391/1000</f>
        <v>21.764792</v>
      </c>
      <c r="AH2964" s="179">
        <f>'ZE Download'!W391/1000</f>
        <v>173.05227100000002</v>
      </c>
      <c r="AI2964" s="28">
        <f t="shared" si="353"/>
        <v>0</v>
      </c>
      <c r="AJ2964" s="179">
        <f>'ZE Download'!X391/1000</f>
        <v>2.076438</v>
      </c>
      <c r="AK2964" s="179">
        <f t="shared" si="359"/>
        <v>0</v>
      </c>
      <c r="AL2964" s="35">
        <f>'ZE Download'!Y391/1000</f>
        <v>20.893583</v>
      </c>
      <c r="AM2964" s="35"/>
      <c r="AN2964" s="28"/>
      <c r="AQ2964" s="24">
        <f t="shared" si="369"/>
        <v>1414.2570420000002</v>
      </c>
      <c r="AS2964" s="47">
        <f t="shared" si="358"/>
        <v>305.55</v>
      </c>
      <c r="AU2964" s="20">
        <f t="shared" si="368"/>
        <v>1719.8070420000001</v>
      </c>
      <c r="AW2964" s="20">
        <f t="shared" si="363"/>
        <v>140.0639369999999</v>
      </c>
      <c r="AY2964" s="58">
        <v>100</v>
      </c>
    </row>
    <row r="2965" spans="1:51" x14ac:dyDescent="0.25">
      <c r="A2965" t="str">
        <f>VLOOKUP($B2965,'Cushing Balance'!$C$2:$E$500,3,TRUE)</f>
        <v>342017</v>
      </c>
      <c r="B2965" s="38">
        <v>42976</v>
      </c>
      <c r="C2965" s="32"/>
      <c r="D2965" s="136">
        <f>'ZE Download'!B392/1000</f>
        <v>53.072103999999996</v>
      </c>
      <c r="E2965" s="179">
        <f>'ZE Download'!C392/1000</f>
        <v>128.14052100000001</v>
      </c>
      <c r="F2965" s="179">
        <f>'ZE Download'!D392/1000</f>
        <v>454.362979</v>
      </c>
      <c r="G2965" s="28"/>
      <c r="H2965" s="179">
        <f>'ZE Download'!E392/1000</f>
        <v>92.461395999999993</v>
      </c>
      <c r="I2965" s="179">
        <f>'ZE Download'!F392/1000</f>
        <v>32.453062000000003</v>
      </c>
      <c r="J2965" s="179">
        <f>'ZE Download'!G392/1000</f>
        <v>197.41249999999999</v>
      </c>
      <c r="K2965" s="179">
        <f>'ZE Download'!H392/1000</f>
        <v>75.919354000000013</v>
      </c>
      <c r="L2965" s="179">
        <f>'ZE Download'!I392/1000</f>
        <v>33.375688000000004</v>
      </c>
      <c r="M2965" s="180">
        <f t="shared" si="364"/>
        <v>281.87377100000003</v>
      </c>
      <c r="N2965" s="179">
        <f>'ZE Download'!K392/1000</f>
        <v>99.549832999999992</v>
      </c>
      <c r="O2965" s="179">
        <f>'ZE Download'!L392/1000</f>
        <v>38.197521000000002</v>
      </c>
      <c r="P2965" s="179">
        <f>'ZE Download'!M392/1000</f>
        <v>28.15</v>
      </c>
      <c r="Q2965" s="179">
        <f>'ZE Download'!N392/1000</f>
        <v>8.467708</v>
      </c>
      <c r="R2965" s="179">
        <f>'ZE Download'!P392/1000</f>
        <v>0</v>
      </c>
      <c r="S2965" s="180">
        <f>'ZE Download'!J392/1000</f>
        <v>281.87377100000003</v>
      </c>
      <c r="T2965" s="180">
        <f>-'ZE Download'!Z392/1000</f>
        <v>0</v>
      </c>
      <c r="V2965" s="24">
        <f t="shared" si="366"/>
        <v>1523.4364370000003</v>
      </c>
      <c r="X2965" s="5">
        <f t="shared" si="370"/>
        <v>77.899999999999991</v>
      </c>
      <c r="Z2965" s="20">
        <f t="shared" si="367"/>
        <v>1601.3364370000004</v>
      </c>
      <c r="AA2965" s="59">
        <f t="shared" si="365"/>
        <v>42976</v>
      </c>
      <c r="AB2965" s="136">
        <f>'ZE Download'!Q392/1000</f>
        <v>164.43516699999998</v>
      </c>
      <c r="AC2965" s="179">
        <f>'ZE Download'!R392/1000</f>
        <v>334.74433299999998</v>
      </c>
      <c r="AD2965" s="179">
        <f>'ZE Download'!S392/1000</f>
        <v>438.12520799999999</v>
      </c>
      <c r="AE2965" s="179">
        <f>'ZE Download'!T392/1000</f>
        <v>0</v>
      </c>
      <c r="AF2965" s="179">
        <f>'ZE Download'!U392/1000</f>
        <v>216.30983300000003</v>
      </c>
      <c r="AG2965" s="179">
        <f>'ZE Download'!V392/1000</f>
        <v>21.624312000000003</v>
      </c>
      <c r="AH2965" s="179">
        <f>'ZE Download'!W392/1000</f>
        <v>165.149688</v>
      </c>
      <c r="AI2965" s="28">
        <f t="shared" si="353"/>
        <v>0</v>
      </c>
      <c r="AJ2965" s="179">
        <f>'ZE Download'!X392/1000</f>
        <v>1.993125</v>
      </c>
      <c r="AK2965" s="179">
        <f t="shared" si="359"/>
        <v>0</v>
      </c>
      <c r="AL2965" s="35">
        <f>'ZE Download'!Y392/1000</f>
        <v>0</v>
      </c>
      <c r="AM2965" s="35"/>
      <c r="AN2965" s="28"/>
      <c r="AQ2965" s="24">
        <f t="shared" si="369"/>
        <v>1342.3816659999998</v>
      </c>
      <c r="AS2965" s="47">
        <f t="shared" si="358"/>
        <v>305.55</v>
      </c>
      <c r="AU2965" s="20">
        <f t="shared" si="368"/>
        <v>1647.9316659999997</v>
      </c>
      <c r="AW2965" s="20">
        <f t="shared" si="363"/>
        <v>53.404771000000665</v>
      </c>
      <c r="AY2965" s="58">
        <v>100</v>
      </c>
    </row>
    <row r="2966" spans="1:51" x14ac:dyDescent="0.25">
      <c r="A2966" t="str">
        <f>VLOOKUP($B2966,'Cushing Balance'!$C$2:$E$500,3,TRUE)</f>
        <v>342017</v>
      </c>
      <c r="B2966" s="38">
        <v>42977</v>
      </c>
      <c r="C2966" s="32"/>
      <c r="D2966" s="136">
        <f>'ZE Download'!B393/1000</f>
        <v>53.065646000000001</v>
      </c>
      <c r="E2966" s="179">
        <f>'ZE Download'!C393/1000</f>
        <v>161.46658300000001</v>
      </c>
      <c r="F2966" s="179">
        <f>'ZE Download'!D393/1000</f>
        <v>313.24814600000002</v>
      </c>
      <c r="G2966" s="28"/>
      <c r="H2966" s="179">
        <f>'ZE Download'!E393/1000</f>
        <v>111.42447900000001</v>
      </c>
      <c r="I2966" s="179">
        <f>'ZE Download'!F393/1000</f>
        <v>73.502832999999995</v>
      </c>
      <c r="J2966" s="179">
        <f>'ZE Download'!G393/1000</f>
        <v>191.92614600000002</v>
      </c>
      <c r="K2966" s="179">
        <f>'ZE Download'!H393/1000</f>
        <v>67.435187999999997</v>
      </c>
      <c r="L2966" s="179">
        <f>'ZE Download'!I393/1000</f>
        <v>32.974311999999998</v>
      </c>
      <c r="M2966" s="180">
        <f t="shared" si="364"/>
        <v>145.75739600000003</v>
      </c>
      <c r="N2966" s="179">
        <f>'ZE Download'!K393/1000</f>
        <v>117.548</v>
      </c>
      <c r="O2966" s="179">
        <f>'ZE Download'!L393/1000</f>
        <v>39.180188000000001</v>
      </c>
      <c r="P2966" s="179">
        <f>'ZE Download'!M393/1000</f>
        <v>20.311499999999999</v>
      </c>
      <c r="Q2966" s="179">
        <f>'ZE Download'!N393/1000</f>
        <v>7.4042500000000002</v>
      </c>
      <c r="R2966" s="179">
        <f>'ZE Download'!P393/1000</f>
        <v>0</v>
      </c>
      <c r="S2966" s="180">
        <f>'ZE Download'!J393/1000</f>
        <v>282.65166700000003</v>
      </c>
      <c r="T2966" s="180">
        <f>-'ZE Download'!Z393/1000</f>
        <v>-136.894271</v>
      </c>
      <c r="V2966" s="24">
        <f t="shared" si="366"/>
        <v>1335.2446670000002</v>
      </c>
      <c r="X2966" s="5">
        <f t="shared" si="370"/>
        <v>77.899999999999991</v>
      </c>
      <c r="Z2966" s="20">
        <f t="shared" si="367"/>
        <v>1413.1446670000003</v>
      </c>
      <c r="AA2966" s="59">
        <f t="shared" si="365"/>
        <v>42977</v>
      </c>
      <c r="AB2966" s="136">
        <f>'ZE Download'!Q393/1000</f>
        <v>163.54147899999998</v>
      </c>
      <c r="AC2966" s="179">
        <f>'ZE Download'!R393/1000</f>
        <v>350.19475</v>
      </c>
      <c r="AD2966" s="179">
        <f>'ZE Download'!S393/1000</f>
        <v>414.38429200000002</v>
      </c>
      <c r="AE2966" s="179">
        <f>'ZE Download'!T393/1000</f>
        <v>0</v>
      </c>
      <c r="AF2966" s="179">
        <f>'ZE Download'!U393/1000</f>
        <v>222.52152100000001</v>
      </c>
      <c r="AG2966" s="179">
        <f>'ZE Download'!V393/1000</f>
        <v>9.0204380000000004</v>
      </c>
      <c r="AH2966" s="179">
        <f>'ZE Download'!W393/1000</f>
        <v>158.88106200000001</v>
      </c>
      <c r="AI2966" s="28">
        <f t="shared" si="353"/>
        <v>0</v>
      </c>
      <c r="AJ2966" s="179">
        <f>'ZE Download'!X393/1000</f>
        <v>2.2532920000000001</v>
      </c>
      <c r="AK2966" s="179">
        <f t="shared" si="359"/>
        <v>0</v>
      </c>
      <c r="AL2966" s="35">
        <f>'ZE Download'!Y393/1000</f>
        <v>38.557417000000001</v>
      </c>
      <c r="AM2966" s="35"/>
      <c r="AN2966" s="28"/>
      <c r="AQ2966" s="24">
        <f t="shared" si="369"/>
        <v>1359.354251</v>
      </c>
      <c r="AS2966" s="47">
        <f t="shared" si="358"/>
        <v>305.55</v>
      </c>
      <c r="AU2966" s="20">
        <f t="shared" si="368"/>
        <v>1664.9042509999999</v>
      </c>
      <c r="AW2966" s="20">
        <f t="shared" si="363"/>
        <v>-151.75958399999968</v>
      </c>
      <c r="AY2966" s="58">
        <v>100</v>
      </c>
    </row>
    <row r="2967" spans="1:51" x14ac:dyDescent="0.25">
      <c r="A2967" t="str">
        <f>VLOOKUP($B2967,'Cushing Balance'!$C$2:$E$500,3,TRUE)</f>
        <v>342017</v>
      </c>
      <c r="B2967" s="38">
        <v>42978</v>
      </c>
      <c r="C2967" s="32"/>
      <c r="D2967" s="136">
        <f>'ZE Download'!B394/1000</f>
        <v>200.03060399999998</v>
      </c>
      <c r="E2967" s="179">
        <f>'ZE Download'!C394/1000</f>
        <v>153.670875</v>
      </c>
      <c r="F2967" s="179">
        <f>'ZE Download'!D394/1000</f>
        <v>503.18729200000001</v>
      </c>
      <c r="G2967" s="28"/>
      <c r="H2967" s="179">
        <f>'ZE Download'!E394/1000</f>
        <v>93.778604000000001</v>
      </c>
      <c r="I2967" s="179">
        <f>'ZE Download'!F394/1000</f>
        <v>35.697292000000004</v>
      </c>
      <c r="J2967" s="179">
        <f>'ZE Download'!G394/1000</f>
        <v>201.21781200000001</v>
      </c>
      <c r="K2967" s="179">
        <f>'ZE Download'!H394/1000</f>
        <v>73.826604000000003</v>
      </c>
      <c r="L2967" s="179">
        <f>'ZE Download'!I394/1000</f>
        <v>33.755438000000005</v>
      </c>
      <c r="M2967" s="180">
        <f t="shared" si="364"/>
        <v>279.22275000000002</v>
      </c>
      <c r="N2967" s="179">
        <f>'ZE Download'!K394/1000</f>
        <v>122.920125</v>
      </c>
      <c r="O2967" s="179">
        <f>'ZE Download'!L394/1000</f>
        <v>38.517499999999998</v>
      </c>
      <c r="P2967" s="179">
        <f>'ZE Download'!M394/1000</f>
        <v>34.332917000000002</v>
      </c>
      <c r="Q2967" s="179">
        <f>'ZE Download'!N394/1000</f>
        <v>9.0684380000000004</v>
      </c>
      <c r="R2967" s="179">
        <f>'ZE Download'!P394/1000</f>
        <v>0</v>
      </c>
      <c r="S2967" s="180">
        <f>'ZE Download'!J394/1000</f>
        <v>279.22275000000002</v>
      </c>
      <c r="T2967" s="180">
        <f>-'ZE Download'!Z394/1000</f>
        <v>0</v>
      </c>
      <c r="V2967" s="24">
        <f t="shared" si="366"/>
        <v>1779.226251</v>
      </c>
      <c r="X2967" s="5">
        <f t="shared" si="370"/>
        <v>77.899999999999991</v>
      </c>
      <c r="Z2967" s="20">
        <f t="shared" si="367"/>
        <v>1857.1262510000001</v>
      </c>
      <c r="AA2967" s="59">
        <f>B2967</f>
        <v>42978</v>
      </c>
      <c r="AB2967" s="136">
        <f>'ZE Download'!Q394/1000</f>
        <v>170.329229</v>
      </c>
      <c r="AC2967" s="179">
        <f>'ZE Download'!R394/1000</f>
        <v>350.88931199999996</v>
      </c>
      <c r="AD2967" s="179">
        <f>'ZE Download'!S394/1000</f>
        <v>454.06135399999999</v>
      </c>
      <c r="AE2967" s="179">
        <f>'ZE Download'!T394/1000</f>
        <v>0</v>
      </c>
      <c r="AF2967" s="179">
        <f>'ZE Download'!U394/1000</f>
        <v>184.94218799999999</v>
      </c>
      <c r="AG2967" s="179">
        <f>'ZE Download'!V394/1000</f>
        <v>0</v>
      </c>
      <c r="AH2967" s="179">
        <f>'ZE Download'!W394/1000</f>
        <v>176.61460399999999</v>
      </c>
      <c r="AI2967" s="28">
        <f t="shared" si="353"/>
        <v>0</v>
      </c>
      <c r="AJ2967" s="179">
        <f>'ZE Download'!X394/1000</f>
        <v>3.1921039999999996</v>
      </c>
      <c r="AK2967" s="179">
        <f t="shared" si="359"/>
        <v>0</v>
      </c>
      <c r="AL2967" s="35">
        <f>'ZE Download'!Y394/1000</f>
        <v>31.834021</v>
      </c>
      <c r="AM2967" s="35"/>
      <c r="AN2967" s="28"/>
      <c r="AQ2967" s="24">
        <f t="shared" si="369"/>
        <v>1371.8628119999998</v>
      </c>
      <c r="AS2967" s="47">
        <f t="shared" si="358"/>
        <v>305.55</v>
      </c>
      <c r="AU2967" s="20">
        <f t="shared" si="368"/>
        <v>1677.4128119999998</v>
      </c>
      <c r="AW2967" s="20">
        <f t="shared" si="363"/>
        <v>279.71343900000033</v>
      </c>
      <c r="AY2967" s="58">
        <v>100</v>
      </c>
    </row>
    <row r="2968" spans="1:51" x14ac:dyDescent="0.25">
      <c r="A2968" t="str">
        <f>VLOOKUP($B2968,'Cushing Balance'!$C$2:$E$500,3,TRUE)</f>
        <v>342017</v>
      </c>
      <c r="B2968" s="38">
        <v>42979</v>
      </c>
      <c r="C2968" s="32"/>
      <c r="D2968" s="136">
        <f>'ZE Download'!B395/1000</f>
        <v>253.97933300000003</v>
      </c>
      <c r="E2968" s="179">
        <f>'ZE Download'!C395/1000</f>
        <v>162.48979199999999</v>
      </c>
      <c r="F2968" s="179">
        <f>'ZE Download'!D395/1000</f>
        <v>440.99877100000003</v>
      </c>
      <c r="G2968" s="28"/>
      <c r="H2968" s="179">
        <f>'ZE Download'!E395/1000</f>
        <v>93.157979000000012</v>
      </c>
      <c r="I2968" s="179">
        <f>'ZE Download'!F395/1000</f>
        <v>34.500749999999996</v>
      </c>
      <c r="J2968" s="179">
        <f>'ZE Download'!G395/1000</f>
        <v>195.71964600000001</v>
      </c>
      <c r="K2968" s="179">
        <f>'ZE Download'!H395/1000</f>
        <v>71.480582999999996</v>
      </c>
      <c r="L2968" s="179">
        <f>'ZE Download'!I395/1000</f>
        <v>33.823020999999997</v>
      </c>
      <c r="M2968" s="180">
        <f t="shared" si="364"/>
        <v>220.065708</v>
      </c>
      <c r="N2968" s="179">
        <f>'ZE Download'!K395/1000</f>
        <v>103.44395799999999</v>
      </c>
      <c r="O2968" s="179">
        <f>'ZE Download'!L395/1000</f>
        <v>33.297145999999998</v>
      </c>
      <c r="P2968" s="179">
        <f>'ZE Download'!M395/1000</f>
        <v>44.171562000000002</v>
      </c>
      <c r="Q2968" s="179">
        <f>'ZE Download'!N395/1000</f>
        <v>7.799188</v>
      </c>
      <c r="R2968" s="179">
        <f>'ZE Download'!P395/1000</f>
        <v>0</v>
      </c>
      <c r="S2968" s="180">
        <f>'ZE Download'!J395/1000</f>
        <v>220.065708</v>
      </c>
      <c r="T2968" s="180">
        <f>-'ZE Download'!Z395/1000</f>
        <v>0</v>
      </c>
      <c r="V2968" s="24">
        <f t="shared" si="366"/>
        <v>1694.9274370000003</v>
      </c>
      <c r="X2968" s="5">
        <f t="shared" si="370"/>
        <v>77.899999999999991</v>
      </c>
      <c r="Z2968" s="20">
        <f t="shared" si="367"/>
        <v>1772.8274370000004</v>
      </c>
      <c r="AA2968" s="59">
        <f t="shared" si="365"/>
        <v>42979</v>
      </c>
      <c r="AB2968" s="136">
        <f>'ZE Download'!Q395/1000</f>
        <v>180.94341699999998</v>
      </c>
      <c r="AC2968" s="179">
        <f>'ZE Download'!R395/1000</f>
        <v>293.470708</v>
      </c>
      <c r="AD2968" s="179">
        <f>'ZE Download'!S395/1000</f>
        <v>456.43252100000001</v>
      </c>
      <c r="AE2968" s="179">
        <f>'ZE Download'!T395/1000</f>
        <v>0</v>
      </c>
      <c r="AF2968" s="179">
        <f>'ZE Download'!U395/1000</f>
        <v>218.73035400000001</v>
      </c>
      <c r="AG2968" s="179">
        <f>'ZE Download'!V395/1000</f>
        <v>10.151937999999999</v>
      </c>
      <c r="AH2968" s="179">
        <f>'ZE Download'!W395/1000</f>
        <v>157.26627100000002</v>
      </c>
      <c r="AI2968" s="28">
        <f t="shared" si="353"/>
        <v>0</v>
      </c>
      <c r="AJ2968" s="179">
        <f>'ZE Download'!X395/1000</f>
        <v>3.1799170000000001</v>
      </c>
      <c r="AK2968" s="179">
        <f t="shared" si="359"/>
        <v>0</v>
      </c>
      <c r="AL2968" s="35">
        <f>'ZE Download'!Y395/1000</f>
        <v>21.861374999999999</v>
      </c>
      <c r="AM2968" s="35"/>
      <c r="AN2968" s="28"/>
      <c r="AQ2968" s="24">
        <f t="shared" si="369"/>
        <v>1342.0365009999998</v>
      </c>
      <c r="AS2968" s="47">
        <f t="shared" si="358"/>
        <v>305.55</v>
      </c>
      <c r="AU2968" s="20">
        <f t="shared" si="368"/>
        <v>1647.5865009999998</v>
      </c>
      <c r="AW2968" s="20">
        <f t="shared" si="363"/>
        <v>225.2409360000006</v>
      </c>
      <c r="AY2968" s="58">
        <v>100</v>
      </c>
    </row>
    <row r="2969" spans="1:51" x14ac:dyDescent="0.25">
      <c r="A2969" t="str">
        <f>VLOOKUP($B2969,'Cushing Balance'!$C$2:$E$500,3,TRUE)</f>
        <v>352017</v>
      </c>
      <c r="B2969" s="38">
        <v>42980</v>
      </c>
      <c r="C2969" s="32"/>
      <c r="D2969" s="136">
        <f>'ZE Download'!B396/1000</f>
        <v>102.244562</v>
      </c>
      <c r="E2969" s="179">
        <f>'ZE Download'!C396/1000</f>
        <v>144.90964600000001</v>
      </c>
      <c r="F2969" s="179">
        <f>'ZE Download'!D396/1000</f>
        <v>404.24624999999997</v>
      </c>
      <c r="G2969" s="28"/>
      <c r="H2969" s="179">
        <f>'ZE Download'!E396/1000</f>
        <v>86.650374999999997</v>
      </c>
      <c r="I2969" s="179">
        <f>'ZE Download'!F396/1000</f>
        <v>32.271000000000001</v>
      </c>
      <c r="J2969" s="179">
        <f>'ZE Download'!G396/1000</f>
        <v>262.48333299999996</v>
      </c>
      <c r="K2969" s="179">
        <f>'ZE Download'!H396/1000</f>
        <v>72.937542000000008</v>
      </c>
      <c r="L2969" s="179">
        <f>'ZE Download'!I396/1000</f>
        <v>33.229228999999997</v>
      </c>
      <c r="M2969" s="180">
        <f t="shared" si="364"/>
        <v>276.714854</v>
      </c>
      <c r="N2969" s="179">
        <f>'ZE Download'!K396/1000</f>
        <v>116.576938</v>
      </c>
      <c r="O2969" s="179">
        <f>'ZE Download'!L396/1000</f>
        <v>39.255125</v>
      </c>
      <c r="P2969" s="179">
        <f>'ZE Download'!M396/1000</f>
        <v>28.802271000000001</v>
      </c>
      <c r="Q2969" s="179">
        <f>'ZE Download'!N396/1000</f>
        <v>7.3105000000000002</v>
      </c>
      <c r="R2969" s="179">
        <f>'ZE Download'!P396/1000</f>
        <v>0</v>
      </c>
      <c r="S2969" s="180">
        <f>'ZE Download'!J396/1000</f>
        <v>276.714854</v>
      </c>
      <c r="T2969" s="180">
        <f>-'ZE Download'!Z396/1000</f>
        <v>0</v>
      </c>
      <c r="V2969" s="24">
        <f t="shared" si="366"/>
        <v>1607.6316249999998</v>
      </c>
      <c r="X2969" s="5">
        <f t="shared" si="370"/>
        <v>77.899999999999991</v>
      </c>
      <c r="Z2969" s="20">
        <f t="shared" si="367"/>
        <v>1685.5316249999998</v>
      </c>
      <c r="AA2969" s="59">
        <f t="shared" si="365"/>
        <v>42980</v>
      </c>
      <c r="AB2969" s="136">
        <f>'ZE Download'!Q396/1000</f>
        <v>180.11924999999999</v>
      </c>
      <c r="AC2969" s="179">
        <f>'ZE Download'!R396/1000</f>
        <v>324.20306199999999</v>
      </c>
      <c r="AD2969" s="179">
        <f>'ZE Download'!S396/1000</f>
        <v>459.47399999999999</v>
      </c>
      <c r="AE2969" s="179">
        <f>'ZE Download'!T396/1000</f>
        <v>1.4537709999999999</v>
      </c>
      <c r="AF2969" s="179">
        <f>'ZE Download'!U396/1000</f>
        <v>218.17027100000001</v>
      </c>
      <c r="AG2969" s="179">
        <f>'ZE Download'!V396/1000</f>
        <v>22.825937999999997</v>
      </c>
      <c r="AH2969" s="179">
        <f>'ZE Download'!W396/1000</f>
        <v>192.00045800000001</v>
      </c>
      <c r="AI2969" s="28">
        <f t="shared" ref="AI2969:AI3032" si="371">AVERAGE(AI2954:AI2968)</f>
        <v>0</v>
      </c>
      <c r="AJ2969" s="179">
        <f>'ZE Download'!X396/1000</f>
        <v>3.0061249999999999</v>
      </c>
      <c r="AK2969" s="179">
        <f t="shared" si="359"/>
        <v>0</v>
      </c>
      <c r="AL2969" s="35">
        <f>'ZE Download'!Y396/1000</f>
        <v>8.6420830000000013</v>
      </c>
      <c r="AM2969" s="35"/>
      <c r="AN2969" s="28"/>
      <c r="AQ2969" s="24">
        <f t="shared" si="369"/>
        <v>1409.8949579999999</v>
      </c>
      <c r="AS2969" s="47">
        <f t="shared" si="358"/>
        <v>305.55</v>
      </c>
      <c r="AU2969" s="20">
        <f t="shared" si="368"/>
        <v>1715.4449579999998</v>
      </c>
      <c r="AW2969" s="20">
        <f t="shared" si="363"/>
        <v>70.086667000000034</v>
      </c>
      <c r="AY2969" s="58">
        <v>100</v>
      </c>
    </row>
    <row r="2970" spans="1:51" x14ac:dyDescent="0.25">
      <c r="A2970" t="str">
        <f>VLOOKUP($B2970,'Cushing Balance'!$C$2:$E$500,3,TRUE)</f>
        <v>352017</v>
      </c>
      <c r="B2970" s="38">
        <v>42981</v>
      </c>
      <c r="C2970" s="32"/>
      <c r="D2970" s="136">
        <f>'ZE Download'!B397/1000</f>
        <v>318.84797900000001</v>
      </c>
      <c r="E2970" s="179">
        <f>'ZE Download'!C397/1000</f>
        <v>90.613332999999997</v>
      </c>
      <c r="F2970" s="179">
        <f>'ZE Download'!D397/1000</f>
        <v>403.96841699999999</v>
      </c>
      <c r="G2970" s="28"/>
      <c r="H2970" s="179">
        <f>'ZE Download'!E397/1000</f>
        <v>88.192437999999996</v>
      </c>
      <c r="I2970" s="179">
        <f>'ZE Download'!F397/1000</f>
        <v>26.587542000000003</v>
      </c>
      <c r="J2970" s="179">
        <f>'ZE Download'!G397/1000</f>
        <v>254.933042</v>
      </c>
      <c r="K2970" s="179">
        <f>'ZE Download'!H397/1000</f>
        <v>70.748041999999998</v>
      </c>
      <c r="L2970" s="179">
        <f>'ZE Download'!I397/1000</f>
        <v>33.104396000000001</v>
      </c>
      <c r="M2970" s="180">
        <f t="shared" si="364"/>
        <v>105.833459</v>
      </c>
      <c r="N2970" s="179">
        <f>'ZE Download'!K397/1000</f>
        <v>95.799207999999993</v>
      </c>
      <c r="O2970" s="179">
        <f>'ZE Download'!L397/1000</f>
        <v>39.835166999999998</v>
      </c>
      <c r="P2970" s="179">
        <f>'ZE Download'!M397/1000</f>
        <v>25.118853999999999</v>
      </c>
      <c r="Q2970" s="179">
        <f>'ZE Download'!N397/1000</f>
        <v>6.6684170000000007</v>
      </c>
      <c r="R2970" s="179">
        <f>'ZE Download'!P397/1000</f>
        <v>0</v>
      </c>
      <c r="S2970" s="180">
        <f>'ZE Download'!J397/1000</f>
        <v>275.74616700000001</v>
      </c>
      <c r="T2970" s="180">
        <f>-'ZE Download'!Z397/1000</f>
        <v>-169.91270800000001</v>
      </c>
      <c r="V2970" s="24">
        <f t="shared" si="366"/>
        <v>1560.2502939999997</v>
      </c>
      <c r="X2970" s="5">
        <f t="shared" si="370"/>
        <v>77.899999999999991</v>
      </c>
      <c r="Z2970" s="20">
        <f t="shared" si="367"/>
        <v>1638.1502939999998</v>
      </c>
      <c r="AA2970" s="59">
        <f t="shared" si="365"/>
        <v>42981</v>
      </c>
      <c r="AB2970" s="136">
        <f>'ZE Download'!Q397/1000</f>
        <v>164.58270800000003</v>
      </c>
      <c r="AC2970" s="179">
        <f>'ZE Download'!R397/1000</f>
        <v>331.37824999999998</v>
      </c>
      <c r="AD2970" s="179">
        <f>'ZE Download'!S397/1000</f>
        <v>450.65414600000003</v>
      </c>
      <c r="AE2970" s="179">
        <f>'ZE Download'!T397/1000</f>
        <v>0</v>
      </c>
      <c r="AF2970" s="179">
        <f>'ZE Download'!U397/1000</f>
        <v>218.96924999999999</v>
      </c>
      <c r="AG2970" s="179">
        <f>'ZE Download'!V397/1000</f>
        <v>23.772396000000001</v>
      </c>
      <c r="AH2970" s="179">
        <f>'ZE Download'!W397/1000</f>
        <v>193.89070800000002</v>
      </c>
      <c r="AI2970" s="28">
        <f t="shared" si="371"/>
        <v>0</v>
      </c>
      <c r="AJ2970" s="179">
        <f>'ZE Download'!X397/1000</f>
        <v>2.8638539999999999</v>
      </c>
      <c r="AK2970" s="179">
        <f t="shared" si="359"/>
        <v>0</v>
      </c>
      <c r="AL2970" s="35">
        <f>'ZE Download'!Y397/1000</f>
        <v>69.550687999999994</v>
      </c>
      <c r="AM2970" s="35"/>
      <c r="AN2970" s="28"/>
      <c r="AQ2970" s="24">
        <f t="shared" si="369"/>
        <v>1455.6620000000003</v>
      </c>
      <c r="AS2970" s="47">
        <f t="shared" si="358"/>
        <v>305.55</v>
      </c>
      <c r="AU2970" s="20">
        <f t="shared" si="368"/>
        <v>1761.2120000000002</v>
      </c>
      <c r="AW2970" s="20">
        <f t="shared" si="363"/>
        <v>1.938293999999587</v>
      </c>
      <c r="AY2970" s="58">
        <v>125</v>
      </c>
    </row>
    <row r="2971" spans="1:51" x14ac:dyDescent="0.25">
      <c r="A2971" t="str">
        <f>VLOOKUP($B2971,'Cushing Balance'!$C$2:$E$500,3,TRUE)</f>
        <v>352017</v>
      </c>
      <c r="B2971" s="38">
        <v>42982</v>
      </c>
      <c r="C2971" s="32"/>
      <c r="D2971" s="136">
        <f>'ZE Download'!B398/1000</f>
        <v>584.82243799999992</v>
      </c>
      <c r="E2971" s="179">
        <f>'ZE Download'!C398/1000</f>
        <v>89.677417000000005</v>
      </c>
      <c r="F2971" s="179">
        <f>'ZE Download'!D398/1000</f>
        <v>407.01389599999999</v>
      </c>
      <c r="G2971" s="28"/>
      <c r="H2971" s="179">
        <f>'ZE Download'!E398/1000</f>
        <v>93.29447900000001</v>
      </c>
      <c r="I2971" s="179">
        <f>'ZE Download'!F398/1000</f>
        <v>38.362853999999999</v>
      </c>
      <c r="J2971" s="179">
        <f>'ZE Download'!G398/1000</f>
        <v>227.85766699999999</v>
      </c>
      <c r="K2971" s="179">
        <f>'ZE Download'!H398/1000</f>
        <v>70.667062000000001</v>
      </c>
      <c r="L2971" s="179">
        <f>'ZE Download'!I398/1000</f>
        <v>32.626770999999998</v>
      </c>
      <c r="M2971" s="180">
        <f t="shared" si="364"/>
        <v>277.37374999999997</v>
      </c>
      <c r="N2971" s="179">
        <f>'ZE Download'!K398/1000</f>
        <v>99.538895999999994</v>
      </c>
      <c r="O2971" s="179">
        <f>'ZE Download'!L398/1000</f>
        <v>39.330207999999999</v>
      </c>
      <c r="P2971" s="179">
        <f>'ZE Download'!M398/1000</f>
        <v>35.821562</v>
      </c>
      <c r="Q2971" s="179">
        <f>'ZE Download'!N398/1000</f>
        <v>7.5602079999999994</v>
      </c>
      <c r="R2971" s="179">
        <f>'ZE Download'!P398/1000</f>
        <v>0</v>
      </c>
      <c r="S2971" s="180">
        <f>'ZE Download'!J398/1000</f>
        <v>277.37374999999997</v>
      </c>
      <c r="T2971" s="180">
        <f>-'ZE Download'!Z398/1000</f>
        <v>0</v>
      </c>
      <c r="V2971" s="24">
        <f t="shared" si="366"/>
        <v>2003.947208</v>
      </c>
      <c r="X2971" s="5">
        <f t="shared" si="370"/>
        <v>77.899999999999991</v>
      </c>
      <c r="Z2971" s="20">
        <f t="shared" si="367"/>
        <v>2081.8472080000001</v>
      </c>
      <c r="AA2971" s="59">
        <f t="shared" si="365"/>
        <v>42982</v>
      </c>
      <c r="AB2971" s="136">
        <f>'ZE Download'!Q398/1000</f>
        <v>173.43129199999998</v>
      </c>
      <c r="AC2971" s="179">
        <f>'ZE Download'!R398/1000</f>
        <v>334.45795799999996</v>
      </c>
      <c r="AD2971" s="179">
        <f>'ZE Download'!S398/1000</f>
        <v>459.47399999999999</v>
      </c>
      <c r="AE2971" s="179">
        <f>'ZE Download'!T398/1000</f>
        <v>3.2601460000000002</v>
      </c>
      <c r="AF2971" s="179">
        <f>'ZE Download'!U398/1000</f>
        <v>219.161146</v>
      </c>
      <c r="AG2971" s="179">
        <f>'ZE Download'!V398/1000</f>
        <v>23.673707999999998</v>
      </c>
      <c r="AH2971" s="179">
        <f>'ZE Download'!W398/1000</f>
        <v>178.96587500000001</v>
      </c>
      <c r="AI2971" s="28">
        <f t="shared" si="371"/>
        <v>0</v>
      </c>
      <c r="AJ2971" s="179">
        <f>'ZE Download'!X398/1000</f>
        <v>1.3623540000000001</v>
      </c>
      <c r="AK2971" s="179">
        <f t="shared" si="359"/>
        <v>0</v>
      </c>
      <c r="AL2971" s="35">
        <f>'ZE Download'!Y398/1000</f>
        <v>21.925854000000001</v>
      </c>
      <c r="AM2971" s="35"/>
      <c r="AN2971" s="28"/>
      <c r="AQ2971" s="24">
        <f t="shared" si="369"/>
        <v>1415.7123330000002</v>
      </c>
      <c r="AS2971" s="47">
        <f t="shared" si="358"/>
        <v>305.55</v>
      </c>
      <c r="AU2971" s="20">
        <f t="shared" si="368"/>
        <v>1721.2623330000001</v>
      </c>
      <c r="AW2971" s="20">
        <f t="shared" si="363"/>
        <v>485.58487500000001</v>
      </c>
      <c r="AY2971" s="58">
        <v>125</v>
      </c>
    </row>
    <row r="2972" spans="1:51" x14ac:dyDescent="0.25">
      <c r="A2972" t="str">
        <f>VLOOKUP($B2972,'Cushing Balance'!$C$2:$E$500,3,TRUE)</f>
        <v>352017</v>
      </c>
      <c r="B2972" s="38">
        <v>42983</v>
      </c>
      <c r="C2972" s="32"/>
      <c r="D2972" s="136">
        <f>'ZE Download'!B399/1000</f>
        <v>118.428146</v>
      </c>
      <c r="E2972" s="179">
        <f>'ZE Download'!C399/1000</f>
        <v>147.1825</v>
      </c>
      <c r="F2972" s="179">
        <f>'ZE Download'!D399/1000</f>
        <v>409.02912500000002</v>
      </c>
      <c r="G2972" s="28"/>
      <c r="H2972" s="179">
        <f>'ZE Download'!E399/1000</f>
        <v>118.25185400000001</v>
      </c>
      <c r="I2972" s="179">
        <f>'ZE Download'!F399/1000</f>
        <v>34.926917000000003</v>
      </c>
      <c r="J2972" s="179">
        <f>'ZE Download'!G399/1000</f>
        <v>225.116625</v>
      </c>
      <c r="K2972" s="179">
        <f>'ZE Download'!H399/1000</f>
        <v>81.873645999999994</v>
      </c>
      <c r="L2972" s="179">
        <f>'ZE Download'!I399/1000</f>
        <v>33.081188000000004</v>
      </c>
      <c r="M2972" s="180">
        <f t="shared" si="364"/>
        <v>184.23035400000001</v>
      </c>
      <c r="N2972" s="179">
        <f>'ZE Download'!K399/1000</f>
        <v>39.179082999999999</v>
      </c>
      <c r="O2972" s="179">
        <f>'ZE Download'!L399/1000</f>
        <v>40.687792000000002</v>
      </c>
      <c r="P2972" s="179">
        <f>'ZE Download'!M399/1000</f>
        <v>45.128250000000001</v>
      </c>
      <c r="Q2972" s="179">
        <f>'ZE Download'!N399/1000</f>
        <v>6.3863120000000002</v>
      </c>
      <c r="R2972" s="179">
        <f>'ZE Download'!P399/1000</f>
        <v>0</v>
      </c>
      <c r="S2972" s="180">
        <f>'ZE Download'!J399/1000</f>
        <v>184.23035400000001</v>
      </c>
      <c r="T2972" s="180">
        <f>-'ZE Download'!Z399/1000</f>
        <v>0</v>
      </c>
      <c r="V2972" s="24">
        <f t="shared" si="366"/>
        <v>1483.5017920000003</v>
      </c>
      <c r="X2972" s="5">
        <f t="shared" si="370"/>
        <v>77.899999999999991</v>
      </c>
      <c r="Z2972" s="20">
        <f t="shared" si="367"/>
        <v>1561.4017920000003</v>
      </c>
      <c r="AA2972" s="59">
        <f t="shared" si="365"/>
        <v>42983</v>
      </c>
      <c r="AB2972" s="136">
        <f>'ZE Download'!Q399/1000</f>
        <v>172.90104199999999</v>
      </c>
      <c r="AC2972" s="179">
        <f>'ZE Download'!R399/1000</f>
        <v>382.88995799999998</v>
      </c>
      <c r="AD2972" s="179">
        <f>'ZE Download'!S399/1000</f>
        <v>438.25247899999999</v>
      </c>
      <c r="AE2972" s="179">
        <f>'ZE Download'!T399/1000</f>
        <v>67.407083</v>
      </c>
      <c r="AF2972" s="179">
        <f>'ZE Download'!U399/1000</f>
        <v>211.57612499999999</v>
      </c>
      <c r="AG2972" s="179">
        <f>'ZE Download'!V399/1000</f>
        <v>22.226500000000001</v>
      </c>
      <c r="AH2972" s="179">
        <f>'ZE Download'!W399/1000</f>
        <v>164.498167</v>
      </c>
      <c r="AI2972" s="28">
        <f t="shared" si="371"/>
        <v>0</v>
      </c>
      <c r="AJ2972" s="179">
        <f>'ZE Download'!X399/1000</f>
        <v>2.99125</v>
      </c>
      <c r="AK2972" s="179">
        <f t="shared" si="359"/>
        <v>0</v>
      </c>
      <c r="AL2972" s="35">
        <f>'ZE Download'!Y399/1000</f>
        <v>0</v>
      </c>
      <c r="AM2972" s="35"/>
      <c r="AN2972" s="28"/>
      <c r="AQ2972" s="24">
        <f t="shared" si="369"/>
        <v>1462.742604</v>
      </c>
      <c r="AS2972" s="47">
        <f t="shared" si="358"/>
        <v>305.55</v>
      </c>
      <c r="AU2972" s="20">
        <f t="shared" si="368"/>
        <v>1768.292604</v>
      </c>
      <c r="AW2972" s="20">
        <f t="shared" si="363"/>
        <v>-81.890811999999642</v>
      </c>
      <c r="AY2972" s="58">
        <v>125</v>
      </c>
    </row>
    <row r="2973" spans="1:51" x14ac:dyDescent="0.25">
      <c r="A2973" t="str">
        <f>VLOOKUP($B2973,'Cushing Balance'!$C$2:$E$500,3,TRUE)</f>
        <v>352017</v>
      </c>
      <c r="B2973" s="38">
        <v>42984</v>
      </c>
      <c r="C2973" s="32"/>
      <c r="D2973" s="136">
        <f>'ZE Download'!B400/1000</f>
        <v>301.28079200000002</v>
      </c>
      <c r="E2973" s="179">
        <f>'ZE Download'!C400/1000</f>
        <v>142.96437499999999</v>
      </c>
      <c r="F2973" s="179">
        <f>'ZE Download'!D400/1000</f>
        <v>409.45570799999996</v>
      </c>
      <c r="G2973" s="28"/>
      <c r="H2973" s="179">
        <f>'ZE Download'!E400/1000</f>
        <v>93.962917000000004</v>
      </c>
      <c r="I2973" s="179">
        <f>'ZE Download'!F400/1000</f>
        <v>40.975104000000002</v>
      </c>
      <c r="J2973" s="179">
        <f>'ZE Download'!G400/1000</f>
        <v>259.89131200000003</v>
      </c>
      <c r="K2973" s="179">
        <f>'ZE Download'!H400/1000</f>
        <v>85.716583</v>
      </c>
      <c r="L2973" s="179">
        <f>'ZE Download'!I400/1000</f>
        <v>32.585228999999998</v>
      </c>
      <c r="M2973" s="180">
        <f t="shared" si="364"/>
        <v>299.81727100000001</v>
      </c>
      <c r="N2973" s="179">
        <f>'ZE Download'!K400/1000</f>
        <v>30.215979000000001</v>
      </c>
      <c r="O2973" s="179">
        <f>'ZE Download'!L400/1000</f>
        <v>40.181021000000001</v>
      </c>
      <c r="P2973" s="179">
        <f>'ZE Download'!M400/1000</f>
        <v>40.596125000000001</v>
      </c>
      <c r="Q2973" s="179">
        <f>'ZE Download'!N400/1000</f>
        <v>6.1819170000000003</v>
      </c>
      <c r="R2973" s="179">
        <f>'ZE Download'!P400/1000</f>
        <v>0</v>
      </c>
      <c r="S2973" s="180">
        <f>'ZE Download'!J400/1000</f>
        <v>299.81727100000001</v>
      </c>
      <c r="T2973" s="180">
        <f>-'ZE Download'!Z400/1000</f>
        <v>0</v>
      </c>
      <c r="V2973" s="24">
        <f t="shared" si="366"/>
        <v>1783.8243330000005</v>
      </c>
      <c r="X2973" s="5">
        <f t="shared" si="370"/>
        <v>77.899999999999991</v>
      </c>
      <c r="Z2973" s="20">
        <f t="shared" si="367"/>
        <v>1861.7243330000006</v>
      </c>
      <c r="AA2973" s="59">
        <f t="shared" si="365"/>
        <v>42984</v>
      </c>
      <c r="AB2973" s="136">
        <f>'ZE Download'!Q400/1000</f>
        <v>158.267292</v>
      </c>
      <c r="AC2973" s="179">
        <f>'ZE Download'!R400/1000</f>
        <v>384.86045799999999</v>
      </c>
      <c r="AD2973" s="179">
        <f>'ZE Download'!S400/1000</f>
        <v>459.10104200000001</v>
      </c>
      <c r="AE2973" s="179">
        <f>'ZE Download'!T400/1000</f>
        <v>202.21381200000002</v>
      </c>
      <c r="AF2973" s="179">
        <f>'ZE Download'!U400/1000</f>
        <v>227.42252100000002</v>
      </c>
      <c r="AG2973" s="179">
        <f>'ZE Download'!V400/1000</f>
        <v>20.736583</v>
      </c>
      <c r="AH2973" s="179">
        <f>'ZE Download'!W400/1000</f>
        <v>145.578146</v>
      </c>
      <c r="AI2973" s="28">
        <f t="shared" si="371"/>
        <v>0</v>
      </c>
      <c r="AJ2973" s="179">
        <f>'ZE Download'!X400/1000</f>
        <v>2.7859789999999998</v>
      </c>
      <c r="AK2973" s="179">
        <f t="shared" si="359"/>
        <v>0</v>
      </c>
      <c r="AL2973" s="35">
        <f>'ZE Download'!Y400/1000</f>
        <v>59.528646000000002</v>
      </c>
      <c r="AM2973" s="35"/>
      <c r="AN2973" s="28"/>
      <c r="AQ2973" s="24">
        <f t="shared" si="369"/>
        <v>1660.4944790000002</v>
      </c>
      <c r="AS2973" s="47">
        <f t="shared" si="358"/>
        <v>305.55</v>
      </c>
      <c r="AU2973" s="20">
        <f t="shared" si="368"/>
        <v>1966.0444790000001</v>
      </c>
      <c r="AW2973" s="20">
        <f t="shared" si="363"/>
        <v>20.679854000000432</v>
      </c>
      <c r="AY2973" s="58">
        <v>125</v>
      </c>
    </row>
    <row r="2974" spans="1:51" x14ac:dyDescent="0.25">
      <c r="A2974" t="str">
        <f>VLOOKUP($B2974,'Cushing Balance'!$C$2:$E$500,3,TRUE)</f>
        <v>352017</v>
      </c>
      <c r="B2974" s="38">
        <v>42985</v>
      </c>
      <c r="C2974" s="32"/>
      <c r="D2974" s="136">
        <f>'ZE Download'!B401/1000</f>
        <v>202.80085399999999</v>
      </c>
      <c r="E2974" s="179">
        <f>'ZE Download'!C401/1000</f>
        <v>121.572208</v>
      </c>
      <c r="F2974" s="179">
        <f>'ZE Download'!D401/1000</f>
        <v>408.82014600000002</v>
      </c>
      <c r="G2974" s="28"/>
      <c r="H2974" s="179">
        <f>'ZE Download'!E401/1000</f>
        <v>94.165354000000008</v>
      </c>
      <c r="I2974" s="179">
        <f>'ZE Download'!F401/1000</f>
        <v>48.602353999999998</v>
      </c>
      <c r="J2974" s="179">
        <f>'ZE Download'!G401/1000</f>
        <v>220.97793799999999</v>
      </c>
      <c r="K2974" s="179">
        <f>'ZE Download'!H401/1000</f>
        <v>76.930000000000007</v>
      </c>
      <c r="L2974" s="179">
        <f>'ZE Download'!I401/1000</f>
        <v>30.404207999999997</v>
      </c>
      <c r="M2974" s="180">
        <f t="shared" si="364"/>
        <v>318.42247900000001</v>
      </c>
      <c r="N2974" s="179">
        <f>'ZE Download'!K401/1000</f>
        <v>115.957542</v>
      </c>
      <c r="O2974" s="179">
        <f>'ZE Download'!L401/1000</f>
        <v>39.599958000000001</v>
      </c>
      <c r="P2974" s="179">
        <f>'ZE Download'!M401/1000</f>
        <v>23.156728999999999</v>
      </c>
      <c r="Q2974" s="179">
        <f>'ZE Download'!N401/1000</f>
        <v>6.5958119999999996</v>
      </c>
      <c r="R2974" s="179">
        <f>'ZE Download'!P401/1000</f>
        <v>0</v>
      </c>
      <c r="S2974" s="180">
        <f>'ZE Download'!J401/1000</f>
        <v>365.30337500000002</v>
      </c>
      <c r="T2974" s="180">
        <f>-'ZE Download'!Z401/1000</f>
        <v>-46.880896</v>
      </c>
      <c r="V2974" s="24">
        <f t="shared" si="366"/>
        <v>1708.0055820000002</v>
      </c>
      <c r="X2974" s="5">
        <f t="shared" si="370"/>
        <v>77.899999999999991</v>
      </c>
      <c r="Z2974" s="20">
        <f t="shared" si="367"/>
        <v>1785.9055820000003</v>
      </c>
      <c r="AA2974" s="59">
        <f t="shared" si="365"/>
        <v>42985</v>
      </c>
      <c r="AB2974" s="136">
        <f>'ZE Download'!Q401/1000</f>
        <v>105.836771</v>
      </c>
      <c r="AC2974" s="179">
        <f>'ZE Download'!R401/1000</f>
        <v>336.448938</v>
      </c>
      <c r="AD2974" s="179">
        <f>'ZE Download'!S401/1000</f>
        <v>459.20658299999997</v>
      </c>
      <c r="AE2974" s="179">
        <f>'ZE Download'!T401/1000</f>
        <v>380.18933299999998</v>
      </c>
      <c r="AF2974" s="179">
        <f>'ZE Download'!U401/1000</f>
        <v>224.51741699999999</v>
      </c>
      <c r="AG2974" s="179">
        <f>'ZE Download'!V401/1000</f>
        <v>23.061</v>
      </c>
      <c r="AH2974" s="179">
        <f>'ZE Download'!W401/1000</f>
        <v>118.45272900000001</v>
      </c>
      <c r="AI2974" s="28">
        <f t="shared" si="371"/>
        <v>0</v>
      </c>
      <c r="AJ2974" s="179">
        <f>'ZE Download'!X401/1000</f>
        <v>1.7076880000000001</v>
      </c>
      <c r="AK2974" s="179">
        <f t="shared" si="359"/>
        <v>0</v>
      </c>
      <c r="AL2974" s="35">
        <f>'ZE Download'!Y401/1000</f>
        <v>0</v>
      </c>
      <c r="AM2974" s="35"/>
      <c r="AN2974" s="28"/>
      <c r="AQ2974" s="24">
        <f t="shared" si="369"/>
        <v>1649.4204589999999</v>
      </c>
      <c r="AS2974" s="47">
        <f t="shared" si="358"/>
        <v>305.55</v>
      </c>
      <c r="AU2974" s="20">
        <f t="shared" si="368"/>
        <v>1954.9704589999999</v>
      </c>
      <c r="AW2974" s="20">
        <f t="shared" si="363"/>
        <v>-44.064876999999569</v>
      </c>
      <c r="AY2974" s="58">
        <v>125</v>
      </c>
    </row>
    <row r="2975" spans="1:51" x14ac:dyDescent="0.25">
      <c r="A2975" t="str">
        <f>VLOOKUP($B2975,'Cushing Balance'!$C$2:$E$500,3,TRUE)</f>
        <v>352017</v>
      </c>
      <c r="B2975" s="38">
        <v>42986</v>
      </c>
      <c r="C2975" s="32"/>
      <c r="D2975" s="136">
        <f>'ZE Download'!B402/1000</f>
        <v>238.96558300000001</v>
      </c>
      <c r="E2975" s="179">
        <f>'ZE Download'!C402/1000</f>
        <v>129.57262499999999</v>
      </c>
      <c r="F2975" s="179">
        <f>'ZE Download'!D402/1000</f>
        <v>407.21033299999999</v>
      </c>
      <c r="G2975" s="28"/>
      <c r="H2975" s="179">
        <f>'ZE Download'!E402/1000</f>
        <v>93.712854000000007</v>
      </c>
      <c r="I2975" s="179">
        <f>'ZE Download'!F402/1000</f>
        <v>37.686542000000003</v>
      </c>
      <c r="J2975" s="179">
        <f>'ZE Download'!G402/1000</f>
        <v>221.80241699999999</v>
      </c>
      <c r="K2975" s="179">
        <f>'ZE Download'!H402/1000</f>
        <v>68.351500000000001</v>
      </c>
      <c r="L2975" s="179">
        <f>'ZE Download'!I402/1000</f>
        <v>31.485354000000001</v>
      </c>
      <c r="M2975" s="180">
        <f t="shared" si="364"/>
        <v>149.52758399999999</v>
      </c>
      <c r="N2975" s="179">
        <f>'ZE Download'!K402/1000</f>
        <v>111.651729</v>
      </c>
      <c r="O2975" s="179">
        <f>'ZE Download'!L402/1000</f>
        <v>39.508271000000001</v>
      </c>
      <c r="P2975" s="179">
        <f>'ZE Download'!M402/1000</f>
        <v>39.402749999999997</v>
      </c>
      <c r="Q2975" s="179">
        <f>'ZE Download'!N402/1000</f>
        <v>5.6788540000000003</v>
      </c>
      <c r="R2975" s="179">
        <f>'ZE Download'!P402/1000</f>
        <v>0</v>
      </c>
      <c r="S2975" s="180">
        <f>'ZE Download'!J402/1000</f>
        <v>263.38118800000001</v>
      </c>
      <c r="T2975" s="180">
        <f>-'ZE Download'!Z402/1000</f>
        <v>-113.853604</v>
      </c>
      <c r="V2975" s="24">
        <f t="shared" si="366"/>
        <v>1574.5563959999997</v>
      </c>
      <c r="X2975" s="5">
        <f t="shared" si="370"/>
        <v>77.899999999999991</v>
      </c>
      <c r="Z2975" s="20">
        <f t="shared" si="367"/>
        <v>1652.4563959999998</v>
      </c>
      <c r="AA2975" s="59">
        <f>B2975</f>
        <v>42986</v>
      </c>
      <c r="AB2975" s="136">
        <f>'ZE Download'!Q402/1000</f>
        <v>98.98881200000001</v>
      </c>
      <c r="AC2975" s="179">
        <f>'ZE Download'!R402/1000</f>
        <v>287.58445799999998</v>
      </c>
      <c r="AD2975" s="179">
        <f>'ZE Download'!S402/1000</f>
        <v>459.47399999999999</v>
      </c>
      <c r="AE2975" s="179">
        <f>'ZE Download'!T402/1000</f>
        <v>423.84587499999998</v>
      </c>
      <c r="AF2975" s="179">
        <f>'ZE Download'!U402/1000</f>
        <v>219.97702100000001</v>
      </c>
      <c r="AG2975" s="179">
        <f>'ZE Download'!V402/1000</f>
        <v>20.244875</v>
      </c>
      <c r="AH2975" s="179">
        <f>'ZE Download'!W402/1000</f>
        <v>60.794353999999998</v>
      </c>
      <c r="AI2975" s="28">
        <f t="shared" si="371"/>
        <v>0</v>
      </c>
      <c r="AJ2975" s="179">
        <f>'ZE Download'!X402/1000</f>
        <v>2.2575829999999999</v>
      </c>
      <c r="AK2975" s="179">
        <f t="shared" si="359"/>
        <v>0</v>
      </c>
      <c r="AL2975" s="35">
        <f>'ZE Download'!Y402/1000</f>
        <v>0</v>
      </c>
      <c r="AM2975" s="35"/>
      <c r="AN2975" s="28"/>
      <c r="AQ2975" s="24">
        <f t="shared" si="369"/>
        <v>1573.1669780000002</v>
      </c>
      <c r="AS2975" s="47">
        <f t="shared" si="358"/>
        <v>305.55</v>
      </c>
      <c r="AU2975" s="20">
        <f t="shared" si="368"/>
        <v>1878.7169780000002</v>
      </c>
      <c r="AW2975" s="20">
        <f t="shared" si="363"/>
        <v>-101.26058200000034</v>
      </c>
      <c r="AY2975" s="58">
        <v>125</v>
      </c>
    </row>
    <row r="2976" spans="1:51" x14ac:dyDescent="0.25">
      <c r="A2976" t="str">
        <f>VLOOKUP($B2976,'Cushing Balance'!$C$2:$E$500,3,TRUE)</f>
        <v>362017</v>
      </c>
      <c r="B2976" s="38">
        <v>42987</v>
      </c>
      <c r="C2976" s="32"/>
      <c r="D2976" s="136">
        <f>'ZE Download'!B403/1000</f>
        <v>483.23587500000002</v>
      </c>
      <c r="E2976" s="179">
        <f>'ZE Download'!C403/1000</f>
        <v>142.81483300000002</v>
      </c>
      <c r="F2976" s="179">
        <f>'ZE Download'!D403/1000</f>
        <v>404.14858299999997</v>
      </c>
      <c r="G2976" s="28"/>
      <c r="H2976" s="179">
        <f>'ZE Download'!E403/1000</f>
        <v>94.005812000000006</v>
      </c>
      <c r="I2976" s="179">
        <f>'ZE Download'!F403/1000</f>
        <v>45.421061999999999</v>
      </c>
      <c r="J2976" s="179">
        <f>'ZE Download'!G403/1000</f>
        <v>269.39743800000002</v>
      </c>
      <c r="K2976" s="179">
        <f>'ZE Download'!H403/1000</f>
        <v>69.368042000000003</v>
      </c>
      <c r="L2976" s="179">
        <f>'ZE Download'!I403/1000</f>
        <v>31.045396</v>
      </c>
      <c r="M2976" s="180">
        <f t="shared" si="364"/>
        <v>331.731021</v>
      </c>
      <c r="N2976" s="179">
        <f>'ZE Download'!K403/1000</f>
        <v>106.612875</v>
      </c>
      <c r="O2976" s="179">
        <f>'ZE Download'!L403/1000</f>
        <v>39.586312</v>
      </c>
      <c r="P2976" s="179">
        <f>'ZE Download'!M403/1000</f>
        <v>44.277292000000003</v>
      </c>
      <c r="Q2976" s="179">
        <f>'ZE Download'!N403/1000</f>
        <v>5.9183539999999999</v>
      </c>
      <c r="R2976" s="179">
        <f>'ZE Download'!P403/1000</f>
        <v>0</v>
      </c>
      <c r="S2976" s="180">
        <f>'ZE Download'!J403/1000</f>
        <v>383.08814599999999</v>
      </c>
      <c r="T2976" s="180">
        <f>-'ZE Download'!Z403/1000</f>
        <v>-51.357125000000003</v>
      </c>
      <c r="V2976" s="24">
        <f t="shared" si="366"/>
        <v>2067.562895</v>
      </c>
      <c r="X2976" s="5">
        <f t="shared" si="370"/>
        <v>77.899999999999991</v>
      </c>
      <c r="Z2976" s="20">
        <f t="shared" si="367"/>
        <v>2145.4628950000001</v>
      </c>
      <c r="AA2976" s="59">
        <f t="shared" si="365"/>
        <v>42987</v>
      </c>
      <c r="AB2976" s="136">
        <f>'ZE Download'!Q403/1000</f>
        <v>108.965125</v>
      </c>
      <c r="AC2976" s="179">
        <f>'ZE Download'!R403/1000</f>
        <v>341.41568800000005</v>
      </c>
      <c r="AD2976" s="179">
        <f>'ZE Download'!S403/1000</f>
        <v>459.47399999999999</v>
      </c>
      <c r="AE2976" s="179">
        <f>'ZE Download'!T403/1000</f>
        <v>448.41568800000005</v>
      </c>
      <c r="AF2976" s="179">
        <f>'ZE Download'!U403/1000</f>
        <v>216.92224999999999</v>
      </c>
      <c r="AG2976" s="179">
        <f>'ZE Download'!V403/1000</f>
        <v>20.211687999999999</v>
      </c>
      <c r="AH2976" s="179">
        <f>'ZE Download'!W403/1000</f>
        <v>54.376353999999999</v>
      </c>
      <c r="AI2976" s="28">
        <f t="shared" si="371"/>
        <v>0</v>
      </c>
      <c r="AJ2976" s="179">
        <f>'ZE Download'!X403/1000</f>
        <v>2.7048749999999999</v>
      </c>
      <c r="AK2976" s="179">
        <f t="shared" si="359"/>
        <v>0</v>
      </c>
      <c r="AL2976" s="35">
        <f>'ZE Download'!Y403/1000</f>
        <v>92.734291999999996</v>
      </c>
      <c r="AM2976" s="35"/>
      <c r="AN2976" s="28"/>
      <c r="AQ2976" s="24">
        <f t="shared" si="369"/>
        <v>1745.2199600000001</v>
      </c>
      <c r="AS2976" s="47">
        <f t="shared" si="358"/>
        <v>305.55</v>
      </c>
      <c r="AU2976" s="20">
        <f t="shared" si="368"/>
        <v>2050.7699600000001</v>
      </c>
      <c r="AW2976" s="20">
        <f t="shared" si="363"/>
        <v>194.69293500000003</v>
      </c>
      <c r="AY2976" s="58">
        <v>100</v>
      </c>
    </row>
    <row r="2977" spans="1:51" x14ac:dyDescent="0.25">
      <c r="A2977" t="str">
        <f>VLOOKUP($B2977,'Cushing Balance'!$C$2:$E$500,3,TRUE)</f>
        <v>362017</v>
      </c>
      <c r="B2977" s="38">
        <v>42988</v>
      </c>
      <c r="C2977" s="32"/>
      <c r="D2977" s="136">
        <f>'ZE Download'!B404/1000</f>
        <v>477.55958299999998</v>
      </c>
      <c r="E2977" s="179">
        <f>'ZE Download'!C404/1000</f>
        <v>135.412688</v>
      </c>
      <c r="F2977" s="179">
        <f>'ZE Download'!D404/1000</f>
        <v>406.07837499999999</v>
      </c>
      <c r="G2977" s="28"/>
      <c r="H2977" s="179">
        <f>'ZE Download'!E404/1000</f>
        <v>93.812916999999999</v>
      </c>
      <c r="I2977" s="179">
        <f>'ZE Download'!F404/1000</f>
        <v>33.432791999999999</v>
      </c>
      <c r="J2977" s="179">
        <f>'ZE Download'!G404/1000</f>
        <v>271.90139600000003</v>
      </c>
      <c r="K2977" s="179">
        <f>'ZE Download'!H404/1000</f>
        <v>70.685124999999999</v>
      </c>
      <c r="L2977" s="179">
        <f>'ZE Download'!I404/1000</f>
        <v>32.112457999999997</v>
      </c>
      <c r="M2977" s="180">
        <f t="shared" si="364"/>
        <v>402.13485400000002</v>
      </c>
      <c r="N2977" s="179">
        <f>'ZE Download'!K404/1000</f>
        <v>116.646958</v>
      </c>
      <c r="O2977" s="179">
        <f>'ZE Download'!L404/1000</f>
        <v>39.902645999999997</v>
      </c>
      <c r="P2977" s="179">
        <f>'ZE Download'!M404/1000</f>
        <v>43.158292000000003</v>
      </c>
      <c r="Q2977" s="179">
        <f>'ZE Download'!N404/1000</f>
        <v>6.2771879999999998</v>
      </c>
      <c r="R2977" s="179">
        <f>'ZE Download'!P404/1000</f>
        <v>0</v>
      </c>
      <c r="S2977" s="180">
        <f>'ZE Download'!J404/1000</f>
        <v>402.13485400000002</v>
      </c>
      <c r="T2977" s="180">
        <f>-'ZE Download'!Z404/1000</f>
        <v>0</v>
      </c>
      <c r="V2977" s="24">
        <f t="shared" si="366"/>
        <v>2129.115272</v>
      </c>
      <c r="X2977" s="5">
        <f t="shared" si="370"/>
        <v>77.899999999999991</v>
      </c>
      <c r="Z2977" s="20">
        <f t="shared" si="367"/>
        <v>2207.0152720000001</v>
      </c>
      <c r="AA2977" s="59">
        <f t="shared" si="365"/>
        <v>42988</v>
      </c>
      <c r="AB2977" s="136">
        <f>'ZE Download'!Q404/1000</f>
        <v>105.712458</v>
      </c>
      <c r="AC2977" s="179">
        <f>'ZE Download'!R404/1000</f>
        <v>328.12647900000002</v>
      </c>
      <c r="AD2977" s="179">
        <f>'ZE Download'!S404/1000</f>
        <v>459.47399999999999</v>
      </c>
      <c r="AE2977" s="179">
        <f>'ZE Download'!T404/1000</f>
        <v>310.27410399999997</v>
      </c>
      <c r="AF2977" s="179">
        <f>'ZE Download'!U404/1000</f>
        <v>221.86604199999999</v>
      </c>
      <c r="AG2977" s="179">
        <f>'ZE Download'!V404/1000</f>
        <v>11.858353999999999</v>
      </c>
      <c r="AH2977" s="179">
        <f>'ZE Download'!W404/1000</f>
        <v>50.869707999999996</v>
      </c>
      <c r="AI2977" s="28">
        <f t="shared" si="371"/>
        <v>0</v>
      </c>
      <c r="AJ2977" s="179">
        <f>'ZE Download'!X404/1000</f>
        <v>2.0490210000000002</v>
      </c>
      <c r="AK2977" s="179">
        <f t="shared" si="359"/>
        <v>0</v>
      </c>
      <c r="AL2977" s="35">
        <f>'ZE Download'!Y404/1000</f>
        <v>89.489854000000008</v>
      </c>
      <c r="AM2977" s="35"/>
      <c r="AN2977" s="28"/>
      <c r="AQ2977" s="24">
        <f t="shared" si="369"/>
        <v>1579.7200199999997</v>
      </c>
      <c r="AS2977" s="47">
        <f t="shared" si="358"/>
        <v>305.55</v>
      </c>
      <c r="AU2977" s="20">
        <f t="shared" si="368"/>
        <v>1885.2700199999997</v>
      </c>
      <c r="AW2977" s="20">
        <f t="shared" si="363"/>
        <v>421.74525200000039</v>
      </c>
      <c r="AY2977" s="58">
        <v>100</v>
      </c>
    </row>
    <row r="2978" spans="1:51" x14ac:dyDescent="0.25">
      <c r="A2978" t="str">
        <f>VLOOKUP($B2978,'Cushing Balance'!$C$2:$E$500,3,TRUE)</f>
        <v>362017</v>
      </c>
      <c r="B2978" s="38">
        <v>42989</v>
      </c>
      <c r="C2978" s="32"/>
      <c r="D2978" s="136">
        <f>'ZE Download'!B405/1000</f>
        <v>279.88377100000002</v>
      </c>
      <c r="E2978" s="179">
        <f>'ZE Download'!C405/1000</f>
        <v>136.70095800000001</v>
      </c>
      <c r="F2978" s="179">
        <f>'ZE Download'!D405/1000</f>
        <v>408.88375000000002</v>
      </c>
      <c r="G2978" s="28"/>
      <c r="H2978" s="179">
        <f>'ZE Download'!E405/1000</f>
        <v>92.831979000000004</v>
      </c>
      <c r="I2978" s="179">
        <f>'ZE Download'!F405/1000</f>
        <v>41.825082999999999</v>
      </c>
      <c r="J2978" s="179">
        <f>'ZE Download'!G405/1000</f>
        <v>235.79720800000001</v>
      </c>
      <c r="K2978" s="179">
        <f>'ZE Download'!H405/1000</f>
        <v>68.310645999999991</v>
      </c>
      <c r="L2978" s="179">
        <f>'ZE Download'!I405/1000</f>
        <v>32.821978999999999</v>
      </c>
      <c r="M2978" s="180">
        <f t="shared" si="364"/>
        <v>177.10960400000002</v>
      </c>
      <c r="N2978" s="179">
        <f>'ZE Download'!K405/1000</f>
        <v>115.520938</v>
      </c>
      <c r="O2978" s="179">
        <f>'ZE Download'!L405/1000</f>
        <v>36.063521000000001</v>
      </c>
      <c r="P2978" s="179">
        <f>'ZE Download'!M405/1000</f>
        <v>32.488146</v>
      </c>
      <c r="Q2978" s="179">
        <f>'ZE Download'!N405/1000</f>
        <v>6.2621039999999999</v>
      </c>
      <c r="R2978" s="179">
        <f>'ZE Download'!P405/1000</f>
        <v>0</v>
      </c>
      <c r="S2978" s="180">
        <f>'ZE Download'!J405/1000</f>
        <v>342.61102099999999</v>
      </c>
      <c r="T2978" s="180">
        <f>-'ZE Download'!Z405/1000</f>
        <v>-165.50141699999998</v>
      </c>
      <c r="V2978" s="24">
        <f t="shared" si="366"/>
        <v>1664.4996869999998</v>
      </c>
      <c r="X2978" s="5">
        <f t="shared" si="370"/>
        <v>77.899999999999991</v>
      </c>
      <c r="Z2978" s="20">
        <f t="shared" si="367"/>
        <v>1742.3996869999999</v>
      </c>
      <c r="AA2978" s="59">
        <f t="shared" si="365"/>
        <v>42989</v>
      </c>
      <c r="AB2978" s="136">
        <f>'ZE Download'!Q405/1000</f>
        <v>107.76197900000001</v>
      </c>
      <c r="AC2978" s="179">
        <f>'ZE Download'!R405/1000</f>
        <v>367.92739599999999</v>
      </c>
      <c r="AD2978" s="179">
        <f>'ZE Download'!S405/1000</f>
        <v>457.51524999999998</v>
      </c>
      <c r="AE2978" s="179">
        <f>'ZE Download'!T405/1000</f>
        <v>286.45097900000002</v>
      </c>
      <c r="AF2978" s="179">
        <f>'ZE Download'!U405/1000</f>
        <v>197.471812</v>
      </c>
      <c r="AG2978" s="179">
        <f>'ZE Download'!V405/1000</f>
        <v>0</v>
      </c>
      <c r="AH2978" s="179">
        <f>'ZE Download'!W405/1000</f>
        <v>63.510688000000002</v>
      </c>
      <c r="AI2978" s="28">
        <f t="shared" si="371"/>
        <v>0</v>
      </c>
      <c r="AJ2978" s="179">
        <f>'ZE Download'!X405/1000</f>
        <v>1.2057290000000001</v>
      </c>
      <c r="AK2978" s="179">
        <f t="shared" si="359"/>
        <v>0</v>
      </c>
      <c r="AL2978" s="35">
        <f>'ZE Download'!Y405/1000</f>
        <v>17.017667000000003</v>
      </c>
      <c r="AM2978" s="35"/>
      <c r="AN2978" s="28"/>
      <c r="AQ2978" s="24">
        <f t="shared" si="369"/>
        <v>1498.8615000000002</v>
      </c>
      <c r="AS2978" s="47">
        <f t="shared" si="358"/>
        <v>305.55</v>
      </c>
      <c r="AU2978" s="20">
        <f t="shared" si="368"/>
        <v>1804.4115000000002</v>
      </c>
      <c r="AW2978" s="20">
        <f t="shared" si="363"/>
        <v>37.988186999999698</v>
      </c>
      <c r="AY2978" s="58">
        <v>100</v>
      </c>
    </row>
    <row r="2979" spans="1:51" x14ac:dyDescent="0.25">
      <c r="A2979" t="str">
        <f>VLOOKUP($B2979,'Cushing Balance'!$C$2:$E$500,3,TRUE)</f>
        <v>362017</v>
      </c>
      <c r="B2979" s="38">
        <v>42990</v>
      </c>
      <c r="C2979" s="32"/>
      <c r="D2979" s="136">
        <f>'ZE Download'!B406/1000</f>
        <v>112.99214599999999</v>
      </c>
      <c r="E2979" s="179">
        <f>'ZE Download'!C406/1000</f>
        <v>144.10927100000001</v>
      </c>
      <c r="F2979" s="179">
        <f>'ZE Download'!D406/1000</f>
        <v>409.00060400000001</v>
      </c>
      <c r="G2979" s="28"/>
      <c r="H2979" s="179">
        <f>'ZE Download'!E406/1000</f>
        <v>93.044708</v>
      </c>
      <c r="I2979" s="179">
        <f>'ZE Download'!F406/1000</f>
        <v>54.268438000000003</v>
      </c>
      <c r="J2979" s="179">
        <f>'ZE Download'!G406/1000</f>
        <v>229.412938</v>
      </c>
      <c r="K2979" s="179">
        <f>'ZE Download'!H406/1000</f>
        <v>69.753895999999997</v>
      </c>
      <c r="L2979" s="179">
        <f>'ZE Download'!I406/1000</f>
        <v>32.943332999999996</v>
      </c>
      <c r="M2979" s="180">
        <f t="shared" ref="M2979:M3010" si="372">S2979+T2979</f>
        <v>404.72874999999999</v>
      </c>
      <c r="N2979" s="179">
        <f>'ZE Download'!K406/1000</f>
        <v>118.380792</v>
      </c>
      <c r="O2979" s="179">
        <f>'ZE Download'!L406/1000</f>
        <v>40.036062000000001</v>
      </c>
      <c r="P2979" s="179">
        <f>'ZE Download'!M406/1000</f>
        <v>30.959542000000003</v>
      </c>
      <c r="Q2979" s="179">
        <f>'ZE Download'!N406/1000</f>
        <v>5.8342709999999993</v>
      </c>
      <c r="R2979" s="179">
        <f>'ZE Download'!P406/1000</f>
        <v>0</v>
      </c>
      <c r="S2979" s="180">
        <f>'ZE Download'!J406/1000</f>
        <v>404.72874999999999</v>
      </c>
      <c r="T2979" s="180">
        <f>-'ZE Download'!Z406/1000</f>
        <v>0</v>
      </c>
      <c r="V2979" s="24">
        <f t="shared" si="366"/>
        <v>1745.4647509999995</v>
      </c>
      <c r="X2979" s="5">
        <f t="shared" si="370"/>
        <v>77.899999999999991</v>
      </c>
      <c r="Z2979" s="20">
        <f t="shared" si="367"/>
        <v>1823.3647509999996</v>
      </c>
      <c r="AA2979" s="59">
        <f t="shared" si="365"/>
        <v>42990</v>
      </c>
      <c r="AB2979" s="136">
        <f>'ZE Download'!Q406/1000</f>
        <v>104.24322900000001</v>
      </c>
      <c r="AC2979" s="179">
        <f>'ZE Download'!R406/1000</f>
        <v>330.82322899999997</v>
      </c>
      <c r="AD2979" s="179">
        <f>'ZE Download'!S406/1000</f>
        <v>459.47399999999999</v>
      </c>
      <c r="AE2979" s="179">
        <f>'ZE Download'!T406/1000</f>
        <v>427.124708</v>
      </c>
      <c r="AF2979" s="179">
        <f>'ZE Download'!U406/1000</f>
        <v>110.90885400000001</v>
      </c>
      <c r="AG2979" s="179">
        <f>'ZE Download'!V406/1000</f>
        <v>0</v>
      </c>
      <c r="AH2979" s="179">
        <f>'ZE Download'!W406/1000</f>
        <v>66.119208</v>
      </c>
      <c r="AI2979" s="28">
        <f t="shared" si="371"/>
        <v>0</v>
      </c>
      <c r="AJ2979" s="179">
        <f>'ZE Download'!X406/1000</f>
        <v>2.0562289999999996</v>
      </c>
      <c r="AK2979" s="179">
        <f t="shared" si="359"/>
        <v>0</v>
      </c>
      <c r="AL2979" s="35">
        <f>'ZE Download'!Y406/1000</f>
        <v>0</v>
      </c>
      <c r="AM2979" s="35"/>
      <c r="AN2979" s="28"/>
      <c r="AQ2979" s="24">
        <f t="shared" si="369"/>
        <v>1500.7494570000001</v>
      </c>
      <c r="AS2979" s="47">
        <f t="shared" si="358"/>
        <v>305.55</v>
      </c>
      <c r="AU2979" s="20">
        <f t="shared" si="368"/>
        <v>1806.2994570000001</v>
      </c>
      <c r="AW2979" s="20">
        <f t="shared" si="363"/>
        <v>117.06529399999954</v>
      </c>
      <c r="AY2979" s="58">
        <v>100</v>
      </c>
    </row>
    <row r="2980" spans="1:51" x14ac:dyDescent="0.25">
      <c r="A2980" t="str">
        <f>VLOOKUP($B2980,'Cushing Balance'!$C$2:$E$500,3,TRUE)</f>
        <v>362017</v>
      </c>
      <c r="B2980" s="38">
        <v>42991</v>
      </c>
      <c r="C2980" s="32"/>
      <c r="D2980" s="136">
        <f>'ZE Download'!B407/1000</f>
        <v>681.61318799999992</v>
      </c>
      <c r="E2980" s="179">
        <f>'ZE Download'!C407/1000</f>
        <v>97.653062000000006</v>
      </c>
      <c r="F2980" s="179">
        <f>'ZE Download'!D407/1000</f>
        <v>406.99116700000002</v>
      </c>
      <c r="G2980" s="28"/>
      <c r="H2980" s="179">
        <f>'ZE Download'!E407/1000</f>
        <v>94.708541999999994</v>
      </c>
      <c r="I2980" s="179">
        <f>'ZE Download'!F407/1000</f>
        <v>36.372167000000005</v>
      </c>
      <c r="J2980" s="179">
        <f>'ZE Download'!G407/1000</f>
        <v>260.55087500000002</v>
      </c>
      <c r="K2980" s="179">
        <f>'ZE Download'!H407/1000</f>
        <v>73.756416999999999</v>
      </c>
      <c r="L2980" s="179">
        <f>'ZE Download'!I407/1000</f>
        <v>33.096938000000002</v>
      </c>
      <c r="M2980" s="180">
        <f t="shared" si="372"/>
        <v>358.88831199999998</v>
      </c>
      <c r="N2980" s="179">
        <f>'ZE Download'!K407/1000</f>
        <v>118.604083</v>
      </c>
      <c r="O2980" s="179">
        <f>'ZE Download'!L407/1000</f>
        <v>40.142021</v>
      </c>
      <c r="P2980" s="179">
        <f>'ZE Download'!M407/1000</f>
        <v>41.775125000000003</v>
      </c>
      <c r="Q2980" s="179">
        <f>'ZE Download'!N407/1000</f>
        <v>6.1722079999999995</v>
      </c>
      <c r="R2980" s="179">
        <f>'ZE Download'!P407/1000</f>
        <v>0</v>
      </c>
      <c r="S2980" s="180">
        <f>'ZE Download'!J407/1000</f>
        <v>358.88831199999998</v>
      </c>
      <c r="T2980" s="180">
        <f>-'ZE Download'!Z407/1000</f>
        <v>0</v>
      </c>
      <c r="V2980" s="24">
        <f t="shared" si="366"/>
        <v>2250.3241050000001</v>
      </c>
      <c r="X2980" s="5">
        <f t="shared" si="370"/>
        <v>77.899999999999991</v>
      </c>
      <c r="Z2980" s="20">
        <f t="shared" si="367"/>
        <v>2328.2241050000002</v>
      </c>
      <c r="AA2980" s="59">
        <f t="shared" si="365"/>
        <v>42991</v>
      </c>
      <c r="AB2980" s="136">
        <f>'ZE Download'!Q407/1000</f>
        <v>100.999708</v>
      </c>
      <c r="AC2980" s="179">
        <f>'ZE Download'!R407/1000</f>
        <v>320.67174999999997</v>
      </c>
      <c r="AD2980" s="179">
        <f>'ZE Download'!S407/1000</f>
        <v>459.47399999999999</v>
      </c>
      <c r="AE2980" s="179">
        <f>'ZE Download'!T407/1000</f>
        <v>421.43020799999999</v>
      </c>
      <c r="AF2980" s="179">
        <f>'ZE Download'!U407/1000</f>
        <v>222.62337500000001</v>
      </c>
      <c r="AG2980" s="179">
        <f>'ZE Download'!V407/1000</f>
        <v>0</v>
      </c>
      <c r="AH2980" s="179">
        <f>'ZE Download'!W407/1000</f>
        <v>67.115187999999989</v>
      </c>
      <c r="AI2980" s="28">
        <f t="shared" si="371"/>
        <v>0</v>
      </c>
      <c r="AJ2980" s="179">
        <f>'ZE Download'!X407/1000</f>
        <v>2.163958</v>
      </c>
      <c r="AK2980" s="179">
        <f t="shared" si="359"/>
        <v>0</v>
      </c>
      <c r="AL2980" s="35">
        <f>'ZE Download'!Y407/1000</f>
        <v>40.681750000000001</v>
      </c>
      <c r="AM2980" s="35"/>
      <c r="AN2980" s="28"/>
      <c r="AQ2980" s="24">
        <f t="shared" si="369"/>
        <v>1635.1599369999999</v>
      </c>
      <c r="AS2980" s="47">
        <f t="shared" si="358"/>
        <v>305.55</v>
      </c>
      <c r="AU2980" s="20">
        <f t="shared" si="368"/>
        <v>1940.7099369999999</v>
      </c>
      <c r="AW2980" s="20">
        <f t="shared" si="363"/>
        <v>487.51416800000038</v>
      </c>
      <c r="AY2980" s="58">
        <v>100</v>
      </c>
    </row>
    <row r="2981" spans="1:51" x14ac:dyDescent="0.25">
      <c r="A2981" t="str">
        <f>VLOOKUP($B2981,'Cushing Balance'!$C$2:$E$500,3,TRUE)</f>
        <v>362017</v>
      </c>
      <c r="B2981" s="38">
        <v>42992</v>
      </c>
      <c r="C2981" s="32"/>
      <c r="D2981" s="136">
        <f>'ZE Download'!B408/1000</f>
        <v>514.67341699999997</v>
      </c>
      <c r="E2981" s="179">
        <f>'ZE Download'!C408/1000</f>
        <v>38.761167</v>
      </c>
      <c r="F2981" s="179">
        <f>'ZE Download'!D408/1000</f>
        <v>111.64337500000001</v>
      </c>
      <c r="G2981" s="28"/>
      <c r="H2981" s="179">
        <f>'ZE Download'!E408/1000</f>
        <v>92.635791999999995</v>
      </c>
      <c r="I2981" s="179">
        <f>'ZE Download'!F408/1000</f>
        <v>20.308353999999998</v>
      </c>
      <c r="J2981" s="179">
        <f>'ZE Download'!G408/1000</f>
        <v>278.09637500000002</v>
      </c>
      <c r="K2981" s="179">
        <f>'ZE Download'!H408/1000</f>
        <v>75.132062000000005</v>
      </c>
      <c r="L2981" s="179">
        <f>'ZE Download'!I408/1000</f>
        <v>33.988228999999997</v>
      </c>
      <c r="M2981" s="180">
        <f t="shared" si="372"/>
        <v>298.368562</v>
      </c>
      <c r="N2981" s="179">
        <f>'ZE Download'!K408/1000</f>
        <v>116.66925000000001</v>
      </c>
      <c r="O2981" s="179">
        <f>'ZE Download'!L408/1000</f>
        <v>37.260354</v>
      </c>
      <c r="P2981" s="179">
        <f>'ZE Download'!M408/1000</f>
        <v>33.612292000000004</v>
      </c>
      <c r="Q2981" s="179">
        <f>'ZE Download'!N408/1000</f>
        <v>5.537083</v>
      </c>
      <c r="R2981" s="179">
        <f>'ZE Download'!P408/1000</f>
        <v>0</v>
      </c>
      <c r="S2981" s="180">
        <f>'ZE Download'!J408/1000</f>
        <v>298.368562</v>
      </c>
      <c r="T2981" s="180">
        <f>-'ZE Download'!Z408/1000</f>
        <v>0</v>
      </c>
      <c r="V2981" s="24">
        <f t="shared" si="366"/>
        <v>1656.6863119999998</v>
      </c>
      <c r="X2981" s="5">
        <f t="shared" si="370"/>
        <v>77.899999999999991</v>
      </c>
      <c r="Z2981" s="20">
        <f t="shared" si="367"/>
        <v>1734.5863119999999</v>
      </c>
      <c r="AA2981" s="59">
        <f t="shared" si="365"/>
        <v>42992</v>
      </c>
      <c r="AB2981" s="136">
        <f>'ZE Download'!Q408/1000</f>
        <v>135.245375</v>
      </c>
      <c r="AC2981" s="179">
        <f>'ZE Download'!R408/1000</f>
        <v>317.52681199999995</v>
      </c>
      <c r="AD2981" s="179">
        <f>'ZE Download'!S408/1000</f>
        <v>459.47399999999999</v>
      </c>
      <c r="AE2981" s="179">
        <f>'ZE Download'!T408/1000</f>
        <v>504.58224999999999</v>
      </c>
      <c r="AF2981" s="179">
        <f>'ZE Download'!U408/1000</f>
        <v>209.09725</v>
      </c>
      <c r="AG2981" s="179">
        <f>'ZE Download'!V408/1000</f>
        <v>0</v>
      </c>
      <c r="AH2981" s="179">
        <f>'ZE Download'!W408/1000</f>
        <v>64.767811999999992</v>
      </c>
      <c r="AI2981" s="28">
        <f t="shared" si="371"/>
        <v>0</v>
      </c>
      <c r="AJ2981" s="179">
        <f>'ZE Download'!X408/1000</f>
        <v>2.2007289999999999</v>
      </c>
      <c r="AK2981" s="179">
        <f t="shared" si="359"/>
        <v>0</v>
      </c>
      <c r="AL2981" s="35">
        <f>'ZE Download'!Y408/1000</f>
        <v>80.068792000000002</v>
      </c>
      <c r="AM2981" s="35"/>
      <c r="AN2981" s="28"/>
      <c r="AQ2981" s="24">
        <f t="shared" si="369"/>
        <v>1772.9630199999999</v>
      </c>
      <c r="AS2981" s="47">
        <f t="shared" si="358"/>
        <v>305.55</v>
      </c>
      <c r="AU2981" s="20">
        <f t="shared" si="368"/>
        <v>2078.5130199999999</v>
      </c>
      <c r="AW2981" s="20">
        <f t="shared" si="363"/>
        <v>-243.92670799999996</v>
      </c>
      <c r="AY2981" s="58">
        <v>100</v>
      </c>
    </row>
    <row r="2982" spans="1:51" x14ac:dyDescent="0.25">
      <c r="A2982" t="str">
        <f>VLOOKUP($B2982,'Cushing Balance'!$C$2:$E$500,3,TRUE)</f>
        <v>362017</v>
      </c>
      <c r="B2982" s="38">
        <v>42993</v>
      </c>
      <c r="C2982" s="32"/>
      <c r="D2982" s="136">
        <f>'ZE Download'!B409/1000</f>
        <v>395.67629199999999</v>
      </c>
      <c r="E2982" s="179">
        <f>'ZE Download'!C409/1000</f>
        <v>115.196</v>
      </c>
      <c r="F2982" s="179">
        <f>'ZE Download'!D409/1000</f>
        <v>408.04127099999999</v>
      </c>
      <c r="G2982" s="28"/>
      <c r="H2982" s="179">
        <f>'ZE Download'!E409/1000</f>
        <v>106.9615</v>
      </c>
      <c r="I2982" s="179">
        <f>'ZE Download'!F409/1000</f>
        <v>40.811957999999997</v>
      </c>
      <c r="J2982" s="179">
        <f>'ZE Download'!G409/1000</f>
        <v>277.14791700000001</v>
      </c>
      <c r="K2982" s="179">
        <f>'ZE Download'!H409/1000</f>
        <v>82.284395999999987</v>
      </c>
      <c r="L2982" s="179">
        <f>'ZE Download'!I409/1000</f>
        <v>34.262396000000003</v>
      </c>
      <c r="M2982" s="180">
        <f t="shared" si="372"/>
        <v>400.73304200000001</v>
      </c>
      <c r="N2982" s="179">
        <f>'ZE Download'!K409/1000</f>
        <v>108.02862500000001</v>
      </c>
      <c r="O2982" s="179">
        <f>'ZE Download'!L409/1000</f>
        <v>15.640728999999999</v>
      </c>
      <c r="P2982" s="179">
        <f>'ZE Download'!M409/1000</f>
        <v>42.964146</v>
      </c>
      <c r="Q2982" s="179">
        <f>'ZE Download'!N409/1000</f>
        <v>5.4029790000000002</v>
      </c>
      <c r="R2982" s="179">
        <f>'ZE Download'!P409/1000</f>
        <v>0</v>
      </c>
      <c r="S2982" s="180">
        <f>'ZE Download'!J409/1000</f>
        <v>400.73304200000001</v>
      </c>
      <c r="T2982" s="180">
        <f>-'ZE Download'!Z409/1000</f>
        <v>0</v>
      </c>
      <c r="V2982" s="24">
        <f t="shared" si="366"/>
        <v>2033.151251</v>
      </c>
      <c r="X2982" s="5">
        <f t="shared" si="370"/>
        <v>77.899999999999991</v>
      </c>
      <c r="Z2982" s="20">
        <f t="shared" si="367"/>
        <v>2111.0512509999999</v>
      </c>
      <c r="AA2982" s="59">
        <f t="shared" si="365"/>
        <v>42993</v>
      </c>
      <c r="AB2982" s="136">
        <f>'ZE Download'!Q409/1000</f>
        <v>165.55154199999998</v>
      </c>
      <c r="AC2982" s="179">
        <f>'ZE Download'!R409/1000</f>
        <v>345.162958</v>
      </c>
      <c r="AD2982" s="179">
        <f>'ZE Download'!S409/1000</f>
        <v>459.47399999999999</v>
      </c>
      <c r="AE2982" s="179">
        <f>'ZE Download'!T409/1000</f>
        <v>360.27381199999996</v>
      </c>
      <c r="AF2982" s="179">
        <f>'ZE Download'!U409/1000</f>
        <v>224.15116699999999</v>
      </c>
      <c r="AG2982" s="179">
        <f>'ZE Download'!V409/1000</f>
        <v>0</v>
      </c>
      <c r="AH2982" s="179">
        <f>'ZE Download'!W409/1000</f>
        <v>59.451332999999998</v>
      </c>
      <c r="AI2982" s="28">
        <f t="shared" si="371"/>
        <v>0</v>
      </c>
      <c r="AJ2982" s="179">
        <f>'ZE Download'!X409/1000</f>
        <v>2.211875</v>
      </c>
      <c r="AK2982" s="179">
        <f t="shared" si="359"/>
        <v>0</v>
      </c>
      <c r="AL2982" s="35">
        <f>'ZE Download'!Y409/1000</f>
        <v>33.282938000000001</v>
      </c>
      <c r="AM2982" s="35"/>
      <c r="AN2982" s="28"/>
      <c r="AQ2982" s="24">
        <f t="shared" si="369"/>
        <v>1649.5596249999999</v>
      </c>
      <c r="AS2982" s="47">
        <f t="shared" si="358"/>
        <v>305.55</v>
      </c>
      <c r="AU2982" s="20">
        <f t="shared" si="368"/>
        <v>1955.1096249999998</v>
      </c>
      <c r="AW2982" s="20">
        <f t="shared" si="363"/>
        <v>255.94162600000004</v>
      </c>
      <c r="AY2982" s="58">
        <v>100</v>
      </c>
    </row>
    <row r="2983" spans="1:51" x14ac:dyDescent="0.25">
      <c r="A2983" t="str">
        <f>VLOOKUP($B2983,'Cushing Balance'!$C$2:$E$500,3,TRUE)</f>
        <v>372017</v>
      </c>
      <c r="B2983" s="38">
        <v>42994</v>
      </c>
      <c r="C2983" s="32"/>
      <c r="D2983" s="136">
        <f>'ZE Download'!B410/1000</f>
        <v>582.50535400000001</v>
      </c>
      <c r="E2983" s="179">
        <f>'ZE Download'!C410/1000</f>
        <v>158.4605</v>
      </c>
      <c r="F2983" s="179">
        <f>'ZE Download'!D410/1000</f>
        <v>403.005021</v>
      </c>
      <c r="G2983" s="28"/>
      <c r="H2983" s="179">
        <f>'ZE Download'!E410/1000</f>
        <v>93.076791999999998</v>
      </c>
      <c r="I2983" s="179">
        <f>'ZE Download'!F410/1000</f>
        <v>30.886582999999998</v>
      </c>
      <c r="J2983" s="179">
        <f>'ZE Download'!G410/1000</f>
        <v>307.76666700000004</v>
      </c>
      <c r="K2983" s="179">
        <f>'ZE Download'!H410/1000</f>
        <v>83.069833000000003</v>
      </c>
      <c r="L2983" s="179">
        <f>'ZE Download'!I410/1000</f>
        <v>34.018500000000003</v>
      </c>
      <c r="M2983" s="180">
        <f t="shared" si="372"/>
        <v>165.73637500000001</v>
      </c>
      <c r="N2983" s="179">
        <f>'ZE Download'!K410/1000</f>
        <v>104.97093799999999</v>
      </c>
      <c r="O2983" s="179">
        <f>'ZE Download'!L410/1000</f>
        <v>38.383479000000001</v>
      </c>
      <c r="P2983" s="179">
        <f>'ZE Download'!M410/1000</f>
        <v>42.607707999999995</v>
      </c>
      <c r="Q2983" s="179">
        <f>'ZE Download'!N410/1000</f>
        <v>5.2358120000000001</v>
      </c>
      <c r="R2983" s="179">
        <f>'ZE Download'!P410/1000</f>
        <v>0</v>
      </c>
      <c r="S2983" s="180">
        <f>'ZE Download'!J410/1000</f>
        <v>328.01754199999999</v>
      </c>
      <c r="T2983" s="180">
        <f>-'ZE Download'!Z410/1000</f>
        <v>-162.28116699999998</v>
      </c>
      <c r="V2983" s="24">
        <f t="shared" si="366"/>
        <v>2049.7235620000001</v>
      </c>
      <c r="X2983" s="5">
        <f t="shared" si="370"/>
        <v>77.899999999999991</v>
      </c>
      <c r="Z2983" s="20">
        <f t="shared" si="367"/>
        <v>2127.6235620000002</v>
      </c>
      <c r="AA2983" s="59">
        <f t="shared" si="365"/>
        <v>42994</v>
      </c>
      <c r="AB2983" s="136">
        <f>'ZE Download'!Q410/1000</f>
        <v>121.081812</v>
      </c>
      <c r="AC2983" s="179">
        <f>'ZE Download'!R410/1000</f>
        <v>361.77879200000001</v>
      </c>
      <c r="AD2983" s="179">
        <f>'ZE Download'!S410/1000</f>
        <v>459.47399999999999</v>
      </c>
      <c r="AE2983" s="179">
        <f>'ZE Download'!T410/1000</f>
        <v>546.63177099999996</v>
      </c>
      <c r="AF2983" s="179">
        <f>'ZE Download'!U410/1000</f>
        <v>217.60570800000002</v>
      </c>
      <c r="AG2983" s="179">
        <f>'ZE Download'!V410/1000</f>
        <v>0</v>
      </c>
      <c r="AH2983" s="179">
        <f>'ZE Download'!W410/1000</f>
        <v>56.939749999999997</v>
      </c>
      <c r="AI2983" s="28">
        <f t="shared" si="371"/>
        <v>0</v>
      </c>
      <c r="AJ2983" s="179">
        <f>'ZE Download'!X410/1000</f>
        <v>1.8645619999999998</v>
      </c>
      <c r="AK2983" s="179">
        <f t="shared" si="359"/>
        <v>0</v>
      </c>
      <c r="AL2983" s="35">
        <f>'ZE Download'!Y410/1000</f>
        <v>0</v>
      </c>
      <c r="AM2983" s="35"/>
      <c r="AN2983" s="28"/>
      <c r="AQ2983" s="24">
        <f t="shared" si="369"/>
        <v>1765.376395</v>
      </c>
      <c r="AS2983" s="47">
        <f t="shared" si="358"/>
        <v>305.55</v>
      </c>
      <c r="AU2983" s="20">
        <f t="shared" si="368"/>
        <v>2070.926395</v>
      </c>
      <c r="AW2983" s="20">
        <f t="shared" si="363"/>
        <v>116.69716700000026</v>
      </c>
      <c r="AY2983" s="58">
        <v>60</v>
      </c>
    </row>
    <row r="2984" spans="1:51" x14ac:dyDescent="0.25">
      <c r="A2984" t="str">
        <f>VLOOKUP($B2984,'Cushing Balance'!$C$2:$E$500,3,TRUE)</f>
        <v>372017</v>
      </c>
      <c r="B2984" s="38">
        <v>42995</v>
      </c>
      <c r="C2984" s="32"/>
      <c r="D2984" s="136">
        <f>'ZE Download'!B411/1000</f>
        <v>373.40466700000002</v>
      </c>
      <c r="E2984" s="179">
        <f>'ZE Download'!C411/1000</f>
        <v>190.67029199999999</v>
      </c>
      <c r="F2984" s="179">
        <f>'ZE Download'!D411/1000</f>
        <v>408.94654200000002</v>
      </c>
      <c r="G2984" s="28"/>
      <c r="H2984" s="179">
        <f>'ZE Download'!E411/1000</f>
        <v>92.394645999999995</v>
      </c>
      <c r="I2984" s="179">
        <f>'ZE Download'!F411/1000</f>
        <v>25.296417000000002</v>
      </c>
      <c r="J2984" s="179">
        <f>'ZE Download'!G411/1000</f>
        <v>314.07354200000003</v>
      </c>
      <c r="K2984" s="179">
        <f>'ZE Download'!H411/1000</f>
        <v>79.099187999999998</v>
      </c>
      <c r="L2984" s="179">
        <f>'ZE Download'!I411/1000</f>
        <v>33.651311999999997</v>
      </c>
      <c r="M2984" s="180">
        <f t="shared" si="372"/>
        <v>373.33322900000002</v>
      </c>
      <c r="N2984" s="179">
        <f>'ZE Download'!K411/1000</f>
        <v>105.02137500000001</v>
      </c>
      <c r="O2984" s="179">
        <f>'ZE Download'!L411/1000</f>
        <v>39.284792000000003</v>
      </c>
      <c r="P2984" s="179">
        <f>'ZE Download'!M411/1000</f>
        <v>44.162917</v>
      </c>
      <c r="Q2984" s="179">
        <f>'ZE Download'!N411/1000</f>
        <v>7.0500210000000001</v>
      </c>
      <c r="R2984" s="179">
        <f>'ZE Download'!P411/1000</f>
        <v>0</v>
      </c>
      <c r="S2984" s="180">
        <f>'ZE Download'!J411/1000</f>
        <v>373.33322900000002</v>
      </c>
      <c r="T2984" s="180">
        <f>-'ZE Download'!Z411/1000</f>
        <v>0</v>
      </c>
      <c r="V2984" s="24">
        <f t="shared" si="366"/>
        <v>2086.3889400000003</v>
      </c>
      <c r="X2984" s="5">
        <f t="shared" si="370"/>
        <v>77.899999999999991</v>
      </c>
      <c r="Z2984" s="20">
        <f t="shared" si="367"/>
        <v>2164.2889400000004</v>
      </c>
      <c r="AA2984" s="59">
        <f t="shared" si="365"/>
        <v>42995</v>
      </c>
      <c r="AB2984" s="136">
        <f>'ZE Download'!Q411/1000</f>
        <v>103.31477099999999</v>
      </c>
      <c r="AC2984" s="179">
        <f>'ZE Download'!R411/1000</f>
        <v>369.71968800000002</v>
      </c>
      <c r="AD2984" s="179">
        <f>'ZE Download'!S411/1000</f>
        <v>459.47399999999999</v>
      </c>
      <c r="AE2984" s="179">
        <f>'ZE Download'!T411/1000</f>
        <v>531.66856200000007</v>
      </c>
      <c r="AF2984" s="179">
        <f>'ZE Download'!U411/1000</f>
        <v>208.03958300000002</v>
      </c>
      <c r="AG2984" s="179">
        <f>'ZE Download'!V411/1000</f>
        <v>0</v>
      </c>
      <c r="AH2984" s="179">
        <f>'ZE Download'!W411/1000</f>
        <v>40.965646</v>
      </c>
      <c r="AI2984" s="28">
        <f t="shared" si="371"/>
        <v>0</v>
      </c>
      <c r="AJ2984" s="179">
        <f>'ZE Download'!X411/1000</f>
        <v>1.7515419999999999</v>
      </c>
      <c r="AK2984" s="179">
        <f t="shared" si="359"/>
        <v>0</v>
      </c>
      <c r="AL2984" s="35">
        <f>'ZE Download'!Y411/1000</f>
        <v>65.848917</v>
      </c>
      <c r="AM2984" s="35"/>
      <c r="AN2984" s="28"/>
      <c r="AQ2984" s="24">
        <f>SUM(AB2984:AO2984)</f>
        <v>1780.7827090000001</v>
      </c>
      <c r="AS2984" s="47">
        <f t="shared" si="358"/>
        <v>305.55</v>
      </c>
      <c r="AU2984" s="20">
        <f t="shared" si="368"/>
        <v>2086.3327090000002</v>
      </c>
      <c r="AW2984" s="20">
        <f t="shared" si="363"/>
        <v>137.95623100000012</v>
      </c>
      <c r="AY2984" s="58">
        <v>60</v>
      </c>
    </row>
    <row r="2985" spans="1:51" x14ac:dyDescent="0.25">
      <c r="A2985" t="str">
        <f>VLOOKUP($B2985,'Cushing Balance'!$C$2:$E$500,3,TRUE)</f>
        <v>372017</v>
      </c>
      <c r="B2985" s="38">
        <v>42996</v>
      </c>
      <c r="C2985" s="32"/>
      <c r="D2985" s="136">
        <f>'ZE Download'!B412/1000</f>
        <v>430.80008299999997</v>
      </c>
      <c r="E2985" s="179">
        <f>'ZE Download'!C412/1000</f>
        <v>164.56004199999998</v>
      </c>
      <c r="F2985" s="179">
        <f>'ZE Download'!D412/1000</f>
        <v>412.062771</v>
      </c>
      <c r="G2985" s="28"/>
      <c r="H2985" s="179">
        <f>'ZE Download'!E412/1000</f>
        <v>92.372541999999996</v>
      </c>
      <c r="I2985" s="179">
        <f>'ZE Download'!F412/1000</f>
        <v>40.293979</v>
      </c>
      <c r="J2985" s="179">
        <f>'ZE Download'!G412/1000</f>
        <v>313.559167</v>
      </c>
      <c r="K2985" s="179">
        <f>'ZE Download'!H412/1000</f>
        <v>75.347999999999999</v>
      </c>
      <c r="L2985" s="179">
        <f>'ZE Download'!I412/1000</f>
        <v>34.140062</v>
      </c>
      <c r="M2985" s="180">
        <f t="shared" si="372"/>
        <v>399.24814600000002</v>
      </c>
      <c r="N2985" s="179">
        <f>'ZE Download'!K412/1000</f>
        <v>98.723708000000002</v>
      </c>
      <c r="O2985" s="179">
        <f>'ZE Download'!L412/1000</f>
        <v>39.744228999999997</v>
      </c>
      <c r="P2985" s="179">
        <f>'ZE Download'!M412/1000</f>
        <v>44.028938000000004</v>
      </c>
      <c r="Q2985" s="179">
        <f>'ZE Download'!N412/1000</f>
        <v>6.7568540000000006</v>
      </c>
      <c r="R2985" s="179">
        <f>'ZE Download'!P412/1000</f>
        <v>0</v>
      </c>
      <c r="S2985" s="180">
        <f>'ZE Download'!J412/1000</f>
        <v>399.24814600000002</v>
      </c>
      <c r="T2985" s="180">
        <f>-'ZE Download'!Z412/1000</f>
        <v>0</v>
      </c>
      <c r="V2985" s="24">
        <f t="shared" si="366"/>
        <v>2151.6385209999999</v>
      </c>
      <c r="X2985" s="5">
        <f t="shared" si="370"/>
        <v>77.899999999999991</v>
      </c>
      <c r="Z2985" s="20">
        <f t="shared" si="367"/>
        <v>2229.5385209999999</v>
      </c>
      <c r="AA2985" s="59">
        <f t="shared" si="365"/>
        <v>42996</v>
      </c>
      <c r="AB2985" s="136">
        <f>'ZE Download'!Q412/1000</f>
        <v>121.07977099999999</v>
      </c>
      <c r="AC2985" s="179">
        <f>'ZE Download'!R412/1000</f>
        <v>337.50470799999999</v>
      </c>
      <c r="AD2985" s="179">
        <f>'ZE Download'!S412/1000</f>
        <v>459.47399999999999</v>
      </c>
      <c r="AE2985" s="179">
        <f>'ZE Download'!T412/1000</f>
        <v>534.58912499999997</v>
      </c>
      <c r="AF2985" s="179">
        <f>'ZE Download'!U412/1000</f>
        <v>205.26402100000001</v>
      </c>
      <c r="AG2985" s="179">
        <f>'ZE Download'!V412/1000</f>
        <v>0</v>
      </c>
      <c r="AH2985" s="179">
        <f>'ZE Download'!W412/1000</f>
        <v>44.367646000000001</v>
      </c>
      <c r="AI2985" s="28">
        <f t="shared" si="371"/>
        <v>0</v>
      </c>
      <c r="AJ2985" s="179">
        <f>'ZE Download'!X412/1000</f>
        <v>1.8154169999999998</v>
      </c>
      <c r="AK2985" s="179">
        <f t="shared" si="359"/>
        <v>0</v>
      </c>
      <c r="AL2985" s="35">
        <f>'ZE Download'!Y412/1000</f>
        <v>88.953062000000003</v>
      </c>
      <c r="AM2985" s="35"/>
      <c r="AN2985" s="28"/>
      <c r="AQ2985" s="24">
        <f t="shared" si="369"/>
        <v>1793.04775</v>
      </c>
      <c r="AS2985" s="47">
        <f t="shared" si="358"/>
        <v>305.55</v>
      </c>
      <c r="AU2985" s="20">
        <f t="shared" si="368"/>
        <v>2098.5977499999999</v>
      </c>
      <c r="AW2985" s="20">
        <f t="shared" si="363"/>
        <v>190.94077100000004</v>
      </c>
      <c r="AY2985" s="58">
        <v>60</v>
      </c>
    </row>
    <row r="2986" spans="1:51" x14ac:dyDescent="0.25">
      <c r="A2986" t="str">
        <f>VLOOKUP($B2986,'Cushing Balance'!$C$2:$E$500,3,TRUE)</f>
        <v>372017</v>
      </c>
      <c r="B2986" s="38">
        <v>42997</v>
      </c>
      <c r="C2986" s="32"/>
      <c r="D2986" s="136">
        <f>'ZE Download'!B413/1000</f>
        <v>450.79533299999997</v>
      </c>
      <c r="E2986" s="179">
        <f>'ZE Download'!C413/1000</f>
        <v>205.436521</v>
      </c>
      <c r="F2986" s="179">
        <f>'ZE Download'!D413/1000</f>
        <v>412.34420799999998</v>
      </c>
      <c r="G2986" s="28"/>
      <c r="H2986" s="179">
        <f>'ZE Download'!E413/1000</f>
        <v>94.777041999999994</v>
      </c>
      <c r="I2986" s="179">
        <f>'ZE Download'!F413/1000</f>
        <v>38.952520999999997</v>
      </c>
      <c r="J2986" s="179">
        <f>'ZE Download'!G413/1000</f>
        <v>269.35000000000002</v>
      </c>
      <c r="K2986" s="179">
        <f>'ZE Download'!H413/1000</f>
        <v>79.285375000000002</v>
      </c>
      <c r="L2986" s="179">
        <f>'ZE Download'!I413/1000</f>
        <v>32.044874999999998</v>
      </c>
      <c r="M2986" s="180">
        <f t="shared" si="372"/>
        <v>189.99226999999999</v>
      </c>
      <c r="N2986" s="179">
        <f>'ZE Download'!K413/1000</f>
        <v>0.97847899999999999</v>
      </c>
      <c r="O2986" s="179">
        <f>'ZE Download'!L413/1000</f>
        <v>38.274082999999997</v>
      </c>
      <c r="P2986" s="179">
        <f>'ZE Download'!M413/1000</f>
        <v>44.474188000000005</v>
      </c>
      <c r="Q2986" s="179">
        <f>'ZE Download'!N413/1000</f>
        <v>6.3555420000000007</v>
      </c>
      <c r="R2986" s="179">
        <f>'ZE Download'!P413/1000</f>
        <v>0</v>
      </c>
      <c r="S2986" s="180">
        <f>'ZE Download'!J413/1000</f>
        <v>306.71006199999999</v>
      </c>
      <c r="T2986" s="180">
        <f>-'ZE Download'!Z413/1000</f>
        <v>-116.717792</v>
      </c>
      <c r="V2986" s="24">
        <f>SUM(D2986:R2986)</f>
        <v>1863.0604369999999</v>
      </c>
      <c r="X2986" s="5">
        <f t="shared" si="370"/>
        <v>77.899999999999991</v>
      </c>
      <c r="Z2986" s="20">
        <f t="shared" si="367"/>
        <v>1940.960437</v>
      </c>
      <c r="AA2986" s="59">
        <f t="shared" si="365"/>
        <v>42997</v>
      </c>
      <c r="AB2986" s="136">
        <f>'ZE Download'!Q413/1000</f>
        <v>79.218520999999996</v>
      </c>
      <c r="AC2986" s="179">
        <f>'ZE Download'!R413/1000</f>
        <v>288.28899999999999</v>
      </c>
      <c r="AD2986" s="179">
        <f>'ZE Download'!S413/1000</f>
        <v>455.27164600000003</v>
      </c>
      <c r="AE2986" s="179">
        <f>'ZE Download'!T413/1000</f>
        <v>556.928042</v>
      </c>
      <c r="AF2986" s="179">
        <f>'ZE Download'!U413/1000</f>
        <v>192.29400000000001</v>
      </c>
      <c r="AG2986" s="179">
        <f>'ZE Download'!V413/1000</f>
        <v>0</v>
      </c>
      <c r="AH2986" s="179">
        <f>'ZE Download'!W413/1000</f>
        <v>54.921896000000004</v>
      </c>
      <c r="AI2986" s="28">
        <f t="shared" si="371"/>
        <v>0</v>
      </c>
      <c r="AJ2986" s="179">
        <f>'ZE Download'!X413/1000</f>
        <v>1.856792</v>
      </c>
      <c r="AK2986" s="179">
        <f t="shared" si="359"/>
        <v>0</v>
      </c>
      <c r="AL2986" s="35">
        <f>'ZE Download'!Y413/1000</f>
        <v>2.21225</v>
      </c>
      <c r="AM2986" s="35"/>
      <c r="AN2986" s="28"/>
      <c r="AQ2986" s="24">
        <f t="shared" si="369"/>
        <v>1630.9921470000004</v>
      </c>
      <c r="AS2986" s="47">
        <f t="shared" si="358"/>
        <v>305.55</v>
      </c>
      <c r="AU2986" s="20">
        <f t="shared" si="368"/>
        <v>1936.5421470000003</v>
      </c>
      <c r="AW2986" s="20">
        <f t="shared" si="363"/>
        <v>64.418289999999615</v>
      </c>
      <c r="AY2986" s="58">
        <v>60</v>
      </c>
    </row>
    <row r="2987" spans="1:51" x14ac:dyDescent="0.25">
      <c r="A2987" t="str">
        <f>VLOOKUP($B2987,'Cushing Balance'!$C$2:$E$500,3,TRUE)</f>
        <v>372017</v>
      </c>
      <c r="B2987" s="38">
        <v>42998</v>
      </c>
      <c r="C2987" s="32"/>
      <c r="D2987" s="136">
        <f>'ZE Download'!B414/1000</f>
        <v>437.62929200000002</v>
      </c>
      <c r="E2987" s="179">
        <f>'ZE Download'!C414/1000</f>
        <v>199.489812</v>
      </c>
      <c r="F2987" s="179">
        <f>'ZE Download'!D414/1000</f>
        <v>414.39129200000002</v>
      </c>
      <c r="G2987" s="28"/>
      <c r="H2987" s="179">
        <f>'ZE Download'!E414/1000</f>
        <v>94.732957999999996</v>
      </c>
      <c r="I2987" s="179">
        <f>'ZE Download'!F414/1000</f>
        <v>34.46875</v>
      </c>
      <c r="J2987" s="179">
        <f>'ZE Download'!G414/1000</f>
        <v>262.73950000000002</v>
      </c>
      <c r="K2987" s="179">
        <f>'ZE Download'!H414/1000</f>
        <v>70.739625000000004</v>
      </c>
      <c r="L2987" s="179">
        <f>'ZE Download'!I414/1000</f>
        <v>33.402354000000003</v>
      </c>
      <c r="M2987" s="180">
        <f t="shared" si="372"/>
        <v>377.80239599999999</v>
      </c>
      <c r="N2987" s="179">
        <f>'ZE Download'!K414/1000</f>
        <v>71.901104000000004</v>
      </c>
      <c r="O2987" s="179">
        <f>'ZE Download'!L414/1000</f>
        <v>38.116707999999996</v>
      </c>
      <c r="P2987" s="179">
        <f>'ZE Download'!M414/1000</f>
        <v>45.097542000000004</v>
      </c>
      <c r="Q2987" s="179">
        <f>'ZE Download'!N414/1000</f>
        <v>7.0531459999999999</v>
      </c>
      <c r="R2987" s="179">
        <f>'ZE Download'!P414/1000</f>
        <v>0</v>
      </c>
      <c r="S2987" s="180">
        <f>'ZE Download'!J414/1000</f>
        <v>377.80239599999999</v>
      </c>
      <c r="T2987" s="180">
        <f>-'ZE Download'!Z414/1000</f>
        <v>0</v>
      </c>
      <c r="V2987" s="24">
        <f t="shared" si="366"/>
        <v>2087.5644790000006</v>
      </c>
      <c r="X2987" s="5">
        <f t="shared" si="370"/>
        <v>77.899999999999991</v>
      </c>
      <c r="Z2987" s="20">
        <f t="shared" si="367"/>
        <v>2165.4644790000007</v>
      </c>
      <c r="AA2987" s="59">
        <f t="shared" si="365"/>
        <v>42998</v>
      </c>
      <c r="AB2987" s="136">
        <f>'ZE Download'!Q414/1000</f>
        <v>105.51689599999999</v>
      </c>
      <c r="AC2987" s="179">
        <f>'ZE Download'!R414/1000</f>
        <v>312.56320799999997</v>
      </c>
      <c r="AD2987" s="179">
        <f>'ZE Download'!S414/1000</f>
        <v>459.47399999999999</v>
      </c>
      <c r="AE2987" s="179">
        <f>'ZE Download'!T414/1000</f>
        <v>515.18510400000002</v>
      </c>
      <c r="AF2987" s="179">
        <f>'ZE Download'!U414/1000</f>
        <v>183.98502100000002</v>
      </c>
      <c r="AG2987" s="179">
        <f>'ZE Download'!V414/1000</f>
        <v>2.58</v>
      </c>
      <c r="AH2987" s="179">
        <f>'ZE Download'!W414/1000</f>
        <v>77.864041999999998</v>
      </c>
      <c r="AI2987" s="28">
        <f t="shared" si="371"/>
        <v>0</v>
      </c>
      <c r="AJ2987" s="179">
        <f>'ZE Download'!X414/1000</f>
        <v>1.6273119999999999</v>
      </c>
      <c r="AK2987" s="179">
        <f t="shared" si="359"/>
        <v>0</v>
      </c>
      <c r="AL2987" s="35">
        <f>'ZE Download'!Y414/1000</f>
        <v>1.010958</v>
      </c>
      <c r="AM2987" s="35"/>
      <c r="AN2987" s="28"/>
      <c r="AQ2987" s="24">
        <f t="shared" si="369"/>
        <v>1659.8065409999999</v>
      </c>
      <c r="AS2987" s="47">
        <f t="shared" si="358"/>
        <v>305.55</v>
      </c>
      <c r="AU2987" s="20">
        <f t="shared" si="368"/>
        <v>1965.3565409999999</v>
      </c>
      <c r="AW2987" s="20">
        <f t="shared" si="363"/>
        <v>260.10793800000079</v>
      </c>
      <c r="AY2987" s="58">
        <v>60</v>
      </c>
    </row>
    <row r="2988" spans="1:51" x14ac:dyDescent="0.25">
      <c r="A2988" t="str">
        <f>VLOOKUP($B2988,'Cushing Balance'!$C$2:$E$500,3,TRUE)</f>
        <v>372017</v>
      </c>
      <c r="B2988" s="38">
        <v>42999</v>
      </c>
      <c r="C2988" s="32"/>
      <c r="D2988" s="136">
        <f>'ZE Download'!B415/1000</f>
        <v>325.88220799999999</v>
      </c>
      <c r="E2988" s="179">
        <f>'ZE Download'!C415/1000</f>
        <v>196.29416699999999</v>
      </c>
      <c r="F2988" s="179">
        <f>'ZE Download'!D415/1000</f>
        <v>446.50702100000001</v>
      </c>
      <c r="G2988" s="28"/>
      <c r="H2988" s="179">
        <f>'ZE Download'!E415/1000</f>
        <v>116.689188</v>
      </c>
      <c r="I2988" s="179">
        <f>'ZE Download'!F415/1000</f>
        <v>25.615062000000002</v>
      </c>
      <c r="J2988" s="179">
        <f>'ZE Download'!G415/1000</f>
        <v>181.62062499999999</v>
      </c>
      <c r="K2988" s="179">
        <f>'ZE Download'!H415/1000</f>
        <v>68.073374999999999</v>
      </c>
      <c r="L2988" s="179">
        <f>'ZE Download'!I415/1000</f>
        <v>34.325292000000005</v>
      </c>
      <c r="M2988" s="180">
        <f t="shared" si="372"/>
        <v>305.31337500000001</v>
      </c>
      <c r="N2988" s="179">
        <f>'ZE Download'!K415/1000</f>
        <v>100.82391699999999</v>
      </c>
      <c r="O2988" s="179">
        <f>'ZE Download'!L415/1000</f>
        <v>38.356957999999999</v>
      </c>
      <c r="P2988" s="179">
        <f>'ZE Download'!M415/1000</f>
        <v>46.687854000000002</v>
      </c>
      <c r="Q2988" s="179">
        <f>'ZE Download'!N415/1000</f>
        <v>5.8718750000000002</v>
      </c>
      <c r="R2988" s="179">
        <f>'ZE Download'!P415/1000</f>
        <v>0</v>
      </c>
      <c r="S2988" s="180">
        <f>'ZE Download'!J415/1000</f>
        <v>305.31337500000001</v>
      </c>
      <c r="T2988" s="180">
        <f>-'ZE Download'!Z415/1000</f>
        <v>0</v>
      </c>
      <c r="V2988" s="24">
        <f t="shared" si="366"/>
        <v>1892.060917</v>
      </c>
      <c r="X2988" s="5">
        <f t="shared" si="370"/>
        <v>77.899999999999991</v>
      </c>
      <c r="Z2988" s="20">
        <f t="shared" si="367"/>
        <v>1969.9609170000001</v>
      </c>
      <c r="AA2988" s="59">
        <f t="shared" si="365"/>
        <v>42999</v>
      </c>
      <c r="AB2988" s="136">
        <f>'ZE Download'!Q415/1000</f>
        <v>102.633583</v>
      </c>
      <c r="AC2988" s="179">
        <f>'ZE Download'!R415/1000</f>
        <v>302.57943800000004</v>
      </c>
      <c r="AD2988" s="179">
        <f>'ZE Download'!S415/1000</f>
        <v>458.95666700000004</v>
      </c>
      <c r="AE2988" s="179">
        <f>'ZE Download'!T415/1000</f>
        <v>321.90350000000001</v>
      </c>
      <c r="AF2988" s="179">
        <f>'ZE Download'!U415/1000</f>
        <v>197.121104</v>
      </c>
      <c r="AG2988" s="179">
        <f>'ZE Download'!V415/1000</f>
        <v>1.7512919999999998</v>
      </c>
      <c r="AH2988" s="179">
        <f>'ZE Download'!W415/1000</f>
        <v>77.620187999999999</v>
      </c>
      <c r="AI2988" s="28">
        <f t="shared" si="371"/>
        <v>0</v>
      </c>
      <c r="AJ2988" s="179">
        <f>'ZE Download'!X415/1000</f>
        <v>2.302292</v>
      </c>
      <c r="AK2988" s="179">
        <f t="shared" si="359"/>
        <v>0</v>
      </c>
      <c r="AL2988" s="35">
        <f>'ZE Download'!Y415/1000</f>
        <v>90.248645999999994</v>
      </c>
      <c r="AM2988" s="35"/>
      <c r="AN2988" s="28"/>
      <c r="AQ2988" s="24">
        <f t="shared" si="369"/>
        <v>1555.1167100000002</v>
      </c>
      <c r="AS2988" s="47">
        <f t="shared" si="358"/>
        <v>305.55</v>
      </c>
      <c r="AU2988" s="20">
        <f t="shared" si="368"/>
        <v>1860.6667100000002</v>
      </c>
      <c r="AW2988" s="20">
        <f t="shared" si="363"/>
        <v>169.29420699999991</v>
      </c>
      <c r="AY2988" s="58">
        <v>60</v>
      </c>
    </row>
    <row r="2989" spans="1:51" x14ac:dyDescent="0.25">
      <c r="A2989" t="str">
        <f>VLOOKUP($B2989,'Cushing Balance'!$C$2:$E$500,3,TRUE)</f>
        <v>372017</v>
      </c>
      <c r="B2989" s="38">
        <v>43000</v>
      </c>
      <c r="C2989" s="32"/>
      <c r="D2989" s="136">
        <f>'ZE Download'!B416/1000</f>
        <v>195.637542</v>
      </c>
      <c r="E2989" s="179">
        <f>'ZE Download'!C416/1000</f>
        <v>195.23168799999999</v>
      </c>
      <c r="F2989" s="179">
        <f>'ZE Download'!D416/1000</f>
        <v>458.13041700000002</v>
      </c>
      <c r="G2989" s="28"/>
      <c r="H2989" s="179">
        <f>'ZE Download'!E416/1000</f>
        <v>97.801000000000002</v>
      </c>
      <c r="I2989" s="179">
        <f>'ZE Download'!F416/1000</f>
        <v>37.320332999999998</v>
      </c>
      <c r="J2989" s="179">
        <f>'ZE Download'!G416/1000</f>
        <v>232.967896</v>
      </c>
      <c r="K2989" s="179">
        <f>'ZE Download'!H416/1000</f>
        <v>67.235354000000001</v>
      </c>
      <c r="L2989" s="179">
        <f>'ZE Download'!I416/1000</f>
        <v>34.310292000000004</v>
      </c>
      <c r="M2989" s="180">
        <f t="shared" si="372"/>
        <v>371.68954200000002</v>
      </c>
      <c r="N2989" s="179">
        <f>'ZE Download'!K416/1000</f>
        <v>110.987292</v>
      </c>
      <c r="O2989" s="179">
        <f>'ZE Download'!L416/1000</f>
        <v>38.055624999999999</v>
      </c>
      <c r="P2989" s="179">
        <f>'ZE Download'!M416/1000</f>
        <v>101.316958</v>
      </c>
      <c r="Q2989" s="179">
        <f>'ZE Download'!N416/1000</f>
        <v>5.8209999999999997</v>
      </c>
      <c r="R2989" s="179">
        <f>'ZE Download'!P416/1000</f>
        <v>0</v>
      </c>
      <c r="S2989" s="180">
        <f>'ZE Download'!J416/1000</f>
        <v>371.68954200000002</v>
      </c>
      <c r="T2989" s="180">
        <f>-'ZE Download'!Z416/1000</f>
        <v>0</v>
      </c>
      <c r="V2989" s="24">
        <f t="shared" si="366"/>
        <v>1946.5049390000004</v>
      </c>
      <c r="X2989" s="5">
        <f t="shared" si="370"/>
        <v>77.899999999999991</v>
      </c>
      <c r="Z2989" s="20">
        <f t="shared" si="367"/>
        <v>2024.4049390000005</v>
      </c>
      <c r="AA2989" s="59">
        <f t="shared" si="365"/>
        <v>43000</v>
      </c>
      <c r="AB2989" s="136">
        <f>'ZE Download'!Q416/1000</f>
        <v>103.596062</v>
      </c>
      <c r="AC2989" s="179">
        <f>'ZE Download'!R416/1000</f>
        <v>335.43947900000001</v>
      </c>
      <c r="AD2989" s="179">
        <f>'ZE Download'!S416/1000</f>
        <v>452.788208</v>
      </c>
      <c r="AE2989" s="179">
        <f>'ZE Download'!T416/1000</f>
        <v>447.48458299999999</v>
      </c>
      <c r="AF2989" s="179">
        <f>'ZE Download'!U416/1000</f>
        <v>212.26068799999999</v>
      </c>
      <c r="AG2989" s="179">
        <f>'ZE Download'!V416/1000</f>
        <v>3.091771</v>
      </c>
      <c r="AH2989" s="179">
        <f>'ZE Download'!W416/1000</f>
        <v>95.681542000000007</v>
      </c>
      <c r="AI2989" s="28">
        <f t="shared" si="371"/>
        <v>0</v>
      </c>
      <c r="AJ2989" s="179">
        <f>'ZE Download'!X416/1000</f>
        <v>1.7258959999999999</v>
      </c>
      <c r="AK2989" s="179">
        <f t="shared" si="359"/>
        <v>0</v>
      </c>
      <c r="AL2989" s="35">
        <f>'ZE Download'!Y416/1000</f>
        <v>7.5333329999999998</v>
      </c>
      <c r="AM2989" s="35"/>
      <c r="AN2989" s="28"/>
      <c r="AQ2989" s="24">
        <f>SUM(AB2989:AO2989)</f>
        <v>1659.6015620000003</v>
      </c>
      <c r="AS2989" s="47">
        <f t="shared" si="358"/>
        <v>305.55</v>
      </c>
      <c r="AU2989" s="20">
        <f t="shared" si="368"/>
        <v>1965.1515620000002</v>
      </c>
      <c r="AW2989" s="20">
        <f t="shared" si="363"/>
        <v>119.25337700000023</v>
      </c>
      <c r="AY2989" s="58">
        <v>60</v>
      </c>
    </row>
    <row r="2990" spans="1:51" x14ac:dyDescent="0.25">
      <c r="A2990" t="str">
        <f>VLOOKUP($B2990,'Cushing Balance'!$C$2:$E$500,3,TRUE)</f>
        <v>382017</v>
      </c>
      <c r="B2990" s="38">
        <v>43001</v>
      </c>
      <c r="C2990" s="32"/>
      <c r="D2990" s="136">
        <f>'ZE Download'!B417/1000</f>
        <v>688.07600000000002</v>
      </c>
      <c r="E2990" s="179">
        <f>'ZE Download'!C417/1000</f>
        <v>187.05310399999999</v>
      </c>
      <c r="F2990" s="179">
        <f>'ZE Download'!D417/1000</f>
        <v>475.031792</v>
      </c>
      <c r="G2990" s="28"/>
      <c r="H2990" s="179">
        <f>'ZE Download'!E417/1000</f>
        <v>94.137167000000005</v>
      </c>
      <c r="I2990" s="179">
        <f>'ZE Download'!F417/1000</f>
        <v>50.793104</v>
      </c>
      <c r="J2990" s="179">
        <f>'ZE Download'!G417/1000</f>
        <v>271.448938</v>
      </c>
      <c r="K2990" s="179">
        <f>'ZE Download'!H417/1000</f>
        <v>69.001542000000001</v>
      </c>
      <c r="L2990" s="179">
        <f>'ZE Download'!I417/1000</f>
        <v>34.078061999999996</v>
      </c>
      <c r="M2990" s="180">
        <f t="shared" si="372"/>
        <v>401.823104</v>
      </c>
      <c r="N2990" s="179">
        <f>'ZE Download'!K417/1000</f>
        <v>113.08387500000001</v>
      </c>
      <c r="O2990" s="179">
        <f>'ZE Download'!L417/1000</f>
        <v>39.171875</v>
      </c>
      <c r="P2990" s="179">
        <f>'ZE Download'!M417/1000</f>
        <v>75.486688000000001</v>
      </c>
      <c r="Q2990" s="179">
        <f>'ZE Download'!N417/1000</f>
        <v>6.8974170000000008</v>
      </c>
      <c r="R2990" s="179">
        <f>'ZE Download'!P417/1000</f>
        <v>0</v>
      </c>
      <c r="S2990" s="180">
        <f>'ZE Download'!J417/1000</f>
        <v>401.823104</v>
      </c>
      <c r="T2990" s="180">
        <f>-'ZE Download'!Z417/1000</f>
        <v>0</v>
      </c>
      <c r="V2990" s="24">
        <f t="shared" si="366"/>
        <v>2506.082668</v>
      </c>
      <c r="X2990" s="5">
        <f t="shared" si="370"/>
        <v>77.899999999999991</v>
      </c>
      <c r="Z2990" s="20">
        <f t="shared" si="367"/>
        <v>2583.9826680000001</v>
      </c>
      <c r="AA2990" s="59">
        <f t="shared" si="365"/>
        <v>43001</v>
      </c>
      <c r="AB2990" s="136">
        <f>'ZE Download'!Q417/1000</f>
        <v>108.297208</v>
      </c>
      <c r="AC2990" s="179">
        <f>'ZE Download'!R417/1000</f>
        <v>381.39160399999997</v>
      </c>
      <c r="AD2990" s="179">
        <f>'ZE Download'!S417/1000</f>
        <v>457.31543800000003</v>
      </c>
      <c r="AE2990" s="179">
        <f>'ZE Download'!T417/1000</f>
        <v>561.44456200000002</v>
      </c>
      <c r="AF2990" s="179">
        <f>'ZE Download'!U417/1000</f>
        <v>224.13135399999999</v>
      </c>
      <c r="AG2990" s="179">
        <f>'ZE Download'!V417/1000</f>
        <v>8.4069380000000002</v>
      </c>
      <c r="AH2990" s="179">
        <f>'ZE Download'!W417/1000</f>
        <v>110.868292</v>
      </c>
      <c r="AI2990" s="28">
        <f t="shared" si="371"/>
        <v>0</v>
      </c>
      <c r="AJ2990" s="179">
        <f>'ZE Download'!X417/1000</f>
        <v>1.7655000000000001</v>
      </c>
      <c r="AK2990" s="179">
        <f t="shared" si="359"/>
        <v>0</v>
      </c>
      <c r="AL2990" s="35">
        <f>'ZE Download'!Y417/1000</f>
        <v>23.388167000000003</v>
      </c>
      <c r="AM2990" s="35"/>
      <c r="AN2990" s="28"/>
      <c r="AQ2990" s="24">
        <f t="shared" si="369"/>
        <v>1877.0090630000004</v>
      </c>
      <c r="AS2990" s="47">
        <f t="shared" si="358"/>
        <v>305.55</v>
      </c>
      <c r="AU2990" s="20">
        <f t="shared" si="368"/>
        <v>2182.5590630000006</v>
      </c>
      <c r="AW2990" s="20">
        <f t="shared" si="363"/>
        <v>461.4236049999995</v>
      </c>
      <c r="AY2990" s="58">
        <v>60</v>
      </c>
    </row>
    <row r="2991" spans="1:51" x14ac:dyDescent="0.25">
      <c r="A2991" t="str">
        <f>VLOOKUP($B2991,'Cushing Balance'!$C$2:$E$500,3,TRUE)</f>
        <v>382017</v>
      </c>
      <c r="B2991" s="38">
        <v>43002</v>
      </c>
      <c r="C2991" s="32"/>
      <c r="D2991" s="136">
        <f>'ZE Download'!B418/1000</f>
        <v>277.79118800000003</v>
      </c>
      <c r="E2991" s="179">
        <f>'ZE Download'!C418/1000</f>
        <v>191.96795800000001</v>
      </c>
      <c r="F2991" s="179">
        <f>'ZE Download'!D418/1000</f>
        <v>476.024271</v>
      </c>
      <c r="G2991" s="28"/>
      <c r="H2991" s="179">
        <f>'ZE Download'!E418/1000</f>
        <v>92.530354000000003</v>
      </c>
      <c r="I2991" s="179">
        <f>'ZE Download'!F418/1000</f>
        <v>33.909728999999999</v>
      </c>
      <c r="J2991" s="179">
        <f>'ZE Download'!G418/1000</f>
        <v>280.54733299999998</v>
      </c>
      <c r="K2991" s="179">
        <f>'ZE Download'!H418/1000</f>
        <v>71.363229000000004</v>
      </c>
      <c r="L2991" s="179">
        <f>'ZE Download'!I418/1000</f>
        <v>33.96425</v>
      </c>
      <c r="M2991" s="180">
        <f t="shared" si="372"/>
        <v>390.88943800000004</v>
      </c>
      <c r="N2991" s="179">
        <f>'ZE Download'!K418/1000</f>
        <v>111.487875</v>
      </c>
      <c r="O2991" s="179">
        <f>'ZE Download'!L418/1000</f>
        <v>38.349708</v>
      </c>
      <c r="P2991" s="179">
        <f>'ZE Download'!M418/1000</f>
        <v>82.704604000000003</v>
      </c>
      <c r="Q2991" s="179">
        <f>'ZE Download'!N418/1000</f>
        <v>7.413646</v>
      </c>
      <c r="R2991" s="179">
        <f>'ZE Download'!P418/1000</f>
        <v>0</v>
      </c>
      <c r="S2991" s="180">
        <f>'ZE Download'!J418/1000</f>
        <v>390.88943800000004</v>
      </c>
      <c r="T2991" s="180">
        <f>-'ZE Download'!Z418/1000</f>
        <v>0</v>
      </c>
      <c r="V2991" s="24">
        <f t="shared" si="366"/>
        <v>2088.9435830000002</v>
      </c>
      <c r="X2991" s="5">
        <f t="shared" si="370"/>
        <v>77.899999999999991</v>
      </c>
      <c r="Z2991" s="20">
        <f t="shared" si="367"/>
        <v>2166.8435830000003</v>
      </c>
      <c r="AA2991" s="59">
        <f t="shared" si="365"/>
        <v>43002</v>
      </c>
      <c r="AB2991" s="136">
        <f>'ZE Download'!Q418/1000</f>
        <v>131.58683300000001</v>
      </c>
      <c r="AC2991" s="179">
        <f>'ZE Download'!R418/1000</f>
        <v>366.94466700000004</v>
      </c>
      <c r="AD2991" s="179">
        <f>'ZE Download'!S418/1000</f>
        <v>459.47399999999999</v>
      </c>
      <c r="AE2991" s="179">
        <f>'ZE Download'!T418/1000</f>
        <v>472.55041700000004</v>
      </c>
      <c r="AF2991" s="179">
        <f>'ZE Download'!U418/1000</f>
        <v>217.98079199999998</v>
      </c>
      <c r="AG2991" s="179">
        <f>'ZE Download'!V418/1000</f>
        <v>12.053833000000001</v>
      </c>
      <c r="AH2991" s="179">
        <f>'ZE Download'!W418/1000</f>
        <v>104.79579200000001</v>
      </c>
      <c r="AI2991" s="28">
        <f t="shared" si="371"/>
        <v>0</v>
      </c>
      <c r="AJ2991" s="179">
        <f>'ZE Download'!X418/1000</f>
        <v>2.0813120000000001</v>
      </c>
      <c r="AK2991" s="179">
        <f t="shared" si="359"/>
        <v>0</v>
      </c>
      <c r="AL2991" s="35">
        <f>'ZE Download'!Y418/1000</f>
        <v>91.413104000000004</v>
      </c>
      <c r="AM2991" s="35"/>
      <c r="AN2991" s="28"/>
      <c r="AQ2991" s="24">
        <f t="shared" si="369"/>
        <v>1858.8807500000003</v>
      </c>
      <c r="AS2991" s="47">
        <f t="shared" si="358"/>
        <v>305.55</v>
      </c>
      <c r="AU2991" s="20">
        <f t="shared" si="368"/>
        <v>2164.4307500000004</v>
      </c>
      <c r="AW2991" s="20">
        <f t="shared" si="363"/>
        <v>62.412832999999864</v>
      </c>
      <c r="AY2991" s="58">
        <v>60</v>
      </c>
    </row>
    <row r="2992" spans="1:51" x14ac:dyDescent="0.25">
      <c r="A2992" t="str">
        <f>VLOOKUP($B2992,'Cushing Balance'!$C$2:$E$500,3,TRUE)</f>
        <v>382017</v>
      </c>
      <c r="B2992" s="38">
        <v>43003</v>
      </c>
      <c r="C2992" s="32"/>
      <c r="D2992" s="136">
        <f>'ZE Download'!B419/1000</f>
        <v>672.27850000000001</v>
      </c>
      <c r="E2992" s="179">
        <f>'ZE Download'!C419/1000</f>
        <v>195.090542</v>
      </c>
      <c r="F2992" s="179">
        <f>'ZE Download'!D419/1000</f>
        <v>474.29258299999998</v>
      </c>
      <c r="G2992" s="28"/>
      <c r="H2992" s="179">
        <f>'ZE Download'!E419/1000</f>
        <v>93.273104000000004</v>
      </c>
      <c r="I2992" s="179">
        <f>'ZE Download'!F419/1000</f>
        <v>35.345312</v>
      </c>
      <c r="J2992" s="179">
        <f>'ZE Download'!G419/1000</f>
        <v>267.71693800000003</v>
      </c>
      <c r="K2992" s="179">
        <f>'ZE Download'!H419/1000</f>
        <v>71.476375000000004</v>
      </c>
      <c r="L2992" s="179">
        <f>'ZE Download'!I419/1000</f>
        <v>33.274646000000004</v>
      </c>
      <c r="M2992" s="180">
        <f t="shared" si="372"/>
        <v>285.378354</v>
      </c>
      <c r="N2992" s="179">
        <f>'ZE Download'!K419/1000</f>
        <v>106.05779200000001</v>
      </c>
      <c r="O2992" s="179">
        <f>'ZE Download'!L419/1000</f>
        <v>38.934021000000001</v>
      </c>
      <c r="P2992" s="179">
        <f>'ZE Download'!M419/1000</f>
        <v>162.82983300000001</v>
      </c>
      <c r="Q2992" s="179">
        <f>'ZE Download'!N419/1000</f>
        <v>5.6166879999999999</v>
      </c>
      <c r="R2992" s="179">
        <f>'ZE Download'!P419/1000</f>
        <v>0</v>
      </c>
      <c r="S2992" s="180">
        <f>'ZE Download'!J419/1000</f>
        <v>285.378354</v>
      </c>
      <c r="T2992" s="180">
        <f>-'ZE Download'!Z419/1000</f>
        <v>0</v>
      </c>
      <c r="V2992" s="24">
        <f t="shared" si="366"/>
        <v>2441.5646880000004</v>
      </c>
      <c r="X2992" s="5">
        <f t="shared" si="370"/>
        <v>77.899999999999991</v>
      </c>
      <c r="Z2992" s="20">
        <f t="shared" si="367"/>
        <v>2519.4646880000005</v>
      </c>
      <c r="AA2992" s="59">
        <f t="shared" si="365"/>
        <v>43003</v>
      </c>
      <c r="AB2992" s="136">
        <f>'ZE Download'!Q419/1000</f>
        <v>111.09016700000001</v>
      </c>
      <c r="AC2992" s="179">
        <f>'ZE Download'!R419/1000</f>
        <v>348.64012500000001</v>
      </c>
      <c r="AD2992" s="179">
        <f>'ZE Download'!S419/1000</f>
        <v>454.80810400000001</v>
      </c>
      <c r="AE2992" s="179">
        <f>'ZE Download'!T419/1000</f>
        <v>538.58135400000003</v>
      </c>
      <c r="AF2992" s="179">
        <f>'ZE Download'!U419/1000</f>
        <v>222.61785399999999</v>
      </c>
      <c r="AG2992" s="179">
        <f>'ZE Download'!V419/1000</f>
        <v>8.3261669999999999</v>
      </c>
      <c r="AH2992" s="179">
        <f>'ZE Download'!W419/1000</f>
        <v>107.190333</v>
      </c>
      <c r="AI2992" s="28">
        <f t="shared" si="371"/>
        <v>0</v>
      </c>
      <c r="AJ2992" s="179">
        <f>'ZE Download'!X419/1000</f>
        <v>2.1385619999999999</v>
      </c>
      <c r="AK2992" s="179">
        <f t="shared" si="359"/>
        <v>0</v>
      </c>
      <c r="AL2992" s="35">
        <f>'ZE Download'!Y419/1000</f>
        <v>4.1754790000000002</v>
      </c>
      <c r="AM2992" s="35"/>
      <c r="AN2992" s="28"/>
      <c r="AQ2992" s="24">
        <f t="shared" si="369"/>
        <v>1797.5681450000002</v>
      </c>
      <c r="AS2992" s="47">
        <f>315*0.97</f>
        <v>305.55</v>
      </c>
      <c r="AU2992" s="20">
        <f t="shared" si="368"/>
        <v>2103.1181450000004</v>
      </c>
      <c r="AW2992" s="20">
        <f t="shared" si="363"/>
        <v>476.34654300000011</v>
      </c>
      <c r="AY2992" s="58">
        <v>60</v>
      </c>
    </row>
    <row r="2993" spans="1:51" x14ac:dyDescent="0.25">
      <c r="A2993" t="str">
        <f>VLOOKUP($B2993,'Cushing Balance'!$C$2:$E$500,3,TRUE)</f>
        <v>382017</v>
      </c>
      <c r="B2993" s="38">
        <v>43004</v>
      </c>
      <c r="C2993" s="32"/>
      <c r="D2993" s="136">
        <f>'ZE Download'!B420/1000</f>
        <v>316.53874999999999</v>
      </c>
      <c r="E2993" s="179">
        <f>'ZE Download'!C420/1000</f>
        <v>187.98474999999999</v>
      </c>
      <c r="F2993" s="179">
        <f>'ZE Download'!D420/1000</f>
        <v>477.146479</v>
      </c>
      <c r="G2993" s="28"/>
      <c r="H2993" s="179">
        <f>'ZE Download'!E420/1000</f>
        <v>90.765124999999998</v>
      </c>
      <c r="I2993" s="179">
        <f>'ZE Download'!F420/1000</f>
        <v>69.837707999999992</v>
      </c>
      <c r="J2993" s="179">
        <f>'ZE Download'!G420/1000</f>
        <v>277.89335399999999</v>
      </c>
      <c r="K2993" s="179">
        <f>'ZE Download'!H420/1000</f>
        <v>71.169187999999991</v>
      </c>
      <c r="L2993" s="179">
        <f>'ZE Download'!I420/1000</f>
        <v>32.408292000000003</v>
      </c>
      <c r="M2993" s="180">
        <f t="shared" si="372"/>
        <v>325.611604</v>
      </c>
      <c r="N2993" s="179">
        <f>'ZE Download'!K420/1000</f>
        <v>113.524833</v>
      </c>
      <c r="O2993" s="179">
        <f>'ZE Download'!L420/1000</f>
        <v>39.307042000000003</v>
      </c>
      <c r="P2993" s="179">
        <f>'ZE Download'!M420/1000</f>
        <v>149.09554199999999</v>
      </c>
      <c r="Q2993" s="179">
        <f>'ZE Download'!N420/1000</f>
        <v>6.3528540000000007</v>
      </c>
      <c r="R2993" s="179">
        <f>'ZE Download'!P420/1000</f>
        <v>0</v>
      </c>
      <c r="S2993" s="180">
        <f>'ZE Download'!J420/1000</f>
        <v>325.611604</v>
      </c>
      <c r="T2993" s="180">
        <f>-'ZE Download'!Z420/1000</f>
        <v>0</v>
      </c>
      <c r="V2993" s="24">
        <f t="shared" si="366"/>
        <v>2157.6355210000002</v>
      </c>
      <c r="X2993" s="5">
        <f t="shared" si="370"/>
        <v>77.899999999999991</v>
      </c>
      <c r="Z2993" s="20">
        <f t="shared" si="367"/>
        <v>2235.5355210000002</v>
      </c>
      <c r="AA2993" s="59">
        <f t="shared" si="365"/>
        <v>43004</v>
      </c>
      <c r="AB2993" s="136">
        <f>'ZE Download'!Q420/1000</f>
        <v>110.474688</v>
      </c>
      <c r="AC2993" s="179">
        <f>'ZE Download'!R420/1000</f>
        <v>267.21577100000002</v>
      </c>
      <c r="AD2993" s="179">
        <f>'ZE Download'!S420/1000</f>
        <v>419.79131199999995</v>
      </c>
      <c r="AE2993" s="179">
        <f>'ZE Download'!T420/1000</f>
        <v>563.90250000000003</v>
      </c>
      <c r="AF2993" s="179">
        <f>'ZE Download'!U420/1000</f>
        <v>219.89143799999999</v>
      </c>
      <c r="AG2993" s="179">
        <f>'ZE Download'!V420/1000</f>
        <v>6.3336880000000004</v>
      </c>
      <c r="AH2993" s="179">
        <f>'ZE Download'!W420/1000</f>
        <v>125.471875</v>
      </c>
      <c r="AI2993" s="28">
        <f t="shared" si="371"/>
        <v>0</v>
      </c>
      <c r="AJ2993" s="179">
        <f>'ZE Download'!X420/1000</f>
        <v>2.6894580000000001</v>
      </c>
      <c r="AK2993" s="179">
        <f t="shared" si="359"/>
        <v>0</v>
      </c>
      <c r="AL2993" s="35">
        <f>'ZE Download'!Y420/1000</f>
        <v>0</v>
      </c>
      <c r="AM2993" s="35"/>
      <c r="AN2993" s="28"/>
      <c r="AQ2993" s="24">
        <f t="shared" si="369"/>
        <v>1715.77073</v>
      </c>
      <c r="AS2993" s="47">
        <f>315*0.97</f>
        <v>305.55</v>
      </c>
      <c r="AU2993" s="20">
        <f t="shared" si="368"/>
        <v>2021.3207299999999</v>
      </c>
      <c r="AW2993" s="20">
        <f t="shared" si="363"/>
        <v>274.21479100000033</v>
      </c>
      <c r="AY2993" s="58">
        <v>60</v>
      </c>
    </row>
    <row r="2994" spans="1:51" x14ac:dyDescent="0.25">
      <c r="A2994" t="str">
        <f>VLOOKUP($B2994,'Cushing Balance'!$C$2:$E$500,3,TRUE)</f>
        <v>382017</v>
      </c>
      <c r="B2994" s="38">
        <v>43005</v>
      </c>
      <c r="C2994" s="32"/>
      <c r="D2994" s="136">
        <f>'ZE Download'!B421/1000</f>
        <v>313.92156199999999</v>
      </c>
      <c r="E2994" s="179">
        <f>'ZE Download'!C421/1000</f>
        <v>194.13485399999999</v>
      </c>
      <c r="F2994" s="179">
        <f>'ZE Download'!D421/1000</f>
        <v>478.64466700000003</v>
      </c>
      <c r="G2994" s="28"/>
      <c r="H2994" s="179">
        <f>'ZE Download'!E421/1000</f>
        <v>113.613792</v>
      </c>
      <c r="I2994" s="179">
        <f>'ZE Download'!F421/1000</f>
        <v>46.325499999999998</v>
      </c>
      <c r="J2994" s="179">
        <f>'ZE Download'!G421/1000</f>
        <v>284.99518800000004</v>
      </c>
      <c r="K2994" s="179">
        <f>'ZE Download'!H421/1000</f>
        <v>85.686354000000009</v>
      </c>
      <c r="L2994" s="179">
        <f>'ZE Download'!I421/1000</f>
        <v>32.837583000000002</v>
      </c>
      <c r="M2994" s="180">
        <f t="shared" si="372"/>
        <v>404.70839599999999</v>
      </c>
      <c r="N2994" s="179">
        <f>'ZE Download'!K421/1000</f>
        <v>97.583957999999996</v>
      </c>
      <c r="O2994" s="179">
        <f>'ZE Download'!L421/1000</f>
        <v>36.560438000000005</v>
      </c>
      <c r="P2994" s="179">
        <f>'ZE Download'!M421/1000</f>
        <v>173.09260399999999</v>
      </c>
      <c r="Q2994" s="179">
        <f>'ZE Download'!N421/1000</f>
        <v>6.9792709999999998</v>
      </c>
      <c r="R2994" s="179">
        <f>'ZE Download'!P421/1000</f>
        <v>0</v>
      </c>
      <c r="S2994" s="180">
        <f>'ZE Download'!J421/1000</f>
        <v>404.70839599999999</v>
      </c>
      <c r="T2994" s="180">
        <f>-'ZE Download'!Z421/1000</f>
        <v>0</v>
      </c>
      <c r="V2994" s="24">
        <f t="shared" si="366"/>
        <v>2269.084167</v>
      </c>
      <c r="X2994" s="5">
        <f t="shared" si="370"/>
        <v>77.899999999999991</v>
      </c>
      <c r="Z2994" s="20">
        <f t="shared" si="367"/>
        <v>2346.9841670000001</v>
      </c>
      <c r="AA2994" s="59">
        <f t="shared" si="365"/>
        <v>43005</v>
      </c>
      <c r="AB2994" s="136">
        <f>'ZE Download'!Q421/1000</f>
        <v>46.761832999999996</v>
      </c>
      <c r="AC2994" s="179">
        <f>'ZE Download'!R421/1000</f>
        <v>274.99754200000001</v>
      </c>
      <c r="AD2994" s="179">
        <f>'ZE Download'!S421/1000</f>
        <v>457.23925000000003</v>
      </c>
      <c r="AE2994" s="179">
        <f>'ZE Download'!T421/1000</f>
        <v>545.77014599999995</v>
      </c>
      <c r="AF2994" s="179">
        <f>'ZE Download'!U421/1000</f>
        <v>197.19622899999999</v>
      </c>
      <c r="AG2994" s="179">
        <f>'ZE Download'!V421/1000</f>
        <v>21.919207999999998</v>
      </c>
      <c r="AH2994" s="179">
        <f>'ZE Download'!W421/1000</f>
        <v>118.781312</v>
      </c>
      <c r="AI2994" s="28">
        <f t="shared" si="371"/>
        <v>0</v>
      </c>
      <c r="AJ2994" s="179">
        <f>'ZE Download'!X421/1000</f>
        <v>2.9273960000000003</v>
      </c>
      <c r="AK2994" s="179">
        <f t="shared" si="359"/>
        <v>0</v>
      </c>
      <c r="AL2994" s="35">
        <f>'ZE Download'!Y421/1000</f>
        <v>82.646437999999989</v>
      </c>
      <c r="AM2994" s="35"/>
      <c r="AN2994" s="28"/>
      <c r="AQ2994" s="24">
        <f t="shared" si="369"/>
        <v>1748.239354</v>
      </c>
      <c r="AS2994" s="47">
        <f>315*0.97</f>
        <v>305.55</v>
      </c>
      <c r="AU2994" s="20">
        <f t="shared" si="368"/>
        <v>2053.789354</v>
      </c>
      <c r="AW2994" s="20">
        <f t="shared" si="363"/>
        <v>353.19481300000007</v>
      </c>
      <c r="AY2994" s="58">
        <v>60</v>
      </c>
    </row>
    <row r="2995" spans="1:51" x14ac:dyDescent="0.25">
      <c r="A2995" t="str">
        <f>VLOOKUP($B2995,'Cushing Balance'!$C$2:$E$500,3,TRUE)</f>
        <v>382017</v>
      </c>
      <c r="B2995" s="38">
        <v>43006</v>
      </c>
      <c r="C2995" s="32"/>
      <c r="D2995" s="136">
        <f>'ZE Download'!B422/1000</f>
        <v>360.09677099999999</v>
      </c>
      <c r="E2995" s="179">
        <f>'ZE Download'!C422/1000</f>
        <v>188.3015</v>
      </c>
      <c r="F2995" s="179">
        <f>'ZE Download'!D422/1000</f>
        <v>479.00212499999998</v>
      </c>
      <c r="G2995" s="28"/>
      <c r="H2995" s="179">
        <f>'ZE Download'!E422/1000</f>
        <v>90.222207999999995</v>
      </c>
      <c r="I2995" s="179">
        <f>'ZE Download'!F422/1000</f>
        <v>63.166938000000002</v>
      </c>
      <c r="J2995" s="179">
        <f>'ZE Download'!G422/1000</f>
        <v>199.36574999999999</v>
      </c>
      <c r="K2995" s="179">
        <f>'ZE Download'!H422/1000</f>
        <v>83.037895999999989</v>
      </c>
      <c r="L2995" s="179">
        <f>'ZE Download'!I422/1000</f>
        <v>32.949292</v>
      </c>
      <c r="M2995" s="180">
        <f t="shared" si="372"/>
        <v>376.30418800000001</v>
      </c>
      <c r="N2995" s="179">
        <f>'ZE Download'!K422/1000</f>
        <v>99.876229000000009</v>
      </c>
      <c r="O2995" s="179">
        <f>'ZE Download'!L422/1000</f>
        <v>38.684207999999998</v>
      </c>
      <c r="P2995" s="179">
        <f>'ZE Download'!M422/1000</f>
        <v>151.59866699999998</v>
      </c>
      <c r="Q2995" s="179">
        <f>'ZE Download'!N422/1000</f>
        <v>5.4964380000000004</v>
      </c>
      <c r="R2995" s="179">
        <f>'ZE Download'!P422/1000</f>
        <v>0</v>
      </c>
      <c r="S2995" s="180">
        <f>'ZE Download'!J422/1000</f>
        <v>376.30418800000001</v>
      </c>
      <c r="T2995" s="180">
        <f>-'ZE Download'!Z422/1000</f>
        <v>0</v>
      </c>
      <c r="V2995" s="24">
        <f t="shared" si="366"/>
        <v>2168.10221</v>
      </c>
      <c r="X2995" s="5">
        <f t="shared" si="370"/>
        <v>77.899999999999991</v>
      </c>
      <c r="Z2995" s="20">
        <f t="shared" si="367"/>
        <v>2246.0022100000001</v>
      </c>
      <c r="AA2995" s="59">
        <f t="shared" si="365"/>
        <v>43006</v>
      </c>
      <c r="AB2995" s="136">
        <f>'ZE Download'!Q422/1000</f>
        <v>101.83506200000001</v>
      </c>
      <c r="AC2995" s="179">
        <f>'ZE Download'!R422/1000</f>
        <v>307.79229200000003</v>
      </c>
      <c r="AD2995" s="179">
        <f>'ZE Download'!S422/1000</f>
        <v>456.35337500000003</v>
      </c>
      <c r="AE2995" s="179">
        <f>'ZE Download'!T422/1000</f>
        <v>575.10039599999993</v>
      </c>
      <c r="AF2995" s="179">
        <f>'ZE Download'!U422/1000</f>
        <v>219.30166699999998</v>
      </c>
      <c r="AG2995" s="179">
        <f>'ZE Download'!V422/1000</f>
        <v>16.259458000000002</v>
      </c>
      <c r="AH2995" s="179">
        <f>'ZE Download'!W422/1000</f>
        <v>131.07066700000001</v>
      </c>
      <c r="AI2995" s="28">
        <f t="shared" si="371"/>
        <v>0</v>
      </c>
      <c r="AJ2995" s="179">
        <f>'ZE Download'!X422/1000</f>
        <v>2.335979</v>
      </c>
      <c r="AK2995" s="179">
        <f t="shared" si="359"/>
        <v>0</v>
      </c>
      <c r="AL2995" s="35">
        <f>'ZE Download'!Y422/1000</f>
        <v>73.739895999999987</v>
      </c>
      <c r="AM2995" s="35"/>
      <c r="AN2995" s="28"/>
      <c r="AQ2995" s="24">
        <f t="shared" si="369"/>
        <v>1883.7887920000001</v>
      </c>
      <c r="AS2995" s="47">
        <f>315*0.97</f>
        <v>305.55</v>
      </c>
      <c r="AU2995" s="20">
        <f t="shared" si="368"/>
        <v>2189.338792</v>
      </c>
      <c r="AW2995" s="20">
        <f t="shared" si="363"/>
        <v>56.663418000000092</v>
      </c>
      <c r="AY2995" s="58"/>
    </row>
    <row r="2996" spans="1:51" x14ac:dyDescent="0.25">
      <c r="A2996" t="str">
        <f>VLOOKUP($B2996,'Cushing Balance'!$C$2:$E$500,3,TRUE)</f>
        <v>382017</v>
      </c>
      <c r="B2996" s="38">
        <v>43007</v>
      </c>
      <c r="C2996" s="32"/>
      <c r="D2996" s="136">
        <f>'ZE Download'!B423/1000</f>
        <v>661.43897900000002</v>
      </c>
      <c r="E2996" s="179">
        <f>'ZE Download'!C423/1000</f>
        <v>186.78831200000002</v>
      </c>
      <c r="F2996" s="179">
        <f>'ZE Download'!D423/1000</f>
        <v>468.44216700000004</v>
      </c>
      <c r="G2996" s="28"/>
      <c r="H2996" s="179">
        <f>'ZE Download'!E423/1000</f>
        <v>89.403750000000002</v>
      </c>
      <c r="I2996" s="179">
        <f>'ZE Download'!F423/1000</f>
        <v>39.663167000000001</v>
      </c>
      <c r="J2996" s="179">
        <f>'ZE Download'!G423/1000</f>
        <v>200.079396</v>
      </c>
      <c r="K2996" s="179">
        <f>'ZE Download'!H423/1000</f>
        <v>81.089270999999997</v>
      </c>
      <c r="L2996" s="179">
        <f>'ZE Download'!I423/1000</f>
        <v>33.228791999999999</v>
      </c>
      <c r="M2996" s="180">
        <f t="shared" si="372"/>
        <v>237.14268800000002</v>
      </c>
      <c r="N2996" s="179">
        <f>'ZE Download'!K423/1000</f>
        <v>117.59308299999999</v>
      </c>
      <c r="O2996" s="179">
        <f>'ZE Download'!L423/1000</f>
        <v>39.756478999999999</v>
      </c>
      <c r="P2996" s="179">
        <f>'ZE Download'!M423/1000</f>
        <v>174.958438</v>
      </c>
      <c r="Q2996" s="179">
        <f>'ZE Download'!N423/1000</f>
        <v>4.8929790000000004</v>
      </c>
      <c r="R2996" s="179">
        <f>'ZE Download'!P423/1000</f>
        <v>0</v>
      </c>
      <c r="S2996" s="180">
        <f>'ZE Download'!J423/1000</f>
        <v>352.62818800000002</v>
      </c>
      <c r="T2996" s="180">
        <f>-'ZE Download'!Z423/1000</f>
        <v>-115.4855</v>
      </c>
      <c r="V2996" s="24">
        <f t="shared" si="366"/>
        <v>2334.4775010000008</v>
      </c>
      <c r="X2996" s="5">
        <f t="shared" si="370"/>
        <v>77.899999999999991</v>
      </c>
      <c r="Z2996" s="20">
        <f t="shared" si="367"/>
        <v>2412.3775010000008</v>
      </c>
      <c r="AA2996" s="59">
        <f t="shared" si="365"/>
        <v>43007</v>
      </c>
      <c r="AB2996" s="136">
        <f>'ZE Download'!Q423/1000</f>
        <v>146.76164600000001</v>
      </c>
      <c r="AC2996" s="179">
        <f>'ZE Download'!R423/1000</f>
        <v>378.26654200000002</v>
      </c>
      <c r="AD2996" s="179">
        <f>'ZE Download'!S423/1000</f>
        <v>455.83960400000001</v>
      </c>
      <c r="AE2996" s="179">
        <f>'ZE Download'!T423/1000</f>
        <v>443.56822899999997</v>
      </c>
      <c r="AF2996" s="179">
        <f>'ZE Download'!U423/1000</f>
        <v>209.24597900000001</v>
      </c>
      <c r="AG2996" s="179">
        <f>'ZE Download'!V423/1000</f>
        <v>21.083354</v>
      </c>
      <c r="AH2996" s="179">
        <f>'ZE Download'!W423/1000</f>
        <v>118.723792</v>
      </c>
      <c r="AI2996" s="28">
        <f t="shared" si="371"/>
        <v>0</v>
      </c>
      <c r="AJ2996" s="179">
        <f>'ZE Download'!X423/1000</f>
        <v>2.334104</v>
      </c>
      <c r="AK2996" s="179">
        <f t="shared" si="359"/>
        <v>0</v>
      </c>
      <c r="AL2996" s="35">
        <f>'ZE Download'!Y423/1000</f>
        <v>5.8070829999999996</v>
      </c>
      <c r="AM2996" s="35"/>
      <c r="AN2996" s="28"/>
      <c r="AQ2996" s="24">
        <f t="shared" si="369"/>
        <v>1781.6303330000001</v>
      </c>
      <c r="AS2996" s="47">
        <f>315*0.97</f>
        <v>305.55</v>
      </c>
      <c r="AU2996" s="20">
        <f t="shared" si="368"/>
        <v>2087.1803330000002</v>
      </c>
      <c r="AW2996" s="20">
        <f t="shared" si="363"/>
        <v>325.1971680000006</v>
      </c>
      <c r="AY2996" s="58"/>
    </row>
    <row r="2997" spans="1:51" x14ac:dyDescent="0.25">
      <c r="A2997" t="str">
        <f>VLOOKUP($B2997,'Cushing Balance'!$C$2:$E$500,3,TRUE)</f>
        <v>392017</v>
      </c>
      <c r="B2997" s="38">
        <v>43008</v>
      </c>
      <c r="C2997" s="32"/>
      <c r="D2997" s="136">
        <f>'ZE Download'!B424/1000</f>
        <v>630.74749999999995</v>
      </c>
      <c r="E2997" s="179">
        <f>'ZE Download'!C424/1000</f>
        <v>198.859792</v>
      </c>
      <c r="F2997" s="179">
        <f>'ZE Download'!D424/1000</f>
        <v>478.69289600000002</v>
      </c>
      <c r="G2997" s="28"/>
      <c r="H2997" s="179">
        <f>'ZE Download'!E424/1000</f>
        <v>91.542895999999999</v>
      </c>
      <c r="I2997" s="179">
        <f>'ZE Download'!F424/1000</f>
        <v>48.125458000000002</v>
      </c>
      <c r="J2997" s="179">
        <f>'ZE Download'!G424/1000</f>
        <v>198.60066699999999</v>
      </c>
      <c r="K2997" s="179">
        <f>'ZE Download'!H424/1000</f>
        <v>84.120979000000005</v>
      </c>
      <c r="L2997" s="179">
        <f>'ZE Download'!I424/1000</f>
        <v>33.246146000000003</v>
      </c>
      <c r="M2997" s="180">
        <f t="shared" si="372"/>
        <v>387.92920799999996</v>
      </c>
      <c r="N2997" s="179">
        <f>'ZE Download'!K424/1000</f>
        <v>117.32747900000001</v>
      </c>
      <c r="O2997" s="179">
        <f>'ZE Download'!L424/1000</f>
        <v>38.350667000000001</v>
      </c>
      <c r="P2997" s="179">
        <f>'ZE Download'!M424/1000</f>
        <v>186.60314600000001</v>
      </c>
      <c r="Q2997" s="179">
        <f>'ZE Download'!N424/1000</f>
        <v>4.8275829999999997</v>
      </c>
      <c r="R2997" s="179">
        <f>'ZE Download'!P424/1000</f>
        <v>0</v>
      </c>
      <c r="S2997" s="180">
        <f>'ZE Download'!J424/1000</f>
        <v>387.92920799999996</v>
      </c>
      <c r="T2997" s="180">
        <f>-'ZE Download'!Z424/1000</f>
        <v>0</v>
      </c>
      <c r="V2997" s="24">
        <f t="shared" si="366"/>
        <v>2498.9744169999994</v>
      </c>
      <c r="X2997" s="5">
        <f t="shared" si="370"/>
        <v>77.899999999999991</v>
      </c>
      <c r="Z2997" s="20">
        <f t="shared" si="367"/>
        <v>2576.8744169999995</v>
      </c>
      <c r="AA2997" s="59">
        <f t="shared" si="365"/>
        <v>43008</v>
      </c>
      <c r="AB2997" s="136">
        <f>'ZE Download'!Q424/1000</f>
        <v>103.93041700000001</v>
      </c>
      <c r="AC2997" s="179">
        <f>'ZE Download'!R424/1000</f>
        <v>376.77195799999998</v>
      </c>
      <c r="AD2997" s="179">
        <f>'ZE Download'!S424/1000</f>
        <v>459.47399999999999</v>
      </c>
      <c r="AE2997" s="179">
        <f>'ZE Download'!T424/1000</f>
        <v>438.72435400000001</v>
      </c>
      <c r="AF2997" s="179">
        <f>'ZE Download'!U424/1000</f>
        <v>213.016729</v>
      </c>
      <c r="AG2997" s="179">
        <f>'ZE Download'!V424/1000</f>
        <v>21.566624999999998</v>
      </c>
      <c r="AH2997" s="179">
        <f>'ZE Download'!W424/1000</f>
        <v>68.386645999999999</v>
      </c>
      <c r="AI2997" s="28">
        <f t="shared" si="371"/>
        <v>0</v>
      </c>
      <c r="AJ2997" s="179">
        <f>'ZE Download'!X424/1000</f>
        <v>2.029271</v>
      </c>
      <c r="AK2997" s="179">
        <f t="shared" si="359"/>
        <v>0</v>
      </c>
      <c r="AL2997" s="35">
        <f>'ZE Download'!Y424/1000</f>
        <v>0</v>
      </c>
      <c r="AM2997" s="35"/>
      <c r="AN2997" s="28"/>
      <c r="AQ2997" s="24">
        <f t="shared" si="369"/>
        <v>1683.8999999999999</v>
      </c>
      <c r="AS2997" s="47">
        <f t="shared" ref="AS2997:AS3002" si="373">315*0.97</f>
        <v>305.55</v>
      </c>
      <c r="AU2997" s="20">
        <f t="shared" si="368"/>
        <v>1989.4499999999998</v>
      </c>
      <c r="AW2997" s="20">
        <f t="shared" si="363"/>
        <v>587.42441699999972</v>
      </c>
      <c r="AY2997" s="58"/>
    </row>
    <row r="2998" spans="1:51" x14ac:dyDescent="0.25">
      <c r="A2998" t="str">
        <f>VLOOKUP($B2998,'Cushing Balance'!$C$2:$E$500,3,TRUE)</f>
        <v>392017</v>
      </c>
      <c r="B2998" s="38">
        <v>43009</v>
      </c>
      <c r="C2998" s="32"/>
      <c r="D2998" s="136">
        <f>'ZE Download'!B425/1000</f>
        <v>599.74850000000004</v>
      </c>
      <c r="E2998" s="179">
        <f>'ZE Download'!C425/1000</f>
        <v>188.881833</v>
      </c>
      <c r="F2998" s="179">
        <f>'ZE Download'!D425/1000</f>
        <v>477.45393800000005</v>
      </c>
      <c r="G2998" s="28"/>
      <c r="H2998" s="179">
        <f>'ZE Download'!E425/1000</f>
        <v>91.421479000000005</v>
      </c>
      <c r="I2998" s="179">
        <f>'ZE Download'!F425/1000</f>
        <v>34.641271000000003</v>
      </c>
      <c r="J2998" s="179">
        <f>'ZE Download'!G425/1000</f>
        <v>199.308312</v>
      </c>
      <c r="K2998" s="179">
        <f>'ZE Download'!H425/1000</f>
        <v>72.73075</v>
      </c>
      <c r="L2998" s="179">
        <f>'ZE Download'!I425/1000</f>
        <v>33.577542000000001</v>
      </c>
      <c r="M2998" s="180">
        <f t="shared" si="372"/>
        <v>248.704792</v>
      </c>
      <c r="N2998" s="179">
        <f>'ZE Download'!K425/1000</f>
        <v>49.813645999999999</v>
      </c>
      <c r="O2998" s="179">
        <f>'ZE Download'!L425/1000</f>
        <v>31.947104</v>
      </c>
      <c r="P2998" s="179">
        <f>'ZE Download'!M425/1000</f>
        <v>96.030229000000006</v>
      </c>
      <c r="Q2998" s="179">
        <f>'ZE Download'!N425/1000</f>
        <v>4.7028540000000003</v>
      </c>
      <c r="R2998" s="179">
        <f>'ZE Download'!P425/1000</f>
        <v>0</v>
      </c>
      <c r="S2998" s="180">
        <f>'ZE Download'!J425/1000</f>
        <v>248.704792</v>
      </c>
      <c r="T2998" s="180">
        <f>-'ZE Download'!Z425/1000</f>
        <v>0</v>
      </c>
      <c r="V2998" s="24">
        <f t="shared" si="366"/>
        <v>2128.9622500000005</v>
      </c>
      <c r="X2998" s="5">
        <f t="shared" si="370"/>
        <v>77.899999999999991</v>
      </c>
      <c r="Z2998" s="20">
        <f t="shared" si="367"/>
        <v>2206.8622500000006</v>
      </c>
      <c r="AA2998" s="59">
        <f t="shared" si="365"/>
        <v>43009</v>
      </c>
      <c r="AB2998" s="136">
        <f>'ZE Download'!Q425/1000</f>
        <v>92.926562000000004</v>
      </c>
      <c r="AC2998" s="179">
        <f>'ZE Download'!R425/1000</f>
        <v>33.684187999999999</v>
      </c>
      <c r="AD2998" s="179">
        <f>'ZE Download'!S425/1000</f>
        <v>458.77268800000002</v>
      </c>
      <c r="AE2998" s="179">
        <f>'ZE Download'!T425/1000</f>
        <v>478.62789600000002</v>
      </c>
      <c r="AF2998" s="179">
        <f>'ZE Download'!U425/1000</f>
        <v>226.041708</v>
      </c>
      <c r="AG2998" s="179">
        <f>'ZE Download'!V425/1000</f>
        <v>7.1588120000000002</v>
      </c>
      <c r="AH2998" s="179">
        <f>'ZE Download'!W425/1000</f>
        <v>110.338812</v>
      </c>
      <c r="AI2998" s="28">
        <f t="shared" si="371"/>
        <v>0</v>
      </c>
      <c r="AJ2998" s="179">
        <f>'ZE Download'!X425/1000</f>
        <v>2.7281249999999999</v>
      </c>
      <c r="AK2998" s="179">
        <f t="shared" si="359"/>
        <v>0</v>
      </c>
      <c r="AL2998" s="35">
        <f>'ZE Download'!Y425/1000</f>
        <v>0</v>
      </c>
      <c r="AM2998" s="35"/>
      <c r="AN2998" s="28"/>
      <c r="AQ2998" s="24">
        <f t="shared" si="369"/>
        <v>1410.278791</v>
      </c>
      <c r="AS2998" s="47">
        <f t="shared" si="373"/>
        <v>305.55</v>
      </c>
      <c r="AU2998" s="20">
        <f t="shared" si="368"/>
        <v>1715.8287909999999</v>
      </c>
      <c r="AW2998" s="20">
        <f t="shared" si="363"/>
        <v>491.03345900000068</v>
      </c>
      <c r="AY2998" s="58"/>
    </row>
    <row r="2999" spans="1:51" x14ac:dyDescent="0.25">
      <c r="A2999" t="str">
        <f>VLOOKUP($B2999,'Cushing Balance'!$C$2:$E$500,3,TRUE)</f>
        <v>392017</v>
      </c>
      <c r="B2999" s="38">
        <v>43010</v>
      </c>
      <c r="C2999" s="32"/>
      <c r="D2999" s="136">
        <f>'ZE Download'!B426/1000</f>
        <v>69.910832999999997</v>
      </c>
      <c r="E2999" s="179">
        <f>'ZE Download'!C426/1000</f>
        <v>197.45124999999999</v>
      </c>
      <c r="F2999" s="179">
        <f>'ZE Download'!D426/1000</f>
        <v>477.279833</v>
      </c>
      <c r="G2999" s="28"/>
      <c r="H2999" s="179">
        <f>'ZE Download'!E426/1000</f>
        <v>88.656082999999995</v>
      </c>
      <c r="I2999" s="179">
        <f>'ZE Download'!F426/1000</f>
        <v>43.861417000000003</v>
      </c>
      <c r="J2999" s="179">
        <f>'ZE Download'!G426/1000</f>
        <v>202.23135399999998</v>
      </c>
      <c r="K2999" s="179">
        <f>'ZE Download'!H426/1000</f>
        <v>72.792124999999999</v>
      </c>
      <c r="L2999" s="179">
        <f>'ZE Download'!I426/1000</f>
        <v>33.813791999999999</v>
      </c>
      <c r="M2999" s="180">
        <f t="shared" si="372"/>
        <v>334.09760399999999</v>
      </c>
      <c r="N2999" s="179">
        <f>'ZE Download'!K426/1000</f>
        <v>113.581333</v>
      </c>
      <c r="O2999" s="179">
        <f>'ZE Download'!L426/1000</f>
        <v>35.516229000000003</v>
      </c>
      <c r="P2999" s="179">
        <f>'ZE Download'!M426/1000</f>
        <v>93.389375000000001</v>
      </c>
      <c r="Q2999" s="179">
        <f>'ZE Download'!N426/1000</f>
        <v>3.8350210000000002</v>
      </c>
      <c r="R2999" s="179">
        <f>'ZE Download'!P426/1000</f>
        <v>0</v>
      </c>
      <c r="S2999" s="180">
        <f>'ZE Download'!J426/1000</f>
        <v>334.09760399999999</v>
      </c>
      <c r="T2999" s="180">
        <f>-'ZE Download'!Z426/1000</f>
        <v>0</v>
      </c>
      <c r="V2999" s="24">
        <f t="shared" si="366"/>
        <v>1766.4162490000001</v>
      </c>
      <c r="X2999" s="5">
        <f t="shared" si="370"/>
        <v>77.899999999999991</v>
      </c>
      <c r="Z2999" s="20">
        <f t="shared" si="367"/>
        <v>1844.3162490000002</v>
      </c>
      <c r="AA2999" s="59">
        <f t="shared" si="365"/>
        <v>43010</v>
      </c>
      <c r="AB2999" s="136">
        <f>'ZE Download'!Q426/1000</f>
        <v>106.859104</v>
      </c>
      <c r="AC2999" s="179">
        <f>'ZE Download'!R426/1000</f>
        <v>243.32354199999997</v>
      </c>
      <c r="AD2999" s="179">
        <f>'ZE Download'!S426/1000</f>
        <v>451.24485399999998</v>
      </c>
      <c r="AE2999" s="179">
        <f>'ZE Download'!T426/1000</f>
        <v>582.14722900000004</v>
      </c>
      <c r="AF2999" s="179">
        <f>'ZE Download'!U426/1000</f>
        <v>210.86375000000001</v>
      </c>
      <c r="AG2999" s="179">
        <f>'ZE Download'!V426/1000</f>
        <v>0</v>
      </c>
      <c r="AH2999" s="179">
        <f>'ZE Download'!W426/1000</f>
        <v>126.86372900000001</v>
      </c>
      <c r="AI2999" s="28">
        <f t="shared" si="371"/>
        <v>0</v>
      </c>
      <c r="AJ2999" s="179">
        <f>'ZE Download'!X426/1000</f>
        <v>3.1597080000000002</v>
      </c>
      <c r="AK2999" s="179">
        <f t="shared" si="359"/>
        <v>0</v>
      </c>
      <c r="AL2999" s="35">
        <f>'ZE Download'!Y426/1000</f>
        <v>69.13018799999999</v>
      </c>
      <c r="AM2999" s="35"/>
      <c r="AN2999" s="28"/>
      <c r="AQ2999" s="24">
        <f t="shared" si="369"/>
        <v>1793.5921039999998</v>
      </c>
      <c r="AS2999" s="47">
        <f t="shared" si="373"/>
        <v>305.55</v>
      </c>
      <c r="AU2999" s="20">
        <f t="shared" si="368"/>
        <v>2099.142104</v>
      </c>
      <c r="AW2999" s="20">
        <f t="shared" si="363"/>
        <v>-254.82585499999982</v>
      </c>
      <c r="AY2999" s="58"/>
    </row>
    <row r="3000" spans="1:51" x14ac:dyDescent="0.25">
      <c r="A3000" t="str">
        <f>VLOOKUP($B3000,'Cushing Balance'!$C$2:$E$500,3,TRUE)</f>
        <v>392017</v>
      </c>
      <c r="B3000" s="38">
        <v>43011</v>
      </c>
      <c r="C3000" s="32"/>
      <c r="D3000" s="136">
        <f>'ZE Download'!B427/1000</f>
        <v>427.62356199999999</v>
      </c>
      <c r="E3000" s="179">
        <f>'ZE Download'!C427/1000</f>
        <v>202.70474999999999</v>
      </c>
      <c r="F3000" s="179">
        <f>'ZE Download'!D427/1000</f>
        <v>492.647021</v>
      </c>
      <c r="G3000" s="28"/>
      <c r="H3000" s="179">
        <f>'ZE Download'!E427/1000</f>
        <v>88.815645999999987</v>
      </c>
      <c r="I3000" s="179">
        <f>'ZE Download'!F427/1000</f>
        <v>43.130958</v>
      </c>
      <c r="J3000" s="179">
        <f>'ZE Download'!G427/1000</f>
        <v>178.089583</v>
      </c>
      <c r="K3000" s="179">
        <f>'ZE Download'!H427/1000</f>
        <v>73.830957999999995</v>
      </c>
      <c r="L3000" s="179">
        <f>'ZE Download'!I427/1000</f>
        <v>33.939292000000002</v>
      </c>
      <c r="M3000" s="180">
        <f t="shared" si="372"/>
        <v>231.56560399999998</v>
      </c>
      <c r="N3000" s="179">
        <f>'ZE Download'!K427/1000</f>
        <v>112.23631200000001</v>
      </c>
      <c r="O3000" s="179">
        <f>'ZE Download'!L427/1000</f>
        <v>39.060603999999998</v>
      </c>
      <c r="P3000" s="179">
        <f>'ZE Download'!M427/1000</f>
        <v>103.722521</v>
      </c>
      <c r="Q3000" s="179">
        <f>'ZE Download'!N427/1000</f>
        <v>4.9397709999999995</v>
      </c>
      <c r="R3000" s="179">
        <f>'ZE Download'!P427/1000</f>
        <v>0</v>
      </c>
      <c r="S3000" s="180">
        <f>'ZE Download'!J427/1000</f>
        <v>231.56560399999998</v>
      </c>
      <c r="T3000" s="180">
        <f>-'ZE Download'!Z427/1000</f>
        <v>0</v>
      </c>
      <c r="V3000" s="24">
        <f t="shared" si="366"/>
        <v>2032.3065819999997</v>
      </c>
      <c r="X3000" s="5">
        <f t="shared" si="370"/>
        <v>77.899999999999991</v>
      </c>
      <c r="Z3000" s="20">
        <f t="shared" si="367"/>
        <v>2110.2065819999998</v>
      </c>
      <c r="AA3000" s="59">
        <f t="shared" si="365"/>
        <v>43011</v>
      </c>
      <c r="AB3000" s="136">
        <f>'ZE Download'!Q427/1000</f>
        <v>98.474104000000011</v>
      </c>
      <c r="AC3000" s="179">
        <f>'ZE Download'!R427/1000</f>
        <v>323.69210399999997</v>
      </c>
      <c r="AD3000" s="179">
        <f>'ZE Download'!S427/1000</f>
        <v>455.41706199999999</v>
      </c>
      <c r="AE3000" s="179">
        <f>'ZE Download'!T427/1000</f>
        <v>528.35116700000003</v>
      </c>
      <c r="AF3000" s="179">
        <f>'ZE Download'!U427/1000</f>
        <v>191.864104</v>
      </c>
      <c r="AG3000" s="179">
        <f>'ZE Download'!V427/1000</f>
        <v>0</v>
      </c>
      <c r="AH3000" s="179">
        <f>'ZE Download'!W427/1000</f>
        <v>116.90425</v>
      </c>
      <c r="AI3000" s="28">
        <f t="shared" si="371"/>
        <v>0</v>
      </c>
      <c r="AJ3000" s="179">
        <f>'ZE Download'!X427/1000</f>
        <v>2.5433330000000001</v>
      </c>
      <c r="AK3000" s="179">
        <f t="shared" si="359"/>
        <v>0</v>
      </c>
      <c r="AL3000" s="35">
        <f>'ZE Download'!Y427/1000</f>
        <v>5.8685829999999992</v>
      </c>
      <c r="AM3000" s="35"/>
      <c r="AN3000" s="28"/>
      <c r="AQ3000" s="24">
        <f t="shared" si="369"/>
        <v>1723.114707</v>
      </c>
      <c r="AS3000" s="47">
        <f t="shared" si="373"/>
        <v>305.55</v>
      </c>
      <c r="AU3000" s="20">
        <f t="shared" si="368"/>
        <v>2028.6647069999999</v>
      </c>
      <c r="AW3000" s="20">
        <f t="shared" si="363"/>
        <v>81.541874999999891</v>
      </c>
    </row>
    <row r="3001" spans="1:51" x14ac:dyDescent="0.25">
      <c r="A3001" t="str">
        <f>VLOOKUP($B3001,'Cushing Balance'!$C$2:$E$500,3,TRUE)</f>
        <v>392017</v>
      </c>
      <c r="B3001" s="38">
        <v>43012</v>
      </c>
      <c r="C3001" s="32"/>
      <c r="D3001" s="136">
        <f>'ZE Download'!B428/1000</f>
        <v>671.33889599999998</v>
      </c>
      <c r="E3001" s="179">
        <f>'ZE Download'!C428/1000</f>
        <v>184.03874999999999</v>
      </c>
      <c r="F3001" s="179">
        <f>'ZE Download'!D428/1000</f>
        <v>494.99262499999998</v>
      </c>
      <c r="G3001" s="28"/>
      <c r="H3001" s="179">
        <f>'ZE Download'!E428/1000</f>
        <v>88.834582999999995</v>
      </c>
      <c r="I3001" s="179">
        <f>'ZE Download'!F428/1000</f>
        <v>11.984458</v>
      </c>
      <c r="J3001" s="179">
        <f>'ZE Download'!G428/1000</f>
        <v>201.53391699999997</v>
      </c>
      <c r="K3001" s="179">
        <f>'ZE Download'!H428/1000</f>
        <v>70.193124999999995</v>
      </c>
      <c r="L3001" s="179">
        <f>'ZE Download'!I428/1000</f>
        <v>33.752625000000002</v>
      </c>
      <c r="M3001" s="180">
        <f t="shared" si="372"/>
        <v>340.56293800000003</v>
      </c>
      <c r="N3001" s="179">
        <f>'ZE Download'!K428/1000</f>
        <v>107.438292</v>
      </c>
      <c r="O3001" s="179">
        <f>'ZE Download'!L428/1000</f>
        <v>38.297646</v>
      </c>
      <c r="P3001" s="179">
        <f>'ZE Download'!M428/1000</f>
        <v>192.29175000000001</v>
      </c>
      <c r="Q3001" s="179">
        <f>'ZE Download'!N428/1000</f>
        <v>4.7122709999999994</v>
      </c>
      <c r="R3001" s="179">
        <f>'ZE Download'!P428/1000</f>
        <v>0</v>
      </c>
      <c r="S3001" s="180">
        <f>'ZE Download'!J428/1000</f>
        <v>340.56293800000003</v>
      </c>
      <c r="T3001" s="180">
        <f>-'ZE Download'!Z428/1000</f>
        <v>0</v>
      </c>
      <c r="V3001" s="24">
        <f t="shared" si="366"/>
        <v>2439.9718759999996</v>
      </c>
      <c r="X3001" s="5">
        <f t="shared" si="370"/>
        <v>77.899999999999991</v>
      </c>
      <c r="Z3001" s="20">
        <f t="shared" si="367"/>
        <v>2517.8718759999997</v>
      </c>
      <c r="AA3001" s="59">
        <f t="shared" si="365"/>
        <v>43012</v>
      </c>
      <c r="AB3001" s="136">
        <f>'ZE Download'!Q428/1000</f>
        <v>105.195812</v>
      </c>
      <c r="AC3001" s="179">
        <f>'ZE Download'!R428/1000</f>
        <v>202.327271</v>
      </c>
      <c r="AD3001" s="179">
        <f>'ZE Download'!S428/1000</f>
        <v>459.47399999999999</v>
      </c>
      <c r="AE3001" s="179">
        <f>'ZE Download'!T428/1000</f>
        <v>515.04750000000001</v>
      </c>
      <c r="AF3001" s="179">
        <f>'ZE Download'!U428/1000</f>
        <v>222.688208</v>
      </c>
      <c r="AG3001" s="179">
        <f>'ZE Download'!V428/1000</f>
        <v>6.1381670000000002</v>
      </c>
      <c r="AH3001" s="179">
        <f>'ZE Download'!W428/1000</f>
        <v>146.31533300000001</v>
      </c>
      <c r="AI3001" s="28">
        <f t="shared" si="371"/>
        <v>0</v>
      </c>
      <c r="AJ3001" s="179">
        <f>'ZE Download'!X428/1000</f>
        <v>2.520521</v>
      </c>
      <c r="AK3001" s="179">
        <f t="shared" si="359"/>
        <v>0</v>
      </c>
      <c r="AL3001" s="35">
        <f>'ZE Download'!Y428/1000</f>
        <v>1.6976669999999998</v>
      </c>
      <c r="AM3001" s="35"/>
      <c r="AN3001" s="28"/>
      <c r="AQ3001" s="24">
        <f t="shared" si="369"/>
        <v>1661.4044789999998</v>
      </c>
      <c r="AS3001" s="47">
        <f t="shared" si="373"/>
        <v>305.55</v>
      </c>
      <c r="AU3001" s="20">
        <f t="shared" si="368"/>
        <v>1966.9544789999998</v>
      </c>
      <c r="AW3001" s="20">
        <f t="shared" si="363"/>
        <v>550.91739699999994</v>
      </c>
    </row>
    <row r="3002" spans="1:51" x14ac:dyDescent="0.25">
      <c r="A3002" t="str">
        <f>VLOOKUP($B3002,'Cushing Balance'!$C$2:$E$500,3,TRUE)</f>
        <v>392017</v>
      </c>
      <c r="B3002" s="38">
        <v>43013</v>
      </c>
      <c r="C3002" s="32"/>
      <c r="D3002" s="136">
        <f>'ZE Download'!B429/1000</f>
        <v>410.39712500000002</v>
      </c>
      <c r="E3002" s="179">
        <f>'ZE Download'!C429/1000</f>
        <v>200.97385399999999</v>
      </c>
      <c r="F3002" s="179">
        <f>'ZE Download'!D429/1000</f>
        <v>480.34752100000003</v>
      </c>
      <c r="G3002" s="28"/>
      <c r="H3002" s="179">
        <f>'ZE Download'!E429/1000</f>
        <v>91.192291999999995</v>
      </c>
      <c r="I3002" s="179">
        <f>'ZE Download'!F429/1000</f>
        <v>39.085667000000001</v>
      </c>
      <c r="J3002" s="179">
        <f>'ZE Download'!G429/1000</f>
        <v>199.35024999999999</v>
      </c>
      <c r="K3002" s="179">
        <f>'ZE Download'!H429/1000</f>
        <v>71.859062000000009</v>
      </c>
      <c r="L3002" s="179">
        <f>'ZE Download'!I429/1000</f>
        <v>32.948250000000002</v>
      </c>
      <c r="M3002" s="180">
        <f t="shared" si="372"/>
        <v>379.86172899999997</v>
      </c>
      <c r="N3002" s="179">
        <f>'ZE Download'!K429/1000</f>
        <v>99.876604</v>
      </c>
      <c r="O3002" s="179">
        <f>'ZE Download'!L429/1000</f>
        <v>36.076457999999995</v>
      </c>
      <c r="P3002" s="179">
        <f>'ZE Download'!M429/1000</f>
        <v>185.34225000000001</v>
      </c>
      <c r="Q3002" s="179">
        <f>'ZE Download'!N429/1000</f>
        <v>4.657896</v>
      </c>
      <c r="R3002" s="179">
        <f>'ZE Download'!P429/1000</f>
        <v>0</v>
      </c>
      <c r="S3002" s="180">
        <f>'ZE Download'!J429/1000</f>
        <v>379.86172899999997</v>
      </c>
      <c r="T3002" s="180">
        <f>-'ZE Download'!Z429/1000</f>
        <v>0</v>
      </c>
      <c r="V3002" s="24">
        <f t="shared" si="366"/>
        <v>2231.9689579999999</v>
      </c>
      <c r="X3002" s="5">
        <f t="shared" si="370"/>
        <v>77.899999999999991</v>
      </c>
      <c r="Z3002" s="20">
        <f t="shared" si="367"/>
        <v>2309.868958</v>
      </c>
      <c r="AA3002" s="59">
        <f t="shared" si="365"/>
        <v>43013</v>
      </c>
      <c r="AB3002" s="136">
        <f>'ZE Download'!Q429/1000</f>
        <v>114.16327099999999</v>
      </c>
      <c r="AC3002" s="179">
        <f>'ZE Download'!R429/1000</f>
        <v>273.75356199999999</v>
      </c>
      <c r="AD3002" s="179">
        <f>'ZE Download'!S429/1000</f>
        <v>459.47399999999999</v>
      </c>
      <c r="AE3002" s="179">
        <f>'ZE Download'!T429/1000</f>
        <v>455.20683299999996</v>
      </c>
      <c r="AF3002" s="179">
        <f>'ZE Download'!U429/1000</f>
        <v>217.263958</v>
      </c>
      <c r="AG3002" s="179">
        <f>'ZE Download'!V429/1000</f>
        <v>17.051687999999999</v>
      </c>
      <c r="AH3002" s="179">
        <f>'ZE Download'!W429/1000</f>
        <v>133.16695800000002</v>
      </c>
      <c r="AI3002" s="28">
        <f t="shared" si="371"/>
        <v>0</v>
      </c>
      <c r="AJ3002" s="179">
        <f>'ZE Download'!X429/1000</f>
        <v>1.7124380000000001</v>
      </c>
      <c r="AK3002" s="179">
        <f t="shared" ref="AK3002:AK3065" si="374">AVERAGE(AK2987:AK3001)</f>
        <v>0</v>
      </c>
      <c r="AL3002" s="35">
        <f>'ZE Download'!Y429/1000</f>
        <v>47.012166999999998</v>
      </c>
      <c r="AM3002" s="35"/>
      <c r="AN3002" s="28"/>
      <c r="AQ3002" s="24">
        <f t="shared" si="369"/>
        <v>1718.804875</v>
      </c>
      <c r="AS3002" s="47">
        <f t="shared" si="373"/>
        <v>305.55</v>
      </c>
      <c r="AU3002" s="20">
        <f t="shared" si="368"/>
        <v>2024.354875</v>
      </c>
      <c r="AW3002" s="20">
        <f t="shared" si="363"/>
        <v>285.51408300000003</v>
      </c>
    </row>
    <row r="3003" spans="1:51" x14ac:dyDescent="0.25">
      <c r="A3003" t="str">
        <f>VLOOKUP($B3003,'Cushing Balance'!$C$2:$E$500,3,TRUE)</f>
        <v>392017</v>
      </c>
      <c r="B3003" s="38">
        <v>43014</v>
      </c>
      <c r="C3003" s="32"/>
      <c r="D3003" s="136">
        <f>'ZE Download'!B430/1000</f>
        <v>271.12633299999999</v>
      </c>
      <c r="E3003" s="179">
        <f>'ZE Download'!C430/1000</f>
        <v>184.49700000000001</v>
      </c>
      <c r="F3003" s="179">
        <f>'ZE Download'!D430/1000</f>
        <v>480.21570800000001</v>
      </c>
      <c r="G3003" s="28"/>
      <c r="H3003" s="179">
        <f>'ZE Download'!E430/1000</f>
        <v>80.332875000000001</v>
      </c>
      <c r="I3003" s="179">
        <f>'ZE Download'!F430/1000</f>
        <v>40.232604000000002</v>
      </c>
      <c r="J3003" s="179">
        <f>'ZE Download'!G430/1000</f>
        <v>198.104208</v>
      </c>
      <c r="K3003" s="179">
        <f>'ZE Download'!H430/1000</f>
        <v>69.414729000000008</v>
      </c>
      <c r="L3003" s="179">
        <f>'ZE Download'!I430/1000</f>
        <v>33.337188000000005</v>
      </c>
      <c r="M3003" s="180">
        <f t="shared" si="372"/>
        <v>241.92012500000001</v>
      </c>
      <c r="N3003" s="179">
        <f>'ZE Download'!K430/1000</f>
        <v>97.396833000000001</v>
      </c>
      <c r="O3003" s="179">
        <f>'ZE Download'!L430/1000</f>
        <v>38.696604000000001</v>
      </c>
      <c r="P3003" s="179">
        <f>'ZE Download'!M430/1000</f>
        <v>110.6455</v>
      </c>
      <c r="Q3003" s="179">
        <f>'ZE Download'!N430/1000</f>
        <v>4.0623960000000006</v>
      </c>
      <c r="R3003" s="179">
        <f>'ZE Download'!P430/1000</f>
        <v>0</v>
      </c>
      <c r="S3003" s="180">
        <f>'ZE Download'!J430/1000</f>
        <v>241.92012500000001</v>
      </c>
      <c r="T3003" s="180">
        <f>-'ZE Download'!Z430/1000</f>
        <v>0</v>
      </c>
      <c r="V3003" s="24">
        <f t="shared" si="366"/>
        <v>1849.9821030000003</v>
      </c>
      <c r="X3003" s="5">
        <f t="shared" si="370"/>
        <v>77.899999999999991</v>
      </c>
      <c r="Z3003" s="20">
        <f t="shared" si="367"/>
        <v>1927.8821030000004</v>
      </c>
      <c r="AA3003" s="59">
        <f t="shared" si="365"/>
        <v>43014</v>
      </c>
      <c r="AB3003" s="136">
        <f>'ZE Download'!Q430/1000</f>
        <v>111.13035400000001</v>
      </c>
      <c r="AC3003" s="179">
        <f>'ZE Download'!R430/1000</f>
        <v>336.11322899999999</v>
      </c>
      <c r="AD3003" s="179">
        <f>'ZE Download'!S430/1000</f>
        <v>457.44875000000002</v>
      </c>
      <c r="AE3003" s="179">
        <f>'ZE Download'!T430/1000</f>
        <v>583.68914599999994</v>
      </c>
      <c r="AF3003" s="179">
        <f>'ZE Download'!U430/1000</f>
        <v>227.69437500000001</v>
      </c>
      <c r="AG3003" s="179">
        <f>'ZE Download'!V430/1000</f>
        <v>21.280750000000001</v>
      </c>
      <c r="AH3003" s="179">
        <f>'ZE Download'!W430/1000</f>
        <v>133.78874999999999</v>
      </c>
      <c r="AI3003" s="28">
        <f t="shared" si="371"/>
        <v>0</v>
      </c>
      <c r="AJ3003" s="179">
        <f>'ZE Download'!X430/1000</f>
        <v>2.8417289999999999</v>
      </c>
      <c r="AK3003" s="179">
        <f t="shared" si="374"/>
        <v>0</v>
      </c>
      <c r="AL3003" s="35">
        <f>'ZE Download'!Y430/1000</f>
        <v>42.232646000000003</v>
      </c>
      <c r="AM3003" s="35"/>
      <c r="AN3003" s="28"/>
      <c r="AQ3003" s="24">
        <f t="shared" si="369"/>
        <v>1916.2197289999997</v>
      </c>
      <c r="AS3003" s="47">
        <f>315*0.97-50</f>
        <v>255.55</v>
      </c>
      <c r="AU3003" s="20">
        <f t="shared" si="368"/>
        <v>2171.7697289999996</v>
      </c>
      <c r="AW3003" s="20">
        <f t="shared" si="363"/>
        <v>-243.88762599999927</v>
      </c>
    </row>
    <row r="3004" spans="1:51" x14ac:dyDescent="0.25">
      <c r="A3004" t="str">
        <f>VLOOKUP($B3004,'Cushing Balance'!$C$2:$E$500,3,TRUE)</f>
        <v>402017</v>
      </c>
      <c r="B3004" s="38">
        <v>43015</v>
      </c>
      <c r="C3004" s="32"/>
      <c r="D3004" s="136">
        <f>'ZE Download'!B431/1000</f>
        <v>112.67462500000001</v>
      </c>
      <c r="E3004" s="179">
        <f>'ZE Download'!C431/1000</f>
        <v>176.30237500000001</v>
      </c>
      <c r="F3004" s="179">
        <f>'ZE Download'!D431/1000</f>
        <v>480.156229</v>
      </c>
      <c r="G3004" s="28"/>
      <c r="H3004" s="179">
        <f>'ZE Download'!E431/1000</f>
        <v>90.318416999999997</v>
      </c>
      <c r="I3004" s="179">
        <f>'ZE Download'!F431/1000</f>
        <v>41.687896000000002</v>
      </c>
      <c r="J3004" s="179">
        <f>'ZE Download'!G431/1000</f>
        <v>205.68870800000002</v>
      </c>
      <c r="K3004" s="179">
        <f>'ZE Download'!H431/1000</f>
        <v>68.078062000000003</v>
      </c>
      <c r="L3004" s="179">
        <f>'ZE Download'!I431/1000</f>
        <v>32.033312000000002</v>
      </c>
      <c r="M3004" s="180">
        <f t="shared" si="372"/>
        <v>220.71095800000001</v>
      </c>
      <c r="N3004" s="179">
        <f>'ZE Download'!K431/1000</f>
        <v>78.773667000000003</v>
      </c>
      <c r="O3004" s="179">
        <f>'ZE Download'!L431/1000</f>
        <v>36.762771000000001</v>
      </c>
      <c r="P3004" s="179">
        <f>'ZE Download'!M431/1000</f>
        <v>97.986833000000004</v>
      </c>
      <c r="Q3004" s="179">
        <f>'ZE Download'!N431/1000</f>
        <v>6.5977079999999999</v>
      </c>
      <c r="R3004" s="179">
        <f>'ZE Download'!P431/1000</f>
        <v>0</v>
      </c>
      <c r="S3004" s="180">
        <f>'ZE Download'!J431/1000</f>
        <v>220.71095800000001</v>
      </c>
      <c r="T3004" s="180">
        <f>-'ZE Download'!Z431/1000</f>
        <v>0</v>
      </c>
      <c r="V3004" s="24">
        <f t="shared" si="366"/>
        <v>1647.771561</v>
      </c>
      <c r="X3004" s="5">
        <f t="shared" si="370"/>
        <v>77.899999999999991</v>
      </c>
      <c r="Z3004" s="20">
        <f t="shared" si="367"/>
        <v>1725.6715610000001</v>
      </c>
      <c r="AA3004" s="59">
        <f t="shared" si="365"/>
        <v>43015</v>
      </c>
      <c r="AB3004" s="136">
        <f>'ZE Download'!Q431/1000</f>
        <v>107.21893799999999</v>
      </c>
      <c r="AC3004" s="179">
        <f>'ZE Download'!R431/1000</f>
        <v>354.18587500000001</v>
      </c>
      <c r="AD3004" s="179">
        <f>'ZE Download'!S431/1000</f>
        <v>459.47399999999999</v>
      </c>
      <c r="AE3004" s="179">
        <f>'ZE Download'!T431/1000</f>
        <v>566.71368799999993</v>
      </c>
      <c r="AF3004" s="179">
        <f>'ZE Download'!U431/1000</f>
        <v>219.517979</v>
      </c>
      <c r="AG3004" s="179">
        <f>'ZE Download'!V431/1000</f>
        <v>21.225103999999998</v>
      </c>
      <c r="AH3004" s="179">
        <f>'ZE Download'!W431/1000</f>
        <v>134.85387499999999</v>
      </c>
      <c r="AI3004" s="28">
        <f t="shared" si="371"/>
        <v>0</v>
      </c>
      <c r="AJ3004" s="179">
        <f>'ZE Download'!X431/1000</f>
        <v>1.5093540000000001</v>
      </c>
      <c r="AK3004" s="179">
        <f t="shared" si="374"/>
        <v>0</v>
      </c>
      <c r="AL3004" s="35">
        <f>'ZE Download'!Y431/1000</f>
        <v>0</v>
      </c>
      <c r="AM3004" s="35"/>
      <c r="AN3004" s="28"/>
      <c r="AQ3004" s="24">
        <f t="shared" si="369"/>
        <v>1864.6988130000002</v>
      </c>
      <c r="AS3004" s="47">
        <f t="shared" ref="AS3004:AS3034" si="375">315*0.97-50</f>
        <v>255.55</v>
      </c>
      <c r="AU3004" s="20">
        <f t="shared" si="368"/>
        <v>2120.2488130000002</v>
      </c>
      <c r="AW3004" s="20">
        <f t="shared" si="363"/>
        <v>-394.57725200000004</v>
      </c>
    </row>
    <row r="3005" spans="1:51" x14ac:dyDescent="0.25">
      <c r="A3005" t="str">
        <f>VLOOKUP($B3005,'Cushing Balance'!$C$2:$E$500,3,TRUE)</f>
        <v>402017</v>
      </c>
      <c r="B3005" s="38">
        <v>43016</v>
      </c>
      <c r="C3005" s="32"/>
      <c r="D3005" s="136">
        <f>'ZE Download'!B432/1000</f>
        <v>681.90808300000003</v>
      </c>
      <c r="E3005" s="179">
        <f>'ZE Download'!C432/1000</f>
        <v>186.65018799999999</v>
      </c>
      <c r="F3005" s="179">
        <f>'ZE Download'!D432/1000</f>
        <v>476.74574999999999</v>
      </c>
      <c r="G3005" s="28"/>
      <c r="H3005" s="179">
        <f>'ZE Download'!E432/1000</f>
        <v>92.059937999999988</v>
      </c>
      <c r="I3005" s="179">
        <f>'ZE Download'!F432/1000</f>
        <v>79.810124999999999</v>
      </c>
      <c r="J3005" s="179">
        <f>'ZE Download'!G432/1000</f>
        <v>269.19047899999998</v>
      </c>
      <c r="K3005" s="179">
        <f>'ZE Download'!H432/1000</f>
        <v>64.497416999999999</v>
      </c>
      <c r="L3005" s="179">
        <f>'ZE Download'!I432/1000</f>
        <v>33.240250000000003</v>
      </c>
      <c r="M3005" s="180">
        <f t="shared" si="372"/>
        <v>287.13966700000003</v>
      </c>
      <c r="N3005" s="179">
        <f>'ZE Download'!K432/1000</f>
        <v>0</v>
      </c>
      <c r="O3005" s="179">
        <f>'ZE Download'!L432/1000</f>
        <v>38.228895999999999</v>
      </c>
      <c r="P3005" s="179">
        <f>'ZE Download'!M432/1000</f>
        <v>115.66297900000001</v>
      </c>
      <c r="Q3005" s="179">
        <f>'ZE Download'!N432/1000</f>
        <v>5.685562</v>
      </c>
      <c r="R3005" s="179">
        <f>'ZE Download'!P432/1000</f>
        <v>0</v>
      </c>
      <c r="S3005" s="180">
        <f>'ZE Download'!J432/1000</f>
        <v>287.13966700000003</v>
      </c>
      <c r="T3005" s="180">
        <f>-'ZE Download'!Z432/1000</f>
        <v>0</v>
      </c>
      <c r="V3005" s="24">
        <f t="shared" si="366"/>
        <v>2330.8193340000003</v>
      </c>
      <c r="X3005" s="5">
        <f t="shared" si="370"/>
        <v>77.899999999999991</v>
      </c>
      <c r="Z3005" s="20">
        <f t="shared" si="367"/>
        <v>2408.7193340000003</v>
      </c>
      <c r="AA3005" s="59">
        <f t="shared" si="365"/>
        <v>43016</v>
      </c>
      <c r="AB3005" s="136">
        <f>'ZE Download'!Q432/1000</f>
        <v>105.54027099999999</v>
      </c>
      <c r="AC3005" s="179">
        <f>'ZE Download'!R432/1000</f>
        <v>321.18179200000003</v>
      </c>
      <c r="AD3005" s="179">
        <f>'ZE Download'!S432/1000</f>
        <v>459.47399999999999</v>
      </c>
      <c r="AE3005" s="179">
        <f>'ZE Download'!T432/1000</f>
        <v>581.45779200000004</v>
      </c>
      <c r="AF3005" s="179">
        <f>'ZE Download'!U432/1000</f>
        <v>222.93477100000001</v>
      </c>
      <c r="AG3005" s="179">
        <f>'ZE Download'!V432/1000</f>
        <v>20.80725</v>
      </c>
      <c r="AH3005" s="179">
        <f>'ZE Download'!W432/1000</f>
        <v>101.324958</v>
      </c>
      <c r="AI3005" s="28">
        <f t="shared" si="371"/>
        <v>0</v>
      </c>
      <c r="AJ3005" s="179">
        <f>'ZE Download'!X432/1000</f>
        <v>1.7400419999999999</v>
      </c>
      <c r="AK3005" s="179">
        <f t="shared" si="374"/>
        <v>0</v>
      </c>
      <c r="AL3005" s="35">
        <f>'ZE Download'!Y432/1000</f>
        <v>8.5672289999999993</v>
      </c>
      <c r="AM3005" s="35"/>
      <c r="AN3005" s="28"/>
      <c r="AQ3005" s="24">
        <f t="shared" si="369"/>
        <v>1823.0281049999999</v>
      </c>
      <c r="AS3005" s="47">
        <f t="shared" si="375"/>
        <v>255.55</v>
      </c>
      <c r="AU3005" s="20">
        <f t="shared" si="368"/>
        <v>2078.5781050000001</v>
      </c>
      <c r="AW3005" s="20">
        <f t="shared" si="363"/>
        <v>330.14122900000029</v>
      </c>
    </row>
    <row r="3006" spans="1:51" x14ac:dyDescent="0.25">
      <c r="A3006" t="str">
        <f>VLOOKUP($B3006,'Cushing Balance'!$C$2:$E$500,3,TRUE)</f>
        <v>402017</v>
      </c>
      <c r="B3006" s="38">
        <v>43017</v>
      </c>
      <c r="C3006" s="32"/>
      <c r="D3006" s="136">
        <f>'ZE Download'!B433/1000</f>
        <v>305.96939600000002</v>
      </c>
      <c r="E3006" s="179">
        <f>'ZE Download'!C433/1000</f>
        <v>187.051771</v>
      </c>
      <c r="F3006" s="179">
        <f>'ZE Download'!D433/1000</f>
        <v>478.29814600000003</v>
      </c>
      <c r="G3006" s="28"/>
      <c r="H3006" s="179">
        <f>'ZE Download'!E433/1000</f>
        <v>107.733521</v>
      </c>
      <c r="I3006" s="179">
        <f>'ZE Download'!F433/1000</f>
        <v>68.682457999999997</v>
      </c>
      <c r="J3006" s="179">
        <f>'ZE Download'!G433/1000</f>
        <v>245.82731200000001</v>
      </c>
      <c r="K3006" s="179">
        <f>'ZE Download'!H433/1000</f>
        <v>78.412979000000007</v>
      </c>
      <c r="L3006" s="179">
        <f>'ZE Download'!I433/1000</f>
        <v>33.038771000000004</v>
      </c>
      <c r="M3006" s="180">
        <f t="shared" si="372"/>
        <v>322.92783299999996</v>
      </c>
      <c r="N3006" s="179">
        <f>'ZE Download'!K433/1000</f>
        <v>68.408874999999995</v>
      </c>
      <c r="O3006" s="179">
        <f>'ZE Download'!L433/1000</f>
        <v>39.199145999999999</v>
      </c>
      <c r="P3006" s="179">
        <f>'ZE Download'!M433/1000</f>
        <v>81.788479000000009</v>
      </c>
      <c r="Q3006" s="179">
        <f>'ZE Download'!N433/1000</f>
        <v>4.297917</v>
      </c>
      <c r="R3006" s="179">
        <f>'ZE Download'!P433/1000</f>
        <v>35.497396000000002</v>
      </c>
      <c r="S3006" s="180">
        <f>'ZE Download'!J433/1000</f>
        <v>322.92783299999996</v>
      </c>
      <c r="T3006" s="180">
        <f>-'ZE Download'!Z433/1000</f>
        <v>0</v>
      </c>
      <c r="V3006" s="24">
        <f t="shared" si="366"/>
        <v>2057.1340000000005</v>
      </c>
      <c r="X3006" s="5">
        <f t="shared" si="370"/>
        <v>77.899999999999991</v>
      </c>
      <c r="Z3006" s="20">
        <f t="shared" si="367"/>
        <v>2135.0340000000006</v>
      </c>
      <c r="AA3006" s="59">
        <f t="shared" si="365"/>
        <v>43017</v>
      </c>
      <c r="AB3006" s="136">
        <f>'ZE Download'!Q433/1000</f>
        <v>124.01391700000001</v>
      </c>
      <c r="AC3006" s="179">
        <f>'ZE Download'!R433/1000</f>
        <v>301.85347899999999</v>
      </c>
      <c r="AD3006" s="179">
        <f>'ZE Download'!S433/1000</f>
        <v>447.86258299999997</v>
      </c>
      <c r="AE3006" s="179">
        <f>'ZE Download'!T433/1000</f>
        <v>516.44810399999994</v>
      </c>
      <c r="AF3006" s="179">
        <f>'ZE Download'!U433/1000</f>
        <v>227.29306199999999</v>
      </c>
      <c r="AG3006" s="179">
        <f>'ZE Download'!V433/1000</f>
        <v>22.549562000000002</v>
      </c>
      <c r="AH3006" s="179">
        <f>'ZE Download'!W433/1000</f>
        <v>125.413312</v>
      </c>
      <c r="AI3006" s="28">
        <f t="shared" si="371"/>
        <v>0</v>
      </c>
      <c r="AJ3006" s="179">
        <f>'ZE Download'!X433/1000</f>
        <v>1.753125</v>
      </c>
      <c r="AK3006" s="179">
        <f t="shared" si="374"/>
        <v>0</v>
      </c>
      <c r="AL3006" s="35">
        <f>'ZE Download'!Y433/1000</f>
        <v>84.573521</v>
      </c>
      <c r="AM3006" s="35"/>
      <c r="AN3006" s="28"/>
      <c r="AQ3006" s="24">
        <f t="shared" si="369"/>
        <v>1851.7606649999996</v>
      </c>
      <c r="AS3006" s="47">
        <f t="shared" si="375"/>
        <v>255.55</v>
      </c>
      <c r="AU3006" s="20">
        <f t="shared" si="368"/>
        <v>2107.3106649999995</v>
      </c>
      <c r="AW3006" s="20">
        <f t="shared" si="363"/>
        <v>27.723335000001043</v>
      </c>
    </row>
    <row r="3007" spans="1:51" x14ac:dyDescent="0.25">
      <c r="A3007" t="str">
        <f>VLOOKUP($B3007,'Cushing Balance'!$C$2:$E$500,3,TRUE)</f>
        <v>402017</v>
      </c>
      <c r="B3007" s="38">
        <v>43018</v>
      </c>
      <c r="C3007" s="32"/>
      <c r="D3007" s="136">
        <f>'ZE Download'!B434/1000</f>
        <v>197.02112500000001</v>
      </c>
      <c r="E3007" s="179">
        <f>'ZE Download'!C434/1000</f>
        <v>96.547916999999998</v>
      </c>
      <c r="F3007" s="179">
        <f>'ZE Download'!D434/1000</f>
        <v>276.181062</v>
      </c>
      <c r="G3007" s="28"/>
      <c r="H3007" s="179">
        <f>'ZE Download'!E434/1000</f>
        <v>104.222708</v>
      </c>
      <c r="I3007" s="179">
        <f>'ZE Download'!F434/1000</f>
        <v>20.982167</v>
      </c>
      <c r="J3007" s="179">
        <f>'ZE Download'!G434/1000</f>
        <v>242.38466699999998</v>
      </c>
      <c r="K3007" s="179">
        <f>'ZE Download'!H434/1000</f>
        <v>76.983937999999995</v>
      </c>
      <c r="L3007" s="179">
        <f>'ZE Download'!I434/1000</f>
        <v>32.652354000000003</v>
      </c>
      <c r="M3007" s="180">
        <f t="shared" si="372"/>
        <v>281.32831199999998</v>
      </c>
      <c r="N3007" s="179">
        <f>'ZE Download'!K434/1000</f>
        <v>108.70658299999999</v>
      </c>
      <c r="O3007" s="179">
        <f>'ZE Download'!L434/1000</f>
        <v>39.114271000000002</v>
      </c>
      <c r="P3007" s="179">
        <f>'ZE Download'!M434/1000</f>
        <v>132.959396</v>
      </c>
      <c r="Q3007" s="179">
        <f>'ZE Download'!N434/1000</f>
        <v>5.5563750000000001</v>
      </c>
      <c r="R3007" s="179">
        <f>'ZE Download'!P434/1000</f>
        <v>38.783499999999997</v>
      </c>
      <c r="S3007" s="180">
        <f>'ZE Download'!J434/1000</f>
        <v>281.32831199999998</v>
      </c>
      <c r="T3007" s="180">
        <f>-'ZE Download'!Z434/1000</f>
        <v>0</v>
      </c>
      <c r="V3007" s="24">
        <f t="shared" si="366"/>
        <v>1653.4243749999994</v>
      </c>
      <c r="X3007" s="5">
        <f t="shared" si="370"/>
        <v>77.899999999999991</v>
      </c>
      <c r="Z3007" s="20">
        <f t="shared" si="367"/>
        <v>1731.3243749999995</v>
      </c>
      <c r="AA3007" s="59">
        <f t="shared" si="365"/>
        <v>43018</v>
      </c>
      <c r="AB3007" s="136">
        <f>'ZE Download'!Q434/1000</f>
        <v>110.327354</v>
      </c>
      <c r="AC3007" s="179">
        <f>'ZE Download'!R434/1000</f>
        <v>345.61741699999999</v>
      </c>
      <c r="AD3007" s="179">
        <f>'ZE Download'!S434/1000</f>
        <v>429.36141700000002</v>
      </c>
      <c r="AE3007" s="179">
        <f>'ZE Download'!T434/1000</f>
        <v>485.514208</v>
      </c>
      <c r="AF3007" s="179">
        <f>'ZE Download'!U434/1000</f>
        <v>203.24591699999999</v>
      </c>
      <c r="AG3007" s="179">
        <f>'ZE Download'!V434/1000</f>
        <v>22.608042000000001</v>
      </c>
      <c r="AH3007" s="179">
        <f>'ZE Download'!W434/1000</f>
        <v>141.32962499999999</v>
      </c>
      <c r="AI3007" s="28">
        <f t="shared" si="371"/>
        <v>0</v>
      </c>
      <c r="AJ3007" s="179">
        <f>'ZE Download'!X434/1000</f>
        <v>2.0918960000000002</v>
      </c>
      <c r="AK3007" s="179">
        <f t="shared" si="374"/>
        <v>0</v>
      </c>
      <c r="AL3007" s="35">
        <f>'ZE Download'!Y434/1000</f>
        <v>80.088499999999996</v>
      </c>
      <c r="AM3007" s="35"/>
      <c r="AN3007" s="28"/>
      <c r="AQ3007" s="24">
        <f t="shared" si="369"/>
        <v>1820.1843760000002</v>
      </c>
      <c r="AS3007" s="47">
        <f t="shared" si="375"/>
        <v>255.55</v>
      </c>
      <c r="AU3007" s="20">
        <f t="shared" si="368"/>
        <v>2075.7343760000003</v>
      </c>
      <c r="AW3007" s="20">
        <f t="shared" si="363"/>
        <v>-344.41000100000088</v>
      </c>
    </row>
    <row r="3008" spans="1:51" x14ac:dyDescent="0.25">
      <c r="A3008" t="str">
        <f>VLOOKUP($B3008,'Cushing Balance'!$C$2:$E$500,3,TRUE)</f>
        <v>402017</v>
      </c>
      <c r="B3008" s="38">
        <v>43019</v>
      </c>
      <c r="C3008" s="32"/>
      <c r="D3008" s="136">
        <f>'ZE Download'!B435/1000</f>
        <v>496.57827100000003</v>
      </c>
      <c r="E3008" s="179">
        <f>'ZE Download'!C435/1000</f>
        <v>198.13387499999999</v>
      </c>
      <c r="F3008" s="179">
        <f>'ZE Download'!D435/1000</f>
        <v>516.10533299999997</v>
      </c>
      <c r="G3008" s="28"/>
      <c r="H3008" s="179">
        <f>'ZE Download'!E435/1000</f>
        <v>90.743938</v>
      </c>
      <c r="I3008" s="179">
        <f>'ZE Download'!F435/1000</f>
        <v>31.250271000000001</v>
      </c>
      <c r="J3008" s="179">
        <f>'ZE Download'!G435/1000</f>
        <v>266.12152100000003</v>
      </c>
      <c r="K3008" s="179">
        <f>'ZE Download'!H435/1000</f>
        <v>68.338458000000003</v>
      </c>
      <c r="L3008" s="179">
        <f>'ZE Download'!I435/1000</f>
        <v>32.823332999999998</v>
      </c>
      <c r="M3008" s="180">
        <f t="shared" si="372"/>
        <v>325.387</v>
      </c>
      <c r="N3008" s="179">
        <f>'ZE Download'!K435/1000</f>
        <v>108.25966700000001</v>
      </c>
      <c r="O3008" s="179">
        <f>'ZE Download'!L435/1000</f>
        <v>39.070396000000002</v>
      </c>
      <c r="P3008" s="179">
        <f>'ZE Download'!M435/1000</f>
        <v>202.13575</v>
      </c>
      <c r="Q3008" s="179">
        <f>'ZE Download'!N435/1000</f>
        <v>5.0021459999999998</v>
      </c>
      <c r="R3008" s="179">
        <f>'ZE Download'!P435/1000</f>
        <v>14.585812000000001</v>
      </c>
      <c r="S3008" s="180">
        <f>'ZE Download'!J435/1000</f>
        <v>325.387</v>
      </c>
      <c r="T3008" s="180">
        <f>-'ZE Download'!Z435/1000</f>
        <v>0</v>
      </c>
      <c r="V3008" s="24">
        <f t="shared" si="366"/>
        <v>2394.5357709999998</v>
      </c>
      <c r="X3008" s="5">
        <f t="shared" si="370"/>
        <v>77.899999999999991</v>
      </c>
      <c r="Z3008" s="20">
        <f t="shared" si="367"/>
        <v>2472.4357709999999</v>
      </c>
      <c r="AA3008" s="59">
        <f t="shared" si="365"/>
        <v>43019</v>
      </c>
      <c r="AB3008" s="136">
        <f>'ZE Download'!Q435/1000</f>
        <v>144.30710399999998</v>
      </c>
      <c r="AC3008" s="179">
        <f>'ZE Download'!R435/1000</f>
        <v>363.50258299999996</v>
      </c>
      <c r="AD3008" s="179">
        <f>'ZE Download'!S435/1000</f>
        <v>453.47091700000004</v>
      </c>
      <c r="AE3008" s="179">
        <f>'ZE Download'!T435/1000</f>
        <v>575.19129199999998</v>
      </c>
      <c r="AF3008" s="179">
        <f>'ZE Download'!U435/1000</f>
        <v>213.19049999999999</v>
      </c>
      <c r="AG3008" s="179">
        <f>'ZE Download'!V435/1000</f>
        <v>20.151187999999998</v>
      </c>
      <c r="AH3008" s="179">
        <f>'ZE Download'!W435/1000</f>
        <v>106.4545</v>
      </c>
      <c r="AI3008" s="28">
        <f t="shared" si="371"/>
        <v>0</v>
      </c>
      <c r="AJ3008" s="179">
        <f>'ZE Download'!X435/1000</f>
        <v>1.6846880000000002</v>
      </c>
      <c r="AK3008" s="179">
        <f t="shared" si="374"/>
        <v>0</v>
      </c>
      <c r="AL3008" s="35">
        <f>'ZE Download'!Y435/1000</f>
        <v>15.765271</v>
      </c>
      <c r="AM3008" s="35"/>
      <c r="AN3008" s="28"/>
      <c r="AQ3008" s="24">
        <f t="shared" si="369"/>
        <v>1893.7180430000001</v>
      </c>
      <c r="AS3008" s="47">
        <f t="shared" si="375"/>
        <v>255.55</v>
      </c>
      <c r="AU3008" s="20">
        <f t="shared" si="368"/>
        <v>2149.268043</v>
      </c>
      <c r="AW3008" s="20">
        <f t="shared" si="363"/>
        <v>323.1677279999999</v>
      </c>
    </row>
    <row r="3009" spans="1:51" x14ac:dyDescent="0.25">
      <c r="A3009" t="str">
        <f>VLOOKUP($B3009,'Cushing Balance'!$C$2:$E$500,3,TRUE)</f>
        <v>402017</v>
      </c>
      <c r="B3009" s="38">
        <v>43020</v>
      </c>
      <c r="C3009" s="32"/>
      <c r="D3009" s="136">
        <f>'ZE Download'!B436/1000</f>
        <v>567.98841700000003</v>
      </c>
      <c r="E3009" s="179">
        <f>'ZE Download'!C436/1000</f>
        <v>175.29695800000002</v>
      </c>
      <c r="F3009" s="179">
        <f>'ZE Download'!D436/1000</f>
        <v>481.98833300000001</v>
      </c>
      <c r="G3009" s="28"/>
      <c r="H3009" s="179">
        <f>'ZE Download'!E436/1000</f>
        <v>86.406188</v>
      </c>
      <c r="I3009" s="179">
        <f>'ZE Download'!F436/1000</f>
        <v>58.157582999999995</v>
      </c>
      <c r="J3009" s="179">
        <f>'ZE Download'!G436/1000</f>
        <v>276.79166700000002</v>
      </c>
      <c r="K3009" s="179">
        <f>'ZE Download'!H436/1000</f>
        <v>67.813062000000002</v>
      </c>
      <c r="L3009" s="179">
        <f>'ZE Download'!I436/1000</f>
        <v>33.078729000000003</v>
      </c>
      <c r="M3009" s="180">
        <f t="shared" si="372"/>
        <v>385.01658299999997</v>
      </c>
      <c r="N3009" s="179">
        <f>'ZE Download'!K436/1000</f>
        <v>106.280083</v>
      </c>
      <c r="O3009" s="179">
        <f>'ZE Download'!L436/1000</f>
        <v>37.465353999999998</v>
      </c>
      <c r="P3009" s="179">
        <f>'ZE Download'!M436/1000</f>
        <v>87.805354000000008</v>
      </c>
      <c r="Q3009" s="179">
        <f>'ZE Download'!N436/1000</f>
        <v>4.0466670000000002</v>
      </c>
      <c r="R3009" s="179">
        <f>'ZE Download'!P436/1000</f>
        <v>0</v>
      </c>
      <c r="S3009" s="180">
        <f>'ZE Download'!J436/1000</f>
        <v>385.01658299999997</v>
      </c>
      <c r="T3009" s="180">
        <f>-'ZE Download'!Z436/1000</f>
        <v>0</v>
      </c>
      <c r="V3009" s="24">
        <f t="shared" si="366"/>
        <v>2368.134978</v>
      </c>
      <c r="X3009" s="5">
        <f t="shared" si="370"/>
        <v>77.899999999999991</v>
      </c>
      <c r="Z3009" s="20">
        <f t="shared" si="367"/>
        <v>2446.0349780000001</v>
      </c>
      <c r="AA3009" s="59">
        <f t="shared" si="365"/>
        <v>43020</v>
      </c>
      <c r="AB3009" s="136">
        <f>'ZE Download'!Q436/1000</f>
        <v>126.44822900000001</v>
      </c>
      <c r="AC3009" s="179">
        <f>'ZE Download'!R436/1000</f>
        <v>359.86374999999998</v>
      </c>
      <c r="AD3009" s="179">
        <f>'ZE Download'!S436/1000</f>
        <v>446.94824999999997</v>
      </c>
      <c r="AE3009" s="179">
        <f>'ZE Download'!T436/1000</f>
        <v>542.96272900000008</v>
      </c>
      <c r="AF3009" s="179">
        <f>'ZE Download'!U436/1000</f>
        <v>225.440708</v>
      </c>
      <c r="AG3009" s="179">
        <f>'ZE Download'!V436/1000</f>
        <v>22.062750000000001</v>
      </c>
      <c r="AH3009" s="179">
        <f>'ZE Download'!W436/1000</f>
        <v>97.932249999999996</v>
      </c>
      <c r="AI3009" s="28">
        <f t="shared" si="371"/>
        <v>0</v>
      </c>
      <c r="AJ3009" s="179">
        <f>'ZE Download'!X436/1000</f>
        <v>1.716542</v>
      </c>
      <c r="AK3009" s="179">
        <f t="shared" si="374"/>
        <v>0</v>
      </c>
      <c r="AL3009" s="35">
        <f>'ZE Download'!Y436/1000</f>
        <v>0</v>
      </c>
      <c r="AM3009" s="35"/>
      <c r="AN3009" s="28"/>
      <c r="AQ3009" s="24">
        <f t="shared" si="369"/>
        <v>1823.3752080000002</v>
      </c>
      <c r="AS3009" s="47">
        <f t="shared" si="375"/>
        <v>255.55</v>
      </c>
      <c r="AU3009" s="20">
        <f t="shared" si="368"/>
        <v>2078.9252080000001</v>
      </c>
      <c r="AW3009" s="20">
        <f t="shared" si="363"/>
        <v>367.10977000000003</v>
      </c>
    </row>
    <row r="3010" spans="1:51" x14ac:dyDescent="0.25">
      <c r="A3010" t="str">
        <f>VLOOKUP($B3010,'Cushing Balance'!$C$2:$E$500,3,TRUE)</f>
        <v>402017</v>
      </c>
      <c r="B3010" s="38">
        <v>43021</v>
      </c>
      <c r="C3010" s="32"/>
      <c r="D3010" s="136">
        <f>'ZE Download'!B437/1000</f>
        <v>319.43647900000002</v>
      </c>
      <c r="E3010" s="179">
        <f>'ZE Download'!C437/1000</f>
        <v>180.02362500000001</v>
      </c>
      <c r="F3010" s="179">
        <f>'ZE Download'!D437/1000</f>
        <v>479.07608299999998</v>
      </c>
      <c r="G3010" s="28"/>
      <c r="H3010" s="179">
        <f>'ZE Download'!E437/1000</f>
        <v>92.712125</v>
      </c>
      <c r="I3010" s="179">
        <f>'ZE Download'!F437/1000</f>
        <v>45.563561999999997</v>
      </c>
      <c r="J3010" s="179">
        <f>'ZE Download'!G437/1000</f>
        <v>272.99641700000001</v>
      </c>
      <c r="K3010" s="179">
        <f>'ZE Download'!H437/1000</f>
        <v>74.921917000000008</v>
      </c>
      <c r="L3010" s="179">
        <f>'ZE Download'!I437/1000</f>
        <v>33.347561999999996</v>
      </c>
      <c r="M3010" s="180">
        <f t="shared" si="372"/>
        <v>433.88204200000001</v>
      </c>
      <c r="N3010" s="179">
        <f>'ZE Download'!K437/1000</f>
        <v>110.08660400000001</v>
      </c>
      <c r="O3010" s="179">
        <f>'ZE Download'!L437/1000</f>
        <v>36.776625000000003</v>
      </c>
      <c r="P3010" s="179">
        <f>'ZE Download'!M437/1000</f>
        <v>146.47108300000002</v>
      </c>
      <c r="Q3010" s="179">
        <f>'ZE Download'!N437/1000</f>
        <v>5.3010829999999993</v>
      </c>
      <c r="R3010" s="179">
        <f>'ZE Download'!P437/1000</f>
        <v>0</v>
      </c>
      <c r="S3010" s="180">
        <f>'ZE Download'!J437/1000</f>
        <v>433.88204200000001</v>
      </c>
      <c r="T3010" s="180">
        <f>-'ZE Download'!Z437/1000</f>
        <v>0</v>
      </c>
      <c r="V3010" s="24">
        <f t="shared" si="366"/>
        <v>2230.5952069999998</v>
      </c>
      <c r="X3010" s="5">
        <f t="shared" si="370"/>
        <v>77.899999999999991</v>
      </c>
      <c r="Z3010" s="20">
        <f t="shared" si="367"/>
        <v>2308.4952069999999</v>
      </c>
      <c r="AA3010" s="59">
        <f t="shared" ref="AA3010:AA3073" si="376">B3010</f>
        <v>43021</v>
      </c>
      <c r="AB3010" s="136">
        <f>'ZE Download'!Q437/1000</f>
        <v>135.53649999999999</v>
      </c>
      <c r="AC3010" s="179">
        <f>'ZE Download'!R437/1000</f>
        <v>358.24593800000002</v>
      </c>
      <c r="AD3010" s="179">
        <f>'ZE Download'!S437/1000</f>
        <v>459.47399999999999</v>
      </c>
      <c r="AE3010" s="179">
        <f>'ZE Download'!T437/1000</f>
        <v>430.72727100000003</v>
      </c>
      <c r="AF3010" s="179">
        <f>'ZE Download'!U437/1000</f>
        <v>212.83793800000001</v>
      </c>
      <c r="AG3010" s="179">
        <f>'ZE Download'!V437/1000</f>
        <v>29.972312000000002</v>
      </c>
      <c r="AH3010" s="179">
        <f>'ZE Download'!W437/1000</f>
        <v>109.77187499999999</v>
      </c>
      <c r="AI3010" s="28">
        <f t="shared" si="371"/>
        <v>0</v>
      </c>
      <c r="AJ3010" s="179">
        <f>'ZE Download'!X437/1000</f>
        <v>2.5514999999999999</v>
      </c>
      <c r="AK3010" s="179">
        <f t="shared" si="374"/>
        <v>0</v>
      </c>
      <c r="AL3010" s="35">
        <f>'ZE Download'!Y437/1000</f>
        <v>109.96172900000001</v>
      </c>
      <c r="AM3010" s="35"/>
      <c r="AN3010" s="28"/>
      <c r="AQ3010" s="24">
        <f t="shared" si="369"/>
        <v>1849.0790630000004</v>
      </c>
      <c r="AS3010" s="47">
        <f t="shared" si="375"/>
        <v>255.55</v>
      </c>
      <c r="AU3010" s="20">
        <f t="shared" si="368"/>
        <v>2104.6290630000003</v>
      </c>
      <c r="AW3010" s="20">
        <f t="shared" ref="AW3010:AW3073" si="377">Z3010-AU3010+AY3010</f>
        <v>203.86614399999962</v>
      </c>
    </row>
    <row r="3011" spans="1:51" x14ac:dyDescent="0.25">
      <c r="A3011" t="str">
        <f>VLOOKUP($B3011,'Cushing Balance'!$C$2:$E$500,3,TRUE)</f>
        <v>412017</v>
      </c>
      <c r="B3011" s="38">
        <v>43022</v>
      </c>
      <c r="C3011" s="32"/>
      <c r="D3011" s="136">
        <f>'ZE Download'!B438/1000</f>
        <v>218.79479199999997</v>
      </c>
      <c r="E3011" s="179">
        <f>'ZE Download'!C438/1000</f>
        <v>184.899708</v>
      </c>
      <c r="F3011" s="179">
        <f>'ZE Download'!D438/1000</f>
        <v>457.9975</v>
      </c>
      <c r="G3011" s="28"/>
      <c r="H3011" s="179">
        <f>'ZE Download'!E438/1000</f>
        <v>92.09675</v>
      </c>
      <c r="I3011" s="179">
        <f>'ZE Download'!F438/1000</f>
        <v>43.968311999999997</v>
      </c>
      <c r="J3011" s="179">
        <f>'ZE Download'!G438/1000</f>
        <v>273.81574999999998</v>
      </c>
      <c r="K3011" s="179">
        <f>'ZE Download'!H438/1000</f>
        <v>74.296125000000004</v>
      </c>
      <c r="L3011" s="179">
        <f>'ZE Download'!I438/1000</f>
        <v>33.144770999999999</v>
      </c>
      <c r="M3011" s="180">
        <f t="shared" ref="M3011:M3036" si="378">S3011+T3011</f>
        <v>313.51052099999998</v>
      </c>
      <c r="N3011" s="179">
        <f>'ZE Download'!K438/1000</f>
        <v>111.716792</v>
      </c>
      <c r="O3011" s="179">
        <f>'ZE Download'!L438/1000</f>
        <v>37.459375000000001</v>
      </c>
      <c r="P3011" s="179">
        <f>'ZE Download'!M438/1000</f>
        <v>96.435520999999994</v>
      </c>
      <c r="Q3011" s="179">
        <f>'ZE Download'!N438/1000</f>
        <v>5.8218750000000004</v>
      </c>
      <c r="R3011" s="179">
        <f>'ZE Download'!P438/1000</f>
        <v>0</v>
      </c>
      <c r="S3011" s="180">
        <f>'ZE Download'!J438/1000</f>
        <v>313.51052099999998</v>
      </c>
      <c r="T3011" s="180">
        <f>-'ZE Download'!Z438/1000</f>
        <v>0</v>
      </c>
      <c r="V3011" s="24">
        <f t="shared" si="366"/>
        <v>1943.9577919999997</v>
      </c>
      <c r="X3011" s="5">
        <f t="shared" si="370"/>
        <v>77.899999999999991</v>
      </c>
      <c r="Z3011" s="20">
        <f t="shared" si="367"/>
        <v>2021.8577919999998</v>
      </c>
      <c r="AA3011" s="59">
        <f t="shared" si="376"/>
        <v>43022</v>
      </c>
      <c r="AB3011" s="136">
        <f>'ZE Download'!Q438/1000</f>
        <v>116.956521</v>
      </c>
      <c r="AC3011" s="179">
        <f>'ZE Download'!R438/1000</f>
        <v>345.55670799999996</v>
      </c>
      <c r="AD3011" s="179">
        <f>'ZE Download'!S438/1000</f>
        <v>459.47399999999999</v>
      </c>
      <c r="AE3011" s="179">
        <f>'ZE Download'!T438/1000</f>
        <v>583.12931200000003</v>
      </c>
      <c r="AF3011" s="179">
        <f>'ZE Download'!U438/1000</f>
        <v>224.06495800000002</v>
      </c>
      <c r="AG3011" s="179">
        <f>'ZE Download'!V438/1000</f>
        <v>31.776542000000003</v>
      </c>
      <c r="AH3011" s="179">
        <f>'ZE Download'!W438/1000</f>
        <v>134.484354</v>
      </c>
      <c r="AI3011" s="28">
        <f t="shared" si="371"/>
        <v>0</v>
      </c>
      <c r="AJ3011" s="179">
        <f>'ZE Download'!X438/1000</f>
        <v>1.5775830000000002</v>
      </c>
      <c r="AK3011" s="179">
        <f t="shared" si="374"/>
        <v>0</v>
      </c>
      <c r="AL3011" s="35">
        <f>'ZE Download'!Y438/1000</f>
        <v>72.686270999999991</v>
      </c>
      <c r="AM3011" s="35"/>
      <c r="AN3011" s="28"/>
      <c r="AQ3011" s="24">
        <f t="shared" si="369"/>
        <v>1969.7062489999998</v>
      </c>
      <c r="AS3011" s="47">
        <f t="shared" si="375"/>
        <v>255.55</v>
      </c>
      <c r="AU3011" s="20">
        <f t="shared" si="368"/>
        <v>2225.256249</v>
      </c>
      <c r="AW3011" s="20">
        <f t="shared" si="377"/>
        <v>-178.39845700000023</v>
      </c>
      <c r="AY3011">
        <v>25</v>
      </c>
    </row>
    <row r="3012" spans="1:51" x14ac:dyDescent="0.25">
      <c r="A3012" t="str">
        <f>VLOOKUP($B3012,'Cushing Balance'!$C$2:$E$500,3,TRUE)</f>
        <v>412017</v>
      </c>
      <c r="B3012" s="38">
        <v>43023</v>
      </c>
      <c r="C3012" s="32"/>
      <c r="D3012" s="136">
        <f>'ZE Download'!B439/1000</f>
        <v>287.47466700000001</v>
      </c>
      <c r="E3012" s="179">
        <f>'ZE Download'!C439/1000</f>
        <v>165.74281200000001</v>
      </c>
      <c r="F3012" s="179">
        <f>'ZE Download'!D439/1000</f>
        <v>490.96897899999999</v>
      </c>
      <c r="G3012" s="28"/>
      <c r="H3012" s="179">
        <f>'ZE Download'!E439/1000</f>
        <v>90.658917000000002</v>
      </c>
      <c r="I3012" s="179">
        <f>'ZE Download'!F439/1000</f>
        <v>34.106499999999997</v>
      </c>
      <c r="J3012" s="179">
        <f>'ZE Download'!G439/1000</f>
        <v>278.880854</v>
      </c>
      <c r="K3012" s="179">
        <f>'ZE Download'!H439/1000</f>
        <v>24.689062000000003</v>
      </c>
      <c r="L3012" s="179">
        <f>'ZE Download'!I439/1000</f>
        <v>32.371771000000003</v>
      </c>
      <c r="M3012" s="180">
        <f t="shared" si="378"/>
        <v>338.15722899999997</v>
      </c>
      <c r="N3012" s="179">
        <f>'ZE Download'!K439/1000</f>
        <v>112.625542</v>
      </c>
      <c r="O3012" s="179">
        <f>'ZE Download'!L439/1000</f>
        <v>37.455167000000003</v>
      </c>
      <c r="P3012" s="179">
        <f>'ZE Download'!M439/1000</f>
        <v>192.15362500000001</v>
      </c>
      <c r="Q3012" s="179">
        <f>'ZE Download'!N439/1000</f>
        <v>3.9682710000000001</v>
      </c>
      <c r="R3012" s="179">
        <f>'ZE Download'!P439/1000</f>
        <v>0</v>
      </c>
      <c r="S3012" s="180">
        <f>'ZE Download'!J439/1000</f>
        <v>338.15722899999997</v>
      </c>
      <c r="T3012" s="180">
        <f>-'ZE Download'!Z439/1000</f>
        <v>0</v>
      </c>
      <c r="V3012" s="24">
        <f t="shared" si="366"/>
        <v>2089.2533960000005</v>
      </c>
      <c r="X3012" s="5">
        <f t="shared" si="370"/>
        <v>77.899999999999991</v>
      </c>
      <c r="Z3012" s="20">
        <f t="shared" si="367"/>
        <v>2167.1533960000006</v>
      </c>
      <c r="AA3012" s="59">
        <f t="shared" si="376"/>
        <v>43023</v>
      </c>
      <c r="AB3012" s="136">
        <f>'ZE Download'!Q439/1000</f>
        <v>99.824292</v>
      </c>
      <c r="AC3012" s="179">
        <f>'ZE Download'!R439/1000</f>
        <v>384.32833299999999</v>
      </c>
      <c r="AD3012" s="179">
        <f>'ZE Download'!S439/1000</f>
        <v>459.47399999999999</v>
      </c>
      <c r="AE3012" s="179">
        <f>'ZE Download'!T439/1000</f>
        <v>570.32597900000007</v>
      </c>
      <c r="AF3012" s="179">
        <f>'ZE Download'!U439/1000</f>
        <v>197.453146</v>
      </c>
      <c r="AG3012" s="179">
        <f>'ZE Download'!V439/1000</f>
        <v>32.662167000000004</v>
      </c>
      <c r="AH3012" s="179">
        <f>'ZE Download'!W439/1000</f>
        <v>127.51977099999999</v>
      </c>
      <c r="AI3012" s="28">
        <f t="shared" si="371"/>
        <v>0</v>
      </c>
      <c r="AJ3012" s="179">
        <f>'ZE Download'!X439/1000</f>
        <v>1.5877919999999999</v>
      </c>
      <c r="AK3012" s="179">
        <f t="shared" si="374"/>
        <v>0</v>
      </c>
      <c r="AL3012" s="35">
        <f>'ZE Download'!Y439/1000</f>
        <v>0</v>
      </c>
      <c r="AM3012" s="35"/>
      <c r="AN3012" s="28"/>
      <c r="AQ3012" s="24">
        <f t="shared" si="369"/>
        <v>1873.1754800000001</v>
      </c>
      <c r="AS3012" s="47">
        <f t="shared" si="375"/>
        <v>255.55</v>
      </c>
      <c r="AU3012" s="20">
        <f t="shared" si="368"/>
        <v>2128.7254800000001</v>
      </c>
      <c r="AW3012" s="20">
        <f t="shared" si="377"/>
        <v>63.42791600000055</v>
      </c>
      <c r="AY3012" s="58">
        <v>25</v>
      </c>
    </row>
    <row r="3013" spans="1:51" x14ac:dyDescent="0.25">
      <c r="A3013" t="str">
        <f>VLOOKUP($B3013,'Cushing Balance'!$C$2:$E$500,3,TRUE)</f>
        <v>412017</v>
      </c>
      <c r="B3013" s="38">
        <v>43024</v>
      </c>
      <c r="C3013" s="32"/>
      <c r="D3013" s="136">
        <f>'ZE Download'!B440/1000</f>
        <v>0</v>
      </c>
      <c r="E3013" s="179">
        <f>'ZE Download'!C440/1000</f>
        <v>171.273167</v>
      </c>
      <c r="F3013" s="179">
        <f>'ZE Download'!D440/1000</f>
        <v>480.99531199999996</v>
      </c>
      <c r="G3013" s="28"/>
      <c r="H3013" s="179">
        <f>'ZE Download'!E440/1000</f>
        <v>117.98989599999999</v>
      </c>
      <c r="I3013" s="179">
        <f>'ZE Download'!F440/1000</f>
        <v>29.540854</v>
      </c>
      <c r="J3013" s="179">
        <f>'ZE Download'!G440/1000</f>
        <v>277.40283299999999</v>
      </c>
      <c r="K3013" s="179">
        <f>'ZE Download'!H440/1000</f>
        <v>0</v>
      </c>
      <c r="L3013" s="179">
        <f>'ZE Download'!I440/1000</f>
        <v>32.517645999999999</v>
      </c>
      <c r="M3013" s="180">
        <f t="shared" si="378"/>
        <v>413.19320799999997</v>
      </c>
      <c r="N3013" s="179">
        <f>'ZE Download'!K440/1000</f>
        <v>64.217957999999996</v>
      </c>
      <c r="O3013" s="179">
        <f>'ZE Download'!L440/1000</f>
        <v>29.375</v>
      </c>
      <c r="P3013" s="179">
        <f>'ZE Download'!M440/1000</f>
        <v>126.357708</v>
      </c>
      <c r="Q3013" s="179">
        <f>'ZE Download'!N440/1000</f>
        <v>5.3289999999999997</v>
      </c>
      <c r="R3013" s="179">
        <f>'ZE Download'!P440/1000</f>
        <v>0</v>
      </c>
      <c r="S3013" s="180">
        <f>'ZE Download'!J440/1000</f>
        <v>413.19320799999997</v>
      </c>
      <c r="T3013" s="180">
        <f>-'ZE Download'!Z440/1000</f>
        <v>0</v>
      </c>
      <c r="V3013" s="24">
        <f t="shared" si="366"/>
        <v>1748.1925819999997</v>
      </c>
      <c r="X3013" s="5">
        <f t="shared" si="370"/>
        <v>77.899999999999991</v>
      </c>
      <c r="Z3013" s="20">
        <f t="shared" si="367"/>
        <v>1826.0925819999998</v>
      </c>
      <c r="AA3013" s="59">
        <f t="shared" si="376"/>
        <v>43024</v>
      </c>
      <c r="AB3013" s="136">
        <f>'ZE Download'!Q440/1000</f>
        <v>138.019104</v>
      </c>
      <c r="AC3013" s="179">
        <f>'ZE Download'!R440/1000</f>
        <v>385.62475000000001</v>
      </c>
      <c r="AD3013" s="179">
        <f>'ZE Download'!S440/1000</f>
        <v>459.47399999999999</v>
      </c>
      <c r="AE3013" s="179">
        <f>'ZE Download'!T440/1000</f>
        <v>568.72383300000001</v>
      </c>
      <c r="AF3013" s="179">
        <f>'ZE Download'!U440/1000</f>
        <v>218.99822899999998</v>
      </c>
      <c r="AG3013" s="179">
        <f>'ZE Download'!V440/1000</f>
        <v>32.686208000000001</v>
      </c>
      <c r="AH3013" s="179">
        <f>'ZE Download'!W440/1000</f>
        <v>129.331354</v>
      </c>
      <c r="AI3013" s="28">
        <f t="shared" si="371"/>
        <v>0</v>
      </c>
      <c r="AJ3013" s="179">
        <f>'ZE Download'!X440/1000</f>
        <v>1.8192080000000002</v>
      </c>
      <c r="AK3013" s="179">
        <f t="shared" si="374"/>
        <v>0</v>
      </c>
      <c r="AL3013" s="35">
        <f>'ZE Download'!Y440/1000</f>
        <v>57.140542000000003</v>
      </c>
      <c r="AM3013" s="35"/>
      <c r="AN3013" s="28"/>
      <c r="AQ3013" s="24">
        <f t="shared" si="369"/>
        <v>1991.8172280000001</v>
      </c>
      <c r="AS3013" s="47">
        <f t="shared" si="375"/>
        <v>255.55</v>
      </c>
      <c r="AU3013" s="20">
        <f t="shared" si="368"/>
        <v>2247.3672280000001</v>
      </c>
      <c r="AW3013" s="20">
        <f t="shared" si="377"/>
        <v>-396.2746460000003</v>
      </c>
      <c r="AY3013" s="58">
        <v>25</v>
      </c>
    </row>
    <row r="3014" spans="1:51" x14ac:dyDescent="0.25">
      <c r="A3014" t="str">
        <f>VLOOKUP($B3014,'Cushing Balance'!$C$2:$E$500,3,TRUE)</f>
        <v>412017</v>
      </c>
      <c r="B3014" s="38">
        <v>43025</v>
      </c>
      <c r="C3014" s="32"/>
      <c r="D3014" s="136">
        <f>'ZE Download'!B441/1000</f>
        <v>110.217958</v>
      </c>
      <c r="E3014" s="179">
        <f>'ZE Download'!C441/1000</f>
        <v>168.49852100000001</v>
      </c>
      <c r="F3014" s="179">
        <f>'ZE Download'!D441/1000</f>
        <v>476.67204200000003</v>
      </c>
      <c r="G3014" s="28"/>
      <c r="H3014" s="179">
        <f>'ZE Download'!E441/1000</f>
        <v>93.769812000000002</v>
      </c>
      <c r="I3014" s="179">
        <f>'ZE Download'!F441/1000</f>
        <v>44.184478999999996</v>
      </c>
      <c r="J3014" s="179">
        <f>'ZE Download'!G441/1000</f>
        <v>279.57135399999999</v>
      </c>
      <c r="K3014" s="179">
        <f>'ZE Download'!H441/1000</f>
        <v>0</v>
      </c>
      <c r="L3014" s="179">
        <f>'ZE Download'!I441/1000</f>
        <v>32.894811999999995</v>
      </c>
      <c r="M3014" s="180">
        <f t="shared" si="378"/>
        <v>365.37608299999999</v>
      </c>
      <c r="N3014" s="179">
        <f>'ZE Download'!K441/1000</f>
        <v>105.81075</v>
      </c>
      <c r="O3014" s="179">
        <f>'ZE Download'!L441/1000</f>
        <v>26.013312000000003</v>
      </c>
      <c r="P3014" s="179">
        <f>'ZE Download'!M441/1000</f>
        <v>88.699542000000008</v>
      </c>
      <c r="Q3014" s="179">
        <f>'ZE Download'!N441/1000</f>
        <v>5.5500829999999999</v>
      </c>
      <c r="R3014" s="179">
        <f>'ZE Download'!P441/1000</f>
        <v>35.191938</v>
      </c>
      <c r="S3014" s="180">
        <f>'ZE Download'!J441/1000</f>
        <v>365.37608299999999</v>
      </c>
      <c r="T3014" s="180">
        <f>-'ZE Download'!Z441/1000</f>
        <v>0</v>
      </c>
      <c r="V3014" s="24">
        <f t="shared" si="366"/>
        <v>1832.4506860000004</v>
      </c>
      <c r="X3014" s="5">
        <f t="shared" si="370"/>
        <v>77.899999999999991</v>
      </c>
      <c r="Z3014" s="20">
        <f t="shared" si="367"/>
        <v>1910.3506860000005</v>
      </c>
      <c r="AA3014" s="59">
        <f t="shared" si="376"/>
        <v>43025</v>
      </c>
      <c r="AB3014" s="136">
        <f>'ZE Download'!Q441/1000</f>
        <v>60.237938</v>
      </c>
      <c r="AC3014" s="179">
        <f>'ZE Download'!R441/1000</f>
        <v>387.56881199999998</v>
      </c>
      <c r="AD3014" s="179">
        <f>'ZE Download'!S441/1000</f>
        <v>459.47399999999999</v>
      </c>
      <c r="AE3014" s="179">
        <f>'ZE Download'!T441/1000</f>
        <v>578.8322290000001</v>
      </c>
      <c r="AF3014" s="179">
        <f>'ZE Download'!U441/1000</f>
        <v>146.31077100000002</v>
      </c>
      <c r="AG3014" s="179">
        <f>'ZE Download'!V441/1000</f>
        <v>26.991645999999999</v>
      </c>
      <c r="AH3014" s="179">
        <f>'ZE Download'!W441/1000</f>
        <v>124.807458</v>
      </c>
      <c r="AI3014" s="28">
        <f t="shared" si="371"/>
        <v>0</v>
      </c>
      <c r="AJ3014" s="179">
        <f>'ZE Download'!X441/1000</f>
        <v>2.1662080000000001</v>
      </c>
      <c r="AK3014" s="179">
        <f t="shared" si="374"/>
        <v>0</v>
      </c>
      <c r="AL3014" s="35">
        <f>'ZE Download'!Y441/1000</f>
        <v>104.65977099999999</v>
      </c>
      <c r="AM3014" s="35"/>
      <c r="AN3014" s="28"/>
      <c r="AQ3014" s="24">
        <f t="shared" si="369"/>
        <v>1891.0488330000001</v>
      </c>
      <c r="AS3014" s="47">
        <f t="shared" si="375"/>
        <v>255.55</v>
      </c>
      <c r="AU3014" s="20">
        <f t="shared" si="368"/>
        <v>2146.598833</v>
      </c>
      <c r="AW3014" s="20">
        <f t="shared" si="377"/>
        <v>-211.24814699999956</v>
      </c>
      <c r="AY3014" s="58">
        <v>25</v>
      </c>
    </row>
    <row r="3015" spans="1:51" x14ac:dyDescent="0.25">
      <c r="A3015" t="str">
        <f>VLOOKUP($B3015,'Cushing Balance'!$C$2:$E$500,3,TRUE)</f>
        <v>412017</v>
      </c>
      <c r="B3015" s="38">
        <v>43026</v>
      </c>
      <c r="C3015" s="32"/>
      <c r="D3015" s="136">
        <f>'ZE Download'!B442/1000</f>
        <v>122.957729</v>
      </c>
      <c r="E3015" s="179">
        <f>'ZE Download'!C442/1000</f>
        <v>158.03625</v>
      </c>
      <c r="F3015" s="179">
        <f>'ZE Download'!D442/1000</f>
        <v>479.62060400000001</v>
      </c>
      <c r="G3015" s="28"/>
      <c r="H3015" s="179">
        <f>'ZE Download'!E442/1000</f>
        <v>90.603645999999998</v>
      </c>
      <c r="I3015" s="179">
        <f>'ZE Download'!F442/1000</f>
        <v>56.700229</v>
      </c>
      <c r="J3015" s="179">
        <f>'ZE Download'!G442/1000</f>
        <v>273.43143800000001</v>
      </c>
      <c r="K3015" s="179">
        <f>'ZE Download'!H442/1000</f>
        <v>0</v>
      </c>
      <c r="L3015" s="179">
        <f>'ZE Download'!I442/1000</f>
        <v>32.944395999999998</v>
      </c>
      <c r="M3015" s="180">
        <f t="shared" si="378"/>
        <v>257.93520799999999</v>
      </c>
      <c r="N3015" s="179">
        <f>'ZE Download'!K442/1000</f>
        <v>110.298479</v>
      </c>
      <c r="O3015" s="179">
        <f>'ZE Download'!L442/1000</f>
        <v>45.149062000000001</v>
      </c>
      <c r="P3015" s="179">
        <f>'ZE Download'!M442/1000</f>
        <v>138.60070800000003</v>
      </c>
      <c r="Q3015" s="179">
        <f>'ZE Download'!N442/1000</f>
        <v>3.7167080000000001</v>
      </c>
      <c r="R3015" s="179">
        <f>'ZE Download'!P442/1000</f>
        <v>50.216542000000004</v>
      </c>
      <c r="S3015" s="180">
        <f>'ZE Download'!J442/1000</f>
        <v>257.93520799999999</v>
      </c>
      <c r="T3015" s="180">
        <f>-'ZE Download'!Z442/1000</f>
        <v>0</v>
      </c>
      <c r="V3015" s="24">
        <f t="shared" si="366"/>
        <v>1820.2109990000004</v>
      </c>
      <c r="X3015" s="5">
        <f t="shared" si="370"/>
        <v>77.899999999999991</v>
      </c>
      <c r="Z3015" s="20">
        <f t="shared" si="367"/>
        <v>1898.1109990000004</v>
      </c>
      <c r="AA3015" s="59">
        <f t="shared" si="376"/>
        <v>43026</v>
      </c>
      <c r="AB3015" s="136">
        <f>'ZE Download'!Q442/1000</f>
        <v>107.619208</v>
      </c>
      <c r="AC3015" s="179">
        <f>'ZE Download'!R442/1000</f>
        <v>348.98837500000002</v>
      </c>
      <c r="AD3015" s="179">
        <f>'ZE Download'!S442/1000</f>
        <v>459.47399999999999</v>
      </c>
      <c r="AE3015" s="179">
        <f>'ZE Download'!T442/1000</f>
        <v>573.78312500000004</v>
      </c>
      <c r="AF3015" s="179">
        <f>'ZE Download'!U442/1000</f>
        <v>125.257167</v>
      </c>
      <c r="AG3015" s="179">
        <f>'ZE Download'!V442/1000</f>
        <v>8.3302709999999998</v>
      </c>
      <c r="AH3015" s="179">
        <f>'ZE Download'!W442/1000</f>
        <v>126.551479</v>
      </c>
      <c r="AI3015" s="28">
        <f t="shared" si="371"/>
        <v>0</v>
      </c>
      <c r="AJ3015" s="179">
        <f>'ZE Download'!X442/1000</f>
        <v>1.873958</v>
      </c>
      <c r="AK3015" s="179">
        <f t="shared" si="374"/>
        <v>0</v>
      </c>
      <c r="AL3015" s="35">
        <f>'ZE Download'!Y442/1000</f>
        <v>30.393104000000001</v>
      </c>
      <c r="AM3015" s="35"/>
      <c r="AN3015" s="28"/>
      <c r="AQ3015" s="24">
        <f t="shared" si="369"/>
        <v>1782.270687</v>
      </c>
      <c r="AS3015" s="47">
        <f t="shared" si="375"/>
        <v>255.55</v>
      </c>
      <c r="AU3015" s="20">
        <f t="shared" si="368"/>
        <v>2037.8206869999999</v>
      </c>
      <c r="AW3015" s="20">
        <f t="shared" si="377"/>
        <v>-114.70968799999946</v>
      </c>
      <c r="AY3015" s="58">
        <v>25</v>
      </c>
    </row>
    <row r="3016" spans="1:51" x14ac:dyDescent="0.25">
      <c r="A3016" t="str">
        <f>VLOOKUP($B3016,'Cushing Balance'!$C$2:$E$500,3,TRUE)</f>
        <v>412017</v>
      </c>
      <c r="B3016" s="38">
        <v>43027</v>
      </c>
      <c r="C3016" s="32"/>
      <c r="D3016" s="136">
        <f>'ZE Download'!B443/1000</f>
        <v>331.97139600000003</v>
      </c>
      <c r="E3016" s="179">
        <f>'ZE Download'!C443/1000</f>
        <v>168.97093799999999</v>
      </c>
      <c r="F3016" s="179">
        <f>'ZE Download'!D443/1000</f>
        <v>479.02166700000004</v>
      </c>
      <c r="G3016" s="28"/>
      <c r="H3016" s="179">
        <f>'ZE Download'!E443/1000</f>
        <v>90.574875000000006</v>
      </c>
      <c r="I3016" s="179">
        <f>'ZE Download'!F443/1000</f>
        <v>9.7626039999999996</v>
      </c>
      <c r="J3016" s="179">
        <f>'ZE Download'!G443/1000</f>
        <v>279.06656199999998</v>
      </c>
      <c r="K3016" s="179">
        <f>'ZE Download'!H443/1000</f>
        <v>0</v>
      </c>
      <c r="L3016" s="179">
        <f>'ZE Download'!I443/1000</f>
        <v>32.728853999999998</v>
      </c>
      <c r="M3016" s="180">
        <f t="shared" si="378"/>
        <v>304.30675000000002</v>
      </c>
      <c r="N3016" s="179">
        <f>'ZE Download'!K443/1000</f>
        <v>50.195979000000001</v>
      </c>
      <c r="O3016" s="179">
        <f>'ZE Download'!L443/1000</f>
        <v>56.870167000000002</v>
      </c>
      <c r="P3016" s="179">
        <f>'ZE Download'!M443/1000</f>
        <v>84.030500000000004</v>
      </c>
      <c r="Q3016" s="179">
        <f>'ZE Download'!N443/1000</f>
        <v>4.3999170000000003</v>
      </c>
      <c r="R3016" s="179">
        <f>'ZE Download'!P443/1000</f>
        <v>44.817979000000001</v>
      </c>
      <c r="S3016" s="180">
        <f>'ZE Download'!J443/1000</f>
        <v>304.30675000000002</v>
      </c>
      <c r="T3016" s="180">
        <f>-'ZE Download'!Z443/1000</f>
        <v>0</v>
      </c>
      <c r="V3016" s="24">
        <f t="shared" si="366"/>
        <v>1936.7181880000001</v>
      </c>
      <c r="X3016" s="5">
        <f t="shared" si="370"/>
        <v>77.899999999999991</v>
      </c>
      <c r="Z3016" s="20">
        <f t="shared" si="367"/>
        <v>2014.6181880000001</v>
      </c>
      <c r="AA3016" s="59">
        <f t="shared" si="376"/>
        <v>43027</v>
      </c>
      <c r="AB3016" s="136">
        <f>'ZE Download'!Q443/1000</f>
        <v>150.27781200000001</v>
      </c>
      <c r="AC3016" s="179">
        <f>'ZE Download'!R443/1000</f>
        <v>373.38622900000001</v>
      </c>
      <c r="AD3016" s="179">
        <f>'ZE Download'!S443/1000</f>
        <v>459.47399999999999</v>
      </c>
      <c r="AE3016" s="179">
        <f>'ZE Download'!T443/1000</f>
        <v>575.33031200000005</v>
      </c>
      <c r="AF3016" s="179">
        <f>'ZE Download'!U443/1000</f>
        <v>207.96391699999998</v>
      </c>
      <c r="AG3016" s="179">
        <f>'ZE Download'!V443/1000</f>
        <v>0</v>
      </c>
      <c r="AH3016" s="179">
        <f>'ZE Download'!W443/1000</f>
        <v>121.67802099999999</v>
      </c>
      <c r="AI3016" s="28">
        <f t="shared" si="371"/>
        <v>0</v>
      </c>
      <c r="AJ3016" s="179">
        <f>'ZE Download'!X443/1000</f>
        <v>1.7136669999999998</v>
      </c>
      <c r="AK3016" s="179">
        <f t="shared" si="374"/>
        <v>0</v>
      </c>
      <c r="AL3016" s="35">
        <f>'ZE Download'!Y443/1000</f>
        <v>0</v>
      </c>
      <c r="AM3016" s="35"/>
      <c r="AN3016" s="28"/>
      <c r="AQ3016" s="24">
        <f t="shared" si="369"/>
        <v>1889.8239579999999</v>
      </c>
      <c r="AS3016" s="47">
        <f t="shared" si="375"/>
        <v>255.55</v>
      </c>
      <c r="AU3016" s="20">
        <f t="shared" si="368"/>
        <v>2145.3739580000001</v>
      </c>
      <c r="AW3016" s="20">
        <f t="shared" si="377"/>
        <v>-105.75576999999998</v>
      </c>
      <c r="AY3016" s="58">
        <v>25</v>
      </c>
    </row>
    <row r="3017" spans="1:51" x14ac:dyDescent="0.25">
      <c r="A3017" t="str">
        <f>VLOOKUP($B3017,'Cushing Balance'!$C$2:$E$500,3,TRUE)</f>
        <v>412017</v>
      </c>
      <c r="B3017" s="38">
        <v>43028</v>
      </c>
      <c r="C3017" s="32"/>
      <c r="D3017" s="136">
        <f>'ZE Download'!B444/1000</f>
        <v>0</v>
      </c>
      <c r="E3017" s="179">
        <f>'ZE Download'!C444/1000</f>
        <v>172.629042</v>
      </c>
      <c r="F3017" s="179">
        <f>'ZE Download'!D444/1000</f>
        <v>479.68066700000003</v>
      </c>
      <c r="G3017" s="28"/>
      <c r="H3017" s="179">
        <f>'ZE Download'!E444/1000</f>
        <v>91.376854000000009</v>
      </c>
      <c r="I3017" s="179">
        <f>'ZE Download'!F444/1000</f>
        <v>39.693792000000002</v>
      </c>
      <c r="J3017" s="179">
        <f>'ZE Download'!G444/1000</f>
        <v>277.79810399999997</v>
      </c>
      <c r="K3017" s="179">
        <f>'ZE Download'!H444/1000</f>
        <v>54.302061999999999</v>
      </c>
      <c r="L3017" s="179">
        <f>'ZE Download'!I444/1000</f>
        <v>32.975332999999999</v>
      </c>
      <c r="M3017" s="180">
        <f t="shared" si="378"/>
        <v>405.02070799999996</v>
      </c>
      <c r="N3017" s="179">
        <f>'ZE Download'!K444/1000</f>
        <v>82.985479000000012</v>
      </c>
      <c r="O3017" s="179">
        <f>'ZE Download'!L444/1000</f>
        <v>38.807499999999997</v>
      </c>
      <c r="P3017" s="179">
        <f>'ZE Download'!M444/1000</f>
        <v>119.05572900000001</v>
      </c>
      <c r="Q3017" s="179">
        <f>'ZE Download'!N444/1000</f>
        <v>2.9665210000000002</v>
      </c>
      <c r="R3017" s="179">
        <f>'ZE Download'!P444/1000</f>
        <v>52.358521000000003</v>
      </c>
      <c r="S3017" s="180">
        <f>'ZE Download'!J444/1000</f>
        <v>405.02070799999996</v>
      </c>
      <c r="T3017" s="180">
        <f>-'ZE Download'!Z444/1000</f>
        <v>0</v>
      </c>
      <c r="V3017" s="24">
        <f t="shared" si="366"/>
        <v>1849.650312</v>
      </c>
      <c r="X3017" s="5">
        <f t="shared" si="370"/>
        <v>77.899999999999991</v>
      </c>
      <c r="Z3017" s="20">
        <f t="shared" si="367"/>
        <v>1927.5503120000001</v>
      </c>
      <c r="AA3017" s="59">
        <f t="shared" si="376"/>
        <v>43028</v>
      </c>
      <c r="AB3017" s="136">
        <f>'ZE Download'!Q444/1000</f>
        <v>156.66870800000001</v>
      </c>
      <c r="AC3017" s="179">
        <f>'ZE Download'!R444/1000</f>
        <v>385.99658299999999</v>
      </c>
      <c r="AD3017" s="179">
        <f>'ZE Download'!S444/1000</f>
        <v>459.47399999999999</v>
      </c>
      <c r="AE3017" s="179">
        <f>'ZE Download'!T444/1000</f>
        <v>428.32268800000003</v>
      </c>
      <c r="AF3017" s="179">
        <f>'ZE Download'!U444/1000</f>
        <v>221.128062</v>
      </c>
      <c r="AG3017" s="179">
        <f>'ZE Download'!V444/1000</f>
        <v>15.581479</v>
      </c>
      <c r="AH3017" s="179">
        <f>'ZE Download'!W444/1000</f>
        <v>114.302792</v>
      </c>
      <c r="AI3017" s="28">
        <f t="shared" si="371"/>
        <v>0</v>
      </c>
      <c r="AJ3017" s="179">
        <f>'ZE Download'!X444/1000</f>
        <v>2.1978330000000001</v>
      </c>
      <c r="AK3017" s="179">
        <f t="shared" si="374"/>
        <v>0</v>
      </c>
      <c r="AL3017" s="35">
        <f>'ZE Download'!Y444/1000</f>
        <v>64.572187999999997</v>
      </c>
      <c r="AM3017" s="35"/>
      <c r="AN3017" s="28"/>
      <c r="AQ3017" s="24">
        <f t="shared" si="369"/>
        <v>1848.2443329999999</v>
      </c>
      <c r="AS3017" s="47">
        <f t="shared" si="375"/>
        <v>255.55</v>
      </c>
      <c r="AU3017" s="20">
        <f t="shared" si="368"/>
        <v>2103.7943329999998</v>
      </c>
      <c r="AW3017" s="20">
        <f t="shared" si="377"/>
        <v>-151.24402099999975</v>
      </c>
      <c r="AY3017" s="58">
        <v>25</v>
      </c>
    </row>
    <row r="3018" spans="1:51" x14ac:dyDescent="0.25">
      <c r="A3018" t="str">
        <f>VLOOKUP($B3018,'Cushing Balance'!$C$2:$E$500,3,TRUE)</f>
        <v>422017</v>
      </c>
      <c r="B3018" s="38">
        <v>43029</v>
      </c>
      <c r="C3018" s="32"/>
      <c r="D3018" s="136">
        <f>'ZE Download'!B445/1000</f>
        <v>397.53197899999998</v>
      </c>
      <c r="E3018" s="179">
        <f>'ZE Download'!C445/1000</f>
        <v>167.46816699999999</v>
      </c>
      <c r="F3018" s="179">
        <f>'ZE Download'!D445/1000</f>
        <v>477.78531199999998</v>
      </c>
      <c r="G3018" s="28"/>
      <c r="H3018" s="179">
        <f>'ZE Download'!E445/1000</f>
        <v>93.225312000000002</v>
      </c>
      <c r="I3018" s="179">
        <f>'ZE Download'!F445/1000</f>
        <v>58.125478999999999</v>
      </c>
      <c r="J3018" s="179">
        <f>'ZE Download'!G445/1000</f>
        <v>259.35033300000003</v>
      </c>
      <c r="K3018" s="179">
        <f>'ZE Download'!H445/1000</f>
        <v>38.571770999999998</v>
      </c>
      <c r="L3018" s="179">
        <f>'ZE Download'!I445/1000</f>
        <v>31.964458</v>
      </c>
      <c r="M3018" s="180">
        <f t="shared" si="378"/>
        <v>321.53920799999997</v>
      </c>
      <c r="N3018" s="179">
        <f>'ZE Download'!K445/1000</f>
        <v>89.883624999999995</v>
      </c>
      <c r="O3018" s="179">
        <f>'ZE Download'!L445/1000</f>
        <v>45.960188000000002</v>
      </c>
      <c r="P3018" s="179">
        <f>'ZE Download'!M445/1000</f>
        <v>172.082292</v>
      </c>
      <c r="Q3018" s="179">
        <f>'ZE Download'!N445/1000</f>
        <v>1.8853959999999998</v>
      </c>
      <c r="R3018" s="179">
        <f>'ZE Download'!P445/1000</f>
        <v>44.949770999999998</v>
      </c>
      <c r="S3018" s="180">
        <f>'ZE Download'!J445/1000</f>
        <v>321.53920799999997</v>
      </c>
      <c r="T3018" s="180">
        <f>-'ZE Download'!Z445/1000</f>
        <v>0</v>
      </c>
      <c r="V3018" s="24">
        <f t="shared" ref="V3018:V3081" si="379">SUM(D3018:R3018)</f>
        <v>2200.3232909999997</v>
      </c>
      <c r="X3018" s="5">
        <f t="shared" si="370"/>
        <v>77.899999999999991</v>
      </c>
      <c r="Z3018" s="20">
        <f t="shared" ref="Z3018:Z3081" si="380">X3018+V3018</f>
        <v>2278.2232909999998</v>
      </c>
      <c r="AA3018" s="59">
        <f t="shared" si="376"/>
        <v>43029</v>
      </c>
      <c r="AB3018" s="136">
        <f>'ZE Download'!Q445/1000</f>
        <v>154.10670800000003</v>
      </c>
      <c r="AC3018" s="179">
        <f>'ZE Download'!R445/1000</f>
        <v>389.30758299999997</v>
      </c>
      <c r="AD3018" s="179">
        <f>'ZE Download'!S445/1000</f>
        <v>459.47399999999999</v>
      </c>
      <c r="AE3018" s="179">
        <f>'ZE Download'!T445/1000</f>
        <v>602.39827099999991</v>
      </c>
      <c r="AF3018" s="179">
        <f>'ZE Download'!U445/1000</f>
        <v>225.42904199999998</v>
      </c>
      <c r="AG3018" s="179">
        <f>'ZE Download'!V445/1000</f>
        <v>30.367457999999999</v>
      </c>
      <c r="AH3018" s="179">
        <f>'ZE Download'!W445/1000</f>
        <v>113.006833</v>
      </c>
      <c r="AI3018" s="28">
        <f t="shared" si="371"/>
        <v>0</v>
      </c>
      <c r="AJ3018" s="179">
        <f>'ZE Download'!X445/1000</f>
        <v>2.1628119999999997</v>
      </c>
      <c r="AK3018" s="179">
        <f t="shared" si="374"/>
        <v>0</v>
      </c>
      <c r="AL3018" s="35">
        <f>'ZE Download'!Y445/1000</f>
        <v>62.717312</v>
      </c>
      <c r="AM3018" s="35"/>
      <c r="AN3018" s="28"/>
      <c r="AQ3018" s="24">
        <f t="shared" si="369"/>
        <v>2038.9700189999996</v>
      </c>
      <c r="AS3018" s="47">
        <f t="shared" si="375"/>
        <v>255.55</v>
      </c>
      <c r="AU3018" s="20">
        <f t="shared" ref="AU3018:AU3081" si="381">AS3018+AQ3018</f>
        <v>2294.5200189999996</v>
      </c>
      <c r="AW3018" s="20">
        <f t="shared" si="377"/>
        <v>23.703272000000197</v>
      </c>
      <c r="AY3018" s="58">
        <v>40</v>
      </c>
    </row>
    <row r="3019" spans="1:51" x14ac:dyDescent="0.25">
      <c r="A3019" t="str">
        <f>VLOOKUP($B3019,'Cushing Balance'!$C$2:$E$500,3,TRUE)</f>
        <v>422017</v>
      </c>
      <c r="B3019" s="38">
        <v>43030</v>
      </c>
      <c r="C3019" s="32"/>
      <c r="D3019" s="136">
        <f>'ZE Download'!B446/1000</f>
        <v>338.07304200000004</v>
      </c>
      <c r="E3019" s="179">
        <f>'ZE Download'!C446/1000</f>
        <v>103.74227099999999</v>
      </c>
      <c r="F3019" s="179">
        <f>'ZE Download'!D446/1000</f>
        <v>465.89616699999999</v>
      </c>
      <c r="G3019" s="28"/>
      <c r="H3019" s="179">
        <f>'ZE Download'!E446/1000</f>
        <v>91.320645999999996</v>
      </c>
      <c r="I3019" s="179">
        <f>'ZE Download'!F446/1000</f>
        <v>31.541499999999999</v>
      </c>
      <c r="J3019" s="179">
        <f>'ZE Download'!G446/1000</f>
        <v>235.574375</v>
      </c>
      <c r="K3019" s="179">
        <f>'ZE Download'!H446/1000</f>
        <v>34.163353999999998</v>
      </c>
      <c r="L3019" s="179">
        <f>'ZE Download'!I446/1000</f>
        <v>31.925187999999999</v>
      </c>
      <c r="M3019" s="180">
        <f t="shared" si="378"/>
        <v>414.17058299999997</v>
      </c>
      <c r="N3019" s="179">
        <f>'ZE Download'!K446/1000</f>
        <v>97.546188000000001</v>
      </c>
      <c r="O3019" s="179">
        <f>'ZE Download'!L446/1000</f>
        <v>46.582000000000001</v>
      </c>
      <c r="P3019" s="179">
        <f>'ZE Download'!M446/1000</f>
        <v>158.897458</v>
      </c>
      <c r="Q3019" s="179">
        <f>'ZE Download'!N446/1000</f>
        <v>8.6007499999999997</v>
      </c>
      <c r="R3019" s="179">
        <f>'ZE Download'!P446/1000</f>
        <v>41.242457999999999</v>
      </c>
      <c r="S3019" s="180">
        <f>'ZE Download'!J446/1000</f>
        <v>414.17058299999997</v>
      </c>
      <c r="T3019" s="180">
        <f>-'ZE Download'!Z446/1000</f>
        <v>0</v>
      </c>
      <c r="V3019" s="24">
        <f t="shared" si="379"/>
        <v>2099.2759800000003</v>
      </c>
      <c r="X3019" s="5">
        <f t="shared" si="370"/>
        <v>77.899999999999991</v>
      </c>
      <c r="Z3019" s="20">
        <f t="shared" si="380"/>
        <v>2177.1759800000004</v>
      </c>
      <c r="AA3019" s="59">
        <f t="shared" si="376"/>
        <v>43030</v>
      </c>
      <c r="AB3019" s="136">
        <f>'ZE Download'!Q446/1000</f>
        <v>176.33239600000002</v>
      </c>
      <c r="AC3019" s="179">
        <f>'ZE Download'!R446/1000</f>
        <v>279.23614600000002</v>
      </c>
      <c r="AD3019" s="179">
        <f>'ZE Download'!S446/1000</f>
        <v>439.81393800000001</v>
      </c>
      <c r="AE3019" s="179">
        <f>'ZE Download'!T446/1000</f>
        <v>587.84024999999997</v>
      </c>
      <c r="AF3019" s="179">
        <f>'ZE Download'!U446/1000</f>
        <v>200.39952100000002</v>
      </c>
      <c r="AG3019" s="179">
        <f>'ZE Download'!V446/1000</f>
        <v>32.802707999999996</v>
      </c>
      <c r="AH3019" s="179">
        <f>'ZE Download'!W446/1000</f>
        <v>148.971</v>
      </c>
      <c r="AI3019" s="28">
        <f t="shared" si="371"/>
        <v>0</v>
      </c>
      <c r="AJ3019" s="179">
        <f>'ZE Download'!X446/1000</f>
        <v>0.97854200000000002</v>
      </c>
      <c r="AK3019" s="179">
        <f t="shared" si="374"/>
        <v>0</v>
      </c>
      <c r="AL3019" s="35">
        <f>'ZE Download'!Y446/1000</f>
        <v>5.8884379999999998</v>
      </c>
      <c r="AM3019" s="35"/>
      <c r="AN3019" s="28"/>
      <c r="AQ3019" s="24">
        <f t="shared" ref="AQ3019:AQ3082" si="382">SUM(AB3019:AO3019)</f>
        <v>1872.262939</v>
      </c>
      <c r="AS3019" s="47">
        <f t="shared" si="375"/>
        <v>255.55</v>
      </c>
      <c r="AU3019" s="20">
        <f t="shared" si="381"/>
        <v>2127.8129389999999</v>
      </c>
      <c r="AW3019" s="20">
        <f t="shared" si="377"/>
        <v>89.363041000000521</v>
      </c>
      <c r="AY3019" s="58">
        <v>40</v>
      </c>
    </row>
    <row r="3020" spans="1:51" x14ac:dyDescent="0.25">
      <c r="A3020" t="str">
        <f>VLOOKUP($B3020,'Cushing Balance'!$C$2:$E$500,3,TRUE)</f>
        <v>422017</v>
      </c>
      <c r="B3020" s="38">
        <v>43031</v>
      </c>
      <c r="C3020" s="32"/>
      <c r="D3020" s="136">
        <f>'ZE Download'!B447/1000</f>
        <v>375.06964600000003</v>
      </c>
      <c r="E3020" s="179">
        <f>'ZE Download'!C447/1000</f>
        <v>173.975562</v>
      </c>
      <c r="F3020" s="179">
        <f>'ZE Download'!D447/1000</f>
        <v>482.325917</v>
      </c>
      <c r="G3020" s="28"/>
      <c r="H3020" s="179">
        <f>'ZE Download'!E447/1000</f>
        <v>115.60647900000001</v>
      </c>
      <c r="I3020" s="179">
        <f>'ZE Download'!F447/1000</f>
        <v>6.3811249999999999</v>
      </c>
      <c r="J3020" s="179">
        <f>'ZE Download'!G447/1000</f>
        <v>266.15156199999996</v>
      </c>
      <c r="K3020" s="179">
        <f>'ZE Download'!H447/1000</f>
        <v>39.465771000000004</v>
      </c>
      <c r="L3020" s="179">
        <f>'ZE Download'!I447/1000</f>
        <v>31.619312000000001</v>
      </c>
      <c r="M3020" s="180">
        <f t="shared" si="378"/>
        <v>331.773146</v>
      </c>
      <c r="N3020" s="179">
        <f>'ZE Download'!K447/1000</f>
        <v>98.191312000000011</v>
      </c>
      <c r="O3020" s="179">
        <f>'ZE Download'!L447/1000</f>
        <v>52.133978999999997</v>
      </c>
      <c r="P3020" s="179">
        <f>'ZE Download'!M447/1000</f>
        <v>84.308645999999996</v>
      </c>
      <c r="Q3020" s="179">
        <f>'ZE Download'!N447/1000</f>
        <v>5.6456460000000002</v>
      </c>
      <c r="R3020" s="179">
        <f>'ZE Download'!P447/1000</f>
        <v>47.774208000000002</v>
      </c>
      <c r="S3020" s="180">
        <f>'ZE Download'!J447/1000</f>
        <v>331.773146</v>
      </c>
      <c r="T3020" s="180">
        <f>-'ZE Download'!Z447/1000</f>
        <v>0</v>
      </c>
      <c r="V3020" s="24">
        <f t="shared" si="379"/>
        <v>2110.4223109999998</v>
      </c>
      <c r="X3020" s="5">
        <f t="shared" si="370"/>
        <v>77.899999999999991</v>
      </c>
      <c r="Z3020" s="20">
        <f t="shared" si="380"/>
        <v>2188.3223109999999</v>
      </c>
      <c r="AA3020" s="59">
        <f t="shared" si="376"/>
        <v>43031</v>
      </c>
      <c r="AB3020" s="136">
        <f>'ZE Download'!Q447/1000</f>
        <v>169.73583300000001</v>
      </c>
      <c r="AC3020" s="179">
        <f>'ZE Download'!R447/1000</f>
        <v>366.97393800000003</v>
      </c>
      <c r="AD3020" s="179">
        <f>'ZE Download'!S447/1000</f>
        <v>452.16956199999998</v>
      </c>
      <c r="AE3020" s="179">
        <f>'ZE Download'!T447/1000</f>
        <v>546.05627099999992</v>
      </c>
      <c r="AF3020" s="179">
        <f>'ZE Download'!U447/1000</f>
        <v>211.741479</v>
      </c>
      <c r="AG3020" s="179">
        <f>'ZE Download'!V447/1000</f>
        <v>32.418478999999998</v>
      </c>
      <c r="AH3020" s="179">
        <f>'ZE Download'!W447/1000</f>
        <v>139.23343800000001</v>
      </c>
      <c r="AI3020" s="28">
        <f t="shared" si="371"/>
        <v>0</v>
      </c>
      <c r="AJ3020" s="179">
        <f>'ZE Download'!X447/1000</f>
        <v>2.4747710000000001</v>
      </c>
      <c r="AK3020" s="179">
        <f t="shared" si="374"/>
        <v>0</v>
      </c>
      <c r="AL3020" s="35">
        <f>'ZE Download'!Y447/1000</f>
        <v>0</v>
      </c>
      <c r="AM3020" s="35"/>
      <c r="AN3020" s="28"/>
      <c r="AQ3020" s="24">
        <f t="shared" si="382"/>
        <v>1920.8037709999999</v>
      </c>
      <c r="AS3020" s="47">
        <f t="shared" si="375"/>
        <v>255.55</v>
      </c>
      <c r="AU3020" s="20">
        <f t="shared" si="381"/>
        <v>2176.3537710000001</v>
      </c>
      <c r="AW3020" s="20">
        <f t="shared" si="377"/>
        <v>51.968539999999848</v>
      </c>
      <c r="AY3020" s="58">
        <v>40</v>
      </c>
    </row>
    <row r="3021" spans="1:51" x14ac:dyDescent="0.25">
      <c r="A3021" t="str">
        <f>VLOOKUP($B3021,'Cushing Balance'!$C$2:$E$500,3,TRUE)</f>
        <v>422017</v>
      </c>
      <c r="B3021" s="38">
        <v>43032</v>
      </c>
      <c r="C3021" s="32"/>
      <c r="D3021" s="136">
        <f>'ZE Download'!B448/1000</f>
        <v>82.393874999999994</v>
      </c>
      <c r="E3021" s="179">
        <f>'ZE Download'!C448/1000</f>
        <v>162.58518799999999</v>
      </c>
      <c r="F3021" s="179">
        <f>'ZE Download'!D448/1000</f>
        <v>483.93847899999997</v>
      </c>
      <c r="G3021" s="28"/>
      <c r="H3021" s="179">
        <f>'ZE Download'!E448/1000</f>
        <v>97.560082999999992</v>
      </c>
      <c r="I3021" s="179">
        <f>'ZE Download'!F448/1000</f>
        <v>71.224104000000011</v>
      </c>
      <c r="J3021" s="179">
        <f>'ZE Download'!G448/1000</f>
        <v>276.69910399999998</v>
      </c>
      <c r="K3021" s="179">
        <f>'ZE Download'!H448/1000</f>
        <v>56.388396</v>
      </c>
      <c r="L3021" s="179">
        <f>'ZE Download'!I448/1000</f>
        <v>32.009957999999997</v>
      </c>
      <c r="M3021" s="180">
        <f t="shared" si="378"/>
        <v>402.72408300000001</v>
      </c>
      <c r="N3021" s="179">
        <f>'ZE Download'!K448/1000</f>
        <v>98.117625000000004</v>
      </c>
      <c r="O3021" s="179">
        <f>'ZE Download'!L448/1000</f>
        <v>48.291021000000001</v>
      </c>
      <c r="P3021" s="179">
        <f>'ZE Download'!M448/1000</f>
        <v>113.79877099999999</v>
      </c>
      <c r="Q3021" s="179">
        <f>'ZE Download'!N448/1000</f>
        <v>6.1375420000000007</v>
      </c>
      <c r="R3021" s="179">
        <f>'ZE Download'!P448/1000</f>
        <v>46.718229000000001</v>
      </c>
      <c r="S3021" s="180">
        <f>'ZE Download'!J448/1000</f>
        <v>402.72408300000001</v>
      </c>
      <c r="T3021" s="180">
        <f>-'ZE Download'!Z448/1000</f>
        <v>0</v>
      </c>
      <c r="V3021" s="24">
        <f t="shared" si="379"/>
        <v>1978.5864580000002</v>
      </c>
      <c r="X3021" s="5">
        <f t="shared" ref="X3021:X3084" si="383">82*0.95</f>
        <v>77.899999999999991</v>
      </c>
      <c r="Z3021" s="20">
        <f t="shared" si="380"/>
        <v>2056.4864580000003</v>
      </c>
      <c r="AA3021" s="59">
        <f t="shared" si="376"/>
        <v>43032</v>
      </c>
      <c r="AB3021" s="136">
        <f>'ZE Download'!Q448/1000</f>
        <v>176.69475</v>
      </c>
      <c r="AC3021" s="179">
        <f>'ZE Download'!R448/1000</f>
        <v>313.94041700000002</v>
      </c>
      <c r="AD3021" s="179">
        <f>'ZE Download'!S448/1000</f>
        <v>452.19900000000001</v>
      </c>
      <c r="AE3021" s="179">
        <f>'ZE Download'!T448/1000</f>
        <v>251.28841699999998</v>
      </c>
      <c r="AF3021" s="179">
        <f>'ZE Download'!U448/1000</f>
        <v>221.931521</v>
      </c>
      <c r="AG3021" s="179">
        <f>'ZE Download'!V448/1000</f>
        <v>28.999896</v>
      </c>
      <c r="AH3021" s="179">
        <f>'ZE Download'!W448/1000</f>
        <v>151.074354</v>
      </c>
      <c r="AI3021" s="28">
        <f t="shared" si="371"/>
        <v>0</v>
      </c>
      <c r="AJ3021" s="179">
        <f>'ZE Download'!X448/1000</f>
        <v>1.7945</v>
      </c>
      <c r="AK3021" s="179">
        <f t="shared" si="374"/>
        <v>0</v>
      </c>
      <c r="AL3021" s="35">
        <f>'ZE Download'!Y448/1000</f>
        <v>71.395645999999999</v>
      </c>
      <c r="AM3021" s="35"/>
      <c r="AN3021" s="28"/>
      <c r="AQ3021" s="24">
        <f t="shared" si="382"/>
        <v>1669.318501</v>
      </c>
      <c r="AS3021" s="47">
        <f t="shared" si="375"/>
        <v>255.55</v>
      </c>
      <c r="AU3021" s="20">
        <f t="shared" si="381"/>
        <v>1924.8685009999999</v>
      </c>
      <c r="AW3021" s="20">
        <f t="shared" si="377"/>
        <v>171.61795700000039</v>
      </c>
      <c r="AY3021" s="58">
        <v>40</v>
      </c>
    </row>
    <row r="3022" spans="1:51" x14ac:dyDescent="0.25">
      <c r="A3022" t="str">
        <f>VLOOKUP($B3022,'Cushing Balance'!$C$2:$E$500,3,TRUE)</f>
        <v>422017</v>
      </c>
      <c r="B3022" s="38">
        <v>43033</v>
      </c>
      <c r="C3022" s="32"/>
      <c r="D3022" s="136">
        <f>'ZE Download'!B449/1000</f>
        <v>86.677832999999993</v>
      </c>
      <c r="E3022" s="179">
        <f>'ZE Download'!C449/1000</f>
        <v>141.88083300000002</v>
      </c>
      <c r="F3022" s="179">
        <f>'ZE Download'!D449/1000</f>
        <v>329.25700000000001</v>
      </c>
      <c r="G3022" s="28"/>
      <c r="H3022" s="179">
        <f>'ZE Download'!E449/1000</f>
        <v>90.805499999999995</v>
      </c>
      <c r="I3022" s="179">
        <f>'ZE Download'!F449/1000</f>
        <v>31.950688</v>
      </c>
      <c r="J3022" s="179">
        <f>'ZE Download'!G449/1000</f>
        <v>179.713292</v>
      </c>
      <c r="K3022" s="179">
        <f>'ZE Download'!H449/1000</f>
        <v>58.317458000000002</v>
      </c>
      <c r="L3022" s="179">
        <f>'ZE Download'!I449/1000</f>
        <v>32.644520999999997</v>
      </c>
      <c r="M3022" s="180">
        <f t="shared" si="378"/>
        <v>346.26389599999999</v>
      </c>
      <c r="N3022" s="179">
        <f>'ZE Download'!K449/1000</f>
        <v>98.191374999999994</v>
      </c>
      <c r="O3022" s="179">
        <f>'ZE Download'!L449/1000</f>
        <v>49.954188000000002</v>
      </c>
      <c r="P3022" s="179">
        <f>'ZE Download'!M449/1000</f>
        <v>97.341082999999998</v>
      </c>
      <c r="Q3022" s="179">
        <f>'ZE Download'!N449/1000</f>
        <v>7.7681880000000003</v>
      </c>
      <c r="R3022" s="179">
        <f>'ZE Download'!P449/1000</f>
        <v>51.684417000000003</v>
      </c>
      <c r="S3022" s="180">
        <f>'ZE Download'!J449/1000</f>
        <v>346.26389599999999</v>
      </c>
      <c r="T3022" s="180">
        <f>-'ZE Download'!Z449/1000</f>
        <v>0</v>
      </c>
      <c r="V3022" s="24">
        <f t="shared" si="379"/>
        <v>1602.4502719999996</v>
      </c>
      <c r="X3022" s="5">
        <f t="shared" si="383"/>
        <v>77.899999999999991</v>
      </c>
      <c r="Z3022" s="20">
        <f t="shared" si="380"/>
        <v>1680.3502719999997</v>
      </c>
      <c r="AA3022" s="59">
        <f t="shared" si="376"/>
        <v>43033</v>
      </c>
      <c r="AB3022" s="136">
        <f>'ZE Download'!Q449/1000</f>
        <v>140.394938</v>
      </c>
      <c r="AC3022" s="179">
        <f>'ZE Download'!R449/1000</f>
        <v>328.42325</v>
      </c>
      <c r="AD3022" s="179">
        <f>'ZE Download'!S449/1000</f>
        <v>411.52672899999999</v>
      </c>
      <c r="AE3022" s="179">
        <f>'ZE Download'!T449/1000</f>
        <v>503.06122899999997</v>
      </c>
      <c r="AF3022" s="179">
        <f>'ZE Download'!U449/1000</f>
        <v>201.303</v>
      </c>
      <c r="AG3022" s="179">
        <f>'ZE Download'!V449/1000</f>
        <v>10.792458</v>
      </c>
      <c r="AH3022" s="179">
        <f>'ZE Download'!W449/1000</f>
        <v>155.718896</v>
      </c>
      <c r="AI3022" s="28">
        <f t="shared" si="371"/>
        <v>0</v>
      </c>
      <c r="AJ3022" s="179">
        <f>'ZE Download'!X449/1000</f>
        <v>2.6885620000000001</v>
      </c>
      <c r="AK3022" s="179">
        <f t="shared" si="374"/>
        <v>0</v>
      </c>
      <c r="AL3022" s="35">
        <f>'ZE Download'!Y449/1000</f>
        <v>81.872645999999989</v>
      </c>
      <c r="AM3022" s="35"/>
      <c r="AN3022" s="28"/>
      <c r="AQ3022" s="24">
        <f t="shared" si="382"/>
        <v>1835.7817079999998</v>
      </c>
      <c r="AS3022" s="47">
        <f t="shared" si="375"/>
        <v>255.55</v>
      </c>
      <c r="AU3022" s="20">
        <f t="shared" si="381"/>
        <v>2091.3317079999997</v>
      </c>
      <c r="AW3022" s="20">
        <f t="shared" si="377"/>
        <v>-370.98143600000003</v>
      </c>
      <c r="AY3022" s="58">
        <v>40</v>
      </c>
    </row>
    <row r="3023" spans="1:51" x14ac:dyDescent="0.25">
      <c r="A3023" t="str">
        <f>VLOOKUP($B3023,'Cushing Balance'!$C$2:$E$500,3,TRUE)</f>
        <v>422017</v>
      </c>
      <c r="B3023" s="38">
        <v>43034</v>
      </c>
      <c r="C3023" s="32"/>
      <c r="D3023" s="136">
        <f>'ZE Download'!B450/1000</f>
        <v>558.45127099999991</v>
      </c>
      <c r="E3023" s="179">
        <f>'ZE Download'!C450/1000</f>
        <v>127.03589599999999</v>
      </c>
      <c r="F3023" s="179">
        <f>'ZE Download'!D450/1000</f>
        <v>480.54383300000001</v>
      </c>
      <c r="G3023" s="28"/>
      <c r="H3023" s="179">
        <f>'ZE Download'!E450/1000</f>
        <v>86.054000000000002</v>
      </c>
      <c r="I3023" s="179">
        <f>'ZE Download'!F450/1000</f>
        <v>43.585270999999999</v>
      </c>
      <c r="J3023" s="179">
        <f>'ZE Download'!G450/1000</f>
        <v>277.43104199999999</v>
      </c>
      <c r="K3023" s="179">
        <f>'ZE Download'!H450/1000</f>
        <v>56.245728999999997</v>
      </c>
      <c r="L3023" s="179">
        <f>'ZE Download'!I450/1000</f>
        <v>32.785582999999995</v>
      </c>
      <c r="M3023" s="180">
        <f t="shared" si="378"/>
        <v>303.40145799999999</v>
      </c>
      <c r="N3023" s="179">
        <f>'ZE Download'!K450/1000</f>
        <v>102.168458</v>
      </c>
      <c r="O3023" s="179">
        <f>'ZE Download'!L450/1000</f>
        <v>32.063249999999996</v>
      </c>
      <c r="P3023" s="179">
        <f>'ZE Download'!M450/1000</f>
        <v>83.992999999999995</v>
      </c>
      <c r="Q3023" s="179">
        <f>'ZE Download'!N450/1000</f>
        <v>6.2600829999999998</v>
      </c>
      <c r="R3023" s="179">
        <f>'ZE Download'!P450/1000</f>
        <v>11.105271</v>
      </c>
      <c r="S3023" s="180">
        <f>'ZE Download'!J450/1000</f>
        <v>303.40145799999999</v>
      </c>
      <c r="T3023" s="180">
        <f>-'ZE Download'!Z450/1000</f>
        <v>0</v>
      </c>
      <c r="V3023" s="24">
        <f t="shared" si="379"/>
        <v>2201.1241450000002</v>
      </c>
      <c r="X3023" s="5">
        <f t="shared" si="383"/>
        <v>77.899999999999991</v>
      </c>
      <c r="Z3023" s="20">
        <f t="shared" si="380"/>
        <v>2279.0241450000003</v>
      </c>
      <c r="AA3023" s="59">
        <f t="shared" si="376"/>
        <v>43034</v>
      </c>
      <c r="AB3023" s="136">
        <f>'ZE Download'!Q450/1000</f>
        <v>149.604625</v>
      </c>
      <c r="AC3023" s="179">
        <f>'ZE Download'!R450/1000</f>
        <v>305.28308299999998</v>
      </c>
      <c r="AD3023" s="179">
        <f>'ZE Download'!S450/1000</f>
        <v>452.71114599999999</v>
      </c>
      <c r="AE3023" s="179">
        <f>'ZE Download'!T450/1000</f>
        <v>574.12662499999999</v>
      </c>
      <c r="AF3023" s="179">
        <f>'ZE Download'!U450/1000</f>
        <v>223.076583</v>
      </c>
      <c r="AG3023" s="179">
        <f>'ZE Download'!V450/1000</f>
        <v>0</v>
      </c>
      <c r="AH3023" s="179">
        <f>'ZE Download'!W450/1000</f>
        <v>134.32110399999999</v>
      </c>
      <c r="AI3023" s="28">
        <f t="shared" si="371"/>
        <v>0</v>
      </c>
      <c r="AJ3023" s="179">
        <f>'ZE Download'!X450/1000</f>
        <v>2.7868119999999998</v>
      </c>
      <c r="AK3023" s="179">
        <f t="shared" si="374"/>
        <v>0</v>
      </c>
      <c r="AL3023" s="35">
        <f>'ZE Download'!Y450/1000</f>
        <v>8.3470420000000001</v>
      </c>
      <c r="AM3023" s="35"/>
      <c r="AN3023" s="28"/>
      <c r="AQ3023" s="24">
        <f t="shared" si="382"/>
        <v>1850.25702</v>
      </c>
      <c r="AS3023" s="47">
        <f t="shared" si="375"/>
        <v>255.55</v>
      </c>
      <c r="AU3023" s="20">
        <f t="shared" si="381"/>
        <v>2105.8070200000002</v>
      </c>
      <c r="AW3023" s="20">
        <f t="shared" si="377"/>
        <v>213.21712500000012</v>
      </c>
      <c r="AY3023" s="58">
        <v>40</v>
      </c>
    </row>
    <row r="3024" spans="1:51" x14ac:dyDescent="0.25">
      <c r="A3024" t="str">
        <f>VLOOKUP($B3024,'Cushing Balance'!$C$2:$E$500,3,TRUE)</f>
        <v>422017</v>
      </c>
      <c r="B3024" s="38">
        <v>43035</v>
      </c>
      <c r="C3024" s="32"/>
      <c r="D3024" s="136">
        <f>'ZE Download'!B451/1000</f>
        <v>418.86535399999997</v>
      </c>
      <c r="E3024" s="179">
        <f>'ZE Download'!C451/1000</f>
        <v>135.93827100000001</v>
      </c>
      <c r="F3024" s="179">
        <f>'ZE Download'!D451/1000</f>
        <v>481.74791700000003</v>
      </c>
      <c r="G3024" s="28"/>
      <c r="H3024" s="179">
        <f>'ZE Download'!E451/1000</f>
        <v>85.255832999999996</v>
      </c>
      <c r="I3024" s="179">
        <f>'ZE Download'!F451/1000</f>
        <v>67.352249999999998</v>
      </c>
      <c r="J3024" s="179">
        <f>'ZE Download'!G451/1000</f>
        <v>252.69920800000003</v>
      </c>
      <c r="K3024" s="179">
        <f>'ZE Download'!H451/1000</f>
        <v>68.377291999999997</v>
      </c>
      <c r="L3024" s="179">
        <f>'ZE Download'!I451/1000</f>
        <v>32.262979000000001</v>
      </c>
      <c r="M3024" s="180">
        <f t="shared" si="378"/>
        <v>402.481875</v>
      </c>
      <c r="N3024" s="179">
        <f>'ZE Download'!K451/1000</f>
        <v>90.147895999999989</v>
      </c>
      <c r="O3024" s="179">
        <f>'ZE Download'!L451/1000</f>
        <v>48.450875000000003</v>
      </c>
      <c r="P3024" s="179">
        <f>'ZE Download'!M451/1000</f>
        <v>132.91647899999998</v>
      </c>
      <c r="Q3024" s="179">
        <f>'ZE Download'!N451/1000</f>
        <v>9.6732289999999992</v>
      </c>
      <c r="R3024" s="179">
        <f>'ZE Download'!P451/1000</f>
        <v>0</v>
      </c>
      <c r="S3024" s="180">
        <f>'ZE Download'!J451/1000</f>
        <v>402.481875</v>
      </c>
      <c r="T3024" s="180">
        <f>-'ZE Download'!Z451/1000</f>
        <v>0</v>
      </c>
      <c r="V3024" s="24">
        <f t="shared" si="379"/>
        <v>2226.1694579999998</v>
      </c>
      <c r="X3024" s="5">
        <f t="shared" si="383"/>
        <v>77.899999999999991</v>
      </c>
      <c r="Z3024" s="20">
        <f t="shared" si="380"/>
        <v>2304.0694579999999</v>
      </c>
      <c r="AA3024" s="59">
        <f t="shared" si="376"/>
        <v>43035</v>
      </c>
      <c r="AB3024" s="136">
        <f>'ZE Download'!Q451/1000</f>
        <v>141.244708</v>
      </c>
      <c r="AC3024" s="179">
        <f>'ZE Download'!R451/1000</f>
        <v>256.757271</v>
      </c>
      <c r="AD3024" s="179">
        <f>'ZE Download'!S451/1000</f>
        <v>440.60004200000003</v>
      </c>
      <c r="AE3024" s="179">
        <f>'ZE Download'!T451/1000</f>
        <v>601.87324999999998</v>
      </c>
      <c r="AF3024" s="179">
        <f>'ZE Download'!U451/1000</f>
        <v>221.36754199999999</v>
      </c>
      <c r="AG3024" s="179">
        <f>'ZE Download'!V451/1000</f>
        <v>0</v>
      </c>
      <c r="AH3024" s="179">
        <f>'ZE Download'!W451/1000</f>
        <v>147.531812</v>
      </c>
      <c r="AI3024" s="28">
        <f t="shared" si="371"/>
        <v>0</v>
      </c>
      <c r="AJ3024" s="179">
        <f>'ZE Download'!X451/1000</f>
        <v>1.355021</v>
      </c>
      <c r="AK3024" s="179">
        <f t="shared" si="374"/>
        <v>0</v>
      </c>
      <c r="AL3024" s="35">
        <f>'ZE Download'!Y451/1000</f>
        <v>9.2417920000000002</v>
      </c>
      <c r="AM3024" s="35"/>
      <c r="AN3024" s="28"/>
      <c r="AQ3024" s="24">
        <f t="shared" si="382"/>
        <v>1819.971438</v>
      </c>
      <c r="AS3024" s="47">
        <f t="shared" si="375"/>
        <v>255.55</v>
      </c>
      <c r="AU3024" s="20">
        <f t="shared" si="381"/>
        <v>2075.5214380000002</v>
      </c>
      <c r="AW3024" s="20">
        <f t="shared" si="377"/>
        <v>288.54801999999972</v>
      </c>
      <c r="AY3024" s="58">
        <v>60</v>
      </c>
    </row>
    <row r="3025" spans="1:51" x14ac:dyDescent="0.25">
      <c r="A3025" t="str">
        <f>VLOOKUP($B3025,'Cushing Balance'!$C$2:$E$500,3,TRUE)</f>
        <v>432017</v>
      </c>
      <c r="B3025" s="38">
        <v>43036</v>
      </c>
      <c r="C3025" s="32"/>
      <c r="D3025" s="136">
        <f>'ZE Download'!B452/1000</f>
        <v>601.151208</v>
      </c>
      <c r="E3025" s="179">
        <f>'ZE Download'!C452/1000</f>
        <v>113.66477099999999</v>
      </c>
      <c r="F3025" s="179">
        <f>'ZE Download'!D452/1000</f>
        <v>480.383396</v>
      </c>
      <c r="G3025" s="28"/>
      <c r="H3025" s="179">
        <f>'ZE Download'!E452/1000</f>
        <v>85.458812000000009</v>
      </c>
      <c r="I3025" s="179">
        <f>'ZE Download'!F452/1000</f>
        <v>45.756500000000003</v>
      </c>
      <c r="J3025" s="179">
        <f>'ZE Download'!G452/1000</f>
        <v>261.19741699999997</v>
      </c>
      <c r="K3025" s="179">
        <f>'ZE Download'!H452/1000</f>
        <v>66.500332999999998</v>
      </c>
      <c r="L3025" s="179">
        <f>'ZE Download'!I452/1000</f>
        <v>32.499853999999999</v>
      </c>
      <c r="M3025" s="180">
        <f t="shared" si="378"/>
        <v>384.26166699999999</v>
      </c>
      <c r="N3025" s="179">
        <f>'ZE Download'!K452/1000</f>
        <v>93.295645999999991</v>
      </c>
      <c r="O3025" s="179">
        <f>'ZE Download'!L452/1000</f>
        <v>47.019041999999999</v>
      </c>
      <c r="P3025" s="179">
        <f>'ZE Download'!M452/1000</f>
        <v>184.07610399999999</v>
      </c>
      <c r="Q3025" s="179">
        <f>'ZE Download'!N452/1000</f>
        <v>10.350771</v>
      </c>
      <c r="R3025" s="179">
        <f>'ZE Download'!P452/1000</f>
        <v>0</v>
      </c>
      <c r="S3025" s="180">
        <f>'ZE Download'!J452/1000</f>
        <v>384.26166699999999</v>
      </c>
      <c r="T3025" s="180">
        <f>-'ZE Download'!Z452/1000</f>
        <v>0</v>
      </c>
      <c r="V3025" s="24">
        <f t="shared" si="379"/>
        <v>2405.6155209999993</v>
      </c>
      <c r="X3025" s="5">
        <f t="shared" si="383"/>
        <v>77.899999999999991</v>
      </c>
      <c r="Z3025" s="20">
        <f t="shared" si="380"/>
        <v>2483.5155209999994</v>
      </c>
      <c r="AA3025" s="59">
        <f t="shared" si="376"/>
        <v>43036</v>
      </c>
      <c r="AB3025" s="136">
        <f>'ZE Download'!Q452/1000</f>
        <v>152.844604</v>
      </c>
      <c r="AC3025" s="179">
        <f>'ZE Download'!R452/1000</f>
        <v>354.61352099999999</v>
      </c>
      <c r="AD3025" s="179">
        <f>'ZE Download'!S452/1000</f>
        <v>458.87606199999999</v>
      </c>
      <c r="AE3025" s="179">
        <f>'ZE Download'!T452/1000</f>
        <v>427.09758299999999</v>
      </c>
      <c r="AF3025" s="179">
        <f>'ZE Download'!U452/1000</f>
        <v>218.61781200000001</v>
      </c>
      <c r="AG3025" s="179">
        <f>'ZE Download'!V452/1000</f>
        <v>0</v>
      </c>
      <c r="AH3025" s="179">
        <f>'ZE Download'!W452/1000</f>
        <v>140.51458300000002</v>
      </c>
      <c r="AI3025" s="28">
        <f t="shared" si="371"/>
        <v>0</v>
      </c>
      <c r="AJ3025" s="179">
        <f>'ZE Download'!X452/1000</f>
        <v>0.53866700000000001</v>
      </c>
      <c r="AK3025" s="179">
        <f t="shared" si="374"/>
        <v>0</v>
      </c>
      <c r="AL3025" s="35">
        <f>'ZE Download'!Y452/1000</f>
        <v>98.755938</v>
      </c>
      <c r="AM3025" s="35"/>
      <c r="AN3025" s="28"/>
      <c r="AQ3025" s="24">
        <f t="shared" si="382"/>
        <v>1851.8587699999998</v>
      </c>
      <c r="AS3025" s="47">
        <f t="shared" si="375"/>
        <v>255.55</v>
      </c>
      <c r="AU3025" s="20">
        <f t="shared" si="381"/>
        <v>2107.40877</v>
      </c>
      <c r="AW3025" s="20">
        <f t="shared" si="377"/>
        <v>436.10675099999935</v>
      </c>
      <c r="AY3025" s="58">
        <v>60</v>
      </c>
    </row>
    <row r="3026" spans="1:51" x14ac:dyDescent="0.25">
      <c r="A3026" t="str">
        <f>VLOOKUP($B3026,'Cushing Balance'!$C$2:$E$500,3,TRUE)</f>
        <v>432017</v>
      </c>
      <c r="B3026" s="38">
        <v>43037</v>
      </c>
      <c r="C3026" s="32"/>
      <c r="D3026" s="136">
        <f>'ZE Download'!B453/1000</f>
        <v>367.12143800000001</v>
      </c>
      <c r="E3026" s="179">
        <f>'ZE Download'!C453/1000</f>
        <v>107.700542</v>
      </c>
      <c r="F3026" s="179">
        <f>'ZE Download'!D453/1000</f>
        <v>479.37072899999998</v>
      </c>
      <c r="G3026" s="28"/>
      <c r="H3026" s="179">
        <f>'ZE Download'!E453/1000</f>
        <v>90.793645999999995</v>
      </c>
      <c r="I3026" s="179">
        <f>'ZE Download'!F453/1000</f>
        <v>45.759250000000002</v>
      </c>
      <c r="J3026" s="179">
        <f>'ZE Download'!G453/1000</f>
        <v>268.29052100000001</v>
      </c>
      <c r="K3026" s="179">
        <f>'ZE Download'!H453/1000</f>
        <v>58.517541999999999</v>
      </c>
      <c r="L3026" s="179">
        <f>'ZE Download'!I453/1000</f>
        <v>32.996271</v>
      </c>
      <c r="M3026" s="180">
        <f t="shared" si="378"/>
        <v>427.34922899999998</v>
      </c>
      <c r="N3026" s="179">
        <f>'ZE Download'!K453/1000</f>
        <v>94.573333000000005</v>
      </c>
      <c r="O3026" s="179">
        <f>'ZE Download'!L453/1000</f>
        <v>47.935042000000003</v>
      </c>
      <c r="P3026" s="179">
        <f>'ZE Download'!M453/1000</f>
        <v>114.21662499999999</v>
      </c>
      <c r="Q3026" s="179">
        <f>'ZE Download'!N453/1000</f>
        <v>10.787188</v>
      </c>
      <c r="R3026" s="179">
        <f>'ZE Download'!P453/1000</f>
        <v>0</v>
      </c>
      <c r="S3026" s="180">
        <f>'ZE Download'!J453/1000</f>
        <v>427.34922899999998</v>
      </c>
      <c r="T3026" s="180">
        <f>-'ZE Download'!Z453/1000</f>
        <v>0</v>
      </c>
      <c r="V3026" s="24">
        <f t="shared" si="379"/>
        <v>2145.4113559999996</v>
      </c>
      <c r="X3026" s="5">
        <f t="shared" si="383"/>
        <v>77.899999999999991</v>
      </c>
      <c r="Z3026" s="20">
        <f t="shared" si="380"/>
        <v>2223.3113559999997</v>
      </c>
      <c r="AA3026" s="59">
        <f t="shared" si="376"/>
        <v>43037</v>
      </c>
      <c r="AB3026" s="136">
        <f>'ZE Download'!Q453/1000</f>
        <v>151.57891699999999</v>
      </c>
      <c r="AC3026" s="179">
        <f>'ZE Download'!R453/1000</f>
        <v>384.05918800000001</v>
      </c>
      <c r="AD3026" s="179">
        <f>'ZE Download'!S453/1000</f>
        <v>452.89181199999996</v>
      </c>
      <c r="AE3026" s="179">
        <f>'ZE Download'!T453/1000</f>
        <v>500.789333</v>
      </c>
      <c r="AF3026" s="179">
        <f>'ZE Download'!U453/1000</f>
        <v>225.41093799999999</v>
      </c>
      <c r="AG3026" s="179">
        <f>'ZE Download'!V453/1000</f>
        <v>0</v>
      </c>
      <c r="AH3026" s="179">
        <f>'ZE Download'!W453/1000</f>
        <v>93.814395999999988</v>
      </c>
      <c r="AI3026" s="28">
        <f t="shared" si="371"/>
        <v>0</v>
      </c>
      <c r="AJ3026" s="179">
        <f>'ZE Download'!X453/1000</f>
        <v>1.277271</v>
      </c>
      <c r="AK3026" s="179">
        <f t="shared" si="374"/>
        <v>0</v>
      </c>
      <c r="AL3026" s="35">
        <f>'ZE Download'!Y453/1000</f>
        <v>22.978167000000003</v>
      </c>
      <c r="AM3026" s="35"/>
      <c r="AN3026" s="28"/>
      <c r="AQ3026" s="24">
        <f t="shared" si="382"/>
        <v>1832.8000219999999</v>
      </c>
      <c r="AS3026" s="47">
        <f t="shared" si="375"/>
        <v>255.55</v>
      </c>
      <c r="AU3026" s="20">
        <f t="shared" si="381"/>
        <v>2088.3500220000001</v>
      </c>
      <c r="AW3026" s="20">
        <f t="shared" si="377"/>
        <v>194.96133399999962</v>
      </c>
      <c r="AY3026" s="58">
        <v>60</v>
      </c>
    </row>
    <row r="3027" spans="1:51" x14ac:dyDescent="0.25">
      <c r="A3027" t="str">
        <f>VLOOKUP($B3027,'Cushing Balance'!$C$2:$E$500,3,TRUE)</f>
        <v>432017</v>
      </c>
      <c r="B3027" s="38">
        <v>43038</v>
      </c>
      <c r="C3027" s="32"/>
      <c r="D3027" s="136">
        <f>'ZE Download'!B454/1000</f>
        <v>408.63229200000001</v>
      </c>
      <c r="E3027" s="179">
        <f>'ZE Download'!C454/1000</f>
        <v>141.35454199999998</v>
      </c>
      <c r="F3027" s="179">
        <f>'ZE Download'!D454/1000</f>
        <v>482.30789600000003</v>
      </c>
      <c r="G3027" s="28"/>
      <c r="H3027" s="179">
        <f>'ZE Download'!E454/1000</f>
        <v>95.267812000000006</v>
      </c>
      <c r="I3027" s="179">
        <f>'ZE Download'!F454/1000</f>
        <v>49.673042000000002</v>
      </c>
      <c r="J3027" s="179">
        <f>'ZE Download'!G454/1000</f>
        <v>258.898188</v>
      </c>
      <c r="K3027" s="179">
        <f>'ZE Download'!H454/1000</f>
        <v>61.683833</v>
      </c>
      <c r="L3027" s="179">
        <f>'ZE Download'!I454/1000</f>
        <v>32.464146</v>
      </c>
      <c r="M3027" s="180">
        <f t="shared" si="378"/>
        <v>251.16789600000001</v>
      </c>
      <c r="N3027" s="179">
        <f>'ZE Download'!K454/1000</f>
        <v>111.54325</v>
      </c>
      <c r="O3027" s="179">
        <f>'ZE Download'!L454/1000</f>
        <v>47.341791999999998</v>
      </c>
      <c r="P3027" s="179">
        <f>'ZE Download'!M454/1000</f>
        <v>157.45277100000001</v>
      </c>
      <c r="Q3027" s="179">
        <f>'ZE Download'!N454/1000</f>
        <v>7.8824579999999997</v>
      </c>
      <c r="R3027" s="179">
        <f>'ZE Download'!P454/1000</f>
        <v>0</v>
      </c>
      <c r="S3027" s="180">
        <f>'ZE Download'!J454/1000</f>
        <v>251.16789600000001</v>
      </c>
      <c r="T3027" s="180">
        <f>-'ZE Download'!Z454/1000</f>
        <v>0</v>
      </c>
      <c r="V3027" s="24">
        <f t="shared" si="379"/>
        <v>2105.6699180000001</v>
      </c>
      <c r="X3027" s="5">
        <f t="shared" si="383"/>
        <v>77.899999999999991</v>
      </c>
      <c r="Z3027" s="20">
        <f t="shared" si="380"/>
        <v>2183.5699180000001</v>
      </c>
      <c r="AA3027" s="59">
        <f t="shared" si="376"/>
        <v>43038</v>
      </c>
      <c r="AB3027" s="136">
        <f>'ZE Download'!Q454/1000</f>
        <v>174.72802100000001</v>
      </c>
      <c r="AC3027" s="179">
        <f>'ZE Download'!R454/1000</f>
        <v>383.98429200000004</v>
      </c>
      <c r="AD3027" s="179">
        <f>'ZE Download'!S454/1000</f>
        <v>459.47399999999999</v>
      </c>
      <c r="AE3027" s="179">
        <f>'ZE Download'!T454/1000</f>
        <v>580.45100000000002</v>
      </c>
      <c r="AF3027" s="179">
        <f>'ZE Download'!U454/1000</f>
        <v>221.31595800000002</v>
      </c>
      <c r="AG3027" s="179">
        <f>'ZE Download'!V454/1000</f>
        <v>17.082625</v>
      </c>
      <c r="AH3027" s="179">
        <f>'ZE Download'!W454/1000</f>
        <v>83.277937999999992</v>
      </c>
      <c r="AI3027" s="28">
        <f t="shared" si="371"/>
        <v>0</v>
      </c>
      <c r="AJ3027" s="179">
        <f>'ZE Download'!X454/1000</f>
        <v>1.3449380000000002</v>
      </c>
      <c r="AK3027" s="179">
        <f t="shared" si="374"/>
        <v>0</v>
      </c>
      <c r="AL3027" s="35">
        <f>'ZE Download'!Y454/1000</f>
        <v>17.855957999999998</v>
      </c>
      <c r="AM3027" s="35"/>
      <c r="AN3027" s="28"/>
      <c r="AQ3027" s="24">
        <f t="shared" si="382"/>
        <v>1939.5147299999999</v>
      </c>
      <c r="AS3027" s="47">
        <f t="shared" si="375"/>
        <v>255.55</v>
      </c>
      <c r="AU3027" s="20">
        <f t="shared" si="381"/>
        <v>2195.0647300000001</v>
      </c>
      <c r="AW3027" s="20">
        <f t="shared" si="377"/>
        <v>48.505188000000089</v>
      </c>
      <c r="AY3027" s="58">
        <v>60</v>
      </c>
    </row>
    <row r="3028" spans="1:51" x14ac:dyDescent="0.25">
      <c r="A3028" t="str">
        <f>VLOOKUP($B3028,'Cushing Balance'!$C$2:$E$500,3,TRUE)</f>
        <v>432017</v>
      </c>
      <c r="B3028" s="38">
        <v>43039</v>
      </c>
      <c r="C3028" s="32"/>
      <c r="D3028" s="136">
        <f>'ZE Download'!B455/1000</f>
        <v>0</v>
      </c>
      <c r="E3028" s="179">
        <f>'ZE Download'!C455/1000</f>
        <v>143.68629199999998</v>
      </c>
      <c r="F3028" s="179">
        <f>'ZE Download'!D455/1000</f>
        <v>481.31606199999999</v>
      </c>
      <c r="G3028" s="28"/>
      <c r="H3028" s="179">
        <f>'ZE Download'!E455/1000</f>
        <v>118.597667</v>
      </c>
      <c r="I3028" s="179">
        <f>'ZE Download'!F455/1000</f>
        <v>40.531021000000003</v>
      </c>
      <c r="J3028" s="179">
        <f>'ZE Download'!G455/1000</f>
        <v>281.16000000000003</v>
      </c>
      <c r="K3028" s="179">
        <f>'ZE Download'!H455/1000</f>
        <v>71.407542000000007</v>
      </c>
      <c r="L3028" s="179">
        <f>'ZE Download'!I455/1000</f>
        <v>32.489750000000001</v>
      </c>
      <c r="M3028" s="180">
        <f t="shared" si="378"/>
        <v>404.76314600000001</v>
      </c>
      <c r="N3028" s="179">
        <f>'ZE Download'!K455/1000</f>
        <v>117.858625</v>
      </c>
      <c r="O3028" s="179">
        <f>'ZE Download'!L455/1000</f>
        <v>37.643688000000004</v>
      </c>
      <c r="P3028" s="179">
        <f>'ZE Download'!M455/1000</f>
        <v>118.71766700000001</v>
      </c>
      <c r="Q3028" s="179">
        <f>'ZE Download'!N455/1000</f>
        <v>11.121499999999999</v>
      </c>
      <c r="R3028" s="179">
        <f>'ZE Download'!P455/1000</f>
        <v>0</v>
      </c>
      <c r="S3028" s="180">
        <f>'ZE Download'!J455/1000</f>
        <v>404.76314600000001</v>
      </c>
      <c r="T3028" s="180">
        <f>-'ZE Download'!Z455/1000</f>
        <v>0</v>
      </c>
      <c r="V3028" s="24">
        <f t="shared" si="379"/>
        <v>1859.29296</v>
      </c>
      <c r="X3028" s="5">
        <f t="shared" si="383"/>
        <v>77.899999999999991</v>
      </c>
      <c r="Z3028" s="20">
        <f t="shared" si="380"/>
        <v>1937.1929600000001</v>
      </c>
      <c r="AA3028" s="59">
        <f t="shared" si="376"/>
        <v>43039</v>
      </c>
      <c r="AB3028" s="136">
        <f>'ZE Download'!Q455/1000</f>
        <v>173.09287499999999</v>
      </c>
      <c r="AC3028" s="179">
        <f>'ZE Download'!R455/1000</f>
        <v>376.48704200000003</v>
      </c>
      <c r="AD3028" s="179">
        <f>'ZE Download'!S455/1000</f>
        <v>459.47399999999999</v>
      </c>
      <c r="AE3028" s="179">
        <f>'ZE Download'!T455/1000</f>
        <v>550.82783299999994</v>
      </c>
      <c r="AF3028" s="179">
        <f>'ZE Download'!U455/1000</f>
        <v>228.29206200000002</v>
      </c>
      <c r="AG3028" s="179">
        <f>'ZE Download'!V455/1000</f>
        <v>31.686312000000001</v>
      </c>
      <c r="AH3028" s="179">
        <f>'ZE Download'!W455/1000</f>
        <v>57.265937999999998</v>
      </c>
      <c r="AI3028" s="28">
        <f t="shared" si="371"/>
        <v>0</v>
      </c>
      <c r="AJ3028" s="179">
        <f>'ZE Download'!X455/1000</f>
        <v>3.7499999999999999E-2</v>
      </c>
      <c r="AK3028" s="179">
        <f t="shared" si="374"/>
        <v>0</v>
      </c>
      <c r="AL3028" s="35">
        <f>'ZE Download'!Y455/1000</f>
        <v>0</v>
      </c>
      <c r="AM3028" s="35"/>
      <c r="AN3028" s="28"/>
      <c r="AQ3028" s="24">
        <f t="shared" si="382"/>
        <v>1877.163562</v>
      </c>
      <c r="AS3028" s="47">
        <f t="shared" si="375"/>
        <v>255.55</v>
      </c>
      <c r="AU3028" s="20">
        <f t="shared" si="381"/>
        <v>2132.7135619999999</v>
      </c>
      <c r="AW3028" s="20">
        <f t="shared" si="377"/>
        <v>-135.52060199999983</v>
      </c>
      <c r="AY3028" s="58">
        <v>60</v>
      </c>
    </row>
    <row r="3029" spans="1:51" x14ac:dyDescent="0.25">
      <c r="A3029" t="str">
        <f>VLOOKUP($B3029,'Cushing Balance'!$C$2:$E$500,3,TRUE)</f>
        <v>432017</v>
      </c>
      <c r="B3029" s="38">
        <v>43040</v>
      </c>
      <c r="C3029" s="32"/>
      <c r="D3029" s="136">
        <f>'ZE Download'!B456/1000</f>
        <v>481.82289600000001</v>
      </c>
      <c r="E3029" s="179">
        <f>'ZE Download'!C456/1000</f>
        <v>162.98137500000001</v>
      </c>
      <c r="F3029" s="179">
        <f>'ZE Download'!D456/1000</f>
        <v>463.396792</v>
      </c>
      <c r="G3029" s="28"/>
      <c r="H3029" s="179">
        <f>'ZE Download'!E456/1000</f>
        <v>92.005020999999999</v>
      </c>
      <c r="I3029" s="179">
        <f>'ZE Download'!F456/1000</f>
        <v>8.7965619999999998</v>
      </c>
      <c r="J3029" s="179">
        <f>'ZE Download'!G456/1000</f>
        <v>267.56756199999995</v>
      </c>
      <c r="K3029" s="179">
        <f>'ZE Download'!H456/1000</f>
        <v>63.116082999999996</v>
      </c>
      <c r="L3029" s="179">
        <f>'ZE Download'!I456/1000</f>
        <v>32.626896000000002</v>
      </c>
      <c r="M3029" s="180">
        <f t="shared" si="378"/>
        <v>274.96897899999999</v>
      </c>
      <c r="N3029" s="179">
        <f>'ZE Download'!K456/1000</f>
        <v>33.191292000000004</v>
      </c>
      <c r="O3029" s="179">
        <f>'ZE Download'!L456/1000</f>
        <v>20.614187999999999</v>
      </c>
      <c r="P3029" s="179">
        <f>'ZE Download'!M456/1000</f>
        <v>104.64004200000001</v>
      </c>
      <c r="Q3029" s="179">
        <f>'ZE Download'!N456/1000</f>
        <v>5.844792</v>
      </c>
      <c r="R3029" s="179">
        <f>'ZE Download'!P456/1000</f>
        <v>38.784520999999998</v>
      </c>
      <c r="S3029" s="180">
        <f>'ZE Download'!J456/1000</f>
        <v>274.96897899999999</v>
      </c>
      <c r="T3029" s="180">
        <f>-'ZE Download'!Z456/1000</f>
        <v>0</v>
      </c>
      <c r="V3029" s="24">
        <f t="shared" si="379"/>
        <v>2050.3570009999999</v>
      </c>
      <c r="X3029" s="5">
        <f t="shared" si="383"/>
        <v>77.899999999999991</v>
      </c>
      <c r="Z3029" s="20">
        <f t="shared" si="380"/>
        <v>2128.2570009999999</v>
      </c>
      <c r="AA3029" s="59">
        <f t="shared" si="376"/>
        <v>43040</v>
      </c>
      <c r="AB3029" s="136">
        <f>'ZE Download'!Q456/1000</f>
        <v>174.6095</v>
      </c>
      <c r="AC3029" s="179">
        <f>'ZE Download'!R456/1000</f>
        <v>386.57168800000005</v>
      </c>
      <c r="AD3029" s="179">
        <f>'ZE Download'!S456/1000</f>
        <v>459.47399999999999</v>
      </c>
      <c r="AE3029" s="179">
        <f>'ZE Download'!T456/1000</f>
        <v>594.12516700000003</v>
      </c>
      <c r="AF3029" s="179">
        <f>'ZE Download'!U456/1000</f>
        <v>230.03481200000002</v>
      </c>
      <c r="AG3029" s="179">
        <f>'ZE Download'!V456/1000</f>
        <v>23.413957999999997</v>
      </c>
      <c r="AH3029" s="179">
        <f>'ZE Download'!W456/1000</f>
        <v>25.365728999999998</v>
      </c>
      <c r="AI3029" s="28">
        <f t="shared" si="371"/>
        <v>0</v>
      </c>
      <c r="AJ3029" s="179">
        <f>'ZE Download'!X456/1000</f>
        <v>1.095812</v>
      </c>
      <c r="AK3029" s="179">
        <f t="shared" si="374"/>
        <v>0</v>
      </c>
      <c r="AL3029" s="35">
        <f>'ZE Download'!Y456/1000</f>
        <v>0</v>
      </c>
      <c r="AM3029" s="35"/>
      <c r="AN3029" s="28"/>
      <c r="AQ3029" s="24">
        <f t="shared" si="382"/>
        <v>1894.6906660000002</v>
      </c>
      <c r="AS3029" s="47">
        <f t="shared" si="375"/>
        <v>255.55</v>
      </c>
      <c r="AU3029" s="20">
        <f t="shared" si="381"/>
        <v>2150.2406660000001</v>
      </c>
      <c r="AW3029" s="20">
        <f t="shared" si="377"/>
        <v>38.016334999999799</v>
      </c>
      <c r="AY3029" s="58">
        <v>60</v>
      </c>
    </row>
    <row r="3030" spans="1:51" x14ac:dyDescent="0.25">
      <c r="A3030" t="str">
        <f>VLOOKUP($B3030,'Cushing Balance'!$C$2:$E$500,3,TRUE)</f>
        <v>432017</v>
      </c>
      <c r="B3030" s="38">
        <v>43041</v>
      </c>
      <c r="C3030" s="32"/>
      <c r="D3030" s="136">
        <f>'ZE Download'!B457/1000</f>
        <v>399.168271</v>
      </c>
      <c r="E3030" s="179">
        <f>'ZE Download'!C457/1000</f>
        <v>173.15516699999998</v>
      </c>
      <c r="F3030" s="179">
        <f>'ZE Download'!D457/1000</f>
        <v>422.91497900000002</v>
      </c>
      <c r="G3030" s="28"/>
      <c r="H3030" s="179">
        <f>'ZE Download'!E457/1000</f>
        <v>94.062291999999999</v>
      </c>
      <c r="I3030" s="179">
        <f>'ZE Download'!F457/1000</f>
        <v>37.732604000000002</v>
      </c>
      <c r="J3030" s="179">
        <f>'ZE Download'!G457/1000</f>
        <v>250.323646</v>
      </c>
      <c r="K3030" s="179">
        <f>'ZE Download'!H457/1000</f>
        <v>57.146999999999998</v>
      </c>
      <c r="L3030" s="179">
        <f>'ZE Download'!I457/1000</f>
        <v>32.327396</v>
      </c>
      <c r="M3030" s="180">
        <f t="shared" si="378"/>
        <v>351.83641700000004</v>
      </c>
      <c r="N3030" s="179">
        <f>'ZE Download'!K457/1000</f>
        <v>41.748624999999997</v>
      </c>
      <c r="O3030" s="179">
        <f>'ZE Download'!L457/1000</f>
        <v>47.338688000000005</v>
      </c>
      <c r="P3030" s="179">
        <f>'ZE Download'!M457/1000</f>
        <v>88.614082999999994</v>
      </c>
      <c r="Q3030" s="179">
        <f>'ZE Download'!N457/1000</f>
        <v>4.42875</v>
      </c>
      <c r="R3030" s="179">
        <f>'ZE Download'!P457/1000</f>
        <v>17.096417000000002</v>
      </c>
      <c r="S3030" s="180">
        <f>'ZE Download'!J457/1000</f>
        <v>351.83641700000004</v>
      </c>
      <c r="T3030" s="180">
        <f>-'ZE Download'!Z457/1000</f>
        <v>0</v>
      </c>
      <c r="V3030" s="24">
        <f t="shared" si="379"/>
        <v>2017.894335</v>
      </c>
      <c r="X3030" s="5">
        <f t="shared" si="383"/>
        <v>77.899999999999991</v>
      </c>
      <c r="Z3030" s="20">
        <f t="shared" si="380"/>
        <v>2095.794335</v>
      </c>
      <c r="AA3030" s="59">
        <f t="shared" si="376"/>
        <v>43041</v>
      </c>
      <c r="AB3030" s="136">
        <f>'ZE Download'!Q457/1000</f>
        <v>173.382521</v>
      </c>
      <c r="AC3030" s="179">
        <f>'ZE Download'!R457/1000</f>
        <v>325.76968800000003</v>
      </c>
      <c r="AD3030" s="179">
        <f>'ZE Download'!S457/1000</f>
        <v>452.16199999999998</v>
      </c>
      <c r="AE3030" s="179">
        <f>'ZE Download'!T457/1000</f>
        <v>601.39943799999992</v>
      </c>
      <c r="AF3030" s="179">
        <f>'ZE Download'!U457/1000</f>
        <v>223.86502100000001</v>
      </c>
      <c r="AG3030" s="179">
        <f>'ZE Download'!V457/1000</f>
        <v>28.754957999999998</v>
      </c>
      <c r="AH3030" s="179">
        <f>'ZE Download'!W457/1000</f>
        <v>18.982208</v>
      </c>
      <c r="AI3030" s="28">
        <f t="shared" si="371"/>
        <v>0</v>
      </c>
      <c r="AJ3030" s="179">
        <f>'ZE Download'!X457/1000</f>
        <v>1.9905619999999999</v>
      </c>
      <c r="AK3030" s="179">
        <f t="shared" si="374"/>
        <v>0</v>
      </c>
      <c r="AL3030" s="35">
        <f>'ZE Download'!Y457/1000</f>
        <v>0</v>
      </c>
      <c r="AM3030" s="35"/>
      <c r="AN3030" s="28"/>
      <c r="AQ3030" s="24">
        <f t="shared" si="382"/>
        <v>1826.3063959999999</v>
      </c>
      <c r="AS3030" s="47">
        <f t="shared" si="375"/>
        <v>255.55</v>
      </c>
      <c r="AU3030" s="20">
        <f t="shared" si="381"/>
        <v>2081.8563960000001</v>
      </c>
      <c r="AW3030" s="20">
        <f t="shared" si="377"/>
        <v>73.937938999999915</v>
      </c>
      <c r="AY3030" s="58">
        <v>60</v>
      </c>
    </row>
    <row r="3031" spans="1:51" x14ac:dyDescent="0.25">
      <c r="A3031" t="str">
        <f>VLOOKUP($B3031,'Cushing Balance'!$C$2:$E$500,3,TRUE)</f>
        <v>432017</v>
      </c>
      <c r="B3031" s="38">
        <v>43042</v>
      </c>
      <c r="C3031" s="32"/>
      <c r="D3031" s="136">
        <f>'ZE Download'!B458/1000</f>
        <v>170.879896</v>
      </c>
      <c r="E3031" s="179">
        <f>'ZE Download'!C458/1000</f>
        <v>166.57181199999999</v>
      </c>
      <c r="F3031" s="179">
        <f>'ZE Download'!D458/1000</f>
        <v>345.96581199999997</v>
      </c>
      <c r="G3031" s="28"/>
      <c r="H3031" s="179">
        <f>'ZE Download'!E458/1000</f>
        <v>94.500771</v>
      </c>
      <c r="I3031" s="179">
        <f>'ZE Download'!F458/1000</f>
        <v>32.911729000000001</v>
      </c>
      <c r="J3031" s="179">
        <f>'ZE Download'!G458/1000</f>
        <v>242.41024999999999</v>
      </c>
      <c r="K3031" s="179">
        <f>'ZE Download'!H458/1000</f>
        <v>56.043270999999997</v>
      </c>
      <c r="L3031" s="179">
        <f>'ZE Download'!I458/1000</f>
        <v>32.285021</v>
      </c>
      <c r="M3031" s="180">
        <f t="shared" si="378"/>
        <v>376.665167</v>
      </c>
      <c r="N3031" s="179">
        <f>'ZE Download'!K458/1000</f>
        <v>101.30664599999999</v>
      </c>
      <c r="O3031" s="179">
        <f>'ZE Download'!L458/1000</f>
        <v>47.908062000000001</v>
      </c>
      <c r="P3031" s="179">
        <f>'ZE Download'!M458/1000</f>
        <v>146.58841699999999</v>
      </c>
      <c r="Q3031" s="179">
        <f>'ZE Download'!N458/1000</f>
        <v>6.0946249999999997</v>
      </c>
      <c r="R3031" s="179">
        <f>'ZE Download'!P458/1000</f>
        <v>0</v>
      </c>
      <c r="S3031" s="180">
        <f>'ZE Download'!J458/1000</f>
        <v>376.665167</v>
      </c>
      <c r="T3031" s="180">
        <f>-'ZE Download'!Z458/1000</f>
        <v>0</v>
      </c>
      <c r="V3031" s="24">
        <f t="shared" si="379"/>
        <v>1820.1314789999999</v>
      </c>
      <c r="X3031" s="5">
        <f t="shared" si="383"/>
        <v>77.899999999999991</v>
      </c>
      <c r="Z3031" s="20">
        <f t="shared" si="380"/>
        <v>1898.031479</v>
      </c>
      <c r="AA3031" s="59">
        <f t="shared" si="376"/>
        <v>43042</v>
      </c>
      <c r="AB3031" s="136">
        <f>'ZE Download'!Q458/1000</f>
        <v>167.44129199999998</v>
      </c>
      <c r="AC3031" s="179">
        <f>'ZE Download'!R458/1000</f>
        <v>337.67458299999998</v>
      </c>
      <c r="AD3031" s="179">
        <f>'ZE Download'!S458/1000</f>
        <v>459.47399999999999</v>
      </c>
      <c r="AE3031" s="179">
        <f>'ZE Download'!T458/1000</f>
        <v>502.25291700000002</v>
      </c>
      <c r="AF3031" s="179">
        <f>'ZE Download'!U458/1000</f>
        <v>205.38070800000003</v>
      </c>
      <c r="AG3031" s="179">
        <f>'ZE Download'!V458/1000</f>
        <v>32.146729000000001</v>
      </c>
      <c r="AH3031" s="179">
        <f>'ZE Download'!W458/1000</f>
        <v>22.131917000000001</v>
      </c>
      <c r="AI3031" s="28">
        <f t="shared" si="371"/>
        <v>0</v>
      </c>
      <c r="AJ3031" s="179">
        <f>'ZE Download'!X458/1000</f>
        <v>1.019854</v>
      </c>
      <c r="AK3031" s="179">
        <f t="shared" si="374"/>
        <v>0</v>
      </c>
      <c r="AL3031" s="35">
        <f>'ZE Download'!Y458/1000</f>
        <v>0</v>
      </c>
      <c r="AM3031" s="35"/>
      <c r="AN3031" s="28"/>
      <c r="AQ3031" s="24">
        <f t="shared" si="382"/>
        <v>1727.5219999999999</v>
      </c>
      <c r="AS3031" s="47">
        <f t="shared" si="375"/>
        <v>255.55</v>
      </c>
      <c r="AU3031" s="20">
        <f t="shared" si="381"/>
        <v>1983.0719999999999</v>
      </c>
      <c r="AW3031" s="20">
        <f t="shared" si="377"/>
        <v>-25.040520999999899</v>
      </c>
      <c r="AY3031" s="58">
        <v>60</v>
      </c>
    </row>
    <row r="3032" spans="1:51" x14ac:dyDescent="0.25">
      <c r="A3032" t="str">
        <f>VLOOKUP($B3032,'Cushing Balance'!$C$2:$E$500,3,TRUE)</f>
        <v>442017</v>
      </c>
      <c r="B3032" s="38">
        <v>43043</v>
      </c>
      <c r="C3032" s="32"/>
      <c r="D3032" s="136">
        <f>'ZE Download'!B459/1000</f>
        <v>626.79727099999991</v>
      </c>
      <c r="E3032" s="179">
        <f>'ZE Download'!C459/1000</f>
        <v>195.48420800000002</v>
      </c>
      <c r="F3032" s="179">
        <f>'ZE Download'!D459/1000</f>
        <v>500.04124999999999</v>
      </c>
      <c r="G3032" s="28"/>
      <c r="H3032" s="179">
        <f>'ZE Download'!E459/1000</f>
        <v>90.6995</v>
      </c>
      <c r="I3032" s="179">
        <f>'ZE Download'!F459/1000</f>
        <v>37.403167000000003</v>
      </c>
      <c r="J3032" s="179">
        <f>'ZE Download'!G459/1000</f>
        <v>238.70139600000002</v>
      </c>
      <c r="K3032" s="179">
        <f>'ZE Download'!H459/1000</f>
        <v>53.343521000000003</v>
      </c>
      <c r="L3032" s="179">
        <f>'ZE Download'!I459/1000</f>
        <v>32.478979000000002</v>
      </c>
      <c r="M3032" s="180">
        <f t="shared" si="378"/>
        <v>258.68883400000004</v>
      </c>
      <c r="N3032" s="179">
        <f>'ZE Download'!K459/1000</f>
        <v>102.46293799999999</v>
      </c>
      <c r="O3032" s="179">
        <f>'ZE Download'!L459/1000</f>
        <v>30.883542000000002</v>
      </c>
      <c r="P3032" s="179">
        <f>'ZE Download'!M459/1000</f>
        <v>149.59112500000001</v>
      </c>
      <c r="Q3032" s="179">
        <f>'ZE Download'!N459/1000</f>
        <v>5.1268959999999995</v>
      </c>
      <c r="R3032" s="179">
        <f>'ZE Download'!P459/1000</f>
        <v>0</v>
      </c>
      <c r="S3032" s="180">
        <f>'ZE Download'!J459/1000</f>
        <v>355.83541700000001</v>
      </c>
      <c r="T3032" s="180">
        <f>-'ZE Download'!Z459/1000</f>
        <v>-97.146582999999993</v>
      </c>
      <c r="V3032" s="24">
        <f t="shared" si="379"/>
        <v>2321.7026270000001</v>
      </c>
      <c r="X3032" s="5">
        <f t="shared" si="383"/>
        <v>77.899999999999991</v>
      </c>
      <c r="Z3032" s="20">
        <f t="shared" si="380"/>
        <v>2399.6026270000002</v>
      </c>
      <c r="AA3032" s="59">
        <f t="shared" si="376"/>
        <v>43043</v>
      </c>
      <c r="AB3032" s="136">
        <f>'ZE Download'!Q459/1000</f>
        <v>177.61333300000001</v>
      </c>
      <c r="AC3032" s="179">
        <f>'ZE Download'!R459/1000</f>
        <v>321.98712499999999</v>
      </c>
      <c r="AD3032" s="179">
        <f>'ZE Download'!S459/1000</f>
        <v>459.47399999999999</v>
      </c>
      <c r="AE3032" s="179">
        <f>'ZE Download'!T459/1000</f>
        <v>542.71933300000001</v>
      </c>
      <c r="AF3032" s="179">
        <f>'ZE Download'!U459/1000</f>
        <v>211.06006200000002</v>
      </c>
      <c r="AG3032" s="179">
        <f>'ZE Download'!V459/1000</f>
        <v>32.280917000000002</v>
      </c>
      <c r="AH3032" s="179">
        <f>'ZE Download'!W459/1000</f>
        <v>25.764375000000001</v>
      </c>
      <c r="AI3032" s="28">
        <f t="shared" si="371"/>
        <v>0</v>
      </c>
      <c r="AJ3032" s="179">
        <f>'ZE Download'!X459/1000</f>
        <v>1.6632709999999999</v>
      </c>
      <c r="AK3032" s="179">
        <f t="shared" si="374"/>
        <v>0</v>
      </c>
      <c r="AL3032" s="35">
        <f>'ZE Download'!Y459/1000</f>
        <v>0</v>
      </c>
      <c r="AM3032" s="35"/>
      <c r="AN3032" s="28"/>
      <c r="AQ3032" s="24">
        <f t="shared" si="382"/>
        <v>1772.562416</v>
      </c>
      <c r="AS3032" s="47">
        <f t="shared" si="375"/>
        <v>255.55</v>
      </c>
      <c r="AU3032" s="20">
        <f t="shared" si="381"/>
        <v>2028.1124159999999</v>
      </c>
      <c r="AW3032" s="20">
        <f t="shared" ref="AW3032:AW3037" si="384">Z3032-AU3032+AY3032</f>
        <v>351.49021100000027</v>
      </c>
      <c r="AY3032">
        <v>-20</v>
      </c>
    </row>
    <row r="3033" spans="1:51" x14ac:dyDescent="0.25">
      <c r="A3033" t="str">
        <f>VLOOKUP($B3033,'Cushing Balance'!$C$2:$E$500,3,TRUE)</f>
        <v>442017</v>
      </c>
      <c r="B3033" s="38">
        <v>43044</v>
      </c>
      <c r="C3033" s="32"/>
      <c r="D3033" s="136">
        <f>'ZE Download'!B460/1000</f>
        <v>378.96472899999998</v>
      </c>
      <c r="E3033" s="179">
        <f>'ZE Download'!C460/1000</f>
        <v>188.67325</v>
      </c>
      <c r="F3033" s="179">
        <f>'ZE Download'!D460/1000</f>
        <v>414.71895799999999</v>
      </c>
      <c r="G3033" s="28"/>
      <c r="H3033" s="179">
        <f>'ZE Download'!E460/1000</f>
        <v>88.871104000000003</v>
      </c>
      <c r="I3033" s="179">
        <f>'ZE Download'!F460/1000</f>
        <v>24.473417000000001</v>
      </c>
      <c r="J3033" s="179">
        <f>'ZE Download'!G460/1000</f>
        <v>229.131</v>
      </c>
      <c r="K3033" s="179">
        <f>'ZE Download'!H460/1000</f>
        <v>54.319353999999997</v>
      </c>
      <c r="L3033" s="179">
        <f>'ZE Download'!I460/1000</f>
        <v>32.538479000000002</v>
      </c>
      <c r="M3033" s="180">
        <f t="shared" si="378"/>
        <v>396.053042</v>
      </c>
      <c r="N3033" s="179">
        <f>'ZE Download'!K460/1000</f>
        <v>94.334125</v>
      </c>
      <c r="O3033" s="179">
        <f>'ZE Download'!L460/1000</f>
        <v>33.525021000000002</v>
      </c>
      <c r="P3033" s="179">
        <f>'ZE Download'!M460/1000</f>
        <v>167.386979</v>
      </c>
      <c r="Q3033" s="179">
        <f>'ZE Download'!N460/1000</f>
        <v>5.7269170000000003</v>
      </c>
      <c r="R3033" s="179">
        <f>'ZE Download'!P460/1000</f>
        <v>0</v>
      </c>
      <c r="S3033" s="180">
        <f>'ZE Download'!J460/1000</f>
        <v>396.053042</v>
      </c>
      <c r="T3033" s="180">
        <f>-'ZE Download'!Z460/1000</f>
        <v>0</v>
      </c>
      <c r="V3033" s="24">
        <f t="shared" si="379"/>
        <v>2108.716375</v>
      </c>
      <c r="X3033" s="5">
        <f t="shared" si="383"/>
        <v>77.899999999999991</v>
      </c>
      <c r="Z3033" s="20">
        <f t="shared" si="380"/>
        <v>2186.6163750000001</v>
      </c>
      <c r="AA3033" s="59">
        <f t="shared" si="376"/>
        <v>43044</v>
      </c>
      <c r="AB3033" s="136">
        <f>'ZE Download'!Q460/1000</f>
        <v>179.94089600000001</v>
      </c>
      <c r="AC3033" s="179">
        <f>'ZE Download'!R460/1000</f>
        <v>361.952583</v>
      </c>
      <c r="AD3033" s="179">
        <f>'ZE Download'!S460/1000</f>
        <v>459.47399999999999</v>
      </c>
      <c r="AE3033" s="179">
        <f>'ZE Download'!T460/1000</f>
        <v>502.93002100000001</v>
      </c>
      <c r="AF3033" s="179">
        <f>'ZE Download'!U460/1000</f>
        <v>218.830771</v>
      </c>
      <c r="AG3033" s="179">
        <f>'ZE Download'!V460/1000</f>
        <v>32.673479</v>
      </c>
      <c r="AH3033" s="179">
        <f>'ZE Download'!W460/1000</f>
        <v>39.762146000000001</v>
      </c>
      <c r="AI3033" s="28">
        <f>AVERAGE(AI3018:AI3032)</f>
        <v>0</v>
      </c>
      <c r="AJ3033" s="179">
        <f>'ZE Download'!X460/1000</f>
        <v>1.976062</v>
      </c>
      <c r="AK3033" s="179">
        <f t="shared" si="374"/>
        <v>0</v>
      </c>
      <c r="AL3033" s="35">
        <f>'ZE Download'!Y460/1000</f>
        <v>0</v>
      </c>
      <c r="AM3033" s="35"/>
      <c r="AN3033" s="28"/>
      <c r="AQ3033" s="24">
        <f t="shared" si="382"/>
        <v>1797.5399580000001</v>
      </c>
      <c r="AS3033" s="47">
        <f t="shared" si="375"/>
        <v>255.55</v>
      </c>
      <c r="AU3033" s="20">
        <f t="shared" si="381"/>
        <v>2053.089958</v>
      </c>
      <c r="AW3033" s="20">
        <f t="shared" si="384"/>
        <v>113.52641700000004</v>
      </c>
      <c r="AY3033" s="58">
        <v>-20</v>
      </c>
    </row>
    <row r="3034" spans="1:51" x14ac:dyDescent="0.25">
      <c r="A3034" t="str">
        <f>VLOOKUP($B3034,'Cushing Balance'!$C$2:$E$500,3,TRUE)</f>
        <v>442017</v>
      </c>
      <c r="B3034" s="38">
        <v>43045</v>
      </c>
      <c r="C3034" s="32"/>
      <c r="D3034" s="136">
        <f>'ZE Download'!B461/1000</f>
        <v>93.717624999999998</v>
      </c>
      <c r="E3034" s="179">
        <f>'ZE Download'!C461/1000</f>
        <v>191.63972899999999</v>
      </c>
      <c r="F3034" s="179">
        <f>'ZE Download'!D461/1000</f>
        <v>454.63945799999999</v>
      </c>
      <c r="G3034" s="28"/>
      <c r="H3034" s="179">
        <f>'ZE Download'!E461/1000</f>
        <v>88.969332999999992</v>
      </c>
      <c r="I3034" s="179">
        <f>'ZE Download'!F461/1000</f>
        <v>40.112853999999999</v>
      </c>
      <c r="J3034" s="179">
        <f>'ZE Download'!G461/1000</f>
        <v>238.367458</v>
      </c>
      <c r="K3034" s="179">
        <f>'ZE Download'!H461/1000</f>
        <v>55.362061999999995</v>
      </c>
      <c r="L3034" s="179">
        <f>'ZE Download'!I461/1000</f>
        <v>32.516478999999997</v>
      </c>
      <c r="M3034" s="180">
        <f t="shared" si="378"/>
        <v>168.87435400000001</v>
      </c>
      <c r="N3034" s="179">
        <f>'ZE Download'!K461/1000</f>
        <v>94.305999999999997</v>
      </c>
      <c r="O3034" s="179">
        <f>'ZE Download'!L461/1000</f>
        <v>40.628811999999996</v>
      </c>
      <c r="P3034" s="179">
        <f>'ZE Download'!M461/1000</f>
        <v>214.10308300000003</v>
      </c>
      <c r="Q3034" s="179">
        <f>'ZE Download'!N461/1000</f>
        <v>8.2857710000000004</v>
      </c>
      <c r="R3034" s="179">
        <f>'ZE Download'!P461/1000</f>
        <v>0</v>
      </c>
      <c r="S3034" s="180">
        <f>'ZE Download'!J461/1000</f>
        <v>257.89485400000001</v>
      </c>
      <c r="T3034" s="180">
        <f>-'ZE Download'!Z461/1000</f>
        <v>-89.020499999999998</v>
      </c>
      <c r="V3034" s="24">
        <f t="shared" si="379"/>
        <v>1721.5230179999999</v>
      </c>
      <c r="X3034" s="5">
        <f t="shared" si="383"/>
        <v>77.899999999999991</v>
      </c>
      <c r="Z3034" s="20">
        <f t="shared" si="380"/>
        <v>1799.423018</v>
      </c>
      <c r="AA3034" s="59">
        <f t="shared" si="376"/>
        <v>43045</v>
      </c>
      <c r="AB3034" s="136">
        <f>'ZE Download'!Q461/1000</f>
        <v>175.46006199999999</v>
      </c>
      <c r="AC3034" s="179">
        <f>'ZE Download'!R461/1000</f>
        <v>358.94933299999997</v>
      </c>
      <c r="AD3034" s="179">
        <f>'ZE Download'!S461/1000</f>
        <v>459.47399999999999</v>
      </c>
      <c r="AE3034" s="179">
        <f>'ZE Download'!T461/1000</f>
        <v>550.33356200000003</v>
      </c>
      <c r="AF3034" s="179">
        <f>'ZE Download'!U461/1000</f>
        <v>217.36179199999998</v>
      </c>
      <c r="AG3034" s="179">
        <f>'ZE Download'!V461/1000</f>
        <v>28.520688</v>
      </c>
      <c r="AH3034" s="179">
        <f>'ZE Download'!W461/1000</f>
        <v>68.503729000000007</v>
      </c>
      <c r="AI3034" s="28">
        <f>AVERAGE(AI3019:AI3033)</f>
        <v>0</v>
      </c>
      <c r="AJ3034" s="179">
        <f>'ZE Download'!X461/1000</f>
        <v>0.34</v>
      </c>
      <c r="AK3034" s="179">
        <f t="shared" si="374"/>
        <v>0</v>
      </c>
      <c r="AL3034" s="35">
        <f>'ZE Download'!Y461/1000</f>
        <v>101.869979</v>
      </c>
      <c r="AM3034" s="35"/>
      <c r="AN3034" s="28"/>
      <c r="AQ3034" s="24">
        <f t="shared" si="382"/>
        <v>1960.8131449999998</v>
      </c>
      <c r="AS3034" s="47">
        <f t="shared" si="375"/>
        <v>255.55</v>
      </c>
      <c r="AU3034" s="20">
        <f t="shared" si="381"/>
        <v>2216.3631449999998</v>
      </c>
      <c r="AW3034" s="20">
        <f t="shared" si="384"/>
        <v>-436.94012699999985</v>
      </c>
      <c r="AY3034" s="58">
        <v>-20</v>
      </c>
    </row>
    <row r="3035" spans="1:51" x14ac:dyDescent="0.25">
      <c r="A3035" t="str">
        <f>VLOOKUP($B3035,'Cushing Balance'!$C$2:$E$500,3,TRUE)</f>
        <v>442017</v>
      </c>
      <c r="B3035" s="38">
        <v>43046</v>
      </c>
      <c r="C3035" s="32"/>
      <c r="D3035" s="136">
        <f>'ZE Download'!B462/1000</f>
        <v>318.93487499999998</v>
      </c>
      <c r="E3035" s="179">
        <f>'ZE Download'!C462/1000</f>
        <v>194.60664600000001</v>
      </c>
      <c r="F3035" s="179">
        <f>'ZE Download'!D462/1000</f>
        <v>482.52143800000005</v>
      </c>
      <c r="G3035" s="28"/>
      <c r="H3035" s="179">
        <f>'ZE Download'!E462/1000</f>
        <v>102.32466700000001</v>
      </c>
      <c r="I3035" s="179">
        <f>'ZE Download'!F462/1000</f>
        <v>59.144374999999997</v>
      </c>
      <c r="J3035" s="179">
        <f>'ZE Download'!G462/1000</f>
        <v>227.86087499999999</v>
      </c>
      <c r="K3035" s="179">
        <f>'ZE Download'!H462/1000</f>
        <v>63.849916999999998</v>
      </c>
      <c r="L3035" s="179">
        <f>'ZE Download'!I462/1000</f>
        <v>31.602687999999997</v>
      </c>
      <c r="M3035" s="180">
        <f t="shared" si="378"/>
        <v>374.46031199999999</v>
      </c>
      <c r="N3035" s="179">
        <f>'ZE Download'!K462/1000</f>
        <v>97.915354000000008</v>
      </c>
      <c r="O3035" s="179">
        <f>'ZE Download'!L462/1000</f>
        <v>40.089396000000001</v>
      </c>
      <c r="P3035" s="179">
        <f>'ZE Download'!M462/1000</f>
        <v>159.06052099999999</v>
      </c>
      <c r="Q3035" s="179">
        <f>'ZE Download'!N462/1000</f>
        <v>9.9329169999999998</v>
      </c>
      <c r="R3035" s="179">
        <f>'ZE Download'!P462/1000</f>
        <v>32.725479</v>
      </c>
      <c r="S3035" s="180">
        <f>'ZE Download'!J462/1000</f>
        <v>374.46031199999999</v>
      </c>
      <c r="T3035" s="180">
        <f>-'ZE Download'!Z462/1000</f>
        <v>0</v>
      </c>
      <c r="V3035" s="24">
        <f t="shared" si="379"/>
        <v>2195.0294600000007</v>
      </c>
      <c r="X3035" s="5">
        <f t="shared" si="383"/>
        <v>77.899999999999991</v>
      </c>
      <c r="Z3035" s="20">
        <f t="shared" si="380"/>
        <v>2272.9294600000007</v>
      </c>
      <c r="AA3035" s="59">
        <f t="shared" si="376"/>
        <v>43046</v>
      </c>
      <c r="AB3035" s="136">
        <f>'ZE Download'!Q462/1000</f>
        <v>176.440271</v>
      </c>
      <c r="AC3035" s="179">
        <f>'ZE Download'!R462/1000</f>
        <v>355.17308299999996</v>
      </c>
      <c r="AD3035" s="179">
        <f>'ZE Download'!S462/1000</f>
        <v>459.47399999999999</v>
      </c>
      <c r="AE3035" s="179">
        <f>'ZE Download'!T462/1000</f>
        <v>559.05229199999997</v>
      </c>
      <c r="AF3035" s="179">
        <f>'ZE Download'!U462/1000</f>
        <v>220.08322899999999</v>
      </c>
      <c r="AG3035" s="179">
        <f>'ZE Download'!V462/1000</f>
        <v>23.924167000000001</v>
      </c>
      <c r="AH3035" s="179">
        <f>'ZE Download'!W462/1000</f>
        <v>79.531082999999995</v>
      </c>
      <c r="AI3035" s="28">
        <f>AVERAGE(AI3020:AI3034)</f>
        <v>0</v>
      </c>
      <c r="AJ3035" s="179">
        <f>'ZE Download'!X462/1000</f>
        <v>1.1333330000000001</v>
      </c>
      <c r="AK3035" s="179">
        <f t="shared" si="374"/>
        <v>0</v>
      </c>
      <c r="AL3035" s="35">
        <f>'ZE Download'!Y462/1000</f>
        <v>84.631104000000008</v>
      </c>
      <c r="AM3035" s="35"/>
      <c r="AN3035" s="28"/>
      <c r="AQ3035" s="24">
        <f t="shared" si="382"/>
        <v>1959.4425620000002</v>
      </c>
      <c r="AS3035" s="47">
        <f t="shared" ref="AS3035:AS3040" si="385">315*0.97</f>
        <v>305.55</v>
      </c>
      <c r="AU3035" s="20">
        <f t="shared" si="381"/>
        <v>2264.9925620000004</v>
      </c>
      <c r="AW3035" s="20">
        <f t="shared" si="384"/>
        <v>-192.06310199999962</v>
      </c>
      <c r="AY3035" s="58">
        <v>-200</v>
      </c>
    </row>
    <row r="3036" spans="1:51" x14ac:dyDescent="0.25">
      <c r="A3036" t="str">
        <f>VLOOKUP($B3036,'Cushing Balance'!$C$2:$E$500,3,TRUE)</f>
        <v>442017</v>
      </c>
      <c r="B3036" s="38">
        <v>43047</v>
      </c>
      <c r="C3036" s="32"/>
      <c r="D3036" s="136">
        <f>'ZE Download'!B463/1000</f>
        <v>0</v>
      </c>
      <c r="E3036" s="179">
        <f>'ZE Download'!C463/1000</f>
        <v>166.568229</v>
      </c>
      <c r="F3036" s="179">
        <f>'ZE Download'!D463/1000</f>
        <v>478.27693800000003</v>
      </c>
      <c r="G3036" s="28"/>
      <c r="H3036" s="179">
        <f>'ZE Download'!E463/1000</f>
        <v>94.64664599999999</v>
      </c>
      <c r="I3036" s="179">
        <f>'ZE Download'!F463/1000</f>
        <v>66.088333000000006</v>
      </c>
      <c r="J3036" s="179">
        <f>'ZE Download'!G463/1000</f>
        <v>229.50735399999999</v>
      </c>
      <c r="K3036" s="179">
        <f>'ZE Download'!H463/1000</f>
        <v>58.093896000000001</v>
      </c>
      <c r="L3036" s="179">
        <f>'ZE Download'!I463/1000</f>
        <v>31.180104</v>
      </c>
      <c r="M3036" s="180">
        <f t="shared" si="378"/>
        <v>251.05056200000001</v>
      </c>
      <c r="N3036" s="179">
        <f>'ZE Download'!K463/1000</f>
        <v>98.169167000000002</v>
      </c>
      <c r="O3036" s="179">
        <f>'ZE Download'!L463/1000</f>
        <v>35.209771000000003</v>
      </c>
      <c r="P3036" s="179">
        <f>'ZE Download'!M463/1000</f>
        <v>176.99002100000001</v>
      </c>
      <c r="Q3036" s="179">
        <f>'ZE Download'!N463/1000</f>
        <v>10.44525</v>
      </c>
      <c r="R3036" s="179">
        <f>'ZE Download'!P463/1000</f>
        <v>51.048353999999996</v>
      </c>
      <c r="S3036" s="180">
        <f>'ZE Download'!J463/1000</f>
        <v>251.05056200000001</v>
      </c>
      <c r="T3036" s="180">
        <f>-'ZE Download'!Z463/1000</f>
        <v>0</v>
      </c>
      <c r="V3036" s="24">
        <f t="shared" si="379"/>
        <v>1747.2746250000005</v>
      </c>
      <c r="X3036" s="5">
        <f t="shared" si="383"/>
        <v>77.899999999999991</v>
      </c>
      <c r="Z3036" s="20">
        <f t="shared" si="380"/>
        <v>1825.1746250000006</v>
      </c>
      <c r="AA3036" s="59">
        <f t="shared" si="376"/>
        <v>43047</v>
      </c>
      <c r="AB3036" s="136">
        <f>'ZE Download'!Q463/1000</f>
        <v>172.51068799999999</v>
      </c>
      <c r="AC3036" s="179">
        <f>'ZE Download'!R463/1000</f>
        <v>357.52462500000001</v>
      </c>
      <c r="AD3036" s="179">
        <f>'ZE Download'!S463/1000</f>
        <v>459.47399999999999</v>
      </c>
      <c r="AE3036" s="179">
        <f>'ZE Download'!T463/1000</f>
        <v>507.58554200000003</v>
      </c>
      <c r="AF3036" s="179">
        <f>'ZE Download'!U463/1000</f>
        <v>220.06158300000001</v>
      </c>
      <c r="AG3036" s="179">
        <f>'ZE Download'!V463/1000</f>
        <v>23.227896000000001</v>
      </c>
      <c r="AH3036" s="179">
        <f>'ZE Download'!W463/1000</f>
        <v>75.230395999999999</v>
      </c>
      <c r="AI3036" s="28">
        <f>AVERAGE(AI3021:AI3035)</f>
        <v>0</v>
      </c>
      <c r="AJ3036" s="179">
        <f>'ZE Download'!X463/1000</f>
        <v>0.39479199999999998</v>
      </c>
      <c r="AK3036" s="179">
        <f t="shared" si="374"/>
        <v>0</v>
      </c>
      <c r="AL3036" s="35">
        <f>'ZE Download'!Y463/1000</f>
        <v>0</v>
      </c>
      <c r="AM3036" s="35"/>
      <c r="AN3036" s="28"/>
      <c r="AQ3036" s="24">
        <f t="shared" si="382"/>
        <v>1816.0095220000001</v>
      </c>
      <c r="AS3036" s="47">
        <f t="shared" si="385"/>
        <v>305.55</v>
      </c>
      <c r="AU3036" s="20">
        <f t="shared" si="381"/>
        <v>2121.559522</v>
      </c>
      <c r="AW3036" s="20">
        <f t="shared" si="384"/>
        <v>-496.38489699999946</v>
      </c>
      <c r="AY3036" s="58">
        <v>-200</v>
      </c>
    </row>
    <row r="3037" spans="1:51" x14ac:dyDescent="0.25">
      <c r="A3037" t="str">
        <f>VLOOKUP($B3037,'Cushing Balance'!$C$2:$E$500,3,TRUE)</f>
        <v>442017</v>
      </c>
      <c r="B3037" s="38">
        <v>43048</v>
      </c>
      <c r="C3037" s="32"/>
      <c r="D3037" s="136">
        <f>'ZE Download'!B464/1000</f>
        <v>304.332021</v>
      </c>
      <c r="E3037" s="179">
        <f>'ZE Download'!C464/1000</f>
        <v>21.006417000000003</v>
      </c>
      <c r="F3037" s="179">
        <f>'ZE Download'!D464/1000</f>
        <v>482.58685400000002</v>
      </c>
      <c r="G3037" s="28"/>
      <c r="H3037" s="179">
        <f>'ZE Download'!E464/1000</f>
        <v>78.191208000000003</v>
      </c>
      <c r="I3037" s="179">
        <f>'ZE Download'!F464/1000</f>
        <v>47.623396</v>
      </c>
      <c r="J3037" s="179">
        <f>'ZE Download'!G464/1000</f>
        <v>224.81685399999998</v>
      </c>
      <c r="K3037" s="179">
        <f>'ZE Download'!H464/1000</f>
        <v>69.583167000000003</v>
      </c>
      <c r="L3037" s="179">
        <f>'ZE Download'!I464/1000</f>
        <v>29.246437999999998</v>
      </c>
      <c r="M3037" s="180">
        <f t="shared" ref="M3037:M3041" si="386">S3037+T3037</f>
        <v>275.92479200000002</v>
      </c>
      <c r="N3037" s="179">
        <f>'ZE Download'!K464/1000</f>
        <v>96.977707999999993</v>
      </c>
      <c r="O3037" s="179">
        <f>'ZE Download'!L464/1000</f>
        <v>74.118062000000009</v>
      </c>
      <c r="P3037" s="179">
        <f>'ZE Download'!M464/1000</f>
        <v>211.98533300000003</v>
      </c>
      <c r="Q3037" s="179">
        <f>'ZE Download'!N464/1000</f>
        <v>7.8777079999999993</v>
      </c>
      <c r="R3037" s="179">
        <f>'ZE Download'!P464/1000</f>
        <v>16.440375</v>
      </c>
      <c r="S3037" s="180">
        <f>'ZE Download'!J464/1000</f>
        <v>275.92479200000002</v>
      </c>
      <c r="T3037" s="180">
        <f>-'ZE Download'!Z464/1000</f>
        <v>0</v>
      </c>
      <c r="V3037" s="24">
        <f t="shared" si="379"/>
        <v>1940.7103329999998</v>
      </c>
      <c r="X3037" s="5">
        <f t="shared" si="383"/>
        <v>77.899999999999991</v>
      </c>
      <c r="Z3037" s="20">
        <f t="shared" si="380"/>
        <v>2018.6103329999999</v>
      </c>
      <c r="AA3037" s="59">
        <f t="shared" si="376"/>
        <v>43048</v>
      </c>
      <c r="AB3037" s="136">
        <f>'ZE Download'!Q464/1000</f>
        <v>172.362979</v>
      </c>
      <c r="AC3037" s="179">
        <f>'ZE Download'!R464/1000</f>
        <v>231.69445800000003</v>
      </c>
      <c r="AD3037" s="179">
        <f>'ZE Download'!S464/1000</f>
        <v>459.47399999999999</v>
      </c>
      <c r="AE3037" s="179">
        <f>'ZE Download'!T464/1000</f>
        <v>567.22718799999996</v>
      </c>
      <c r="AF3037" s="179">
        <f>'ZE Download'!U464/1000</f>
        <v>220.34858300000002</v>
      </c>
      <c r="AG3037" s="179">
        <f>'ZE Download'!V464/1000</f>
        <v>23.468603999999999</v>
      </c>
      <c r="AH3037" s="179">
        <f>'ZE Download'!W464/1000</f>
        <v>74.428645999999986</v>
      </c>
      <c r="AI3037" s="28">
        <f t="shared" ref="AI3037:AI3041" si="387">AVERAGE(AI3022:AI3036)</f>
        <v>0</v>
      </c>
      <c r="AJ3037" s="179">
        <f>'ZE Download'!X464/1000</f>
        <v>0.59052099999999996</v>
      </c>
      <c r="AK3037" s="179">
        <f t="shared" si="374"/>
        <v>0</v>
      </c>
      <c r="AL3037" s="35">
        <f>'ZE Download'!Y464/1000</f>
        <v>36.327207999999999</v>
      </c>
      <c r="AM3037" s="35"/>
      <c r="AN3037" s="28"/>
      <c r="AQ3037" s="24">
        <f t="shared" si="382"/>
        <v>1785.9221869999999</v>
      </c>
      <c r="AS3037" s="47">
        <f t="shared" si="385"/>
        <v>305.55</v>
      </c>
      <c r="AU3037" s="20">
        <f t="shared" si="381"/>
        <v>2091.4721869999998</v>
      </c>
      <c r="AW3037" s="20">
        <f t="shared" si="384"/>
        <v>-272.86185399999999</v>
      </c>
      <c r="AY3037" s="58">
        <v>-200</v>
      </c>
    </row>
    <row r="3038" spans="1:51" x14ac:dyDescent="0.25">
      <c r="A3038" t="str">
        <f>VLOOKUP($B3038,'Cushing Balance'!$C$2:$E$500,3,TRUE)</f>
        <v>442017</v>
      </c>
      <c r="B3038" s="38">
        <v>43049</v>
      </c>
      <c r="C3038" s="32"/>
      <c r="D3038" s="136">
        <f>'ZE Download'!B465/1000</f>
        <v>162.975146</v>
      </c>
      <c r="E3038" s="179">
        <f>'ZE Download'!C465/1000</f>
        <v>170.79739600000002</v>
      </c>
      <c r="F3038" s="179">
        <f>'ZE Download'!D465/1000</f>
        <v>484.699521</v>
      </c>
      <c r="G3038" s="28"/>
      <c r="H3038" s="179">
        <f>'ZE Download'!E465/1000</f>
        <v>88.967770999999999</v>
      </c>
      <c r="I3038" s="179">
        <f>'ZE Download'!F465/1000</f>
        <v>35.110270999999997</v>
      </c>
      <c r="J3038" s="179">
        <f>'ZE Download'!G465/1000</f>
        <v>232.37845800000002</v>
      </c>
      <c r="K3038" s="179">
        <f>'ZE Download'!H465/1000</f>
        <v>69.810666999999995</v>
      </c>
      <c r="L3038" s="179">
        <f>'ZE Download'!I465/1000</f>
        <v>29.131187999999998</v>
      </c>
      <c r="M3038" s="180">
        <f t="shared" si="386"/>
        <v>283.37543800000003</v>
      </c>
      <c r="N3038" s="179">
        <f>'ZE Download'!K465/1000</f>
        <v>96.928979000000012</v>
      </c>
      <c r="O3038" s="179">
        <f>'ZE Download'!L465/1000</f>
        <v>162.905708</v>
      </c>
      <c r="P3038" s="179">
        <f>'ZE Download'!M465/1000</f>
        <v>129.57989599999999</v>
      </c>
      <c r="Q3038" s="179">
        <f>'ZE Download'!N465/1000</f>
        <v>8.0657499999999995</v>
      </c>
      <c r="R3038" s="179">
        <f>'ZE Download'!P465/1000</f>
        <v>0</v>
      </c>
      <c r="S3038" s="180">
        <f>'ZE Download'!J465/1000</f>
        <v>283.37543800000003</v>
      </c>
      <c r="T3038" s="180">
        <f>-'ZE Download'!Z465/1000</f>
        <v>0</v>
      </c>
      <c r="V3038" s="24">
        <f t="shared" si="379"/>
        <v>1954.726189</v>
      </c>
      <c r="X3038" s="5">
        <f t="shared" si="383"/>
        <v>77.899999999999991</v>
      </c>
      <c r="Z3038" s="20">
        <f t="shared" si="380"/>
        <v>2032.6261890000001</v>
      </c>
      <c r="AA3038" s="59">
        <f t="shared" si="376"/>
        <v>43049</v>
      </c>
      <c r="AB3038" s="136">
        <f>'ZE Download'!Q465/1000</f>
        <v>164.45949999999999</v>
      </c>
      <c r="AC3038" s="179">
        <f>'ZE Download'!R465/1000</f>
        <v>337.86754200000001</v>
      </c>
      <c r="AD3038" s="179">
        <f>'ZE Download'!S465/1000</f>
        <v>459.47399999999999</v>
      </c>
      <c r="AE3038" s="179">
        <f>'ZE Download'!T465/1000</f>
        <v>466.928583</v>
      </c>
      <c r="AF3038" s="179">
        <f>'ZE Download'!U465/1000</f>
        <v>217.43602100000001</v>
      </c>
      <c r="AG3038" s="179">
        <f>'ZE Download'!V465/1000</f>
        <v>22.404375000000002</v>
      </c>
      <c r="AH3038" s="179">
        <f>'ZE Download'!W465/1000</f>
        <v>68.70310400000001</v>
      </c>
      <c r="AI3038" s="28">
        <f t="shared" si="387"/>
        <v>0</v>
      </c>
      <c r="AJ3038" s="179">
        <f>'ZE Download'!X465/1000</f>
        <v>1.1061669999999999</v>
      </c>
      <c r="AK3038" s="179">
        <f t="shared" si="374"/>
        <v>0</v>
      </c>
      <c r="AL3038" s="35">
        <f>'ZE Download'!Y465/1000</f>
        <v>94.680145999999993</v>
      </c>
      <c r="AM3038" s="35"/>
      <c r="AN3038" s="28"/>
      <c r="AQ3038" s="24">
        <f t="shared" si="382"/>
        <v>1833.0594379999998</v>
      </c>
      <c r="AS3038" s="47">
        <f t="shared" si="385"/>
        <v>305.55</v>
      </c>
      <c r="AU3038" s="20">
        <f t="shared" si="381"/>
        <v>2138.609438</v>
      </c>
      <c r="AW3038" s="20">
        <f t="shared" si="377"/>
        <v>-305.98324899999989</v>
      </c>
      <c r="AY3038" s="58">
        <v>-200</v>
      </c>
    </row>
    <row r="3039" spans="1:51" x14ac:dyDescent="0.25">
      <c r="A3039" t="str">
        <f>VLOOKUP($B3039,'Cushing Balance'!$C$2:$E$500,3,TRUE)</f>
        <v>452017</v>
      </c>
      <c r="B3039" s="38">
        <v>43050</v>
      </c>
      <c r="C3039" s="32"/>
      <c r="D3039" s="136">
        <f>'ZE Download'!B466/1000</f>
        <v>292.00908299999998</v>
      </c>
      <c r="E3039" s="179">
        <f>'ZE Download'!C466/1000</f>
        <v>206.66437500000001</v>
      </c>
      <c r="F3039" s="179">
        <f>'ZE Download'!D466/1000</f>
        <v>427.83387499999998</v>
      </c>
      <c r="G3039" s="28"/>
      <c r="H3039" s="179">
        <f>'ZE Download'!E466/1000</f>
        <v>91.595917</v>
      </c>
      <c r="I3039" s="179">
        <f>'ZE Download'!F466/1000</f>
        <v>45.772604000000001</v>
      </c>
      <c r="J3039" s="179">
        <f>'ZE Download'!G466/1000</f>
        <v>252.23068799999999</v>
      </c>
      <c r="K3039" s="179">
        <f>'ZE Download'!H466/1000</f>
        <v>52.295082999999998</v>
      </c>
      <c r="L3039" s="179">
        <f>'ZE Download'!I466/1000</f>
        <v>30.809812000000001</v>
      </c>
      <c r="M3039" s="180">
        <f t="shared" si="386"/>
        <v>261.23066699999998</v>
      </c>
      <c r="N3039" s="179">
        <f>'ZE Download'!K466/1000</f>
        <v>97.160729000000003</v>
      </c>
      <c r="O3039" s="179">
        <f>'ZE Download'!L466/1000</f>
        <v>120.554625</v>
      </c>
      <c r="P3039" s="179">
        <f>'ZE Download'!M466/1000</f>
        <v>164.06468799999999</v>
      </c>
      <c r="Q3039" s="179">
        <f>'ZE Download'!N466/1000</f>
        <v>10.630750000000001</v>
      </c>
      <c r="R3039" s="179">
        <f>'ZE Download'!P466/1000</f>
        <v>0</v>
      </c>
      <c r="S3039" s="180">
        <f>'ZE Download'!J466/1000</f>
        <v>320.41429199999999</v>
      </c>
      <c r="T3039" s="180">
        <f>-'ZE Download'!Z466/1000</f>
        <v>-59.183624999999999</v>
      </c>
      <c r="V3039" s="24">
        <f t="shared" si="379"/>
        <v>2052.8528959999999</v>
      </c>
      <c r="X3039" s="5">
        <f t="shared" si="383"/>
        <v>77.899999999999991</v>
      </c>
      <c r="Z3039" s="20">
        <f t="shared" si="380"/>
        <v>2130.752896</v>
      </c>
      <c r="AA3039" s="59">
        <f t="shared" si="376"/>
        <v>43050</v>
      </c>
      <c r="AB3039" s="136">
        <f>'ZE Download'!Q466/1000</f>
        <v>178.609229</v>
      </c>
      <c r="AC3039" s="179">
        <f>'ZE Download'!R466/1000</f>
        <v>322.33150000000001</v>
      </c>
      <c r="AD3039" s="179">
        <f>'ZE Download'!S466/1000</f>
        <v>452.40606199999996</v>
      </c>
      <c r="AE3039" s="179">
        <f>'ZE Download'!T466/1000</f>
        <v>482.98624999999998</v>
      </c>
      <c r="AF3039" s="179">
        <f>'ZE Download'!U466/1000</f>
        <v>229.44527100000002</v>
      </c>
      <c r="AG3039" s="179">
        <f>'ZE Download'!V466/1000</f>
        <v>22.891604000000001</v>
      </c>
      <c r="AH3039" s="179">
        <f>'ZE Download'!W466/1000</f>
        <v>70.286833000000001</v>
      </c>
      <c r="AI3039" s="28">
        <f t="shared" si="387"/>
        <v>0</v>
      </c>
      <c r="AJ3039" s="179">
        <f>'ZE Download'!X466/1000</f>
        <v>1.487271</v>
      </c>
      <c r="AK3039" s="179">
        <f t="shared" si="374"/>
        <v>0</v>
      </c>
      <c r="AL3039" s="35">
        <f>'ZE Download'!Y466/1000</f>
        <v>61.413229000000001</v>
      </c>
      <c r="AM3039" s="35"/>
      <c r="AN3039" s="28"/>
      <c r="AQ3039" s="24">
        <f t="shared" si="382"/>
        <v>1821.8572489999999</v>
      </c>
      <c r="AS3039" s="47">
        <f t="shared" si="385"/>
        <v>305.55</v>
      </c>
      <c r="AU3039" s="20">
        <f t="shared" si="381"/>
        <v>2127.4072489999999</v>
      </c>
      <c r="AW3039" s="20">
        <f t="shared" si="377"/>
        <v>-196.6543529999999</v>
      </c>
      <c r="AY3039" s="58">
        <v>-200</v>
      </c>
    </row>
    <row r="3040" spans="1:51" x14ac:dyDescent="0.25">
      <c r="A3040" t="str">
        <f>VLOOKUP($B3040,'Cushing Balance'!$C$2:$E$500,3,TRUE)</f>
        <v>452017</v>
      </c>
      <c r="B3040" s="38">
        <v>43051</v>
      </c>
      <c r="C3040" s="32"/>
      <c r="D3040" s="136">
        <f>'ZE Download'!B467/1000</f>
        <v>571.44347900000002</v>
      </c>
      <c r="E3040" s="179">
        <f>'ZE Download'!C467/1000</f>
        <v>200.21435399999999</v>
      </c>
      <c r="F3040" s="179">
        <f>'ZE Download'!D467/1000</f>
        <v>423.22022900000002</v>
      </c>
      <c r="G3040" s="28"/>
      <c r="H3040" s="179">
        <f>'ZE Download'!E467/1000</f>
        <v>93.387895999999998</v>
      </c>
      <c r="I3040" s="179">
        <f>'ZE Download'!F467/1000</f>
        <v>51.391854000000002</v>
      </c>
      <c r="J3040" s="179">
        <f>'ZE Download'!G467/1000</f>
        <v>240.76652100000001</v>
      </c>
      <c r="K3040" s="179">
        <f>'ZE Download'!H467/1000</f>
        <v>53.503250000000001</v>
      </c>
      <c r="L3040" s="179">
        <f>'ZE Download'!I467/1000</f>
        <v>31.535979000000001</v>
      </c>
      <c r="M3040" s="180">
        <f t="shared" si="386"/>
        <v>225.98683299999999</v>
      </c>
      <c r="N3040" s="179">
        <f>'ZE Download'!K467/1000</f>
        <v>97.662354000000008</v>
      </c>
      <c r="O3040" s="179">
        <f>'ZE Download'!L467/1000</f>
        <v>79.503833</v>
      </c>
      <c r="P3040" s="179">
        <f>'ZE Download'!M467/1000</f>
        <v>182.73175000000001</v>
      </c>
      <c r="Q3040" s="179">
        <f>'ZE Download'!N467/1000</f>
        <v>6.6182290000000004</v>
      </c>
      <c r="R3040" s="179">
        <f>'ZE Download'!P467/1000</f>
        <v>28.330895999999999</v>
      </c>
      <c r="S3040" s="180">
        <f>'ZE Download'!J467/1000</f>
        <v>314.83708300000001</v>
      </c>
      <c r="T3040" s="180">
        <f>-'ZE Download'!Z467/1000</f>
        <v>-88.850250000000003</v>
      </c>
      <c r="V3040" s="24">
        <f t="shared" si="379"/>
        <v>2286.2974570000001</v>
      </c>
      <c r="X3040" s="5">
        <f t="shared" si="383"/>
        <v>77.899999999999991</v>
      </c>
      <c r="Z3040" s="20">
        <f t="shared" si="380"/>
        <v>2364.1974570000002</v>
      </c>
      <c r="AA3040" s="59">
        <f t="shared" si="376"/>
        <v>43051</v>
      </c>
      <c r="AB3040" s="136">
        <f>'ZE Download'!Q467/1000</f>
        <v>175.72527100000002</v>
      </c>
      <c r="AC3040" s="179">
        <f>'ZE Download'!R467/1000</f>
        <v>326.16054200000002</v>
      </c>
      <c r="AD3040" s="179">
        <f>'ZE Download'!S467/1000</f>
        <v>459.47399999999999</v>
      </c>
      <c r="AE3040" s="179">
        <f>'ZE Download'!T467/1000</f>
        <v>569.72152099999994</v>
      </c>
      <c r="AF3040" s="179">
        <f>'ZE Download'!U467/1000</f>
        <v>224.09283300000001</v>
      </c>
      <c r="AG3040" s="179">
        <f>'ZE Download'!V467/1000</f>
        <v>20.303604</v>
      </c>
      <c r="AH3040" s="179">
        <f>'ZE Download'!W467/1000</f>
        <v>73.110520999999991</v>
      </c>
      <c r="AI3040" s="28">
        <f t="shared" si="387"/>
        <v>0</v>
      </c>
      <c r="AJ3040" s="179">
        <f>'ZE Download'!X467/1000</f>
        <v>1.5908330000000002</v>
      </c>
      <c r="AK3040" s="179">
        <f t="shared" si="374"/>
        <v>0</v>
      </c>
      <c r="AL3040" s="35">
        <f>'ZE Download'!Y467/1000</f>
        <v>0</v>
      </c>
      <c r="AM3040" s="35"/>
      <c r="AN3040" s="28"/>
      <c r="AQ3040" s="24">
        <f t="shared" si="382"/>
        <v>1850.1791249999999</v>
      </c>
      <c r="AS3040" s="47">
        <f t="shared" si="385"/>
        <v>305.55</v>
      </c>
      <c r="AU3040" s="20">
        <f t="shared" si="381"/>
        <v>2155.7291249999998</v>
      </c>
      <c r="AW3040" s="20">
        <f t="shared" si="377"/>
        <v>8.4683320000003732</v>
      </c>
      <c r="AY3040" s="58">
        <v>-200</v>
      </c>
    </row>
    <row r="3041" spans="1:51" x14ac:dyDescent="0.25">
      <c r="A3041" t="str">
        <f>VLOOKUP($B3041,'Cushing Balance'!$C$2:$E$500,3,TRUE)</f>
        <v>452017</v>
      </c>
      <c r="B3041" s="38">
        <v>43052</v>
      </c>
      <c r="C3041" s="32"/>
      <c r="D3041" s="136">
        <f>'ZE Download'!B468/1000</f>
        <v>481.83170799999999</v>
      </c>
      <c r="E3041" s="179">
        <f>'ZE Download'!C468/1000</f>
        <v>201.47983300000001</v>
      </c>
      <c r="F3041" s="179">
        <f>'ZE Download'!D468/1000</f>
        <v>421.23706199999998</v>
      </c>
      <c r="G3041" s="28"/>
      <c r="H3041" s="179">
        <f>'ZE Download'!E468/1000</f>
        <v>104.542208</v>
      </c>
      <c r="I3041" s="179">
        <f>'ZE Download'!F468/1000</f>
        <v>28.954312000000002</v>
      </c>
      <c r="J3041" s="179">
        <f>'ZE Download'!G468/1000</f>
        <v>221.24731199999999</v>
      </c>
      <c r="K3041" s="179">
        <f>'ZE Download'!H468/1000</f>
        <v>66.146249999999995</v>
      </c>
      <c r="L3041" s="179">
        <f>'ZE Download'!I468/1000</f>
        <v>32.319146000000003</v>
      </c>
      <c r="M3041" s="180">
        <f t="shared" si="386"/>
        <v>316.46127100000001</v>
      </c>
      <c r="N3041" s="179">
        <f>'ZE Download'!K468/1000</f>
        <v>98.262667000000008</v>
      </c>
      <c r="O3041" s="179">
        <f>'ZE Download'!L468/1000</f>
        <v>83.09435400000001</v>
      </c>
      <c r="P3041" s="179">
        <f>'ZE Download'!M468/1000</f>
        <v>177.724333</v>
      </c>
      <c r="Q3041" s="179">
        <f>'ZE Download'!N468/1000</f>
        <v>7.0721879999999997</v>
      </c>
      <c r="R3041" s="179">
        <f>'ZE Download'!P468/1000</f>
        <v>24.705249999999999</v>
      </c>
      <c r="S3041" s="180">
        <f>'ZE Download'!J468/1000</f>
        <v>316.46127100000001</v>
      </c>
      <c r="T3041" s="180">
        <f>-'ZE Download'!Z468/1000</f>
        <v>0</v>
      </c>
      <c r="V3041" s="24">
        <f t="shared" si="379"/>
        <v>2265.077894</v>
      </c>
      <c r="X3041" s="5">
        <f t="shared" si="383"/>
        <v>77.899999999999991</v>
      </c>
      <c r="Z3041" s="20">
        <f t="shared" si="380"/>
        <v>2342.9778940000001</v>
      </c>
      <c r="AA3041" s="59">
        <f t="shared" si="376"/>
        <v>43052</v>
      </c>
      <c r="AB3041" s="136">
        <f>'ZE Download'!Q468/1000</f>
        <v>176.71004199999999</v>
      </c>
      <c r="AC3041" s="179">
        <f>'ZE Download'!R468/1000</f>
        <v>359.86743800000005</v>
      </c>
      <c r="AD3041" s="179">
        <f>'ZE Download'!S468/1000</f>
        <v>455.77718800000002</v>
      </c>
      <c r="AE3041" s="179">
        <f>'ZE Download'!T468/1000</f>
        <v>484.95906199999996</v>
      </c>
      <c r="AF3041" s="179">
        <f>'ZE Download'!U468/1000</f>
        <v>213.89793799999998</v>
      </c>
      <c r="AG3041" s="179">
        <f>'ZE Download'!V468/1000</f>
        <v>23.28125</v>
      </c>
      <c r="AH3041" s="179">
        <f>'ZE Download'!W468/1000</f>
        <v>58.405603999999997</v>
      </c>
      <c r="AI3041" s="28">
        <f t="shared" si="387"/>
        <v>0</v>
      </c>
      <c r="AJ3041" s="179">
        <f>'ZE Download'!X468/1000</f>
        <v>0.41597899999999999</v>
      </c>
      <c r="AK3041" s="179">
        <f t="shared" si="374"/>
        <v>0</v>
      </c>
      <c r="AL3041" s="35">
        <f>'ZE Download'!Y468/1000</f>
        <v>27.760417</v>
      </c>
      <c r="AM3041" s="35"/>
      <c r="AN3041" s="28"/>
      <c r="AQ3041" s="24">
        <f t="shared" si="382"/>
        <v>1801.0749180000003</v>
      </c>
      <c r="AS3041" s="47">
        <f t="shared" ref="AS3041:AS3047" si="388">315*0.97</f>
        <v>305.55</v>
      </c>
      <c r="AU3041" s="20">
        <f t="shared" si="381"/>
        <v>2106.6249180000004</v>
      </c>
      <c r="AW3041" s="20">
        <f t="shared" si="377"/>
        <v>36.352975999999671</v>
      </c>
      <c r="AY3041" s="58">
        <v>-200</v>
      </c>
    </row>
    <row r="3042" spans="1:51" x14ac:dyDescent="0.25">
      <c r="A3042" t="str">
        <f>VLOOKUP($B3042,'Cushing Balance'!$C$2:$E$500,3,TRUE)</f>
        <v>452017</v>
      </c>
      <c r="B3042" s="38">
        <v>43053</v>
      </c>
      <c r="C3042" s="32"/>
      <c r="D3042" s="136">
        <f>'ZE Download'!B469/1000</f>
        <v>69.781041999999999</v>
      </c>
      <c r="E3042" s="179">
        <f>'ZE Download'!C469/1000</f>
        <v>198.72189600000002</v>
      </c>
      <c r="F3042" s="179">
        <f>'ZE Download'!D469/1000</f>
        <v>418.55537500000003</v>
      </c>
      <c r="G3042" s="28"/>
      <c r="H3042" s="179">
        <f>'ZE Download'!E469/1000</f>
        <v>89.134645999999989</v>
      </c>
      <c r="I3042" s="179">
        <f>'ZE Download'!F469/1000</f>
        <v>29.115957999999999</v>
      </c>
      <c r="J3042" s="179">
        <f>'ZE Download'!G469/1000</f>
        <v>271.18364600000001</v>
      </c>
      <c r="K3042" s="179">
        <f>'ZE Download'!H469/1000</f>
        <v>56.251832999999998</v>
      </c>
      <c r="L3042" s="179">
        <f>'ZE Download'!I469/1000</f>
        <v>32.233832999999997</v>
      </c>
      <c r="M3042" s="180">
        <f t="shared" ref="M3042:M3043" si="389">S3042+T3042</f>
        <v>353.015917</v>
      </c>
      <c r="N3042" s="179">
        <f>'ZE Download'!K469/1000</f>
        <v>95.816312000000011</v>
      </c>
      <c r="O3042" s="179">
        <f>'ZE Download'!L469/1000</f>
        <v>138.637708</v>
      </c>
      <c r="P3042" s="179">
        <f>'ZE Download'!M469/1000</f>
        <v>168.27837500000001</v>
      </c>
      <c r="Q3042" s="179">
        <f>'ZE Download'!N469/1000</f>
        <v>5.6752920000000007</v>
      </c>
      <c r="R3042" s="179">
        <f>'ZE Download'!P469/1000</f>
        <v>0</v>
      </c>
      <c r="S3042" s="180">
        <f>'ZE Download'!J469/1000</f>
        <v>353.015917</v>
      </c>
      <c r="T3042" s="180">
        <f>-'ZE Download'!Z469/1000</f>
        <v>0</v>
      </c>
      <c r="V3042" s="24">
        <f t="shared" si="379"/>
        <v>1926.4018329999999</v>
      </c>
      <c r="X3042" s="5">
        <f t="shared" si="383"/>
        <v>77.899999999999991</v>
      </c>
      <c r="Z3042" s="20">
        <f t="shared" si="380"/>
        <v>2004.301833</v>
      </c>
      <c r="AA3042" s="59">
        <f t="shared" si="376"/>
        <v>43053</v>
      </c>
      <c r="AB3042" s="136">
        <f>'ZE Download'!Q469/1000</f>
        <v>173.96045800000002</v>
      </c>
      <c r="AC3042" s="179">
        <f>'ZE Download'!R469/1000</f>
        <v>343.81377100000003</v>
      </c>
      <c r="AD3042" s="179">
        <f>'ZE Download'!S469/1000</f>
        <v>422.786</v>
      </c>
      <c r="AE3042" s="179">
        <f>'ZE Download'!T469/1000</f>
        <v>522.80910400000005</v>
      </c>
      <c r="AF3042" s="179">
        <f>'ZE Download'!U469/1000</f>
        <v>221.48181200000002</v>
      </c>
      <c r="AG3042" s="179">
        <f>'ZE Download'!V469/1000</f>
        <v>23.227437999999999</v>
      </c>
      <c r="AH3042" s="179">
        <f>'ZE Download'!W469/1000</f>
        <v>47.095520999999998</v>
      </c>
      <c r="AI3042" s="28">
        <f t="shared" ref="AI3042:AI3043" si="390">AVERAGE(AI3027:AI3041)</f>
        <v>0</v>
      </c>
      <c r="AJ3042" s="179">
        <f>'ZE Download'!X469/1000</f>
        <v>1.331917</v>
      </c>
      <c r="AK3042" s="179">
        <f t="shared" si="374"/>
        <v>0</v>
      </c>
      <c r="AL3042" s="35">
        <f>'ZE Download'!Y469/1000</f>
        <v>93.491854000000004</v>
      </c>
      <c r="AM3042" s="35"/>
      <c r="AN3042" s="28"/>
      <c r="AQ3042" s="24">
        <f t="shared" si="382"/>
        <v>1849.997875</v>
      </c>
      <c r="AS3042" s="47">
        <f t="shared" si="388"/>
        <v>305.55</v>
      </c>
      <c r="AU3042" s="20">
        <f t="shared" si="381"/>
        <v>2155.5478750000002</v>
      </c>
      <c r="AW3042" s="20">
        <f t="shared" si="377"/>
        <v>-351.24604200000022</v>
      </c>
      <c r="AY3042" s="58">
        <v>-200</v>
      </c>
    </row>
    <row r="3043" spans="1:51" x14ac:dyDescent="0.25">
      <c r="A3043" t="str">
        <f>VLOOKUP($B3043,'Cushing Balance'!$C$2:$E$500,3,TRUE)</f>
        <v>452017</v>
      </c>
      <c r="B3043" s="38">
        <v>43054</v>
      </c>
      <c r="C3043" s="32"/>
      <c r="D3043" s="136">
        <f>'ZE Download'!B470/1000</f>
        <v>220.66520800000001</v>
      </c>
      <c r="E3043" s="179">
        <f>'ZE Download'!C470/1000</f>
        <v>190.066271</v>
      </c>
      <c r="F3043" s="179">
        <f>'ZE Download'!D470/1000</f>
        <v>420.17993800000005</v>
      </c>
      <c r="G3043" s="28"/>
      <c r="H3043" s="179">
        <f>'ZE Download'!E470/1000</f>
        <v>87.796562000000009</v>
      </c>
      <c r="I3043" s="179">
        <f>'ZE Download'!F470/1000</f>
        <v>64.023396000000005</v>
      </c>
      <c r="J3043" s="179">
        <f>'ZE Download'!G470/1000</f>
        <v>261.62479200000001</v>
      </c>
      <c r="K3043" s="179">
        <f>'ZE Download'!H470/1000</f>
        <v>54.631667</v>
      </c>
      <c r="L3043" s="179">
        <f>'ZE Download'!I470/1000</f>
        <v>32.297646</v>
      </c>
      <c r="M3043" s="180">
        <f t="shared" si="389"/>
        <v>345.78812499999998</v>
      </c>
      <c r="N3043" s="179">
        <f>'ZE Download'!K470/1000</f>
        <v>92.60877099999999</v>
      </c>
      <c r="O3043" s="179">
        <f>'ZE Download'!L470/1000</f>
        <v>121.48085400000001</v>
      </c>
      <c r="P3043" s="179">
        <f>'ZE Download'!M470/1000</f>
        <v>177.37868799999998</v>
      </c>
      <c r="Q3043" s="179">
        <f>'ZE Download'!N470/1000</f>
        <v>6.4492500000000001</v>
      </c>
      <c r="R3043" s="179">
        <f>'ZE Download'!P470/1000</f>
        <v>29.812021000000001</v>
      </c>
      <c r="S3043" s="180">
        <f>'ZE Download'!J470/1000</f>
        <v>345.78812499999998</v>
      </c>
      <c r="T3043" s="180">
        <f>-'ZE Download'!Z470/1000</f>
        <v>0</v>
      </c>
      <c r="V3043" s="24">
        <f t="shared" si="379"/>
        <v>2104.8031890000002</v>
      </c>
      <c r="X3043" s="5">
        <f t="shared" si="383"/>
        <v>77.899999999999991</v>
      </c>
      <c r="Z3043" s="20">
        <f t="shared" si="380"/>
        <v>2182.7031890000003</v>
      </c>
      <c r="AA3043" s="59">
        <f t="shared" si="376"/>
        <v>43054</v>
      </c>
      <c r="AB3043" s="136">
        <f>'ZE Download'!Q470/1000</f>
        <v>170.292833</v>
      </c>
      <c r="AC3043" s="179">
        <f>'ZE Download'!R470/1000</f>
        <v>326.29095799999999</v>
      </c>
      <c r="AD3043" s="179">
        <f>'ZE Download'!S470/1000</f>
        <v>447.20125000000002</v>
      </c>
      <c r="AE3043" s="179">
        <f>'ZE Download'!T470/1000</f>
        <v>573.14789599999995</v>
      </c>
      <c r="AF3043" s="179">
        <f>'ZE Download'!U470/1000</f>
        <v>220.941125</v>
      </c>
      <c r="AG3043" s="179">
        <f>'ZE Download'!V470/1000</f>
        <v>20.772625000000001</v>
      </c>
      <c r="AH3043" s="179">
        <f>'ZE Download'!W470/1000</f>
        <v>46.374082999999999</v>
      </c>
      <c r="AI3043" s="28">
        <f t="shared" si="390"/>
        <v>0</v>
      </c>
      <c r="AJ3043" s="179">
        <f>'ZE Download'!X470/1000</f>
        <v>3.0641880000000001</v>
      </c>
      <c r="AK3043" s="179">
        <f t="shared" si="374"/>
        <v>0</v>
      </c>
      <c r="AL3043" s="35">
        <f>'ZE Download'!Y470/1000</f>
        <v>49.731228999999999</v>
      </c>
      <c r="AM3043" s="35"/>
      <c r="AN3043" s="28"/>
      <c r="AQ3043" s="24">
        <f t="shared" si="382"/>
        <v>1857.8161870000001</v>
      </c>
      <c r="AS3043" s="47">
        <f t="shared" si="388"/>
        <v>305.55</v>
      </c>
      <c r="AU3043" s="20">
        <f t="shared" si="381"/>
        <v>2163.3661870000001</v>
      </c>
      <c r="AW3043" s="20">
        <f t="shared" si="377"/>
        <v>-100.66299799999979</v>
      </c>
      <c r="AY3043" s="58">
        <v>-120</v>
      </c>
    </row>
    <row r="3044" spans="1:51" x14ac:dyDescent="0.25">
      <c r="A3044" t="str">
        <f>VLOOKUP($B3044,'Cushing Balance'!$C$2:$E$500,3,TRUE)</f>
        <v>452017</v>
      </c>
      <c r="B3044" s="38">
        <v>43055</v>
      </c>
      <c r="C3044" s="32"/>
      <c r="D3044" s="136">
        <f>'ZE Download'!B471/1000</f>
        <v>152.031125</v>
      </c>
      <c r="E3044" s="179">
        <f>'ZE Download'!C471/1000</f>
        <v>201.54431200000002</v>
      </c>
      <c r="F3044" s="179">
        <f>'ZE Download'!D471/1000</f>
        <v>418.186083</v>
      </c>
      <c r="G3044" s="28"/>
      <c r="H3044" s="179">
        <f>'ZE Download'!E471/1000</f>
        <v>86.135104000000013</v>
      </c>
      <c r="I3044" s="179">
        <f>'ZE Download'!F471/1000</f>
        <v>37.002687999999999</v>
      </c>
      <c r="J3044" s="179">
        <f>'ZE Download'!G471/1000</f>
        <v>252.98514600000001</v>
      </c>
      <c r="K3044" s="179">
        <f>'ZE Download'!H471/1000</f>
        <v>49.242061999999997</v>
      </c>
      <c r="L3044" s="179">
        <f>'ZE Download'!I471/1000</f>
        <v>31.896353999999999</v>
      </c>
      <c r="M3044" s="180">
        <f t="shared" ref="M3044" si="391">S3044+T3044</f>
        <v>254.27993799999999</v>
      </c>
      <c r="N3044" s="179">
        <f>'ZE Download'!K471/1000</f>
        <v>89.482979</v>
      </c>
      <c r="O3044" s="179">
        <f>'ZE Download'!L471/1000</f>
        <v>56.509500000000003</v>
      </c>
      <c r="P3044" s="179">
        <f>'ZE Download'!M471/1000</f>
        <v>114.534333</v>
      </c>
      <c r="Q3044" s="179">
        <f>'ZE Download'!N471/1000</f>
        <v>9.9628750000000004</v>
      </c>
      <c r="R3044" s="179">
        <f>'ZE Download'!P471/1000</f>
        <v>52.043542000000002</v>
      </c>
      <c r="S3044" s="180">
        <f>'ZE Download'!J471/1000</f>
        <v>323.34114599999998</v>
      </c>
      <c r="T3044" s="180">
        <f>-'ZE Download'!Z471/1000</f>
        <v>-69.061207999999993</v>
      </c>
      <c r="V3044" s="24">
        <f t="shared" si="379"/>
        <v>1805.836041</v>
      </c>
      <c r="X3044" s="5">
        <f t="shared" si="383"/>
        <v>77.899999999999991</v>
      </c>
      <c r="Z3044" s="20">
        <f t="shared" si="380"/>
        <v>1883.7360410000001</v>
      </c>
      <c r="AA3044" s="59">
        <f t="shared" si="376"/>
        <v>43055</v>
      </c>
      <c r="AB3044" s="136">
        <f>'ZE Download'!Q471/1000</f>
        <v>174.116354</v>
      </c>
      <c r="AC3044" s="179">
        <f>'ZE Download'!R471/1000</f>
        <v>305.72006199999998</v>
      </c>
      <c r="AD3044" s="179">
        <f>'ZE Download'!S471/1000</f>
        <v>454.43404200000003</v>
      </c>
      <c r="AE3044" s="179">
        <f>'ZE Download'!T471/1000</f>
        <v>556.76852099999996</v>
      </c>
      <c r="AF3044" s="179">
        <f>'ZE Download'!U471/1000</f>
        <v>218.62202100000002</v>
      </c>
      <c r="AG3044" s="179">
        <f>'ZE Download'!V471/1000</f>
        <v>22.212187999999998</v>
      </c>
      <c r="AH3044" s="179">
        <f>'ZE Download'!W471/1000</f>
        <v>55.234999999999999</v>
      </c>
      <c r="AI3044" s="28">
        <f t="shared" ref="AI3044" si="392">AVERAGE(AI3029:AI3043)</f>
        <v>0</v>
      </c>
      <c r="AJ3044" s="179">
        <f>'ZE Download'!X471/1000</f>
        <v>0.301375</v>
      </c>
      <c r="AK3044" s="179">
        <f t="shared" si="374"/>
        <v>0</v>
      </c>
      <c r="AL3044" s="35">
        <f>'ZE Download'!Y471/1000</f>
        <v>0</v>
      </c>
      <c r="AM3044" s="35"/>
      <c r="AN3044" s="28"/>
      <c r="AQ3044" s="24">
        <f t="shared" si="382"/>
        <v>1787.4095629999999</v>
      </c>
      <c r="AS3044" s="47">
        <f t="shared" si="388"/>
        <v>305.55</v>
      </c>
      <c r="AU3044" s="20">
        <f t="shared" si="381"/>
        <v>2092.9595629999999</v>
      </c>
      <c r="AW3044" s="20">
        <f t="shared" si="377"/>
        <v>-329.22352199999978</v>
      </c>
      <c r="AY3044" s="58">
        <v>-120</v>
      </c>
    </row>
    <row r="3045" spans="1:51" x14ac:dyDescent="0.25">
      <c r="A3045" t="str">
        <f>VLOOKUP($B3045,'Cushing Balance'!$C$2:$E$500,3,TRUE)</f>
        <v>452017</v>
      </c>
      <c r="B3045" s="38">
        <v>43056</v>
      </c>
      <c r="C3045" s="32"/>
      <c r="D3045" s="136">
        <f>'ZE Download'!B472/1000</f>
        <v>0</v>
      </c>
      <c r="E3045" s="179">
        <f>'ZE Download'!C472/1000</f>
        <v>168.6095</v>
      </c>
      <c r="F3045" s="179">
        <f>'ZE Download'!D472/1000</f>
        <v>412.14670799999999</v>
      </c>
      <c r="G3045" s="28"/>
      <c r="H3045" s="179">
        <f>'ZE Download'!E472/1000</f>
        <v>94.141207999999992</v>
      </c>
      <c r="I3045" s="179">
        <f>'ZE Download'!F472/1000</f>
        <v>62.927124999999997</v>
      </c>
      <c r="J3045" s="179">
        <f>'ZE Download'!G472/1000</f>
        <v>266.29008299999998</v>
      </c>
      <c r="K3045" s="179">
        <f>'ZE Download'!H472/1000</f>
        <v>51.745604</v>
      </c>
      <c r="L3045" s="179">
        <f>'ZE Download'!I472/1000</f>
        <v>32.184145999999998</v>
      </c>
      <c r="M3045" s="180">
        <f t="shared" ref="M3045" si="393">S3045+T3045</f>
        <v>393.803292</v>
      </c>
      <c r="N3045" s="179">
        <f>'ZE Download'!K472/1000</f>
        <v>92.833500000000001</v>
      </c>
      <c r="O3045" s="179">
        <f>'ZE Download'!L472/1000</f>
        <v>50.333624999999998</v>
      </c>
      <c r="P3045" s="179">
        <f>'ZE Download'!M472/1000</f>
        <v>91.960207999999994</v>
      </c>
      <c r="Q3045" s="179">
        <f>'ZE Download'!N472/1000</f>
        <v>4.2880420000000008</v>
      </c>
      <c r="R3045" s="179">
        <f>'ZE Download'!P472/1000</f>
        <v>16.594417</v>
      </c>
      <c r="S3045" s="180">
        <f>'ZE Download'!J472/1000</f>
        <v>393.803292</v>
      </c>
      <c r="T3045" s="180">
        <f>-'ZE Download'!Z472/1000</f>
        <v>0</v>
      </c>
      <c r="V3045" s="24">
        <f t="shared" si="379"/>
        <v>1737.857458</v>
      </c>
      <c r="X3045" s="5">
        <f t="shared" si="383"/>
        <v>77.899999999999991</v>
      </c>
      <c r="Z3045" s="20">
        <f t="shared" si="380"/>
        <v>1815.757458</v>
      </c>
      <c r="AA3045" s="59">
        <f t="shared" si="376"/>
        <v>43056</v>
      </c>
      <c r="AB3045" s="136">
        <f>'ZE Download'!Q472/1000</f>
        <v>176.744833</v>
      </c>
      <c r="AC3045" s="179">
        <f>'ZE Download'!R472/1000</f>
        <v>325.84112499999998</v>
      </c>
      <c r="AD3045" s="179">
        <f>'ZE Download'!S472/1000</f>
        <v>459.47399999999999</v>
      </c>
      <c r="AE3045" s="179">
        <f>'ZE Download'!T472/1000</f>
        <v>549.95766700000001</v>
      </c>
      <c r="AF3045" s="179">
        <f>'ZE Download'!U472/1000</f>
        <v>212.30500000000001</v>
      </c>
      <c r="AG3045" s="179">
        <f>'ZE Download'!V472/1000</f>
        <v>21.871457999999997</v>
      </c>
      <c r="AH3045" s="179">
        <f>'ZE Download'!W472/1000</f>
        <v>41.721353999999998</v>
      </c>
      <c r="AI3045" s="28">
        <f t="shared" ref="AI3045" si="394">AVERAGE(AI3030:AI3044)</f>
        <v>0</v>
      </c>
      <c r="AJ3045" s="179">
        <f>'ZE Download'!X472/1000</f>
        <v>2.3541669999999999</v>
      </c>
      <c r="AK3045" s="179">
        <f t="shared" si="374"/>
        <v>0</v>
      </c>
      <c r="AL3045" s="35">
        <f>'ZE Download'!Y472/1000</f>
        <v>11.092271</v>
      </c>
      <c r="AM3045" s="35"/>
      <c r="AN3045" s="28"/>
      <c r="AQ3045" s="24">
        <f t="shared" si="382"/>
        <v>1801.3618750000001</v>
      </c>
      <c r="AS3045" s="47">
        <f t="shared" si="388"/>
        <v>305.55</v>
      </c>
      <c r="AU3045" s="20">
        <f t="shared" si="381"/>
        <v>2106.9118750000002</v>
      </c>
      <c r="AW3045" s="20">
        <f t="shared" si="377"/>
        <v>-411.15441700000019</v>
      </c>
      <c r="AY3045" s="58">
        <v>-120</v>
      </c>
    </row>
    <row r="3046" spans="1:51" x14ac:dyDescent="0.25">
      <c r="A3046" t="str">
        <f>VLOOKUP($B3046,'Cushing Balance'!$C$2:$E$500,3,TRUE)</f>
        <v>462017</v>
      </c>
      <c r="B3046" s="38">
        <v>43057</v>
      </c>
      <c r="C3046" s="32"/>
      <c r="D3046" s="136">
        <f>'ZE Download'!B473/1000</f>
        <v>0</v>
      </c>
      <c r="E3046" s="179">
        <f>'ZE Download'!C473/1000</f>
        <v>195.788083</v>
      </c>
      <c r="F3046" s="179">
        <f>'ZE Download'!D473/1000</f>
        <v>533.91266700000006</v>
      </c>
      <c r="G3046" s="28"/>
      <c r="H3046" s="179">
        <f>'ZE Download'!E473/1000</f>
        <v>88.963770999999994</v>
      </c>
      <c r="I3046" s="179">
        <f>'ZE Download'!F473/1000</f>
        <v>55.552853999999996</v>
      </c>
      <c r="J3046" s="179">
        <f>'ZE Download'!G473/1000</f>
        <v>225.729938</v>
      </c>
      <c r="K3046" s="179">
        <f>'ZE Download'!H473/1000</f>
        <v>47.566167</v>
      </c>
      <c r="L3046" s="179">
        <f>'ZE Download'!I473/1000</f>
        <v>31.935646000000002</v>
      </c>
      <c r="M3046" s="180">
        <f t="shared" ref="M3046:M3048" si="395">S3046+T3046</f>
        <v>401.28902099999999</v>
      </c>
      <c r="N3046" s="179">
        <f>'ZE Download'!K473/1000</f>
        <v>96.850854000000012</v>
      </c>
      <c r="O3046" s="179">
        <f>'ZE Download'!L473/1000</f>
        <v>52.884396000000002</v>
      </c>
      <c r="P3046" s="179">
        <f>'ZE Download'!M473/1000</f>
        <v>124.98195799999999</v>
      </c>
      <c r="Q3046" s="179">
        <f>'ZE Download'!N473/1000</f>
        <v>7.6055420000000007</v>
      </c>
      <c r="R3046" s="179">
        <f>'ZE Download'!P473/1000</f>
        <v>0</v>
      </c>
      <c r="S3046" s="180">
        <f>'ZE Download'!J473/1000</f>
        <v>401.28902099999999</v>
      </c>
      <c r="T3046" s="180">
        <f>-'ZE Download'!Z473/1000</f>
        <v>0</v>
      </c>
      <c r="V3046" s="24">
        <f t="shared" si="379"/>
        <v>1863.0608970000001</v>
      </c>
      <c r="X3046" s="5">
        <f t="shared" si="383"/>
        <v>77.899999999999991</v>
      </c>
      <c r="Z3046" s="20">
        <f t="shared" si="380"/>
        <v>1940.9608970000002</v>
      </c>
      <c r="AA3046" s="59">
        <f t="shared" ref="AA3046:AA3048" si="396">B3046</f>
        <v>43057</v>
      </c>
      <c r="AB3046" s="136">
        <f>'ZE Download'!Q473/1000</f>
        <v>176.081625</v>
      </c>
      <c r="AC3046" s="179">
        <f>'ZE Download'!R473/1000</f>
        <v>344.599625</v>
      </c>
      <c r="AD3046" s="179">
        <f>'ZE Download'!S473/1000</f>
        <v>459.47399999999999</v>
      </c>
      <c r="AE3046" s="179">
        <f>'ZE Download'!T473/1000</f>
        <v>588.88904200000002</v>
      </c>
      <c r="AF3046" s="179">
        <f>'ZE Download'!U473/1000</f>
        <v>215.20097899999999</v>
      </c>
      <c r="AG3046" s="179">
        <f>'ZE Download'!V473/1000</f>
        <v>23.581437999999999</v>
      </c>
      <c r="AH3046" s="179">
        <f>'ZE Download'!W473/1000</f>
        <v>57.293438000000002</v>
      </c>
      <c r="AI3046" s="28">
        <f t="shared" ref="AI3046:AI3048" si="397">AVERAGE(AI3031:AI3045)</f>
        <v>0</v>
      </c>
      <c r="AJ3046" s="179">
        <f>'ZE Download'!X473/1000</f>
        <v>2.0209169999999999</v>
      </c>
      <c r="AK3046" s="179">
        <f t="shared" si="374"/>
        <v>0</v>
      </c>
      <c r="AL3046" s="35">
        <f>'ZE Download'!Y473/1000</f>
        <v>35.845188</v>
      </c>
      <c r="AM3046" s="35"/>
      <c r="AN3046" s="28"/>
      <c r="AQ3046" s="24">
        <f t="shared" si="382"/>
        <v>1902.9862519999999</v>
      </c>
      <c r="AS3046" s="47">
        <f t="shared" si="388"/>
        <v>305.55</v>
      </c>
      <c r="AU3046" s="20">
        <f t="shared" si="381"/>
        <v>2208.5362519999999</v>
      </c>
      <c r="AW3046" s="20">
        <f t="shared" si="377"/>
        <v>-387.57535499999972</v>
      </c>
      <c r="AY3046" s="58">
        <v>-120</v>
      </c>
    </row>
    <row r="3047" spans="1:51" x14ac:dyDescent="0.25">
      <c r="A3047" t="str">
        <f>VLOOKUP($B3047,'Cushing Balance'!$C$2:$E$500,3,TRUE)</f>
        <v>462017</v>
      </c>
      <c r="B3047" s="38">
        <v>43058</v>
      </c>
      <c r="C3047" s="32"/>
      <c r="D3047" s="136">
        <f>'ZE Download'!B474/1000</f>
        <v>0</v>
      </c>
      <c r="E3047" s="179">
        <f>'ZE Download'!C474/1000</f>
        <v>189.3295</v>
      </c>
      <c r="F3047" s="179">
        <f>'ZE Download'!D474/1000</f>
        <v>457.30983299999997</v>
      </c>
      <c r="G3047" s="28"/>
      <c r="H3047" s="179">
        <f>'ZE Download'!E474/1000</f>
        <v>88.506145999999987</v>
      </c>
      <c r="I3047" s="179">
        <f>'ZE Download'!F474/1000</f>
        <v>14.487396</v>
      </c>
      <c r="J3047" s="179">
        <f>'ZE Download'!G474/1000</f>
        <v>254.18950000000001</v>
      </c>
      <c r="K3047" s="179">
        <f>'ZE Download'!H474/1000</f>
        <v>56.181604</v>
      </c>
      <c r="L3047" s="179">
        <f>'ZE Download'!I474/1000</f>
        <v>32.223750000000003</v>
      </c>
      <c r="M3047" s="180">
        <f t="shared" si="395"/>
        <v>373.30454200000003</v>
      </c>
      <c r="N3047" s="179">
        <f>'ZE Download'!K474/1000</f>
        <v>118.062583</v>
      </c>
      <c r="O3047" s="179">
        <f>'ZE Download'!L474/1000</f>
        <v>39.254521000000004</v>
      </c>
      <c r="P3047" s="179">
        <f>'ZE Download'!M474/1000</f>
        <v>186.248625</v>
      </c>
      <c r="Q3047" s="179">
        <f>'ZE Download'!N474/1000</f>
        <v>10.141708000000001</v>
      </c>
      <c r="R3047" s="179">
        <f>'ZE Download'!P474/1000</f>
        <v>27.390708</v>
      </c>
      <c r="S3047" s="180">
        <f>'ZE Download'!J474/1000</f>
        <v>373.30454200000003</v>
      </c>
      <c r="T3047" s="180">
        <f>-'ZE Download'!Z474/1000</f>
        <v>0</v>
      </c>
      <c r="V3047" s="24">
        <f t="shared" si="379"/>
        <v>1846.6304160000002</v>
      </c>
      <c r="X3047" s="5">
        <f t="shared" si="383"/>
        <v>77.899999999999991</v>
      </c>
      <c r="Z3047" s="20">
        <f t="shared" si="380"/>
        <v>1924.5304160000003</v>
      </c>
      <c r="AA3047" s="59">
        <f t="shared" si="396"/>
        <v>43058</v>
      </c>
      <c r="AB3047" s="136">
        <f>'ZE Download'!Q474/1000</f>
        <v>179.32885399999998</v>
      </c>
      <c r="AC3047" s="179">
        <f>'ZE Download'!R474/1000</f>
        <v>255.72268800000001</v>
      </c>
      <c r="AD3047" s="179">
        <f>'ZE Download'!S474/1000</f>
        <v>459.47399999999999</v>
      </c>
      <c r="AE3047" s="179">
        <f>'ZE Download'!T474/1000</f>
        <v>548.74064599999997</v>
      </c>
      <c r="AF3047" s="179">
        <f>'ZE Download'!U474/1000</f>
        <v>218.55491699999999</v>
      </c>
      <c r="AG3047" s="179">
        <f>'ZE Download'!V474/1000</f>
        <v>23.446207999999999</v>
      </c>
      <c r="AH3047" s="179">
        <f>'ZE Download'!W474/1000</f>
        <v>55.916978999999998</v>
      </c>
      <c r="AI3047" s="28">
        <f t="shared" si="397"/>
        <v>0</v>
      </c>
      <c r="AJ3047" s="179">
        <f>'ZE Download'!X474/1000</f>
        <v>0.620583</v>
      </c>
      <c r="AK3047" s="179">
        <f t="shared" si="374"/>
        <v>0</v>
      </c>
      <c r="AL3047" s="35">
        <f>'ZE Download'!Y474/1000</f>
        <v>5.148479</v>
      </c>
      <c r="AM3047" s="35"/>
      <c r="AN3047" s="28"/>
      <c r="AQ3047" s="24">
        <f t="shared" si="382"/>
        <v>1746.953354</v>
      </c>
      <c r="AS3047" s="47">
        <f t="shared" si="388"/>
        <v>305.55</v>
      </c>
      <c r="AU3047" s="20">
        <f t="shared" si="381"/>
        <v>2052.5033539999999</v>
      </c>
      <c r="AW3047" s="20">
        <f t="shared" si="377"/>
        <v>-247.97293799999966</v>
      </c>
      <c r="AY3047" s="58">
        <v>-120</v>
      </c>
    </row>
    <row r="3048" spans="1:51" x14ac:dyDescent="0.25">
      <c r="A3048" t="str">
        <f>VLOOKUP($B3048,'Cushing Balance'!$C$2:$E$500,3,TRUE)</f>
        <v>462017</v>
      </c>
      <c r="B3048" s="38">
        <v>43059</v>
      </c>
      <c r="C3048" s="32"/>
      <c r="D3048" s="136">
        <f>'ZE Download'!B475/1000</f>
        <v>0</v>
      </c>
      <c r="E3048" s="179">
        <f>'ZE Download'!C475/1000</f>
        <v>172.23875000000001</v>
      </c>
      <c r="F3048" s="179">
        <f>'ZE Download'!D475/1000</f>
        <v>401.12704200000002</v>
      </c>
      <c r="G3048" s="28"/>
      <c r="H3048" s="179">
        <f>'ZE Download'!E475/1000</f>
        <v>108.66181200000001</v>
      </c>
      <c r="I3048" s="179">
        <f>'ZE Download'!F475/1000</f>
        <v>36.597188000000003</v>
      </c>
      <c r="J3048" s="179">
        <f>'ZE Download'!G475/1000</f>
        <v>250.677875</v>
      </c>
      <c r="K3048" s="179">
        <f>'ZE Download'!H475/1000</f>
        <v>64.075000000000003</v>
      </c>
      <c r="L3048" s="179">
        <f>'ZE Download'!I475/1000</f>
        <v>31.924042</v>
      </c>
      <c r="M3048" s="180">
        <f t="shared" si="395"/>
        <v>206.98316699999998</v>
      </c>
      <c r="N3048" s="179">
        <f>'ZE Download'!K475/1000</f>
        <v>79.854312000000007</v>
      </c>
      <c r="O3048" s="179">
        <f>'ZE Download'!L475/1000</f>
        <v>35.004083000000001</v>
      </c>
      <c r="P3048" s="179">
        <f>'ZE Download'!M475/1000</f>
        <v>126.243438</v>
      </c>
      <c r="Q3048" s="179">
        <f>'ZE Download'!N475/1000</f>
        <v>9.8449789999999986</v>
      </c>
      <c r="R3048" s="179">
        <f>'ZE Download'!P475/1000</f>
        <v>27.610749999999999</v>
      </c>
      <c r="S3048" s="180">
        <f>'ZE Download'!J475/1000</f>
        <v>297.64974999999998</v>
      </c>
      <c r="T3048" s="180">
        <f>-'ZE Download'!Z475/1000</f>
        <v>-90.666583000000003</v>
      </c>
      <c r="V3048" s="24">
        <f t="shared" si="379"/>
        <v>1550.8424380000001</v>
      </c>
      <c r="X3048" s="5">
        <f t="shared" si="383"/>
        <v>77.899999999999991</v>
      </c>
      <c r="Z3048" s="20">
        <f t="shared" si="380"/>
        <v>1628.7424380000002</v>
      </c>
      <c r="AA3048" s="59">
        <f t="shared" si="396"/>
        <v>43059</v>
      </c>
      <c r="AB3048" s="136">
        <f>'ZE Download'!Q475/1000</f>
        <v>141.06029199999998</v>
      </c>
      <c r="AC3048" s="179">
        <f>'ZE Download'!R475/1000</f>
        <v>352.858521</v>
      </c>
      <c r="AD3048" s="179">
        <f>'ZE Download'!S475/1000</f>
        <v>458.468479</v>
      </c>
      <c r="AE3048" s="179">
        <f>'ZE Download'!T475/1000</f>
        <v>553.74331200000006</v>
      </c>
      <c r="AF3048" s="179">
        <f>'ZE Download'!U475/1000</f>
        <v>230.48322899999999</v>
      </c>
      <c r="AG3048" s="179">
        <f>'ZE Download'!V475/1000</f>
        <v>20.250374999999998</v>
      </c>
      <c r="AH3048" s="179">
        <f>'ZE Download'!W475/1000</f>
        <v>49.950917000000004</v>
      </c>
      <c r="AI3048" s="28">
        <f t="shared" si="397"/>
        <v>0</v>
      </c>
      <c r="AJ3048" s="179">
        <f>'ZE Download'!X475/1000</f>
        <v>1.0501040000000001</v>
      </c>
      <c r="AK3048" s="179">
        <f t="shared" si="374"/>
        <v>0</v>
      </c>
      <c r="AL3048" s="35">
        <f>'ZE Download'!Y475/1000</f>
        <v>0</v>
      </c>
      <c r="AM3048" s="35"/>
      <c r="AN3048" s="28"/>
      <c r="AQ3048" s="24">
        <f t="shared" si="382"/>
        <v>1807.865229</v>
      </c>
      <c r="AS3048" s="47">
        <f t="shared" ref="AS3048:AS3055" si="398">315*0.97</f>
        <v>305.55</v>
      </c>
      <c r="AU3048" s="20">
        <f t="shared" si="381"/>
        <v>2113.4152290000002</v>
      </c>
      <c r="AW3048" s="20">
        <f t="shared" si="377"/>
        <v>-574.67279099999996</v>
      </c>
      <c r="AY3048" s="58">
        <v>-90</v>
      </c>
    </row>
    <row r="3049" spans="1:51" x14ac:dyDescent="0.25">
      <c r="A3049" t="str">
        <f>VLOOKUP($B3049,'Cushing Balance'!$C$2:$E$500,3,TRUE)</f>
        <v>462017</v>
      </c>
      <c r="B3049" s="38">
        <v>43060</v>
      </c>
      <c r="C3049" s="32"/>
      <c r="D3049" s="136">
        <f>'ZE Download'!B476/1000</f>
        <v>0</v>
      </c>
      <c r="E3049" s="179">
        <f>'ZE Download'!C476/1000</f>
        <v>152.48456200000001</v>
      </c>
      <c r="F3049" s="179">
        <f>'ZE Download'!D476/1000</f>
        <v>482.67477100000002</v>
      </c>
      <c r="G3049" s="28"/>
      <c r="H3049" s="179">
        <f>'ZE Download'!E476/1000</f>
        <v>83.634749999999997</v>
      </c>
      <c r="I3049" s="179">
        <f>'ZE Download'!F476/1000</f>
        <v>41.935020999999999</v>
      </c>
      <c r="J3049" s="179">
        <f>'ZE Download'!G476/1000</f>
        <v>270.11983299999997</v>
      </c>
      <c r="K3049" s="179">
        <f>'ZE Download'!H476/1000</f>
        <v>71.179520999999994</v>
      </c>
      <c r="L3049" s="179">
        <f>'ZE Download'!I476/1000</f>
        <v>31.894707999999998</v>
      </c>
      <c r="M3049" s="180">
        <f t="shared" ref="M3049" si="399">S3049+T3049</f>
        <v>403.71404200000001</v>
      </c>
      <c r="N3049" s="179">
        <f>'ZE Download'!K476/1000</f>
        <v>37.044667000000004</v>
      </c>
      <c r="O3049" s="179">
        <f>'ZE Download'!L476/1000</f>
        <v>49.271646000000004</v>
      </c>
      <c r="P3049" s="179">
        <f>'ZE Download'!M476/1000</f>
        <v>115.86556200000001</v>
      </c>
      <c r="Q3049" s="179">
        <f>'ZE Download'!N476/1000</f>
        <v>10.883749999999999</v>
      </c>
      <c r="R3049" s="179">
        <f>'ZE Download'!P476/1000</f>
        <v>0</v>
      </c>
      <c r="S3049" s="180">
        <f>'ZE Download'!J476/1000</f>
        <v>403.71404200000001</v>
      </c>
      <c r="T3049" s="180">
        <f>-'ZE Download'!Z476/1000</f>
        <v>0</v>
      </c>
      <c r="V3049" s="24">
        <f t="shared" si="379"/>
        <v>1750.7028330000001</v>
      </c>
      <c r="X3049" s="5">
        <f t="shared" si="383"/>
        <v>77.899999999999991</v>
      </c>
      <c r="Z3049" s="20">
        <f t="shared" si="380"/>
        <v>1828.6028330000001</v>
      </c>
      <c r="AA3049" s="59">
        <f t="shared" si="376"/>
        <v>43060</v>
      </c>
      <c r="AB3049" s="136">
        <f>'ZE Download'!Q476/1000</f>
        <v>122.253417</v>
      </c>
      <c r="AC3049" s="179">
        <f>'ZE Download'!R476/1000</f>
        <v>373.14431199999996</v>
      </c>
      <c r="AD3049" s="179">
        <f>'ZE Download'!S476/1000</f>
        <v>456.456188</v>
      </c>
      <c r="AE3049" s="179">
        <f>'ZE Download'!T476/1000</f>
        <v>598.84385400000008</v>
      </c>
      <c r="AF3049" s="179">
        <f>'ZE Download'!U476/1000</f>
        <v>227.592083</v>
      </c>
      <c r="AG3049" s="179">
        <f>'ZE Download'!V476/1000</f>
        <v>23.382625000000001</v>
      </c>
      <c r="AH3049" s="179">
        <f>'ZE Download'!W476/1000</f>
        <v>48.081688</v>
      </c>
      <c r="AI3049" s="28">
        <f t="shared" ref="AI3049" si="400">AVERAGE(AI3034:AI3048)</f>
        <v>0</v>
      </c>
      <c r="AJ3049" s="179">
        <f>'ZE Download'!X476/1000</f>
        <v>2.2751460000000003</v>
      </c>
      <c r="AK3049" s="179">
        <f t="shared" si="374"/>
        <v>0</v>
      </c>
      <c r="AL3049" s="35">
        <f>'ZE Download'!Y476/1000</f>
        <v>29.213187999999999</v>
      </c>
      <c r="AM3049" s="28"/>
      <c r="AN3049" s="28"/>
      <c r="AQ3049" s="24">
        <f t="shared" si="382"/>
        <v>1881.2425009999999</v>
      </c>
      <c r="AS3049" s="47">
        <f t="shared" si="398"/>
        <v>305.55</v>
      </c>
      <c r="AU3049" s="20">
        <f t="shared" si="381"/>
        <v>2186.7925009999999</v>
      </c>
      <c r="AW3049" s="20">
        <f t="shared" si="377"/>
        <v>-448.18966799999976</v>
      </c>
      <c r="AY3049" s="58">
        <v>-90</v>
      </c>
    </row>
    <row r="3050" spans="1:51" x14ac:dyDescent="0.25">
      <c r="A3050" t="str">
        <f>VLOOKUP($B3050,'Cushing Balance'!$C$2:$E$500,3,TRUE)</f>
        <v>462017</v>
      </c>
      <c r="B3050" s="38">
        <v>43061</v>
      </c>
      <c r="C3050" s="32"/>
      <c r="D3050" s="136">
        <f>'ZE Download'!B477/1000</f>
        <v>0</v>
      </c>
      <c r="E3050" s="179">
        <f>'ZE Download'!C477/1000</f>
        <v>161.27258300000003</v>
      </c>
      <c r="F3050" s="179">
        <f>'ZE Download'!D477/1000</f>
        <v>484.90724999999998</v>
      </c>
      <c r="G3050" s="28"/>
      <c r="H3050" s="179">
        <f>'ZE Download'!E477/1000</f>
        <v>83.486812</v>
      </c>
      <c r="I3050" s="179">
        <f>'ZE Download'!F477/1000</f>
        <v>29.140646</v>
      </c>
      <c r="J3050" s="179">
        <f>'ZE Download'!G477/1000</f>
        <v>263.56691699999999</v>
      </c>
      <c r="K3050" s="179">
        <f>'ZE Download'!H477/1000</f>
        <v>63.098520999999998</v>
      </c>
      <c r="L3050" s="179">
        <f>'ZE Download'!I477/1000</f>
        <v>32.065311999999999</v>
      </c>
      <c r="M3050" s="180">
        <f t="shared" ref="M3050" si="401">S3050+T3050</f>
        <v>412.03445799999997</v>
      </c>
      <c r="N3050" s="179">
        <f>'ZE Download'!K477/1000</f>
        <v>92.833645999999987</v>
      </c>
      <c r="O3050" s="179">
        <f>'ZE Download'!L477/1000</f>
        <v>34.731729000000001</v>
      </c>
      <c r="P3050" s="179">
        <f>'ZE Download'!M477/1000</f>
        <v>202.34479199999998</v>
      </c>
      <c r="Q3050" s="179">
        <f>'ZE Download'!N477/1000</f>
        <v>12.892333000000001</v>
      </c>
      <c r="R3050" s="179">
        <f>'ZE Download'!P477/1000</f>
        <v>0</v>
      </c>
      <c r="S3050" s="180">
        <f>'ZE Download'!J477/1000</f>
        <v>412.03445799999997</v>
      </c>
      <c r="T3050" s="180">
        <f>-'ZE Download'!Z477/1000</f>
        <v>0</v>
      </c>
      <c r="V3050" s="24">
        <f t="shared" si="379"/>
        <v>1872.3749989999999</v>
      </c>
      <c r="X3050" s="5">
        <f t="shared" si="383"/>
        <v>77.899999999999991</v>
      </c>
      <c r="Z3050" s="20">
        <f t="shared" si="380"/>
        <v>1950.274999</v>
      </c>
      <c r="AA3050" s="59">
        <f t="shared" si="376"/>
        <v>43061</v>
      </c>
      <c r="AB3050" s="136">
        <f>'ZE Download'!Q477/1000</f>
        <v>155.018</v>
      </c>
      <c r="AC3050" s="179">
        <f>'ZE Download'!R477/1000</f>
        <v>344.62827099999998</v>
      </c>
      <c r="AD3050" s="179">
        <f>'ZE Download'!S477/1000</f>
        <v>459.47399999999999</v>
      </c>
      <c r="AE3050" s="179">
        <f>'ZE Download'!T477/1000</f>
        <v>590.50316699999996</v>
      </c>
      <c r="AF3050" s="179">
        <f>'ZE Download'!U477/1000</f>
        <v>227.86808300000001</v>
      </c>
      <c r="AG3050" s="179">
        <f>'ZE Download'!V477/1000</f>
        <v>23.289458</v>
      </c>
      <c r="AH3050" s="179">
        <f>'ZE Download'!W477/1000</f>
        <v>76.266082999999995</v>
      </c>
      <c r="AI3050" s="28">
        <f t="shared" ref="AI3050" si="402">AVERAGE(AI3035:AI3049)</f>
        <v>0</v>
      </c>
      <c r="AJ3050" s="179">
        <f>'ZE Download'!X477/1000</f>
        <v>0.93995799999999996</v>
      </c>
      <c r="AK3050" s="179">
        <f t="shared" si="374"/>
        <v>0</v>
      </c>
      <c r="AL3050" s="35">
        <f>'ZE Download'!Y477/1000</f>
        <v>80.784082999999995</v>
      </c>
      <c r="AM3050" s="28"/>
      <c r="AN3050" s="28"/>
      <c r="AQ3050" s="24">
        <f t="shared" si="382"/>
        <v>1958.771103</v>
      </c>
      <c r="AS3050" s="47">
        <f t="shared" si="398"/>
        <v>305.55</v>
      </c>
      <c r="AU3050" s="20">
        <f t="shared" si="381"/>
        <v>2264.3211030000002</v>
      </c>
      <c r="AW3050" s="20">
        <f t="shared" si="377"/>
        <v>-404.04610400000024</v>
      </c>
      <c r="AY3050" s="58">
        <v>-90</v>
      </c>
    </row>
    <row r="3051" spans="1:51" x14ac:dyDescent="0.25">
      <c r="A3051" t="str">
        <f>VLOOKUP($B3051,'Cushing Balance'!$C$2:$E$500,3,TRUE)</f>
        <v>462017</v>
      </c>
      <c r="B3051" s="38">
        <v>43062</v>
      </c>
      <c r="C3051" s="32"/>
      <c r="D3051" s="136">
        <f>'ZE Download'!B478/1000</f>
        <v>0</v>
      </c>
      <c r="E3051" s="179">
        <f>'ZE Download'!C478/1000</f>
        <v>137.70210399999999</v>
      </c>
      <c r="F3051" s="179">
        <f>'ZE Download'!D478/1000</f>
        <v>482.20656199999996</v>
      </c>
      <c r="G3051" s="28"/>
      <c r="H3051" s="179">
        <f>'ZE Download'!E478/1000</f>
        <v>88.854249999999993</v>
      </c>
      <c r="I3051" s="179">
        <f>'ZE Download'!F478/1000</f>
        <v>33.783188000000003</v>
      </c>
      <c r="J3051" s="179">
        <f>'ZE Download'!G478/1000</f>
        <v>243.959833</v>
      </c>
      <c r="K3051" s="179">
        <f>'ZE Download'!H478/1000</f>
        <v>38.575333000000001</v>
      </c>
      <c r="L3051" s="179">
        <f>'ZE Download'!I478/1000</f>
        <v>31.781832999999999</v>
      </c>
      <c r="M3051" s="180">
        <f t="shared" ref="M3051" si="403">S3051+T3051</f>
        <v>185.33920800000001</v>
      </c>
      <c r="N3051" s="179">
        <f>'ZE Download'!K478/1000</f>
        <v>93.668395999999987</v>
      </c>
      <c r="O3051" s="179">
        <f>'ZE Download'!L478/1000</f>
        <v>40.058707999999996</v>
      </c>
      <c r="P3051" s="179">
        <f>'ZE Download'!M478/1000</f>
        <v>173.71995800000002</v>
      </c>
      <c r="Q3051" s="179">
        <f>'ZE Download'!N478/1000</f>
        <v>10.744187999999999</v>
      </c>
      <c r="R3051" s="179">
        <f>'ZE Download'!P478/1000</f>
        <v>0</v>
      </c>
      <c r="S3051" s="180">
        <f>'ZE Download'!J478/1000</f>
        <v>327.22687500000001</v>
      </c>
      <c r="T3051" s="180">
        <f>-'ZE Download'!Z478/1000</f>
        <v>-141.88766699999999</v>
      </c>
      <c r="V3051" s="24">
        <f t="shared" si="379"/>
        <v>1560.3935610000001</v>
      </c>
      <c r="X3051" s="5">
        <f t="shared" si="383"/>
        <v>77.899999999999991</v>
      </c>
      <c r="Z3051" s="20">
        <f t="shared" si="380"/>
        <v>1638.2935610000002</v>
      </c>
      <c r="AA3051" s="59">
        <f t="shared" si="376"/>
        <v>43062</v>
      </c>
      <c r="AB3051" s="136">
        <f>'ZE Download'!Q478/1000</f>
        <v>168.789333</v>
      </c>
      <c r="AC3051" s="179">
        <f>'ZE Download'!R478/1000</f>
        <v>311.47468800000001</v>
      </c>
      <c r="AD3051" s="179">
        <f>'ZE Download'!S478/1000</f>
        <v>459.47399999999999</v>
      </c>
      <c r="AE3051" s="179">
        <f>'ZE Download'!T478/1000</f>
        <v>561.1408540000001</v>
      </c>
      <c r="AF3051" s="179">
        <f>'ZE Download'!U478/1000</f>
        <v>228.657354</v>
      </c>
      <c r="AG3051" s="179">
        <f>'ZE Download'!V478/1000</f>
        <v>23.200542000000002</v>
      </c>
      <c r="AH3051" s="179">
        <f>'ZE Download'!W478/1000</f>
        <v>125.181917</v>
      </c>
      <c r="AI3051" s="28">
        <f t="shared" ref="AI3051" si="404">AVERAGE(AI3036:AI3050)</f>
        <v>0</v>
      </c>
      <c r="AJ3051" s="179">
        <f>'ZE Download'!X478/1000</f>
        <v>0.66047900000000004</v>
      </c>
      <c r="AK3051" s="179">
        <f t="shared" si="374"/>
        <v>0</v>
      </c>
      <c r="AL3051" s="35">
        <f>'ZE Download'!Y478/1000</f>
        <v>84.812145999999998</v>
      </c>
      <c r="AM3051" s="28"/>
      <c r="AN3051" s="28"/>
      <c r="AQ3051" s="24">
        <f t="shared" si="382"/>
        <v>1963.3913130000001</v>
      </c>
      <c r="AS3051" s="47">
        <f t="shared" si="398"/>
        <v>305.55</v>
      </c>
      <c r="AU3051" s="20">
        <f t="shared" si="381"/>
        <v>2268.9413130000003</v>
      </c>
      <c r="AW3051" s="20">
        <f t="shared" si="377"/>
        <v>-720.64775200000008</v>
      </c>
      <c r="AY3051" s="58">
        <v>-90</v>
      </c>
    </row>
    <row r="3052" spans="1:51" x14ac:dyDescent="0.25">
      <c r="A3052" t="str">
        <f>VLOOKUP($B3052,'Cushing Balance'!$C$2:$E$500,3,TRUE)</f>
        <v>462017</v>
      </c>
      <c r="B3052" s="38">
        <v>43063</v>
      </c>
      <c r="C3052" s="32"/>
      <c r="D3052" s="136">
        <f>'ZE Download'!B479/1000</f>
        <v>0</v>
      </c>
      <c r="E3052" s="179">
        <f>'ZE Download'!C479/1000</f>
        <v>125.743917</v>
      </c>
      <c r="F3052" s="179">
        <f>'ZE Download'!D479/1000</f>
        <v>481.18202100000002</v>
      </c>
      <c r="G3052" s="28"/>
      <c r="H3052" s="179">
        <f>'ZE Download'!E479/1000</f>
        <v>107.582375</v>
      </c>
      <c r="I3052" s="179">
        <f>'ZE Download'!F479/1000</f>
        <v>41.557978999999996</v>
      </c>
      <c r="J3052" s="179">
        <f>'ZE Download'!G479/1000</f>
        <v>261.79452100000003</v>
      </c>
      <c r="K3052" s="179">
        <f>'ZE Download'!H479/1000</f>
        <v>54.333750000000002</v>
      </c>
      <c r="L3052" s="179">
        <f>'ZE Download'!I479/1000</f>
        <v>31.830500000000001</v>
      </c>
      <c r="M3052" s="180">
        <f t="shared" ref="M3052" si="405">S3052+T3052</f>
        <v>384.921854</v>
      </c>
      <c r="N3052" s="179">
        <f>'ZE Download'!K479/1000</f>
        <v>95.245707999999993</v>
      </c>
      <c r="O3052" s="179">
        <f>'ZE Download'!L479/1000</f>
        <v>36.163417000000003</v>
      </c>
      <c r="P3052" s="179">
        <f>'ZE Download'!M479/1000</f>
        <v>190.23962499999999</v>
      </c>
      <c r="Q3052" s="179">
        <f>'ZE Download'!N479/1000</f>
        <v>8.5437919999999998</v>
      </c>
      <c r="R3052" s="179">
        <f>'ZE Download'!P479/1000</f>
        <v>0</v>
      </c>
      <c r="S3052" s="180">
        <f>'ZE Download'!J479/1000</f>
        <v>384.921854</v>
      </c>
      <c r="T3052" s="180">
        <f>-'ZE Download'!Z479/1000</f>
        <v>0</v>
      </c>
      <c r="V3052" s="24">
        <f t="shared" si="379"/>
        <v>1819.1394589999998</v>
      </c>
      <c r="X3052" s="5">
        <f t="shared" si="383"/>
        <v>77.899999999999991</v>
      </c>
      <c r="Z3052" s="20">
        <f t="shared" si="380"/>
        <v>1897.0394589999999</v>
      </c>
      <c r="AA3052" s="59">
        <f t="shared" si="376"/>
        <v>43063</v>
      </c>
      <c r="AB3052" s="136">
        <f>'ZE Download'!Q479/1000</f>
        <v>166.74422899999999</v>
      </c>
      <c r="AC3052" s="179">
        <f>'ZE Download'!R479/1000</f>
        <v>345.36010399999998</v>
      </c>
      <c r="AD3052" s="179">
        <f>'ZE Download'!S479/1000</f>
        <v>457.482438</v>
      </c>
      <c r="AE3052" s="179">
        <f>'ZE Download'!T479/1000</f>
        <v>494.72085399999997</v>
      </c>
      <c r="AF3052" s="179">
        <f>'ZE Download'!U479/1000</f>
        <v>230.40964600000001</v>
      </c>
      <c r="AG3052" s="179">
        <f>'ZE Download'!V479/1000</f>
        <v>23.228728999999998</v>
      </c>
      <c r="AH3052" s="179">
        <f>'ZE Download'!W479/1000</f>
        <v>117.465812</v>
      </c>
      <c r="AI3052" s="28">
        <f t="shared" ref="AI3052" si="406">AVERAGE(AI3037:AI3051)</f>
        <v>0</v>
      </c>
      <c r="AJ3052" s="179">
        <f>'ZE Download'!X479/1000</f>
        <v>2.270375</v>
      </c>
      <c r="AK3052" s="179">
        <f t="shared" si="374"/>
        <v>0</v>
      </c>
      <c r="AL3052" s="35">
        <f>'ZE Download'!Y479/1000</f>
        <v>5.9238540000000004</v>
      </c>
      <c r="AM3052" s="28"/>
      <c r="AN3052" s="28"/>
      <c r="AQ3052" s="24">
        <f t="shared" si="382"/>
        <v>1843.6060409999998</v>
      </c>
      <c r="AS3052" s="47">
        <f t="shared" si="398"/>
        <v>305.55</v>
      </c>
      <c r="AU3052" s="20">
        <f t="shared" si="381"/>
        <v>2149.1560409999997</v>
      </c>
      <c r="AW3052" s="20">
        <f t="shared" si="377"/>
        <v>-342.11658199999988</v>
      </c>
      <c r="AY3052" s="58">
        <v>-90</v>
      </c>
    </row>
    <row r="3053" spans="1:51" x14ac:dyDescent="0.25">
      <c r="A3053" t="str">
        <f>VLOOKUP($B3053,'Cushing Balance'!$C$2:$E$500,3,TRUE)</f>
        <v>472017</v>
      </c>
      <c r="B3053" s="38">
        <v>43064</v>
      </c>
      <c r="C3053" s="32"/>
      <c r="D3053" s="136">
        <f>'ZE Download'!B480/1000</f>
        <v>0</v>
      </c>
      <c r="E3053" s="179">
        <f>'ZE Download'!C480/1000</f>
        <v>127.881792</v>
      </c>
      <c r="F3053" s="179">
        <f>'ZE Download'!D480/1000</f>
        <v>529.98714599999994</v>
      </c>
      <c r="G3053" s="28"/>
      <c r="H3053" s="179">
        <f>'ZE Download'!E480/1000</f>
        <v>90.895229</v>
      </c>
      <c r="I3053" s="179">
        <f>'ZE Download'!F480/1000</f>
        <v>33.528478999999997</v>
      </c>
      <c r="J3053" s="179">
        <f>'ZE Download'!G480/1000</f>
        <v>280.11793800000004</v>
      </c>
      <c r="K3053" s="179">
        <f>'ZE Download'!H480/1000</f>
        <v>59.004874999999998</v>
      </c>
      <c r="L3053" s="179">
        <f>'ZE Download'!I480/1000</f>
        <v>32.086832999999999</v>
      </c>
      <c r="M3053" s="180">
        <f t="shared" ref="M3053:M3055" si="407">S3053+T3053</f>
        <v>388.102104</v>
      </c>
      <c r="N3053" s="179">
        <f>'ZE Download'!K480/1000</f>
        <v>95.923145999999988</v>
      </c>
      <c r="O3053" s="179">
        <f>'ZE Download'!L480/1000</f>
        <v>34.659832999999999</v>
      </c>
      <c r="P3053" s="179">
        <f>'ZE Download'!M480/1000</f>
        <v>159.537812</v>
      </c>
      <c r="Q3053" s="179">
        <f>'ZE Download'!N480/1000</f>
        <v>10.089979</v>
      </c>
      <c r="R3053" s="179">
        <f>'ZE Download'!P480/1000</f>
        <v>0</v>
      </c>
      <c r="S3053" s="180">
        <f>'ZE Download'!J480/1000</f>
        <v>388.102104</v>
      </c>
      <c r="T3053" s="180">
        <f>-'ZE Download'!Z480/1000</f>
        <v>0</v>
      </c>
      <c r="V3053" s="24">
        <f t="shared" si="379"/>
        <v>1841.8151660000003</v>
      </c>
      <c r="X3053" s="5">
        <f t="shared" si="383"/>
        <v>77.899999999999991</v>
      </c>
      <c r="Z3053" s="20">
        <f t="shared" si="380"/>
        <v>1919.7151660000004</v>
      </c>
      <c r="AA3053" s="59">
        <f t="shared" si="376"/>
        <v>43064</v>
      </c>
      <c r="AB3053" s="136">
        <f>'ZE Download'!Q480/1000</f>
        <v>166.62056200000001</v>
      </c>
      <c r="AC3053" s="179">
        <f>'ZE Download'!R480/1000</f>
        <v>356.65004200000004</v>
      </c>
      <c r="AD3053" s="179">
        <f>'ZE Download'!S480/1000</f>
        <v>456.03279200000003</v>
      </c>
      <c r="AE3053" s="179">
        <f>'ZE Download'!T480/1000</f>
        <v>526.59641699999997</v>
      </c>
      <c r="AF3053" s="179">
        <f>'ZE Download'!U480/1000</f>
        <v>216.47854199999998</v>
      </c>
      <c r="AG3053" s="179">
        <f>'ZE Download'!V480/1000</f>
        <v>23.257375</v>
      </c>
      <c r="AH3053" s="179">
        <f>'ZE Download'!W480/1000</f>
        <v>138.04593800000001</v>
      </c>
      <c r="AI3053" s="28">
        <f t="shared" ref="AI3053:AI3055" si="408">AVERAGE(AI3038:AI3052)</f>
        <v>0</v>
      </c>
      <c r="AJ3053" s="179">
        <f>'ZE Download'!X480/1000</f>
        <v>1.894979</v>
      </c>
      <c r="AK3053" s="179">
        <f t="shared" si="374"/>
        <v>0</v>
      </c>
      <c r="AL3053" s="35">
        <f>'ZE Download'!Y480/1000</f>
        <v>50.500520999999999</v>
      </c>
      <c r="AM3053" s="28"/>
      <c r="AN3053" s="28"/>
      <c r="AQ3053" s="24">
        <f t="shared" si="382"/>
        <v>1936.0771679999998</v>
      </c>
      <c r="AS3053" s="47">
        <f t="shared" si="398"/>
        <v>305.55</v>
      </c>
      <c r="AU3053" s="20">
        <f t="shared" si="381"/>
        <v>2241.627168</v>
      </c>
      <c r="AW3053" s="20">
        <f t="shared" si="377"/>
        <v>-411.91200199999957</v>
      </c>
      <c r="AY3053" s="58">
        <v>-90</v>
      </c>
    </row>
    <row r="3054" spans="1:51" x14ac:dyDescent="0.25">
      <c r="A3054" t="str">
        <f>VLOOKUP($B3054,'Cushing Balance'!$C$2:$E$500,3,TRUE)</f>
        <v>472017</v>
      </c>
      <c r="B3054" s="38">
        <v>43065</v>
      </c>
      <c r="C3054" s="32"/>
      <c r="D3054" s="136">
        <f>'ZE Download'!B481/1000</f>
        <v>0</v>
      </c>
      <c r="E3054" s="179">
        <f>'ZE Download'!C481/1000</f>
        <v>112.65125</v>
      </c>
      <c r="F3054" s="179">
        <f>'ZE Download'!D481/1000</f>
        <v>557.22995800000001</v>
      </c>
      <c r="G3054" s="28"/>
      <c r="H3054" s="179">
        <f>'ZE Download'!E481/1000</f>
        <v>90.777833000000001</v>
      </c>
      <c r="I3054" s="179">
        <f>'ZE Download'!F481/1000</f>
        <v>12.931208</v>
      </c>
      <c r="J3054" s="179">
        <f>'ZE Download'!G481/1000</f>
        <v>280.15360399999997</v>
      </c>
      <c r="K3054" s="179">
        <f>'ZE Download'!H481/1000</f>
        <v>65.050957999999994</v>
      </c>
      <c r="L3054" s="179">
        <f>'ZE Download'!I481/1000</f>
        <v>32.097687999999998</v>
      </c>
      <c r="M3054" s="180">
        <f t="shared" si="407"/>
        <v>390.82260400000001</v>
      </c>
      <c r="N3054" s="179">
        <f>'ZE Download'!K481/1000</f>
        <v>93.902104000000008</v>
      </c>
      <c r="O3054" s="179">
        <f>'ZE Download'!L481/1000</f>
        <v>35.403082999999995</v>
      </c>
      <c r="P3054" s="179">
        <f>'ZE Download'!M481/1000</f>
        <v>180.38966699999997</v>
      </c>
      <c r="Q3054" s="179">
        <f>'ZE Download'!N481/1000</f>
        <v>8.9020830000000011</v>
      </c>
      <c r="R3054" s="179">
        <f>'ZE Download'!P481/1000</f>
        <v>26.776542000000003</v>
      </c>
      <c r="S3054" s="180">
        <f>'ZE Download'!J481/1000</f>
        <v>390.82260400000001</v>
      </c>
      <c r="T3054" s="180">
        <f>-'ZE Download'!Z481/1000</f>
        <v>0</v>
      </c>
      <c r="V3054" s="24">
        <f t="shared" si="379"/>
        <v>1887.0885819999999</v>
      </c>
      <c r="X3054" s="5">
        <f t="shared" si="383"/>
        <v>77.899999999999991</v>
      </c>
      <c r="Z3054" s="20">
        <f t="shared" si="380"/>
        <v>1964.988582</v>
      </c>
      <c r="AA3054" s="59">
        <f t="shared" si="376"/>
        <v>43065</v>
      </c>
      <c r="AB3054" s="136">
        <f>'ZE Download'!Q481/1000</f>
        <v>148.22162499999999</v>
      </c>
      <c r="AC3054" s="179">
        <f>'ZE Download'!R481/1000</f>
        <v>362.550479</v>
      </c>
      <c r="AD3054" s="179">
        <f>'ZE Download'!S481/1000</f>
        <v>459.47399999999999</v>
      </c>
      <c r="AE3054" s="179">
        <f>'ZE Download'!T481/1000</f>
        <v>499.21072900000001</v>
      </c>
      <c r="AF3054" s="179">
        <f>'ZE Download'!U481/1000</f>
        <v>227.99606199999999</v>
      </c>
      <c r="AG3054" s="179">
        <f>'ZE Download'!V481/1000</f>
        <v>23.186896000000001</v>
      </c>
      <c r="AH3054" s="179">
        <f>'ZE Download'!W481/1000</f>
        <v>114.13389599999999</v>
      </c>
      <c r="AI3054" s="28">
        <f t="shared" si="408"/>
        <v>0</v>
      </c>
      <c r="AJ3054" s="179">
        <f>'ZE Download'!X481/1000</f>
        <v>1.780688</v>
      </c>
      <c r="AK3054" s="179">
        <f t="shared" si="374"/>
        <v>0</v>
      </c>
      <c r="AL3054" s="35">
        <f>'ZE Download'!Y481/1000</f>
        <v>45.107896000000004</v>
      </c>
      <c r="AM3054" s="28"/>
      <c r="AN3054" s="28"/>
      <c r="AQ3054" s="24">
        <f t="shared" si="382"/>
        <v>1881.6622710000001</v>
      </c>
      <c r="AS3054" s="47">
        <f t="shared" si="398"/>
        <v>305.55</v>
      </c>
      <c r="AU3054" s="20">
        <f t="shared" si="381"/>
        <v>2187.2122710000003</v>
      </c>
      <c r="AW3054" s="20">
        <f t="shared" si="377"/>
        <v>-312.22368900000038</v>
      </c>
      <c r="AY3054" s="58">
        <v>-90</v>
      </c>
    </row>
    <row r="3055" spans="1:51" x14ac:dyDescent="0.25">
      <c r="A3055" t="str">
        <f>VLOOKUP($B3055,'Cushing Balance'!$C$2:$E$500,3,TRUE)</f>
        <v>472017</v>
      </c>
      <c r="B3055" s="38">
        <v>43066</v>
      </c>
      <c r="C3055" s="32"/>
      <c r="D3055" s="136">
        <f>'ZE Download'!B482/1000</f>
        <v>0</v>
      </c>
      <c r="E3055" s="179">
        <f>'ZE Download'!C482/1000</f>
        <v>111.88747900000001</v>
      </c>
      <c r="F3055" s="179">
        <f>'ZE Download'!D482/1000</f>
        <v>519.93316700000003</v>
      </c>
      <c r="G3055" s="28"/>
      <c r="H3055" s="179">
        <f>'ZE Download'!E482/1000</f>
        <v>82.738604000000009</v>
      </c>
      <c r="I3055" s="179">
        <f>'ZE Download'!F482/1000</f>
        <v>37.089874999999999</v>
      </c>
      <c r="J3055" s="179">
        <f>'ZE Download'!G482/1000</f>
        <v>274.14600000000002</v>
      </c>
      <c r="K3055" s="179">
        <f>'ZE Download'!H482/1000</f>
        <v>63.225166999999999</v>
      </c>
      <c r="L3055" s="179">
        <f>'ZE Download'!I482/1000</f>
        <v>31.919771000000001</v>
      </c>
      <c r="M3055" s="180">
        <f t="shared" si="407"/>
        <v>270.50968699999999</v>
      </c>
      <c r="N3055" s="179">
        <f>'ZE Download'!K482/1000</f>
        <v>94.495249999999999</v>
      </c>
      <c r="O3055" s="179">
        <f>'ZE Download'!L482/1000</f>
        <v>42.980604</v>
      </c>
      <c r="P3055" s="179">
        <f>'ZE Download'!M482/1000</f>
        <v>90.110229000000004</v>
      </c>
      <c r="Q3055" s="179">
        <f>'ZE Download'!N482/1000</f>
        <v>9.1719169999999988</v>
      </c>
      <c r="R3055" s="179">
        <f>'ZE Download'!P482/1000</f>
        <v>23.208771000000002</v>
      </c>
      <c r="S3055" s="180">
        <f>'ZE Download'!J482/1000</f>
        <v>344.10495800000001</v>
      </c>
      <c r="T3055" s="180">
        <f>-'ZE Download'!Z482/1000</f>
        <v>-73.595270999999997</v>
      </c>
      <c r="V3055" s="24">
        <f t="shared" si="379"/>
        <v>1651.4165210000003</v>
      </c>
      <c r="X3055" s="5">
        <f t="shared" si="383"/>
        <v>77.899999999999991</v>
      </c>
      <c r="Z3055" s="20">
        <f t="shared" si="380"/>
        <v>1729.3165210000004</v>
      </c>
      <c r="AA3055" s="59">
        <f t="shared" si="376"/>
        <v>43066</v>
      </c>
      <c r="AB3055" s="136">
        <f>'ZE Download'!Q482/1000</f>
        <v>155.63829199999998</v>
      </c>
      <c r="AC3055" s="179">
        <f>'ZE Download'!R482/1000</f>
        <v>345.34625</v>
      </c>
      <c r="AD3055" s="179">
        <f>'ZE Download'!S482/1000</f>
        <v>459.47399999999999</v>
      </c>
      <c r="AE3055" s="179">
        <f>'ZE Download'!T482/1000</f>
        <v>582.13750000000005</v>
      </c>
      <c r="AF3055" s="179">
        <f>'ZE Download'!U482/1000</f>
        <v>229.936396</v>
      </c>
      <c r="AG3055" s="179">
        <f>'ZE Download'!V482/1000</f>
        <v>23.399103999999998</v>
      </c>
      <c r="AH3055" s="179">
        <f>'ZE Download'!W482/1000</f>
        <v>96.202832999999998</v>
      </c>
      <c r="AI3055" s="28">
        <f t="shared" si="408"/>
        <v>0</v>
      </c>
      <c r="AJ3055" s="179">
        <f>'ZE Download'!X482/1000</f>
        <v>2.0678749999999999</v>
      </c>
      <c r="AK3055" s="179">
        <f t="shared" si="374"/>
        <v>0</v>
      </c>
      <c r="AL3055" s="35">
        <f>'ZE Download'!Y482/1000</f>
        <v>46.750582999999999</v>
      </c>
      <c r="AM3055" s="28"/>
      <c r="AN3055" s="28"/>
      <c r="AQ3055" s="24">
        <f t="shared" si="382"/>
        <v>1940.9528330000003</v>
      </c>
      <c r="AS3055" s="47">
        <f t="shared" si="398"/>
        <v>305.55</v>
      </c>
      <c r="AU3055" s="20">
        <f t="shared" si="381"/>
        <v>2246.5028330000005</v>
      </c>
      <c r="AW3055" s="20">
        <f t="shared" si="377"/>
        <v>-607.18631200000004</v>
      </c>
      <c r="AY3055" s="58">
        <v>-90</v>
      </c>
    </row>
    <row r="3056" spans="1:51" x14ac:dyDescent="0.25">
      <c r="A3056" t="str">
        <f>VLOOKUP($B3056,'Cushing Balance'!$C$2:$E$500,3,TRUE)</f>
        <v>472017</v>
      </c>
      <c r="B3056" s="38">
        <v>43067</v>
      </c>
      <c r="C3056" s="32"/>
      <c r="D3056" s="136">
        <f>'ZE Download'!B483/1000</f>
        <v>0</v>
      </c>
      <c r="E3056" s="179">
        <f>'ZE Download'!C483/1000</f>
        <v>135.29514600000002</v>
      </c>
      <c r="F3056" s="179">
        <f>'ZE Download'!D483/1000</f>
        <v>558.824521</v>
      </c>
      <c r="G3056" s="28"/>
      <c r="H3056" s="179">
        <f>'ZE Download'!E483/1000</f>
        <v>85.087270999999987</v>
      </c>
      <c r="I3056" s="179">
        <f>'ZE Download'!F483/1000</f>
        <v>53.030521</v>
      </c>
      <c r="J3056" s="179">
        <f>'ZE Download'!G483/1000</f>
        <v>277.18654200000003</v>
      </c>
      <c r="K3056" s="179">
        <f>'ZE Download'!H483/1000</f>
        <v>65.363957999999997</v>
      </c>
      <c r="L3056" s="179">
        <f>'ZE Download'!I483/1000</f>
        <v>31.446750000000002</v>
      </c>
      <c r="M3056" s="180">
        <f t="shared" ref="M3056" si="409">S3056+T3056</f>
        <v>347.05822899999998</v>
      </c>
      <c r="N3056" s="179">
        <f>'ZE Download'!K483/1000</f>
        <v>98.295271</v>
      </c>
      <c r="O3056" s="179">
        <f>'ZE Download'!L483/1000</f>
        <v>49.805646000000003</v>
      </c>
      <c r="P3056" s="179">
        <f>'ZE Download'!M483/1000</f>
        <v>88.559291999999999</v>
      </c>
      <c r="Q3056" s="179">
        <f>'ZE Download'!N483/1000</f>
        <v>5.2392709999999996</v>
      </c>
      <c r="R3056" s="179">
        <f>'ZE Download'!P483/1000</f>
        <v>0</v>
      </c>
      <c r="S3056" s="180">
        <f>'ZE Download'!J483/1000</f>
        <v>347.05822899999998</v>
      </c>
      <c r="T3056" s="180">
        <f>-'ZE Download'!Z483/1000</f>
        <v>0</v>
      </c>
      <c r="V3056" s="24">
        <f t="shared" si="379"/>
        <v>1795.1924179999999</v>
      </c>
      <c r="X3056" s="5">
        <f t="shared" si="383"/>
        <v>77.899999999999991</v>
      </c>
      <c r="Z3056" s="20">
        <f t="shared" si="380"/>
        <v>1873.092418</v>
      </c>
      <c r="AA3056" s="59">
        <f t="shared" si="376"/>
        <v>43067</v>
      </c>
      <c r="AB3056" s="136">
        <f>'ZE Download'!Q483/1000</f>
        <v>177.524417</v>
      </c>
      <c r="AC3056" s="179">
        <f>'ZE Download'!R483/1000</f>
        <v>318.08922899999999</v>
      </c>
      <c r="AD3056" s="179">
        <f>'ZE Download'!S483/1000</f>
        <v>438.36779200000001</v>
      </c>
      <c r="AE3056" s="179">
        <f>'ZE Download'!T483/1000</f>
        <v>511.31629200000003</v>
      </c>
      <c r="AF3056" s="179">
        <f>'ZE Download'!U483/1000</f>
        <v>220.689021</v>
      </c>
      <c r="AG3056" s="179">
        <f>'ZE Download'!V483/1000</f>
        <v>21.520812000000003</v>
      </c>
      <c r="AH3056" s="179">
        <f>'ZE Download'!W483/1000</f>
        <v>123.79866699999999</v>
      </c>
      <c r="AI3056" s="28">
        <f t="shared" ref="AI3056" si="410">AVERAGE(AI3041:AI3055)</f>
        <v>0</v>
      </c>
      <c r="AJ3056" s="179">
        <f>'ZE Download'!X483/1000</f>
        <v>1.9602709999999999</v>
      </c>
      <c r="AK3056" s="179">
        <f t="shared" si="374"/>
        <v>0</v>
      </c>
      <c r="AL3056" s="35">
        <f>'ZE Download'!Y483/1000</f>
        <v>41.648874999999997</v>
      </c>
      <c r="AM3056" s="28"/>
      <c r="AN3056" s="28"/>
      <c r="AQ3056" s="24">
        <f t="shared" si="382"/>
        <v>1854.9153759999999</v>
      </c>
      <c r="AS3056" s="47">
        <f t="shared" ref="AS3056:AS3119" si="411">315*0.97</f>
        <v>305.55</v>
      </c>
      <c r="AU3056" s="20">
        <f t="shared" si="381"/>
        <v>2160.4653760000001</v>
      </c>
      <c r="AW3056" s="20">
        <f t="shared" si="377"/>
        <v>-377.37295800000015</v>
      </c>
      <c r="AY3056" s="58">
        <v>-90</v>
      </c>
    </row>
    <row r="3057" spans="1:51" x14ac:dyDescent="0.25">
      <c r="A3057" t="str">
        <f>VLOOKUP($B3057,'Cushing Balance'!$C$2:$E$500,3,TRUE)</f>
        <v>472017</v>
      </c>
      <c r="B3057" s="38">
        <v>43068</v>
      </c>
      <c r="C3057" s="32"/>
      <c r="D3057" s="136">
        <f>'ZE Download'!B484/1000</f>
        <v>207.78608300000002</v>
      </c>
      <c r="E3057" s="179">
        <f>'ZE Download'!C484/1000</f>
        <v>160.47310399999998</v>
      </c>
      <c r="F3057" s="179">
        <f>'ZE Download'!D484/1000</f>
        <v>551.14693799999998</v>
      </c>
      <c r="G3057" s="28"/>
      <c r="H3057" s="179">
        <f>'ZE Download'!E484/1000</f>
        <v>112.570792</v>
      </c>
      <c r="I3057" s="179">
        <f>'ZE Download'!F484/1000</f>
        <v>22.933396000000002</v>
      </c>
      <c r="J3057" s="179">
        <f>'ZE Download'!G484/1000</f>
        <v>272.80829199999999</v>
      </c>
      <c r="K3057" s="179">
        <f>'ZE Download'!H484/1000</f>
        <v>73.479708000000002</v>
      </c>
      <c r="L3057" s="179">
        <f>'ZE Download'!I484/1000</f>
        <v>31.435207999999999</v>
      </c>
      <c r="M3057" s="180">
        <f t="shared" ref="M3057" si="412">S3057+T3057</f>
        <v>128.08754199999998</v>
      </c>
      <c r="N3057" s="179">
        <f>'ZE Download'!K484/1000</f>
        <v>96.605666999999997</v>
      </c>
      <c r="O3057" s="179">
        <f>'ZE Download'!L484/1000</f>
        <v>45.327292</v>
      </c>
      <c r="P3057" s="179">
        <f>'ZE Download'!M484/1000</f>
        <v>187.517188</v>
      </c>
      <c r="Q3057" s="179">
        <f>'ZE Download'!N484/1000</f>
        <v>6.2046250000000001</v>
      </c>
      <c r="R3057" s="179">
        <f>'ZE Download'!P484/1000</f>
        <v>34.372188000000001</v>
      </c>
      <c r="S3057" s="180">
        <f>'ZE Download'!J484/1000</f>
        <v>217.64604199999999</v>
      </c>
      <c r="T3057" s="180">
        <f>-'ZE Download'!Z484/1000</f>
        <v>-89.558499999999995</v>
      </c>
      <c r="V3057" s="24">
        <f t="shared" si="379"/>
        <v>1930.7480230000001</v>
      </c>
      <c r="X3057" s="5">
        <f t="shared" si="383"/>
        <v>77.899999999999991</v>
      </c>
      <c r="Z3057" s="20">
        <f t="shared" si="380"/>
        <v>2008.6480230000002</v>
      </c>
      <c r="AA3057" s="59">
        <f t="shared" si="376"/>
        <v>43068</v>
      </c>
      <c r="AB3057" s="136">
        <f>'ZE Download'!Q484/1000</f>
        <v>172.89039600000001</v>
      </c>
      <c r="AC3057" s="179">
        <f>'ZE Download'!R484/1000</f>
        <v>343.59756199999998</v>
      </c>
      <c r="AD3057" s="179">
        <f>'ZE Download'!S484/1000</f>
        <v>459.47399999999999</v>
      </c>
      <c r="AE3057" s="179">
        <f>'ZE Download'!T484/1000</f>
        <v>544.51020800000003</v>
      </c>
      <c r="AF3057" s="179">
        <f>'ZE Download'!U484/1000</f>
        <v>229.17206200000001</v>
      </c>
      <c r="AG3057" s="179">
        <f>'ZE Download'!V484/1000</f>
        <v>23.410042000000001</v>
      </c>
      <c r="AH3057" s="179">
        <f>'ZE Download'!W484/1000</f>
        <v>124.16018799999999</v>
      </c>
      <c r="AI3057" s="28">
        <f t="shared" ref="AI3057" si="413">AVERAGE(AI3042:AI3056)</f>
        <v>0</v>
      </c>
      <c r="AJ3057" s="179">
        <f>'ZE Download'!X484/1000</f>
        <v>0.68447900000000006</v>
      </c>
      <c r="AK3057" s="179">
        <f t="shared" si="374"/>
        <v>0</v>
      </c>
      <c r="AL3057" s="35">
        <f>'ZE Download'!Y484/1000</f>
        <v>150.884062</v>
      </c>
      <c r="AM3057" s="28"/>
      <c r="AN3057" s="28"/>
      <c r="AQ3057" s="24">
        <f t="shared" si="382"/>
        <v>2048.782999</v>
      </c>
      <c r="AS3057" s="47">
        <f t="shared" si="411"/>
        <v>305.55</v>
      </c>
      <c r="AU3057" s="20">
        <f t="shared" si="381"/>
        <v>2354.3329990000002</v>
      </c>
      <c r="AW3057" s="20">
        <f t="shared" si="377"/>
        <v>-435.68497600000001</v>
      </c>
      <c r="AY3057" s="58">
        <v>-90</v>
      </c>
    </row>
    <row r="3058" spans="1:51" x14ac:dyDescent="0.25">
      <c r="A3058" t="str">
        <f>VLOOKUP($B3058,'Cushing Balance'!$C$2:$E$500,3,TRUE)</f>
        <v>472017</v>
      </c>
      <c r="B3058" s="38">
        <v>43069</v>
      </c>
      <c r="C3058" s="32"/>
      <c r="D3058" s="136">
        <f>'ZE Download'!B485/1000</f>
        <v>235.54485399999999</v>
      </c>
      <c r="E3058" s="179">
        <f>'ZE Download'!C485/1000</f>
        <v>146.09116699999998</v>
      </c>
      <c r="F3058" s="179">
        <f>'ZE Download'!D485/1000</f>
        <v>554.42508299999997</v>
      </c>
      <c r="G3058" s="28"/>
      <c r="H3058" s="179">
        <f>'ZE Download'!E485/1000</f>
        <v>92.280979000000002</v>
      </c>
      <c r="I3058" s="179">
        <f>'ZE Download'!F485/1000</f>
        <v>30.940832999999998</v>
      </c>
      <c r="J3058" s="179">
        <f>'ZE Download'!G485/1000</f>
        <v>253.24970800000003</v>
      </c>
      <c r="K3058" s="179">
        <f>'ZE Download'!H485/1000</f>
        <v>73.847645999999997</v>
      </c>
      <c r="L3058" s="179">
        <f>'ZE Download'!I485/1000</f>
        <v>31.106021000000002</v>
      </c>
      <c r="M3058" s="180">
        <f t="shared" ref="M3058:M3062" si="414">S3058+T3058</f>
        <v>243.52702100000002</v>
      </c>
      <c r="N3058" s="179">
        <f>'ZE Download'!K485/1000</f>
        <v>120.344938</v>
      </c>
      <c r="O3058" s="179">
        <f>'ZE Download'!L485/1000</f>
        <v>50.855291999999999</v>
      </c>
      <c r="P3058" s="179">
        <f>'ZE Download'!M485/1000</f>
        <v>202.86462499999999</v>
      </c>
      <c r="Q3058" s="179">
        <f>'ZE Download'!N485/1000</f>
        <v>8.1011880000000005</v>
      </c>
      <c r="R3058" s="179">
        <f>'ZE Download'!P485/1000</f>
        <v>21.950979</v>
      </c>
      <c r="S3058" s="180">
        <f>'ZE Download'!J485/1000</f>
        <v>243.52702100000002</v>
      </c>
      <c r="T3058" s="180">
        <f>-'ZE Download'!Z485/1000</f>
        <v>0</v>
      </c>
      <c r="V3058" s="24">
        <f t="shared" ref="V3058:V3062" si="415">SUM(D3058:R3058)</f>
        <v>2065.1303340000004</v>
      </c>
      <c r="X3058" s="5">
        <f t="shared" si="383"/>
        <v>77.899999999999991</v>
      </c>
      <c r="Z3058" s="20">
        <f t="shared" si="380"/>
        <v>2143.0303340000005</v>
      </c>
      <c r="AA3058" s="59">
        <f t="shared" si="376"/>
        <v>43069</v>
      </c>
      <c r="AB3058" s="136">
        <f>'ZE Download'!Q485/1000</f>
        <v>169.61656200000002</v>
      </c>
      <c r="AC3058" s="179">
        <f>'ZE Download'!R485/1000</f>
        <v>347.66170799999998</v>
      </c>
      <c r="AD3058" s="179">
        <f>'ZE Download'!S485/1000</f>
        <v>459.47399999999999</v>
      </c>
      <c r="AE3058" s="179">
        <f>'ZE Download'!T485/1000</f>
        <v>345.81937499999998</v>
      </c>
      <c r="AF3058" s="179">
        <f>'ZE Download'!U485/1000</f>
        <v>231.010875</v>
      </c>
      <c r="AG3058" s="179">
        <f>'ZE Download'!V485/1000</f>
        <v>23.506042000000001</v>
      </c>
      <c r="AH3058" s="179">
        <f>'ZE Download'!W485/1000</f>
        <v>124.85327099999999</v>
      </c>
      <c r="AI3058" s="28">
        <f t="shared" ref="AI3058:AI3062" si="416">AVERAGE(AI3043:AI3057)</f>
        <v>0</v>
      </c>
      <c r="AJ3058" s="179">
        <f>'ZE Download'!X485/1000</f>
        <v>0.71372900000000006</v>
      </c>
      <c r="AK3058" s="179">
        <f t="shared" si="374"/>
        <v>0</v>
      </c>
      <c r="AL3058" s="35">
        <f>'ZE Download'!Y485/1000</f>
        <v>148.71464600000002</v>
      </c>
      <c r="AM3058" s="28"/>
      <c r="AN3058" s="28"/>
      <c r="AQ3058" s="24">
        <f t="shared" si="382"/>
        <v>1851.3702079999998</v>
      </c>
      <c r="AS3058" s="47">
        <f t="shared" si="411"/>
        <v>305.55</v>
      </c>
      <c r="AU3058" s="20">
        <f t="shared" si="381"/>
        <v>2156.920208</v>
      </c>
      <c r="AW3058" s="20">
        <f t="shared" si="377"/>
        <v>-103.88987399999951</v>
      </c>
      <c r="AY3058" s="58">
        <v>-90</v>
      </c>
    </row>
    <row r="3059" spans="1:51" x14ac:dyDescent="0.25">
      <c r="A3059" t="str">
        <f>VLOOKUP($B3059,'Cushing Balance'!$C$2:$E$500,3,TRUE)</f>
        <v>472017</v>
      </c>
      <c r="B3059" s="38">
        <v>43070</v>
      </c>
      <c r="C3059" s="32"/>
      <c r="D3059" s="136">
        <f>'ZE Download'!B486/1000</f>
        <v>189.41858300000001</v>
      </c>
      <c r="E3059" s="179">
        <f>'ZE Download'!C486/1000</f>
        <v>140.973375</v>
      </c>
      <c r="F3059" s="179">
        <f>'ZE Download'!D486/1000</f>
        <v>556.19129199999998</v>
      </c>
      <c r="G3059" s="28"/>
      <c r="H3059" s="179">
        <f>'ZE Download'!E486/1000</f>
        <v>86.967375000000004</v>
      </c>
      <c r="I3059" s="179">
        <f>'ZE Download'!F486/1000</f>
        <v>38.396707999999997</v>
      </c>
      <c r="J3059" s="179">
        <f>'ZE Download'!G486/1000</f>
        <v>253.47218799999999</v>
      </c>
      <c r="K3059" s="179">
        <f>'ZE Download'!H486/1000</f>
        <v>68.191729000000009</v>
      </c>
      <c r="L3059" s="179">
        <f>'ZE Download'!I486/1000</f>
        <v>31.120937999999999</v>
      </c>
      <c r="M3059" s="180">
        <f t="shared" si="414"/>
        <v>183.35095799999999</v>
      </c>
      <c r="N3059" s="179">
        <f>'ZE Download'!K486/1000</f>
        <v>42.676207999999995</v>
      </c>
      <c r="O3059" s="179">
        <f>'ZE Download'!L486/1000</f>
        <v>32.970188</v>
      </c>
      <c r="P3059" s="179">
        <f>'ZE Download'!M486/1000</f>
        <v>130.51781199999999</v>
      </c>
      <c r="Q3059" s="179">
        <f>'ZE Download'!N486/1000</f>
        <v>9.8236880000000006</v>
      </c>
      <c r="R3059" s="179">
        <f>'ZE Download'!P486/1000</f>
        <v>0</v>
      </c>
      <c r="S3059" s="180">
        <f>'ZE Download'!J486/1000</f>
        <v>225.310125</v>
      </c>
      <c r="T3059" s="180">
        <f>-'ZE Download'!Z486/1000</f>
        <v>-41.959167000000001</v>
      </c>
      <c r="V3059" s="24">
        <f t="shared" si="415"/>
        <v>1764.071042</v>
      </c>
      <c r="X3059" s="5">
        <f t="shared" si="383"/>
        <v>77.899999999999991</v>
      </c>
      <c r="Z3059" s="20">
        <f t="shared" si="380"/>
        <v>1841.9710420000001</v>
      </c>
      <c r="AA3059" s="59">
        <f t="shared" si="376"/>
        <v>43070</v>
      </c>
      <c r="AB3059" s="136">
        <f>'ZE Download'!Q486/1000</f>
        <v>159.37697900000001</v>
      </c>
      <c r="AC3059" s="179">
        <f>'ZE Download'!R486/1000</f>
        <v>359.93824999999998</v>
      </c>
      <c r="AD3059" s="179">
        <f>'ZE Download'!S486/1000</f>
        <v>444.31700000000001</v>
      </c>
      <c r="AE3059" s="179">
        <f>'ZE Download'!T486/1000</f>
        <v>469.416562</v>
      </c>
      <c r="AF3059" s="179">
        <f>'ZE Download'!U486/1000</f>
        <v>216.82497899999998</v>
      </c>
      <c r="AG3059" s="179">
        <f>'ZE Download'!V486/1000</f>
        <v>22.926145999999999</v>
      </c>
      <c r="AH3059" s="179">
        <f>'ZE Download'!W486/1000</f>
        <v>123.02289599999999</v>
      </c>
      <c r="AI3059" s="28">
        <f t="shared" si="416"/>
        <v>0</v>
      </c>
      <c r="AJ3059" s="179">
        <f>'ZE Download'!X486/1000</f>
        <v>0.68770799999999999</v>
      </c>
      <c r="AK3059" s="179">
        <f t="shared" si="374"/>
        <v>0</v>
      </c>
      <c r="AL3059" s="35">
        <f>'ZE Download'!Y486/1000</f>
        <v>128.55375000000001</v>
      </c>
      <c r="AM3059" s="28"/>
      <c r="AN3059" s="28"/>
      <c r="AQ3059" s="24">
        <f t="shared" si="382"/>
        <v>1925.0642700000001</v>
      </c>
      <c r="AS3059" s="47">
        <f t="shared" si="411"/>
        <v>305.55</v>
      </c>
      <c r="AU3059" s="20">
        <f t="shared" si="381"/>
        <v>2230.61427</v>
      </c>
      <c r="AW3059" s="20">
        <f t="shared" si="377"/>
        <v>-508.64322799999991</v>
      </c>
      <c r="AY3059" s="58">
        <v>-120</v>
      </c>
    </row>
    <row r="3060" spans="1:51" x14ac:dyDescent="0.25">
      <c r="A3060" t="str">
        <f>VLOOKUP($B3060,'Cushing Balance'!$C$2:$E$500,3,TRUE)</f>
        <v>482017</v>
      </c>
      <c r="B3060" s="38">
        <v>43071</v>
      </c>
      <c r="C3060" s="32"/>
      <c r="D3060" s="136">
        <f>'ZE Download'!B487/1000</f>
        <v>161.616771</v>
      </c>
      <c r="E3060" s="179">
        <f>'ZE Download'!C487/1000</f>
        <v>157.666979</v>
      </c>
      <c r="F3060" s="179">
        <f>'ZE Download'!D487/1000</f>
        <v>506.66485399999999</v>
      </c>
      <c r="G3060" s="28"/>
      <c r="H3060" s="179">
        <f>'ZE Download'!E487/1000</f>
        <v>88.465979000000004</v>
      </c>
      <c r="I3060" s="179">
        <f>'ZE Download'!F487/1000</f>
        <v>35.261457999999998</v>
      </c>
      <c r="J3060" s="179">
        <f>'ZE Download'!G487/1000</f>
        <v>255.46591699999999</v>
      </c>
      <c r="K3060" s="179">
        <f>'ZE Download'!H487/1000</f>
        <v>78.533020999999991</v>
      </c>
      <c r="L3060" s="179">
        <f>'ZE Download'!I487/1000</f>
        <v>31.313312000000003</v>
      </c>
      <c r="M3060" s="180">
        <f t="shared" si="414"/>
        <v>245.87606200000002</v>
      </c>
      <c r="N3060" s="179">
        <f>'ZE Download'!K487/1000</f>
        <v>80.330332999999996</v>
      </c>
      <c r="O3060" s="179">
        <f>'ZE Download'!L487/1000</f>
        <v>45.811062</v>
      </c>
      <c r="P3060" s="179">
        <f>'ZE Download'!M487/1000</f>
        <v>216.91491699999997</v>
      </c>
      <c r="Q3060" s="179">
        <f>'ZE Download'!N487/1000</f>
        <v>8.3254580000000011</v>
      </c>
      <c r="R3060" s="179">
        <f>'ZE Download'!P487/1000</f>
        <v>0</v>
      </c>
      <c r="S3060" s="180">
        <f>'ZE Download'!J487/1000</f>
        <v>245.87606200000002</v>
      </c>
      <c r="T3060" s="180">
        <f>-'ZE Download'!Z487/1000</f>
        <v>0</v>
      </c>
      <c r="V3060" s="24">
        <f t="shared" si="415"/>
        <v>1912.2461229999999</v>
      </c>
      <c r="X3060" s="5">
        <f t="shared" si="383"/>
        <v>77.899999999999991</v>
      </c>
      <c r="Z3060" s="20">
        <f t="shared" si="380"/>
        <v>1990.146123</v>
      </c>
      <c r="AA3060" s="59">
        <f t="shared" si="376"/>
        <v>43071</v>
      </c>
      <c r="AB3060" s="136">
        <f>'ZE Download'!Q487/1000</f>
        <v>168.25595800000002</v>
      </c>
      <c r="AC3060" s="179">
        <f>'ZE Download'!R487/1000</f>
        <v>344.51727099999999</v>
      </c>
      <c r="AD3060" s="179">
        <f>'ZE Download'!S487/1000</f>
        <v>459.45435399999997</v>
      </c>
      <c r="AE3060" s="179">
        <f>'ZE Download'!T487/1000</f>
        <v>473.66514599999999</v>
      </c>
      <c r="AF3060" s="179">
        <f>'ZE Download'!U487/1000</f>
        <v>231.718208</v>
      </c>
      <c r="AG3060" s="179">
        <f>'ZE Download'!V487/1000</f>
        <v>28.345312000000003</v>
      </c>
      <c r="AH3060" s="179">
        <f>'ZE Download'!W487/1000</f>
        <v>122.902396</v>
      </c>
      <c r="AI3060" s="28">
        <f t="shared" si="416"/>
        <v>0</v>
      </c>
      <c r="AJ3060" s="179">
        <f>'ZE Download'!X487/1000</f>
        <v>0.71677099999999994</v>
      </c>
      <c r="AK3060" s="179">
        <f t="shared" si="374"/>
        <v>0</v>
      </c>
      <c r="AL3060" s="35">
        <f>'ZE Download'!Y487/1000</f>
        <v>146.47035399999999</v>
      </c>
      <c r="AM3060" s="35">
        <f>'ZE Download'!AA487/1000</f>
        <v>132.80470800000001</v>
      </c>
      <c r="AN3060" s="28"/>
      <c r="AQ3060" s="24">
        <f t="shared" si="382"/>
        <v>2108.8504779999998</v>
      </c>
      <c r="AS3060" s="47">
        <f t="shared" si="411"/>
        <v>305.55</v>
      </c>
      <c r="AU3060" s="20">
        <f t="shared" si="381"/>
        <v>2414.400478</v>
      </c>
      <c r="AW3060" s="20">
        <f t="shared" si="377"/>
        <v>-424.25435500000003</v>
      </c>
      <c r="AY3060" s="58"/>
    </row>
    <row r="3061" spans="1:51" x14ac:dyDescent="0.25">
      <c r="A3061" t="str">
        <f>VLOOKUP($B3061,'Cushing Balance'!$C$2:$E$500,3,TRUE)</f>
        <v>482017</v>
      </c>
      <c r="B3061" s="38">
        <v>43072</v>
      </c>
      <c r="C3061" s="32"/>
      <c r="D3061" s="136">
        <f>'ZE Download'!B488/1000</f>
        <v>80.539187999999996</v>
      </c>
      <c r="E3061" s="179">
        <f>'ZE Download'!C488/1000</f>
        <v>181.40604199999999</v>
      </c>
      <c r="F3061" s="179">
        <f>'ZE Download'!D488/1000</f>
        <v>555.5197290000001</v>
      </c>
      <c r="G3061" s="28"/>
      <c r="H3061" s="179">
        <f>'ZE Download'!E488/1000</f>
        <v>88.172375000000002</v>
      </c>
      <c r="I3061" s="179">
        <f>'ZE Download'!F488/1000</f>
        <v>28.313646000000002</v>
      </c>
      <c r="J3061" s="179">
        <f>'ZE Download'!G488/1000</f>
        <v>258.474312</v>
      </c>
      <c r="K3061" s="179">
        <f>'ZE Download'!H488/1000</f>
        <v>61.690438</v>
      </c>
      <c r="L3061" s="179">
        <f>'ZE Download'!I488/1000</f>
        <v>31.252229</v>
      </c>
      <c r="M3061" s="180">
        <f t="shared" si="414"/>
        <v>270.59647899999999</v>
      </c>
      <c r="N3061" s="179">
        <f>'ZE Download'!K488/1000</f>
        <v>103.463104</v>
      </c>
      <c r="O3061" s="179">
        <f>'ZE Download'!L488/1000</f>
        <v>32.764229</v>
      </c>
      <c r="P3061" s="179">
        <f>'ZE Download'!M488/1000</f>
        <v>137.76222899999999</v>
      </c>
      <c r="Q3061" s="179">
        <f>'ZE Download'!N488/1000</f>
        <v>5.814146</v>
      </c>
      <c r="R3061" s="179">
        <f>'ZE Download'!P488/1000</f>
        <v>36.594875000000002</v>
      </c>
      <c r="S3061" s="180">
        <f>'ZE Download'!J488/1000</f>
        <v>270.59647899999999</v>
      </c>
      <c r="T3061" s="180">
        <f>-'ZE Download'!Z488/1000</f>
        <v>0</v>
      </c>
      <c r="V3061" s="24">
        <f t="shared" si="415"/>
        <v>1872.3630210000001</v>
      </c>
      <c r="X3061" s="5">
        <f t="shared" si="383"/>
        <v>77.899999999999991</v>
      </c>
      <c r="Z3061" s="20">
        <f t="shared" si="380"/>
        <v>1950.2630210000002</v>
      </c>
      <c r="AA3061" s="59">
        <f t="shared" si="376"/>
        <v>43072</v>
      </c>
      <c r="AB3061" s="136">
        <f>'ZE Download'!Q488/1000</f>
        <v>176.609938</v>
      </c>
      <c r="AC3061" s="179">
        <f>'ZE Download'!R488/1000</f>
        <v>346.15875</v>
      </c>
      <c r="AD3061" s="179">
        <f>'ZE Download'!S488/1000</f>
        <v>459.47399999999999</v>
      </c>
      <c r="AE3061" s="179">
        <f>'ZE Download'!T488/1000</f>
        <v>585.53397900000004</v>
      </c>
      <c r="AF3061" s="179">
        <f>'ZE Download'!U488/1000</f>
        <v>228.715396</v>
      </c>
      <c r="AG3061" s="179">
        <f>'ZE Download'!V488/1000</f>
        <v>38.211688000000002</v>
      </c>
      <c r="AH3061" s="179">
        <f>'ZE Download'!W488/1000</f>
        <v>121.425292</v>
      </c>
      <c r="AI3061" s="28">
        <f t="shared" si="416"/>
        <v>0</v>
      </c>
      <c r="AJ3061" s="179">
        <f>'ZE Download'!X488/1000</f>
        <v>1.0116879999999999</v>
      </c>
      <c r="AK3061" s="179">
        <f t="shared" si="374"/>
        <v>0</v>
      </c>
      <c r="AL3061" s="35">
        <f>'ZE Download'!Y488/1000</f>
        <v>150.19345800000002</v>
      </c>
      <c r="AM3061" s="35">
        <f>'ZE Download'!AA488/1000</f>
        <v>97.097979000000009</v>
      </c>
      <c r="AN3061" s="28"/>
      <c r="AQ3061" s="24">
        <f>SUM(AB3061:AO3061)</f>
        <v>2204.4321680000003</v>
      </c>
      <c r="AS3061" s="47">
        <f t="shared" si="411"/>
        <v>305.55</v>
      </c>
      <c r="AU3061" s="20">
        <f t="shared" si="381"/>
        <v>2509.9821680000005</v>
      </c>
      <c r="AW3061" s="20">
        <f t="shared" si="377"/>
        <v>-559.71914700000025</v>
      </c>
      <c r="AY3061" s="58"/>
    </row>
    <row r="3062" spans="1:51" x14ac:dyDescent="0.25">
      <c r="A3062" t="str">
        <f>VLOOKUP($B3062,'Cushing Balance'!$C$2:$E$500,3,TRUE)</f>
        <v>482017</v>
      </c>
      <c r="B3062" s="38">
        <v>43073</v>
      </c>
      <c r="C3062" s="32"/>
      <c r="D3062" s="136">
        <f>'ZE Download'!B489/1000</f>
        <v>178.40943799999999</v>
      </c>
      <c r="E3062" s="179">
        <f>'ZE Download'!C489/1000</f>
        <v>172.66877100000002</v>
      </c>
      <c r="F3062" s="179">
        <f>'ZE Download'!D489/1000</f>
        <v>499.92164600000001</v>
      </c>
      <c r="G3062" s="28"/>
      <c r="H3062" s="179">
        <f>'ZE Download'!E489/1000</f>
        <v>92.125083000000004</v>
      </c>
      <c r="I3062" s="179">
        <f>'ZE Download'!F489/1000</f>
        <v>40.710270999999999</v>
      </c>
      <c r="J3062" s="179">
        <f>'ZE Download'!G489/1000</f>
        <v>246.20489600000002</v>
      </c>
      <c r="K3062" s="179">
        <f>'ZE Download'!H489/1000</f>
        <v>34.990438000000005</v>
      </c>
      <c r="L3062" s="179">
        <f>'ZE Download'!I489/1000</f>
        <v>31.159582999999998</v>
      </c>
      <c r="M3062" s="180">
        <f t="shared" si="414"/>
        <v>97.664312999999993</v>
      </c>
      <c r="N3062" s="179">
        <f>'ZE Download'!K489/1000</f>
        <v>87.023375000000001</v>
      </c>
      <c r="O3062" s="179">
        <f>'ZE Download'!L489/1000</f>
        <v>33.203667000000003</v>
      </c>
      <c r="P3062" s="179">
        <f>'ZE Download'!M489/1000</f>
        <v>115.707792</v>
      </c>
      <c r="Q3062" s="179">
        <f>'ZE Download'!N489/1000</f>
        <v>7.0257500000000004</v>
      </c>
      <c r="R3062" s="179">
        <f>'ZE Download'!P489/1000</f>
        <v>15.705354</v>
      </c>
      <c r="S3062" s="180">
        <f>'ZE Download'!J489/1000</f>
        <v>181.21187499999999</v>
      </c>
      <c r="T3062" s="180">
        <f>-'ZE Download'!Z489/1000</f>
        <v>-83.547561999999999</v>
      </c>
      <c r="V3062" s="24">
        <f t="shared" si="415"/>
        <v>1652.5203769999998</v>
      </c>
      <c r="X3062" s="5">
        <f t="shared" si="383"/>
        <v>77.899999999999991</v>
      </c>
      <c r="Z3062" s="20">
        <f t="shared" si="380"/>
        <v>1730.4203769999999</v>
      </c>
      <c r="AA3062" s="59">
        <f t="shared" si="376"/>
        <v>43073</v>
      </c>
      <c r="AB3062" s="136">
        <f>'ZE Download'!Q489/1000</f>
        <v>167.305229</v>
      </c>
      <c r="AC3062" s="179">
        <f>'ZE Download'!R489/1000</f>
        <v>360.25022899999999</v>
      </c>
      <c r="AD3062" s="179">
        <f>'ZE Download'!S489/1000</f>
        <v>459.47399999999999</v>
      </c>
      <c r="AE3062" s="179">
        <f>'ZE Download'!T489/1000</f>
        <v>508.44039600000002</v>
      </c>
      <c r="AF3062" s="179">
        <f>'ZE Download'!U489/1000</f>
        <v>224.33383300000003</v>
      </c>
      <c r="AG3062" s="179">
        <f>'ZE Download'!V489/1000</f>
        <v>32.319353999999997</v>
      </c>
      <c r="AH3062" s="179">
        <f>'ZE Download'!W489/1000</f>
        <v>83.895542000000006</v>
      </c>
      <c r="AI3062" s="28">
        <f t="shared" si="416"/>
        <v>0</v>
      </c>
      <c r="AJ3062" s="179">
        <f>'ZE Download'!X489/1000</f>
        <v>1.8810419999999999</v>
      </c>
      <c r="AK3062" s="179">
        <f t="shared" si="374"/>
        <v>0</v>
      </c>
      <c r="AL3062" s="35">
        <f>'ZE Download'!Y489/1000</f>
        <v>100.76683300000001</v>
      </c>
      <c r="AM3062" s="35">
        <f>'ZE Download'!AA489/1000</f>
        <v>107.81135400000001</v>
      </c>
      <c r="AN3062" s="28"/>
      <c r="AQ3062" s="24">
        <f t="shared" si="382"/>
        <v>2046.4778119999999</v>
      </c>
      <c r="AS3062" s="47">
        <f t="shared" si="411"/>
        <v>305.55</v>
      </c>
      <c r="AU3062" s="20">
        <f t="shared" si="381"/>
        <v>2352.0278119999998</v>
      </c>
      <c r="AW3062" s="20">
        <f>Z3062-AU3062+AY3062</f>
        <v>-621.6074349999999</v>
      </c>
      <c r="AY3062" s="58"/>
    </row>
    <row r="3063" spans="1:51" x14ac:dyDescent="0.25">
      <c r="A3063" t="str">
        <f>VLOOKUP($B3063,'Cushing Balance'!$C$2:$E$500,3,TRUE)</f>
        <v>482017</v>
      </c>
      <c r="B3063" s="38">
        <v>43074</v>
      </c>
      <c r="C3063" s="32"/>
      <c r="D3063" s="136">
        <f>'ZE Download'!B490/1000</f>
        <v>194.88904199999999</v>
      </c>
      <c r="E3063" s="179">
        <f>'ZE Download'!C490/1000</f>
        <v>159.74885399999999</v>
      </c>
      <c r="F3063" s="179">
        <f>'ZE Download'!D490/1000</f>
        <v>540.17206199999998</v>
      </c>
      <c r="G3063" s="28"/>
      <c r="H3063" s="179">
        <f>'ZE Download'!E490/1000</f>
        <v>86.125895999999997</v>
      </c>
      <c r="I3063" s="179">
        <f>'ZE Download'!F490/1000</f>
        <v>39.047896000000001</v>
      </c>
      <c r="J3063" s="179">
        <f>'ZE Download'!G490/1000</f>
        <v>247.504188</v>
      </c>
      <c r="K3063" s="179">
        <f>'ZE Download'!H490/1000</f>
        <v>43.239229000000002</v>
      </c>
      <c r="L3063" s="179">
        <f>'ZE Download'!I490/1000</f>
        <v>31.10275</v>
      </c>
      <c r="M3063" s="180">
        <f t="shared" ref="M3063:M3064" si="417">S3063+T3063</f>
        <v>246.34547899999998</v>
      </c>
      <c r="N3063" s="179">
        <f>'ZE Download'!K490/1000</f>
        <v>115.104333</v>
      </c>
      <c r="O3063" s="179">
        <f>'ZE Download'!L490/1000</f>
        <v>45.143792000000005</v>
      </c>
      <c r="P3063" s="179">
        <f>'ZE Download'!M490/1000</f>
        <v>187.61393799999999</v>
      </c>
      <c r="Q3063" s="179">
        <f>'ZE Download'!N490/1000</f>
        <v>12.787271</v>
      </c>
      <c r="R3063" s="179">
        <f>'ZE Download'!P490/1000</f>
        <v>0</v>
      </c>
      <c r="S3063" s="180">
        <f>'ZE Download'!J490/1000</f>
        <v>246.34547899999998</v>
      </c>
      <c r="T3063" s="180">
        <f>-'ZE Download'!Z490/1000</f>
        <v>0</v>
      </c>
      <c r="V3063" s="24">
        <f t="shared" si="379"/>
        <v>1948.82473</v>
      </c>
      <c r="X3063" s="5">
        <f t="shared" si="383"/>
        <v>77.899999999999991</v>
      </c>
      <c r="Z3063" s="20">
        <f t="shared" si="380"/>
        <v>2026.7247300000001</v>
      </c>
      <c r="AA3063" s="59">
        <f t="shared" si="376"/>
        <v>43074</v>
      </c>
      <c r="AB3063" s="136">
        <f>'ZE Download'!Q490/1000</f>
        <v>169.70645800000003</v>
      </c>
      <c r="AC3063" s="179">
        <f>'ZE Download'!R490/1000</f>
        <v>348.371396</v>
      </c>
      <c r="AD3063" s="179">
        <f>'ZE Download'!S490/1000</f>
        <v>459.47399999999999</v>
      </c>
      <c r="AE3063" s="179">
        <f>'ZE Download'!T490/1000</f>
        <v>590.31739599999992</v>
      </c>
      <c r="AF3063" s="179">
        <f>'ZE Download'!U490/1000</f>
        <v>221.58197899999999</v>
      </c>
      <c r="AG3063" s="179">
        <f>'ZE Download'!V490/1000</f>
        <v>38.567707999999996</v>
      </c>
      <c r="AH3063" s="179">
        <f>'ZE Download'!W490/1000</f>
        <v>111.61750000000001</v>
      </c>
      <c r="AI3063" s="28">
        <f t="shared" ref="AI3063:AI3064" si="418">AVERAGE(AI3048:AI3062)</f>
        <v>0</v>
      </c>
      <c r="AJ3063" s="179">
        <f>'ZE Download'!X490/1000</f>
        <v>1.9726669999999999</v>
      </c>
      <c r="AK3063" s="179">
        <f t="shared" si="374"/>
        <v>0</v>
      </c>
      <c r="AL3063" s="35">
        <f>'ZE Download'!Y490/1000</f>
        <v>0</v>
      </c>
      <c r="AM3063" s="35">
        <f>'ZE Download'!AA490/1000</f>
        <v>130.71002099999998</v>
      </c>
      <c r="AN3063" s="28"/>
      <c r="AQ3063" s="24">
        <f t="shared" si="382"/>
        <v>2072.319125</v>
      </c>
      <c r="AS3063" s="47">
        <f t="shared" si="411"/>
        <v>305.55</v>
      </c>
      <c r="AU3063" s="20">
        <f t="shared" si="381"/>
        <v>2377.8691250000002</v>
      </c>
      <c r="AW3063" s="20">
        <f t="shared" si="377"/>
        <v>-351.14439500000003</v>
      </c>
      <c r="AY3063" s="58"/>
    </row>
    <row r="3064" spans="1:51" x14ac:dyDescent="0.25">
      <c r="A3064" t="str">
        <f>VLOOKUP($B3064,'Cushing Balance'!$C$2:$E$500,3,TRUE)</f>
        <v>482017</v>
      </c>
      <c r="B3064" s="38">
        <v>43075</v>
      </c>
      <c r="C3064" s="32"/>
      <c r="D3064" s="136">
        <f>'ZE Download'!B491/1000</f>
        <v>335.92</v>
      </c>
      <c r="E3064" s="179">
        <f>'ZE Download'!C491/1000</f>
        <v>53.624917000000003</v>
      </c>
      <c r="F3064" s="179">
        <f>'ZE Download'!D491/1000</f>
        <v>570.03558299999997</v>
      </c>
      <c r="G3064" s="28"/>
      <c r="H3064" s="179">
        <f>'ZE Download'!E491/1000</f>
        <v>115.06672900000001</v>
      </c>
      <c r="I3064" s="179">
        <f>'ZE Download'!F491/1000</f>
        <v>33.349708</v>
      </c>
      <c r="J3064" s="179">
        <f>'ZE Download'!G491/1000</f>
        <v>248.295333</v>
      </c>
      <c r="K3064" s="179">
        <f>'ZE Download'!H491/1000</f>
        <v>49.993061999999995</v>
      </c>
      <c r="L3064" s="179">
        <f>'ZE Download'!I491/1000</f>
        <v>30.797978999999998</v>
      </c>
      <c r="M3064" s="180">
        <f t="shared" si="417"/>
        <v>254.060667</v>
      </c>
      <c r="N3064" s="179">
        <f>'ZE Download'!K491/1000</f>
        <v>106.35341700000001</v>
      </c>
      <c r="O3064" s="179">
        <f>'ZE Download'!L491/1000</f>
        <v>47.926438000000005</v>
      </c>
      <c r="P3064" s="179">
        <f>'ZE Download'!M491/1000</f>
        <v>178.44104199999998</v>
      </c>
      <c r="Q3064" s="179">
        <f>'ZE Download'!N491/1000</f>
        <v>12.723188</v>
      </c>
      <c r="R3064" s="179">
        <f>'ZE Download'!P491/1000</f>
        <v>0</v>
      </c>
      <c r="S3064" s="180">
        <f>'ZE Download'!J491/1000</f>
        <v>254.060667</v>
      </c>
      <c r="T3064" s="180">
        <f>-'ZE Download'!Z491/1000</f>
        <v>0</v>
      </c>
      <c r="V3064" s="24">
        <f t="shared" si="379"/>
        <v>2036.5880629999999</v>
      </c>
      <c r="X3064" s="5">
        <f t="shared" si="383"/>
        <v>77.899999999999991</v>
      </c>
      <c r="Z3064" s="20">
        <f t="shared" si="380"/>
        <v>2114.4880629999998</v>
      </c>
      <c r="AA3064" s="59">
        <f t="shared" si="376"/>
        <v>43075</v>
      </c>
      <c r="AB3064" s="136">
        <f>'ZE Download'!Q491/1000</f>
        <v>170.572271</v>
      </c>
      <c r="AC3064" s="179">
        <f>'ZE Download'!R491/1000</f>
        <v>291.15162500000002</v>
      </c>
      <c r="AD3064" s="179">
        <f>'ZE Download'!S491/1000</f>
        <v>459.47399999999999</v>
      </c>
      <c r="AE3064" s="179">
        <f>'ZE Download'!T491/1000</f>
        <v>599.416021</v>
      </c>
      <c r="AF3064" s="179">
        <f>'ZE Download'!U491/1000</f>
        <v>232.91189600000001</v>
      </c>
      <c r="AG3064" s="179">
        <f>'ZE Download'!V491/1000</f>
        <v>25.119937999999998</v>
      </c>
      <c r="AH3064" s="179">
        <f>'ZE Download'!W491/1000</f>
        <v>110.175438</v>
      </c>
      <c r="AI3064" s="28">
        <f t="shared" si="418"/>
        <v>0</v>
      </c>
      <c r="AJ3064" s="179">
        <f>'ZE Download'!X491/1000</f>
        <v>8.8271000000000002E-2</v>
      </c>
      <c r="AK3064" s="179">
        <f t="shared" si="374"/>
        <v>0</v>
      </c>
      <c r="AL3064" s="35">
        <f>'ZE Download'!Y491/1000</f>
        <v>2.1858330000000001</v>
      </c>
      <c r="AM3064" s="35">
        <f>'ZE Download'!AA491/1000</f>
        <v>139.13597899999999</v>
      </c>
      <c r="AN3064" s="28"/>
      <c r="AQ3064" s="24">
        <f t="shared" si="382"/>
        <v>2030.2312720000002</v>
      </c>
      <c r="AS3064" s="47">
        <f t="shared" si="411"/>
        <v>305.55</v>
      </c>
      <c r="AU3064" s="20">
        <f t="shared" si="381"/>
        <v>2335.7812720000002</v>
      </c>
      <c r="AW3064" s="20">
        <f t="shared" si="377"/>
        <v>-221.29320900000039</v>
      </c>
      <c r="AY3064" s="58"/>
    </row>
    <row r="3065" spans="1:51" x14ac:dyDescent="0.25">
      <c r="A3065" t="str">
        <f>VLOOKUP($B3065,'Cushing Balance'!$C$2:$E$500,3,TRUE)</f>
        <v>482017</v>
      </c>
      <c r="B3065" s="38">
        <v>43076</v>
      </c>
      <c r="C3065" s="32"/>
      <c r="D3065" s="136">
        <f>'ZE Download'!B492/1000</f>
        <v>271.55933299999998</v>
      </c>
      <c r="E3065" s="179">
        <f>'ZE Download'!C492/1000</f>
        <v>106.937562</v>
      </c>
      <c r="F3065" s="179">
        <f>'ZE Download'!D492/1000</f>
        <v>555.57843800000001</v>
      </c>
      <c r="G3065" s="28"/>
      <c r="H3065" s="179">
        <f>'ZE Download'!E492/1000</f>
        <v>116.655125</v>
      </c>
      <c r="I3065" s="179">
        <f>'ZE Download'!F492/1000</f>
        <v>38.513750000000002</v>
      </c>
      <c r="J3065" s="179">
        <f>'ZE Download'!G492/1000</f>
        <v>245.21772899999999</v>
      </c>
      <c r="K3065" s="179">
        <f>'ZE Download'!H492/1000</f>
        <v>72.617562000000007</v>
      </c>
      <c r="L3065" s="179">
        <f>'ZE Download'!I492/1000</f>
        <v>30.631708</v>
      </c>
      <c r="M3065" s="180">
        <f t="shared" ref="M3065" si="419">S3065+T3065</f>
        <v>53.493167</v>
      </c>
      <c r="N3065" s="179">
        <f>'ZE Download'!K492/1000</f>
        <v>95.348457999999994</v>
      </c>
      <c r="O3065" s="179">
        <f>'ZE Download'!L492/1000</f>
        <v>42.430646000000003</v>
      </c>
      <c r="P3065" s="179">
        <f>'ZE Download'!M492/1000</f>
        <v>163.56829199999999</v>
      </c>
      <c r="Q3065" s="179">
        <f>'ZE Download'!N492/1000</f>
        <v>12.424771</v>
      </c>
      <c r="R3065" s="179">
        <f>'ZE Download'!P492/1000</f>
        <v>0</v>
      </c>
      <c r="S3065" s="180">
        <f>'ZE Download'!J492/1000</f>
        <v>184.29974999999999</v>
      </c>
      <c r="T3065" s="180">
        <f>-'ZE Download'!Z492/1000</f>
        <v>-130.80658299999999</v>
      </c>
      <c r="V3065" s="24">
        <f t="shared" si="379"/>
        <v>1804.9765409999998</v>
      </c>
      <c r="X3065" s="5">
        <f t="shared" si="383"/>
        <v>77.899999999999991</v>
      </c>
      <c r="Z3065" s="20">
        <f t="shared" si="380"/>
        <v>1882.8765409999999</v>
      </c>
      <c r="AA3065" s="59">
        <f t="shared" si="376"/>
        <v>43076</v>
      </c>
      <c r="AB3065" s="136">
        <f>'ZE Download'!Q492/1000</f>
        <v>166.31116699999998</v>
      </c>
      <c r="AC3065" s="179">
        <f>'ZE Download'!R492/1000</f>
        <v>323.248625</v>
      </c>
      <c r="AD3065" s="179">
        <f>'ZE Download'!S492/1000</f>
        <v>459.47399999999999</v>
      </c>
      <c r="AE3065" s="179">
        <f>'ZE Download'!T492/1000</f>
        <v>527.71974999999998</v>
      </c>
      <c r="AF3065" s="179">
        <f>'ZE Download'!U492/1000</f>
        <v>229.34216699999999</v>
      </c>
      <c r="AG3065" s="179">
        <f>'ZE Download'!V492/1000</f>
        <v>30.753957999999997</v>
      </c>
      <c r="AH3065" s="179">
        <f>'ZE Download'!W492/1000</f>
        <v>127.46827099999999</v>
      </c>
      <c r="AI3065" s="28">
        <f t="shared" ref="AI3065:AI3066" si="420">AVERAGE(AI3050:AI3064)</f>
        <v>0</v>
      </c>
      <c r="AJ3065" s="179">
        <f>'ZE Download'!X492/1000</f>
        <v>0.72552099999999997</v>
      </c>
      <c r="AK3065" s="179">
        <f t="shared" si="374"/>
        <v>0</v>
      </c>
      <c r="AL3065" s="35">
        <f>'ZE Download'!Y492/1000</f>
        <v>57.815207999999998</v>
      </c>
      <c r="AM3065" s="35">
        <f>'ZE Download'!AA492/1000</f>
        <v>123.371938</v>
      </c>
      <c r="AN3065" s="28"/>
      <c r="AQ3065" s="24">
        <f t="shared" si="382"/>
        <v>2046.230605</v>
      </c>
      <c r="AS3065" s="47">
        <f t="shared" si="411"/>
        <v>305.55</v>
      </c>
      <c r="AU3065" s="20">
        <f t="shared" si="381"/>
        <v>2351.7806049999999</v>
      </c>
      <c r="AW3065" s="20">
        <f t="shared" si="377"/>
        <v>-468.90406400000006</v>
      </c>
      <c r="AY3065" s="58"/>
    </row>
    <row r="3066" spans="1:51" x14ac:dyDescent="0.25">
      <c r="A3066" t="str">
        <f>VLOOKUP($B3066,'Cushing Balance'!$C$2:$E$500,3,TRUE)</f>
        <v>482017</v>
      </c>
      <c r="B3066" s="38">
        <v>43077</v>
      </c>
      <c r="C3066" s="32"/>
      <c r="D3066" s="136">
        <f>'ZE Download'!B493/1000</f>
        <v>423.50689599999998</v>
      </c>
      <c r="E3066" s="179">
        <f>'ZE Download'!C493/1000</f>
        <v>184.99299999999999</v>
      </c>
      <c r="F3066" s="179">
        <f>'ZE Download'!D493/1000</f>
        <v>554.39324999999997</v>
      </c>
      <c r="G3066" s="28"/>
      <c r="H3066" s="179">
        <f>'ZE Download'!E493/1000</f>
        <v>95.99918799999999</v>
      </c>
      <c r="I3066" s="179">
        <f>'ZE Download'!F493/1000</f>
        <v>45.229688000000003</v>
      </c>
      <c r="J3066" s="179">
        <f>'ZE Download'!G493/1000</f>
        <v>252.658083</v>
      </c>
      <c r="K3066" s="179">
        <f>'ZE Download'!H493/1000</f>
        <v>82.238375000000005</v>
      </c>
      <c r="L3066" s="179">
        <f>'ZE Download'!I493/1000</f>
        <v>30.440312000000002</v>
      </c>
      <c r="M3066" s="180">
        <f>S3066+T3066</f>
        <v>137.93758400000002</v>
      </c>
      <c r="N3066" s="179">
        <f>'ZE Download'!K493/1000</f>
        <v>44.880457999999997</v>
      </c>
      <c r="O3066" s="179">
        <f>'ZE Download'!L493/1000</f>
        <v>31.956354000000001</v>
      </c>
      <c r="P3066" s="179">
        <f>'ZE Download'!M493/1000</f>
        <v>151.38708300000002</v>
      </c>
      <c r="Q3066" s="179">
        <f>'ZE Download'!N493/1000</f>
        <v>13.428958</v>
      </c>
      <c r="R3066" s="179">
        <f>'ZE Download'!P493/1000</f>
        <v>0</v>
      </c>
      <c r="S3066" s="180">
        <f>'ZE Download'!J493/1000</f>
        <v>273.30504200000001</v>
      </c>
      <c r="T3066" s="180">
        <f>-'ZE Download'!Z493/1000</f>
        <v>-135.367458</v>
      </c>
      <c r="V3066" s="24">
        <f t="shared" si="379"/>
        <v>2049.0492289999997</v>
      </c>
      <c r="X3066" s="5">
        <f t="shared" si="383"/>
        <v>77.899999999999991</v>
      </c>
      <c r="Z3066" s="20">
        <f t="shared" si="380"/>
        <v>2126.9492289999998</v>
      </c>
      <c r="AA3066" s="59">
        <f t="shared" si="376"/>
        <v>43077</v>
      </c>
      <c r="AB3066" s="136">
        <f>'ZE Download'!Q493/1000</f>
        <v>170.605062</v>
      </c>
      <c r="AC3066" s="179">
        <f>'ZE Download'!R493/1000</f>
        <v>358.04587500000002</v>
      </c>
      <c r="AD3066" s="179">
        <f>'ZE Download'!S493/1000</f>
        <v>447.859354</v>
      </c>
      <c r="AE3066" s="179">
        <f>'ZE Download'!T493/1000</f>
        <v>446.084521</v>
      </c>
      <c r="AF3066" s="179">
        <f>'ZE Download'!U493/1000</f>
        <v>229.877938</v>
      </c>
      <c r="AG3066" s="179">
        <f>'ZE Download'!V493/1000</f>
        <v>34.055062</v>
      </c>
      <c r="AH3066" s="179">
        <f>'ZE Download'!W493/1000</f>
        <v>117.41185400000001</v>
      </c>
      <c r="AI3066" s="28">
        <f t="shared" si="420"/>
        <v>0</v>
      </c>
      <c r="AJ3066" s="179">
        <f>'ZE Download'!X493/1000</f>
        <v>0.49618799999999996</v>
      </c>
      <c r="AK3066" s="179">
        <f t="shared" ref="AK3066:AK3129" si="421">AVERAGE(AK3051:AK3065)</f>
        <v>0</v>
      </c>
      <c r="AL3066" s="35">
        <f>'ZE Download'!Y493/1000</f>
        <v>74.204125000000005</v>
      </c>
      <c r="AM3066" s="35">
        <f>'ZE Download'!AA493/1000</f>
        <v>120.889</v>
      </c>
      <c r="AN3066" s="28"/>
      <c r="AQ3066" s="24">
        <f t="shared" si="382"/>
        <v>1999.5289789999999</v>
      </c>
      <c r="AS3066" s="47">
        <f t="shared" si="411"/>
        <v>305.55</v>
      </c>
      <c r="AU3066" s="20">
        <f t="shared" si="381"/>
        <v>2305.0789789999999</v>
      </c>
      <c r="AW3066" s="20">
        <f t="shared" si="377"/>
        <v>-178.12975000000006</v>
      </c>
      <c r="AY3066" s="58"/>
    </row>
    <row r="3067" spans="1:51" x14ac:dyDescent="0.25">
      <c r="A3067" t="str">
        <f>VLOOKUP($B3067,'Cushing Balance'!$C$2:$E$500,3,TRUE)</f>
        <v>492017</v>
      </c>
      <c r="B3067" s="38">
        <v>43078</v>
      </c>
      <c r="C3067" s="32"/>
      <c r="D3067" s="136">
        <f>'ZE Download'!B494/1000</f>
        <v>438.435833</v>
      </c>
      <c r="E3067" s="179">
        <f>'ZE Download'!C494/1000</f>
        <v>162.80922899999999</v>
      </c>
      <c r="F3067" s="179">
        <f>'ZE Download'!D494/1000</f>
        <v>554.14570800000001</v>
      </c>
      <c r="G3067" s="28"/>
      <c r="H3067" s="179">
        <f>'ZE Download'!E494/1000</f>
        <v>89.006479000000013</v>
      </c>
      <c r="I3067" s="179">
        <f>'ZE Download'!F494/1000</f>
        <v>44.660042000000004</v>
      </c>
      <c r="J3067" s="179">
        <f>'ZE Download'!G494/1000</f>
        <v>281.96962500000001</v>
      </c>
      <c r="K3067" s="179">
        <f>'ZE Download'!H494/1000</f>
        <v>84.657104000000004</v>
      </c>
      <c r="L3067" s="179">
        <f>'ZE Download'!I494/1000</f>
        <v>30.837396000000002</v>
      </c>
      <c r="M3067" s="180">
        <f t="shared" ref="M3067:M3071" si="422">S3067+T3067</f>
        <v>262.080354</v>
      </c>
      <c r="N3067" s="179">
        <f>'ZE Download'!K494/1000</f>
        <v>66.722020999999998</v>
      </c>
      <c r="O3067" s="179">
        <f>'ZE Download'!L494/1000</f>
        <v>44.628749999999997</v>
      </c>
      <c r="P3067" s="179">
        <f>'ZE Download'!M494/1000</f>
        <v>163.64554199999998</v>
      </c>
      <c r="Q3067" s="179">
        <f>'ZE Download'!N494/1000</f>
        <v>12.970979</v>
      </c>
      <c r="R3067" s="179">
        <f>'ZE Download'!P494/1000</f>
        <v>0</v>
      </c>
      <c r="S3067" s="180">
        <f>'ZE Download'!J494/1000</f>
        <v>262.080354</v>
      </c>
      <c r="T3067" s="180">
        <f>-'ZE Download'!Z494/1000</f>
        <v>0</v>
      </c>
      <c r="V3067" s="24">
        <f t="shared" si="379"/>
        <v>2236.569062</v>
      </c>
      <c r="X3067" s="5">
        <f t="shared" si="383"/>
        <v>77.899999999999991</v>
      </c>
      <c r="Z3067" s="20">
        <f t="shared" si="380"/>
        <v>2314.4690620000001</v>
      </c>
      <c r="AA3067" s="59">
        <f t="shared" si="376"/>
        <v>43078</v>
      </c>
      <c r="AB3067" s="136">
        <f>'ZE Download'!Q494/1000</f>
        <v>172.423688</v>
      </c>
      <c r="AC3067" s="179">
        <f>'ZE Download'!R494/1000</f>
        <v>363.96272899999997</v>
      </c>
      <c r="AD3067" s="179">
        <f>'ZE Download'!S494/1000</f>
        <v>459.47399999999999</v>
      </c>
      <c r="AE3067" s="179">
        <f>'ZE Download'!T494/1000</f>
        <v>587.37904200000003</v>
      </c>
      <c r="AF3067" s="179">
        <f>'ZE Download'!U494/1000</f>
        <v>227.292146</v>
      </c>
      <c r="AG3067" s="179">
        <f>'ZE Download'!V494/1000</f>
        <v>35.136792</v>
      </c>
      <c r="AH3067" s="179">
        <f>'ZE Download'!W494/1000</f>
        <v>116.235688</v>
      </c>
      <c r="AI3067" s="28">
        <f t="shared" ref="AI3067:AI3071" si="423">AVERAGE(AI3052:AI3066)</f>
        <v>0</v>
      </c>
      <c r="AJ3067" s="179">
        <f>'ZE Download'!X494/1000</f>
        <v>0.53525</v>
      </c>
      <c r="AK3067" s="179">
        <f t="shared" si="421"/>
        <v>0</v>
      </c>
      <c r="AL3067" s="35">
        <f>'ZE Download'!Y494/1000</f>
        <v>0</v>
      </c>
      <c r="AM3067" s="35">
        <f>'ZE Download'!AA494/1000</f>
        <v>120.889</v>
      </c>
      <c r="AN3067" s="28"/>
      <c r="AQ3067" s="24">
        <f t="shared" si="382"/>
        <v>2083.3283349999997</v>
      </c>
      <c r="AS3067" s="47">
        <f t="shared" si="411"/>
        <v>305.55</v>
      </c>
      <c r="AU3067" s="20">
        <f t="shared" si="381"/>
        <v>2388.8783349999999</v>
      </c>
      <c r="AW3067" s="20">
        <f t="shared" si="377"/>
        <v>25.590727000000243</v>
      </c>
      <c r="AY3067" s="58">
        <v>100</v>
      </c>
    </row>
    <row r="3068" spans="1:51" x14ac:dyDescent="0.25">
      <c r="A3068" t="str">
        <f>VLOOKUP($B3068,'Cushing Balance'!$C$2:$E$500,3,TRUE)</f>
        <v>492017</v>
      </c>
      <c r="B3068" s="38">
        <v>43079</v>
      </c>
      <c r="C3068" s="32"/>
      <c r="D3068" s="136">
        <f>'ZE Download'!B495/1000</f>
        <v>221.40466699999999</v>
      </c>
      <c r="E3068" s="179">
        <f>'ZE Download'!C495/1000</f>
        <v>158.120688</v>
      </c>
      <c r="F3068" s="179">
        <f>'ZE Download'!D495/1000</f>
        <v>535.92191700000001</v>
      </c>
      <c r="G3068" s="28"/>
      <c r="H3068" s="179">
        <f>'ZE Download'!E495/1000</f>
        <v>91.501499999999993</v>
      </c>
      <c r="I3068" s="179">
        <f>'ZE Download'!F495/1000</f>
        <v>31.966687999999998</v>
      </c>
      <c r="J3068" s="179">
        <f>'ZE Download'!G495/1000</f>
        <v>288.97287499999999</v>
      </c>
      <c r="K3068" s="179">
        <f>'ZE Download'!H495/1000</f>
        <v>71.226124999999996</v>
      </c>
      <c r="L3068" s="179">
        <f>'ZE Download'!I495/1000</f>
        <v>31.155832999999998</v>
      </c>
      <c r="M3068" s="180">
        <f t="shared" si="422"/>
        <v>270.42535399999997</v>
      </c>
      <c r="N3068" s="179">
        <f>'ZE Download'!K495/1000</f>
        <v>105.337958</v>
      </c>
      <c r="O3068" s="179">
        <f>'ZE Download'!L495/1000</f>
        <v>47.420292000000003</v>
      </c>
      <c r="P3068" s="179">
        <f>'ZE Download'!M495/1000</f>
        <v>221.96756200000002</v>
      </c>
      <c r="Q3068" s="179">
        <f>'ZE Download'!N495/1000</f>
        <v>11.609021</v>
      </c>
      <c r="R3068" s="179">
        <f>'ZE Download'!P495/1000</f>
        <v>0</v>
      </c>
      <c r="S3068" s="180">
        <f>'ZE Download'!J495/1000</f>
        <v>270.42535399999997</v>
      </c>
      <c r="T3068" s="180">
        <f>-'ZE Download'!Z495/1000</f>
        <v>0</v>
      </c>
      <c r="V3068" s="24">
        <f t="shared" si="379"/>
        <v>2087.0304799999999</v>
      </c>
      <c r="X3068" s="5">
        <f t="shared" si="383"/>
        <v>77.899999999999991</v>
      </c>
      <c r="Z3068" s="20">
        <f t="shared" si="380"/>
        <v>2164.93048</v>
      </c>
      <c r="AA3068" s="59">
        <f t="shared" si="376"/>
        <v>43079</v>
      </c>
      <c r="AB3068" s="136">
        <f>'ZE Download'!Q495/1000</f>
        <v>171.46825000000001</v>
      </c>
      <c r="AC3068" s="179">
        <f>'ZE Download'!R495/1000</f>
        <v>378.972667</v>
      </c>
      <c r="AD3068" s="179">
        <f>'ZE Download'!S495/1000</f>
        <v>459.47399999999999</v>
      </c>
      <c r="AE3068" s="179">
        <f>'ZE Download'!T495/1000</f>
        <v>606.61210400000004</v>
      </c>
      <c r="AF3068" s="179">
        <f>'ZE Download'!U495/1000</f>
        <v>227.97954199999998</v>
      </c>
      <c r="AG3068" s="179">
        <f>'ZE Download'!V495/1000</f>
        <v>32.571728999999998</v>
      </c>
      <c r="AH3068" s="179">
        <f>'ZE Download'!W495/1000</f>
        <v>100.41360400000001</v>
      </c>
      <c r="AI3068" s="28">
        <f t="shared" si="423"/>
        <v>0</v>
      </c>
      <c r="AJ3068" s="179">
        <f>'ZE Download'!X495/1000</f>
        <v>0.91322900000000007</v>
      </c>
      <c r="AK3068" s="179">
        <f t="shared" si="421"/>
        <v>0</v>
      </c>
      <c r="AL3068" s="35">
        <f>'ZE Download'!Y495/1000</f>
        <v>43.677021000000003</v>
      </c>
      <c r="AM3068" s="35">
        <f>'ZE Download'!AA495/1000</f>
        <v>118.08708299999999</v>
      </c>
      <c r="AN3068" s="28"/>
      <c r="AQ3068" s="24">
        <f t="shared" si="382"/>
        <v>2140.1692290000001</v>
      </c>
      <c r="AS3068" s="47">
        <f t="shared" si="411"/>
        <v>305.55</v>
      </c>
      <c r="AU3068" s="20">
        <f t="shared" si="381"/>
        <v>2445.7192290000003</v>
      </c>
      <c r="AW3068" s="20">
        <f t="shared" si="377"/>
        <v>-180.78874900000028</v>
      </c>
      <c r="AY3068" s="58">
        <v>100</v>
      </c>
    </row>
    <row r="3069" spans="1:51" x14ac:dyDescent="0.25">
      <c r="A3069" t="str">
        <f>VLOOKUP($B3069,'Cushing Balance'!$C$2:$E$500,3,TRUE)</f>
        <v>492017</v>
      </c>
      <c r="B3069" s="38">
        <v>43080</v>
      </c>
      <c r="C3069" s="32"/>
      <c r="D3069" s="136">
        <f>'ZE Download'!B496/1000</f>
        <v>345.54924999999997</v>
      </c>
      <c r="E3069" s="179">
        <f>'ZE Download'!C496/1000</f>
        <v>175.64987500000001</v>
      </c>
      <c r="F3069" s="179">
        <f>'ZE Download'!D496/1000</f>
        <v>567.96827099999996</v>
      </c>
      <c r="G3069" s="28"/>
      <c r="H3069" s="179">
        <f>'ZE Download'!E496/1000</f>
        <v>109.678271</v>
      </c>
      <c r="I3069" s="179">
        <f>'ZE Download'!F496/1000</f>
        <v>28.321625000000001</v>
      </c>
      <c r="J3069" s="179">
        <f>'ZE Download'!G496/1000</f>
        <v>278.24979200000001</v>
      </c>
      <c r="K3069" s="179">
        <f>'ZE Download'!H496/1000</f>
        <v>70.515687999999997</v>
      </c>
      <c r="L3069" s="179">
        <f>'ZE Download'!I496/1000</f>
        <v>30.922521</v>
      </c>
      <c r="M3069" s="180">
        <f t="shared" si="422"/>
        <v>297.248896</v>
      </c>
      <c r="N3069" s="179">
        <f>'ZE Download'!K496/1000</f>
        <v>99.802854000000011</v>
      </c>
      <c r="O3069" s="179">
        <f>'ZE Download'!L496/1000</f>
        <v>35.868311999999996</v>
      </c>
      <c r="P3069" s="179">
        <f>'ZE Download'!M496/1000</f>
        <v>172.657104</v>
      </c>
      <c r="Q3069" s="179">
        <f>'ZE Download'!N496/1000</f>
        <v>11.610583</v>
      </c>
      <c r="R3069" s="179">
        <f>'ZE Download'!P496/1000</f>
        <v>0</v>
      </c>
      <c r="S3069" s="180">
        <f>'ZE Download'!J496/1000</f>
        <v>297.248896</v>
      </c>
      <c r="T3069" s="180">
        <f>-'ZE Download'!Z496/1000</f>
        <v>0</v>
      </c>
      <c r="V3069" s="24">
        <f t="shared" si="379"/>
        <v>2224.0430420000002</v>
      </c>
      <c r="X3069" s="5">
        <f t="shared" si="383"/>
        <v>77.899999999999991</v>
      </c>
      <c r="Z3069" s="20">
        <f t="shared" si="380"/>
        <v>2301.9430420000003</v>
      </c>
      <c r="AA3069" s="59">
        <f t="shared" si="376"/>
        <v>43080</v>
      </c>
      <c r="AB3069" s="136">
        <f>'ZE Download'!Q496/1000</f>
        <v>173.93937500000001</v>
      </c>
      <c r="AC3069" s="179">
        <f>'ZE Download'!R496/1000</f>
        <v>320.25935399999997</v>
      </c>
      <c r="AD3069" s="179">
        <f>'ZE Download'!S496/1000</f>
        <v>459.47399999999999</v>
      </c>
      <c r="AE3069" s="179">
        <f>'ZE Download'!T496/1000</f>
        <v>519.89385400000003</v>
      </c>
      <c r="AF3069" s="179">
        <f>'ZE Download'!U496/1000</f>
        <v>145.29654199999999</v>
      </c>
      <c r="AG3069" s="179">
        <f>'ZE Download'!V496/1000</f>
        <v>26.466021000000001</v>
      </c>
      <c r="AH3069" s="179">
        <f>'ZE Download'!W496/1000</f>
        <v>104.21516700000001</v>
      </c>
      <c r="AI3069" s="28">
        <f t="shared" si="423"/>
        <v>0</v>
      </c>
      <c r="AJ3069" s="179">
        <f>'ZE Download'!X496/1000</f>
        <v>0.87310399999999999</v>
      </c>
      <c r="AK3069" s="179">
        <f t="shared" si="421"/>
        <v>0</v>
      </c>
      <c r="AL3069" s="35">
        <f>'ZE Download'!Y496/1000</f>
        <v>85.217354</v>
      </c>
      <c r="AM3069" s="35">
        <f>'ZE Download'!AA496/1000</f>
        <v>118.93389599999999</v>
      </c>
      <c r="AN3069" s="28"/>
      <c r="AQ3069" s="24">
        <f t="shared" si="382"/>
        <v>1954.568667</v>
      </c>
      <c r="AS3069" s="47">
        <f t="shared" si="411"/>
        <v>305.55</v>
      </c>
      <c r="AU3069" s="20">
        <f t="shared" si="381"/>
        <v>2260.1186670000002</v>
      </c>
      <c r="AW3069" s="20">
        <f t="shared" si="377"/>
        <v>141.82437500000015</v>
      </c>
      <c r="AY3069" s="58">
        <v>100</v>
      </c>
    </row>
    <row r="3070" spans="1:51" x14ac:dyDescent="0.25">
      <c r="A3070" t="str">
        <f>VLOOKUP($B3070,'Cushing Balance'!$C$2:$E$500,3,TRUE)</f>
        <v>492017</v>
      </c>
      <c r="B3070" s="38">
        <v>43081</v>
      </c>
      <c r="C3070" s="32"/>
      <c r="D3070" s="136">
        <f>'ZE Download'!B497/1000</f>
        <v>346.67979200000002</v>
      </c>
      <c r="E3070" s="179">
        <f>'ZE Download'!C497/1000</f>
        <v>178.17191699999998</v>
      </c>
      <c r="F3070" s="179">
        <f>'ZE Download'!D497/1000</f>
        <v>493.90447899999998</v>
      </c>
      <c r="G3070" s="28"/>
      <c r="H3070" s="179">
        <f>'ZE Download'!E497/1000</f>
        <v>93.50602099999999</v>
      </c>
      <c r="I3070" s="179">
        <f>'ZE Download'!F497/1000</f>
        <v>36.297896000000001</v>
      </c>
      <c r="J3070" s="179">
        <f>'ZE Download'!G497/1000</f>
        <v>278.17645799999997</v>
      </c>
      <c r="K3070" s="179">
        <f>'ZE Download'!H497/1000</f>
        <v>70.517167000000001</v>
      </c>
      <c r="L3070" s="179">
        <f>'ZE Download'!I497/1000</f>
        <v>30.690729000000001</v>
      </c>
      <c r="M3070" s="180">
        <f t="shared" si="422"/>
        <v>283.61060399999997</v>
      </c>
      <c r="N3070" s="179">
        <f>'ZE Download'!K497/1000</f>
        <v>29.294750000000001</v>
      </c>
      <c r="O3070" s="179">
        <f>'ZE Download'!L497/1000</f>
        <v>40.769666999999998</v>
      </c>
      <c r="P3070" s="179">
        <f>'ZE Download'!M497/1000</f>
        <v>134.04872899999998</v>
      </c>
      <c r="Q3070" s="179">
        <f>'ZE Download'!N497/1000</f>
        <v>11.717583000000001</v>
      </c>
      <c r="R3070" s="179">
        <f>'ZE Download'!P497/1000</f>
        <v>0</v>
      </c>
      <c r="S3070" s="180">
        <f>'ZE Download'!J497/1000</f>
        <v>283.61060399999997</v>
      </c>
      <c r="T3070" s="180">
        <f>-'ZE Download'!Z497/1000</f>
        <v>0</v>
      </c>
      <c r="V3070" s="24">
        <f t="shared" si="379"/>
        <v>2027.385792</v>
      </c>
      <c r="X3070" s="5">
        <f t="shared" si="383"/>
        <v>77.899999999999991</v>
      </c>
      <c r="Z3070" s="20">
        <f t="shared" si="380"/>
        <v>2105.2857920000001</v>
      </c>
      <c r="AA3070" s="59">
        <f t="shared" si="376"/>
        <v>43081</v>
      </c>
      <c r="AB3070" s="136">
        <f>'ZE Download'!Q497/1000</f>
        <v>163.196979</v>
      </c>
      <c r="AC3070" s="179">
        <f>'ZE Download'!R497/1000</f>
        <v>305.38152100000002</v>
      </c>
      <c r="AD3070" s="179">
        <f>'ZE Download'!S497/1000</f>
        <v>459.47399999999999</v>
      </c>
      <c r="AE3070" s="179">
        <f>'ZE Download'!T497/1000</f>
        <v>465.40337499999998</v>
      </c>
      <c r="AF3070" s="179">
        <f>'ZE Download'!U497/1000</f>
        <v>114.270208</v>
      </c>
      <c r="AG3070" s="179">
        <f>'ZE Download'!V497/1000</f>
        <v>34.332082999999997</v>
      </c>
      <c r="AH3070" s="179">
        <f>'ZE Download'!W497/1000</f>
        <v>112.77410400000001</v>
      </c>
      <c r="AI3070" s="28">
        <f t="shared" si="423"/>
        <v>0</v>
      </c>
      <c r="AJ3070" s="179">
        <f>'ZE Download'!X497/1000</f>
        <v>1.0645210000000001</v>
      </c>
      <c r="AK3070" s="179">
        <f t="shared" si="421"/>
        <v>0</v>
      </c>
      <c r="AL3070" s="35">
        <f>'ZE Download'!Y497/1000</f>
        <v>45.021438000000003</v>
      </c>
      <c r="AM3070" s="35">
        <f>'ZE Download'!AA497/1000</f>
        <v>121.22687500000001</v>
      </c>
      <c r="AN3070" s="28"/>
      <c r="AQ3070" s="24">
        <f t="shared" si="382"/>
        <v>1822.1451040000002</v>
      </c>
      <c r="AS3070" s="47">
        <f t="shared" si="411"/>
        <v>305.55</v>
      </c>
      <c r="AU3070" s="20">
        <f t="shared" si="381"/>
        <v>2127.6951040000004</v>
      </c>
      <c r="AW3070" s="20">
        <f t="shared" si="377"/>
        <v>77.590687999999773</v>
      </c>
      <c r="AY3070" s="58">
        <v>100</v>
      </c>
    </row>
    <row r="3071" spans="1:51" x14ac:dyDescent="0.25">
      <c r="A3071" t="str">
        <f>VLOOKUP($B3071,'Cushing Balance'!$C$2:$E$500,3,TRUE)</f>
        <v>492017</v>
      </c>
      <c r="B3071" s="38">
        <v>43082</v>
      </c>
      <c r="C3071" s="32"/>
      <c r="D3071" s="136">
        <f>'ZE Download'!B498/1000</f>
        <v>233.90370800000002</v>
      </c>
      <c r="E3071" s="179">
        <f>'ZE Download'!C498/1000</f>
        <v>171.34787499999999</v>
      </c>
      <c r="F3071" s="179">
        <f>'ZE Download'!D498/1000</f>
        <v>526.39493799999991</v>
      </c>
      <c r="G3071" s="28"/>
      <c r="H3071" s="179">
        <f>'ZE Download'!E498/1000</f>
        <v>93.131687999999997</v>
      </c>
      <c r="I3071" s="179">
        <f>'ZE Download'!F498/1000</f>
        <v>59.718061999999996</v>
      </c>
      <c r="J3071" s="179">
        <f>'ZE Download'!G498/1000</f>
        <v>267.302708</v>
      </c>
      <c r="K3071" s="179">
        <f>'ZE Download'!H498/1000</f>
        <v>68.543437999999995</v>
      </c>
      <c r="L3071" s="179">
        <f>'ZE Download'!I498/1000</f>
        <v>30.803125000000001</v>
      </c>
      <c r="M3071" s="180">
        <f t="shared" si="422"/>
        <v>208.74412499999997</v>
      </c>
      <c r="N3071" s="179">
        <f>'ZE Download'!K498/1000</f>
        <v>86.458124999999995</v>
      </c>
      <c r="O3071" s="179">
        <f>'ZE Download'!L498/1000</f>
        <v>39.409374999999997</v>
      </c>
      <c r="P3071" s="179">
        <f>'ZE Download'!M498/1000</f>
        <v>108.844167</v>
      </c>
      <c r="Q3071" s="179">
        <f>'ZE Download'!N498/1000</f>
        <v>11.7845</v>
      </c>
      <c r="R3071" s="179">
        <f>'ZE Download'!P498/1000</f>
        <v>0</v>
      </c>
      <c r="S3071" s="180">
        <f>'ZE Download'!J498/1000</f>
        <v>267.62849999999997</v>
      </c>
      <c r="T3071" s="180">
        <f>-'ZE Download'!Z498/1000</f>
        <v>-58.884374999999999</v>
      </c>
      <c r="V3071" s="24">
        <f t="shared" si="379"/>
        <v>1906.3858339999995</v>
      </c>
      <c r="X3071" s="5">
        <f t="shared" si="383"/>
        <v>77.899999999999991</v>
      </c>
      <c r="Z3071" s="20">
        <f t="shared" si="380"/>
        <v>1984.2858339999996</v>
      </c>
      <c r="AA3071" s="59">
        <f t="shared" si="376"/>
        <v>43082</v>
      </c>
      <c r="AB3071" s="136">
        <f>'ZE Download'!Q498/1000</f>
        <v>164.724625</v>
      </c>
      <c r="AC3071" s="179">
        <f>'ZE Download'!R498/1000</f>
        <v>318.370812</v>
      </c>
      <c r="AD3071" s="179">
        <f>'ZE Download'!S498/1000</f>
        <v>459.47399999999999</v>
      </c>
      <c r="AE3071" s="179">
        <f>'ZE Download'!T498/1000</f>
        <v>504.14675</v>
      </c>
      <c r="AF3071" s="179">
        <f>'ZE Download'!U498/1000</f>
        <v>31.084979000000001</v>
      </c>
      <c r="AG3071" s="179">
        <f>'ZE Download'!V498/1000</f>
        <v>38.363542000000002</v>
      </c>
      <c r="AH3071" s="179">
        <f>'ZE Download'!W498/1000</f>
        <v>119.039688</v>
      </c>
      <c r="AI3071" s="28">
        <f t="shared" si="423"/>
        <v>0</v>
      </c>
      <c r="AJ3071" s="179">
        <f>'ZE Download'!X498/1000</f>
        <v>1.0403119999999999</v>
      </c>
      <c r="AK3071" s="179">
        <f t="shared" si="421"/>
        <v>0</v>
      </c>
      <c r="AL3071" s="35">
        <f>'ZE Download'!Y498/1000</f>
        <v>0</v>
      </c>
      <c r="AM3071" s="35">
        <f>'ZE Download'!AA498/1000</f>
        <v>128.08389599999998</v>
      </c>
      <c r="AN3071" s="28"/>
      <c r="AQ3071" s="24">
        <f t="shared" si="382"/>
        <v>1764.3286040000003</v>
      </c>
      <c r="AS3071" s="47">
        <f t="shared" si="411"/>
        <v>305.55</v>
      </c>
      <c r="AU3071" s="20">
        <f t="shared" si="381"/>
        <v>2069.8786040000005</v>
      </c>
      <c r="AW3071" s="20">
        <f t="shared" si="377"/>
        <v>14.407229999999117</v>
      </c>
      <c r="AY3071" s="58">
        <v>100</v>
      </c>
    </row>
    <row r="3072" spans="1:51" x14ac:dyDescent="0.25">
      <c r="A3072" t="str">
        <f>VLOOKUP($B3072,'Cushing Balance'!$C$2:$E$500,3,TRUE)</f>
        <v>492017</v>
      </c>
      <c r="B3072" s="38">
        <v>43083</v>
      </c>
      <c r="C3072" s="32"/>
      <c r="D3072" s="136">
        <f>'ZE Download'!B499/1000</f>
        <v>388.17712499999999</v>
      </c>
      <c r="E3072" s="179">
        <f>'ZE Download'!C499/1000</f>
        <v>157.426208</v>
      </c>
      <c r="F3072" s="179">
        <f>'ZE Download'!D499/1000</f>
        <v>480.52487500000001</v>
      </c>
      <c r="G3072" s="28"/>
      <c r="H3072" s="179">
        <f>'ZE Download'!E499/1000</f>
        <v>96.768917000000002</v>
      </c>
      <c r="I3072" s="179">
        <f>'ZE Download'!F499/1000</f>
        <v>19.977353999999998</v>
      </c>
      <c r="J3072" s="179">
        <f>'ZE Download'!G499/1000</f>
        <v>289.485208</v>
      </c>
      <c r="K3072" s="179">
        <f>'ZE Download'!H499/1000</f>
        <v>97.481791999999999</v>
      </c>
      <c r="L3072" s="179">
        <f>'ZE Download'!I499/1000</f>
        <v>30.854478999999998</v>
      </c>
      <c r="M3072" s="180">
        <f t="shared" ref="M3072:M3073" si="424">S3072+T3072</f>
        <v>272.15685400000001</v>
      </c>
      <c r="N3072" s="179">
        <f>'ZE Download'!K499/1000</f>
        <v>130.123583</v>
      </c>
      <c r="O3072" s="179">
        <f>'ZE Download'!L499/1000</f>
        <v>35.632562</v>
      </c>
      <c r="P3072" s="179">
        <f>'ZE Download'!M499/1000</f>
        <v>92.339416999999997</v>
      </c>
      <c r="Q3072" s="179">
        <f>'ZE Download'!N499/1000</f>
        <v>12.314021</v>
      </c>
      <c r="R3072" s="179">
        <f>'ZE Download'!P499/1000</f>
        <v>0</v>
      </c>
      <c r="S3072" s="180">
        <f>'ZE Download'!J499/1000</f>
        <v>272.15685400000001</v>
      </c>
      <c r="T3072" s="180">
        <f>-'ZE Download'!Z499/1000</f>
        <v>0</v>
      </c>
      <c r="V3072" s="24">
        <f t="shared" si="379"/>
        <v>2103.2623950000007</v>
      </c>
      <c r="X3072" s="5">
        <f t="shared" si="383"/>
        <v>77.899999999999991</v>
      </c>
      <c r="Z3072" s="20">
        <f t="shared" si="380"/>
        <v>2181.1623950000007</v>
      </c>
      <c r="AA3072" s="59">
        <f t="shared" si="376"/>
        <v>43083</v>
      </c>
      <c r="AB3072" s="136">
        <f>'ZE Download'!Q499/1000</f>
        <v>173.53504199999998</v>
      </c>
      <c r="AC3072" s="179">
        <f>'ZE Download'!R499/1000</f>
        <v>376.36764600000004</v>
      </c>
      <c r="AD3072" s="179">
        <f>'ZE Download'!S499/1000</f>
        <v>459.47399999999999</v>
      </c>
      <c r="AE3072" s="179">
        <f>'ZE Download'!T499/1000</f>
        <v>382.05900000000003</v>
      </c>
      <c r="AF3072" s="179">
        <f>'ZE Download'!U499/1000</f>
        <v>44.207957999999998</v>
      </c>
      <c r="AG3072" s="179">
        <f>'ZE Download'!V499/1000</f>
        <v>38.850833000000002</v>
      </c>
      <c r="AH3072" s="179">
        <f>'ZE Download'!W499/1000</f>
        <v>162.82775000000001</v>
      </c>
      <c r="AI3072" s="28">
        <f t="shared" ref="AI3072:AI3135" si="425">AVERAGE(AI3057:AI3071)</f>
        <v>0</v>
      </c>
      <c r="AJ3072" s="179">
        <f>'ZE Download'!X499/1000</f>
        <v>1.285604</v>
      </c>
      <c r="AK3072" s="179">
        <f t="shared" si="421"/>
        <v>0</v>
      </c>
      <c r="AL3072" s="35">
        <f>'ZE Download'!Y499/1000</f>
        <v>91.468582999999995</v>
      </c>
      <c r="AM3072" s="35">
        <f>'ZE Download'!AA499/1000</f>
        <v>121.059729</v>
      </c>
      <c r="AN3072" s="28"/>
      <c r="AQ3072" s="24">
        <f t="shared" si="382"/>
        <v>1851.1361449999999</v>
      </c>
      <c r="AS3072" s="47">
        <f t="shared" si="411"/>
        <v>305.55</v>
      </c>
      <c r="AU3072" s="20">
        <f t="shared" si="381"/>
        <v>2156.6861450000001</v>
      </c>
      <c r="AW3072" s="20">
        <f t="shared" si="377"/>
        <v>124.47625000000062</v>
      </c>
      <c r="AY3072" s="58">
        <v>100</v>
      </c>
    </row>
    <row r="3073" spans="1:51" x14ac:dyDescent="0.25">
      <c r="A3073" t="str">
        <f>VLOOKUP($B3073,'Cushing Balance'!$C$2:$E$500,3,TRUE)</f>
        <v>492017</v>
      </c>
      <c r="B3073" s="38">
        <v>43084</v>
      </c>
      <c r="C3073" s="32"/>
      <c r="D3073" s="136">
        <f>'ZE Download'!B500/1000</f>
        <v>67.575749999999999</v>
      </c>
      <c r="E3073" s="179">
        <f>'ZE Download'!C500/1000</f>
        <v>176.66291699999999</v>
      </c>
      <c r="F3073" s="179">
        <f>'ZE Download'!D500/1000</f>
        <v>485.81041700000003</v>
      </c>
      <c r="G3073" s="28"/>
      <c r="H3073" s="179">
        <f>'ZE Download'!E500/1000</f>
        <v>92.750416999999999</v>
      </c>
      <c r="I3073" s="179">
        <f>'ZE Download'!F500/1000</f>
        <v>43.249667000000002</v>
      </c>
      <c r="J3073" s="179">
        <f>'ZE Download'!G500/1000</f>
        <v>298.03306199999997</v>
      </c>
      <c r="K3073" s="179">
        <f>'ZE Download'!H500/1000</f>
        <v>97.412292000000008</v>
      </c>
      <c r="L3073" s="179">
        <f>'ZE Download'!I500/1000</f>
        <v>30.571353999999999</v>
      </c>
      <c r="M3073" s="180">
        <f t="shared" si="424"/>
        <v>278.74220800000001</v>
      </c>
      <c r="N3073" s="179">
        <f>'ZE Download'!K500/1000</f>
        <v>112.600667</v>
      </c>
      <c r="O3073" s="179">
        <f>'ZE Download'!L500/1000</f>
        <v>50.795771000000002</v>
      </c>
      <c r="P3073" s="179">
        <f>'ZE Download'!M500/1000</f>
        <v>161.73293799999999</v>
      </c>
      <c r="Q3073" s="179">
        <f>'ZE Download'!N500/1000</f>
        <v>11.764208</v>
      </c>
      <c r="R3073" s="179">
        <f>'ZE Download'!P500/1000</f>
        <v>51.545791999999999</v>
      </c>
      <c r="S3073" s="180">
        <f>'ZE Download'!J500/1000</f>
        <v>278.74220800000001</v>
      </c>
      <c r="T3073" s="180">
        <f>-'ZE Download'!Z500/1000</f>
        <v>0</v>
      </c>
      <c r="V3073" s="24">
        <f t="shared" si="379"/>
        <v>1959.2474599999996</v>
      </c>
      <c r="X3073" s="5">
        <f t="shared" si="383"/>
        <v>77.899999999999991</v>
      </c>
      <c r="Z3073" s="20">
        <f t="shared" si="380"/>
        <v>2037.1474599999997</v>
      </c>
      <c r="AA3073" s="59">
        <f t="shared" si="376"/>
        <v>43084</v>
      </c>
      <c r="AB3073" s="136">
        <f>'ZE Download'!Q500/1000</f>
        <v>172.00202100000001</v>
      </c>
      <c r="AC3073" s="179">
        <f>'ZE Download'!R500/1000</f>
        <v>357.20381199999997</v>
      </c>
      <c r="AD3073" s="179">
        <f>'ZE Download'!S500/1000</f>
        <v>451.70104200000003</v>
      </c>
      <c r="AE3073" s="179">
        <f>'ZE Download'!T500/1000</f>
        <v>488.79810399999997</v>
      </c>
      <c r="AF3073" s="179">
        <f>'ZE Download'!U500/1000</f>
        <v>24.399167000000002</v>
      </c>
      <c r="AG3073" s="179">
        <f>'ZE Download'!V500/1000</f>
        <v>38.884875000000001</v>
      </c>
      <c r="AH3073" s="179">
        <f>'ZE Download'!W500/1000</f>
        <v>156.29027100000002</v>
      </c>
      <c r="AI3073" s="28">
        <f t="shared" si="425"/>
        <v>0</v>
      </c>
      <c r="AJ3073" s="179">
        <f>'ZE Download'!X500/1000</f>
        <v>0.94020799999999993</v>
      </c>
      <c r="AK3073" s="179">
        <f t="shared" si="421"/>
        <v>0</v>
      </c>
      <c r="AL3073" s="35">
        <f>'ZE Download'!Y500/1000</f>
        <v>102.42497900000001</v>
      </c>
      <c r="AM3073" s="35">
        <f>'ZE Download'!AA500/1000</f>
        <v>122.116125</v>
      </c>
      <c r="AN3073" s="28"/>
      <c r="AQ3073" s="24">
        <f t="shared" si="382"/>
        <v>1914.7606040000001</v>
      </c>
      <c r="AS3073" s="47">
        <f t="shared" si="411"/>
        <v>305.55</v>
      </c>
      <c r="AU3073" s="20">
        <f t="shared" si="381"/>
        <v>2220.3106040000002</v>
      </c>
      <c r="AW3073" s="20">
        <f t="shared" si="377"/>
        <v>-83.163144000000557</v>
      </c>
      <c r="AY3073" s="58">
        <v>100</v>
      </c>
    </row>
    <row r="3074" spans="1:51" x14ac:dyDescent="0.25">
      <c r="A3074" t="str">
        <f>VLOOKUP($B3074,'Cushing Balance'!$C$2:$E$500,3,TRUE)</f>
        <v>502017</v>
      </c>
      <c r="B3074" s="38">
        <v>43085</v>
      </c>
      <c r="C3074" s="32"/>
      <c r="D3074" s="136">
        <f>'ZE Download'!B501/1000</f>
        <v>263.57372900000001</v>
      </c>
      <c r="E3074" s="179">
        <f>'ZE Download'!C501/1000</f>
        <v>168.258521</v>
      </c>
      <c r="F3074" s="179">
        <f>'ZE Download'!D501/1000</f>
        <v>467.66085399999997</v>
      </c>
      <c r="G3074" s="28"/>
      <c r="H3074" s="179">
        <f>'ZE Download'!E501/1000</f>
        <v>91.428583000000003</v>
      </c>
      <c r="I3074" s="179">
        <f>'ZE Download'!F501/1000</f>
        <v>38.430917000000001</v>
      </c>
      <c r="J3074" s="179">
        <f>'ZE Download'!G501/1000</f>
        <v>295.74812500000002</v>
      </c>
      <c r="K3074" s="179">
        <f>'ZE Download'!H501/1000</f>
        <v>106.247292</v>
      </c>
      <c r="L3074" s="179">
        <f>'ZE Download'!I501/1000</f>
        <v>30.858771000000001</v>
      </c>
      <c r="M3074" s="180">
        <f t="shared" ref="M3074:M3078" si="426">S3074+T3074</f>
        <v>348.16275000000002</v>
      </c>
      <c r="N3074" s="179">
        <f>'ZE Download'!K501/1000</f>
        <v>98.776520999999988</v>
      </c>
      <c r="O3074" s="179">
        <f>'ZE Download'!L501/1000</f>
        <v>38.137895999999998</v>
      </c>
      <c r="P3074" s="179">
        <f>'ZE Download'!M501/1000</f>
        <v>95.761082999999999</v>
      </c>
      <c r="Q3074" s="179">
        <f>'ZE Download'!N501/1000</f>
        <v>12.748312</v>
      </c>
      <c r="R3074" s="179">
        <f>'ZE Download'!P501/1000</f>
        <v>80.753145999999987</v>
      </c>
      <c r="S3074" s="180">
        <f>'ZE Download'!J501/1000</f>
        <v>348.16275000000002</v>
      </c>
      <c r="T3074" s="180">
        <f>-'ZE Download'!Z501/1000</f>
        <v>0</v>
      </c>
      <c r="V3074" s="24">
        <f t="shared" ref="V3074:V3078" si="427">SUM(D3074:R3074)</f>
        <v>2136.5464999999999</v>
      </c>
      <c r="X3074" s="5">
        <f t="shared" si="383"/>
        <v>77.899999999999991</v>
      </c>
      <c r="Z3074" s="20">
        <f t="shared" si="380"/>
        <v>2214.4465</v>
      </c>
      <c r="AA3074" s="59">
        <f t="shared" ref="AA3074:AA3137" si="428">B3074</f>
        <v>43085</v>
      </c>
      <c r="AB3074" s="136">
        <f>'ZE Download'!Q501/1000</f>
        <v>170.74322899999999</v>
      </c>
      <c r="AC3074" s="179">
        <f>'ZE Download'!R501/1000</f>
        <v>338.17377099999999</v>
      </c>
      <c r="AD3074" s="179">
        <f>'ZE Download'!S501/1000</f>
        <v>453.71897899999999</v>
      </c>
      <c r="AE3074" s="179">
        <f>'ZE Download'!T501/1000</f>
        <v>601.21799999999996</v>
      </c>
      <c r="AF3074" s="179">
        <f>'ZE Download'!U501/1000</f>
        <v>14.669938</v>
      </c>
      <c r="AG3074" s="179">
        <f>'ZE Download'!V501/1000</f>
        <v>39.058021000000004</v>
      </c>
      <c r="AH3074" s="179">
        <f>'ZE Download'!W501/1000</f>
        <v>131.14212499999999</v>
      </c>
      <c r="AI3074" s="28">
        <f t="shared" si="425"/>
        <v>0</v>
      </c>
      <c r="AJ3074" s="179">
        <f>'ZE Download'!X501/1000</f>
        <v>11.514250000000001</v>
      </c>
      <c r="AK3074" s="179">
        <f t="shared" si="421"/>
        <v>0</v>
      </c>
      <c r="AL3074" s="35">
        <f>'ZE Download'!Y501/1000</f>
        <v>3.347458</v>
      </c>
      <c r="AM3074" s="35">
        <f>'ZE Download'!AA501/1000</f>
        <v>120.889</v>
      </c>
      <c r="AN3074" s="28"/>
      <c r="AQ3074" s="24">
        <f t="shared" ref="AQ3074:AQ3078" si="429">SUM(AB3074:AO3074)</f>
        <v>1884.4747709999999</v>
      </c>
      <c r="AS3074" s="47">
        <f t="shared" si="411"/>
        <v>305.55</v>
      </c>
      <c r="AU3074" s="20">
        <f t="shared" si="381"/>
        <v>2190.0247709999999</v>
      </c>
      <c r="AW3074" s="20">
        <f t="shared" ref="AW3074:AW3137" si="430">Z3074-AU3074+AY3074</f>
        <v>24.421729000000141</v>
      </c>
      <c r="AY3074" s="58"/>
    </row>
    <row r="3075" spans="1:51" x14ac:dyDescent="0.25">
      <c r="A3075" t="str">
        <f>VLOOKUP($B3075,'Cushing Balance'!$C$2:$E$500,3,TRUE)</f>
        <v>502017</v>
      </c>
      <c r="B3075" s="38">
        <v>43086</v>
      </c>
      <c r="C3075" s="32"/>
      <c r="D3075" s="136">
        <f>'ZE Download'!B502/1000</f>
        <v>372.27660400000002</v>
      </c>
      <c r="E3075" s="179">
        <f>'ZE Download'!C502/1000</f>
        <v>163.4325</v>
      </c>
      <c r="F3075" s="179">
        <f>'ZE Download'!D502/1000</f>
        <v>478.5915</v>
      </c>
      <c r="G3075" s="28"/>
      <c r="H3075" s="179">
        <f>'ZE Download'!E502/1000</f>
        <v>79.434562</v>
      </c>
      <c r="I3075" s="179">
        <f>'ZE Download'!F502/1000</f>
        <v>31.087645999999999</v>
      </c>
      <c r="J3075" s="179">
        <f>'ZE Download'!G502/1000</f>
        <v>297.21193800000003</v>
      </c>
      <c r="K3075" s="179">
        <f>'ZE Download'!H502/1000</f>
        <v>104.365646</v>
      </c>
      <c r="L3075" s="179">
        <f>'ZE Download'!I502/1000</f>
        <v>31.192353999999998</v>
      </c>
      <c r="M3075" s="180">
        <f t="shared" si="426"/>
        <v>96.617708000000022</v>
      </c>
      <c r="N3075" s="179">
        <f>'ZE Download'!K502/1000</f>
        <v>113.999833</v>
      </c>
      <c r="O3075" s="179">
        <f>'ZE Download'!L502/1000</f>
        <v>47.326771000000001</v>
      </c>
      <c r="P3075" s="179">
        <f>'ZE Download'!M502/1000</f>
        <v>171.294479</v>
      </c>
      <c r="Q3075" s="179">
        <f>'ZE Download'!N502/1000</f>
        <v>8.9781040000000001</v>
      </c>
      <c r="R3075" s="179">
        <f>'ZE Download'!P502/1000</f>
        <v>78.037042</v>
      </c>
      <c r="S3075" s="180">
        <f>'ZE Download'!J502/1000</f>
        <v>232.46145800000002</v>
      </c>
      <c r="T3075" s="180">
        <f>-'ZE Download'!Z502/1000</f>
        <v>-135.84375</v>
      </c>
      <c r="V3075" s="24">
        <f t="shared" si="427"/>
        <v>2073.8466869999997</v>
      </c>
      <c r="X3075" s="5">
        <f t="shared" si="383"/>
        <v>77.899999999999991</v>
      </c>
      <c r="Z3075" s="20">
        <f t="shared" si="380"/>
        <v>2151.7466869999998</v>
      </c>
      <c r="AA3075" s="59">
        <f t="shared" si="428"/>
        <v>43086</v>
      </c>
      <c r="AB3075" s="136">
        <f>'ZE Download'!Q502/1000</f>
        <v>169.10387499999999</v>
      </c>
      <c r="AC3075" s="179">
        <f>'ZE Download'!R502/1000</f>
        <v>331.20822900000002</v>
      </c>
      <c r="AD3075" s="179">
        <f>'ZE Download'!S502/1000</f>
        <v>459.47399999999999</v>
      </c>
      <c r="AE3075" s="179">
        <f>'ZE Download'!T502/1000</f>
        <v>588.79787499999998</v>
      </c>
      <c r="AF3075" s="179">
        <f>'ZE Download'!U502/1000</f>
        <v>179.019792</v>
      </c>
      <c r="AG3075" s="179">
        <f>'ZE Download'!V502/1000</f>
        <v>38.226061999999999</v>
      </c>
      <c r="AH3075" s="179">
        <f>'ZE Download'!W502/1000</f>
        <v>154.19506200000001</v>
      </c>
      <c r="AI3075" s="28">
        <f t="shared" si="425"/>
        <v>0</v>
      </c>
      <c r="AJ3075" s="179">
        <f>'ZE Download'!X502/1000</f>
        <v>15.618603999999999</v>
      </c>
      <c r="AK3075" s="179">
        <f t="shared" si="421"/>
        <v>0</v>
      </c>
      <c r="AL3075" s="35">
        <f>'ZE Download'!Y502/1000</f>
        <v>11.250083</v>
      </c>
      <c r="AM3075" s="35">
        <f>'ZE Download'!AA502/1000</f>
        <v>119.93683299999999</v>
      </c>
      <c r="AN3075" s="28"/>
      <c r="AQ3075" s="24">
        <f t="shared" si="429"/>
        <v>2066.8304149999999</v>
      </c>
      <c r="AS3075" s="47">
        <f t="shared" si="411"/>
        <v>305.55</v>
      </c>
      <c r="AU3075" s="20">
        <f t="shared" si="381"/>
        <v>2372.3804150000001</v>
      </c>
      <c r="AW3075" s="20">
        <f t="shared" si="430"/>
        <v>-220.63372800000025</v>
      </c>
      <c r="AY3075" s="58"/>
    </row>
    <row r="3076" spans="1:51" x14ac:dyDescent="0.25">
      <c r="A3076" t="str">
        <f>VLOOKUP($B3076,'Cushing Balance'!$C$2:$E$500,3,TRUE)</f>
        <v>502017</v>
      </c>
      <c r="B3076" s="38">
        <v>43087</v>
      </c>
      <c r="C3076" s="32"/>
      <c r="D3076" s="136">
        <f>'ZE Download'!B503/1000</f>
        <v>0</v>
      </c>
      <c r="E3076" s="179">
        <f>'ZE Download'!C503/1000</f>
        <v>173.193625</v>
      </c>
      <c r="F3076" s="179">
        <f>'ZE Download'!D503/1000</f>
        <v>476.45822900000002</v>
      </c>
      <c r="G3076" s="28"/>
      <c r="H3076" s="179">
        <f>'ZE Download'!E503/1000</f>
        <v>111.66954200000001</v>
      </c>
      <c r="I3076" s="179">
        <f>'ZE Download'!F503/1000</f>
        <v>23.821396</v>
      </c>
      <c r="J3076" s="179">
        <f>'ZE Download'!G503/1000</f>
        <v>308.80733299999997</v>
      </c>
      <c r="K3076" s="179">
        <f>'ZE Download'!H503/1000</f>
        <v>103.06485400000001</v>
      </c>
      <c r="L3076" s="179">
        <f>'ZE Download'!I503/1000</f>
        <v>31.405771000000001</v>
      </c>
      <c r="M3076" s="180">
        <f t="shared" si="426"/>
        <v>159.01441699999998</v>
      </c>
      <c r="N3076" s="179">
        <f>'ZE Download'!K503/1000</f>
        <v>100.836083</v>
      </c>
      <c r="O3076" s="179">
        <f>'ZE Download'!L503/1000</f>
        <v>36.486582999999996</v>
      </c>
      <c r="P3076" s="179">
        <f>'ZE Download'!M503/1000</f>
        <v>180.34816699999999</v>
      </c>
      <c r="Q3076" s="179">
        <f>'ZE Download'!N503/1000</f>
        <v>9.3558960000000013</v>
      </c>
      <c r="R3076" s="179">
        <f>'ZE Download'!P503/1000</f>
        <v>68.774457999999996</v>
      </c>
      <c r="S3076" s="180">
        <f>'ZE Download'!J503/1000</f>
        <v>159.01441699999998</v>
      </c>
      <c r="T3076" s="180">
        <f>-'ZE Download'!Z503/1000</f>
        <v>0</v>
      </c>
      <c r="V3076" s="24">
        <f t="shared" si="427"/>
        <v>1783.2363539999999</v>
      </c>
      <c r="X3076" s="5">
        <f t="shared" si="383"/>
        <v>77.899999999999991</v>
      </c>
      <c r="Z3076" s="20">
        <f t="shared" si="380"/>
        <v>1861.136354</v>
      </c>
      <c r="AA3076" s="59">
        <f t="shared" si="428"/>
        <v>43087</v>
      </c>
      <c r="AB3076" s="136">
        <f>'ZE Download'!Q503/1000</f>
        <v>171.80854199999999</v>
      </c>
      <c r="AC3076" s="179">
        <f>'ZE Download'!R503/1000</f>
        <v>346.587583</v>
      </c>
      <c r="AD3076" s="179">
        <f>'ZE Download'!S503/1000</f>
        <v>459.47399999999999</v>
      </c>
      <c r="AE3076" s="179">
        <f>'ZE Download'!T503/1000</f>
        <v>237.71545800000001</v>
      </c>
      <c r="AF3076" s="179">
        <f>'ZE Download'!U503/1000</f>
        <v>183.689167</v>
      </c>
      <c r="AG3076" s="179">
        <f>'ZE Download'!V503/1000</f>
        <v>39.137542000000003</v>
      </c>
      <c r="AH3076" s="179">
        <f>'ZE Download'!W503/1000</f>
        <v>146.982146</v>
      </c>
      <c r="AI3076" s="28">
        <f t="shared" si="425"/>
        <v>0</v>
      </c>
      <c r="AJ3076" s="179">
        <f>'ZE Download'!X503/1000</f>
        <v>15.750729</v>
      </c>
      <c r="AK3076" s="179">
        <f t="shared" si="421"/>
        <v>0</v>
      </c>
      <c r="AL3076" s="35">
        <f>'ZE Download'!Y503/1000</f>
        <v>94.897125000000003</v>
      </c>
      <c r="AM3076" s="35">
        <f>'ZE Download'!AA503/1000</f>
        <v>120.889</v>
      </c>
      <c r="AN3076" s="28"/>
      <c r="AQ3076" s="24">
        <f t="shared" si="429"/>
        <v>1816.931292</v>
      </c>
      <c r="AS3076" s="47">
        <f t="shared" si="411"/>
        <v>305.55</v>
      </c>
      <c r="AU3076" s="20">
        <f t="shared" si="381"/>
        <v>2122.4812919999999</v>
      </c>
      <c r="AW3076" s="20">
        <f t="shared" si="430"/>
        <v>-261.34493799999996</v>
      </c>
      <c r="AY3076" s="58"/>
    </row>
    <row r="3077" spans="1:51" x14ac:dyDescent="0.25">
      <c r="A3077" t="str">
        <f>VLOOKUP($B3077,'Cushing Balance'!$C$2:$E$500,3,TRUE)</f>
        <v>502017</v>
      </c>
      <c r="B3077" s="38">
        <v>43088</v>
      </c>
      <c r="C3077" s="32"/>
      <c r="D3077" s="136">
        <f>'ZE Download'!B504/1000</f>
        <v>132.11435399999999</v>
      </c>
      <c r="E3077" s="179">
        <f>'ZE Download'!C504/1000</f>
        <v>150.82683300000002</v>
      </c>
      <c r="F3077" s="179">
        <f>'ZE Download'!D504/1000</f>
        <v>378.81897900000001</v>
      </c>
      <c r="G3077" s="28"/>
      <c r="H3077" s="179">
        <f>'ZE Download'!E504/1000</f>
        <v>89.644750000000002</v>
      </c>
      <c r="I3077" s="179">
        <f>'ZE Download'!F504/1000</f>
        <v>51.376812000000001</v>
      </c>
      <c r="J3077" s="179">
        <f>'ZE Download'!G504/1000</f>
        <v>298.84120799999999</v>
      </c>
      <c r="K3077" s="179">
        <f>'ZE Download'!H504/1000</f>
        <v>99.787229000000011</v>
      </c>
      <c r="L3077" s="179">
        <f>'ZE Download'!I504/1000</f>
        <v>31.240978999999999</v>
      </c>
      <c r="M3077" s="180">
        <f t="shared" si="426"/>
        <v>30.333354</v>
      </c>
      <c r="N3077" s="179">
        <f>'ZE Download'!K504/1000</f>
        <v>77.883042000000003</v>
      </c>
      <c r="O3077" s="179">
        <f>'ZE Download'!L504/1000</f>
        <v>46.598896000000003</v>
      </c>
      <c r="P3077" s="179">
        <f>'ZE Download'!M504/1000</f>
        <v>176.80433300000001</v>
      </c>
      <c r="Q3077" s="179">
        <f>'ZE Download'!N504/1000</f>
        <v>8.8477709999999998</v>
      </c>
      <c r="R3077" s="179">
        <f>'ZE Download'!P504/1000</f>
        <v>18.268812</v>
      </c>
      <c r="S3077" s="180">
        <f>'ZE Download'!J504/1000</f>
        <v>30.333354</v>
      </c>
      <c r="T3077" s="180">
        <f>-'ZE Download'!Z504/1000</f>
        <v>0</v>
      </c>
      <c r="V3077" s="24">
        <f t="shared" si="427"/>
        <v>1591.387352</v>
      </c>
      <c r="X3077" s="5">
        <f t="shared" si="383"/>
        <v>77.899999999999991</v>
      </c>
      <c r="Z3077" s="20">
        <f t="shared" si="380"/>
        <v>1669.2873520000001</v>
      </c>
      <c r="AA3077" s="59">
        <f t="shared" si="428"/>
        <v>43088</v>
      </c>
      <c r="AB3077" s="136">
        <f>'ZE Download'!Q504/1000</f>
        <v>161.30164600000001</v>
      </c>
      <c r="AC3077" s="179">
        <f>'ZE Download'!R504/1000</f>
        <v>349.16135400000002</v>
      </c>
      <c r="AD3077" s="179">
        <f>'ZE Download'!S504/1000</f>
        <v>343.21802100000002</v>
      </c>
      <c r="AE3077" s="179">
        <f>'ZE Download'!T504/1000</f>
        <v>571.15660400000002</v>
      </c>
      <c r="AF3077" s="179">
        <f>'ZE Download'!U504/1000</f>
        <v>189.92566699999998</v>
      </c>
      <c r="AG3077" s="179">
        <f>'ZE Download'!V504/1000</f>
        <v>38.733438</v>
      </c>
      <c r="AH3077" s="179">
        <f>'ZE Download'!W504/1000</f>
        <v>150.66327100000001</v>
      </c>
      <c r="AI3077" s="28">
        <f t="shared" si="425"/>
        <v>0</v>
      </c>
      <c r="AJ3077" s="179">
        <f>'ZE Download'!X504/1000</f>
        <v>16.014749999999999</v>
      </c>
      <c r="AK3077" s="179">
        <f t="shared" si="421"/>
        <v>0</v>
      </c>
      <c r="AL3077" s="35">
        <f>'ZE Download'!Y504/1000</f>
        <v>94.829770999999994</v>
      </c>
      <c r="AM3077" s="35">
        <f>'ZE Download'!AA504/1000</f>
        <v>120.873479</v>
      </c>
      <c r="AN3077" s="28"/>
      <c r="AQ3077" s="24">
        <f t="shared" si="429"/>
        <v>2035.8780010000003</v>
      </c>
      <c r="AS3077" s="47">
        <f t="shared" si="411"/>
        <v>305.55</v>
      </c>
      <c r="AU3077" s="20">
        <f t="shared" si="381"/>
        <v>2341.4280010000002</v>
      </c>
      <c r="AW3077" s="20">
        <f t="shared" si="430"/>
        <v>-672.14064900000017</v>
      </c>
      <c r="AY3077" s="58"/>
    </row>
    <row r="3078" spans="1:51" x14ac:dyDescent="0.25">
      <c r="A3078" t="str">
        <f>VLOOKUP($B3078,'Cushing Balance'!$C$2:$E$500,3,TRUE)</f>
        <v>502017</v>
      </c>
      <c r="B3078" s="38">
        <v>43089</v>
      </c>
      <c r="C3078" s="32"/>
      <c r="D3078" s="136">
        <f>'ZE Download'!B505/1000</f>
        <v>259.87252100000001</v>
      </c>
      <c r="E3078" s="179">
        <f>'ZE Download'!C505/1000</f>
        <v>180.75916699999999</v>
      </c>
      <c r="F3078" s="179">
        <f>'ZE Download'!D505/1000</f>
        <v>464.304979</v>
      </c>
      <c r="G3078" s="28"/>
      <c r="H3078" s="179">
        <f>'ZE Download'!E505/1000</f>
        <v>91.373333000000002</v>
      </c>
      <c r="I3078" s="179">
        <f>'ZE Download'!F505/1000</f>
        <v>55.715271000000001</v>
      </c>
      <c r="J3078" s="179">
        <f>'ZE Download'!G505/1000</f>
        <v>305.91008299999999</v>
      </c>
      <c r="K3078" s="179">
        <f>'ZE Download'!H505/1000</f>
        <v>84.194770999999989</v>
      </c>
      <c r="L3078" s="179">
        <f>'ZE Download'!I505/1000</f>
        <v>31.329771000000001</v>
      </c>
      <c r="M3078" s="180">
        <f t="shared" si="426"/>
        <v>245.00485399999999</v>
      </c>
      <c r="N3078" s="179">
        <f>'ZE Download'!K505/1000</f>
        <v>104.52933299999999</v>
      </c>
      <c r="O3078" s="179">
        <f>'ZE Download'!L505/1000</f>
        <v>43.902583</v>
      </c>
      <c r="P3078" s="179">
        <f>'ZE Download'!M505/1000</f>
        <v>142.97187500000001</v>
      </c>
      <c r="Q3078" s="179">
        <f>'ZE Download'!N505/1000</f>
        <v>7.9032710000000002</v>
      </c>
      <c r="R3078" s="179">
        <f>'ZE Download'!P505/1000</f>
        <v>0</v>
      </c>
      <c r="S3078" s="180">
        <f>'ZE Download'!J505/1000</f>
        <v>245.00485399999999</v>
      </c>
      <c r="T3078" s="180">
        <f>-'ZE Download'!Z505/1000</f>
        <v>0</v>
      </c>
      <c r="V3078" s="24">
        <f t="shared" si="427"/>
        <v>2017.7718119999997</v>
      </c>
      <c r="X3078" s="5">
        <f t="shared" si="383"/>
        <v>77.899999999999991</v>
      </c>
      <c r="Z3078" s="20">
        <f t="shared" si="380"/>
        <v>2095.6718119999996</v>
      </c>
      <c r="AA3078" s="59">
        <f t="shared" si="428"/>
        <v>43089</v>
      </c>
      <c r="AB3078" s="136">
        <f>'ZE Download'!Q505/1000</f>
        <v>137.27829199999999</v>
      </c>
      <c r="AC3078" s="179">
        <f>'ZE Download'!R505/1000</f>
        <v>318.23266699999999</v>
      </c>
      <c r="AD3078" s="179">
        <f>'ZE Download'!S505/1000</f>
        <v>418.27856199999997</v>
      </c>
      <c r="AE3078" s="179">
        <f>'ZE Download'!T505/1000</f>
        <v>575.98539599999992</v>
      </c>
      <c r="AF3078" s="179">
        <f>'ZE Download'!U505/1000</f>
        <v>194.71837500000001</v>
      </c>
      <c r="AG3078" s="179">
        <f>'ZE Download'!V505/1000</f>
        <v>38.649521</v>
      </c>
      <c r="AH3078" s="179">
        <f>'ZE Download'!W505/1000</f>
        <v>181.404021</v>
      </c>
      <c r="AI3078" s="28">
        <f t="shared" si="425"/>
        <v>0</v>
      </c>
      <c r="AJ3078" s="179">
        <f>'ZE Download'!X505/1000</f>
        <v>16.089625000000002</v>
      </c>
      <c r="AK3078" s="179">
        <f t="shared" si="421"/>
        <v>0</v>
      </c>
      <c r="AL3078" s="35">
        <f>'ZE Download'!Y505/1000</f>
        <v>13.102021000000001</v>
      </c>
      <c r="AM3078" s="35">
        <f>'ZE Download'!AA505/1000</f>
        <v>120.440375</v>
      </c>
      <c r="AN3078" s="28"/>
      <c r="AQ3078" s="24">
        <f t="shared" si="429"/>
        <v>2014.1788549999997</v>
      </c>
      <c r="AS3078" s="47">
        <f t="shared" si="411"/>
        <v>305.55</v>
      </c>
      <c r="AU3078" s="20">
        <f t="shared" si="381"/>
        <v>2319.7288549999998</v>
      </c>
      <c r="AW3078" s="20">
        <f t="shared" si="430"/>
        <v>-224.05704300000025</v>
      </c>
      <c r="AY3078" s="58"/>
    </row>
    <row r="3079" spans="1:51" x14ac:dyDescent="0.25">
      <c r="A3079" t="str">
        <f>VLOOKUP($B3079,'Cushing Balance'!$C$2:$E$500,3,TRUE)</f>
        <v>502017</v>
      </c>
      <c r="B3079" s="38">
        <v>43090</v>
      </c>
      <c r="C3079" s="32"/>
      <c r="D3079" s="136">
        <f>'ZE Download'!B506/1000</f>
        <v>325.44118800000001</v>
      </c>
      <c r="E3079" s="179">
        <f>'ZE Download'!C506/1000</f>
        <v>177.82529199999999</v>
      </c>
      <c r="F3079" s="179">
        <f>'ZE Download'!D506/1000</f>
        <v>413.06214599999998</v>
      </c>
      <c r="G3079" s="28"/>
      <c r="H3079" s="179">
        <f>'ZE Download'!E506/1000</f>
        <v>120.775542</v>
      </c>
      <c r="I3079" s="179">
        <f>'ZE Download'!F506/1000</f>
        <v>42.752061999999995</v>
      </c>
      <c r="J3079" s="179">
        <f>'ZE Download'!G506/1000</f>
        <v>313.23133300000001</v>
      </c>
      <c r="K3079" s="179">
        <f>'ZE Download'!H506/1000</f>
        <v>88.893124999999998</v>
      </c>
      <c r="L3079" s="179">
        <f>'ZE Download'!I506/1000</f>
        <v>31.262104000000001</v>
      </c>
      <c r="M3079" s="180">
        <f t="shared" ref="M3079:M3080" si="431">S3079+T3079</f>
        <v>173.81679199999996</v>
      </c>
      <c r="N3079" s="179">
        <f>'ZE Download'!K506/1000</f>
        <v>41.677042</v>
      </c>
      <c r="O3079" s="179">
        <f>'ZE Download'!L506/1000</f>
        <v>45.030082999999998</v>
      </c>
      <c r="P3079" s="179">
        <f>'ZE Download'!M506/1000</f>
        <v>91.737520999999987</v>
      </c>
      <c r="Q3079" s="179">
        <f>'ZE Download'!N506/1000</f>
        <v>8.5868749999999991</v>
      </c>
      <c r="R3079" s="179">
        <f>'ZE Download'!P506/1000</f>
        <v>44.338354000000002</v>
      </c>
      <c r="S3079" s="180">
        <f>'ZE Download'!J506/1000</f>
        <v>261.40004199999998</v>
      </c>
      <c r="T3079" s="180">
        <f>-'ZE Download'!Z506/1000</f>
        <v>-87.583250000000007</v>
      </c>
      <c r="V3079" s="24">
        <f t="shared" si="379"/>
        <v>1918.4294590000002</v>
      </c>
      <c r="X3079" s="5">
        <f t="shared" si="383"/>
        <v>77.899999999999991</v>
      </c>
      <c r="Z3079" s="20">
        <f t="shared" si="380"/>
        <v>1996.3294590000003</v>
      </c>
      <c r="AA3079" s="59">
        <f t="shared" si="428"/>
        <v>43090</v>
      </c>
      <c r="AB3079" s="136">
        <f>'ZE Download'!Q506/1000</f>
        <v>171.14183300000002</v>
      </c>
      <c r="AC3079" s="179">
        <f>'ZE Download'!R506/1000</f>
        <v>382.54693800000001</v>
      </c>
      <c r="AD3079" s="179">
        <f>'ZE Download'!S506/1000</f>
        <v>361.835375</v>
      </c>
      <c r="AE3079" s="179">
        <f>'ZE Download'!T506/1000</f>
        <v>593.49268799999993</v>
      </c>
      <c r="AF3079" s="179">
        <f>'ZE Download'!U506/1000</f>
        <v>199.43766699999998</v>
      </c>
      <c r="AG3079" s="179">
        <f>'ZE Download'!V506/1000</f>
        <v>38.678457999999999</v>
      </c>
      <c r="AH3079" s="179">
        <f>'ZE Download'!W506/1000</f>
        <v>199.279188</v>
      </c>
      <c r="AI3079" s="28">
        <f t="shared" si="425"/>
        <v>0</v>
      </c>
      <c r="AJ3079" s="179">
        <f>'ZE Download'!X506/1000</f>
        <v>15.626708000000001</v>
      </c>
      <c r="AK3079" s="179">
        <f t="shared" si="421"/>
        <v>0</v>
      </c>
      <c r="AL3079" s="35">
        <f>'ZE Download'!Y506/1000</f>
        <v>18.812750000000001</v>
      </c>
      <c r="AM3079" s="35">
        <f>'ZE Download'!AA506/1000</f>
        <v>120.05339599999999</v>
      </c>
      <c r="AN3079" s="28"/>
      <c r="AQ3079" s="24">
        <f t="shared" si="382"/>
        <v>2100.9050010000001</v>
      </c>
      <c r="AS3079" s="47">
        <f t="shared" si="411"/>
        <v>305.55</v>
      </c>
      <c r="AU3079" s="20">
        <f t="shared" si="381"/>
        <v>2406.4550010000003</v>
      </c>
      <c r="AW3079" s="20">
        <f t="shared" si="430"/>
        <v>-410.125542</v>
      </c>
      <c r="AY3079" s="58"/>
    </row>
    <row r="3080" spans="1:51" x14ac:dyDescent="0.25">
      <c r="A3080" t="str">
        <f>VLOOKUP($B3080,'Cushing Balance'!$C$2:$E$500,3,TRUE)</f>
        <v>502017</v>
      </c>
      <c r="B3080" s="38">
        <v>43091</v>
      </c>
      <c r="C3080" s="32"/>
      <c r="D3080" s="136">
        <f>'ZE Download'!B507/1000</f>
        <v>369.75560400000001</v>
      </c>
      <c r="E3080" s="179">
        <f>'ZE Download'!C507/1000</f>
        <v>176.85566699999998</v>
      </c>
      <c r="F3080" s="179">
        <f>'ZE Download'!D507/1000</f>
        <v>417.66708299999999</v>
      </c>
      <c r="G3080" s="28"/>
      <c r="H3080" s="179">
        <f>'ZE Download'!E507/1000</f>
        <v>96.704333000000005</v>
      </c>
      <c r="I3080" s="179">
        <f>'ZE Download'!F507/1000</f>
        <v>11.324271000000001</v>
      </c>
      <c r="J3080" s="179">
        <f>'ZE Download'!G507/1000</f>
        <v>301.99070799999998</v>
      </c>
      <c r="K3080" s="179">
        <f>'ZE Download'!H507/1000</f>
        <v>83.575167000000008</v>
      </c>
      <c r="L3080" s="179">
        <f>'ZE Download'!I507/1000</f>
        <v>31.206812000000003</v>
      </c>
      <c r="M3080" s="180">
        <f t="shared" si="431"/>
        <v>309.22802100000001</v>
      </c>
      <c r="N3080" s="179">
        <f>'ZE Download'!K507/1000</f>
        <v>114.44875</v>
      </c>
      <c r="O3080" s="179">
        <f>'ZE Download'!L507/1000</f>
        <v>44.121167</v>
      </c>
      <c r="P3080" s="179">
        <f>'ZE Download'!M507/1000</f>
        <v>161.70929199999998</v>
      </c>
      <c r="Q3080" s="179">
        <f>'ZE Download'!N507/1000</f>
        <v>10.110875</v>
      </c>
      <c r="R3080" s="179">
        <f>'ZE Download'!P507/1000</f>
        <v>74.031437999999994</v>
      </c>
      <c r="S3080" s="180">
        <f>'ZE Download'!J507/1000</f>
        <v>309.22802100000001</v>
      </c>
      <c r="T3080" s="180">
        <f>-'ZE Download'!Z507/1000</f>
        <v>0</v>
      </c>
      <c r="V3080" s="24">
        <f t="shared" si="379"/>
        <v>2202.7291879999993</v>
      </c>
      <c r="X3080" s="5">
        <f t="shared" si="383"/>
        <v>77.899999999999991</v>
      </c>
      <c r="Z3080" s="20">
        <f t="shared" si="380"/>
        <v>2280.6291879999994</v>
      </c>
      <c r="AA3080" s="59">
        <f t="shared" si="428"/>
        <v>43091</v>
      </c>
      <c r="AB3080" s="136">
        <f>'ZE Download'!Q507/1000</f>
        <v>166.88870800000001</v>
      </c>
      <c r="AC3080" s="179">
        <f>'ZE Download'!R507/1000</f>
        <v>345.42252100000002</v>
      </c>
      <c r="AD3080" s="179">
        <f>'ZE Download'!S507/1000</f>
        <v>426.10237499999999</v>
      </c>
      <c r="AE3080" s="179">
        <f>'ZE Download'!T507/1000</f>
        <v>571.19152099999997</v>
      </c>
      <c r="AF3080" s="179">
        <f>'ZE Download'!U507/1000</f>
        <v>202.39741699999999</v>
      </c>
      <c r="AG3080" s="179">
        <f>'ZE Download'!V507/1000</f>
        <v>39.282896000000001</v>
      </c>
      <c r="AH3080" s="179">
        <f>'ZE Download'!W507/1000</f>
        <v>200</v>
      </c>
      <c r="AI3080" s="28">
        <f t="shared" si="425"/>
        <v>0</v>
      </c>
      <c r="AJ3080" s="179">
        <f>'ZE Download'!X507/1000</f>
        <v>10.324438000000001</v>
      </c>
      <c r="AK3080" s="179">
        <f t="shared" si="421"/>
        <v>0</v>
      </c>
      <c r="AL3080" s="35">
        <f>'ZE Download'!Y507/1000</f>
        <v>107.526667</v>
      </c>
      <c r="AM3080" s="35">
        <f>'ZE Download'!AA507/1000</f>
        <v>120.889</v>
      </c>
      <c r="AN3080" s="28"/>
      <c r="AQ3080" s="24">
        <f t="shared" si="382"/>
        <v>2190.0255430000002</v>
      </c>
      <c r="AS3080" s="47">
        <f t="shared" si="411"/>
        <v>305.55</v>
      </c>
      <c r="AU3080" s="20">
        <f t="shared" si="381"/>
        <v>2495.5755430000004</v>
      </c>
      <c r="AW3080" s="20">
        <f t="shared" si="430"/>
        <v>-214.94635500000095</v>
      </c>
      <c r="AY3080" s="58"/>
    </row>
    <row r="3081" spans="1:51" x14ac:dyDescent="0.25">
      <c r="A3081" t="str">
        <f>VLOOKUP($B3081,'Cushing Balance'!$C$2:$E$500,3,TRUE)</f>
        <v>512017</v>
      </c>
      <c r="B3081" s="38">
        <v>43092</v>
      </c>
      <c r="C3081" s="32"/>
      <c r="D3081" s="136">
        <f>'ZE Download'!B508/1000</f>
        <v>439.82958299999996</v>
      </c>
      <c r="E3081" s="179">
        <f>'ZE Download'!C508/1000</f>
        <v>171.23295800000002</v>
      </c>
      <c r="F3081" s="179">
        <f>'ZE Download'!D508/1000</f>
        <v>420.55212499999999</v>
      </c>
      <c r="G3081" s="28"/>
      <c r="H3081" s="179">
        <f>'ZE Download'!E508/1000</f>
        <v>95.605937999999995</v>
      </c>
      <c r="I3081" s="179">
        <f>'ZE Download'!F508/1000</f>
        <v>38.959688</v>
      </c>
      <c r="J3081" s="179">
        <f>'ZE Download'!G508/1000</f>
        <v>309.77243800000002</v>
      </c>
      <c r="K3081" s="179">
        <f>'ZE Download'!H508/1000</f>
        <v>89.145437999999999</v>
      </c>
      <c r="L3081" s="179">
        <f>'ZE Download'!I508/1000</f>
        <v>30.902875000000002</v>
      </c>
      <c r="M3081" s="180">
        <f t="shared" ref="M3081:M3087" si="432">S3081+T3081</f>
        <v>294.917438</v>
      </c>
      <c r="N3081" s="179">
        <f>'ZE Download'!K508/1000</f>
        <v>97.223854000000003</v>
      </c>
      <c r="O3081" s="179">
        <f>'ZE Download'!L508/1000</f>
        <v>61.328229</v>
      </c>
      <c r="P3081" s="179">
        <f>'ZE Download'!M508/1000</f>
        <v>189.24881200000002</v>
      </c>
      <c r="Q3081" s="179">
        <f>'ZE Download'!N508/1000</f>
        <v>10.180792</v>
      </c>
      <c r="R3081" s="179">
        <f>'ZE Download'!P508/1000</f>
        <v>73.153520999999998</v>
      </c>
      <c r="S3081" s="180">
        <f>'ZE Download'!J508/1000</f>
        <v>294.917438</v>
      </c>
      <c r="T3081" s="180">
        <f>-'ZE Download'!Z508/1000</f>
        <v>0</v>
      </c>
      <c r="V3081" s="24">
        <f t="shared" si="379"/>
        <v>2322.0536889999998</v>
      </c>
      <c r="X3081" s="5">
        <f t="shared" si="383"/>
        <v>77.899999999999991</v>
      </c>
      <c r="Z3081" s="20">
        <f t="shared" si="380"/>
        <v>2399.9536889999999</v>
      </c>
      <c r="AA3081" s="59">
        <f t="shared" si="428"/>
        <v>43092</v>
      </c>
      <c r="AB3081" s="136">
        <f>'ZE Download'!Q508/1000</f>
        <v>132.17762500000001</v>
      </c>
      <c r="AC3081" s="179">
        <f>'ZE Download'!R508/1000</f>
        <v>279.277354</v>
      </c>
      <c r="AD3081" s="179">
        <f>'ZE Download'!S508/1000</f>
        <v>454.433875</v>
      </c>
      <c r="AE3081" s="179">
        <f>'ZE Download'!T508/1000</f>
        <v>585.04525000000001</v>
      </c>
      <c r="AF3081" s="179">
        <f>'ZE Download'!U508/1000</f>
        <v>226.96250000000001</v>
      </c>
      <c r="AG3081" s="179">
        <f>'ZE Download'!V508/1000</f>
        <v>39.153458000000001</v>
      </c>
      <c r="AH3081" s="179">
        <f>'ZE Download'!W508/1000</f>
        <v>200</v>
      </c>
      <c r="AI3081" s="28">
        <f t="shared" si="425"/>
        <v>0</v>
      </c>
      <c r="AJ3081" s="179">
        <f>'ZE Download'!X508/1000</f>
        <v>7.8525829999999992</v>
      </c>
      <c r="AK3081" s="179">
        <f t="shared" si="421"/>
        <v>0</v>
      </c>
      <c r="AL3081" s="35">
        <f>'ZE Download'!Y508/1000</f>
        <v>91.337395999999998</v>
      </c>
      <c r="AM3081" s="35">
        <f>'ZE Download'!AA508/1000</f>
        <v>120.889</v>
      </c>
      <c r="AN3081" s="28"/>
      <c r="AQ3081" s="24">
        <f t="shared" si="382"/>
        <v>2137.1290410000001</v>
      </c>
      <c r="AS3081" s="47">
        <f t="shared" si="411"/>
        <v>305.55</v>
      </c>
      <c r="AU3081" s="20">
        <f t="shared" si="381"/>
        <v>2442.6790410000003</v>
      </c>
      <c r="AW3081" s="20">
        <f t="shared" si="430"/>
        <v>-42.725352000000385</v>
      </c>
      <c r="AY3081" s="58"/>
    </row>
    <row r="3082" spans="1:51" x14ac:dyDescent="0.25">
      <c r="A3082" t="str">
        <f>VLOOKUP($B3082,'Cushing Balance'!$C$2:$E$500,3,TRUE)</f>
        <v>512017</v>
      </c>
      <c r="B3082" s="38">
        <v>43093</v>
      </c>
      <c r="C3082" s="32"/>
      <c r="D3082" s="136">
        <f>'ZE Download'!B509/1000</f>
        <v>249.20164600000001</v>
      </c>
      <c r="E3082" s="179">
        <f>'ZE Download'!C509/1000</f>
        <v>163.39720800000001</v>
      </c>
      <c r="F3082" s="179">
        <f>'ZE Download'!D509/1000</f>
        <v>422.33495799999997</v>
      </c>
      <c r="G3082" s="28"/>
      <c r="H3082" s="179">
        <f>'ZE Download'!E509/1000</f>
        <v>95.627312000000003</v>
      </c>
      <c r="I3082" s="179">
        <f>'ZE Download'!F509/1000</f>
        <v>15.349562000000001</v>
      </c>
      <c r="J3082" s="179">
        <f>'ZE Download'!G509/1000</f>
        <v>287.74333300000001</v>
      </c>
      <c r="K3082" s="179">
        <f>'ZE Download'!H509/1000</f>
        <v>89.321187999999992</v>
      </c>
      <c r="L3082" s="179">
        <f>'ZE Download'!I509/1000</f>
        <v>30.957187999999999</v>
      </c>
      <c r="M3082" s="180">
        <f t="shared" si="432"/>
        <v>229.44987500000002</v>
      </c>
      <c r="N3082" s="179">
        <f>'ZE Download'!K509/1000</f>
        <v>97.783270999999999</v>
      </c>
      <c r="O3082" s="179">
        <f>'ZE Download'!L509/1000</f>
        <v>40.791061999999997</v>
      </c>
      <c r="P3082" s="179">
        <f>'ZE Download'!M509/1000</f>
        <v>160.41689600000001</v>
      </c>
      <c r="Q3082" s="179">
        <f>'ZE Download'!N509/1000</f>
        <v>10.533833000000001</v>
      </c>
      <c r="R3082" s="179">
        <f>'ZE Download'!P509/1000</f>
        <v>58.994707999999996</v>
      </c>
      <c r="S3082" s="180">
        <f>'ZE Download'!J509/1000</f>
        <v>265.80362500000001</v>
      </c>
      <c r="T3082" s="180">
        <f>-'ZE Download'!Z509/1000</f>
        <v>-36.353749999999998</v>
      </c>
      <c r="V3082" s="24">
        <f t="shared" ref="V3082:V3145" si="433">SUM(D3082:R3082)</f>
        <v>1951.9020399999999</v>
      </c>
      <c r="X3082" s="5">
        <f t="shared" si="383"/>
        <v>77.899999999999991</v>
      </c>
      <c r="Z3082" s="20">
        <f t="shared" ref="Z3082:Z3145" si="434">X3082+V3082</f>
        <v>2029.80204</v>
      </c>
      <c r="AA3082" s="59">
        <f t="shared" si="428"/>
        <v>43093</v>
      </c>
      <c r="AB3082" s="136">
        <f>'ZE Download'!Q509/1000</f>
        <v>148.681375</v>
      </c>
      <c r="AC3082" s="179">
        <f>'ZE Download'!R509/1000</f>
        <v>371.315583</v>
      </c>
      <c r="AD3082" s="179">
        <f>'ZE Download'!S509/1000</f>
        <v>459.47399999999999</v>
      </c>
      <c r="AE3082" s="179">
        <f>'ZE Download'!T509/1000</f>
        <v>564.01622900000007</v>
      </c>
      <c r="AF3082" s="179">
        <f>'ZE Download'!U509/1000</f>
        <v>215.032625</v>
      </c>
      <c r="AG3082" s="179">
        <f>'ZE Download'!V509/1000</f>
        <v>38.652667000000001</v>
      </c>
      <c r="AH3082" s="179">
        <f>'ZE Download'!W509/1000</f>
        <v>199.372646</v>
      </c>
      <c r="AI3082" s="28">
        <f t="shared" si="425"/>
        <v>0</v>
      </c>
      <c r="AJ3082" s="179">
        <f>'ZE Download'!X509/1000</f>
        <v>14.821646000000001</v>
      </c>
      <c r="AK3082" s="179">
        <f t="shared" si="421"/>
        <v>0</v>
      </c>
      <c r="AL3082" s="35">
        <f>'ZE Download'!Y509/1000</f>
        <v>32.225521000000001</v>
      </c>
      <c r="AM3082" s="35">
        <f>'ZE Download'!AA509/1000</f>
        <v>119.717438</v>
      </c>
      <c r="AN3082" s="28"/>
      <c r="AQ3082" s="24">
        <f t="shared" si="382"/>
        <v>2163.3097300000004</v>
      </c>
      <c r="AS3082" s="47">
        <f t="shared" si="411"/>
        <v>305.55</v>
      </c>
      <c r="AU3082" s="20">
        <f t="shared" ref="AU3082:AU3145" si="435">AS3082+AQ3082</f>
        <v>2468.8597300000006</v>
      </c>
      <c r="AW3082" s="20">
        <f t="shared" si="430"/>
        <v>-439.05769000000055</v>
      </c>
      <c r="AY3082" s="58"/>
    </row>
    <row r="3083" spans="1:51" x14ac:dyDescent="0.25">
      <c r="A3083" t="str">
        <f>VLOOKUP($B3083,'Cushing Balance'!$C$2:$E$500,3,TRUE)</f>
        <v>512017</v>
      </c>
      <c r="B3083" s="38">
        <v>43094</v>
      </c>
      <c r="C3083" s="32"/>
      <c r="D3083" s="136">
        <f>'ZE Download'!B510/1000</f>
        <v>238.84554199999999</v>
      </c>
      <c r="E3083" s="179">
        <f>'ZE Download'!C510/1000</f>
        <v>156.24702100000002</v>
      </c>
      <c r="F3083" s="179">
        <f>'ZE Download'!D510/1000</f>
        <v>425.11652100000003</v>
      </c>
      <c r="G3083" s="28"/>
      <c r="H3083" s="179">
        <f>'ZE Download'!E510/1000</f>
        <v>92.522958000000003</v>
      </c>
      <c r="I3083" s="179">
        <f>'ZE Download'!F510/1000</f>
        <v>8.0208000000000002E-2</v>
      </c>
      <c r="J3083" s="179">
        <f>'ZE Download'!G510/1000</f>
        <v>300.42514599999998</v>
      </c>
      <c r="K3083" s="179">
        <f>'ZE Download'!H510/1000</f>
        <v>90.527937999999992</v>
      </c>
      <c r="L3083" s="179">
        <f>'ZE Download'!I510/1000</f>
        <v>31.184999999999999</v>
      </c>
      <c r="M3083" s="180">
        <f t="shared" si="432"/>
        <v>71.842250000000007</v>
      </c>
      <c r="N3083" s="179">
        <f>'ZE Download'!K510/1000</f>
        <v>96.227604000000014</v>
      </c>
      <c r="O3083" s="179">
        <f>'ZE Download'!L510/1000</f>
        <v>51.860082999999996</v>
      </c>
      <c r="P3083" s="179">
        <f>'ZE Download'!M510/1000</f>
        <v>140.35358300000001</v>
      </c>
      <c r="Q3083" s="179">
        <f>'ZE Download'!N510/1000</f>
        <v>14.251166999999999</v>
      </c>
      <c r="R3083" s="179">
        <f>'ZE Download'!P510/1000</f>
        <v>32.994542000000003</v>
      </c>
      <c r="S3083" s="180">
        <f>'ZE Download'!J510/1000</f>
        <v>71.842250000000007</v>
      </c>
      <c r="T3083" s="180">
        <f>-'ZE Download'!Z510/1000</f>
        <v>0</v>
      </c>
      <c r="V3083" s="24">
        <f t="shared" si="433"/>
        <v>1742.4795629999996</v>
      </c>
      <c r="X3083" s="5">
        <f t="shared" si="383"/>
        <v>77.899999999999991</v>
      </c>
      <c r="Z3083" s="20">
        <f t="shared" si="434"/>
        <v>1820.3795629999997</v>
      </c>
      <c r="AA3083" s="59">
        <f t="shared" si="428"/>
        <v>43094</v>
      </c>
      <c r="AB3083" s="136">
        <f>'ZE Download'!Q510/1000</f>
        <v>151.93412499999999</v>
      </c>
      <c r="AC3083" s="179">
        <f>'ZE Download'!R510/1000</f>
        <v>281.28689600000001</v>
      </c>
      <c r="AD3083" s="179">
        <f>'ZE Download'!S510/1000</f>
        <v>449.545208</v>
      </c>
      <c r="AE3083" s="179">
        <f>'ZE Download'!T510/1000</f>
        <v>605.2218959999999</v>
      </c>
      <c r="AF3083" s="179">
        <f>'ZE Download'!U510/1000</f>
        <v>232.94466699999998</v>
      </c>
      <c r="AG3083" s="179">
        <f>'ZE Download'!V510/1000</f>
        <v>29.360062000000003</v>
      </c>
      <c r="AH3083" s="179">
        <f>'ZE Download'!W510/1000</f>
        <v>195.36029199999999</v>
      </c>
      <c r="AI3083" s="28">
        <f t="shared" si="425"/>
        <v>0</v>
      </c>
      <c r="AJ3083" s="179">
        <f>'ZE Download'!X510/1000</f>
        <v>14.400208000000001</v>
      </c>
      <c r="AK3083" s="179">
        <f t="shared" si="421"/>
        <v>0</v>
      </c>
      <c r="AL3083" s="35">
        <f>'ZE Download'!Y510/1000</f>
        <v>0</v>
      </c>
      <c r="AM3083" s="35">
        <f>'ZE Download'!AA510/1000</f>
        <v>121.04495799999999</v>
      </c>
      <c r="AN3083" s="28"/>
      <c r="AQ3083" s="24">
        <f t="shared" ref="AQ3083:AQ3146" si="436">SUM(AB3083:AO3083)</f>
        <v>2081.0983120000001</v>
      </c>
      <c r="AS3083" s="47">
        <f t="shared" si="411"/>
        <v>305.55</v>
      </c>
      <c r="AU3083" s="20">
        <f t="shared" si="435"/>
        <v>2386.6483120000003</v>
      </c>
      <c r="AW3083" s="20">
        <f t="shared" si="430"/>
        <v>-566.26874900000053</v>
      </c>
      <c r="AY3083" s="58"/>
    </row>
    <row r="3084" spans="1:51" x14ac:dyDescent="0.25">
      <c r="A3084" t="str">
        <f>VLOOKUP($B3084,'Cushing Balance'!$C$2:$E$500,3,TRUE)</f>
        <v>512017</v>
      </c>
      <c r="B3084" s="38">
        <v>43095</v>
      </c>
      <c r="C3084" s="32"/>
      <c r="D3084" s="136">
        <f>'ZE Download'!B511/1000</f>
        <v>269.82887499999998</v>
      </c>
      <c r="E3084" s="179">
        <f>'ZE Download'!C511/1000</f>
        <v>153.42891699999998</v>
      </c>
      <c r="F3084" s="179">
        <f>'ZE Download'!D511/1000</f>
        <v>428.21783299999998</v>
      </c>
      <c r="G3084" s="28"/>
      <c r="H3084" s="179">
        <f>'ZE Download'!E511/1000</f>
        <v>102.299375</v>
      </c>
      <c r="I3084" s="179">
        <f>'ZE Download'!F511/1000</f>
        <v>24.288729</v>
      </c>
      <c r="J3084" s="179">
        <f>'ZE Download'!G511/1000</f>
        <v>301.072271</v>
      </c>
      <c r="K3084" s="179">
        <f>'ZE Download'!H511/1000</f>
        <v>93.551062000000002</v>
      </c>
      <c r="L3084" s="179">
        <f>'ZE Download'!I511/1000</f>
        <v>30.644124999999999</v>
      </c>
      <c r="M3084" s="180">
        <f t="shared" si="432"/>
        <v>248.872771</v>
      </c>
      <c r="N3084" s="179">
        <f>'ZE Download'!K511/1000</f>
        <v>50.778938000000004</v>
      </c>
      <c r="O3084" s="179">
        <f>'ZE Download'!L511/1000</f>
        <v>41.709978999999997</v>
      </c>
      <c r="P3084" s="179">
        <f>'ZE Download'!M511/1000</f>
        <v>98.349688</v>
      </c>
      <c r="Q3084" s="179">
        <f>'ZE Download'!N511/1000</f>
        <v>13.878208000000001</v>
      </c>
      <c r="R3084" s="179">
        <f>'ZE Download'!P511/1000</f>
        <v>0</v>
      </c>
      <c r="S3084" s="180">
        <f>'ZE Download'!J511/1000</f>
        <v>248.872771</v>
      </c>
      <c r="T3084" s="180">
        <f>-'ZE Download'!Z511/1000</f>
        <v>0</v>
      </c>
      <c r="V3084" s="24">
        <f t="shared" si="433"/>
        <v>1856.9207710000001</v>
      </c>
      <c r="X3084" s="5">
        <f t="shared" si="383"/>
        <v>77.899999999999991</v>
      </c>
      <c r="Z3084" s="20">
        <f t="shared" si="434"/>
        <v>1934.8207710000001</v>
      </c>
      <c r="AA3084" s="59">
        <f t="shared" si="428"/>
        <v>43095</v>
      </c>
      <c r="AB3084" s="136">
        <f>'ZE Download'!Q511/1000</f>
        <v>154.34970800000002</v>
      </c>
      <c r="AC3084" s="179">
        <f>'ZE Download'!R511/1000</f>
        <v>274.24058299999996</v>
      </c>
      <c r="AD3084" s="179">
        <f>'ZE Download'!S511/1000</f>
        <v>459.47399999999999</v>
      </c>
      <c r="AE3084" s="179">
        <f>'ZE Download'!T511/1000</f>
        <v>585.41204200000004</v>
      </c>
      <c r="AF3084" s="179">
        <f>'ZE Download'!U511/1000</f>
        <v>221.491479</v>
      </c>
      <c r="AG3084" s="179">
        <f>'ZE Download'!V511/1000</f>
        <v>24.086417000000001</v>
      </c>
      <c r="AH3084" s="179">
        <f>'ZE Download'!W511/1000</f>
        <v>196.258104</v>
      </c>
      <c r="AI3084" s="28">
        <f t="shared" si="425"/>
        <v>0</v>
      </c>
      <c r="AJ3084" s="179">
        <f>'ZE Download'!X511/1000</f>
        <v>13.893917</v>
      </c>
      <c r="AK3084" s="179">
        <f t="shared" si="421"/>
        <v>0</v>
      </c>
      <c r="AL3084" s="35">
        <f>'ZE Download'!Y511/1000</f>
        <v>106.4105</v>
      </c>
      <c r="AM3084" s="35">
        <f>'ZE Download'!AA511/1000</f>
        <v>119.59189599999999</v>
      </c>
      <c r="AN3084" s="28"/>
      <c r="AQ3084" s="24">
        <f t="shared" si="436"/>
        <v>2155.208646</v>
      </c>
      <c r="AS3084" s="47">
        <f t="shared" si="411"/>
        <v>305.55</v>
      </c>
      <c r="AU3084" s="20">
        <f t="shared" si="435"/>
        <v>2460.7586460000002</v>
      </c>
      <c r="AW3084" s="20">
        <f t="shared" si="430"/>
        <v>-525.93787500000008</v>
      </c>
      <c r="AY3084" s="58"/>
    </row>
    <row r="3085" spans="1:51" x14ac:dyDescent="0.25">
      <c r="A3085" t="str">
        <f>VLOOKUP($B3085,'Cushing Balance'!$C$2:$E$500,3,TRUE)</f>
        <v>512017</v>
      </c>
      <c r="B3085" s="38">
        <v>43096</v>
      </c>
      <c r="C3085" s="32"/>
      <c r="D3085" s="136">
        <f>'ZE Download'!B512/1000</f>
        <v>161.54908300000002</v>
      </c>
      <c r="E3085" s="179">
        <f>'ZE Download'!C512/1000</f>
        <v>173.564875</v>
      </c>
      <c r="F3085" s="179">
        <f>'ZE Download'!D512/1000</f>
        <v>429.50185399999998</v>
      </c>
      <c r="G3085" s="28"/>
      <c r="H3085" s="179">
        <f>'ZE Download'!E512/1000</f>
        <v>109.758875</v>
      </c>
      <c r="I3085" s="179">
        <f>'ZE Download'!F512/1000</f>
        <v>22.424603999999999</v>
      </c>
      <c r="J3085" s="179">
        <f>'ZE Download'!G512/1000</f>
        <v>323.55147899999997</v>
      </c>
      <c r="K3085" s="179">
        <f>'ZE Download'!H512/1000</f>
        <v>101.780688</v>
      </c>
      <c r="L3085" s="179">
        <f>'ZE Download'!I512/1000</f>
        <v>30.544521</v>
      </c>
      <c r="M3085" s="180">
        <f t="shared" si="432"/>
        <v>284.87689599999999</v>
      </c>
      <c r="N3085" s="179">
        <f>'ZE Download'!K512/1000</f>
        <v>118.64533299999999</v>
      </c>
      <c r="O3085" s="179">
        <f>'ZE Download'!L512/1000</f>
        <v>52.546917000000001</v>
      </c>
      <c r="P3085" s="179">
        <f>'ZE Download'!M512/1000</f>
        <v>175.37858300000002</v>
      </c>
      <c r="Q3085" s="179">
        <f>'ZE Download'!N512/1000</f>
        <v>13.694229</v>
      </c>
      <c r="R3085" s="179">
        <f>'ZE Download'!P512/1000</f>
        <v>49.326000000000001</v>
      </c>
      <c r="S3085" s="180">
        <f>'ZE Download'!J512/1000</f>
        <v>284.87689599999999</v>
      </c>
      <c r="T3085" s="180">
        <f>-'ZE Download'!Z512/1000</f>
        <v>0</v>
      </c>
      <c r="V3085" s="24">
        <f t="shared" si="433"/>
        <v>2047.1439369999998</v>
      </c>
      <c r="X3085" s="5">
        <f t="shared" ref="X3085:X3148" si="437">82*0.95</f>
        <v>77.899999999999991</v>
      </c>
      <c r="Z3085" s="20">
        <f t="shared" si="434"/>
        <v>2125.0439369999999</v>
      </c>
      <c r="AA3085" s="59">
        <f t="shared" si="428"/>
        <v>43096</v>
      </c>
      <c r="AB3085" s="136">
        <f>'ZE Download'!Q512/1000</f>
        <v>109.36975</v>
      </c>
      <c r="AC3085" s="179">
        <f>'ZE Download'!R512/1000</f>
        <v>332.95337499999999</v>
      </c>
      <c r="AD3085" s="179">
        <f>'ZE Download'!S512/1000</f>
        <v>453.12379200000004</v>
      </c>
      <c r="AE3085" s="179">
        <f>'ZE Download'!T512/1000</f>
        <v>584.11202099999991</v>
      </c>
      <c r="AF3085" s="179">
        <f>'ZE Download'!U512/1000</f>
        <v>231.357833</v>
      </c>
      <c r="AG3085" s="179">
        <f>'ZE Download'!V512/1000</f>
        <v>23.978771000000002</v>
      </c>
      <c r="AH3085" s="179">
        <f>'ZE Download'!W512/1000</f>
        <v>184.22247899999999</v>
      </c>
      <c r="AI3085" s="28">
        <f t="shared" si="425"/>
        <v>0</v>
      </c>
      <c r="AJ3085" s="179">
        <f>'ZE Download'!X512/1000</f>
        <v>5.6247290000000003</v>
      </c>
      <c r="AK3085" s="179">
        <f t="shared" si="421"/>
        <v>0</v>
      </c>
      <c r="AL3085" s="35">
        <f>'ZE Download'!Y512/1000</f>
        <v>107.855604</v>
      </c>
      <c r="AM3085" s="35">
        <f>'ZE Download'!AA512/1000</f>
        <v>118.994688</v>
      </c>
      <c r="AN3085" s="28"/>
      <c r="AQ3085" s="24">
        <f t="shared" si="436"/>
        <v>2151.593042</v>
      </c>
      <c r="AS3085" s="47">
        <f t="shared" si="411"/>
        <v>305.55</v>
      </c>
      <c r="AU3085" s="20">
        <f t="shared" si="435"/>
        <v>2457.1430420000002</v>
      </c>
      <c r="AW3085" s="20">
        <f t="shared" si="430"/>
        <v>-332.09910500000024</v>
      </c>
      <c r="AY3085" s="58"/>
    </row>
    <row r="3086" spans="1:51" x14ac:dyDescent="0.25">
      <c r="A3086" t="str">
        <f>VLOOKUP($B3086,'Cushing Balance'!$C$2:$E$500,3,TRUE)</f>
        <v>512017</v>
      </c>
      <c r="B3086" s="38">
        <v>43097</v>
      </c>
      <c r="C3086" s="32"/>
      <c r="D3086" s="136">
        <f>'ZE Download'!B513/1000</f>
        <v>166.50072899999998</v>
      </c>
      <c r="E3086" s="179">
        <f>'ZE Download'!C513/1000</f>
        <v>183.290729</v>
      </c>
      <c r="F3086" s="179">
        <f>'ZE Download'!D513/1000</f>
        <v>427.71977099999998</v>
      </c>
      <c r="G3086" s="28"/>
      <c r="H3086" s="179">
        <f>'ZE Download'!E513/1000</f>
        <v>103.87537500000001</v>
      </c>
      <c r="I3086" s="179">
        <f>'ZE Download'!F513/1000</f>
        <v>23.585917000000002</v>
      </c>
      <c r="J3086" s="179">
        <f>'ZE Download'!G513/1000</f>
        <v>315.77422899999999</v>
      </c>
      <c r="K3086" s="179">
        <f>'ZE Download'!H513/1000</f>
        <v>93.377417000000008</v>
      </c>
      <c r="L3086" s="179">
        <f>'ZE Download'!I513/1000</f>
        <v>30.702228999999999</v>
      </c>
      <c r="M3086" s="180">
        <f t="shared" si="432"/>
        <v>398.03806199999997</v>
      </c>
      <c r="N3086" s="179">
        <f>'ZE Download'!K513/1000</f>
        <v>119.42031200000001</v>
      </c>
      <c r="O3086" s="179">
        <f>'ZE Download'!L513/1000</f>
        <v>54.265792000000005</v>
      </c>
      <c r="P3086" s="179">
        <f>'ZE Download'!M513/1000</f>
        <v>152.18864600000001</v>
      </c>
      <c r="Q3086" s="179">
        <f>'ZE Download'!N513/1000</f>
        <v>14.6305</v>
      </c>
      <c r="R3086" s="179">
        <f>'ZE Download'!P513/1000</f>
        <v>28.608582999999999</v>
      </c>
      <c r="S3086" s="180">
        <f>'ZE Download'!J513/1000</f>
        <v>398.03806199999997</v>
      </c>
      <c r="T3086" s="180">
        <f>-'ZE Download'!Z513/1000</f>
        <v>0</v>
      </c>
      <c r="V3086" s="24">
        <f t="shared" si="433"/>
        <v>2111.9782909999999</v>
      </c>
      <c r="X3086" s="5">
        <f t="shared" si="437"/>
        <v>77.899999999999991</v>
      </c>
      <c r="Z3086" s="20">
        <f t="shared" si="434"/>
        <v>2189.878291</v>
      </c>
      <c r="AA3086" s="59">
        <f t="shared" si="428"/>
        <v>43097</v>
      </c>
      <c r="AB3086" s="136">
        <f>'ZE Download'!Q513/1000</f>
        <v>109.390396</v>
      </c>
      <c r="AC3086" s="179">
        <f>'ZE Download'!R513/1000</f>
        <v>268.80354199999999</v>
      </c>
      <c r="AD3086" s="179">
        <f>'ZE Download'!S513/1000</f>
        <v>459.47399999999999</v>
      </c>
      <c r="AE3086" s="179">
        <f>'ZE Download'!T513/1000</f>
        <v>483.52691700000003</v>
      </c>
      <c r="AF3086" s="179">
        <f>'ZE Download'!U513/1000</f>
        <v>236.994979</v>
      </c>
      <c r="AG3086" s="179">
        <f>'ZE Download'!V513/1000</f>
        <v>23.848832999999999</v>
      </c>
      <c r="AH3086" s="179">
        <f>'ZE Download'!W513/1000</f>
        <v>199.97900000000001</v>
      </c>
      <c r="AI3086" s="28">
        <f t="shared" si="425"/>
        <v>0</v>
      </c>
      <c r="AJ3086" s="179">
        <f>'ZE Download'!X513/1000</f>
        <v>4.5441459999999996</v>
      </c>
      <c r="AK3086" s="179">
        <f t="shared" si="421"/>
        <v>0</v>
      </c>
      <c r="AL3086" s="35">
        <f>'ZE Download'!Y513/1000</f>
        <v>52.155354000000003</v>
      </c>
      <c r="AM3086" s="35">
        <f>'ZE Download'!AA513/1000</f>
        <v>108.167917</v>
      </c>
      <c r="AN3086" s="28"/>
      <c r="AQ3086" s="24">
        <f t="shared" si="436"/>
        <v>1946.8850840000002</v>
      </c>
      <c r="AS3086" s="47">
        <f t="shared" si="411"/>
        <v>305.55</v>
      </c>
      <c r="AU3086" s="20">
        <f t="shared" si="435"/>
        <v>2252.4350840000002</v>
      </c>
      <c r="AW3086" s="20">
        <f t="shared" si="430"/>
        <v>-62.556793000000198</v>
      </c>
      <c r="AY3086" s="58"/>
    </row>
    <row r="3087" spans="1:51" x14ac:dyDescent="0.25">
      <c r="A3087" t="str">
        <f>VLOOKUP($B3087,'Cushing Balance'!$C$2:$E$500,3,TRUE)</f>
        <v>512017</v>
      </c>
      <c r="B3087" s="38">
        <v>43098</v>
      </c>
      <c r="C3087" s="32"/>
      <c r="D3087" s="136">
        <f>'ZE Download'!B514/1000</f>
        <v>545.41135400000007</v>
      </c>
      <c r="E3087" s="179">
        <f>'ZE Download'!C514/1000</f>
        <v>180.91939600000001</v>
      </c>
      <c r="F3087" s="179">
        <f>'ZE Download'!D514/1000</f>
        <v>426.605188</v>
      </c>
      <c r="G3087" s="28"/>
      <c r="H3087" s="179">
        <f>'ZE Download'!E514/1000</f>
        <v>91.263750000000002</v>
      </c>
      <c r="I3087" s="179">
        <f>'ZE Download'!F514/1000</f>
        <v>17.413667</v>
      </c>
      <c r="J3087" s="179">
        <f>'ZE Download'!G514/1000</f>
        <v>324.38943800000004</v>
      </c>
      <c r="K3087" s="179">
        <f>'ZE Download'!H514/1000</f>
        <v>85.541624999999996</v>
      </c>
      <c r="L3087" s="179">
        <f>'ZE Download'!I514/1000</f>
        <v>31.114312000000002</v>
      </c>
      <c r="M3087" s="180">
        <f t="shared" si="432"/>
        <v>294.91591700000004</v>
      </c>
      <c r="N3087" s="179">
        <f>'ZE Download'!K514/1000</f>
        <v>119.609875</v>
      </c>
      <c r="O3087" s="179">
        <f>'ZE Download'!L514/1000</f>
        <v>40.147792000000003</v>
      </c>
      <c r="P3087" s="179">
        <f>'ZE Download'!M514/1000</f>
        <v>193.66849999999999</v>
      </c>
      <c r="Q3087" s="179">
        <f>'ZE Download'!N514/1000</f>
        <v>13.368416999999999</v>
      </c>
      <c r="R3087" s="179">
        <f>'ZE Download'!P514/1000</f>
        <v>0</v>
      </c>
      <c r="S3087" s="180">
        <f>'ZE Download'!J514/1000</f>
        <v>294.91591700000004</v>
      </c>
      <c r="T3087" s="180">
        <f>-'ZE Download'!Z514/1000</f>
        <v>0</v>
      </c>
      <c r="V3087" s="24">
        <f t="shared" si="433"/>
        <v>2364.3692310000001</v>
      </c>
      <c r="X3087" s="5">
        <f t="shared" si="437"/>
        <v>77.899999999999991</v>
      </c>
      <c r="Z3087" s="20">
        <f t="shared" si="434"/>
        <v>2442.2692310000002</v>
      </c>
      <c r="AA3087" s="59">
        <f t="shared" si="428"/>
        <v>43098</v>
      </c>
      <c r="AB3087" s="136">
        <f>'ZE Download'!Q514/1000</f>
        <v>158.32916699999998</v>
      </c>
      <c r="AC3087" s="179">
        <f>'ZE Download'!R514/1000</f>
        <v>366.30033299999997</v>
      </c>
      <c r="AD3087" s="179">
        <f>'ZE Download'!S514/1000</f>
        <v>341.55629200000004</v>
      </c>
      <c r="AE3087" s="179">
        <f>'ZE Download'!T514/1000</f>
        <v>508.89520799999997</v>
      </c>
      <c r="AF3087" s="179">
        <f>'ZE Download'!U514/1000</f>
        <v>237.24658300000002</v>
      </c>
      <c r="AG3087" s="179">
        <f>'ZE Download'!V514/1000</f>
        <v>23.786187999999999</v>
      </c>
      <c r="AH3087" s="179">
        <f>'ZE Download'!W514/1000</f>
        <v>200</v>
      </c>
      <c r="AI3087" s="28">
        <f t="shared" si="425"/>
        <v>0</v>
      </c>
      <c r="AJ3087" s="179">
        <f>'ZE Download'!X514/1000</f>
        <v>15.218812</v>
      </c>
      <c r="AK3087" s="179">
        <f t="shared" si="421"/>
        <v>0</v>
      </c>
      <c r="AL3087" s="35">
        <f>'ZE Download'!Y514/1000</f>
        <v>14.931103999999999</v>
      </c>
      <c r="AM3087" s="35">
        <f>'ZE Download'!AA514/1000</f>
        <v>79.713812000000004</v>
      </c>
      <c r="AN3087" s="28"/>
      <c r="AQ3087" s="24">
        <f t="shared" si="436"/>
        <v>1945.9774990000001</v>
      </c>
      <c r="AS3087" s="47">
        <f t="shared" si="411"/>
        <v>305.55</v>
      </c>
      <c r="AU3087" s="20">
        <f t="shared" si="435"/>
        <v>2251.5274990000003</v>
      </c>
      <c r="AW3087" s="20">
        <f t="shared" si="430"/>
        <v>190.74173199999996</v>
      </c>
      <c r="AY3087" s="58"/>
    </row>
    <row r="3088" spans="1:51" x14ac:dyDescent="0.25">
      <c r="A3088" t="str">
        <f>VLOOKUP($B3088,'Cushing Balance'!$C$2:$E$500,3,TRUE)</f>
        <v>522017</v>
      </c>
      <c r="B3088" s="38">
        <v>43099</v>
      </c>
      <c r="C3088" s="32"/>
      <c r="D3088" s="136">
        <f>'ZE Download'!B515/1000</f>
        <v>343.28075000000001</v>
      </c>
      <c r="E3088" s="179">
        <f>'ZE Download'!C515/1000</f>
        <v>161.54147899999998</v>
      </c>
      <c r="F3088" s="179">
        <f>'ZE Download'!D515/1000</f>
        <v>429.05089600000002</v>
      </c>
      <c r="G3088" s="28"/>
      <c r="H3088" s="179">
        <f>'ZE Download'!E515/1000</f>
        <v>126.396792</v>
      </c>
      <c r="I3088" s="179">
        <f>'ZE Download'!F515/1000</f>
        <v>36.179228999999999</v>
      </c>
      <c r="J3088" s="179">
        <f>'ZE Download'!G515/1000</f>
        <v>332.71268800000001</v>
      </c>
      <c r="K3088" s="179">
        <f>'ZE Download'!H515/1000</f>
        <v>102.12495799999999</v>
      </c>
      <c r="L3088" s="179">
        <f>'ZE Download'!I515/1000</f>
        <v>31.116937999999998</v>
      </c>
      <c r="M3088" s="180">
        <f t="shared" ref="M3088:M3090" si="438">S3088+T3088</f>
        <v>246.22139099999998</v>
      </c>
      <c r="N3088" s="179">
        <f>'ZE Download'!K515/1000</f>
        <v>101.84010400000001</v>
      </c>
      <c r="O3088" s="179">
        <f>'ZE Download'!L515/1000</f>
        <v>53.841188000000002</v>
      </c>
      <c r="P3088" s="179">
        <f>'ZE Download'!M515/1000</f>
        <v>173.811812</v>
      </c>
      <c r="Q3088" s="179">
        <f>'ZE Download'!N515/1000</f>
        <v>11.536896</v>
      </c>
      <c r="R3088" s="179">
        <f>'ZE Download'!P515/1000</f>
        <v>0</v>
      </c>
      <c r="S3088" s="180">
        <f>'ZE Download'!J515/1000</f>
        <v>297.55262499999998</v>
      </c>
      <c r="T3088" s="180">
        <f>-'ZE Download'!Z515/1000</f>
        <v>-51.331233999999995</v>
      </c>
      <c r="V3088" s="24">
        <f t="shared" si="433"/>
        <v>2149.6551210000007</v>
      </c>
      <c r="X3088" s="5">
        <f t="shared" si="437"/>
        <v>77.899999999999991</v>
      </c>
      <c r="Z3088" s="20">
        <f t="shared" si="434"/>
        <v>2227.5551210000008</v>
      </c>
      <c r="AA3088" s="59">
        <f t="shared" si="428"/>
        <v>43099</v>
      </c>
      <c r="AB3088" s="136">
        <f>'ZE Download'!Q515/1000</f>
        <v>117.58993799999999</v>
      </c>
      <c r="AC3088" s="179">
        <f>'ZE Download'!R515/1000</f>
        <v>316.626667</v>
      </c>
      <c r="AD3088" s="179">
        <f>'ZE Download'!S515/1000</f>
        <v>298.107438</v>
      </c>
      <c r="AE3088" s="179">
        <f>'ZE Download'!T515/1000</f>
        <v>594.11908299999993</v>
      </c>
      <c r="AF3088" s="179">
        <f>'ZE Download'!U515/1000</f>
        <v>222.54641699999999</v>
      </c>
      <c r="AG3088" s="179">
        <f>'ZE Download'!V515/1000</f>
        <v>27.995771000000001</v>
      </c>
      <c r="AH3088" s="179">
        <f>'ZE Download'!W515/1000</f>
        <v>199.89597899999998</v>
      </c>
      <c r="AI3088" s="28">
        <f t="shared" si="425"/>
        <v>0</v>
      </c>
      <c r="AJ3088" s="179">
        <f>'ZE Download'!X515/1000</f>
        <v>13.981896000000001</v>
      </c>
      <c r="AK3088" s="179">
        <f t="shared" si="421"/>
        <v>0</v>
      </c>
      <c r="AL3088" s="35">
        <f>'ZE Download'!Y515/1000</f>
        <v>3.8111039999999998</v>
      </c>
      <c r="AM3088" s="35">
        <f>'ZE Download'!AA515/1000</f>
        <v>100.433083</v>
      </c>
      <c r="AN3088" s="28"/>
      <c r="AQ3088" s="24">
        <f t="shared" si="436"/>
        <v>1895.1073759999997</v>
      </c>
      <c r="AS3088" s="47">
        <f t="shared" si="411"/>
        <v>305.55</v>
      </c>
      <c r="AU3088" s="20">
        <f t="shared" si="435"/>
        <v>2200.6573759999997</v>
      </c>
      <c r="AW3088" s="20">
        <f t="shared" si="430"/>
        <v>51.897745000001123</v>
      </c>
      <c r="AY3088" s="58">
        <v>25</v>
      </c>
    </row>
    <row r="3089" spans="1:51" x14ac:dyDescent="0.25">
      <c r="A3089" t="str">
        <f>VLOOKUP($B3089,'Cushing Balance'!$C$2:$E$500,3,TRUE)</f>
        <v>522017</v>
      </c>
      <c r="B3089" s="38">
        <v>43100</v>
      </c>
      <c r="C3089" s="32"/>
      <c r="D3089" s="136">
        <f>'ZE Download'!B516/1000</f>
        <v>301.36541700000004</v>
      </c>
      <c r="E3089" s="179">
        <f>'ZE Download'!C516/1000</f>
        <v>150.20193799999998</v>
      </c>
      <c r="F3089" s="179">
        <f>'ZE Download'!D516/1000</f>
        <v>431.17987499999998</v>
      </c>
      <c r="G3089" s="28"/>
      <c r="H3089" s="179">
        <f>'ZE Download'!E516/1000</f>
        <v>100.232</v>
      </c>
      <c r="I3089" s="179">
        <f>'ZE Download'!F516/1000</f>
        <v>27.650103999999999</v>
      </c>
      <c r="J3089" s="179">
        <f>'ZE Download'!G516/1000</f>
        <v>332.23754200000002</v>
      </c>
      <c r="K3089" s="179">
        <f>'ZE Download'!H516/1000</f>
        <v>103.322062</v>
      </c>
      <c r="L3089" s="179">
        <f>'ZE Download'!I516/1000</f>
        <v>29.782624999999999</v>
      </c>
      <c r="M3089" s="180">
        <f t="shared" si="438"/>
        <v>285.55864600000001</v>
      </c>
      <c r="N3089" s="179">
        <f>'ZE Download'!K516/1000</f>
        <v>65.146395999999996</v>
      </c>
      <c r="O3089" s="179">
        <f>'ZE Download'!L516/1000</f>
        <v>44.445707999999996</v>
      </c>
      <c r="P3089" s="179">
        <f>'ZE Download'!M516/1000</f>
        <v>166.20962499999999</v>
      </c>
      <c r="Q3089" s="179">
        <f>'ZE Download'!N516/1000</f>
        <v>12.238228999999999</v>
      </c>
      <c r="R3089" s="179">
        <f>'ZE Download'!P516/1000</f>
        <v>0</v>
      </c>
      <c r="S3089" s="180">
        <f>'ZE Download'!J516/1000</f>
        <v>285.55864600000001</v>
      </c>
      <c r="T3089" s="180">
        <f>-'ZE Download'!Z516/1000</f>
        <v>0</v>
      </c>
      <c r="V3089" s="24">
        <f t="shared" si="433"/>
        <v>2049.5701669999999</v>
      </c>
      <c r="X3089" s="5">
        <f t="shared" si="437"/>
        <v>77.899999999999991</v>
      </c>
      <c r="Z3089" s="20">
        <f t="shared" si="434"/>
        <v>2127.4701669999999</v>
      </c>
      <c r="AA3089" s="59">
        <f t="shared" si="428"/>
        <v>43100</v>
      </c>
      <c r="AB3089" s="136">
        <f>'ZE Download'!Q516/1000</f>
        <v>112.79216700000001</v>
      </c>
      <c r="AC3089" s="179">
        <f>'ZE Download'!R516/1000</f>
        <v>333.54391700000002</v>
      </c>
      <c r="AD3089" s="179">
        <f>'ZE Download'!S516/1000</f>
        <v>459.47399999999999</v>
      </c>
      <c r="AE3089" s="179">
        <f>'ZE Download'!T516/1000</f>
        <v>576.89579200000003</v>
      </c>
      <c r="AF3089" s="179">
        <f>'ZE Download'!U516/1000</f>
        <v>237.110896</v>
      </c>
      <c r="AG3089" s="179">
        <f>'ZE Download'!V516/1000</f>
        <v>36.040167000000004</v>
      </c>
      <c r="AH3089" s="179">
        <f>'ZE Download'!W516/1000</f>
        <v>199.99449999999999</v>
      </c>
      <c r="AI3089" s="28">
        <f t="shared" si="425"/>
        <v>0</v>
      </c>
      <c r="AJ3089" s="179">
        <f>'ZE Download'!X516/1000</f>
        <v>12.432938</v>
      </c>
      <c r="AK3089" s="179">
        <f t="shared" si="421"/>
        <v>0</v>
      </c>
      <c r="AL3089" s="35">
        <f>'ZE Download'!Y516/1000</f>
        <v>102.74056200000001</v>
      </c>
      <c r="AM3089" s="35">
        <f>'ZE Download'!AA516/1000</f>
        <v>84.898875000000004</v>
      </c>
      <c r="AN3089" s="28"/>
      <c r="AQ3089" s="24">
        <f t="shared" si="436"/>
        <v>2155.9238139999998</v>
      </c>
      <c r="AS3089" s="47">
        <f t="shared" si="411"/>
        <v>305.55</v>
      </c>
      <c r="AU3089" s="20">
        <f t="shared" si="435"/>
        <v>2461.4738139999999</v>
      </c>
      <c r="AW3089" s="20">
        <f t="shared" si="430"/>
        <v>-309.003647</v>
      </c>
      <c r="AY3089" s="58">
        <v>25</v>
      </c>
    </row>
    <row r="3090" spans="1:51" x14ac:dyDescent="0.25">
      <c r="A3090" t="str">
        <f>VLOOKUP($B3090,'Cushing Balance'!$C$2:$E$500,3,TRUE)</f>
        <v>522017</v>
      </c>
      <c r="B3090" s="38">
        <v>43101</v>
      </c>
      <c r="C3090" s="32"/>
      <c r="D3090" s="136">
        <f>'ZE Download'!B517/1000</f>
        <v>231.204375</v>
      </c>
      <c r="E3090" s="179">
        <f>'ZE Download'!C517/1000</f>
        <v>163.870688</v>
      </c>
      <c r="F3090" s="179">
        <f>'ZE Download'!D517/1000</f>
        <v>436.19062500000001</v>
      </c>
      <c r="G3090" s="28"/>
      <c r="H3090" s="179">
        <f>'ZE Download'!E517/1000</f>
        <v>97.602020999999993</v>
      </c>
      <c r="I3090" s="179">
        <f>'ZE Download'!F517/1000</f>
        <v>6.2560209999999996</v>
      </c>
      <c r="J3090" s="179">
        <f>'ZE Download'!G517/1000</f>
        <v>318.45522899999997</v>
      </c>
      <c r="K3090" s="179">
        <f>'ZE Download'!H517/1000</f>
        <v>83.636957999999993</v>
      </c>
      <c r="L3090" s="179">
        <f>'ZE Download'!I517/1000</f>
        <v>27.695021000000001</v>
      </c>
      <c r="M3090" s="180">
        <f t="shared" si="438"/>
        <v>260.92833300000001</v>
      </c>
      <c r="N3090" s="179">
        <f>'ZE Download'!K517/1000</f>
        <v>0</v>
      </c>
      <c r="O3090" s="179">
        <f>'ZE Download'!L517/1000</f>
        <v>35.773479000000002</v>
      </c>
      <c r="P3090" s="179">
        <f>'ZE Download'!M517/1000</f>
        <v>171.84364600000001</v>
      </c>
      <c r="Q3090" s="179">
        <f>'ZE Download'!N517/1000</f>
        <v>12.333188</v>
      </c>
      <c r="R3090" s="179">
        <f>'ZE Download'!P517/1000</f>
        <v>28.859167000000003</v>
      </c>
      <c r="S3090" s="180">
        <f>'ZE Download'!J517/1000</f>
        <v>260.92833300000001</v>
      </c>
      <c r="T3090" s="180">
        <f>-'ZE Download'!Z517/1000</f>
        <v>0</v>
      </c>
      <c r="V3090" s="24">
        <f t="shared" si="433"/>
        <v>1874.6487510000002</v>
      </c>
      <c r="X3090" s="5">
        <f t="shared" si="437"/>
        <v>77.899999999999991</v>
      </c>
      <c r="Z3090" s="20">
        <f t="shared" si="434"/>
        <v>1952.5487510000003</v>
      </c>
      <c r="AA3090" s="59">
        <f t="shared" si="428"/>
        <v>43101</v>
      </c>
      <c r="AB3090" s="136">
        <f>'ZE Download'!Q517/1000</f>
        <v>88.038938000000002</v>
      </c>
      <c r="AC3090" s="179">
        <f>'ZE Download'!R517/1000</f>
        <v>309.29247900000001</v>
      </c>
      <c r="AD3090" s="179">
        <f>'ZE Download'!S517/1000</f>
        <v>459.47399999999999</v>
      </c>
      <c r="AE3090" s="179">
        <f>'ZE Download'!T517/1000</f>
        <v>565.79235400000005</v>
      </c>
      <c r="AF3090" s="179">
        <f>'ZE Download'!U517/1000</f>
        <v>236.83862500000001</v>
      </c>
      <c r="AG3090" s="179">
        <f>'ZE Download'!V517/1000</f>
        <v>36.549458000000001</v>
      </c>
      <c r="AH3090" s="179">
        <f>'ZE Download'!W517/1000</f>
        <v>190.06285399999999</v>
      </c>
      <c r="AI3090" s="28">
        <f t="shared" si="425"/>
        <v>0</v>
      </c>
      <c r="AJ3090" s="179">
        <f>'ZE Download'!X517/1000</f>
        <v>8.8158750000000001</v>
      </c>
      <c r="AK3090" s="179">
        <f t="shared" si="421"/>
        <v>0</v>
      </c>
      <c r="AL3090" s="35">
        <f>'ZE Download'!Y517/1000</f>
        <v>34.188124999999999</v>
      </c>
      <c r="AM3090" s="35">
        <f>'ZE Download'!AA517/1000</f>
        <v>118.389833</v>
      </c>
      <c r="AN3090" s="28"/>
      <c r="AQ3090" s="24">
        <f t="shared" si="436"/>
        <v>2047.4425410000001</v>
      </c>
      <c r="AS3090" s="47">
        <f t="shared" si="411"/>
        <v>305.55</v>
      </c>
      <c r="AU3090" s="20">
        <f t="shared" si="435"/>
        <v>2352.9925410000001</v>
      </c>
      <c r="AW3090" s="20">
        <f t="shared" si="430"/>
        <v>-350.44378999999981</v>
      </c>
      <c r="AY3090">
        <v>50</v>
      </c>
    </row>
    <row r="3091" spans="1:51" x14ac:dyDescent="0.25">
      <c r="A3091" t="str">
        <f>VLOOKUP($B3091,'Cushing Balance'!$C$2:$E$500,3,TRUE)</f>
        <v>522017</v>
      </c>
      <c r="B3091" s="38">
        <v>43102</v>
      </c>
      <c r="C3091" s="32"/>
      <c r="D3091" s="136">
        <f>'ZE Download'!B518/1000</f>
        <v>78.583875000000006</v>
      </c>
      <c r="E3091" s="179">
        <f>'ZE Download'!C518/1000</f>
        <v>164.921729</v>
      </c>
      <c r="F3091" s="179">
        <f>'ZE Download'!D518/1000</f>
        <v>416.42004200000002</v>
      </c>
      <c r="G3091" s="28"/>
      <c r="H3091" s="179">
        <f>'ZE Download'!E518/1000</f>
        <v>96.111166999999995</v>
      </c>
      <c r="I3091" s="179">
        <f>'ZE Download'!F518/1000</f>
        <v>36.981311999999996</v>
      </c>
      <c r="J3091" s="179">
        <f>'ZE Download'!G518/1000</f>
        <v>276.09216700000002</v>
      </c>
      <c r="K3091" s="179">
        <f>'ZE Download'!H518/1000</f>
        <v>85.299645999999996</v>
      </c>
      <c r="L3091" s="179">
        <f>'ZE Download'!I518/1000</f>
        <v>28.061292000000002</v>
      </c>
      <c r="M3091" s="180">
        <f t="shared" ref="M3091:M3094" si="439">S3091+T3091</f>
        <v>49.509625</v>
      </c>
      <c r="N3091" s="179">
        <f>'ZE Download'!K518/1000</f>
        <v>70.274687999999998</v>
      </c>
      <c r="O3091" s="179">
        <f>'ZE Download'!L518/1000</f>
        <v>43.709832999999996</v>
      </c>
      <c r="P3091" s="179">
        <f>'ZE Download'!M518/1000</f>
        <v>214.24370800000003</v>
      </c>
      <c r="Q3091" s="179">
        <f>'ZE Download'!N518/1000</f>
        <v>12.878416999999999</v>
      </c>
      <c r="R3091" s="179">
        <f>'ZE Download'!P518/1000</f>
        <v>73.334792000000007</v>
      </c>
      <c r="S3091" s="180">
        <f>'ZE Download'!J518/1000</f>
        <v>226.87</v>
      </c>
      <c r="T3091" s="180">
        <f>-'ZE Download'!Z518/1000</f>
        <v>-177.360375</v>
      </c>
      <c r="V3091" s="24">
        <f t="shared" si="433"/>
        <v>1646.4222929999999</v>
      </c>
      <c r="X3091" s="5">
        <f t="shared" si="437"/>
        <v>77.899999999999991</v>
      </c>
      <c r="Z3091" s="20">
        <f t="shared" si="434"/>
        <v>1724.3222929999999</v>
      </c>
      <c r="AA3091" s="59">
        <f t="shared" si="428"/>
        <v>43102</v>
      </c>
      <c r="AB3091" s="136">
        <f>'ZE Download'!Q518/1000</f>
        <v>76.081437999999991</v>
      </c>
      <c r="AC3091" s="179">
        <f>'ZE Download'!R518/1000</f>
        <v>368.03750000000002</v>
      </c>
      <c r="AD3091" s="179">
        <f>'ZE Download'!S518/1000</f>
        <v>459.47399999999999</v>
      </c>
      <c r="AE3091" s="179">
        <f>'ZE Download'!T518/1000</f>
        <v>581.478521</v>
      </c>
      <c r="AF3091" s="179">
        <f>'ZE Download'!U518/1000</f>
        <v>222.24752100000001</v>
      </c>
      <c r="AG3091" s="179">
        <f>'ZE Download'!V518/1000</f>
        <v>29.169167000000002</v>
      </c>
      <c r="AH3091" s="179">
        <f>'ZE Download'!W518/1000</f>
        <v>195.738979</v>
      </c>
      <c r="AI3091" s="28">
        <f t="shared" si="425"/>
        <v>0</v>
      </c>
      <c r="AJ3091" s="179">
        <f>'ZE Download'!X518/1000</f>
        <v>13.025312</v>
      </c>
      <c r="AK3091" s="179">
        <f t="shared" si="421"/>
        <v>0</v>
      </c>
      <c r="AL3091" s="35">
        <f>'ZE Download'!Y518/1000</f>
        <v>21.709603999999999</v>
      </c>
      <c r="AM3091" s="35">
        <f>'ZE Download'!AA518/1000</f>
        <v>94.830770999999999</v>
      </c>
      <c r="AN3091" s="28"/>
      <c r="AQ3091" s="24">
        <f t="shared" si="436"/>
        <v>2061.792813</v>
      </c>
      <c r="AS3091" s="47">
        <f t="shared" si="411"/>
        <v>305.55</v>
      </c>
      <c r="AU3091" s="20">
        <f t="shared" si="435"/>
        <v>2367.3428130000002</v>
      </c>
      <c r="AW3091" s="20">
        <f t="shared" si="430"/>
        <v>-593.02052000000026</v>
      </c>
      <c r="AY3091">
        <v>50</v>
      </c>
    </row>
    <row r="3092" spans="1:51" x14ac:dyDescent="0.25">
      <c r="A3092" t="str">
        <f>VLOOKUP($B3092,'Cushing Balance'!$C$2:$E$500,3,TRUE)</f>
        <v>522017</v>
      </c>
      <c r="B3092" s="38">
        <v>43103</v>
      </c>
      <c r="C3092" s="32"/>
      <c r="D3092" s="136">
        <f>'ZE Download'!B519/1000</f>
        <v>566.90079200000002</v>
      </c>
      <c r="E3092" s="179">
        <f>'ZE Download'!C519/1000</f>
        <v>123.47302099999999</v>
      </c>
      <c r="F3092" s="179">
        <f>'ZE Download'!D519/1000</f>
        <v>500.19716700000004</v>
      </c>
      <c r="G3092" s="28"/>
      <c r="H3092" s="179">
        <f>'ZE Download'!E519/1000</f>
        <v>94.464042000000006</v>
      </c>
      <c r="I3092" s="179">
        <f>'ZE Download'!F519/1000</f>
        <v>33.161895999999999</v>
      </c>
      <c r="J3092" s="179">
        <f>'ZE Download'!G519/1000</f>
        <v>261.46685400000001</v>
      </c>
      <c r="K3092" s="179">
        <f>'ZE Download'!H519/1000</f>
        <v>75.602666999999997</v>
      </c>
      <c r="L3092" s="179">
        <f>'ZE Download'!I519/1000</f>
        <v>29.534457999999997</v>
      </c>
      <c r="M3092" s="180">
        <f t="shared" si="439"/>
        <v>334.02820800000001</v>
      </c>
      <c r="N3092" s="179">
        <f>'ZE Download'!K519/1000</f>
        <v>103.50375</v>
      </c>
      <c r="O3092" s="179">
        <f>'ZE Download'!L519/1000</f>
        <v>44.052811999999996</v>
      </c>
      <c r="P3092" s="179">
        <f>'ZE Download'!M519/1000</f>
        <v>108.00647900000001</v>
      </c>
      <c r="Q3092" s="179">
        <f>'ZE Download'!N519/1000</f>
        <v>13.143333</v>
      </c>
      <c r="R3092" s="179">
        <f>'ZE Download'!P519/1000</f>
        <v>29.689812000000003</v>
      </c>
      <c r="S3092" s="180">
        <f>'ZE Download'!J519/1000</f>
        <v>346.25995799999998</v>
      </c>
      <c r="T3092" s="180">
        <f>-'ZE Download'!Z519/1000</f>
        <v>-12.23175</v>
      </c>
      <c r="V3092" s="24">
        <f t="shared" si="433"/>
        <v>2317.2252910000002</v>
      </c>
      <c r="X3092" s="5">
        <f t="shared" si="437"/>
        <v>77.899999999999991</v>
      </c>
      <c r="Z3092" s="20">
        <f t="shared" si="434"/>
        <v>2395.1252910000003</v>
      </c>
      <c r="AA3092" s="59">
        <f t="shared" si="428"/>
        <v>43103</v>
      </c>
      <c r="AB3092" s="136">
        <f>'ZE Download'!Q519/1000</f>
        <v>115.23204200000001</v>
      </c>
      <c r="AC3092" s="179">
        <f>'ZE Download'!R519/1000</f>
        <v>339.43602099999998</v>
      </c>
      <c r="AD3092" s="179">
        <f>'ZE Download'!S519/1000</f>
        <v>459.47399999999999</v>
      </c>
      <c r="AE3092" s="179">
        <f>'ZE Download'!T519/1000</f>
        <v>430.90875</v>
      </c>
      <c r="AF3092" s="179">
        <f>'ZE Download'!U519/1000</f>
        <v>236.93549999999999</v>
      </c>
      <c r="AG3092" s="179">
        <f>'ZE Download'!V519/1000</f>
        <v>23.510542000000001</v>
      </c>
      <c r="AH3092" s="179">
        <f>'ZE Download'!W519/1000</f>
        <v>200</v>
      </c>
      <c r="AI3092" s="28">
        <f t="shared" si="425"/>
        <v>0</v>
      </c>
      <c r="AJ3092" s="179">
        <f>'ZE Download'!X519/1000</f>
        <v>14.121583000000001</v>
      </c>
      <c r="AK3092" s="179">
        <f t="shared" si="421"/>
        <v>0</v>
      </c>
      <c r="AL3092" s="35">
        <f>'ZE Download'!Y519/1000</f>
        <v>55.837938000000001</v>
      </c>
      <c r="AM3092" s="35">
        <f>'ZE Download'!AA519/1000</f>
        <v>84.611395999999999</v>
      </c>
      <c r="AN3092" s="28"/>
      <c r="AQ3092" s="24">
        <f t="shared" si="436"/>
        <v>1960.0677720000001</v>
      </c>
      <c r="AS3092" s="47">
        <f t="shared" si="411"/>
        <v>305.55</v>
      </c>
      <c r="AU3092" s="20">
        <f t="shared" si="435"/>
        <v>2265.6177720000001</v>
      </c>
      <c r="AW3092" s="20">
        <f t="shared" si="430"/>
        <v>179.50751900000023</v>
      </c>
      <c r="AY3092">
        <v>50</v>
      </c>
    </row>
    <row r="3093" spans="1:51" x14ac:dyDescent="0.25">
      <c r="A3093" t="str">
        <f>VLOOKUP($B3093,'Cushing Balance'!$C$2:$E$500,3,TRUE)</f>
        <v>522017</v>
      </c>
      <c r="B3093" s="38">
        <v>43104</v>
      </c>
      <c r="C3093" s="32"/>
      <c r="D3093" s="136">
        <f>'ZE Download'!B520/1000</f>
        <v>297.43766700000003</v>
      </c>
      <c r="E3093" s="179">
        <f>'ZE Download'!C520/1000</f>
        <v>124.64602099999999</v>
      </c>
      <c r="F3093" s="179">
        <f>'ZE Download'!D520/1000</f>
        <v>501.60229200000003</v>
      </c>
      <c r="G3093" s="28"/>
      <c r="H3093" s="179">
        <f>'ZE Download'!E520/1000</f>
        <v>120.880771</v>
      </c>
      <c r="I3093" s="179">
        <f>'ZE Download'!F520/1000</f>
        <v>48.347208000000002</v>
      </c>
      <c r="J3093" s="179">
        <f>'ZE Download'!G520/1000</f>
        <v>273.68175000000002</v>
      </c>
      <c r="K3093" s="179">
        <f>'ZE Download'!H520/1000</f>
        <v>86.847166999999999</v>
      </c>
      <c r="L3093" s="179">
        <f>'ZE Download'!I520/1000</f>
        <v>30.424875</v>
      </c>
      <c r="M3093" s="180">
        <f t="shared" si="439"/>
        <v>363.90018800000001</v>
      </c>
      <c r="N3093" s="179">
        <f>'ZE Download'!K520/1000</f>
        <v>101.05674999999999</v>
      </c>
      <c r="O3093" s="179">
        <f>'ZE Download'!L520/1000</f>
        <v>51.395499999999998</v>
      </c>
      <c r="P3093" s="179">
        <f>'ZE Download'!M520/1000</f>
        <v>148.22033300000001</v>
      </c>
      <c r="Q3093" s="179">
        <f>'ZE Download'!N520/1000</f>
        <v>13.478292</v>
      </c>
      <c r="R3093" s="179">
        <f>'ZE Download'!P520/1000</f>
        <v>0</v>
      </c>
      <c r="S3093" s="180">
        <f>'ZE Download'!J520/1000</f>
        <v>363.90018800000001</v>
      </c>
      <c r="T3093" s="180">
        <f>-'ZE Download'!Z520/1000</f>
        <v>0</v>
      </c>
      <c r="V3093" s="24">
        <f t="shared" si="433"/>
        <v>2161.9188139999997</v>
      </c>
      <c r="X3093" s="5">
        <f t="shared" si="437"/>
        <v>77.899999999999991</v>
      </c>
      <c r="Z3093" s="20">
        <f t="shared" si="434"/>
        <v>2239.8188139999997</v>
      </c>
      <c r="AA3093" s="59">
        <f t="shared" si="428"/>
        <v>43104</v>
      </c>
      <c r="AB3093" s="136">
        <f>'ZE Download'!Q520/1000</f>
        <v>145.97116699999998</v>
      </c>
      <c r="AC3093" s="179">
        <f>'ZE Download'!R520/1000</f>
        <v>359.08968800000002</v>
      </c>
      <c r="AD3093" s="179">
        <f>'ZE Download'!S520/1000</f>
        <v>459.47399999999999</v>
      </c>
      <c r="AE3093" s="179">
        <f>'ZE Download'!T520/1000</f>
        <v>540.14168799999993</v>
      </c>
      <c r="AF3093" s="179">
        <f>'ZE Download'!U520/1000</f>
        <v>227.666021</v>
      </c>
      <c r="AG3093" s="179">
        <f>'ZE Download'!V520/1000</f>
        <v>23.489604</v>
      </c>
      <c r="AH3093" s="179">
        <f>'ZE Download'!W520/1000</f>
        <v>200</v>
      </c>
      <c r="AI3093" s="28">
        <f t="shared" si="425"/>
        <v>0</v>
      </c>
      <c r="AJ3093" s="179">
        <f>'ZE Download'!X520/1000</f>
        <v>13.658603999999999</v>
      </c>
      <c r="AK3093" s="179">
        <f t="shared" si="421"/>
        <v>0</v>
      </c>
      <c r="AL3093" s="35">
        <f>'ZE Download'!Y520/1000</f>
        <v>85.060457999999997</v>
      </c>
      <c r="AM3093" s="35">
        <f>'ZE Download'!AA520/1000</f>
        <v>84.108270999999988</v>
      </c>
      <c r="AN3093" s="28"/>
      <c r="AQ3093" s="24">
        <f t="shared" si="436"/>
        <v>2138.6595010000001</v>
      </c>
      <c r="AS3093" s="47">
        <f t="shared" si="411"/>
        <v>305.55</v>
      </c>
      <c r="AU3093" s="20">
        <f t="shared" si="435"/>
        <v>2444.2095010000003</v>
      </c>
      <c r="AW3093" s="20">
        <f t="shared" si="430"/>
        <v>-154.39068700000053</v>
      </c>
      <c r="AY3093">
        <v>50</v>
      </c>
    </row>
    <row r="3094" spans="1:51" x14ac:dyDescent="0.25">
      <c r="A3094" t="str">
        <f>VLOOKUP($B3094,'Cushing Balance'!$C$2:$E$500,3,TRUE)</f>
        <v>522017</v>
      </c>
      <c r="B3094" s="38">
        <v>43105</v>
      </c>
      <c r="C3094" s="32"/>
      <c r="D3094" s="136">
        <f>'ZE Download'!B521/1000</f>
        <v>237.661708</v>
      </c>
      <c r="E3094" s="179">
        <f>'ZE Download'!C521/1000</f>
        <v>146.6275</v>
      </c>
      <c r="F3094" s="179">
        <f>'ZE Download'!D521/1000</f>
        <v>488.67491699999999</v>
      </c>
      <c r="G3094" s="28"/>
      <c r="H3094" s="179">
        <f>'ZE Download'!E521/1000</f>
        <v>96.125187999999994</v>
      </c>
      <c r="I3094" s="179">
        <f>'ZE Download'!F521/1000</f>
        <v>21.594792000000002</v>
      </c>
      <c r="J3094" s="179">
        <f>'ZE Download'!G521/1000</f>
        <v>286.667708</v>
      </c>
      <c r="K3094" s="179">
        <f>'ZE Download'!H521/1000</f>
        <v>73.444541999999998</v>
      </c>
      <c r="L3094" s="179">
        <f>'ZE Download'!I521/1000</f>
        <v>30.754625000000001</v>
      </c>
      <c r="M3094" s="180">
        <f t="shared" si="439"/>
        <v>283.18629200000004</v>
      </c>
      <c r="N3094" s="179">
        <f>'ZE Download'!K521/1000</f>
        <v>65.584270999999987</v>
      </c>
      <c r="O3094" s="179">
        <f>'ZE Download'!L521/1000</f>
        <v>50.274292000000003</v>
      </c>
      <c r="P3094" s="179">
        <f>'ZE Download'!M521/1000</f>
        <v>152.375146</v>
      </c>
      <c r="Q3094" s="179">
        <f>'ZE Download'!N521/1000</f>
        <v>13.318833</v>
      </c>
      <c r="R3094" s="179">
        <f>'ZE Download'!P521/1000</f>
        <v>0</v>
      </c>
      <c r="S3094" s="180">
        <f>'ZE Download'!J521/1000</f>
        <v>283.18629200000004</v>
      </c>
      <c r="T3094" s="180">
        <f>-'ZE Download'!Z521/1000</f>
        <v>0</v>
      </c>
      <c r="V3094" s="24">
        <f t="shared" si="433"/>
        <v>1946.2898140000002</v>
      </c>
      <c r="X3094" s="5">
        <f t="shared" si="437"/>
        <v>77.899999999999991</v>
      </c>
      <c r="Z3094" s="20">
        <f t="shared" si="434"/>
        <v>2024.1898140000003</v>
      </c>
      <c r="AA3094" s="59">
        <f t="shared" si="428"/>
        <v>43105</v>
      </c>
      <c r="AB3094" s="136">
        <f>'ZE Download'!Q521/1000</f>
        <v>116.28274999999999</v>
      </c>
      <c r="AC3094" s="179">
        <f>'ZE Download'!R521/1000</f>
        <v>366.912083</v>
      </c>
      <c r="AD3094" s="179">
        <f>'ZE Download'!S521/1000</f>
        <v>459.47399999999999</v>
      </c>
      <c r="AE3094" s="179">
        <f>'ZE Download'!T521/1000</f>
        <v>571.14768800000002</v>
      </c>
      <c r="AF3094" s="179">
        <f>'ZE Download'!U521/1000</f>
        <v>208.78312500000001</v>
      </c>
      <c r="AG3094" s="179">
        <f>'ZE Download'!V521/1000</f>
        <v>23.428332999999999</v>
      </c>
      <c r="AH3094" s="179">
        <f>'ZE Download'!W521/1000</f>
        <v>200</v>
      </c>
      <c r="AI3094" s="28">
        <f t="shared" si="425"/>
        <v>0</v>
      </c>
      <c r="AJ3094" s="179">
        <f>'ZE Download'!X521/1000</f>
        <v>6.0300420000000008</v>
      </c>
      <c r="AK3094" s="179">
        <f t="shared" si="421"/>
        <v>0</v>
      </c>
      <c r="AL3094" s="35">
        <f>'ZE Download'!Y521/1000</f>
        <v>97.595624999999998</v>
      </c>
      <c r="AM3094" s="35">
        <f>'ZE Download'!AA521/1000</f>
        <v>81.720562000000001</v>
      </c>
      <c r="AN3094" s="28"/>
      <c r="AQ3094" s="24">
        <f t="shared" si="436"/>
        <v>2131.3742080000002</v>
      </c>
      <c r="AS3094" s="47">
        <f t="shared" si="411"/>
        <v>305.55</v>
      </c>
      <c r="AU3094" s="20">
        <f t="shared" si="435"/>
        <v>2436.9242080000004</v>
      </c>
      <c r="AW3094" s="20">
        <f>Z3094-AU3094+AY3094</f>
        <v>-412.73439400000007</v>
      </c>
    </row>
    <row r="3095" spans="1:51" x14ac:dyDescent="0.25">
      <c r="A3095" t="str">
        <f>VLOOKUP($B3095,'Cushing Balance'!$C$2:$E$500,3,TRUE)</f>
        <v>12018</v>
      </c>
      <c r="B3095" s="38">
        <v>43106</v>
      </c>
      <c r="C3095" s="32"/>
      <c r="D3095" s="136">
        <f>'ZE Download'!B522/1000</f>
        <v>318.95100000000002</v>
      </c>
      <c r="E3095" s="179">
        <f>'ZE Download'!C522/1000</f>
        <v>140.34310399999998</v>
      </c>
      <c r="F3095" s="179">
        <f>'ZE Download'!D522/1000</f>
        <v>491.19900000000001</v>
      </c>
      <c r="G3095" s="28"/>
      <c r="H3095" s="179">
        <f>'ZE Download'!E522/1000</f>
        <v>91.054167000000007</v>
      </c>
      <c r="I3095" s="179">
        <f>'ZE Download'!F522/1000</f>
        <v>33.773978999999997</v>
      </c>
      <c r="J3095" s="179">
        <f>'ZE Download'!G522/1000</f>
        <v>282.67641700000001</v>
      </c>
      <c r="K3095" s="179">
        <f>'ZE Download'!H522/1000</f>
        <v>65.130332999999993</v>
      </c>
      <c r="L3095" s="179">
        <f>'ZE Download'!I522/1000</f>
        <v>30.824000000000002</v>
      </c>
      <c r="M3095" s="180">
        <f t="shared" ref="M3095:M3099" si="440">S3095+T3095</f>
        <v>266.54137500000002</v>
      </c>
      <c r="N3095" s="179">
        <f>'ZE Download'!K522/1000</f>
        <v>99.957062000000008</v>
      </c>
      <c r="O3095" s="179">
        <f>'ZE Download'!L522/1000</f>
        <v>50.017561999999998</v>
      </c>
      <c r="P3095" s="179">
        <f>'ZE Download'!M522/1000</f>
        <v>105.66297900000001</v>
      </c>
      <c r="Q3095" s="179">
        <f>'ZE Download'!N522/1000</f>
        <v>14.165374999999999</v>
      </c>
      <c r="R3095" s="179">
        <f>'ZE Download'!P522/1000</f>
        <v>0</v>
      </c>
      <c r="S3095" s="180">
        <f>'ZE Download'!J522/1000</f>
        <v>266.54137500000002</v>
      </c>
      <c r="T3095" s="180">
        <f>-'ZE Download'!Z522/1000</f>
        <v>0</v>
      </c>
      <c r="V3095" s="24">
        <f t="shared" si="433"/>
        <v>1990.2963530000002</v>
      </c>
      <c r="X3095" s="5">
        <f t="shared" si="437"/>
        <v>77.899999999999991</v>
      </c>
      <c r="Z3095" s="20">
        <f t="shared" si="434"/>
        <v>2068.1963530000003</v>
      </c>
      <c r="AA3095" s="59">
        <f t="shared" si="428"/>
        <v>43106</v>
      </c>
      <c r="AB3095" s="136">
        <f>'ZE Download'!Q522/1000</f>
        <v>101.17172900000001</v>
      </c>
      <c r="AC3095" s="179">
        <f>'ZE Download'!R522/1000</f>
        <v>371.49170799999996</v>
      </c>
      <c r="AD3095" s="179">
        <f>'ZE Download'!S522/1000</f>
        <v>459.47399999999999</v>
      </c>
      <c r="AE3095" s="179">
        <f>'ZE Download'!T522/1000</f>
        <v>406.10985399999998</v>
      </c>
      <c r="AF3095" s="179">
        <f>'ZE Download'!U522/1000</f>
        <v>236.47049999999999</v>
      </c>
      <c r="AG3095" s="179">
        <f>'ZE Download'!V522/1000</f>
        <v>23.433917000000001</v>
      </c>
      <c r="AH3095" s="179">
        <f>'ZE Download'!W522/1000</f>
        <v>199.95456200000001</v>
      </c>
      <c r="AI3095" s="28">
        <f t="shared" si="425"/>
        <v>0</v>
      </c>
      <c r="AJ3095" s="179">
        <f>'ZE Download'!X522/1000</f>
        <v>14.664958</v>
      </c>
      <c r="AK3095" s="179">
        <f t="shared" si="421"/>
        <v>0</v>
      </c>
      <c r="AL3095" s="35">
        <f>'ZE Download'!Y522/1000</f>
        <v>98.869083000000003</v>
      </c>
      <c r="AM3095" s="35">
        <f>'ZE Download'!AA522/1000</f>
        <v>71.199332999999996</v>
      </c>
      <c r="AN3095" s="28"/>
      <c r="AQ3095" s="24">
        <f t="shared" si="436"/>
        <v>1982.8396439999999</v>
      </c>
      <c r="AS3095" s="47">
        <f t="shared" si="411"/>
        <v>305.55</v>
      </c>
      <c r="AU3095" s="20">
        <f t="shared" si="435"/>
        <v>2288.3896439999999</v>
      </c>
      <c r="AW3095" s="20">
        <f t="shared" si="430"/>
        <v>-220.19329099999959</v>
      </c>
    </row>
    <row r="3096" spans="1:51" x14ac:dyDescent="0.25">
      <c r="A3096" t="str">
        <f>VLOOKUP($B3096,'Cushing Balance'!$C$2:$E$500,3,TRUE)</f>
        <v>12018</v>
      </c>
      <c r="B3096" s="38">
        <v>43107</v>
      </c>
      <c r="C3096" s="32"/>
      <c r="D3096" s="136">
        <f>'ZE Download'!B523/1000</f>
        <v>213.33779199999998</v>
      </c>
      <c r="E3096" s="179">
        <f>'ZE Download'!C523/1000</f>
        <v>119.12127099999999</v>
      </c>
      <c r="F3096" s="179">
        <f>'ZE Download'!D523/1000</f>
        <v>485.90129200000001</v>
      </c>
      <c r="G3096" s="28"/>
      <c r="H3096" s="179">
        <f>'ZE Download'!E523/1000</f>
        <v>89.017229</v>
      </c>
      <c r="I3096" s="179">
        <f>'ZE Download'!F523/1000</f>
        <v>28.977207999999997</v>
      </c>
      <c r="J3096" s="179">
        <f>'ZE Download'!G523/1000</f>
        <v>275.66585399999997</v>
      </c>
      <c r="K3096" s="179">
        <f>'ZE Download'!H523/1000</f>
        <v>72.945395999999988</v>
      </c>
      <c r="L3096" s="179">
        <f>'ZE Download'!I523/1000</f>
        <v>30.704687999999997</v>
      </c>
      <c r="M3096" s="180">
        <f t="shared" si="440"/>
        <v>20.006562999999986</v>
      </c>
      <c r="N3096" s="179">
        <f>'ZE Download'!K523/1000</f>
        <v>98.617187999999999</v>
      </c>
      <c r="O3096" s="179">
        <f>'ZE Download'!L523/1000</f>
        <v>54.764457999999998</v>
      </c>
      <c r="P3096" s="179">
        <f>'ZE Download'!M523/1000</f>
        <v>60.160271000000002</v>
      </c>
      <c r="Q3096" s="179">
        <f>'ZE Download'!N523/1000</f>
        <v>12.244249999999999</v>
      </c>
      <c r="R3096" s="179">
        <f>'ZE Download'!P523/1000</f>
        <v>0</v>
      </c>
      <c r="S3096" s="180">
        <f>'ZE Download'!J523/1000</f>
        <v>141.81818799999999</v>
      </c>
      <c r="T3096" s="180">
        <f>-'ZE Download'!Z523/1000</f>
        <v>-121.81162500000001</v>
      </c>
      <c r="V3096" s="24">
        <f t="shared" si="433"/>
        <v>1561.4634599999999</v>
      </c>
      <c r="X3096" s="5">
        <f t="shared" si="437"/>
        <v>77.899999999999991</v>
      </c>
      <c r="Z3096" s="20">
        <f t="shared" si="434"/>
        <v>1639.36346</v>
      </c>
      <c r="AA3096" s="59">
        <f t="shared" si="428"/>
        <v>43107</v>
      </c>
      <c r="AB3096" s="136">
        <f>'ZE Download'!Q523/1000</f>
        <v>110.723146</v>
      </c>
      <c r="AC3096" s="179">
        <f>'ZE Download'!R523/1000</f>
        <v>386.34787499999999</v>
      </c>
      <c r="AD3096" s="179">
        <f>'ZE Download'!S523/1000</f>
        <v>459.47399999999999</v>
      </c>
      <c r="AE3096" s="179">
        <f>'ZE Download'!T523/1000</f>
        <v>548.71110400000009</v>
      </c>
      <c r="AF3096" s="179">
        <f>'ZE Download'!U523/1000</f>
        <v>235.30979199999999</v>
      </c>
      <c r="AG3096" s="179">
        <f>'ZE Download'!V523/1000</f>
        <v>23.258853999999999</v>
      </c>
      <c r="AH3096" s="179">
        <f>'ZE Download'!W523/1000</f>
        <v>195.40116699999999</v>
      </c>
      <c r="AI3096" s="28">
        <f t="shared" si="425"/>
        <v>0</v>
      </c>
      <c r="AJ3096" s="179">
        <f>'ZE Download'!X523/1000</f>
        <v>15.711917</v>
      </c>
      <c r="AK3096" s="179">
        <f t="shared" si="421"/>
        <v>0</v>
      </c>
      <c r="AL3096" s="35">
        <f>'ZE Download'!Y523/1000</f>
        <v>113.351</v>
      </c>
      <c r="AM3096" s="35">
        <f>'ZE Download'!AA523/1000</f>
        <v>105.41766699999999</v>
      </c>
      <c r="AN3096" s="28"/>
      <c r="AQ3096" s="24">
        <f t="shared" si="436"/>
        <v>2193.7065219999999</v>
      </c>
      <c r="AS3096" s="47">
        <f t="shared" si="411"/>
        <v>305.55</v>
      </c>
      <c r="AU3096" s="20">
        <f t="shared" si="435"/>
        <v>2499.2565220000001</v>
      </c>
      <c r="AW3096" s="20">
        <f t="shared" si="430"/>
        <v>-859.8930620000001</v>
      </c>
    </row>
    <row r="3097" spans="1:51" x14ac:dyDescent="0.25">
      <c r="A3097" t="str">
        <f>VLOOKUP($B3097,'Cushing Balance'!$C$2:$E$500,3,TRUE)</f>
        <v>12018</v>
      </c>
      <c r="B3097" s="38">
        <v>43108</v>
      </c>
      <c r="C3097" s="32"/>
      <c r="D3097" s="136">
        <f>'ZE Download'!B524/1000</f>
        <v>352.36233299999998</v>
      </c>
      <c r="E3097" s="179">
        <f>'ZE Download'!C524/1000</f>
        <v>74.366604000000009</v>
      </c>
      <c r="F3097" s="179">
        <f>'ZE Download'!D524/1000</f>
        <v>482.43599999999998</v>
      </c>
      <c r="G3097" s="28"/>
      <c r="H3097" s="179">
        <f>'ZE Download'!E524/1000</f>
        <v>89.752562000000012</v>
      </c>
      <c r="I3097" s="179">
        <f>'ZE Download'!F524/1000</f>
        <v>23.841562000000003</v>
      </c>
      <c r="J3097" s="179">
        <f>'ZE Download'!G524/1000</f>
        <v>265.59166700000003</v>
      </c>
      <c r="K3097" s="179">
        <f>'ZE Download'!H524/1000</f>
        <v>67.204916999999995</v>
      </c>
      <c r="L3097" s="179">
        <f>'ZE Download'!I524/1000</f>
        <v>30.617667000000001</v>
      </c>
      <c r="M3097" s="180">
        <f t="shared" si="440"/>
        <v>142.37520800000001</v>
      </c>
      <c r="N3097" s="179">
        <f>'ZE Download'!K524/1000</f>
        <v>98.123562000000007</v>
      </c>
      <c r="O3097" s="179">
        <f>'ZE Download'!L524/1000</f>
        <v>45.466707999999997</v>
      </c>
      <c r="P3097" s="179">
        <f>'ZE Download'!M524/1000</f>
        <v>160.67425</v>
      </c>
      <c r="Q3097" s="179">
        <f>'ZE Download'!N524/1000</f>
        <v>12.300478999999999</v>
      </c>
      <c r="R3097" s="179">
        <f>'ZE Download'!P524/1000</f>
        <v>0</v>
      </c>
      <c r="S3097" s="180">
        <f>'ZE Download'!J524/1000</f>
        <v>142.37520800000001</v>
      </c>
      <c r="T3097" s="180">
        <f>-'ZE Download'!Z524/1000</f>
        <v>0</v>
      </c>
      <c r="V3097" s="24">
        <f t="shared" si="433"/>
        <v>1845.1135189999998</v>
      </c>
      <c r="X3097" s="5">
        <f t="shared" si="437"/>
        <v>77.899999999999991</v>
      </c>
      <c r="Z3097" s="20">
        <f t="shared" si="434"/>
        <v>1923.0135189999999</v>
      </c>
      <c r="AA3097" s="59">
        <f t="shared" si="428"/>
        <v>43108</v>
      </c>
      <c r="AB3097" s="136">
        <f>'ZE Download'!Q524/1000</f>
        <v>124.760167</v>
      </c>
      <c r="AC3097" s="179">
        <f>'ZE Download'!R524/1000</f>
        <v>386.64804200000003</v>
      </c>
      <c r="AD3097" s="179">
        <f>'ZE Download'!S524/1000</f>
        <v>452.402083</v>
      </c>
      <c r="AE3097" s="179">
        <f>'ZE Download'!T524/1000</f>
        <v>580.872208</v>
      </c>
      <c r="AF3097" s="179">
        <f>'ZE Download'!U524/1000</f>
        <v>225.8785</v>
      </c>
      <c r="AG3097" s="179">
        <f>'ZE Download'!V524/1000</f>
        <v>27.442792000000001</v>
      </c>
      <c r="AH3097" s="179">
        <f>'ZE Download'!W524/1000</f>
        <v>149.06727100000001</v>
      </c>
      <c r="AI3097" s="28">
        <f t="shared" si="425"/>
        <v>0</v>
      </c>
      <c r="AJ3097" s="179">
        <f>'ZE Download'!X524/1000</f>
        <v>15.679791999999999</v>
      </c>
      <c r="AK3097" s="179">
        <f t="shared" si="421"/>
        <v>0</v>
      </c>
      <c r="AL3097" s="35">
        <f>'ZE Download'!Y524/1000</f>
        <v>114.918458</v>
      </c>
      <c r="AM3097" s="35">
        <f>'ZE Download'!AA524/1000</f>
        <v>108.07550000000001</v>
      </c>
      <c r="AN3097" s="28"/>
      <c r="AQ3097" s="24">
        <f t="shared" si="436"/>
        <v>2185.7448130000002</v>
      </c>
      <c r="AS3097" s="47">
        <f t="shared" si="411"/>
        <v>305.55</v>
      </c>
      <c r="AU3097" s="20">
        <f t="shared" si="435"/>
        <v>2491.2948130000004</v>
      </c>
      <c r="AW3097" s="20">
        <f t="shared" si="430"/>
        <v>-568.28129400000057</v>
      </c>
    </row>
    <row r="3098" spans="1:51" x14ac:dyDescent="0.25">
      <c r="A3098" t="str">
        <f>VLOOKUP($B3098,'Cushing Balance'!$C$2:$E$500,3,TRUE)</f>
        <v>12018</v>
      </c>
      <c r="B3098" s="38">
        <v>43109</v>
      </c>
      <c r="C3098" s="32"/>
      <c r="D3098" s="136">
        <f>'ZE Download'!B525/1000</f>
        <v>371.37283299999996</v>
      </c>
      <c r="E3098" s="179">
        <f>'ZE Download'!C525/1000</f>
        <v>130.677021</v>
      </c>
      <c r="F3098" s="179">
        <f>'ZE Download'!D525/1000</f>
        <v>481.57843800000001</v>
      </c>
      <c r="G3098" s="28"/>
      <c r="H3098" s="179">
        <f>'ZE Download'!E525/1000</f>
        <v>77.082333000000006</v>
      </c>
      <c r="I3098" s="179">
        <f>'ZE Download'!F525/1000</f>
        <v>8.5038330000000002</v>
      </c>
      <c r="J3098" s="179">
        <f>'ZE Download'!G525/1000</f>
        <v>266.54320799999999</v>
      </c>
      <c r="K3098" s="179">
        <f>'ZE Download'!H525/1000</f>
        <v>61.969292000000003</v>
      </c>
      <c r="L3098" s="179">
        <f>'ZE Download'!I525/1000</f>
        <v>30.327021000000002</v>
      </c>
      <c r="M3098" s="180">
        <f t="shared" si="440"/>
        <v>0</v>
      </c>
      <c r="N3098" s="179">
        <f>'ZE Download'!K525/1000</f>
        <v>9.287979</v>
      </c>
      <c r="O3098" s="179">
        <f>'ZE Download'!L525/1000</f>
        <v>39.623207999999998</v>
      </c>
      <c r="P3098" s="179">
        <f>'ZE Download'!M525/1000</f>
        <v>46.936811999999996</v>
      </c>
      <c r="Q3098" s="179">
        <f>'ZE Download'!N525/1000</f>
        <v>12.659708</v>
      </c>
      <c r="R3098" s="179">
        <f>'ZE Download'!P525/1000</f>
        <v>0</v>
      </c>
      <c r="S3098" s="180">
        <f>'ZE Download'!J525/1000</f>
        <v>0</v>
      </c>
      <c r="T3098" s="180">
        <f>-'ZE Download'!Z525/1000</f>
        <v>0</v>
      </c>
      <c r="V3098" s="24">
        <f t="shared" si="433"/>
        <v>1536.5616859999998</v>
      </c>
      <c r="X3098" s="5">
        <f t="shared" si="437"/>
        <v>77.899999999999991</v>
      </c>
      <c r="Z3098" s="20">
        <f t="shared" si="434"/>
        <v>1614.4616859999999</v>
      </c>
      <c r="AA3098" s="59">
        <f t="shared" si="428"/>
        <v>43109</v>
      </c>
      <c r="AB3098" s="136">
        <f>'ZE Download'!Q525/1000</f>
        <v>115.703625</v>
      </c>
      <c r="AC3098" s="179">
        <f>'ZE Download'!R525/1000</f>
        <v>329.86720800000001</v>
      </c>
      <c r="AD3098" s="179">
        <f>'ZE Download'!S525/1000</f>
        <v>459.47399999999999</v>
      </c>
      <c r="AE3098" s="179">
        <f>'ZE Download'!T525/1000</f>
        <v>596.2189790000001</v>
      </c>
      <c r="AF3098" s="179">
        <f>'ZE Download'!U525/1000</f>
        <v>206.604229</v>
      </c>
      <c r="AG3098" s="179">
        <f>'ZE Download'!V525/1000</f>
        <v>26.870750000000001</v>
      </c>
      <c r="AH3098" s="179">
        <f>'ZE Download'!W525/1000</f>
        <v>179.96347899999998</v>
      </c>
      <c r="AI3098" s="28">
        <f t="shared" si="425"/>
        <v>0</v>
      </c>
      <c r="AJ3098" s="179">
        <f>'ZE Download'!X525/1000</f>
        <v>15.321812</v>
      </c>
      <c r="AK3098" s="179">
        <f t="shared" si="421"/>
        <v>0</v>
      </c>
      <c r="AL3098" s="35">
        <f>'ZE Download'!Y525/1000</f>
        <v>108.450833</v>
      </c>
      <c r="AM3098" s="35">
        <f>'ZE Download'!AA525/1000</f>
        <v>112.915938</v>
      </c>
      <c r="AN3098" s="28"/>
      <c r="AQ3098" s="24">
        <f t="shared" si="436"/>
        <v>2151.3908530000003</v>
      </c>
      <c r="AS3098" s="47">
        <f t="shared" si="411"/>
        <v>305.55</v>
      </c>
      <c r="AU3098" s="20">
        <f t="shared" si="435"/>
        <v>2456.9408530000005</v>
      </c>
      <c r="AW3098" s="20">
        <f t="shared" si="430"/>
        <v>-842.47916700000064</v>
      </c>
    </row>
    <row r="3099" spans="1:51" x14ac:dyDescent="0.25">
      <c r="A3099" t="str">
        <f>VLOOKUP($B3099,'Cushing Balance'!$C$2:$E$500,3,TRUE)</f>
        <v>12018</v>
      </c>
      <c r="B3099" s="38">
        <v>43110</v>
      </c>
      <c r="C3099" s="32"/>
      <c r="D3099" s="136">
        <f>'ZE Download'!B526/1000</f>
        <v>52.245229000000002</v>
      </c>
      <c r="E3099" s="179">
        <f>'ZE Download'!C526/1000</f>
        <v>137.34720800000002</v>
      </c>
      <c r="F3099" s="179">
        <f>'ZE Download'!D526/1000</f>
        <v>469.71887500000003</v>
      </c>
      <c r="G3099" s="28"/>
      <c r="H3099" s="179">
        <f>'ZE Download'!E526/1000</f>
        <v>92.944792000000007</v>
      </c>
      <c r="I3099" s="179">
        <f>'ZE Download'!F526/1000</f>
        <v>23.932167</v>
      </c>
      <c r="J3099" s="179">
        <f>'ZE Download'!G526/1000</f>
        <v>284.03797900000001</v>
      </c>
      <c r="K3099" s="179">
        <f>'ZE Download'!H526/1000</f>
        <v>52.976957999999996</v>
      </c>
      <c r="L3099" s="179">
        <f>'ZE Download'!I526/1000</f>
        <v>30.376062000000001</v>
      </c>
      <c r="M3099" s="180">
        <f t="shared" si="440"/>
        <v>0</v>
      </c>
      <c r="N3099" s="179">
        <f>'ZE Download'!K526/1000</f>
        <v>70.228958000000006</v>
      </c>
      <c r="O3099" s="179">
        <f>'ZE Download'!L526/1000</f>
        <v>55.260874999999999</v>
      </c>
      <c r="P3099" s="179">
        <f>'ZE Download'!M526/1000</f>
        <v>166.524562</v>
      </c>
      <c r="Q3099" s="179">
        <f>'ZE Download'!N526/1000</f>
        <v>9.9609170000000002</v>
      </c>
      <c r="R3099" s="179">
        <f>'ZE Download'!P526/1000</f>
        <v>0</v>
      </c>
      <c r="S3099" s="180">
        <f>'ZE Download'!J526/1000</f>
        <v>0</v>
      </c>
      <c r="T3099" s="180">
        <f>-'ZE Download'!Z526/1000</f>
        <v>0</v>
      </c>
      <c r="V3099" s="24">
        <f t="shared" si="433"/>
        <v>1445.5545820000002</v>
      </c>
      <c r="X3099" s="5">
        <f t="shared" si="437"/>
        <v>77.899999999999991</v>
      </c>
      <c r="Z3099" s="20">
        <f t="shared" si="434"/>
        <v>1523.4545820000003</v>
      </c>
      <c r="AA3099" s="59">
        <f t="shared" si="428"/>
        <v>43110</v>
      </c>
      <c r="AB3099" s="136">
        <f>'ZE Download'!Q526/1000</f>
        <v>142.30779199999998</v>
      </c>
      <c r="AC3099" s="179">
        <f>'ZE Download'!R526/1000</f>
        <v>348.54935399999999</v>
      </c>
      <c r="AD3099" s="179">
        <f>'ZE Download'!S526/1000</f>
        <v>459.47399999999999</v>
      </c>
      <c r="AE3099" s="179">
        <f>'ZE Download'!T526/1000</f>
        <v>572.99718799999994</v>
      </c>
      <c r="AF3099" s="179">
        <f>'ZE Download'!U526/1000</f>
        <v>235.14212499999999</v>
      </c>
      <c r="AG3099" s="179">
        <f>'ZE Download'!V526/1000</f>
        <v>21.933042</v>
      </c>
      <c r="AH3099" s="179">
        <f>'ZE Download'!W526/1000</f>
        <v>182.216354</v>
      </c>
      <c r="AI3099" s="28">
        <f t="shared" si="425"/>
        <v>0</v>
      </c>
      <c r="AJ3099" s="179">
        <f>'ZE Download'!X526/1000</f>
        <v>15.53975</v>
      </c>
      <c r="AK3099" s="179">
        <f t="shared" si="421"/>
        <v>0</v>
      </c>
      <c r="AL3099" s="35">
        <f>'ZE Download'!Y526/1000</f>
        <v>108.639021</v>
      </c>
      <c r="AM3099" s="35">
        <f>'ZE Download'!AA526/1000</f>
        <v>117.849396</v>
      </c>
      <c r="AN3099" s="28"/>
      <c r="AQ3099" s="24">
        <f t="shared" si="436"/>
        <v>2204.6480219999999</v>
      </c>
      <c r="AS3099" s="47">
        <f t="shared" si="411"/>
        <v>305.55</v>
      </c>
      <c r="AU3099" s="20">
        <f t="shared" si="435"/>
        <v>2510.198022</v>
      </c>
      <c r="AW3099" s="20">
        <f t="shared" si="430"/>
        <v>-886.74343999999974</v>
      </c>
      <c r="AY3099">
        <v>100</v>
      </c>
    </row>
    <row r="3100" spans="1:51" x14ac:dyDescent="0.25">
      <c r="A3100" t="str">
        <f>VLOOKUP($B3100,'Cushing Balance'!$C$2:$E$500,3,TRUE)</f>
        <v>12018</v>
      </c>
      <c r="B3100" s="38">
        <v>43111</v>
      </c>
      <c r="C3100" s="32"/>
      <c r="D3100" s="136">
        <f>'ZE Download'!B527/1000</f>
        <v>59.824896000000003</v>
      </c>
      <c r="E3100" s="179">
        <f>'ZE Download'!C527/1000</f>
        <v>136.13077100000001</v>
      </c>
      <c r="F3100" s="179">
        <f>'ZE Download'!D527/1000</f>
        <v>483.62714599999998</v>
      </c>
      <c r="G3100" s="28"/>
      <c r="H3100" s="179">
        <f>'ZE Download'!E527/1000</f>
        <v>122.45189599999999</v>
      </c>
      <c r="I3100" s="179">
        <f>'ZE Download'!F527/1000</f>
        <v>31.265978999999998</v>
      </c>
      <c r="J3100" s="179">
        <f>'ZE Download'!G527/1000</f>
        <v>297.80506199999996</v>
      </c>
      <c r="K3100" s="179">
        <f>'ZE Download'!H527/1000</f>
        <v>72.905582999999993</v>
      </c>
      <c r="L3100" s="179">
        <f>'ZE Download'!I527/1000</f>
        <v>30.094103999999998</v>
      </c>
      <c r="M3100" s="180">
        <f t="shared" ref="M3100:M3106" si="441">S3100+T3100</f>
        <v>235.74018799999999</v>
      </c>
      <c r="N3100" s="179">
        <f>'ZE Download'!K527/1000</f>
        <v>101.82914599999999</v>
      </c>
      <c r="O3100" s="179">
        <f>'ZE Download'!L527/1000</f>
        <v>49.441042000000003</v>
      </c>
      <c r="P3100" s="179">
        <f>'ZE Download'!M527/1000</f>
        <v>168.002917</v>
      </c>
      <c r="Q3100" s="179">
        <f>'ZE Download'!N527/1000</f>
        <v>12.653604</v>
      </c>
      <c r="R3100" s="179">
        <f>'ZE Download'!P527/1000</f>
        <v>0</v>
      </c>
      <c r="S3100" s="180">
        <f>'ZE Download'!J527/1000</f>
        <v>235.74018799999999</v>
      </c>
      <c r="T3100" s="180">
        <f>-'ZE Download'!Z527/1000</f>
        <v>0</v>
      </c>
      <c r="V3100" s="24">
        <f t="shared" si="433"/>
        <v>1801.772334</v>
      </c>
      <c r="X3100" s="5">
        <f t="shared" si="437"/>
        <v>77.899999999999991</v>
      </c>
      <c r="Z3100" s="20">
        <f t="shared" si="434"/>
        <v>1879.6723340000001</v>
      </c>
      <c r="AA3100" s="59">
        <f t="shared" si="428"/>
        <v>43111</v>
      </c>
      <c r="AB3100" s="136">
        <f>'ZE Download'!Q527/1000</f>
        <v>162.95610399999998</v>
      </c>
      <c r="AC3100" s="179">
        <f>'ZE Download'!R527/1000</f>
        <v>346.10068800000005</v>
      </c>
      <c r="AD3100" s="179">
        <f>'ZE Download'!S527/1000</f>
        <v>459.47399999999999</v>
      </c>
      <c r="AE3100" s="179">
        <f>'ZE Download'!T527/1000</f>
        <v>555.74885400000005</v>
      </c>
      <c r="AF3100" s="179">
        <f>'ZE Download'!U527/1000</f>
        <v>226.853812</v>
      </c>
      <c r="AG3100" s="179">
        <f>'ZE Download'!V527/1000</f>
        <v>23.400874999999999</v>
      </c>
      <c r="AH3100" s="179">
        <f>'ZE Download'!W527/1000</f>
        <v>179.80629199999998</v>
      </c>
      <c r="AI3100" s="28">
        <f t="shared" si="425"/>
        <v>0</v>
      </c>
      <c r="AJ3100" s="179">
        <f>'ZE Download'!X527/1000</f>
        <v>13.772688</v>
      </c>
      <c r="AK3100" s="179">
        <f t="shared" si="421"/>
        <v>0</v>
      </c>
      <c r="AL3100" s="35">
        <f>'ZE Download'!Y527/1000</f>
        <v>94.476332999999997</v>
      </c>
      <c r="AM3100" s="35">
        <f>'ZE Download'!AA527/1000</f>
        <v>120.104083</v>
      </c>
      <c r="AN3100" s="28"/>
      <c r="AQ3100" s="24">
        <f t="shared" si="436"/>
        <v>2182.6937290000001</v>
      </c>
      <c r="AS3100" s="47">
        <f t="shared" si="411"/>
        <v>305.55</v>
      </c>
      <c r="AU3100" s="20">
        <f t="shared" si="435"/>
        <v>2488.2437290000003</v>
      </c>
      <c r="AW3100" s="20">
        <f t="shared" si="430"/>
        <v>-458.57139500000017</v>
      </c>
      <c r="AY3100">
        <v>150</v>
      </c>
    </row>
    <row r="3101" spans="1:51" x14ac:dyDescent="0.25">
      <c r="A3101" t="str">
        <f>VLOOKUP($B3101,'Cushing Balance'!$C$2:$E$500,3,TRUE)</f>
        <v>12018</v>
      </c>
      <c r="B3101" s="38">
        <v>43112</v>
      </c>
      <c r="C3101" s="32"/>
      <c r="D3101" s="136">
        <f>'ZE Download'!B528/1000</f>
        <v>132.46785399999999</v>
      </c>
      <c r="E3101" s="179">
        <f>'ZE Download'!C528/1000</f>
        <v>146.28731200000001</v>
      </c>
      <c r="F3101" s="179">
        <f>'ZE Download'!D528/1000</f>
        <v>457.61333300000001</v>
      </c>
      <c r="G3101" s="28"/>
      <c r="H3101" s="179">
        <f>'ZE Download'!E528/1000</f>
        <v>90.642437999999999</v>
      </c>
      <c r="I3101" s="179">
        <f>'ZE Download'!F528/1000</f>
        <v>35.768917000000002</v>
      </c>
      <c r="J3101" s="179">
        <f>'ZE Download'!G528/1000</f>
        <v>310.56735399999997</v>
      </c>
      <c r="K3101" s="179">
        <f>'ZE Download'!H528/1000</f>
        <v>72.866061999999999</v>
      </c>
      <c r="L3101" s="179">
        <f>'ZE Download'!I528/1000</f>
        <v>29.701499999999999</v>
      </c>
      <c r="M3101" s="180">
        <f t="shared" si="441"/>
        <v>102.31349999999999</v>
      </c>
      <c r="N3101" s="179">
        <f>'ZE Download'!K528/1000</f>
        <v>105.52722900000001</v>
      </c>
      <c r="O3101" s="179">
        <f>'ZE Download'!L528/1000</f>
        <v>49.011687999999999</v>
      </c>
      <c r="P3101" s="179">
        <f>'ZE Download'!M528/1000</f>
        <v>222.75468799999999</v>
      </c>
      <c r="Q3101" s="179">
        <f>'ZE Download'!N528/1000</f>
        <v>14.547833000000001</v>
      </c>
      <c r="R3101" s="179">
        <f>'ZE Download'!P528/1000</f>
        <v>0</v>
      </c>
      <c r="S3101" s="180">
        <f>'ZE Download'!J528/1000</f>
        <v>198.04599999999999</v>
      </c>
      <c r="T3101" s="180">
        <f>-'ZE Download'!Z528/1000</f>
        <v>-95.732500000000002</v>
      </c>
      <c r="V3101" s="24">
        <f t="shared" si="433"/>
        <v>1770.069708</v>
      </c>
      <c r="X3101" s="5">
        <f t="shared" si="437"/>
        <v>77.899999999999991</v>
      </c>
      <c r="Z3101" s="20">
        <f t="shared" si="434"/>
        <v>1847.9697080000001</v>
      </c>
      <c r="AA3101" s="59">
        <f t="shared" ref="AA3101:AA3108" si="442">B3101</f>
        <v>43112</v>
      </c>
      <c r="AB3101" s="136">
        <f>'ZE Download'!Q528/1000</f>
        <v>143.788521</v>
      </c>
      <c r="AC3101" s="179">
        <f>'ZE Download'!R528/1000</f>
        <v>356.12672900000001</v>
      </c>
      <c r="AD3101" s="179">
        <f>'ZE Download'!S528/1000</f>
        <v>458.83808299999998</v>
      </c>
      <c r="AE3101" s="179">
        <f>'ZE Download'!T528/1000</f>
        <v>562.29035400000009</v>
      </c>
      <c r="AF3101" s="179">
        <f>'ZE Download'!U528/1000</f>
        <v>218.992042</v>
      </c>
      <c r="AG3101" s="179">
        <f>'ZE Download'!V528/1000</f>
        <v>24.266124999999999</v>
      </c>
      <c r="AH3101" s="179">
        <f>'ZE Download'!W528/1000</f>
        <v>200</v>
      </c>
      <c r="AI3101" s="28">
        <f t="shared" si="425"/>
        <v>0</v>
      </c>
      <c r="AJ3101" s="179">
        <f>'ZE Download'!X528/1000</f>
        <v>14.421438</v>
      </c>
      <c r="AK3101" s="179">
        <f t="shared" si="421"/>
        <v>0</v>
      </c>
      <c r="AL3101" s="35">
        <f>'ZE Download'!Y528/1000</f>
        <v>86.961457999999993</v>
      </c>
      <c r="AM3101" s="35">
        <f>'ZE Download'!AA528/1000</f>
        <v>118.811083</v>
      </c>
      <c r="AN3101" s="28"/>
      <c r="AQ3101" s="24">
        <f t="shared" si="436"/>
        <v>2184.4958330000004</v>
      </c>
      <c r="AS3101" s="47">
        <f t="shared" si="411"/>
        <v>305.55</v>
      </c>
      <c r="AU3101" s="20">
        <f t="shared" si="435"/>
        <v>2490.0458330000006</v>
      </c>
      <c r="AW3101" s="20">
        <f t="shared" si="430"/>
        <v>-492.0761250000005</v>
      </c>
      <c r="AY3101">
        <v>150</v>
      </c>
    </row>
    <row r="3102" spans="1:51" x14ac:dyDescent="0.25">
      <c r="A3102" t="str">
        <f>VLOOKUP($B3102,'Cushing Balance'!$C$2:$E$500,3,TRUE)</f>
        <v>22018</v>
      </c>
      <c r="B3102" s="38">
        <v>43113</v>
      </c>
      <c r="C3102" s="32"/>
      <c r="D3102" s="136">
        <f>'ZE Download'!B529/1000</f>
        <v>288.05933299999998</v>
      </c>
      <c r="E3102" s="179">
        <f>'ZE Download'!C529/1000</f>
        <v>140.13366699999997</v>
      </c>
      <c r="F3102" s="179">
        <f>'ZE Download'!D529/1000</f>
        <v>428.76054200000004</v>
      </c>
      <c r="G3102" s="28"/>
      <c r="H3102" s="179">
        <f>'ZE Download'!E529/1000</f>
        <v>91.682604000000012</v>
      </c>
      <c r="I3102" s="179">
        <f>'ZE Download'!F529/1000</f>
        <v>30.935396000000001</v>
      </c>
      <c r="J3102" s="179">
        <f>'ZE Download'!G529/1000</f>
        <v>330.12829199999999</v>
      </c>
      <c r="K3102" s="179">
        <f>'ZE Download'!H529/1000</f>
        <v>72.257937999999996</v>
      </c>
      <c r="L3102" s="179">
        <f>'ZE Download'!I529/1000</f>
        <v>30.049250000000001</v>
      </c>
      <c r="M3102" s="180">
        <f t="shared" si="441"/>
        <v>246.68047899999999</v>
      </c>
      <c r="N3102" s="179">
        <f>'ZE Download'!K529/1000</f>
        <v>106.429</v>
      </c>
      <c r="O3102" s="179">
        <f>'ZE Download'!L529/1000</f>
        <v>40.223061999999999</v>
      </c>
      <c r="P3102" s="179">
        <f>'ZE Download'!M529/1000</f>
        <v>244.97381200000001</v>
      </c>
      <c r="Q3102" s="179">
        <f>'ZE Download'!N529/1000</f>
        <v>15.797103999999999</v>
      </c>
      <c r="R3102" s="179">
        <f>'ZE Download'!P529/1000</f>
        <v>0</v>
      </c>
      <c r="S3102" s="180">
        <f>'ZE Download'!J529/1000</f>
        <v>246.68047899999999</v>
      </c>
      <c r="T3102" s="180">
        <f>-'ZE Download'!Z529/1000</f>
        <v>0</v>
      </c>
      <c r="V3102" s="24">
        <f t="shared" si="433"/>
        <v>2066.1104790000004</v>
      </c>
      <c r="X3102" s="5">
        <f t="shared" si="437"/>
        <v>77.899999999999991</v>
      </c>
      <c r="Z3102" s="20">
        <f t="shared" si="434"/>
        <v>2144.0104790000005</v>
      </c>
      <c r="AA3102" s="59">
        <f t="shared" si="442"/>
        <v>43113</v>
      </c>
      <c r="AB3102" s="136">
        <f>'ZE Download'!Q529/1000</f>
        <v>106.49397900000001</v>
      </c>
      <c r="AC3102" s="179">
        <f>'ZE Download'!R529/1000</f>
        <v>312.06104200000004</v>
      </c>
      <c r="AD3102" s="179">
        <f>'ZE Download'!S529/1000</f>
        <v>454.14160399999997</v>
      </c>
      <c r="AE3102" s="179">
        <f>'ZE Download'!T529/1000</f>
        <v>553.79100000000005</v>
      </c>
      <c r="AF3102" s="179">
        <f>'ZE Download'!U529/1000</f>
        <v>233.236188</v>
      </c>
      <c r="AG3102" s="179">
        <f>'ZE Download'!V529/1000</f>
        <v>18.446853999999998</v>
      </c>
      <c r="AH3102" s="179">
        <f>'ZE Download'!W529/1000</f>
        <v>191.44760399999998</v>
      </c>
      <c r="AI3102" s="28">
        <f t="shared" si="425"/>
        <v>0</v>
      </c>
      <c r="AJ3102" s="179">
        <f>'ZE Download'!X529/1000</f>
        <v>8.0461880000000008</v>
      </c>
      <c r="AK3102" s="179">
        <f t="shared" si="421"/>
        <v>0</v>
      </c>
      <c r="AL3102" s="35">
        <f>'ZE Download'!Y529/1000</f>
        <v>20.418812000000003</v>
      </c>
      <c r="AM3102" s="35">
        <f>'ZE Download'!AA529/1000</f>
        <v>120.41800000000001</v>
      </c>
      <c r="AN3102" s="28"/>
      <c r="AQ3102" s="24">
        <f t="shared" si="436"/>
        <v>2018.5012710000005</v>
      </c>
      <c r="AS3102" s="47">
        <f t="shared" si="411"/>
        <v>305.55</v>
      </c>
      <c r="AU3102" s="20">
        <f t="shared" si="435"/>
        <v>2324.0512710000007</v>
      </c>
      <c r="AW3102" s="20">
        <f t="shared" si="430"/>
        <v>-130.04079200000024</v>
      </c>
      <c r="AY3102">
        <v>50</v>
      </c>
    </row>
    <row r="3103" spans="1:51" x14ac:dyDescent="0.25">
      <c r="A3103" t="str">
        <f>VLOOKUP($B3103,'Cushing Balance'!$C$2:$E$500,3,TRUE)</f>
        <v>22018</v>
      </c>
      <c r="B3103" s="38">
        <v>43114</v>
      </c>
      <c r="C3103" s="32"/>
      <c r="D3103" s="136">
        <f>'ZE Download'!B530/1000</f>
        <v>405.21014600000001</v>
      </c>
      <c r="E3103" s="179">
        <f>'ZE Download'!C530/1000</f>
        <v>134.14627100000001</v>
      </c>
      <c r="F3103" s="179">
        <f>'ZE Download'!D530/1000</f>
        <v>428.33214600000002</v>
      </c>
      <c r="G3103" s="28"/>
      <c r="H3103" s="179">
        <f>'ZE Download'!E530/1000</f>
        <v>97.221354000000005</v>
      </c>
      <c r="I3103" s="179">
        <f>'ZE Download'!F530/1000</f>
        <v>28.797000000000001</v>
      </c>
      <c r="J3103" s="179">
        <f>'ZE Download'!G530/1000</f>
        <v>321.88220799999999</v>
      </c>
      <c r="K3103" s="179">
        <f>'ZE Download'!H530/1000</f>
        <v>61.709311999999997</v>
      </c>
      <c r="L3103" s="179">
        <f>'ZE Download'!I530/1000</f>
        <v>30.099271000000002</v>
      </c>
      <c r="M3103" s="180">
        <f t="shared" si="441"/>
        <v>226.93787499999999</v>
      </c>
      <c r="N3103" s="179">
        <f>'ZE Download'!K530/1000</f>
        <v>106.75568799999999</v>
      </c>
      <c r="O3103" s="179">
        <f>'ZE Download'!L530/1000</f>
        <v>40.918792000000003</v>
      </c>
      <c r="P3103" s="179">
        <f>'ZE Download'!M530/1000</f>
        <v>261.86231200000003</v>
      </c>
      <c r="Q3103" s="179">
        <f>'ZE Download'!N530/1000</f>
        <v>15.987500000000001</v>
      </c>
      <c r="R3103" s="179">
        <f>'ZE Download'!P530/1000</f>
        <v>0</v>
      </c>
      <c r="S3103" s="180">
        <f>'ZE Download'!J530/1000</f>
        <v>226.93787499999999</v>
      </c>
      <c r="T3103" s="180">
        <f>-'ZE Download'!Z530/1000</f>
        <v>0</v>
      </c>
      <c r="V3103" s="24">
        <f t="shared" si="433"/>
        <v>2159.8598750000001</v>
      </c>
      <c r="X3103" s="5">
        <f t="shared" si="437"/>
        <v>77.899999999999991</v>
      </c>
      <c r="Z3103" s="20">
        <f t="shared" si="434"/>
        <v>2237.7598750000002</v>
      </c>
      <c r="AA3103" s="59">
        <f t="shared" si="442"/>
        <v>43114</v>
      </c>
      <c r="AB3103" s="136">
        <f>'ZE Download'!Q530/1000</f>
        <v>135.77345800000001</v>
      </c>
      <c r="AC3103" s="179">
        <f>'ZE Download'!R530/1000</f>
        <v>303.49045799999999</v>
      </c>
      <c r="AD3103" s="179">
        <f>'ZE Download'!S530/1000</f>
        <v>459.47399999999999</v>
      </c>
      <c r="AE3103" s="179">
        <f>'ZE Download'!T530/1000</f>
        <v>505.53410400000001</v>
      </c>
      <c r="AF3103" s="179">
        <f>'ZE Download'!U530/1000</f>
        <v>236.15322899999998</v>
      </c>
      <c r="AG3103" s="179">
        <f>'ZE Download'!V530/1000</f>
        <v>9.1416249999999994</v>
      </c>
      <c r="AH3103" s="179">
        <f>'ZE Download'!W530/1000</f>
        <v>152.4325</v>
      </c>
      <c r="AI3103" s="28">
        <f t="shared" si="425"/>
        <v>0</v>
      </c>
      <c r="AJ3103" s="179">
        <f>'ZE Download'!X530/1000</f>
        <v>0.13908300000000001</v>
      </c>
      <c r="AK3103" s="179">
        <f t="shared" si="421"/>
        <v>0</v>
      </c>
      <c r="AL3103" s="35">
        <f>'ZE Download'!Y530/1000</f>
        <v>10.282708000000001</v>
      </c>
      <c r="AM3103" s="35">
        <f>'ZE Download'!AA530/1000</f>
        <v>120.889</v>
      </c>
      <c r="AN3103" s="28"/>
      <c r="AQ3103" s="24">
        <f t="shared" si="436"/>
        <v>1933.3101649999999</v>
      </c>
      <c r="AS3103" s="47">
        <f t="shared" si="411"/>
        <v>305.55</v>
      </c>
      <c r="AU3103" s="20">
        <f t="shared" si="435"/>
        <v>2238.8601650000001</v>
      </c>
      <c r="AW3103" s="20">
        <f t="shared" si="430"/>
        <v>48.899710000000141</v>
      </c>
      <c r="AY3103">
        <v>50</v>
      </c>
    </row>
    <row r="3104" spans="1:51" x14ac:dyDescent="0.25">
      <c r="A3104" t="str">
        <f>VLOOKUP($B3104,'Cushing Balance'!$C$2:$E$500,3,TRUE)</f>
        <v>22018</v>
      </c>
      <c r="B3104" s="38">
        <v>43115</v>
      </c>
      <c r="C3104" s="32"/>
      <c r="D3104" s="136">
        <f>'ZE Download'!B531/1000</f>
        <v>120.68625</v>
      </c>
      <c r="E3104" s="179">
        <f>'ZE Download'!C531/1000</f>
        <v>154.35718800000001</v>
      </c>
      <c r="F3104" s="179">
        <f>'ZE Download'!D531/1000</f>
        <v>429.81202100000002</v>
      </c>
      <c r="G3104" s="28"/>
      <c r="H3104" s="179">
        <f>'ZE Download'!E531/1000</f>
        <v>100.170688</v>
      </c>
      <c r="I3104" s="179">
        <f>'ZE Download'!F531/1000</f>
        <v>20.029229000000001</v>
      </c>
      <c r="J3104" s="179">
        <f>'ZE Download'!G531/1000</f>
        <v>328.16681199999999</v>
      </c>
      <c r="K3104" s="179">
        <f>'ZE Download'!H531/1000</f>
        <v>83.668750000000003</v>
      </c>
      <c r="L3104" s="179">
        <f>'ZE Download'!I531/1000</f>
        <v>30.240874999999999</v>
      </c>
      <c r="M3104" s="180">
        <f t="shared" si="441"/>
        <v>45.462479999999985</v>
      </c>
      <c r="N3104" s="179">
        <f>'ZE Download'!K531/1000</f>
        <v>98.867750000000001</v>
      </c>
      <c r="O3104" s="179">
        <f>'ZE Download'!L531/1000</f>
        <v>41.779311999999997</v>
      </c>
      <c r="P3104" s="179">
        <f>'ZE Download'!M531/1000</f>
        <v>137.57858300000001</v>
      </c>
      <c r="Q3104" s="179">
        <f>'ZE Download'!N531/1000</f>
        <v>15.363625000000001</v>
      </c>
      <c r="R3104" s="179">
        <f>'ZE Download'!P531/1000</f>
        <v>42.977021000000001</v>
      </c>
      <c r="S3104" s="180">
        <f>'ZE Download'!J531/1000</f>
        <v>147.70068799999999</v>
      </c>
      <c r="T3104" s="180">
        <f>-'ZE Download'!Z531/1000</f>
        <v>-102.238208</v>
      </c>
      <c r="V3104" s="24">
        <f t="shared" si="433"/>
        <v>1649.1605839999997</v>
      </c>
      <c r="X3104" s="5">
        <f t="shared" si="437"/>
        <v>77.899999999999991</v>
      </c>
      <c r="Z3104" s="20">
        <f t="shared" si="434"/>
        <v>1727.0605839999998</v>
      </c>
      <c r="AA3104" s="59">
        <f t="shared" si="442"/>
        <v>43115</v>
      </c>
      <c r="AB3104" s="136">
        <f>'ZE Download'!Q531/1000</f>
        <v>119.860354</v>
      </c>
      <c r="AC3104" s="179">
        <f>'ZE Download'!R531/1000</f>
        <v>334.10289599999999</v>
      </c>
      <c r="AD3104" s="179">
        <f>'ZE Download'!S531/1000</f>
        <v>459.47399999999999</v>
      </c>
      <c r="AE3104" s="179">
        <f>'ZE Download'!T531/1000</f>
        <v>611.96862499999997</v>
      </c>
      <c r="AF3104" s="179">
        <f>'ZE Download'!U531/1000</f>
        <v>228.97087500000001</v>
      </c>
      <c r="AG3104" s="179">
        <f>'ZE Download'!V531/1000</f>
        <v>0</v>
      </c>
      <c r="AH3104" s="179">
        <f>'ZE Download'!W531/1000</f>
        <v>153.34489600000001</v>
      </c>
      <c r="AI3104" s="28">
        <f t="shared" si="425"/>
        <v>0</v>
      </c>
      <c r="AJ3104" s="179">
        <f>'ZE Download'!X531/1000</f>
        <v>2.271E-3</v>
      </c>
      <c r="AK3104" s="179">
        <f t="shared" si="421"/>
        <v>0</v>
      </c>
      <c r="AL3104" s="35">
        <f>'ZE Download'!Y531/1000</f>
        <v>107.59185400000001</v>
      </c>
      <c r="AM3104" s="35">
        <f>'ZE Download'!AA531/1000</f>
        <v>121.11143799999999</v>
      </c>
      <c r="AN3104" s="28"/>
      <c r="AQ3104" s="24">
        <f t="shared" si="436"/>
        <v>2136.4272089999999</v>
      </c>
      <c r="AS3104" s="47">
        <f t="shared" si="411"/>
        <v>305.55</v>
      </c>
      <c r="AU3104" s="20">
        <f t="shared" si="435"/>
        <v>2441.9772090000001</v>
      </c>
      <c r="AW3104" s="20">
        <f t="shared" si="430"/>
        <v>-714.91662500000029</v>
      </c>
    </row>
    <row r="3105" spans="1:51" x14ac:dyDescent="0.25">
      <c r="A3105" t="str">
        <f>VLOOKUP($B3105,'Cushing Balance'!$C$2:$E$500,3,TRUE)</f>
        <v>22018</v>
      </c>
      <c r="B3105" s="38">
        <v>43116</v>
      </c>
      <c r="C3105" s="32"/>
      <c r="D3105" s="136">
        <f>'ZE Download'!B532/1000</f>
        <v>196.316</v>
      </c>
      <c r="E3105" s="179">
        <f>'ZE Download'!C532/1000</f>
        <v>167.897875</v>
      </c>
      <c r="F3105" s="179">
        <f>'ZE Download'!D532/1000</f>
        <v>291.89239600000002</v>
      </c>
      <c r="G3105" s="28"/>
      <c r="H3105" s="179">
        <f>'ZE Download'!E532/1000</f>
        <v>107.34308299999999</v>
      </c>
      <c r="I3105" s="179">
        <f>'ZE Download'!F532/1000</f>
        <v>58.738771</v>
      </c>
      <c r="J3105" s="179">
        <f>'ZE Download'!G532/1000</f>
        <v>296.84918800000003</v>
      </c>
      <c r="K3105" s="179">
        <f>'ZE Download'!H532/1000</f>
        <v>74.230917000000005</v>
      </c>
      <c r="L3105" s="179">
        <f>'ZE Download'!I532/1000</f>
        <v>28.003957999999997</v>
      </c>
      <c r="M3105" s="180">
        <f t="shared" si="441"/>
        <v>93.266958000000002</v>
      </c>
      <c r="N3105" s="179">
        <f>'ZE Download'!K532/1000</f>
        <v>94.229395999999994</v>
      </c>
      <c r="O3105" s="179">
        <f>'ZE Download'!L532/1000</f>
        <v>45.604458000000001</v>
      </c>
      <c r="P3105" s="179">
        <f>'ZE Download'!M532/1000</f>
        <v>156.33631199999999</v>
      </c>
      <c r="Q3105" s="179">
        <f>'ZE Download'!N532/1000</f>
        <v>14.356146000000001</v>
      </c>
      <c r="R3105" s="179">
        <f>'ZE Download'!P532/1000</f>
        <v>26.822020999999999</v>
      </c>
      <c r="S3105" s="180">
        <f>'ZE Download'!J532/1000</f>
        <v>93.266958000000002</v>
      </c>
      <c r="T3105" s="180">
        <f>-'ZE Download'!Z532/1000</f>
        <v>0</v>
      </c>
      <c r="V3105" s="24">
        <f t="shared" si="433"/>
        <v>1651.8874790000002</v>
      </c>
      <c r="X3105" s="5">
        <f t="shared" si="437"/>
        <v>77.899999999999991</v>
      </c>
      <c r="Z3105" s="20">
        <f t="shared" si="434"/>
        <v>1729.7874790000003</v>
      </c>
      <c r="AA3105" s="59">
        <f t="shared" si="442"/>
        <v>43116</v>
      </c>
      <c r="AB3105" s="136">
        <f>'ZE Download'!Q532/1000</f>
        <v>168.779562</v>
      </c>
      <c r="AC3105" s="179">
        <f>'ZE Download'!R532/1000</f>
        <v>338.14493800000002</v>
      </c>
      <c r="AD3105" s="179">
        <f>'ZE Download'!S532/1000</f>
        <v>392.48793800000004</v>
      </c>
      <c r="AE3105" s="179">
        <f>'ZE Download'!T532/1000</f>
        <v>591.70931200000007</v>
      </c>
      <c r="AF3105" s="179">
        <f>'ZE Download'!U532/1000</f>
        <v>237.59620800000002</v>
      </c>
      <c r="AG3105" s="179">
        <f>'ZE Download'!V532/1000</f>
        <v>0</v>
      </c>
      <c r="AH3105" s="179">
        <f>'ZE Download'!W532/1000</f>
        <v>141.88550000000001</v>
      </c>
      <c r="AI3105" s="28">
        <f t="shared" si="425"/>
        <v>0</v>
      </c>
      <c r="AJ3105" s="179">
        <f>'ZE Download'!X532/1000</f>
        <v>5.5333329999999998</v>
      </c>
      <c r="AK3105" s="179">
        <f t="shared" si="421"/>
        <v>0</v>
      </c>
      <c r="AL3105" s="35">
        <f>'ZE Download'!Y532/1000</f>
        <v>23.419167000000002</v>
      </c>
      <c r="AM3105" s="35">
        <f>'ZE Download'!AA532/1000</f>
        <v>125.085104</v>
      </c>
      <c r="AN3105" s="28"/>
      <c r="AQ3105" s="24">
        <f t="shared" si="436"/>
        <v>2024.6410620000004</v>
      </c>
      <c r="AS3105" s="47">
        <f t="shared" si="411"/>
        <v>305.55</v>
      </c>
      <c r="AU3105" s="20">
        <f t="shared" si="435"/>
        <v>2330.1910620000003</v>
      </c>
      <c r="AW3105" s="20">
        <f t="shared" si="430"/>
        <v>-600.40358300000003</v>
      </c>
    </row>
    <row r="3106" spans="1:51" x14ac:dyDescent="0.25">
      <c r="A3106" t="str">
        <f>VLOOKUP($B3106,'Cushing Balance'!$C$2:$E$500,3,TRUE)</f>
        <v>22018</v>
      </c>
      <c r="B3106" s="38">
        <v>43117</v>
      </c>
      <c r="C3106" s="32"/>
      <c r="D3106" s="136">
        <f>'ZE Download'!B533/1000</f>
        <v>329.363854</v>
      </c>
      <c r="E3106" s="179">
        <f>'ZE Download'!C533/1000</f>
        <v>175.52197899999999</v>
      </c>
      <c r="F3106" s="179">
        <f>'ZE Download'!D533/1000</f>
        <v>262.45216700000003</v>
      </c>
      <c r="G3106" s="28"/>
      <c r="H3106" s="179">
        <f>'ZE Download'!E533/1000</f>
        <v>108.883167</v>
      </c>
      <c r="I3106" s="179">
        <f>'ZE Download'!F533/1000</f>
        <v>25.379207999999998</v>
      </c>
      <c r="J3106" s="179">
        <f>'ZE Download'!G533/1000</f>
        <v>305.85233299999999</v>
      </c>
      <c r="K3106" s="179">
        <f>'ZE Download'!H533/1000</f>
        <v>75.909041999999999</v>
      </c>
      <c r="L3106" s="179">
        <f>'ZE Download'!I533/1000</f>
        <v>27.562479</v>
      </c>
      <c r="M3106" s="180">
        <f t="shared" si="441"/>
        <v>1.440646000000001</v>
      </c>
      <c r="N3106" s="179">
        <f>'ZE Download'!K533/1000</f>
        <v>66.623707999999993</v>
      </c>
      <c r="O3106" s="179">
        <f>'ZE Download'!L533/1000</f>
        <v>36.780895999999998</v>
      </c>
      <c r="P3106" s="179">
        <f>'ZE Download'!M533/1000</f>
        <v>244.51612499999999</v>
      </c>
      <c r="Q3106" s="179">
        <f>'ZE Download'!N533/1000</f>
        <v>13.336667</v>
      </c>
      <c r="R3106" s="179">
        <f>'ZE Download'!P533/1000</f>
        <v>39.355229000000001</v>
      </c>
      <c r="S3106" s="180">
        <f>'ZE Download'!J533/1000</f>
        <v>67.916895999999994</v>
      </c>
      <c r="T3106" s="180">
        <f>-'ZE Download'!Z533/1000</f>
        <v>-66.476249999999993</v>
      </c>
      <c r="V3106" s="24">
        <f t="shared" si="433"/>
        <v>1712.9774999999997</v>
      </c>
      <c r="X3106" s="5">
        <f t="shared" si="437"/>
        <v>77.899999999999991</v>
      </c>
      <c r="Z3106" s="20">
        <f t="shared" si="434"/>
        <v>1790.8774999999998</v>
      </c>
      <c r="AA3106" s="59">
        <f t="shared" si="442"/>
        <v>43117</v>
      </c>
      <c r="AB3106" s="136">
        <f>'ZE Download'!Q533/1000</f>
        <v>144.17735399999998</v>
      </c>
      <c r="AC3106" s="179">
        <f>'ZE Download'!R533/1000</f>
        <v>366.02139599999998</v>
      </c>
      <c r="AD3106" s="179">
        <f>'ZE Download'!S533/1000</f>
        <v>458.140062</v>
      </c>
      <c r="AE3106" s="179">
        <f>'ZE Download'!T533/1000</f>
        <v>592.94122900000002</v>
      </c>
      <c r="AF3106" s="179">
        <f>'ZE Download'!U533/1000</f>
        <v>239.57262499999999</v>
      </c>
      <c r="AG3106" s="179">
        <f>'ZE Download'!V533/1000</f>
        <v>9.6948749999999997</v>
      </c>
      <c r="AH3106" s="179">
        <f>'ZE Download'!W533/1000</f>
        <v>119.251667</v>
      </c>
      <c r="AI3106" s="28">
        <f t="shared" si="425"/>
        <v>0</v>
      </c>
      <c r="AJ3106" s="179">
        <f>'ZE Download'!X533/1000</f>
        <v>12.915478999999999</v>
      </c>
      <c r="AK3106" s="179">
        <f t="shared" si="421"/>
        <v>0</v>
      </c>
      <c r="AL3106" s="35">
        <f>'ZE Download'!Y533/1000</f>
        <v>0</v>
      </c>
      <c r="AM3106" s="35">
        <f>'ZE Download'!AA533/1000</f>
        <v>156.30814600000002</v>
      </c>
      <c r="AN3106" s="28"/>
      <c r="AQ3106" s="24">
        <f t="shared" si="436"/>
        <v>2099.022833</v>
      </c>
      <c r="AS3106" s="47">
        <f t="shared" si="411"/>
        <v>305.55</v>
      </c>
      <c r="AU3106" s="20">
        <f t="shared" si="435"/>
        <v>2404.5728330000002</v>
      </c>
      <c r="AW3106" s="20">
        <f t="shared" si="430"/>
        <v>-613.69533300000035</v>
      </c>
    </row>
    <row r="3107" spans="1:51" x14ac:dyDescent="0.25">
      <c r="A3107" t="str">
        <f>VLOOKUP($B3107,'Cushing Balance'!$C$2:$E$500,3,TRUE)</f>
        <v>22018</v>
      </c>
      <c r="B3107" s="38">
        <v>43118</v>
      </c>
      <c r="C3107" s="32"/>
      <c r="D3107" s="136">
        <f>'ZE Download'!B534/1000</f>
        <v>306.63827100000003</v>
      </c>
      <c r="E3107" s="179">
        <f>'ZE Download'!C534/1000</f>
        <v>155.64097899999999</v>
      </c>
      <c r="F3107" s="179">
        <f>'ZE Download'!D534/1000</f>
        <v>553.14014599999996</v>
      </c>
      <c r="G3107" s="28"/>
      <c r="H3107" s="179">
        <f>'ZE Download'!E534/1000</f>
        <v>124.835583</v>
      </c>
      <c r="I3107" s="179">
        <f>'ZE Download'!F534/1000</f>
        <v>40.543125000000003</v>
      </c>
      <c r="J3107" s="179">
        <f>'ZE Download'!G534/1000</f>
        <v>301.39989600000001</v>
      </c>
      <c r="K3107" s="179">
        <f>'ZE Download'!H534/1000</f>
        <v>71.225812000000005</v>
      </c>
      <c r="L3107" s="179">
        <f>'ZE Download'!I534/1000</f>
        <v>29.675812000000001</v>
      </c>
      <c r="M3107" s="180">
        <f t="shared" ref="M3107:M3108" si="443">S3107+T3107</f>
        <v>413.84110399999997</v>
      </c>
      <c r="N3107" s="179">
        <f>'ZE Download'!K534/1000</f>
        <v>104.697917</v>
      </c>
      <c r="O3107" s="179">
        <f>'ZE Download'!L534/1000</f>
        <v>49.732957999999996</v>
      </c>
      <c r="P3107" s="179">
        <f>'ZE Download'!M534/1000</f>
        <v>243.10079199999998</v>
      </c>
      <c r="Q3107" s="179">
        <f>'ZE Download'!N534/1000</f>
        <v>15.895875</v>
      </c>
      <c r="R3107" s="179">
        <f>'ZE Download'!P534/1000</f>
        <v>44.044770999999997</v>
      </c>
      <c r="S3107" s="180">
        <f>'ZE Download'!J534/1000</f>
        <v>413.84110399999997</v>
      </c>
      <c r="T3107" s="180">
        <f>-'ZE Download'!Z534/1000</f>
        <v>0</v>
      </c>
      <c r="V3107" s="24">
        <f t="shared" si="433"/>
        <v>2454.4130409999998</v>
      </c>
      <c r="X3107" s="5">
        <f t="shared" si="437"/>
        <v>77.899999999999991</v>
      </c>
      <c r="Z3107" s="20">
        <f t="shared" si="434"/>
        <v>2532.3130409999999</v>
      </c>
      <c r="AA3107" s="59">
        <f t="shared" si="442"/>
        <v>43118</v>
      </c>
      <c r="AB3107" s="136">
        <f>'ZE Download'!Q534/1000</f>
        <v>45.908875000000002</v>
      </c>
      <c r="AC3107" s="179">
        <f>'ZE Download'!R534/1000</f>
        <v>287.39027099999998</v>
      </c>
      <c r="AD3107" s="179">
        <f>'ZE Download'!S534/1000</f>
        <v>459.47399999999999</v>
      </c>
      <c r="AE3107" s="179">
        <f>'ZE Download'!T534/1000</f>
        <v>585.46124999999995</v>
      </c>
      <c r="AF3107" s="179">
        <f>'ZE Download'!U534/1000</f>
        <v>201.46297899999999</v>
      </c>
      <c r="AG3107" s="179">
        <f>'ZE Download'!V534/1000</f>
        <v>23.669082999999997</v>
      </c>
      <c r="AH3107" s="179">
        <f>'ZE Download'!W534/1000</f>
        <v>139.421854</v>
      </c>
      <c r="AI3107" s="28">
        <f t="shared" si="425"/>
        <v>0</v>
      </c>
      <c r="AJ3107" s="179">
        <f>'ZE Download'!X534/1000</f>
        <v>14.306333</v>
      </c>
      <c r="AK3107" s="179">
        <f t="shared" si="421"/>
        <v>0</v>
      </c>
      <c r="AL3107" s="35">
        <f>'ZE Download'!Y534/1000</f>
        <v>51.176375</v>
      </c>
      <c r="AM3107" s="35">
        <f>'ZE Download'!AA534/1000</f>
        <v>211.268021</v>
      </c>
      <c r="AN3107" s="28"/>
      <c r="AQ3107" s="24">
        <f t="shared" si="436"/>
        <v>2019.5390409999998</v>
      </c>
      <c r="AS3107" s="47">
        <f t="shared" si="411"/>
        <v>305.55</v>
      </c>
      <c r="AU3107" s="20">
        <f t="shared" si="435"/>
        <v>2325.0890409999997</v>
      </c>
      <c r="AW3107" s="20">
        <f t="shared" si="430"/>
        <v>207.22400000000016</v>
      </c>
    </row>
    <row r="3108" spans="1:51" x14ac:dyDescent="0.25">
      <c r="A3108" t="str">
        <f>VLOOKUP($B3108,'Cushing Balance'!$C$2:$E$500,3,TRUE)</f>
        <v>22018</v>
      </c>
      <c r="B3108" s="38">
        <v>43119</v>
      </c>
      <c r="C3108" s="32"/>
      <c r="D3108" s="136">
        <f>'ZE Download'!B535/1000</f>
        <v>64.748208000000005</v>
      </c>
      <c r="E3108" s="179">
        <f>'ZE Download'!C535/1000</f>
        <v>158.98260399999998</v>
      </c>
      <c r="F3108" s="179">
        <f>'ZE Download'!D535/1000</f>
        <v>498.07614599999999</v>
      </c>
      <c r="G3108" s="28"/>
      <c r="H3108" s="179">
        <f>'ZE Download'!E535/1000</f>
        <v>110.003333</v>
      </c>
      <c r="I3108" s="179">
        <f>'ZE Download'!F535/1000</f>
        <v>39.690249999999999</v>
      </c>
      <c r="J3108" s="179">
        <f>'ZE Download'!G535/1000</f>
        <v>307.22418800000003</v>
      </c>
      <c r="K3108" s="179">
        <f>'ZE Download'!H535/1000</f>
        <v>72.060167000000007</v>
      </c>
      <c r="L3108" s="179">
        <f>'ZE Download'!I535/1000</f>
        <v>30.002333</v>
      </c>
      <c r="M3108" s="180">
        <f t="shared" si="443"/>
        <v>417.73627099999999</v>
      </c>
      <c r="N3108" s="179">
        <f>'ZE Download'!K535/1000</f>
        <v>101.88933299999999</v>
      </c>
      <c r="O3108" s="179">
        <f>'ZE Download'!L535/1000</f>
        <v>42.134292000000002</v>
      </c>
      <c r="P3108" s="179">
        <f>'ZE Download'!M535/1000</f>
        <v>241.055229</v>
      </c>
      <c r="Q3108" s="179">
        <f>'ZE Download'!N535/1000</f>
        <v>14.124542</v>
      </c>
      <c r="R3108" s="179">
        <f>'ZE Download'!P535/1000</f>
        <v>0</v>
      </c>
      <c r="S3108" s="180">
        <f>'ZE Download'!J535/1000</f>
        <v>417.73627099999999</v>
      </c>
      <c r="T3108" s="180">
        <f>-'ZE Download'!Z535/1000</f>
        <v>0</v>
      </c>
      <c r="V3108" s="24">
        <f t="shared" si="433"/>
        <v>2097.7268960000001</v>
      </c>
      <c r="X3108" s="5">
        <f t="shared" si="437"/>
        <v>77.899999999999991</v>
      </c>
      <c r="Z3108" s="20">
        <f t="shared" si="434"/>
        <v>2175.6268960000002</v>
      </c>
      <c r="AA3108" s="59">
        <f t="shared" si="442"/>
        <v>43119</v>
      </c>
      <c r="AB3108" s="136">
        <f>'ZE Download'!Q535/1000</f>
        <v>162.19760399999998</v>
      </c>
      <c r="AC3108" s="179">
        <f>'ZE Download'!R535/1000</f>
        <v>268.11318800000004</v>
      </c>
      <c r="AD3108" s="179">
        <f>'ZE Download'!S535/1000</f>
        <v>455.41110399999997</v>
      </c>
      <c r="AE3108" s="179">
        <f>'ZE Download'!T535/1000</f>
        <v>583.07470799999999</v>
      </c>
      <c r="AF3108" s="179">
        <f>'ZE Download'!U535/1000</f>
        <v>223.56435399999998</v>
      </c>
      <c r="AG3108" s="179">
        <f>'ZE Download'!V535/1000</f>
        <v>23.486583</v>
      </c>
      <c r="AH3108" s="179">
        <f>'ZE Download'!W535/1000</f>
        <v>127.635667</v>
      </c>
      <c r="AI3108" s="28">
        <f t="shared" si="425"/>
        <v>0</v>
      </c>
      <c r="AJ3108" s="179">
        <f>'ZE Download'!X535/1000</f>
        <v>5.6862920000000008</v>
      </c>
      <c r="AK3108" s="179">
        <f t="shared" si="421"/>
        <v>0</v>
      </c>
      <c r="AL3108" s="35">
        <f>'ZE Download'!Y535/1000</f>
        <v>60.834000000000003</v>
      </c>
      <c r="AM3108" s="35">
        <f>'ZE Download'!AA535/1000</f>
        <v>210.63179199999999</v>
      </c>
      <c r="AN3108" s="28"/>
      <c r="AQ3108" s="24">
        <f t="shared" si="436"/>
        <v>2120.6352920000004</v>
      </c>
      <c r="AS3108" s="47">
        <f t="shared" si="411"/>
        <v>305.55</v>
      </c>
      <c r="AU3108" s="20">
        <f t="shared" si="435"/>
        <v>2426.1852920000006</v>
      </c>
      <c r="AW3108" s="20">
        <f t="shared" si="430"/>
        <v>-250.55839600000036</v>
      </c>
    </row>
    <row r="3109" spans="1:51" x14ac:dyDescent="0.25">
      <c r="A3109" t="str">
        <f>VLOOKUP($B3109,'Cushing Balance'!$C$2:$E$500,3,TRUE)</f>
        <v>32018</v>
      </c>
      <c r="B3109" s="38">
        <v>43120</v>
      </c>
      <c r="C3109" s="32"/>
      <c r="D3109" s="136">
        <f>'ZE Download'!B536/1000</f>
        <v>346.01308299999999</v>
      </c>
      <c r="E3109" s="179">
        <f>'ZE Download'!C536/1000</f>
        <v>134.13499999999999</v>
      </c>
      <c r="F3109" s="179">
        <f>'ZE Download'!D536/1000</f>
        <v>357.97818800000005</v>
      </c>
      <c r="G3109" s="28"/>
      <c r="H3109" s="179">
        <f>'ZE Download'!E536/1000</f>
        <v>113.651375</v>
      </c>
      <c r="I3109" s="179">
        <f>'ZE Download'!F536/1000</f>
        <v>15.813458000000001</v>
      </c>
      <c r="J3109" s="179">
        <f>'ZE Download'!G536/1000</f>
        <v>311.33487500000001</v>
      </c>
      <c r="K3109" s="179">
        <f>'ZE Download'!H536/1000</f>
        <v>67.103832999999995</v>
      </c>
      <c r="L3109" s="179">
        <f>'ZE Download'!I536/1000</f>
        <v>30.116896000000001</v>
      </c>
      <c r="M3109" s="180">
        <f t="shared" ref="M3109:M3112" si="444">S3109+T3109</f>
        <v>413.60370799999998</v>
      </c>
      <c r="N3109" s="179">
        <f>'ZE Download'!K536/1000</f>
        <v>103.301208</v>
      </c>
      <c r="O3109" s="179">
        <f>'ZE Download'!L536/1000</f>
        <v>49.454771000000001</v>
      </c>
      <c r="P3109" s="179">
        <f>'ZE Download'!M536/1000</f>
        <v>175.108396</v>
      </c>
      <c r="Q3109" s="179">
        <f>'ZE Download'!N536/1000</f>
        <v>9.0538959999999999</v>
      </c>
      <c r="R3109" s="179">
        <f>'ZE Download'!P536/1000</f>
        <v>0</v>
      </c>
      <c r="S3109" s="180">
        <f>'ZE Download'!J536/1000</f>
        <v>413.60370799999998</v>
      </c>
      <c r="T3109" s="180">
        <f>-'ZE Download'!Z536/1000</f>
        <v>0</v>
      </c>
      <c r="V3109" s="24">
        <f t="shared" si="433"/>
        <v>2126.6686869999999</v>
      </c>
      <c r="X3109" s="5">
        <f t="shared" si="437"/>
        <v>77.899999999999991</v>
      </c>
      <c r="Z3109" s="20">
        <f t="shared" si="434"/>
        <v>2204.568687</v>
      </c>
      <c r="AA3109" s="59">
        <f t="shared" ref="AA3109:AA3112" si="445">B3109</f>
        <v>43120</v>
      </c>
      <c r="AB3109" s="136">
        <f>'ZE Download'!Q536/1000</f>
        <v>164.90237500000001</v>
      </c>
      <c r="AC3109" s="179">
        <f>'ZE Download'!R536/1000</f>
        <v>99.707333000000006</v>
      </c>
      <c r="AD3109" s="179">
        <f>'ZE Download'!S536/1000</f>
        <v>459.47399999999999</v>
      </c>
      <c r="AE3109" s="179">
        <f>'ZE Download'!T536/1000</f>
        <v>568.78118799999993</v>
      </c>
      <c r="AF3109" s="179">
        <f>'ZE Download'!U536/1000</f>
        <v>235.212354</v>
      </c>
      <c r="AG3109" s="179">
        <f>'ZE Download'!V536/1000</f>
        <v>23.474083</v>
      </c>
      <c r="AH3109" s="179">
        <f>'ZE Download'!W536/1000</f>
        <v>144.448104</v>
      </c>
      <c r="AI3109" s="28">
        <f t="shared" si="425"/>
        <v>0</v>
      </c>
      <c r="AJ3109" s="179">
        <f>'ZE Download'!X536/1000</f>
        <v>1.2535830000000001</v>
      </c>
      <c r="AK3109" s="179">
        <f t="shared" si="421"/>
        <v>0</v>
      </c>
      <c r="AL3109" s="35">
        <f>'ZE Download'!Y536/1000</f>
        <v>51.040458000000001</v>
      </c>
      <c r="AM3109" s="35">
        <f>'ZE Download'!AA536/1000</f>
        <v>167.42227099999999</v>
      </c>
      <c r="AN3109" s="28"/>
      <c r="AQ3109" s="24">
        <f t="shared" si="436"/>
        <v>1915.715749</v>
      </c>
      <c r="AS3109" s="47">
        <f t="shared" si="411"/>
        <v>305.55</v>
      </c>
      <c r="AU3109" s="20">
        <f t="shared" si="435"/>
        <v>2221.2657490000001</v>
      </c>
      <c r="AW3109" s="20">
        <f t="shared" si="430"/>
        <v>-16.697062000000187</v>
      </c>
    </row>
    <row r="3110" spans="1:51" x14ac:dyDescent="0.25">
      <c r="A3110" t="str">
        <f>VLOOKUP($B3110,'Cushing Balance'!$C$2:$E$500,3,TRUE)</f>
        <v>32018</v>
      </c>
      <c r="B3110" s="38">
        <v>43121</v>
      </c>
      <c r="C3110" s="32"/>
      <c r="D3110" s="136">
        <f>'ZE Download'!B537/1000</f>
        <v>100.795917</v>
      </c>
      <c r="E3110" s="179">
        <f>'ZE Download'!C537/1000</f>
        <v>133.25912500000001</v>
      </c>
      <c r="F3110" s="179">
        <f>'ZE Download'!D537/1000</f>
        <v>410.09022899999997</v>
      </c>
      <c r="G3110" s="28"/>
      <c r="H3110" s="179">
        <f>'ZE Download'!E537/1000</f>
        <v>111.83737499999999</v>
      </c>
      <c r="I3110" s="179">
        <f>'ZE Download'!F537/1000</f>
        <v>31.004542000000001</v>
      </c>
      <c r="J3110" s="179">
        <f>'ZE Download'!G537/1000</f>
        <v>314.28018800000001</v>
      </c>
      <c r="K3110" s="179">
        <f>'ZE Download'!H537/1000</f>
        <v>69.804645999999991</v>
      </c>
      <c r="L3110" s="179">
        <f>'ZE Download'!I537/1000</f>
        <v>30.124417000000001</v>
      </c>
      <c r="M3110" s="180">
        <f t="shared" si="444"/>
        <v>325.32983300000001</v>
      </c>
      <c r="N3110" s="179">
        <f>'ZE Download'!K537/1000</f>
        <v>102.979792</v>
      </c>
      <c r="O3110" s="179">
        <f>'ZE Download'!L537/1000</f>
        <v>46.575938000000001</v>
      </c>
      <c r="P3110" s="179">
        <f>'ZE Download'!M537/1000</f>
        <v>131.51204199999998</v>
      </c>
      <c r="Q3110" s="179">
        <f>'ZE Download'!N537/1000</f>
        <v>9.7503539999999997</v>
      </c>
      <c r="R3110" s="179">
        <f>'ZE Download'!P537/1000</f>
        <v>0</v>
      </c>
      <c r="S3110" s="180">
        <f>'ZE Download'!J537/1000</f>
        <v>325.32983300000001</v>
      </c>
      <c r="T3110" s="180">
        <f>-'ZE Download'!Z537/1000</f>
        <v>0</v>
      </c>
      <c r="V3110" s="24">
        <f t="shared" si="433"/>
        <v>1817.3443980000002</v>
      </c>
      <c r="X3110" s="5">
        <f t="shared" si="437"/>
        <v>77.899999999999991</v>
      </c>
      <c r="Z3110" s="20">
        <f t="shared" si="434"/>
        <v>1895.2443980000003</v>
      </c>
      <c r="AA3110" s="59">
        <f t="shared" si="445"/>
        <v>43121</v>
      </c>
      <c r="AB3110" s="136">
        <f>'ZE Download'!Q537/1000</f>
        <v>159.482708</v>
      </c>
      <c r="AC3110" s="179">
        <f>'ZE Download'!R537/1000</f>
        <v>286.369979</v>
      </c>
      <c r="AD3110" s="179">
        <f>'ZE Download'!S537/1000</f>
        <v>459.47399999999999</v>
      </c>
      <c r="AE3110" s="179">
        <f>'ZE Download'!T537/1000</f>
        <v>569.45652099999995</v>
      </c>
      <c r="AF3110" s="179">
        <f>'ZE Download'!U537/1000</f>
        <v>210.47649999999999</v>
      </c>
      <c r="AG3110" s="179">
        <f>'ZE Download'!V537/1000</f>
        <v>22.796417000000002</v>
      </c>
      <c r="AH3110" s="179">
        <f>'ZE Download'!W537/1000</f>
        <v>140.355042</v>
      </c>
      <c r="AI3110" s="28">
        <f t="shared" si="425"/>
        <v>0</v>
      </c>
      <c r="AJ3110" s="179">
        <f>'ZE Download'!X537/1000</f>
        <v>0.89295799999999992</v>
      </c>
      <c r="AK3110" s="179">
        <f t="shared" si="421"/>
        <v>0</v>
      </c>
      <c r="AL3110" s="35">
        <f>'ZE Download'!Y537/1000</f>
        <v>0</v>
      </c>
      <c r="AM3110" s="35">
        <f>'ZE Download'!AA537/1000</f>
        <v>210.862188</v>
      </c>
      <c r="AN3110" s="28"/>
      <c r="AQ3110" s="24">
        <f t="shared" si="436"/>
        <v>2060.1663129999997</v>
      </c>
      <c r="AS3110" s="47">
        <f t="shared" si="411"/>
        <v>305.55</v>
      </c>
      <c r="AU3110" s="20">
        <f t="shared" si="435"/>
        <v>2365.7163129999999</v>
      </c>
      <c r="AW3110" s="20">
        <f t="shared" si="430"/>
        <v>-470.47191499999963</v>
      </c>
    </row>
    <row r="3111" spans="1:51" x14ac:dyDescent="0.25">
      <c r="A3111" t="str">
        <f>VLOOKUP($B3111,'Cushing Balance'!$C$2:$E$500,3,TRUE)</f>
        <v>32018</v>
      </c>
      <c r="B3111" s="38">
        <v>43122</v>
      </c>
      <c r="C3111" s="32"/>
      <c r="D3111" s="136">
        <f>'ZE Download'!B538/1000</f>
        <v>266.53020799999996</v>
      </c>
      <c r="E3111" s="179">
        <f>'ZE Download'!C538/1000</f>
        <v>120.753979</v>
      </c>
      <c r="F3111" s="179">
        <f>'ZE Download'!D538/1000</f>
        <v>380.25774999999999</v>
      </c>
      <c r="G3111" s="28"/>
      <c r="H3111" s="179">
        <f>'ZE Download'!E538/1000</f>
        <v>92.980292000000006</v>
      </c>
      <c r="I3111" s="179">
        <f>'ZE Download'!F538/1000</f>
        <v>36.489854000000001</v>
      </c>
      <c r="J3111" s="179">
        <f>'ZE Download'!G538/1000</f>
        <v>319.53589599999998</v>
      </c>
      <c r="K3111" s="179">
        <f>'ZE Download'!H538/1000</f>
        <v>71.226562000000001</v>
      </c>
      <c r="L3111" s="179">
        <f>'ZE Download'!I538/1000</f>
        <v>30.031624999999998</v>
      </c>
      <c r="M3111" s="180">
        <f t="shared" si="444"/>
        <v>148.525104</v>
      </c>
      <c r="N3111" s="179">
        <f>'ZE Download'!K538/1000</f>
        <v>101.37275</v>
      </c>
      <c r="O3111" s="179">
        <f>'ZE Download'!L538/1000</f>
        <v>34.556978999999998</v>
      </c>
      <c r="P3111" s="179">
        <f>'ZE Download'!M538/1000</f>
        <v>124.826792</v>
      </c>
      <c r="Q3111" s="179">
        <f>'ZE Download'!N538/1000</f>
        <v>13.786187999999999</v>
      </c>
      <c r="R3111" s="179">
        <f>'ZE Download'!P538/1000</f>
        <v>36.833271000000003</v>
      </c>
      <c r="S3111" s="180">
        <f>'ZE Download'!J538/1000</f>
        <v>148.525104</v>
      </c>
      <c r="T3111" s="180">
        <f>-'ZE Download'!Z538/1000</f>
        <v>0</v>
      </c>
      <c r="V3111" s="24">
        <f t="shared" si="433"/>
        <v>1777.7072500000002</v>
      </c>
      <c r="X3111" s="5">
        <f t="shared" si="437"/>
        <v>77.899999999999991</v>
      </c>
      <c r="Z3111" s="20">
        <f t="shared" si="434"/>
        <v>1855.6072500000002</v>
      </c>
      <c r="AA3111" s="59">
        <f t="shared" si="445"/>
        <v>43122</v>
      </c>
      <c r="AB3111" s="136">
        <f>'ZE Download'!Q538/1000</f>
        <v>155.24333300000001</v>
      </c>
      <c r="AC3111" s="179">
        <f>'ZE Download'!R538/1000</f>
        <v>353.69518800000003</v>
      </c>
      <c r="AD3111" s="179">
        <f>'ZE Download'!S538/1000</f>
        <v>407.76293800000002</v>
      </c>
      <c r="AE3111" s="179">
        <f>'ZE Download'!T538/1000</f>
        <v>588.57397900000001</v>
      </c>
      <c r="AF3111" s="179">
        <f>'ZE Download'!U538/1000</f>
        <v>227.39324999999999</v>
      </c>
      <c r="AG3111" s="179">
        <f>'ZE Download'!V538/1000</f>
        <v>23.433417000000002</v>
      </c>
      <c r="AH3111" s="179">
        <f>'ZE Download'!W538/1000</f>
        <v>140.16720800000002</v>
      </c>
      <c r="AI3111" s="28">
        <f t="shared" si="425"/>
        <v>0</v>
      </c>
      <c r="AJ3111" s="179">
        <f>'ZE Download'!X538/1000</f>
        <v>7.2198329999999995</v>
      </c>
      <c r="AK3111" s="179">
        <f t="shared" si="421"/>
        <v>0</v>
      </c>
      <c r="AL3111" s="35">
        <f>'ZE Download'!Y538/1000</f>
        <v>91.204104000000001</v>
      </c>
      <c r="AM3111" s="35">
        <f>'ZE Download'!AA538/1000</f>
        <v>209.08585399999998</v>
      </c>
      <c r="AN3111" s="28"/>
      <c r="AQ3111" s="24">
        <f t="shared" si="436"/>
        <v>2203.7791040000002</v>
      </c>
      <c r="AS3111" s="47">
        <f t="shared" si="411"/>
        <v>305.55</v>
      </c>
      <c r="AU3111" s="20">
        <f t="shared" si="435"/>
        <v>2509.3291040000004</v>
      </c>
      <c r="AW3111" s="20">
        <f t="shared" si="430"/>
        <v>-653.72185400000012</v>
      </c>
    </row>
    <row r="3112" spans="1:51" x14ac:dyDescent="0.25">
      <c r="A3112" t="str">
        <f>VLOOKUP($B3112,'Cushing Balance'!$C$2:$E$500,3,TRUE)</f>
        <v>32018</v>
      </c>
      <c r="B3112" s="38">
        <v>43123</v>
      </c>
      <c r="C3112" s="32"/>
      <c r="D3112" s="136">
        <f>'ZE Download'!B539/1000</f>
        <v>243.68535399999999</v>
      </c>
      <c r="E3112" s="179">
        <f>'ZE Download'!C539/1000</f>
        <v>82.818895999999995</v>
      </c>
      <c r="F3112" s="179">
        <f>'ZE Download'!D539/1000</f>
        <v>256.50475</v>
      </c>
      <c r="G3112" s="28"/>
      <c r="H3112" s="179">
        <f>'ZE Download'!E539/1000</f>
        <v>95.684792000000002</v>
      </c>
      <c r="I3112" s="179">
        <f>'ZE Download'!F539/1000</f>
        <v>8.6717710000000015</v>
      </c>
      <c r="J3112" s="179">
        <f>'ZE Download'!G539/1000</f>
        <v>330.29991699999999</v>
      </c>
      <c r="K3112" s="179">
        <f>'ZE Download'!H539/1000</f>
        <v>73.744937999999991</v>
      </c>
      <c r="L3112" s="179">
        <f>'ZE Download'!I539/1000</f>
        <v>29.874957999999999</v>
      </c>
      <c r="M3112" s="180">
        <f t="shared" si="444"/>
        <v>331.11435399999993</v>
      </c>
      <c r="N3112" s="179">
        <f>'ZE Download'!K539/1000</f>
        <v>66.211395999999993</v>
      </c>
      <c r="O3112" s="179">
        <f>'ZE Download'!L539/1000</f>
        <v>37.755561999999998</v>
      </c>
      <c r="P3112" s="179">
        <f>'ZE Download'!M539/1000</f>
        <v>180.509896</v>
      </c>
      <c r="Q3112" s="179">
        <f>'ZE Download'!N539/1000</f>
        <v>14.866896000000001</v>
      </c>
      <c r="R3112" s="179">
        <f>'ZE Download'!P539/1000</f>
        <v>73.913187999999991</v>
      </c>
      <c r="S3112" s="180">
        <f>'ZE Download'!J539/1000</f>
        <v>412.09383299999996</v>
      </c>
      <c r="T3112" s="180">
        <f>-'ZE Download'!Z539/1000</f>
        <v>-80.979479000000012</v>
      </c>
      <c r="V3112" s="24">
        <f t="shared" si="433"/>
        <v>1825.6566680000001</v>
      </c>
      <c r="X3112" s="5">
        <f t="shared" si="437"/>
        <v>77.899999999999991</v>
      </c>
      <c r="Z3112" s="20">
        <f t="shared" si="434"/>
        <v>1903.5566680000002</v>
      </c>
      <c r="AA3112" s="59">
        <f t="shared" si="445"/>
        <v>43123</v>
      </c>
      <c r="AB3112" s="136">
        <f>'ZE Download'!Q539/1000</f>
        <v>170.05129199999999</v>
      </c>
      <c r="AC3112" s="179">
        <f>'ZE Download'!R539/1000</f>
        <v>375.728521</v>
      </c>
      <c r="AD3112" s="179">
        <f>'ZE Download'!S539/1000</f>
        <v>459.47399999999999</v>
      </c>
      <c r="AE3112" s="179">
        <f>'ZE Download'!T539/1000</f>
        <v>564.95072900000002</v>
      </c>
      <c r="AF3112" s="179">
        <f>'ZE Download'!U539/1000</f>
        <v>233.41312500000001</v>
      </c>
      <c r="AG3112" s="179">
        <f>'ZE Download'!V539/1000</f>
        <v>23.196542000000001</v>
      </c>
      <c r="AH3112" s="179">
        <f>'ZE Download'!W539/1000</f>
        <v>141.71383300000002</v>
      </c>
      <c r="AI3112" s="28">
        <f t="shared" si="425"/>
        <v>0</v>
      </c>
      <c r="AJ3112" s="179">
        <f>'ZE Download'!X539/1000</f>
        <v>4.0605419999999999</v>
      </c>
      <c r="AK3112" s="179">
        <f t="shared" si="421"/>
        <v>0</v>
      </c>
      <c r="AL3112" s="35">
        <f>'ZE Download'!Y539/1000</f>
        <v>0</v>
      </c>
      <c r="AM3112" s="35">
        <f>'ZE Download'!AA539/1000</f>
        <v>163.061521</v>
      </c>
      <c r="AN3112" s="28"/>
      <c r="AQ3112" s="24">
        <f t="shared" si="436"/>
        <v>2135.6501049999997</v>
      </c>
      <c r="AS3112" s="47">
        <f t="shared" si="411"/>
        <v>305.55</v>
      </c>
      <c r="AU3112" s="20">
        <f t="shared" si="435"/>
        <v>2441.2001049999999</v>
      </c>
      <c r="AW3112" s="20">
        <f t="shared" si="430"/>
        <v>-487.64343699999972</v>
      </c>
      <c r="AY3112">
        <v>50</v>
      </c>
    </row>
    <row r="3113" spans="1:51" x14ac:dyDescent="0.25">
      <c r="A3113" t="str">
        <f>VLOOKUP($B3113,'Cushing Balance'!$C$2:$E$500,3,TRUE)</f>
        <v>32018</v>
      </c>
      <c r="B3113" s="38">
        <v>43124</v>
      </c>
      <c r="C3113" s="32"/>
      <c r="D3113" s="136">
        <f>'ZE Download'!B540/1000</f>
        <v>194.12647899999999</v>
      </c>
      <c r="E3113" s="179">
        <f>'ZE Download'!C540/1000</f>
        <v>149.66108300000002</v>
      </c>
      <c r="F3113" s="179">
        <f>'ZE Download'!D540/1000</f>
        <v>416.14150000000001</v>
      </c>
      <c r="G3113" s="28"/>
      <c r="H3113" s="179">
        <f>'ZE Download'!E540/1000</f>
        <v>90.603999999999999</v>
      </c>
      <c r="I3113" s="179">
        <f>'ZE Download'!F540/1000</f>
        <v>49.301000000000002</v>
      </c>
      <c r="J3113" s="179">
        <f>'ZE Download'!G540/1000</f>
        <v>318.44650000000001</v>
      </c>
      <c r="K3113" s="179">
        <f>'ZE Download'!H540/1000</f>
        <v>49.027667000000001</v>
      </c>
      <c r="L3113" s="179">
        <f>'ZE Download'!I540/1000</f>
        <v>29.803771000000001</v>
      </c>
      <c r="M3113" s="180">
        <f t="shared" ref="M3113:M3118" si="446">S3113+T3113</f>
        <v>365.03027100000003</v>
      </c>
      <c r="N3113" s="179">
        <f>'ZE Download'!K540/1000</f>
        <v>95.272125000000003</v>
      </c>
      <c r="O3113" s="179">
        <f>'ZE Download'!L540/1000</f>
        <v>43.664499999999997</v>
      </c>
      <c r="P3113" s="179">
        <f>'ZE Download'!M540/1000</f>
        <v>194.84860399999999</v>
      </c>
      <c r="Q3113" s="179">
        <f>'ZE Download'!N540/1000</f>
        <v>14.246708</v>
      </c>
      <c r="R3113" s="179">
        <f>'ZE Download'!P540/1000</f>
        <v>17.681812000000001</v>
      </c>
      <c r="S3113" s="180">
        <f>'ZE Download'!J540/1000</f>
        <v>365.03027100000003</v>
      </c>
      <c r="T3113" s="180">
        <f>-'ZE Download'!Z540/1000</f>
        <v>0</v>
      </c>
      <c r="V3113" s="24">
        <f t="shared" si="433"/>
        <v>2027.8560200000002</v>
      </c>
      <c r="X3113" s="5">
        <f t="shared" si="437"/>
        <v>77.899999999999991</v>
      </c>
      <c r="Z3113" s="20">
        <f t="shared" si="434"/>
        <v>2105.7560200000003</v>
      </c>
      <c r="AA3113" s="59">
        <f t="shared" si="428"/>
        <v>43124</v>
      </c>
      <c r="AB3113" s="136">
        <f>'ZE Download'!Q540/1000</f>
        <v>150.417146</v>
      </c>
      <c r="AC3113" s="179">
        <f>'ZE Download'!R540/1000</f>
        <v>345.01804200000004</v>
      </c>
      <c r="AD3113" s="179">
        <f>'ZE Download'!S540/1000</f>
        <v>459.47399999999999</v>
      </c>
      <c r="AE3113" s="179">
        <f>'ZE Download'!T540/1000</f>
        <v>558.02168799999993</v>
      </c>
      <c r="AF3113" s="179">
        <f>'ZE Download'!U540/1000</f>
        <v>235.213167</v>
      </c>
      <c r="AG3113" s="179">
        <f>'ZE Download'!V540/1000</f>
        <v>21.582729</v>
      </c>
      <c r="AH3113" s="179">
        <f>'ZE Download'!W540/1000</f>
        <v>175.32289600000001</v>
      </c>
      <c r="AI3113" s="28">
        <f t="shared" si="425"/>
        <v>0</v>
      </c>
      <c r="AJ3113" s="179">
        <f>'ZE Download'!X540/1000</f>
        <v>0.205458</v>
      </c>
      <c r="AK3113" s="179">
        <f t="shared" si="421"/>
        <v>0</v>
      </c>
      <c r="AL3113" s="35">
        <f>'ZE Download'!Y540/1000</f>
        <v>0</v>
      </c>
      <c r="AM3113" s="35">
        <f>'ZE Download'!AA540/1000</f>
        <v>155.67445800000002</v>
      </c>
      <c r="AN3113" s="28"/>
      <c r="AQ3113" s="24">
        <f t="shared" si="436"/>
        <v>2100.9295839999995</v>
      </c>
      <c r="AS3113" s="47">
        <f t="shared" si="411"/>
        <v>305.55</v>
      </c>
      <c r="AU3113" s="20">
        <f t="shared" si="435"/>
        <v>2406.4795839999997</v>
      </c>
      <c r="AW3113" s="20">
        <f t="shared" si="430"/>
        <v>-250.72356399999944</v>
      </c>
      <c r="AY3113">
        <v>50</v>
      </c>
    </row>
    <row r="3114" spans="1:51" x14ac:dyDescent="0.25">
      <c r="A3114" t="str">
        <f>VLOOKUP($B3114,'Cushing Balance'!$C$2:$E$500,3,TRUE)</f>
        <v>32018</v>
      </c>
      <c r="B3114" s="38">
        <v>43125</v>
      </c>
      <c r="C3114" s="32"/>
      <c r="D3114" s="136">
        <f>'ZE Download'!B541/1000</f>
        <v>11.652583</v>
      </c>
      <c r="E3114" s="179">
        <f>'ZE Download'!C541/1000</f>
        <v>175.652646</v>
      </c>
      <c r="F3114" s="179">
        <f>'ZE Download'!D541/1000</f>
        <v>413.38683299999997</v>
      </c>
      <c r="G3114" s="28"/>
      <c r="H3114" s="179">
        <f>'ZE Download'!E541/1000</f>
        <v>122.56079200000001</v>
      </c>
      <c r="I3114" s="179">
        <f>'ZE Download'!F541/1000</f>
        <v>35.051479</v>
      </c>
      <c r="J3114" s="179">
        <f>'ZE Download'!G541/1000</f>
        <v>275.647854</v>
      </c>
      <c r="K3114" s="179">
        <f>'ZE Download'!H541/1000</f>
        <v>58.220938000000004</v>
      </c>
      <c r="L3114" s="179">
        <f>'ZE Download'!I541/1000</f>
        <v>30.113375000000001</v>
      </c>
      <c r="M3114" s="180">
        <f t="shared" si="446"/>
        <v>246.77810399999998</v>
      </c>
      <c r="N3114" s="179">
        <f>'ZE Download'!K541/1000</f>
        <v>107.13210400000001</v>
      </c>
      <c r="O3114" s="179">
        <f>'ZE Download'!L541/1000</f>
        <v>46.608728999999997</v>
      </c>
      <c r="P3114" s="179">
        <f>'ZE Download'!M541/1000</f>
        <v>129.460812</v>
      </c>
      <c r="Q3114" s="179">
        <f>'ZE Download'!N541/1000</f>
        <v>14.192708</v>
      </c>
      <c r="R3114" s="179">
        <f>'ZE Download'!P541/1000</f>
        <v>0</v>
      </c>
      <c r="S3114" s="180">
        <f>'ZE Download'!J541/1000</f>
        <v>246.77810399999998</v>
      </c>
      <c r="T3114" s="180">
        <f>-'ZE Download'!Z541/1000</f>
        <v>0</v>
      </c>
      <c r="V3114" s="24">
        <f t="shared" si="433"/>
        <v>1666.4589569999998</v>
      </c>
      <c r="X3114" s="5">
        <f t="shared" si="437"/>
        <v>77.899999999999991</v>
      </c>
      <c r="Z3114" s="20">
        <f t="shared" si="434"/>
        <v>1744.3589569999999</v>
      </c>
      <c r="AA3114" s="59">
        <f t="shared" si="428"/>
        <v>43125</v>
      </c>
      <c r="AB3114" s="136">
        <f>'ZE Download'!Q541/1000</f>
        <v>145.835812</v>
      </c>
      <c r="AC3114" s="179">
        <f>'ZE Download'!R541/1000</f>
        <v>333.45685399999996</v>
      </c>
      <c r="AD3114" s="179">
        <f>'ZE Download'!S541/1000</f>
        <v>459.06035400000002</v>
      </c>
      <c r="AE3114" s="179">
        <f>'ZE Download'!T541/1000</f>
        <v>251.87552100000002</v>
      </c>
      <c r="AF3114" s="179">
        <f>'ZE Download'!U541/1000</f>
        <v>228.794521</v>
      </c>
      <c r="AG3114" s="179">
        <f>'ZE Download'!V541/1000</f>
        <v>23.604875</v>
      </c>
      <c r="AH3114" s="179">
        <f>'ZE Download'!W541/1000</f>
        <v>175.18116699999999</v>
      </c>
      <c r="AI3114" s="28">
        <f t="shared" si="425"/>
        <v>0</v>
      </c>
      <c r="AJ3114" s="179">
        <f>'ZE Download'!X541/1000</f>
        <v>4.117083</v>
      </c>
      <c r="AK3114" s="179">
        <f t="shared" si="421"/>
        <v>0</v>
      </c>
      <c r="AL3114" s="35">
        <f>'ZE Download'!Y541/1000</f>
        <v>59.324417000000004</v>
      </c>
      <c r="AM3114" s="35">
        <f>'ZE Download'!AA541/1000</f>
        <v>131.59131200000002</v>
      </c>
      <c r="AN3114" s="28"/>
      <c r="AQ3114" s="24">
        <f t="shared" si="436"/>
        <v>1812.8419160000001</v>
      </c>
      <c r="AS3114" s="47">
        <f t="shared" si="411"/>
        <v>305.55</v>
      </c>
      <c r="AU3114" s="20">
        <f t="shared" si="435"/>
        <v>2118.391916</v>
      </c>
      <c r="AW3114" s="20">
        <f t="shared" si="430"/>
        <v>-324.03295900000012</v>
      </c>
      <c r="AY3114">
        <v>50</v>
      </c>
    </row>
    <row r="3115" spans="1:51" x14ac:dyDescent="0.25">
      <c r="A3115" t="str">
        <f>VLOOKUP($B3115,'Cushing Balance'!$C$2:$E$500,3,TRUE)</f>
        <v>32018</v>
      </c>
      <c r="B3115" s="38">
        <v>43126</v>
      </c>
      <c r="C3115" s="32"/>
      <c r="D3115" s="136">
        <f>'ZE Download'!B542/1000</f>
        <v>284.95906199999996</v>
      </c>
      <c r="E3115" s="179">
        <f>'ZE Download'!C542/1000</f>
        <v>174.68895800000001</v>
      </c>
      <c r="F3115" s="179">
        <f>'ZE Download'!D542/1000</f>
        <v>360.64181199999996</v>
      </c>
      <c r="G3115" s="28"/>
      <c r="H3115" s="179">
        <f>'ZE Download'!E542/1000</f>
        <v>94.28043799999999</v>
      </c>
      <c r="I3115" s="179">
        <f>'ZE Download'!F542/1000</f>
        <v>30.333728999999998</v>
      </c>
      <c r="J3115" s="179">
        <f>'ZE Download'!G542/1000</f>
        <v>293.005583</v>
      </c>
      <c r="K3115" s="179">
        <f>'ZE Download'!H542/1000</f>
        <v>66.598187999999993</v>
      </c>
      <c r="L3115" s="179">
        <f>'ZE Download'!I542/1000</f>
        <v>30.180457999999998</v>
      </c>
      <c r="M3115" s="180">
        <f t="shared" si="446"/>
        <v>233.43133300000002</v>
      </c>
      <c r="N3115" s="179">
        <f>'ZE Download'!K542/1000</f>
        <v>83.627645999999999</v>
      </c>
      <c r="O3115" s="179">
        <f>'ZE Download'!L542/1000</f>
        <v>47.425395999999999</v>
      </c>
      <c r="P3115" s="179">
        <f>'ZE Download'!M542/1000</f>
        <v>174.281396</v>
      </c>
      <c r="Q3115" s="179">
        <f>'ZE Download'!N542/1000</f>
        <v>13.482479</v>
      </c>
      <c r="R3115" s="179">
        <f>'ZE Download'!P542/1000</f>
        <v>0</v>
      </c>
      <c r="S3115" s="180">
        <f>'ZE Download'!J542/1000</f>
        <v>233.43133300000002</v>
      </c>
      <c r="T3115" s="180">
        <f>-'ZE Download'!Z542/1000</f>
        <v>0</v>
      </c>
      <c r="V3115" s="24">
        <f t="shared" si="433"/>
        <v>1886.9364779999999</v>
      </c>
      <c r="X3115" s="5">
        <f t="shared" si="437"/>
        <v>77.899999999999991</v>
      </c>
      <c r="Z3115" s="20">
        <f t="shared" si="434"/>
        <v>1964.8364779999999</v>
      </c>
      <c r="AA3115" s="59">
        <f t="shared" si="428"/>
        <v>43126</v>
      </c>
      <c r="AB3115" s="136">
        <f>'ZE Download'!Q542/1000</f>
        <v>147.84966699999998</v>
      </c>
      <c r="AC3115" s="179">
        <f>'ZE Download'!R542/1000</f>
        <v>338.17295799999999</v>
      </c>
      <c r="AD3115" s="179">
        <f>'ZE Download'!S542/1000</f>
        <v>459.42966699999999</v>
      </c>
      <c r="AE3115" s="179">
        <f>'ZE Download'!T542/1000</f>
        <v>563.54427099999998</v>
      </c>
      <c r="AF3115" s="179">
        <f>'ZE Download'!U542/1000</f>
        <v>232.327979</v>
      </c>
      <c r="AG3115" s="179">
        <f>'ZE Download'!V542/1000</f>
        <v>21.934667000000001</v>
      </c>
      <c r="AH3115" s="179">
        <f>'ZE Download'!W542/1000</f>
        <v>157.25029199999997</v>
      </c>
      <c r="AI3115" s="28">
        <f t="shared" si="425"/>
        <v>0</v>
      </c>
      <c r="AJ3115" s="179">
        <f>'ZE Download'!X542/1000</f>
        <v>15.640625</v>
      </c>
      <c r="AK3115" s="179">
        <f t="shared" si="421"/>
        <v>0</v>
      </c>
      <c r="AL3115" s="35">
        <f>'ZE Download'!Y542/1000</f>
        <v>0</v>
      </c>
      <c r="AM3115" s="35">
        <f>'ZE Download'!AA542/1000</f>
        <v>145.87147899999999</v>
      </c>
      <c r="AN3115" s="28"/>
      <c r="AQ3115" s="24">
        <f t="shared" si="436"/>
        <v>2082.0216049999999</v>
      </c>
      <c r="AS3115" s="47">
        <f t="shared" si="411"/>
        <v>305.55</v>
      </c>
      <c r="AU3115" s="20">
        <f t="shared" si="435"/>
        <v>2387.5716050000001</v>
      </c>
      <c r="AW3115" s="20">
        <f t="shared" si="430"/>
        <v>-372.73512700000015</v>
      </c>
      <c r="AY3115">
        <v>50</v>
      </c>
    </row>
    <row r="3116" spans="1:51" x14ac:dyDescent="0.25">
      <c r="A3116" t="str">
        <f>VLOOKUP($B3116,'Cushing Balance'!$C$2:$E$500,3,TRUE)</f>
        <v>42018</v>
      </c>
      <c r="B3116" s="38">
        <v>43127</v>
      </c>
      <c r="C3116" s="32"/>
      <c r="D3116" s="136">
        <f>'ZE Download'!B543/1000</f>
        <v>249.094854</v>
      </c>
      <c r="E3116" s="179">
        <f>'ZE Download'!C543/1000</f>
        <v>183.66262499999999</v>
      </c>
      <c r="F3116" s="179">
        <f>'ZE Download'!D543/1000</f>
        <v>423.06295799999998</v>
      </c>
      <c r="G3116" s="28"/>
      <c r="H3116" s="179">
        <f>'ZE Download'!E543/1000</f>
        <v>93.928457999999992</v>
      </c>
      <c r="I3116" s="179">
        <f>'ZE Download'!F543/1000</f>
        <v>40.22475</v>
      </c>
      <c r="J3116" s="179">
        <f>'ZE Download'!G543/1000</f>
        <v>323.273167</v>
      </c>
      <c r="K3116" s="179">
        <f>'ZE Download'!H543/1000</f>
        <v>68.40985400000001</v>
      </c>
      <c r="L3116" s="179">
        <f>'ZE Download'!I543/1000</f>
        <v>30.011521000000002</v>
      </c>
      <c r="M3116" s="180">
        <f t="shared" si="446"/>
        <v>189.26931200000001</v>
      </c>
      <c r="N3116" s="179">
        <f>'ZE Download'!K543/1000</f>
        <v>100.55387500000001</v>
      </c>
      <c r="O3116" s="179">
        <f>'ZE Download'!L543/1000</f>
        <v>46.967979</v>
      </c>
      <c r="P3116" s="179">
        <f>'ZE Download'!M543/1000</f>
        <v>274.560833</v>
      </c>
      <c r="Q3116" s="179">
        <f>'ZE Download'!N543/1000</f>
        <v>13.52825</v>
      </c>
      <c r="R3116" s="179">
        <f>'ZE Download'!P543/1000</f>
        <v>0</v>
      </c>
      <c r="S3116" s="180">
        <f>'ZE Download'!J543/1000</f>
        <v>189.26931200000001</v>
      </c>
      <c r="T3116" s="180">
        <f>-'ZE Download'!Z543/1000</f>
        <v>0</v>
      </c>
      <c r="V3116" s="24">
        <f t="shared" si="433"/>
        <v>2036.5484359999998</v>
      </c>
      <c r="X3116" s="5">
        <f t="shared" si="437"/>
        <v>77.899999999999991</v>
      </c>
      <c r="Z3116" s="20">
        <f t="shared" si="434"/>
        <v>2114.4484359999997</v>
      </c>
      <c r="AA3116" s="59">
        <f t="shared" si="428"/>
        <v>43127</v>
      </c>
      <c r="AB3116" s="136">
        <f>'ZE Download'!Q543/1000</f>
        <v>155.95337499999999</v>
      </c>
      <c r="AC3116" s="179">
        <f>'ZE Download'!R543/1000</f>
        <v>326.47008299999999</v>
      </c>
      <c r="AD3116" s="179">
        <f>'ZE Download'!S543/1000</f>
        <v>458.85887500000001</v>
      </c>
      <c r="AE3116" s="179">
        <f>'ZE Download'!T543/1000</f>
        <v>601.42345799999998</v>
      </c>
      <c r="AF3116" s="179">
        <f>'ZE Download'!U543/1000</f>
        <v>231.21393799999998</v>
      </c>
      <c r="AG3116" s="179">
        <f>'ZE Download'!V543/1000</f>
        <v>20.896708</v>
      </c>
      <c r="AH3116" s="179">
        <f>'ZE Download'!W543/1000</f>
        <v>161.55785399999999</v>
      </c>
      <c r="AI3116" s="28">
        <f t="shared" si="425"/>
        <v>0</v>
      </c>
      <c r="AJ3116" s="179">
        <f>'ZE Download'!X543/1000</f>
        <v>14.888438000000001</v>
      </c>
      <c r="AK3116" s="179">
        <f t="shared" si="421"/>
        <v>0</v>
      </c>
      <c r="AL3116" s="35">
        <f>'ZE Download'!Y543/1000</f>
        <v>78.667917000000003</v>
      </c>
      <c r="AM3116" s="35">
        <f>'ZE Download'!AA543/1000</f>
        <v>157.41333300000002</v>
      </c>
      <c r="AN3116" s="28"/>
      <c r="AQ3116" s="24">
        <f t="shared" si="436"/>
        <v>2207.3439789999998</v>
      </c>
      <c r="AS3116" s="47">
        <f t="shared" si="411"/>
        <v>305.55</v>
      </c>
      <c r="AU3116" s="20">
        <f t="shared" si="435"/>
        <v>2512.8939789999999</v>
      </c>
      <c r="AW3116" s="20">
        <f t="shared" si="430"/>
        <v>-498.44554300000027</v>
      </c>
      <c r="AY3116">
        <v>-100</v>
      </c>
    </row>
    <row r="3117" spans="1:51" x14ac:dyDescent="0.25">
      <c r="A3117" t="str">
        <f>VLOOKUP($B3117,'Cushing Balance'!$C$2:$E$500,3,TRUE)</f>
        <v>42018</v>
      </c>
      <c r="B3117" s="38">
        <v>43128</v>
      </c>
      <c r="C3117" s="32"/>
      <c r="D3117" s="136">
        <f>'ZE Download'!B544/1000</f>
        <v>131.59297899999999</v>
      </c>
      <c r="E3117" s="179">
        <f>'ZE Download'!C544/1000</f>
        <v>189.891312</v>
      </c>
      <c r="F3117" s="179">
        <f>'ZE Download'!D544/1000</f>
        <v>418.22366700000003</v>
      </c>
      <c r="G3117" s="28"/>
      <c r="H3117" s="179">
        <f>'ZE Download'!E544/1000</f>
        <v>96.45468799999999</v>
      </c>
      <c r="I3117" s="179">
        <f>'ZE Download'!F544/1000</f>
        <v>25.541604</v>
      </c>
      <c r="J3117" s="179">
        <f>'ZE Download'!G544/1000</f>
        <v>322.33966700000002</v>
      </c>
      <c r="K3117" s="179">
        <f>'ZE Download'!H544/1000</f>
        <v>87.430582999999999</v>
      </c>
      <c r="L3117" s="179">
        <f>'ZE Download'!I544/1000</f>
        <v>30.221582999999999</v>
      </c>
      <c r="M3117" s="180">
        <f t="shared" si="446"/>
        <v>259.70875000000001</v>
      </c>
      <c r="N3117" s="179">
        <f>'ZE Download'!K544/1000</f>
        <v>114.90091700000001</v>
      </c>
      <c r="O3117" s="179">
        <f>'ZE Download'!L544/1000</f>
        <v>46.906021000000003</v>
      </c>
      <c r="P3117" s="179">
        <f>'ZE Download'!M544/1000</f>
        <v>215.15939600000002</v>
      </c>
      <c r="Q3117" s="179">
        <f>'ZE Download'!N544/1000</f>
        <v>15.608229</v>
      </c>
      <c r="R3117" s="179">
        <f>'ZE Download'!P544/1000</f>
        <v>42.114582999999996</v>
      </c>
      <c r="S3117" s="180">
        <f>'ZE Download'!J544/1000</f>
        <v>259.70875000000001</v>
      </c>
      <c r="T3117" s="180">
        <f>-'ZE Download'!Z544/1000</f>
        <v>0</v>
      </c>
      <c r="V3117" s="24">
        <f t="shared" si="433"/>
        <v>1996.093979</v>
      </c>
      <c r="X3117" s="5">
        <f t="shared" si="437"/>
        <v>77.899999999999991</v>
      </c>
      <c r="Z3117" s="20">
        <f t="shared" si="434"/>
        <v>2073.9939789999999</v>
      </c>
      <c r="AA3117" s="59">
        <f t="shared" si="428"/>
        <v>43128</v>
      </c>
      <c r="AB3117" s="136">
        <f>'ZE Download'!Q544/1000</f>
        <v>168.905542</v>
      </c>
      <c r="AC3117" s="179">
        <f>'ZE Download'!R544/1000</f>
        <v>326.12854200000004</v>
      </c>
      <c r="AD3117" s="179">
        <f>'ZE Download'!S544/1000</f>
        <v>454.25799999999998</v>
      </c>
      <c r="AE3117" s="179">
        <f>'ZE Download'!T544/1000</f>
        <v>577.10131200000001</v>
      </c>
      <c r="AF3117" s="179">
        <f>'ZE Download'!U544/1000</f>
        <v>188.150958</v>
      </c>
      <c r="AG3117" s="179">
        <f>'ZE Download'!V544/1000</f>
        <v>23.652896000000002</v>
      </c>
      <c r="AH3117" s="179">
        <f>'ZE Download'!W544/1000</f>
        <v>154.26666699999998</v>
      </c>
      <c r="AI3117" s="28">
        <f t="shared" si="425"/>
        <v>0</v>
      </c>
      <c r="AJ3117" s="179">
        <f>'ZE Download'!X544/1000</f>
        <v>16.564271000000002</v>
      </c>
      <c r="AK3117" s="179">
        <f t="shared" si="421"/>
        <v>0</v>
      </c>
      <c r="AL3117" s="35">
        <f>'ZE Download'!Y544/1000</f>
        <v>0</v>
      </c>
      <c r="AM3117" s="35">
        <f>'ZE Download'!AA544/1000</f>
        <v>164.36250000000001</v>
      </c>
      <c r="AN3117" s="28"/>
      <c r="AQ3117" s="24">
        <f t="shared" si="436"/>
        <v>2073.390688</v>
      </c>
      <c r="AS3117" s="47">
        <f t="shared" si="411"/>
        <v>305.55</v>
      </c>
      <c r="AU3117" s="20">
        <f t="shared" si="435"/>
        <v>2378.9406880000001</v>
      </c>
      <c r="AW3117" s="20">
        <f t="shared" si="430"/>
        <v>-404.94670900000028</v>
      </c>
      <c r="AY3117" s="58">
        <v>-100</v>
      </c>
    </row>
    <row r="3118" spans="1:51" x14ac:dyDescent="0.25">
      <c r="A3118" t="str">
        <f>VLOOKUP($B3118,'Cushing Balance'!$C$2:$E$500,3,TRUE)</f>
        <v>42018</v>
      </c>
      <c r="B3118" s="38">
        <v>43129</v>
      </c>
      <c r="C3118" s="32"/>
      <c r="D3118" s="136">
        <f>'ZE Download'!B545/1000</f>
        <v>299.364396</v>
      </c>
      <c r="E3118" s="179">
        <f>'ZE Download'!C545/1000</f>
        <v>191.40383300000002</v>
      </c>
      <c r="F3118" s="179">
        <f>'ZE Download'!D545/1000</f>
        <v>413.29958299999998</v>
      </c>
      <c r="G3118" s="28"/>
      <c r="H3118" s="179">
        <f>'ZE Download'!E545/1000</f>
        <v>95.627270999999993</v>
      </c>
      <c r="I3118" s="179">
        <f>'ZE Download'!F545/1000</f>
        <v>36.570082999999997</v>
      </c>
      <c r="J3118" s="179">
        <f>'ZE Download'!G545/1000</f>
        <v>321.32614599999999</v>
      </c>
      <c r="K3118" s="179">
        <f>'ZE Download'!H545/1000</f>
        <v>49.631603999999996</v>
      </c>
      <c r="L3118" s="179">
        <f>'ZE Download'!I545/1000</f>
        <v>29.307292</v>
      </c>
      <c r="M3118" s="180">
        <f t="shared" si="446"/>
        <v>246.65558300000001</v>
      </c>
      <c r="N3118" s="179">
        <f>'ZE Download'!K545/1000</f>
        <v>111.453958</v>
      </c>
      <c r="O3118" s="179">
        <f>'ZE Download'!L545/1000</f>
        <v>44.243061999999995</v>
      </c>
      <c r="P3118" s="179">
        <f>'ZE Download'!M545/1000</f>
        <v>155.87731200000002</v>
      </c>
      <c r="Q3118" s="179">
        <f>'ZE Download'!N545/1000</f>
        <v>15.660875000000001</v>
      </c>
      <c r="R3118" s="179">
        <f>'ZE Download'!P545/1000</f>
        <v>58.787811999999995</v>
      </c>
      <c r="S3118" s="180">
        <f>'ZE Download'!J545/1000</f>
        <v>246.65558300000001</v>
      </c>
      <c r="T3118" s="180">
        <f>-'ZE Download'!Z545/1000</f>
        <v>0</v>
      </c>
      <c r="V3118" s="24">
        <f t="shared" si="433"/>
        <v>2069.2088100000001</v>
      </c>
      <c r="X3118" s="5">
        <f t="shared" si="437"/>
        <v>77.899999999999991</v>
      </c>
      <c r="Z3118" s="20">
        <f t="shared" si="434"/>
        <v>2147.1088100000002</v>
      </c>
      <c r="AA3118" s="59">
        <f t="shared" si="428"/>
        <v>43129</v>
      </c>
      <c r="AB3118" s="136">
        <f>'ZE Download'!Q545/1000</f>
        <v>169.901625</v>
      </c>
      <c r="AC3118" s="179">
        <f>'ZE Download'!R545/1000</f>
        <v>301.01608299999998</v>
      </c>
      <c r="AD3118" s="179">
        <f>'ZE Download'!S545/1000</f>
        <v>455.02785399999999</v>
      </c>
      <c r="AE3118" s="179">
        <f>'ZE Download'!T545/1000</f>
        <v>526.33087499999999</v>
      </c>
      <c r="AF3118" s="179">
        <f>'ZE Download'!U545/1000</f>
        <v>228.35187500000001</v>
      </c>
      <c r="AG3118" s="179">
        <f>'ZE Download'!V545/1000</f>
        <v>23.374582999999998</v>
      </c>
      <c r="AH3118" s="179">
        <f>'ZE Download'!W545/1000</f>
        <v>151.81047899999999</v>
      </c>
      <c r="AI3118" s="28">
        <f t="shared" si="425"/>
        <v>0</v>
      </c>
      <c r="AJ3118" s="179">
        <f>'ZE Download'!X545/1000</f>
        <v>16.268104000000001</v>
      </c>
      <c r="AK3118" s="179">
        <f t="shared" si="421"/>
        <v>0</v>
      </c>
      <c r="AL3118" s="35">
        <f>'ZE Download'!Y545/1000</f>
        <v>0</v>
      </c>
      <c r="AM3118" s="35">
        <f>'ZE Download'!AA545/1000</f>
        <v>114.052438</v>
      </c>
      <c r="AN3118" s="28"/>
      <c r="AQ3118" s="24">
        <f t="shared" si="436"/>
        <v>1986.133916</v>
      </c>
      <c r="AS3118" s="47">
        <f t="shared" si="411"/>
        <v>305.55</v>
      </c>
      <c r="AU3118" s="20">
        <f t="shared" si="435"/>
        <v>2291.683916</v>
      </c>
      <c r="AW3118" s="20">
        <f t="shared" si="430"/>
        <v>-244.57510599999978</v>
      </c>
      <c r="AY3118" s="58">
        <v>-100</v>
      </c>
    </row>
    <row r="3119" spans="1:51" x14ac:dyDescent="0.25">
      <c r="A3119" t="str">
        <f>VLOOKUP($B3119,'Cushing Balance'!$C$2:$E$500,3,TRUE)</f>
        <v>42018</v>
      </c>
      <c r="B3119" s="38">
        <v>43130</v>
      </c>
      <c r="C3119" s="32"/>
      <c r="D3119" s="136">
        <f>'ZE Download'!B546/1000</f>
        <v>448.51854200000002</v>
      </c>
      <c r="E3119" s="179">
        <f>'ZE Download'!C546/1000</f>
        <v>188.748458</v>
      </c>
      <c r="F3119" s="179">
        <f>'ZE Download'!D546/1000</f>
        <v>411.130292</v>
      </c>
      <c r="G3119" s="28"/>
      <c r="H3119" s="179">
        <f>'ZE Download'!E546/1000</f>
        <v>135.11179199999998</v>
      </c>
      <c r="I3119" s="179">
        <f>'ZE Download'!F546/1000</f>
        <v>26.109124999999999</v>
      </c>
      <c r="J3119" s="179">
        <f>'ZE Download'!G546/1000</f>
        <v>324.581479</v>
      </c>
      <c r="K3119" s="179">
        <f>'ZE Download'!H546/1000</f>
        <v>51.006458000000002</v>
      </c>
      <c r="L3119" s="179">
        <f>'ZE Download'!I546/1000</f>
        <v>30.031146</v>
      </c>
      <c r="M3119" s="180">
        <f t="shared" ref="M3119:M3120" si="447">S3119+T3119</f>
        <v>278.40337499999998</v>
      </c>
      <c r="N3119" s="179">
        <f>'ZE Download'!K546/1000</f>
        <v>98.303937999999988</v>
      </c>
      <c r="O3119" s="179">
        <f>'ZE Download'!L546/1000</f>
        <v>42.474333000000001</v>
      </c>
      <c r="P3119" s="179">
        <f>'ZE Download'!M546/1000</f>
        <v>146.558458</v>
      </c>
      <c r="Q3119" s="179">
        <f>'ZE Download'!N546/1000</f>
        <v>15.799291999999999</v>
      </c>
      <c r="R3119" s="179">
        <f>'ZE Download'!P546/1000</f>
        <v>30.664312000000002</v>
      </c>
      <c r="S3119" s="180">
        <f>'ZE Download'!J546/1000</f>
        <v>278.40337499999998</v>
      </c>
      <c r="T3119" s="180">
        <f>-'ZE Download'!Z546/1000</f>
        <v>0</v>
      </c>
      <c r="V3119" s="24">
        <f t="shared" si="433"/>
        <v>2227.4410000000003</v>
      </c>
      <c r="X3119" s="5">
        <f t="shared" si="437"/>
        <v>77.899999999999991</v>
      </c>
      <c r="Z3119" s="20">
        <f t="shared" si="434"/>
        <v>2305.3410000000003</v>
      </c>
      <c r="AA3119" s="59">
        <f t="shared" si="428"/>
        <v>43130</v>
      </c>
      <c r="AB3119" s="136">
        <f>'ZE Download'!Q546/1000</f>
        <v>171.76137499999999</v>
      </c>
      <c r="AC3119" s="179">
        <f>'ZE Download'!R546/1000</f>
        <v>303.901771</v>
      </c>
      <c r="AD3119" s="179">
        <f>'ZE Download'!S546/1000</f>
        <v>456.75712499999997</v>
      </c>
      <c r="AE3119" s="179">
        <f>'ZE Download'!T546/1000</f>
        <v>609.51770799999997</v>
      </c>
      <c r="AF3119" s="179">
        <f>'ZE Download'!U546/1000</f>
        <v>238.63216699999998</v>
      </c>
      <c r="AG3119" s="179">
        <f>'ZE Download'!V546/1000</f>
        <v>23.542999999999999</v>
      </c>
      <c r="AH3119" s="179">
        <f>'ZE Download'!W546/1000</f>
        <v>197.929146</v>
      </c>
      <c r="AI3119" s="28">
        <f t="shared" si="425"/>
        <v>0</v>
      </c>
      <c r="AJ3119" s="179">
        <f>'ZE Download'!X546/1000</f>
        <v>16.289124999999999</v>
      </c>
      <c r="AK3119" s="179">
        <f t="shared" si="421"/>
        <v>0</v>
      </c>
      <c r="AL3119" s="35">
        <f>'ZE Download'!Y546/1000</f>
        <v>16.347646000000001</v>
      </c>
      <c r="AM3119" s="35">
        <f>'ZE Download'!AA546/1000</f>
        <v>69.807167000000007</v>
      </c>
      <c r="AN3119" s="28"/>
      <c r="AQ3119" s="24">
        <f t="shared" si="436"/>
        <v>2104.4862299999995</v>
      </c>
      <c r="AS3119" s="47">
        <f t="shared" si="411"/>
        <v>305.55</v>
      </c>
      <c r="AU3119" s="20">
        <f t="shared" si="435"/>
        <v>2410.0362299999997</v>
      </c>
      <c r="AW3119" s="20">
        <f t="shared" si="430"/>
        <v>-204.69522999999936</v>
      </c>
      <c r="AY3119" s="58">
        <v>-100</v>
      </c>
    </row>
    <row r="3120" spans="1:51" x14ac:dyDescent="0.25">
      <c r="A3120" t="str">
        <f>VLOOKUP($B3120,'Cushing Balance'!$C$2:$E$500,3,TRUE)</f>
        <v>42018</v>
      </c>
      <c r="B3120" s="38">
        <v>43131</v>
      </c>
      <c r="C3120" s="32"/>
      <c r="D3120" s="136">
        <f>'ZE Download'!B547/1000</f>
        <v>547.58420799999999</v>
      </c>
      <c r="E3120" s="179">
        <f>'ZE Download'!C547/1000</f>
        <v>187.691125</v>
      </c>
      <c r="F3120" s="179">
        <f>'ZE Download'!D547/1000</f>
        <v>408.508062</v>
      </c>
      <c r="G3120" s="28"/>
      <c r="H3120" s="179">
        <f>'ZE Download'!E547/1000</f>
        <v>113.46870799999999</v>
      </c>
      <c r="I3120" s="179">
        <f>'ZE Download'!F547/1000</f>
        <v>27.224978999999998</v>
      </c>
      <c r="J3120" s="179">
        <f>'ZE Download'!G547/1000</f>
        <v>331.65306199999998</v>
      </c>
      <c r="K3120" s="179">
        <f>'ZE Download'!H547/1000</f>
        <v>53.575603999999998</v>
      </c>
      <c r="L3120" s="179">
        <f>'ZE Download'!I547/1000</f>
        <v>31.006917000000001</v>
      </c>
      <c r="M3120" s="180">
        <f t="shared" si="447"/>
        <v>415.01325000000003</v>
      </c>
      <c r="N3120" s="179">
        <f>'ZE Download'!K547/1000</f>
        <v>113.98147900000001</v>
      </c>
      <c r="O3120" s="179">
        <f>'ZE Download'!L547/1000</f>
        <v>48.273561999999998</v>
      </c>
      <c r="P3120" s="179">
        <f>'ZE Download'!M547/1000</f>
        <v>207.383938</v>
      </c>
      <c r="Q3120" s="179">
        <f>'ZE Download'!N547/1000</f>
        <v>13.902875</v>
      </c>
      <c r="R3120" s="179">
        <f>'ZE Download'!P547/1000</f>
        <v>0</v>
      </c>
      <c r="S3120" s="180">
        <f>'ZE Download'!J547/1000</f>
        <v>415.01325000000003</v>
      </c>
      <c r="T3120" s="180">
        <f>-'ZE Download'!Z547/1000</f>
        <v>0</v>
      </c>
      <c r="V3120" s="24">
        <f t="shared" si="433"/>
        <v>2499.267769</v>
      </c>
      <c r="X3120" s="5">
        <f t="shared" si="437"/>
        <v>77.899999999999991</v>
      </c>
      <c r="Z3120" s="20">
        <f t="shared" si="434"/>
        <v>2577.1677690000001</v>
      </c>
      <c r="AA3120" s="59">
        <f t="shared" si="428"/>
        <v>43131</v>
      </c>
      <c r="AB3120" s="136">
        <f>'ZE Download'!Q547/1000</f>
        <v>170.55549999999999</v>
      </c>
      <c r="AC3120" s="179">
        <f>'ZE Download'!R547/1000</f>
        <v>334.44652100000002</v>
      </c>
      <c r="AD3120" s="179">
        <f>'ZE Download'!S547/1000</f>
        <v>453.79147899999998</v>
      </c>
      <c r="AE3120" s="179">
        <f>'ZE Download'!T547/1000</f>
        <v>538.05741699999999</v>
      </c>
      <c r="AF3120" s="179">
        <f>'ZE Download'!U547/1000</f>
        <v>197.86164600000001</v>
      </c>
      <c r="AG3120" s="179">
        <f>'ZE Download'!V547/1000</f>
        <v>23.442875000000001</v>
      </c>
      <c r="AH3120" s="179">
        <f>'ZE Download'!W547/1000</f>
        <v>150.829938</v>
      </c>
      <c r="AI3120" s="28">
        <f t="shared" si="425"/>
        <v>0</v>
      </c>
      <c r="AJ3120" s="179">
        <f>'ZE Download'!X547/1000</f>
        <v>7.327521</v>
      </c>
      <c r="AK3120" s="179">
        <f t="shared" si="421"/>
        <v>0</v>
      </c>
      <c r="AL3120" s="35">
        <f>'ZE Download'!Y547/1000</f>
        <v>0</v>
      </c>
      <c r="AM3120" s="35">
        <f>'ZE Download'!AA547/1000</f>
        <v>121.23887499999999</v>
      </c>
      <c r="AN3120" s="28"/>
      <c r="AQ3120" s="24">
        <f t="shared" si="436"/>
        <v>1997.551772</v>
      </c>
      <c r="AS3120" s="47">
        <f t="shared" ref="AS3120:AS3183" si="448">315*0.97</f>
        <v>305.55</v>
      </c>
      <c r="AU3120" s="20">
        <f t="shared" si="435"/>
        <v>2303.101772</v>
      </c>
      <c r="AW3120" s="20">
        <f t="shared" si="430"/>
        <v>174.06599700000015</v>
      </c>
      <c r="AY3120" s="58">
        <v>-100</v>
      </c>
    </row>
    <row r="3121" spans="1:51" x14ac:dyDescent="0.25">
      <c r="A3121" t="str">
        <f>VLOOKUP($B3121,'Cushing Balance'!$C$2:$E$500,3,TRUE)</f>
        <v>42018</v>
      </c>
      <c r="B3121" s="38">
        <v>43132</v>
      </c>
      <c r="C3121" s="32"/>
      <c r="D3121" s="136">
        <f>'ZE Download'!B548/1000</f>
        <v>252.299271</v>
      </c>
      <c r="E3121" s="179">
        <f>'ZE Download'!C548/1000</f>
        <v>167.76266699999999</v>
      </c>
      <c r="F3121" s="179">
        <f>'ZE Download'!D548/1000</f>
        <v>401.96693800000003</v>
      </c>
      <c r="G3121" s="28"/>
      <c r="H3121" s="179">
        <f>'ZE Download'!E548/1000</f>
        <v>114.20785400000001</v>
      </c>
      <c r="I3121" s="179">
        <f>'ZE Download'!F548/1000</f>
        <v>32.302500000000002</v>
      </c>
      <c r="J3121" s="179">
        <f>'ZE Download'!G548/1000</f>
        <v>282.74824999999998</v>
      </c>
      <c r="K3121" s="179">
        <f>'ZE Download'!H548/1000</f>
        <v>50.398103999999996</v>
      </c>
      <c r="L3121" s="179">
        <f>'ZE Download'!I548/1000</f>
        <v>30.786604000000001</v>
      </c>
      <c r="M3121" s="180">
        <f t="shared" ref="M3121" si="449">S3121+T3121</f>
        <v>323.04202100000003</v>
      </c>
      <c r="N3121" s="179">
        <f>'ZE Download'!K548/1000</f>
        <v>43.546707999999995</v>
      </c>
      <c r="O3121" s="179">
        <f>'ZE Download'!L548/1000</f>
        <v>37.743375</v>
      </c>
      <c r="P3121" s="179">
        <f>'ZE Download'!M548/1000</f>
        <v>196.531938</v>
      </c>
      <c r="Q3121" s="179">
        <f>'ZE Download'!N548/1000</f>
        <v>13.677292</v>
      </c>
      <c r="R3121" s="179">
        <f>'ZE Download'!P548/1000</f>
        <v>49.377521000000002</v>
      </c>
      <c r="S3121" s="180">
        <f>'ZE Download'!J548/1000</f>
        <v>323.04202100000003</v>
      </c>
      <c r="T3121" s="180">
        <f>-'ZE Download'!Z548/1000</f>
        <v>0</v>
      </c>
      <c r="V3121" s="24">
        <f t="shared" si="433"/>
        <v>1996.3910430000001</v>
      </c>
      <c r="X3121" s="5">
        <f t="shared" si="437"/>
        <v>77.899999999999991</v>
      </c>
      <c r="Z3121" s="20">
        <f t="shared" si="434"/>
        <v>2074.2910430000002</v>
      </c>
      <c r="AA3121" s="59">
        <f t="shared" si="428"/>
        <v>43132</v>
      </c>
      <c r="AB3121" s="136">
        <f>'ZE Download'!Q548/1000</f>
        <v>171.62118799999999</v>
      </c>
      <c r="AC3121" s="179">
        <f>'ZE Download'!R548/1000</f>
        <v>242.96937500000001</v>
      </c>
      <c r="AD3121" s="179">
        <f>'ZE Download'!S548/1000</f>
        <v>411.77910400000002</v>
      </c>
      <c r="AE3121" s="179">
        <f>'ZE Download'!T548/1000</f>
        <v>597.89689599999997</v>
      </c>
      <c r="AF3121" s="179">
        <f>'ZE Download'!U548/1000</f>
        <v>232.10679199999998</v>
      </c>
      <c r="AG3121" s="179">
        <f>'ZE Download'!V548/1000</f>
        <v>22.867521</v>
      </c>
      <c r="AH3121" s="179">
        <f>'ZE Download'!W548/1000</f>
        <v>172.65997899999999</v>
      </c>
      <c r="AI3121" s="28">
        <f t="shared" si="425"/>
        <v>0</v>
      </c>
      <c r="AJ3121" s="179">
        <f>'ZE Download'!X548/1000</f>
        <v>2.5782080000000001</v>
      </c>
      <c r="AK3121" s="179">
        <f t="shared" si="421"/>
        <v>0</v>
      </c>
      <c r="AL3121" s="35">
        <f>'ZE Download'!Y548/1000</f>
        <v>21.717812000000002</v>
      </c>
      <c r="AM3121" s="35">
        <f>'ZE Download'!AA548/1000</f>
        <v>122.213458</v>
      </c>
      <c r="AN3121" s="28"/>
      <c r="AQ3121" s="24">
        <f t="shared" si="436"/>
        <v>1998.4103329999998</v>
      </c>
      <c r="AS3121" s="47">
        <f t="shared" si="448"/>
        <v>305.55</v>
      </c>
      <c r="AU3121" s="20">
        <f t="shared" si="435"/>
        <v>2303.960333</v>
      </c>
      <c r="AW3121" s="20">
        <f t="shared" si="430"/>
        <v>-229.66928999999982</v>
      </c>
    </row>
    <row r="3122" spans="1:51" x14ac:dyDescent="0.25">
      <c r="A3122" t="str">
        <f>VLOOKUP($B3122,'Cushing Balance'!$C$2:$E$500,3,TRUE)</f>
        <v>42018</v>
      </c>
      <c r="B3122" s="38">
        <v>43133</v>
      </c>
      <c r="C3122" s="32"/>
      <c r="D3122" s="136">
        <f>'ZE Download'!B549/1000</f>
        <v>188.44106200000002</v>
      </c>
      <c r="E3122" s="179">
        <f>'ZE Download'!C549/1000</f>
        <v>165.881417</v>
      </c>
      <c r="F3122" s="179">
        <f>'ZE Download'!D549/1000</f>
        <v>417.89058299999999</v>
      </c>
      <c r="G3122" s="28"/>
      <c r="H3122" s="179">
        <f>'ZE Download'!E549/1000</f>
        <v>119.052708</v>
      </c>
      <c r="I3122" s="179">
        <f>'ZE Download'!F549/1000</f>
        <v>27.091937999999999</v>
      </c>
      <c r="J3122" s="179">
        <f>'ZE Download'!G549/1000</f>
        <v>303.058896</v>
      </c>
      <c r="K3122" s="179">
        <f>'ZE Download'!H549/1000</f>
        <v>53.238124999999997</v>
      </c>
      <c r="L3122" s="179">
        <f>'ZE Download'!I549/1000</f>
        <v>31.016228999999999</v>
      </c>
      <c r="M3122" s="180">
        <f t="shared" ref="M3122" si="450">S3122+T3122</f>
        <v>279.81593800000002</v>
      </c>
      <c r="N3122" s="179">
        <f>'ZE Download'!K549/1000</f>
        <v>73.691520999999995</v>
      </c>
      <c r="O3122" s="179">
        <f>'ZE Download'!L549/1000</f>
        <v>40.962291999999998</v>
      </c>
      <c r="P3122" s="179">
        <f>'ZE Download'!M549/1000</f>
        <v>183.89518799999999</v>
      </c>
      <c r="Q3122" s="179">
        <f>'ZE Download'!N549/1000</f>
        <v>15.540021000000001</v>
      </c>
      <c r="R3122" s="179">
        <f>'ZE Download'!P549/1000</f>
        <v>30.392062000000003</v>
      </c>
      <c r="S3122" s="180">
        <f>'ZE Download'!J549/1000</f>
        <v>279.81593800000002</v>
      </c>
      <c r="T3122" s="180">
        <f>-'ZE Download'!Z549/1000</f>
        <v>0</v>
      </c>
      <c r="V3122" s="24">
        <f t="shared" si="433"/>
        <v>1929.9679799999999</v>
      </c>
      <c r="X3122" s="5">
        <f t="shared" si="437"/>
        <v>77.899999999999991</v>
      </c>
      <c r="Z3122" s="20">
        <f t="shared" si="434"/>
        <v>2007.86798</v>
      </c>
      <c r="AA3122" s="59">
        <f t="shared" si="428"/>
        <v>43133</v>
      </c>
      <c r="AB3122" s="136">
        <f>'ZE Download'!Q549/1000</f>
        <v>169.64966699999999</v>
      </c>
      <c r="AC3122" s="179">
        <f>'ZE Download'!R549/1000</f>
        <v>325.88452100000001</v>
      </c>
      <c r="AD3122" s="179">
        <f>'ZE Download'!S549/1000</f>
        <v>451.28583299999997</v>
      </c>
      <c r="AE3122" s="179">
        <f>'ZE Download'!T549/1000</f>
        <v>587.14449999999999</v>
      </c>
      <c r="AF3122" s="179">
        <f>'ZE Download'!U549/1000</f>
        <v>234.680688</v>
      </c>
      <c r="AG3122" s="179">
        <f>'ZE Download'!V549/1000</f>
        <v>20.587396000000002</v>
      </c>
      <c r="AH3122" s="179">
        <f>'ZE Download'!W549/1000</f>
        <v>199.69631200000001</v>
      </c>
      <c r="AI3122" s="28">
        <f t="shared" si="425"/>
        <v>0</v>
      </c>
      <c r="AJ3122" s="179">
        <f>'ZE Download'!X549/1000</f>
        <v>5.6667000000000002E-2</v>
      </c>
      <c r="AK3122" s="179">
        <f t="shared" si="421"/>
        <v>0</v>
      </c>
      <c r="AL3122" s="35">
        <f>'ZE Download'!Y549/1000</f>
        <v>0</v>
      </c>
      <c r="AM3122" s="35">
        <f>'ZE Download'!AA549/1000</f>
        <v>164.121771</v>
      </c>
      <c r="AN3122" s="28"/>
      <c r="AQ3122" s="24">
        <f t="shared" si="436"/>
        <v>2153.1073549999996</v>
      </c>
      <c r="AS3122" s="47">
        <f t="shared" si="448"/>
        <v>305.55</v>
      </c>
      <c r="AU3122" s="20">
        <f t="shared" si="435"/>
        <v>2458.6573549999998</v>
      </c>
      <c r="AW3122" s="20">
        <f t="shared" si="430"/>
        <v>-450.78937499999984</v>
      </c>
    </row>
    <row r="3123" spans="1:51" x14ac:dyDescent="0.25">
      <c r="A3123" t="str">
        <f>VLOOKUP($B3123,'Cushing Balance'!$C$2:$E$500,3,TRUE)</f>
        <v>52018</v>
      </c>
      <c r="B3123" s="38">
        <v>43134</v>
      </c>
      <c r="C3123" s="32"/>
      <c r="D3123" s="136">
        <f>'ZE Download'!B550/1000</f>
        <v>399.36402099999998</v>
      </c>
      <c r="E3123" s="179">
        <f>'ZE Download'!C550/1000</f>
        <v>144.964979</v>
      </c>
      <c r="F3123" s="179">
        <f>'ZE Download'!D550/1000</f>
        <v>410.48954200000003</v>
      </c>
      <c r="G3123" s="28"/>
      <c r="H3123" s="179">
        <f>'ZE Download'!E550/1000</f>
        <v>119.794292</v>
      </c>
      <c r="I3123" s="179">
        <f>'ZE Download'!F550/1000</f>
        <v>20.808312000000001</v>
      </c>
      <c r="J3123" s="179">
        <f>'ZE Download'!G550/1000</f>
        <v>281.03177099999999</v>
      </c>
      <c r="K3123" s="179">
        <f>'ZE Download'!H550/1000</f>
        <v>63.865645999999998</v>
      </c>
      <c r="L3123" s="179">
        <f>'ZE Download'!I550/1000</f>
        <v>31.20675</v>
      </c>
      <c r="M3123" s="180">
        <f t="shared" ref="M3123:M3125" si="451">S3123+T3123</f>
        <v>86.882978999999978</v>
      </c>
      <c r="N3123" s="179">
        <f>'ZE Download'!K550/1000</f>
        <v>102.29860400000001</v>
      </c>
      <c r="O3123" s="179">
        <f>'ZE Download'!L550/1000</f>
        <v>41.607771</v>
      </c>
      <c r="P3123" s="179">
        <f>'ZE Download'!M550/1000</f>
        <v>229.75062500000001</v>
      </c>
      <c r="Q3123" s="179">
        <f>'ZE Download'!N550/1000</f>
        <v>15.607312</v>
      </c>
      <c r="R3123" s="179">
        <f>'ZE Download'!P550/1000</f>
        <v>0</v>
      </c>
      <c r="S3123" s="180">
        <f>'ZE Download'!J550/1000</f>
        <v>140.76872899999998</v>
      </c>
      <c r="T3123" s="180">
        <f>-'ZE Download'!Z550/1000</f>
        <v>-53.885750000000002</v>
      </c>
      <c r="V3123" s="24">
        <f t="shared" si="433"/>
        <v>1947.6726040000003</v>
      </c>
      <c r="X3123" s="5">
        <f t="shared" si="437"/>
        <v>77.899999999999991</v>
      </c>
      <c r="Z3123" s="20">
        <f t="shared" si="434"/>
        <v>2025.5726040000004</v>
      </c>
      <c r="AA3123" s="59">
        <f t="shared" si="428"/>
        <v>43134</v>
      </c>
      <c r="AB3123" s="136">
        <f>'ZE Download'!Q550/1000</f>
        <v>171.74179199999998</v>
      </c>
      <c r="AC3123" s="179">
        <f>'ZE Download'!R550/1000</f>
        <v>310.57797899999997</v>
      </c>
      <c r="AD3123" s="179">
        <f>'ZE Download'!S550/1000</f>
        <v>459.35912500000001</v>
      </c>
      <c r="AE3123" s="179">
        <f>'ZE Download'!T550/1000</f>
        <v>577.38327099999992</v>
      </c>
      <c r="AF3123" s="179">
        <f>'ZE Download'!U550/1000</f>
        <v>220.59589600000001</v>
      </c>
      <c r="AG3123" s="179">
        <f>'ZE Download'!V550/1000</f>
        <v>22.374167</v>
      </c>
      <c r="AH3123" s="179">
        <f>'ZE Download'!W550/1000</f>
        <v>171.21202100000002</v>
      </c>
      <c r="AI3123" s="28">
        <f t="shared" si="425"/>
        <v>0</v>
      </c>
      <c r="AJ3123" s="179">
        <f>'ZE Download'!X550/1000</f>
        <v>0.63016700000000003</v>
      </c>
      <c r="AK3123" s="179">
        <f t="shared" si="421"/>
        <v>0</v>
      </c>
      <c r="AL3123" s="35">
        <f>'ZE Download'!Y550/1000</f>
        <v>81.888417000000004</v>
      </c>
      <c r="AM3123" s="35">
        <f>'ZE Download'!AA550/1000</f>
        <v>167.64460399999999</v>
      </c>
      <c r="AN3123" s="28"/>
      <c r="AQ3123" s="24">
        <f t="shared" si="436"/>
        <v>2183.4074390000001</v>
      </c>
      <c r="AS3123" s="47">
        <f t="shared" si="448"/>
        <v>305.55</v>
      </c>
      <c r="AU3123" s="20">
        <f t="shared" si="435"/>
        <v>2488.9574390000002</v>
      </c>
      <c r="AW3123" s="20">
        <f t="shared" si="430"/>
        <v>-463.38483499999984</v>
      </c>
    </row>
    <row r="3124" spans="1:51" x14ac:dyDescent="0.25">
      <c r="A3124" t="str">
        <f>VLOOKUP($B3124,'Cushing Balance'!$C$2:$E$500,3,TRUE)</f>
        <v>52018</v>
      </c>
      <c r="B3124" s="38">
        <v>43135</v>
      </c>
      <c r="C3124" s="32"/>
      <c r="D3124" s="136">
        <f>'ZE Download'!B551/1000</f>
        <v>295.62200000000001</v>
      </c>
      <c r="E3124" s="179">
        <f>'ZE Download'!C551/1000</f>
        <v>168.92883300000003</v>
      </c>
      <c r="F3124" s="179">
        <f>'ZE Download'!D551/1000</f>
        <v>414.40335399999998</v>
      </c>
      <c r="G3124" s="28"/>
      <c r="H3124" s="179">
        <f>'ZE Download'!E551/1000</f>
        <v>115.38202099999999</v>
      </c>
      <c r="I3124" s="179">
        <f>'ZE Download'!F551/1000</f>
        <v>39.406312</v>
      </c>
      <c r="J3124" s="179">
        <f>'ZE Download'!G551/1000</f>
        <v>315.13318800000002</v>
      </c>
      <c r="K3124" s="179">
        <f>'ZE Download'!H551/1000</f>
        <v>67.453917000000004</v>
      </c>
      <c r="L3124" s="179">
        <f>'ZE Download'!I551/1000</f>
        <v>30.775812000000002</v>
      </c>
      <c r="M3124" s="180">
        <f t="shared" si="451"/>
        <v>131.71225000000001</v>
      </c>
      <c r="N3124" s="179">
        <f>'ZE Download'!K551/1000</f>
        <v>104.621667</v>
      </c>
      <c r="O3124" s="179">
        <f>'ZE Download'!L551/1000</f>
        <v>43.854292000000001</v>
      </c>
      <c r="P3124" s="179">
        <f>'ZE Download'!M551/1000</f>
        <v>184.181521</v>
      </c>
      <c r="Q3124" s="179">
        <f>'ZE Download'!N551/1000</f>
        <v>12.566625</v>
      </c>
      <c r="R3124" s="179">
        <f>'ZE Download'!P551/1000</f>
        <v>0</v>
      </c>
      <c r="S3124" s="180">
        <f>'ZE Download'!J551/1000</f>
        <v>172.12656200000001</v>
      </c>
      <c r="T3124" s="180">
        <f>-'ZE Download'!Z551/1000</f>
        <v>-40.414311999999995</v>
      </c>
      <c r="V3124" s="24">
        <f t="shared" si="433"/>
        <v>1924.041792</v>
      </c>
      <c r="X3124" s="5">
        <f t="shared" si="437"/>
        <v>77.899999999999991</v>
      </c>
      <c r="Z3124" s="20">
        <f t="shared" si="434"/>
        <v>2001.9417920000001</v>
      </c>
      <c r="AA3124" s="59">
        <f t="shared" si="428"/>
        <v>43135</v>
      </c>
      <c r="AB3124" s="136">
        <f>'ZE Download'!Q551/1000</f>
        <v>170.57637500000001</v>
      </c>
      <c r="AC3124" s="179">
        <f>'ZE Download'!R551/1000</f>
        <v>293.566146</v>
      </c>
      <c r="AD3124" s="179">
        <f>'ZE Download'!S551/1000</f>
        <v>459.47399999999999</v>
      </c>
      <c r="AE3124" s="179">
        <f>'ZE Download'!T551/1000</f>
        <v>512.14045799999997</v>
      </c>
      <c r="AF3124" s="179">
        <f>'ZE Download'!U551/1000</f>
        <v>222.29656199999999</v>
      </c>
      <c r="AG3124" s="179">
        <f>'ZE Download'!V551/1000</f>
        <v>22.566271</v>
      </c>
      <c r="AH3124" s="179">
        <f>'ZE Download'!W551/1000</f>
        <v>152.03625</v>
      </c>
      <c r="AI3124" s="28">
        <f t="shared" si="425"/>
        <v>0</v>
      </c>
      <c r="AJ3124" s="179">
        <f>'ZE Download'!X551/1000</f>
        <v>0.78941700000000004</v>
      </c>
      <c r="AK3124" s="179">
        <f t="shared" si="421"/>
        <v>0</v>
      </c>
      <c r="AL3124" s="35">
        <f>'ZE Download'!Y551/1000</f>
        <v>29.912667000000003</v>
      </c>
      <c r="AM3124" s="35">
        <f>'ZE Download'!AA551/1000</f>
        <v>167.275104</v>
      </c>
      <c r="AN3124" s="28"/>
      <c r="AQ3124" s="24">
        <f t="shared" si="436"/>
        <v>2030.6332499999996</v>
      </c>
      <c r="AS3124" s="47">
        <f t="shared" si="448"/>
        <v>305.55</v>
      </c>
      <c r="AU3124" s="20">
        <f t="shared" si="435"/>
        <v>2336.1832499999996</v>
      </c>
      <c r="AW3124" s="20">
        <f t="shared" si="430"/>
        <v>-334.24145799999951</v>
      </c>
    </row>
    <row r="3125" spans="1:51" x14ac:dyDescent="0.25">
      <c r="A3125" t="str">
        <f>VLOOKUP($B3125,'Cushing Balance'!$C$2:$E$500,3,TRUE)</f>
        <v>52018</v>
      </c>
      <c r="B3125" s="38">
        <v>43136</v>
      </c>
      <c r="C3125" s="32"/>
      <c r="D3125" s="136">
        <f>'ZE Download'!B552/1000</f>
        <v>324.05945800000001</v>
      </c>
      <c r="E3125" s="179">
        <f>'ZE Download'!C552/1000</f>
        <v>135.78829199999998</v>
      </c>
      <c r="F3125" s="179">
        <f>'ZE Download'!D552/1000</f>
        <v>418.88577100000003</v>
      </c>
      <c r="G3125" s="28"/>
      <c r="H3125" s="179">
        <f>'ZE Download'!E552/1000</f>
        <v>102.93383299999999</v>
      </c>
      <c r="I3125" s="179">
        <f>'ZE Download'!F552/1000</f>
        <v>31.077667000000002</v>
      </c>
      <c r="J3125" s="179">
        <f>'ZE Download'!G552/1000</f>
        <v>296.24262499999998</v>
      </c>
      <c r="K3125" s="179">
        <f>'ZE Download'!H552/1000</f>
        <v>73.356667000000002</v>
      </c>
      <c r="L3125" s="179">
        <f>'ZE Download'!I552/1000</f>
        <v>30.423188</v>
      </c>
      <c r="M3125" s="180">
        <f t="shared" si="451"/>
        <v>0</v>
      </c>
      <c r="N3125" s="179">
        <f>'ZE Download'!K552/1000</f>
        <v>100.64924999999999</v>
      </c>
      <c r="O3125" s="179">
        <f>'ZE Download'!L552/1000</f>
        <v>39.530500000000004</v>
      </c>
      <c r="P3125" s="179">
        <f>'ZE Download'!M552/1000</f>
        <v>139.72591699999998</v>
      </c>
      <c r="Q3125" s="179">
        <f>'ZE Download'!N552/1000</f>
        <v>12.907271000000001</v>
      </c>
      <c r="R3125" s="179">
        <f>'ZE Download'!P552/1000</f>
        <v>0</v>
      </c>
      <c r="S3125" s="180">
        <f>'ZE Download'!J552/1000</f>
        <v>0</v>
      </c>
      <c r="T3125" s="180">
        <f>-'ZE Download'!Z552/1000</f>
        <v>0</v>
      </c>
      <c r="V3125" s="24">
        <f t="shared" si="433"/>
        <v>1705.5804390000001</v>
      </c>
      <c r="X3125" s="5">
        <f t="shared" si="437"/>
        <v>77.899999999999991</v>
      </c>
      <c r="Z3125" s="20">
        <f t="shared" si="434"/>
        <v>1783.4804390000002</v>
      </c>
      <c r="AA3125" s="59">
        <f t="shared" si="428"/>
        <v>43136</v>
      </c>
      <c r="AB3125" s="136">
        <f>'ZE Download'!Q552/1000</f>
        <v>169.23529199999999</v>
      </c>
      <c r="AC3125" s="179">
        <f>'ZE Download'!R552/1000</f>
        <v>337.86881199999999</v>
      </c>
      <c r="AD3125" s="179">
        <f>'ZE Download'!S552/1000</f>
        <v>459.47399999999999</v>
      </c>
      <c r="AE3125" s="179">
        <f>'ZE Download'!T552/1000</f>
        <v>575.07108299999993</v>
      </c>
      <c r="AF3125" s="179">
        <f>'ZE Download'!U552/1000</f>
        <v>233.36479199999999</v>
      </c>
      <c r="AG3125" s="179">
        <f>'ZE Download'!V552/1000</f>
        <v>22.480021000000001</v>
      </c>
      <c r="AH3125" s="179">
        <f>'ZE Download'!W552/1000</f>
        <v>156.539333</v>
      </c>
      <c r="AI3125" s="28">
        <f t="shared" si="425"/>
        <v>0</v>
      </c>
      <c r="AJ3125" s="179">
        <f>'ZE Download'!X552/1000</f>
        <v>0.117812</v>
      </c>
      <c r="AK3125" s="179">
        <f t="shared" si="421"/>
        <v>0</v>
      </c>
      <c r="AL3125" s="35">
        <f>'ZE Download'!Y552/1000</f>
        <v>8.4745830000000009</v>
      </c>
      <c r="AM3125" s="35">
        <f>'ZE Download'!AA552/1000</f>
        <v>170.024542</v>
      </c>
      <c r="AN3125" s="28"/>
      <c r="AQ3125" s="24">
        <f t="shared" si="436"/>
        <v>2132.6502700000001</v>
      </c>
      <c r="AS3125" s="47">
        <f t="shared" si="448"/>
        <v>305.55</v>
      </c>
      <c r="AU3125" s="20">
        <f t="shared" si="435"/>
        <v>2438.2002700000003</v>
      </c>
      <c r="AW3125" s="20">
        <f t="shared" si="430"/>
        <v>-654.71983100000011</v>
      </c>
    </row>
    <row r="3126" spans="1:51" x14ac:dyDescent="0.25">
      <c r="A3126" t="str">
        <f>VLOOKUP($B3126,'Cushing Balance'!$C$2:$E$500,3,TRUE)</f>
        <v>52018</v>
      </c>
      <c r="B3126" s="38">
        <v>43137</v>
      </c>
      <c r="C3126" s="32"/>
      <c r="D3126" s="136">
        <f>'ZE Download'!B553/1000</f>
        <v>221.70691699999998</v>
      </c>
      <c r="E3126" s="179">
        <f>'ZE Download'!C553/1000</f>
        <v>126.751188</v>
      </c>
      <c r="F3126" s="179">
        <f>'ZE Download'!D553/1000</f>
        <v>429.24852099999998</v>
      </c>
      <c r="G3126" s="28"/>
      <c r="H3126" s="179">
        <f>'ZE Download'!E553/1000</f>
        <v>107.842771</v>
      </c>
      <c r="I3126" s="179">
        <f>'ZE Download'!F553/1000</f>
        <v>41.959896000000001</v>
      </c>
      <c r="J3126" s="179">
        <f>'ZE Download'!G553/1000</f>
        <v>249.927896</v>
      </c>
      <c r="K3126" s="179">
        <f>'ZE Download'!H553/1000</f>
        <v>73.699416999999997</v>
      </c>
      <c r="L3126" s="179">
        <f>'ZE Download'!I553/1000</f>
        <v>30.901083</v>
      </c>
      <c r="M3126" s="180">
        <f t="shared" ref="M3126:M3140" si="452">S3126+T3126</f>
        <v>0</v>
      </c>
      <c r="N3126" s="179">
        <f>'ZE Download'!K553/1000</f>
        <v>97.978499999999997</v>
      </c>
      <c r="O3126" s="179">
        <f>'ZE Download'!L553/1000</f>
        <v>34.043021000000003</v>
      </c>
      <c r="P3126" s="179">
        <f>'ZE Download'!M553/1000</f>
        <v>191.429125</v>
      </c>
      <c r="Q3126" s="179">
        <f>'ZE Download'!N553/1000</f>
        <v>14.766896000000001</v>
      </c>
      <c r="R3126" s="179">
        <f>'ZE Download'!P553/1000</f>
        <v>54.070603999999996</v>
      </c>
      <c r="S3126" s="180">
        <f>'ZE Download'!J553/1000</f>
        <v>0</v>
      </c>
      <c r="T3126" s="180">
        <f>-'ZE Download'!Z553/1000</f>
        <v>0</v>
      </c>
      <c r="V3126" s="24">
        <f t="shared" si="433"/>
        <v>1674.3258349999996</v>
      </c>
      <c r="X3126" s="5">
        <f t="shared" si="437"/>
        <v>77.899999999999991</v>
      </c>
      <c r="Z3126" s="20">
        <f t="shared" si="434"/>
        <v>1752.2258349999997</v>
      </c>
      <c r="AA3126" s="59">
        <f t="shared" si="428"/>
        <v>43137</v>
      </c>
      <c r="AB3126" s="136">
        <f>'ZE Download'!Q553/1000</f>
        <v>169.491062</v>
      </c>
      <c r="AC3126" s="179">
        <f>'ZE Download'!R553/1000</f>
        <v>345.76762500000001</v>
      </c>
      <c r="AD3126" s="179">
        <f>'ZE Download'!S553/1000</f>
        <v>459.47399999999999</v>
      </c>
      <c r="AE3126" s="179">
        <f>'ZE Download'!T553/1000</f>
        <v>509.44522899999998</v>
      </c>
      <c r="AF3126" s="179">
        <f>'ZE Download'!U553/1000</f>
        <v>125.431625</v>
      </c>
      <c r="AG3126" s="179">
        <f>'ZE Download'!V553/1000</f>
        <v>25.941146</v>
      </c>
      <c r="AH3126" s="179">
        <f>'ZE Download'!W553/1000</f>
        <v>129.11645799999999</v>
      </c>
      <c r="AI3126" s="28">
        <f t="shared" si="425"/>
        <v>0</v>
      </c>
      <c r="AJ3126" s="179">
        <f>'ZE Download'!X553/1000</f>
        <v>0.119792</v>
      </c>
      <c r="AK3126" s="179">
        <f t="shared" si="421"/>
        <v>0</v>
      </c>
      <c r="AL3126" s="35">
        <f>'ZE Download'!Y553/1000</f>
        <v>99.716895999999991</v>
      </c>
      <c r="AM3126" s="35">
        <f>'ZE Download'!AA553/1000</f>
        <v>146.17425</v>
      </c>
      <c r="AN3126" s="28"/>
      <c r="AQ3126" s="24">
        <f t="shared" si="436"/>
        <v>2010.6780829999996</v>
      </c>
      <c r="AS3126" s="47">
        <f t="shared" si="448"/>
        <v>305.55</v>
      </c>
      <c r="AU3126" s="20">
        <f t="shared" si="435"/>
        <v>2316.2280829999995</v>
      </c>
      <c r="AW3126" s="20">
        <f t="shared" si="430"/>
        <v>-564.00224799999978</v>
      </c>
    </row>
    <row r="3127" spans="1:51" x14ac:dyDescent="0.25">
      <c r="A3127" t="str">
        <f>VLOOKUP($B3127,'Cushing Balance'!$C$2:$E$500,3,TRUE)</f>
        <v>52018</v>
      </c>
      <c r="B3127" s="38">
        <v>43138</v>
      </c>
      <c r="C3127" s="32"/>
      <c r="D3127" s="136">
        <f>'ZE Download'!B554/1000</f>
        <v>283.32764600000002</v>
      </c>
      <c r="E3127" s="179">
        <f>'ZE Download'!C554/1000</f>
        <v>135.04258300000001</v>
      </c>
      <c r="F3127" s="179">
        <f>'ZE Download'!D554/1000</f>
        <v>426.87547899999998</v>
      </c>
      <c r="G3127" s="28"/>
      <c r="H3127" s="179">
        <f>'ZE Download'!E554/1000</f>
        <v>103.420688</v>
      </c>
      <c r="I3127" s="179">
        <f>'ZE Download'!F554/1000</f>
        <v>31.294478999999999</v>
      </c>
      <c r="J3127" s="179">
        <f>'ZE Download'!G554/1000</f>
        <v>276.13381199999998</v>
      </c>
      <c r="K3127" s="179">
        <f>'ZE Download'!H554/1000</f>
        <v>75.443250000000006</v>
      </c>
      <c r="L3127" s="179">
        <f>'ZE Download'!I554/1000</f>
        <v>30.866812000000003</v>
      </c>
      <c r="M3127" s="180">
        <f t="shared" si="452"/>
        <v>39.068020000000033</v>
      </c>
      <c r="N3127" s="179">
        <f>'ZE Download'!K554/1000</f>
        <v>98.859104000000002</v>
      </c>
      <c r="O3127" s="179">
        <f>'ZE Download'!L554/1000</f>
        <v>47.309207999999998</v>
      </c>
      <c r="P3127" s="179">
        <f>'ZE Download'!M554/1000</f>
        <v>180.089021</v>
      </c>
      <c r="Q3127" s="179">
        <f>'ZE Download'!N554/1000</f>
        <v>15.324187999999999</v>
      </c>
      <c r="R3127" s="179">
        <f>'ZE Download'!P554/1000</f>
        <v>32.144978999999999</v>
      </c>
      <c r="S3127" s="180">
        <f>'ZE Download'!J554/1000</f>
        <v>131.61895800000002</v>
      </c>
      <c r="T3127" s="180">
        <f>-'ZE Download'!Z554/1000</f>
        <v>-92.550937999999988</v>
      </c>
      <c r="V3127" s="24">
        <f t="shared" si="433"/>
        <v>1775.199269</v>
      </c>
      <c r="X3127" s="5">
        <f t="shared" si="437"/>
        <v>77.899999999999991</v>
      </c>
      <c r="Z3127" s="20">
        <f t="shared" si="434"/>
        <v>1853.099269</v>
      </c>
      <c r="AA3127" s="59">
        <f t="shared" si="428"/>
        <v>43138</v>
      </c>
      <c r="AB3127" s="136">
        <f>'ZE Download'!Q554/1000</f>
        <v>169.761292</v>
      </c>
      <c r="AC3127" s="179">
        <f>'ZE Download'!R554/1000</f>
        <v>306.87016700000004</v>
      </c>
      <c r="AD3127" s="179">
        <f>'ZE Download'!S554/1000</f>
        <v>459.47399999999999</v>
      </c>
      <c r="AE3127" s="179">
        <f>'ZE Download'!T554/1000</f>
        <v>482.12077099999999</v>
      </c>
      <c r="AF3127" s="179">
        <f>'ZE Download'!U554/1000</f>
        <v>216.66512499999999</v>
      </c>
      <c r="AG3127" s="179">
        <f>'ZE Download'!V554/1000</f>
        <v>32.817792000000004</v>
      </c>
      <c r="AH3127" s="179">
        <f>'ZE Download'!W554/1000</f>
        <v>157.331312</v>
      </c>
      <c r="AI3127" s="28">
        <f t="shared" si="425"/>
        <v>0</v>
      </c>
      <c r="AJ3127" s="179">
        <f>'ZE Download'!X554/1000</f>
        <v>0.33493800000000001</v>
      </c>
      <c r="AK3127" s="179">
        <f t="shared" si="421"/>
        <v>0</v>
      </c>
      <c r="AL3127" s="35">
        <f>'ZE Download'!Y554/1000</f>
        <v>0</v>
      </c>
      <c r="AM3127" s="35">
        <f>'ZE Download'!AA554/1000</f>
        <v>184.581729</v>
      </c>
      <c r="AN3127" s="28"/>
      <c r="AQ3127" s="24">
        <f t="shared" si="436"/>
        <v>2009.9571260000002</v>
      </c>
      <c r="AS3127" s="47">
        <f t="shared" si="448"/>
        <v>305.55</v>
      </c>
      <c r="AU3127" s="20">
        <f t="shared" si="435"/>
        <v>2315.5071260000004</v>
      </c>
      <c r="AW3127" s="20">
        <f t="shared" si="430"/>
        <v>-462.40785700000038</v>
      </c>
    </row>
    <row r="3128" spans="1:51" x14ac:dyDescent="0.25">
      <c r="A3128" t="str">
        <f>VLOOKUP($B3128,'Cushing Balance'!$C$2:$E$500,3,TRUE)</f>
        <v>52018</v>
      </c>
      <c r="B3128" s="38">
        <v>43139</v>
      </c>
      <c r="C3128" s="32"/>
      <c r="D3128" s="136">
        <f>'ZE Download'!B555/1000</f>
        <v>254.490792</v>
      </c>
      <c r="E3128" s="179">
        <f>'ZE Download'!C555/1000</f>
        <v>160.72120800000002</v>
      </c>
      <c r="F3128" s="179">
        <f>'ZE Download'!D555/1000</f>
        <v>424.06147900000002</v>
      </c>
      <c r="G3128" s="28"/>
      <c r="H3128" s="179">
        <f>'ZE Download'!E555/1000</f>
        <v>92.324167000000003</v>
      </c>
      <c r="I3128" s="179">
        <f>'ZE Download'!F555/1000</f>
        <v>26.594457999999999</v>
      </c>
      <c r="J3128" s="179">
        <f>'ZE Download'!G555/1000</f>
        <v>292.043229</v>
      </c>
      <c r="K3128" s="179">
        <f>'ZE Download'!H555/1000</f>
        <v>71.657646</v>
      </c>
      <c r="L3128" s="179">
        <f>'ZE Download'!I555/1000</f>
        <v>31.099187999999998</v>
      </c>
      <c r="M3128" s="180">
        <f t="shared" si="452"/>
        <v>278.84854200000001</v>
      </c>
      <c r="N3128" s="179">
        <f>'ZE Download'!K555/1000</f>
        <v>38.897207999999999</v>
      </c>
      <c r="O3128" s="179">
        <f>'ZE Download'!L555/1000</f>
        <v>42.321103999999998</v>
      </c>
      <c r="P3128" s="179">
        <f>'ZE Download'!M555/1000</f>
        <v>95.177770999999993</v>
      </c>
      <c r="Q3128" s="179">
        <f>'ZE Download'!N555/1000</f>
        <v>15.641729</v>
      </c>
      <c r="R3128" s="179">
        <f>'ZE Download'!P555/1000</f>
        <v>43.945833</v>
      </c>
      <c r="S3128" s="180">
        <f>'ZE Download'!J555/1000</f>
        <v>278.84854200000001</v>
      </c>
      <c r="T3128" s="180">
        <f>-'ZE Download'!Z555/1000</f>
        <v>0</v>
      </c>
      <c r="V3128" s="24">
        <f t="shared" si="433"/>
        <v>1867.8243540000001</v>
      </c>
      <c r="X3128" s="5">
        <f t="shared" si="437"/>
        <v>77.899999999999991</v>
      </c>
      <c r="Z3128" s="20">
        <f t="shared" si="434"/>
        <v>1945.7243540000002</v>
      </c>
      <c r="AA3128" s="59">
        <f t="shared" si="428"/>
        <v>43139</v>
      </c>
      <c r="AB3128" s="136">
        <f>'ZE Download'!Q555/1000</f>
        <v>170.86470800000001</v>
      </c>
      <c r="AC3128" s="179">
        <f>'ZE Download'!R555/1000</f>
        <v>346.15556199999997</v>
      </c>
      <c r="AD3128" s="179">
        <f>'ZE Download'!S555/1000</f>
        <v>459.47399999999999</v>
      </c>
      <c r="AE3128" s="179">
        <f>'ZE Download'!T555/1000</f>
        <v>587.48393799999997</v>
      </c>
      <c r="AF3128" s="179">
        <f>'ZE Download'!U555/1000</f>
        <v>209.26962499999999</v>
      </c>
      <c r="AG3128" s="179">
        <f>'ZE Download'!V555/1000</f>
        <v>32.678582999999996</v>
      </c>
      <c r="AH3128" s="179">
        <f>'ZE Download'!W555/1000</f>
        <v>156.79552100000001</v>
      </c>
      <c r="AI3128" s="28">
        <f t="shared" si="425"/>
        <v>0</v>
      </c>
      <c r="AJ3128" s="179">
        <f>'ZE Download'!X555/1000</f>
        <v>3.3250000000000002E-2</v>
      </c>
      <c r="AK3128" s="179">
        <f t="shared" si="421"/>
        <v>0</v>
      </c>
      <c r="AL3128" s="35">
        <f>'ZE Download'!Y555/1000</f>
        <v>19.4495</v>
      </c>
      <c r="AM3128" s="35">
        <f>'ZE Download'!AA555/1000</f>
        <v>240.87718799999999</v>
      </c>
      <c r="AN3128" s="28"/>
      <c r="AQ3128" s="24">
        <f t="shared" si="436"/>
        <v>2223.0818749999999</v>
      </c>
      <c r="AS3128" s="47">
        <f t="shared" si="448"/>
        <v>305.55</v>
      </c>
      <c r="AU3128" s="20">
        <f t="shared" si="435"/>
        <v>2528.631875</v>
      </c>
      <c r="AW3128" s="20">
        <f t="shared" si="430"/>
        <v>-582.90752099999986</v>
      </c>
    </row>
    <row r="3129" spans="1:51" x14ac:dyDescent="0.25">
      <c r="A3129" t="str">
        <f>VLOOKUP($B3129,'Cushing Balance'!$C$2:$E$500,3,TRUE)</f>
        <v>52018</v>
      </c>
      <c r="B3129" s="38">
        <v>43140</v>
      </c>
      <c r="C3129" s="32"/>
      <c r="D3129" s="136">
        <f>'ZE Download'!B556/1000</f>
        <v>430.057458</v>
      </c>
      <c r="E3129" s="179">
        <f>'ZE Download'!C556/1000</f>
        <v>175.50818799999999</v>
      </c>
      <c r="F3129" s="179">
        <f>'ZE Download'!D556/1000</f>
        <v>422.829812</v>
      </c>
      <c r="G3129" s="28"/>
      <c r="H3129" s="179">
        <f>'ZE Download'!E556/1000</f>
        <v>94.915750000000003</v>
      </c>
      <c r="I3129" s="179">
        <f>'ZE Download'!F556/1000</f>
        <v>25.486812</v>
      </c>
      <c r="J3129" s="179">
        <f>'ZE Download'!G556/1000</f>
        <v>300.45864599999999</v>
      </c>
      <c r="K3129" s="179">
        <f>'ZE Download'!H556/1000</f>
        <v>72.806187999999992</v>
      </c>
      <c r="L3129" s="179">
        <f>'ZE Download'!I556/1000</f>
        <v>30.901125</v>
      </c>
      <c r="M3129" s="180">
        <f t="shared" si="452"/>
        <v>281.43933299999998</v>
      </c>
      <c r="N3129" s="179">
        <f>'ZE Download'!K556/1000</f>
        <v>98.463312000000002</v>
      </c>
      <c r="O3129" s="179">
        <f>'ZE Download'!L556/1000</f>
        <v>48.441438000000005</v>
      </c>
      <c r="P3129" s="179">
        <f>'ZE Download'!M556/1000</f>
        <v>118.11604200000001</v>
      </c>
      <c r="Q3129" s="179">
        <f>'ZE Download'!N556/1000</f>
        <v>14.698938</v>
      </c>
      <c r="R3129" s="179">
        <f>'ZE Download'!P556/1000</f>
        <v>30.009312000000001</v>
      </c>
      <c r="S3129" s="180">
        <f>'ZE Download'!J556/1000</f>
        <v>281.43933299999998</v>
      </c>
      <c r="T3129" s="180">
        <f>-'ZE Download'!Z556/1000</f>
        <v>0</v>
      </c>
      <c r="V3129" s="24">
        <f t="shared" si="433"/>
        <v>2144.1323540000008</v>
      </c>
      <c r="X3129" s="5">
        <f t="shared" si="437"/>
        <v>77.899999999999991</v>
      </c>
      <c r="Z3129" s="20">
        <f t="shared" si="434"/>
        <v>2222.0323540000009</v>
      </c>
      <c r="AA3129" s="59">
        <f t="shared" si="428"/>
        <v>43140</v>
      </c>
      <c r="AB3129" s="136">
        <f>'ZE Download'!Q556/1000</f>
        <v>168.08381199999999</v>
      </c>
      <c r="AC3129" s="179">
        <f>'ZE Download'!R556/1000</f>
        <v>355.46699999999998</v>
      </c>
      <c r="AD3129" s="179">
        <f>'ZE Download'!S556/1000</f>
        <v>459.47399999999999</v>
      </c>
      <c r="AE3129" s="179">
        <f>'ZE Download'!T556/1000</f>
        <v>542.10070799999994</v>
      </c>
      <c r="AF3129" s="179">
        <f>'ZE Download'!U556/1000</f>
        <v>209.90462500000001</v>
      </c>
      <c r="AG3129" s="179">
        <f>'ZE Download'!V556/1000</f>
        <v>32.056311999999998</v>
      </c>
      <c r="AH3129" s="179">
        <f>'ZE Download'!W556/1000</f>
        <v>151.684729</v>
      </c>
      <c r="AI3129" s="28">
        <f t="shared" si="425"/>
        <v>0</v>
      </c>
      <c r="AJ3129" s="179">
        <f>'ZE Download'!X556/1000</f>
        <v>1.033479</v>
      </c>
      <c r="AK3129" s="179">
        <f t="shared" si="421"/>
        <v>0</v>
      </c>
      <c r="AL3129" s="35">
        <f>'ZE Download'!Y556/1000</f>
        <v>104.635792</v>
      </c>
      <c r="AM3129" s="35">
        <f>'ZE Download'!AA556/1000</f>
        <v>191.78791699999999</v>
      </c>
      <c r="AN3129" s="28"/>
      <c r="AQ3129" s="24">
        <f t="shared" si="436"/>
        <v>2216.2283739999998</v>
      </c>
      <c r="AS3129" s="47">
        <f t="shared" si="448"/>
        <v>305.55</v>
      </c>
      <c r="AU3129" s="20">
        <f t="shared" si="435"/>
        <v>2521.778374</v>
      </c>
      <c r="AW3129" s="20">
        <f t="shared" si="430"/>
        <v>-299.74601999999913</v>
      </c>
    </row>
    <row r="3130" spans="1:51" x14ac:dyDescent="0.25">
      <c r="A3130" t="str">
        <f>VLOOKUP($B3130,'Cushing Balance'!$C$2:$E$500,3,TRUE)</f>
        <v>62018</v>
      </c>
      <c r="B3130" s="38">
        <v>43141</v>
      </c>
      <c r="C3130" s="32"/>
      <c r="D3130" s="136">
        <f>'ZE Download'!B557/1000</f>
        <v>285.11487499999998</v>
      </c>
      <c r="E3130" s="179">
        <f>'ZE Download'!C557/1000</f>
        <v>179.88497899999999</v>
      </c>
      <c r="F3130" s="179">
        <f>'ZE Download'!D557/1000</f>
        <v>428.67779200000001</v>
      </c>
      <c r="G3130" s="28"/>
      <c r="H3130" s="179">
        <f>'ZE Download'!E557/1000</f>
        <v>96.496520999999987</v>
      </c>
      <c r="I3130" s="179">
        <f>'ZE Download'!F557/1000</f>
        <v>39.866208</v>
      </c>
      <c r="J3130" s="179">
        <f>'ZE Download'!G557/1000</f>
        <v>284.21927099999999</v>
      </c>
      <c r="K3130" s="179">
        <f>'ZE Download'!H557/1000</f>
        <v>75.578874999999996</v>
      </c>
      <c r="L3130" s="179">
        <f>'ZE Download'!I557/1000</f>
        <v>31.030853999999998</v>
      </c>
      <c r="M3130" s="180">
        <f t="shared" si="452"/>
        <v>269.23279200000002</v>
      </c>
      <c r="N3130" s="179">
        <f>'ZE Download'!K557/1000</f>
        <v>99.920666999999995</v>
      </c>
      <c r="O3130" s="179">
        <f>'ZE Download'!L557/1000</f>
        <v>46.805478999999998</v>
      </c>
      <c r="P3130" s="179">
        <f>'ZE Download'!M557/1000</f>
        <v>148.73977100000002</v>
      </c>
      <c r="Q3130" s="179">
        <f>'ZE Download'!N557/1000</f>
        <v>11.159312</v>
      </c>
      <c r="R3130" s="179">
        <f>'ZE Download'!P557/1000</f>
        <v>0</v>
      </c>
      <c r="S3130" s="180">
        <f>'ZE Download'!J557/1000</f>
        <v>269.23279200000002</v>
      </c>
      <c r="T3130" s="180">
        <f>-'ZE Download'!Z557/1000</f>
        <v>0</v>
      </c>
      <c r="V3130" s="24">
        <f t="shared" si="433"/>
        <v>1996.7273960000002</v>
      </c>
      <c r="X3130" s="5">
        <f t="shared" si="437"/>
        <v>77.899999999999991</v>
      </c>
      <c r="Z3130" s="20">
        <f t="shared" si="434"/>
        <v>2074.6273960000003</v>
      </c>
      <c r="AA3130" s="59">
        <f t="shared" si="428"/>
        <v>43141</v>
      </c>
      <c r="AB3130" s="136">
        <f>'ZE Download'!Q557/1000</f>
        <v>171.528312</v>
      </c>
      <c r="AC3130" s="179">
        <f>'ZE Download'!R557/1000</f>
        <v>313.649</v>
      </c>
      <c r="AD3130" s="179">
        <f>'ZE Download'!S557/1000</f>
        <v>459.47399999999999</v>
      </c>
      <c r="AE3130" s="179">
        <f>'ZE Download'!T557/1000</f>
        <v>595.75097900000003</v>
      </c>
      <c r="AF3130" s="179">
        <f>'ZE Download'!U557/1000</f>
        <v>216.134625</v>
      </c>
      <c r="AG3130" s="179">
        <f>'ZE Download'!V557/1000</f>
        <v>33.264792</v>
      </c>
      <c r="AH3130" s="179">
        <f>'ZE Download'!W557/1000</f>
        <v>157.56129199999998</v>
      </c>
      <c r="AI3130" s="28">
        <f t="shared" si="425"/>
        <v>0</v>
      </c>
      <c r="AJ3130" s="179">
        <f>'ZE Download'!X557/1000</f>
        <v>0.15239599999999998</v>
      </c>
      <c r="AK3130" s="179">
        <f t="shared" ref="AK3130:AK3143" si="453">AVERAGE(AK3115:AK3129)</f>
        <v>0</v>
      </c>
      <c r="AL3130" s="35">
        <f>'ZE Download'!Y557/1000</f>
        <v>40.358750000000001</v>
      </c>
      <c r="AM3130" s="35">
        <f>'ZE Download'!AA557/1000</f>
        <v>193.40927100000002</v>
      </c>
      <c r="AN3130" s="28"/>
      <c r="AQ3130" s="24">
        <f t="shared" si="436"/>
        <v>2181.2834170000001</v>
      </c>
      <c r="AS3130" s="47">
        <f t="shared" si="448"/>
        <v>305.55</v>
      </c>
      <c r="AU3130" s="20">
        <f t="shared" si="435"/>
        <v>2486.8334170000003</v>
      </c>
      <c r="AW3130" s="20">
        <f t="shared" si="430"/>
        <v>-412.20602099999996</v>
      </c>
    </row>
    <row r="3131" spans="1:51" x14ac:dyDescent="0.25">
      <c r="A3131" t="str">
        <f>VLOOKUP($B3131,'Cushing Balance'!$C$2:$E$500,3,TRUE)</f>
        <v>62018</v>
      </c>
      <c r="B3131" s="38">
        <v>43142</v>
      </c>
      <c r="C3131" s="32"/>
      <c r="D3131" s="136">
        <f>'ZE Download'!B558/1000</f>
        <v>387.21858299999997</v>
      </c>
      <c r="E3131" s="179">
        <f>'ZE Download'!C558/1000</f>
        <v>184.61241699999999</v>
      </c>
      <c r="F3131" s="179">
        <f>'ZE Download'!D558/1000</f>
        <v>427.76156199999997</v>
      </c>
      <c r="G3131" s="28"/>
      <c r="H3131" s="179">
        <f>'ZE Download'!E558/1000</f>
        <v>97.064520999999999</v>
      </c>
      <c r="I3131" s="179">
        <f>'ZE Download'!F558/1000</f>
        <v>25.672042000000001</v>
      </c>
      <c r="J3131" s="179">
        <f>'ZE Download'!G558/1000</f>
        <v>301.399021</v>
      </c>
      <c r="K3131" s="179">
        <f>'ZE Download'!H558/1000</f>
        <v>81.894125000000003</v>
      </c>
      <c r="L3131" s="179">
        <f>'ZE Download'!I558/1000</f>
        <v>30.971250000000001</v>
      </c>
      <c r="M3131" s="180">
        <f t="shared" si="452"/>
        <v>159.44120900000001</v>
      </c>
      <c r="N3131" s="179">
        <f>'ZE Download'!K558/1000</f>
        <v>100.124833</v>
      </c>
      <c r="O3131" s="179">
        <f>'ZE Download'!L558/1000</f>
        <v>37.248770999999998</v>
      </c>
      <c r="P3131" s="179">
        <f>'ZE Download'!M558/1000</f>
        <v>169.23504199999999</v>
      </c>
      <c r="Q3131" s="179">
        <f>'ZE Download'!N558/1000</f>
        <v>13.274478999999999</v>
      </c>
      <c r="R3131" s="179">
        <f>'ZE Download'!P558/1000</f>
        <v>0</v>
      </c>
      <c r="S3131" s="180">
        <f>'ZE Download'!J558/1000</f>
        <v>232.121521</v>
      </c>
      <c r="T3131" s="180">
        <f>-'ZE Download'!Z558/1000</f>
        <v>-72.680312000000001</v>
      </c>
      <c r="V3131" s="24">
        <f t="shared" si="433"/>
        <v>2015.9178549999999</v>
      </c>
      <c r="X3131" s="5">
        <f t="shared" si="437"/>
        <v>77.899999999999991</v>
      </c>
      <c r="Z3131" s="20">
        <f t="shared" si="434"/>
        <v>2093.8178549999998</v>
      </c>
      <c r="AA3131" s="59">
        <f t="shared" si="428"/>
        <v>43142</v>
      </c>
      <c r="AB3131" s="136">
        <f>'ZE Download'!Q558/1000</f>
        <v>169.71808300000001</v>
      </c>
      <c r="AC3131" s="179">
        <f>'ZE Download'!R558/1000</f>
        <v>351.36443800000001</v>
      </c>
      <c r="AD3131" s="179">
        <f>'ZE Download'!S558/1000</f>
        <v>459.47399999999999</v>
      </c>
      <c r="AE3131" s="179">
        <f>'ZE Download'!T558/1000</f>
        <v>590.42316700000003</v>
      </c>
      <c r="AF3131" s="179">
        <f>'ZE Download'!U558/1000</f>
        <v>222.75985399999999</v>
      </c>
      <c r="AG3131" s="179">
        <f>'ZE Download'!V558/1000</f>
        <v>17.612978999999999</v>
      </c>
      <c r="AH3131" s="179">
        <f>'ZE Download'!W558/1000</f>
        <v>171.28872899999999</v>
      </c>
      <c r="AI3131" s="28">
        <f t="shared" si="425"/>
        <v>0</v>
      </c>
      <c r="AJ3131" s="179">
        <f>'ZE Download'!X558/1000</f>
        <v>8.859667</v>
      </c>
      <c r="AK3131" s="179">
        <f t="shared" si="453"/>
        <v>0</v>
      </c>
      <c r="AL3131" s="35">
        <f>'ZE Download'!Y558/1000</f>
        <v>28.12725</v>
      </c>
      <c r="AM3131" s="35">
        <f>'ZE Download'!AA558/1000</f>
        <v>193.707562</v>
      </c>
      <c r="AN3131" s="28"/>
      <c r="AQ3131" s="24">
        <f t="shared" si="436"/>
        <v>2213.3357289999994</v>
      </c>
      <c r="AS3131" s="47">
        <f t="shared" si="448"/>
        <v>305.55</v>
      </c>
      <c r="AU3131" s="20">
        <f t="shared" si="435"/>
        <v>2518.8857289999996</v>
      </c>
      <c r="AW3131" s="20">
        <f t="shared" si="430"/>
        <v>-425.06787399999985</v>
      </c>
    </row>
    <row r="3132" spans="1:51" x14ac:dyDescent="0.25">
      <c r="A3132" t="str">
        <f>VLOOKUP($B3132,'Cushing Balance'!$C$2:$E$500,3,TRUE)</f>
        <v>62018</v>
      </c>
      <c r="B3132" s="38">
        <v>43143</v>
      </c>
      <c r="C3132" s="32"/>
      <c r="D3132" s="136">
        <f>'ZE Download'!B559/1000</f>
        <v>93.659729000000013</v>
      </c>
      <c r="E3132" s="179">
        <f>'ZE Download'!C559/1000</f>
        <v>170.80389600000001</v>
      </c>
      <c r="F3132" s="179">
        <f>'ZE Download'!D559/1000</f>
        <v>427.68781199999995</v>
      </c>
      <c r="G3132" s="28"/>
      <c r="H3132" s="179">
        <f>'ZE Download'!E559/1000</f>
        <v>49.98075</v>
      </c>
      <c r="I3132" s="179">
        <f>'ZE Download'!F559/1000</f>
        <v>38.380853999999999</v>
      </c>
      <c r="J3132" s="179">
        <f>'ZE Download'!G559/1000</f>
        <v>306.89114599999999</v>
      </c>
      <c r="K3132" s="179">
        <f>'ZE Download'!H559/1000</f>
        <v>66.946083000000002</v>
      </c>
      <c r="L3132" s="179">
        <f>'ZE Download'!I559/1000</f>
        <v>30.928374999999999</v>
      </c>
      <c r="M3132" s="180">
        <f t="shared" si="452"/>
        <v>158.936229</v>
      </c>
      <c r="N3132" s="179">
        <f>'ZE Download'!K559/1000</f>
        <v>98.281812000000002</v>
      </c>
      <c r="O3132" s="179">
        <f>'ZE Download'!L559/1000</f>
        <v>36.837917000000004</v>
      </c>
      <c r="P3132" s="179">
        <f>'ZE Download'!M559/1000</f>
        <v>100.24981200000001</v>
      </c>
      <c r="Q3132" s="179">
        <f>'ZE Download'!N559/1000</f>
        <v>13.24225</v>
      </c>
      <c r="R3132" s="179">
        <f>'ZE Download'!P559/1000</f>
        <v>38.076457999999995</v>
      </c>
      <c r="S3132" s="180">
        <f>'ZE Download'!J559/1000</f>
        <v>158.936229</v>
      </c>
      <c r="T3132" s="180">
        <f>-'ZE Download'!Z559/1000</f>
        <v>0</v>
      </c>
      <c r="V3132" s="24">
        <f t="shared" si="433"/>
        <v>1630.9031229999998</v>
      </c>
      <c r="X3132" s="5">
        <f t="shared" si="437"/>
        <v>77.899999999999991</v>
      </c>
      <c r="Z3132" s="20">
        <f t="shared" si="434"/>
        <v>1708.8031229999999</v>
      </c>
      <c r="AA3132" s="59">
        <f t="shared" si="428"/>
        <v>43143</v>
      </c>
      <c r="AB3132" s="136">
        <f>'ZE Download'!Q559/1000</f>
        <v>170.811667</v>
      </c>
      <c r="AC3132" s="179">
        <f>'ZE Download'!R559/1000</f>
        <v>225.286688</v>
      </c>
      <c r="AD3132" s="179">
        <f>'ZE Download'!S559/1000</f>
        <v>459.47399999999999</v>
      </c>
      <c r="AE3132" s="179">
        <f>'ZE Download'!T559/1000</f>
        <v>584.52220799999998</v>
      </c>
      <c r="AF3132" s="179">
        <f>'ZE Download'!U559/1000</f>
        <v>217.832583</v>
      </c>
      <c r="AG3132" s="179">
        <f>'ZE Download'!V559/1000</f>
        <v>0</v>
      </c>
      <c r="AH3132" s="179">
        <f>'ZE Download'!W559/1000</f>
        <v>158.25420800000001</v>
      </c>
      <c r="AI3132" s="28">
        <f t="shared" si="425"/>
        <v>0</v>
      </c>
      <c r="AJ3132" s="179">
        <f>'ZE Download'!X559/1000</f>
        <v>7.7404380000000002</v>
      </c>
      <c r="AK3132" s="179">
        <f t="shared" si="453"/>
        <v>0</v>
      </c>
      <c r="AL3132" s="35">
        <f>'ZE Download'!Y559/1000</f>
        <v>102.82222900000001</v>
      </c>
      <c r="AM3132" s="35">
        <f>'ZE Download'!AA559/1000</f>
        <v>193.82833300000001</v>
      </c>
      <c r="AN3132" s="28"/>
      <c r="AQ3132" s="24">
        <f t="shared" si="436"/>
        <v>2120.5723540000004</v>
      </c>
      <c r="AS3132" s="47">
        <f t="shared" si="448"/>
        <v>305.55</v>
      </c>
      <c r="AU3132" s="20">
        <f t="shared" si="435"/>
        <v>2426.1223540000005</v>
      </c>
      <c r="AW3132" s="20">
        <f t="shared" si="430"/>
        <v>-617.31923100000063</v>
      </c>
      <c r="AY3132" s="58">
        <v>100</v>
      </c>
    </row>
    <row r="3133" spans="1:51" x14ac:dyDescent="0.25">
      <c r="A3133" t="str">
        <f>VLOOKUP($B3133,'Cushing Balance'!$C$2:$E$500,3,TRUE)</f>
        <v>62018</v>
      </c>
      <c r="B3133" s="38">
        <v>43144</v>
      </c>
      <c r="C3133" s="32"/>
      <c r="D3133" s="136">
        <f>'ZE Download'!B560/1000</f>
        <v>204.69108300000002</v>
      </c>
      <c r="E3133" s="179">
        <f>'ZE Download'!C560/1000</f>
        <v>173.16289600000002</v>
      </c>
      <c r="F3133" s="179">
        <f>'ZE Download'!D560/1000</f>
        <v>424.38900000000001</v>
      </c>
      <c r="G3133" s="28"/>
      <c r="H3133" s="179">
        <f>'ZE Download'!E560/1000</f>
        <v>129.55866700000001</v>
      </c>
      <c r="I3133" s="179">
        <f>'ZE Download'!F560/1000</f>
        <v>24.918917</v>
      </c>
      <c r="J3133" s="179">
        <f>'ZE Download'!G560/1000</f>
        <v>305.14964600000002</v>
      </c>
      <c r="K3133" s="179">
        <f>'ZE Download'!H560/1000</f>
        <v>57.686104</v>
      </c>
      <c r="L3133" s="179">
        <f>'ZE Download'!I560/1000</f>
        <v>31.212478999999998</v>
      </c>
      <c r="M3133" s="180">
        <f t="shared" si="452"/>
        <v>246.88833300000002</v>
      </c>
      <c r="N3133" s="179">
        <f>'ZE Download'!K560/1000</f>
        <v>89.391000000000005</v>
      </c>
      <c r="O3133" s="179">
        <f>'ZE Download'!L560/1000</f>
        <v>43.697875000000003</v>
      </c>
      <c r="P3133" s="179">
        <f>'ZE Download'!M560/1000</f>
        <v>98.908979000000002</v>
      </c>
      <c r="Q3133" s="179">
        <f>'ZE Download'!N560/1000</f>
        <v>15.002333</v>
      </c>
      <c r="R3133" s="179">
        <f>'ZE Download'!P560/1000</f>
        <v>30.840562000000002</v>
      </c>
      <c r="S3133" s="180">
        <f>'ZE Download'!J560/1000</f>
        <v>246.88833300000002</v>
      </c>
      <c r="T3133" s="180">
        <f>-'ZE Download'!Z560/1000</f>
        <v>0</v>
      </c>
      <c r="V3133" s="24">
        <f t="shared" si="433"/>
        <v>1875.4978740000004</v>
      </c>
      <c r="X3133" s="5">
        <f t="shared" si="437"/>
        <v>77.899999999999991</v>
      </c>
      <c r="Z3133" s="20">
        <f t="shared" si="434"/>
        <v>1953.3978740000005</v>
      </c>
      <c r="AA3133" s="59">
        <f t="shared" si="428"/>
        <v>43144</v>
      </c>
      <c r="AB3133" s="136">
        <f>'ZE Download'!Q560/1000</f>
        <v>171.968479</v>
      </c>
      <c r="AC3133" s="179">
        <f>'ZE Download'!R560/1000</f>
        <v>336.67452100000003</v>
      </c>
      <c r="AD3133" s="179">
        <f>'ZE Download'!S560/1000</f>
        <v>459.47399999999999</v>
      </c>
      <c r="AE3133" s="179">
        <f>'ZE Download'!T560/1000</f>
        <v>596.59266700000001</v>
      </c>
      <c r="AF3133" s="179">
        <f>'ZE Download'!U560/1000</f>
        <v>228.46787499999999</v>
      </c>
      <c r="AG3133" s="179">
        <f>'ZE Download'!V560/1000</f>
        <v>0</v>
      </c>
      <c r="AH3133" s="179">
        <f>'ZE Download'!W560/1000</f>
        <v>151.505979</v>
      </c>
      <c r="AI3133" s="28">
        <f t="shared" si="425"/>
        <v>0</v>
      </c>
      <c r="AJ3133" s="179">
        <f>'ZE Download'!X560/1000</f>
        <v>0.36362499999999998</v>
      </c>
      <c r="AK3133" s="179">
        <f t="shared" si="453"/>
        <v>0</v>
      </c>
      <c r="AL3133" s="35">
        <f>'ZE Download'!Y560/1000</f>
        <v>41.916271000000002</v>
      </c>
      <c r="AM3133" s="35">
        <f>'ZE Download'!AA560/1000</f>
        <v>196.68700000000001</v>
      </c>
      <c r="AN3133" s="28"/>
      <c r="AQ3133" s="24">
        <f t="shared" si="436"/>
        <v>2183.6504170000003</v>
      </c>
      <c r="AS3133" s="47">
        <f t="shared" si="448"/>
        <v>305.55</v>
      </c>
      <c r="AU3133" s="20">
        <f t="shared" si="435"/>
        <v>2489.2004170000005</v>
      </c>
      <c r="AW3133" s="20">
        <f t="shared" si="430"/>
        <v>-435.80254300000001</v>
      </c>
      <c r="AY3133" s="58">
        <v>100</v>
      </c>
    </row>
    <row r="3134" spans="1:51" x14ac:dyDescent="0.25">
      <c r="A3134" t="str">
        <f>VLOOKUP($B3134,'Cushing Balance'!$C$2:$E$500,3,TRUE)</f>
        <v>62018</v>
      </c>
      <c r="B3134" s="38">
        <v>43145</v>
      </c>
      <c r="C3134" s="32"/>
      <c r="D3134" s="136">
        <f>'ZE Download'!B561/1000</f>
        <v>393.73152099999999</v>
      </c>
      <c r="E3134" s="179">
        <f>'ZE Download'!C561/1000</f>
        <v>175.19706200000002</v>
      </c>
      <c r="F3134" s="179">
        <f>'ZE Download'!D561/1000</f>
        <v>420.28427099999999</v>
      </c>
      <c r="G3134" s="28"/>
      <c r="H3134" s="179">
        <f>'ZE Download'!E561/1000</f>
        <v>111.74208299999999</v>
      </c>
      <c r="I3134" s="179">
        <f>'ZE Download'!F561/1000</f>
        <v>26.285021</v>
      </c>
      <c r="J3134" s="179">
        <f>'ZE Download'!G561/1000</f>
        <v>318.32964600000003</v>
      </c>
      <c r="K3134" s="179">
        <f>'ZE Download'!H561/1000</f>
        <v>84.502750000000006</v>
      </c>
      <c r="L3134" s="179">
        <f>'ZE Download'!I561/1000</f>
        <v>31.055021</v>
      </c>
      <c r="M3134" s="180">
        <f t="shared" si="452"/>
        <v>108.294875</v>
      </c>
      <c r="N3134" s="179">
        <f>'ZE Download'!K561/1000</f>
        <v>94.924625000000006</v>
      </c>
      <c r="O3134" s="179">
        <f>'ZE Download'!L561/1000</f>
        <v>48.181542</v>
      </c>
      <c r="P3134" s="179">
        <f>'ZE Download'!M561/1000</f>
        <v>97.316979000000003</v>
      </c>
      <c r="Q3134" s="179">
        <f>'ZE Download'!N561/1000</f>
        <v>9.2371879999999997</v>
      </c>
      <c r="R3134" s="179">
        <f>'ZE Download'!P561/1000</f>
        <v>0</v>
      </c>
      <c r="S3134" s="180">
        <f>'ZE Download'!J561/1000</f>
        <v>108.294875</v>
      </c>
      <c r="T3134" s="180">
        <f>-'ZE Download'!Z561/1000</f>
        <v>0</v>
      </c>
      <c r="V3134" s="24">
        <f t="shared" si="433"/>
        <v>1919.082584</v>
      </c>
      <c r="X3134" s="5">
        <f t="shared" si="437"/>
        <v>77.899999999999991</v>
      </c>
      <c r="Z3134" s="20">
        <f t="shared" si="434"/>
        <v>1996.9825840000001</v>
      </c>
      <c r="AA3134" s="59">
        <f t="shared" si="428"/>
        <v>43145</v>
      </c>
      <c r="AB3134" s="136">
        <f>'ZE Download'!Q561/1000</f>
        <v>170.91564600000001</v>
      </c>
      <c r="AC3134" s="179">
        <f>'ZE Download'!R561/1000</f>
        <v>288.64710400000001</v>
      </c>
      <c r="AD3134" s="179">
        <f>'ZE Download'!S561/1000</f>
        <v>459.47399999999999</v>
      </c>
      <c r="AE3134" s="179">
        <f>'ZE Download'!T561/1000</f>
        <v>558.31127099999992</v>
      </c>
      <c r="AF3134" s="179">
        <f>'ZE Download'!U561/1000</f>
        <v>233.41854199999997</v>
      </c>
      <c r="AG3134" s="179">
        <f>'ZE Download'!V561/1000</f>
        <v>0</v>
      </c>
      <c r="AH3134" s="179">
        <f>'ZE Download'!W561/1000</f>
        <v>88.411312000000009</v>
      </c>
      <c r="AI3134" s="28">
        <f t="shared" si="425"/>
        <v>0</v>
      </c>
      <c r="AJ3134" s="179">
        <f>'ZE Download'!X561/1000</f>
        <v>0.45954199999999995</v>
      </c>
      <c r="AK3134" s="179">
        <f t="shared" si="453"/>
        <v>0</v>
      </c>
      <c r="AL3134" s="35">
        <f>'ZE Download'!Y561/1000</f>
        <v>18.007562</v>
      </c>
      <c r="AM3134" s="35">
        <f>'ZE Download'!AA561/1000</f>
        <v>76.602937999999995</v>
      </c>
      <c r="AN3134" s="28"/>
      <c r="AQ3134" s="24">
        <f t="shared" si="436"/>
        <v>1894.2479169999997</v>
      </c>
      <c r="AS3134" s="47">
        <f t="shared" si="448"/>
        <v>305.55</v>
      </c>
      <c r="AU3134" s="20">
        <f t="shared" si="435"/>
        <v>2199.7979169999999</v>
      </c>
      <c r="AW3134" s="20">
        <f t="shared" si="430"/>
        <v>-102.81533299999978</v>
      </c>
      <c r="AY3134" s="58">
        <v>100</v>
      </c>
    </row>
    <row r="3135" spans="1:51" x14ac:dyDescent="0.25">
      <c r="A3135" t="str">
        <f>VLOOKUP($B3135,'Cushing Balance'!$C$2:$E$500,3,TRUE)</f>
        <v>62018</v>
      </c>
      <c r="B3135" s="38">
        <v>43146</v>
      </c>
      <c r="C3135" s="32"/>
      <c r="D3135" s="136">
        <f>'ZE Download'!B562/1000</f>
        <v>200.17106200000001</v>
      </c>
      <c r="E3135" s="179">
        <f>'ZE Download'!C562/1000</f>
        <v>169.23052100000001</v>
      </c>
      <c r="F3135" s="179">
        <f>'ZE Download'!D562/1000</f>
        <v>416.82510400000001</v>
      </c>
      <c r="G3135" s="28"/>
      <c r="H3135" s="179">
        <f>'ZE Download'!E562/1000</f>
        <v>107.770229</v>
      </c>
      <c r="I3135" s="179">
        <f>'ZE Download'!F562/1000</f>
        <v>15.616667</v>
      </c>
      <c r="J3135" s="179">
        <f>'ZE Download'!G562/1000</f>
        <v>312.447812</v>
      </c>
      <c r="K3135" s="179">
        <f>'ZE Download'!H562/1000</f>
        <v>68.699916999999999</v>
      </c>
      <c r="L3135" s="179">
        <f>'ZE Download'!I562/1000</f>
        <v>30.865396</v>
      </c>
      <c r="M3135" s="180">
        <f t="shared" si="452"/>
        <v>29.820271000000002</v>
      </c>
      <c r="N3135" s="179">
        <f>'ZE Download'!K562/1000</f>
        <v>90.63702099999999</v>
      </c>
      <c r="O3135" s="179">
        <f>'ZE Download'!L562/1000</f>
        <v>43.117395999999999</v>
      </c>
      <c r="P3135" s="179">
        <f>'ZE Download'!M562/1000</f>
        <v>120.786208</v>
      </c>
      <c r="Q3135" s="179">
        <f>'ZE Download'!N562/1000</f>
        <v>8.4533960000000015</v>
      </c>
      <c r="R3135" s="179">
        <f>'ZE Download'!P562/1000</f>
        <v>34.094020999999998</v>
      </c>
      <c r="S3135" s="180">
        <f>'ZE Download'!J562/1000</f>
        <v>29.820271000000002</v>
      </c>
      <c r="T3135" s="180">
        <f>-'ZE Download'!Z562/1000</f>
        <v>0</v>
      </c>
      <c r="V3135" s="24">
        <f t="shared" si="433"/>
        <v>1648.5350210000001</v>
      </c>
      <c r="X3135" s="5">
        <f t="shared" si="437"/>
        <v>77.899999999999991</v>
      </c>
      <c r="Z3135" s="20">
        <f t="shared" si="434"/>
        <v>1726.4350210000002</v>
      </c>
      <c r="AA3135" s="59">
        <f t="shared" si="428"/>
        <v>43146</v>
      </c>
      <c r="AB3135" s="136">
        <f>'ZE Download'!Q562/1000</f>
        <v>168.32681200000002</v>
      </c>
      <c r="AC3135" s="179">
        <f>'ZE Download'!R562/1000</f>
        <v>318.86122899999998</v>
      </c>
      <c r="AD3135" s="179">
        <f>'ZE Download'!S562/1000</f>
        <v>459.47399999999999</v>
      </c>
      <c r="AE3135" s="179">
        <f>'ZE Download'!T562/1000</f>
        <v>593.61193800000001</v>
      </c>
      <c r="AF3135" s="179">
        <f>'ZE Download'!U562/1000</f>
        <v>233.956771</v>
      </c>
      <c r="AG3135" s="179">
        <f>'ZE Download'!V562/1000</f>
        <v>0</v>
      </c>
      <c r="AH3135" s="179">
        <f>'ZE Download'!W562/1000</f>
        <v>61.356625000000001</v>
      </c>
      <c r="AI3135" s="28">
        <f t="shared" si="425"/>
        <v>0</v>
      </c>
      <c r="AJ3135" s="179">
        <f>'ZE Download'!X562/1000</f>
        <v>0.60156200000000004</v>
      </c>
      <c r="AK3135" s="179">
        <f t="shared" si="453"/>
        <v>0</v>
      </c>
      <c r="AL3135" s="35">
        <f>'ZE Download'!Y562/1000</f>
        <v>101.435</v>
      </c>
      <c r="AM3135" s="35">
        <f>'ZE Download'!AA562/1000</f>
        <v>111.79447900000001</v>
      </c>
      <c r="AN3135" s="28"/>
      <c r="AQ3135" s="24">
        <f t="shared" si="436"/>
        <v>2049.418416</v>
      </c>
      <c r="AS3135" s="47">
        <f t="shared" si="448"/>
        <v>305.55</v>
      </c>
      <c r="AU3135" s="20">
        <f t="shared" si="435"/>
        <v>2354.9684160000002</v>
      </c>
      <c r="AW3135" s="20">
        <f t="shared" si="430"/>
        <v>-528.53339499999993</v>
      </c>
      <c r="AY3135" s="58">
        <v>100</v>
      </c>
    </row>
    <row r="3136" spans="1:51" x14ac:dyDescent="0.25">
      <c r="A3136" t="str">
        <f>VLOOKUP($B3136,'Cushing Balance'!$C$2:$E$500,3,TRUE)</f>
        <v>62018</v>
      </c>
      <c r="B3136" s="38">
        <v>43147</v>
      </c>
      <c r="C3136" s="32"/>
      <c r="D3136" s="136">
        <f>'ZE Download'!B563/1000</f>
        <v>309.26677100000001</v>
      </c>
      <c r="E3136" s="179">
        <f>'ZE Download'!C563/1000</f>
        <v>171.114104</v>
      </c>
      <c r="F3136" s="179">
        <f>'ZE Download'!D563/1000</f>
        <v>463.16162500000002</v>
      </c>
      <c r="G3136" s="28"/>
      <c r="H3136" s="179">
        <f>'ZE Download'!E563/1000</f>
        <v>106.085521</v>
      </c>
      <c r="I3136" s="179">
        <f>'ZE Download'!F563/1000</f>
        <v>35.025896000000003</v>
      </c>
      <c r="J3136" s="179">
        <f>'ZE Download'!G563/1000</f>
        <v>313.82656199999997</v>
      </c>
      <c r="K3136" s="179">
        <f>'ZE Download'!H563/1000</f>
        <v>72.527708000000004</v>
      </c>
      <c r="L3136" s="179">
        <f>'ZE Download'!I563/1000</f>
        <v>30.876312000000002</v>
      </c>
      <c r="M3136" s="180">
        <f t="shared" si="452"/>
        <v>348.64391699999999</v>
      </c>
      <c r="N3136" s="179">
        <f>'ZE Download'!K563/1000</f>
        <v>100.50324999999999</v>
      </c>
      <c r="O3136" s="179">
        <f>'ZE Download'!L563/1000</f>
        <v>39.344707999999997</v>
      </c>
      <c r="P3136" s="179">
        <f>'ZE Download'!M563/1000</f>
        <v>149.7885</v>
      </c>
      <c r="Q3136" s="179">
        <f>'ZE Download'!N563/1000</f>
        <v>13.183583</v>
      </c>
      <c r="R3136" s="179">
        <f>'ZE Download'!P563/1000</f>
        <v>71.891854000000009</v>
      </c>
      <c r="S3136" s="180">
        <f>'ZE Download'!J563/1000</f>
        <v>348.64391699999999</v>
      </c>
      <c r="T3136" s="180">
        <f>-'ZE Download'!Z563/1000</f>
        <v>0</v>
      </c>
      <c r="V3136" s="24">
        <f t="shared" si="433"/>
        <v>2225.240311</v>
      </c>
      <c r="X3136" s="5">
        <f t="shared" si="437"/>
        <v>77.899999999999991</v>
      </c>
      <c r="Z3136" s="20">
        <f t="shared" si="434"/>
        <v>2303.1403110000001</v>
      </c>
      <c r="AA3136" s="59">
        <f t="shared" si="428"/>
        <v>43147</v>
      </c>
      <c r="AB3136" s="136">
        <f>'ZE Download'!Q563/1000</f>
        <v>170.94581200000002</v>
      </c>
      <c r="AC3136" s="179">
        <f>'ZE Download'!R563/1000</f>
        <v>307.52247899999998</v>
      </c>
      <c r="AD3136" s="179">
        <f>'ZE Download'!S563/1000</f>
        <v>459.47399999999999</v>
      </c>
      <c r="AE3136" s="179">
        <f>'ZE Download'!T563/1000</f>
        <v>587.12781200000006</v>
      </c>
      <c r="AF3136" s="179">
        <f>'ZE Download'!U563/1000</f>
        <v>230.707583</v>
      </c>
      <c r="AG3136" s="179">
        <f>'ZE Download'!V563/1000</f>
        <v>0</v>
      </c>
      <c r="AH3136" s="179">
        <f>'ZE Download'!W563/1000</f>
        <v>86.359957999999992</v>
      </c>
      <c r="AI3136" s="28">
        <f t="shared" ref="AI3136:AI3143" si="454">AVERAGE(AI3121:AI3135)</f>
        <v>0</v>
      </c>
      <c r="AJ3136" s="179">
        <f>'ZE Download'!X563/1000</f>
        <v>3.3795000000000002</v>
      </c>
      <c r="AK3136" s="179">
        <f t="shared" si="453"/>
        <v>0</v>
      </c>
      <c r="AL3136" s="35">
        <f>'ZE Download'!Y563/1000</f>
        <v>64.639854</v>
      </c>
      <c r="AM3136" s="35">
        <f>'ZE Download'!AA563/1000</f>
        <v>177.51762500000001</v>
      </c>
      <c r="AN3136" s="28"/>
      <c r="AQ3136" s="24">
        <f t="shared" si="436"/>
        <v>2087.6746229999999</v>
      </c>
      <c r="AS3136" s="47">
        <f t="shared" si="448"/>
        <v>305.55</v>
      </c>
      <c r="AU3136" s="20">
        <f t="shared" si="435"/>
        <v>2393.2246230000001</v>
      </c>
      <c r="AW3136" s="20">
        <f t="shared" si="430"/>
        <v>9.9156880000000456</v>
      </c>
      <c r="AY3136" s="58">
        <v>100</v>
      </c>
    </row>
    <row r="3137" spans="1:49" x14ac:dyDescent="0.25">
      <c r="A3137" t="str">
        <f>VLOOKUP($B3137,'Cushing Balance'!$C$2:$E$500,3,TRUE)</f>
        <v>72018</v>
      </c>
      <c r="B3137" s="38">
        <v>43148</v>
      </c>
      <c r="C3137" s="32"/>
      <c r="D3137" s="136">
        <f>'ZE Download'!B564/1000</f>
        <v>221.32931200000002</v>
      </c>
      <c r="E3137" s="179">
        <f>'ZE Download'!C564/1000</f>
        <v>168.714125</v>
      </c>
      <c r="F3137" s="179">
        <f>'ZE Download'!D564/1000</f>
        <v>471.29056199999997</v>
      </c>
      <c r="G3137" s="28"/>
      <c r="H3137" s="179">
        <f>'ZE Download'!E564/1000</f>
        <v>104.648875</v>
      </c>
      <c r="I3137" s="179">
        <f>'ZE Download'!F564/1000</f>
        <v>57.920917000000003</v>
      </c>
      <c r="J3137" s="179">
        <f>'ZE Download'!G564/1000</f>
        <v>311.51499999999999</v>
      </c>
      <c r="K3137" s="179">
        <f>'ZE Download'!H564/1000</f>
        <v>84.272520999999998</v>
      </c>
      <c r="L3137" s="179">
        <f>'ZE Download'!I564/1000</f>
        <v>30.929312000000003</v>
      </c>
      <c r="M3137" s="180">
        <f t="shared" si="452"/>
        <v>290.10829200000001</v>
      </c>
      <c r="N3137" s="179">
        <f>'ZE Download'!K564/1000</f>
        <v>100.42593799999999</v>
      </c>
      <c r="O3137" s="179">
        <f>'ZE Download'!L564/1000</f>
        <v>37.552604000000002</v>
      </c>
      <c r="P3137" s="179">
        <f>'ZE Download'!M564/1000</f>
        <v>120.33714599999999</v>
      </c>
      <c r="Q3137" s="179">
        <f>'ZE Download'!N564/1000</f>
        <v>11.14725</v>
      </c>
      <c r="R3137" s="179">
        <f>'ZE Download'!P564/1000</f>
        <v>42.842458000000001</v>
      </c>
      <c r="S3137" s="180">
        <f>'ZE Download'!J564/1000</f>
        <v>349.890625</v>
      </c>
      <c r="T3137" s="180">
        <f>-'ZE Download'!Z564/1000</f>
        <v>-59.782333000000001</v>
      </c>
      <c r="V3137" s="24">
        <f t="shared" si="433"/>
        <v>2053.0343120000002</v>
      </c>
      <c r="X3137" s="5">
        <f t="shared" si="437"/>
        <v>77.899999999999991</v>
      </c>
      <c r="Z3137" s="20">
        <f t="shared" si="434"/>
        <v>2130.9343120000003</v>
      </c>
      <c r="AA3137" s="59">
        <f t="shared" si="428"/>
        <v>43148</v>
      </c>
      <c r="AB3137" s="136">
        <f>'ZE Download'!Q564/1000</f>
        <v>160.45918799999998</v>
      </c>
      <c r="AC3137" s="179">
        <f>'ZE Download'!R564/1000</f>
        <v>168.89081200000001</v>
      </c>
      <c r="AD3137" s="179">
        <f>'ZE Download'!S564/1000</f>
        <v>457.12845799999997</v>
      </c>
      <c r="AE3137" s="179">
        <f>'ZE Download'!T564/1000</f>
        <v>601.27064599999994</v>
      </c>
      <c r="AF3137" s="179">
        <f>'ZE Download'!U564/1000</f>
        <v>214.41249999999999</v>
      </c>
      <c r="AG3137" s="179">
        <f>'ZE Download'!V564/1000</f>
        <v>0</v>
      </c>
      <c r="AH3137" s="179">
        <f>'ZE Download'!W564/1000</f>
        <v>76.589812000000009</v>
      </c>
      <c r="AI3137" s="28">
        <f t="shared" si="454"/>
        <v>0</v>
      </c>
      <c r="AJ3137" s="179">
        <f>'ZE Download'!X564/1000</f>
        <v>0.80789599999999995</v>
      </c>
      <c r="AK3137" s="179">
        <f t="shared" si="453"/>
        <v>0</v>
      </c>
      <c r="AL3137" s="35">
        <f>'ZE Download'!Y564/1000</f>
        <v>1.5309169999999999</v>
      </c>
      <c r="AM3137" s="35">
        <f>'ZE Download'!AA564/1000</f>
        <v>185.38835399999999</v>
      </c>
      <c r="AN3137" s="28"/>
      <c r="AQ3137" s="24">
        <f t="shared" si="436"/>
        <v>1866.4785829999998</v>
      </c>
      <c r="AS3137" s="47">
        <f t="shared" si="448"/>
        <v>305.55</v>
      </c>
      <c r="AU3137" s="20">
        <f t="shared" si="435"/>
        <v>2172.0285829999998</v>
      </c>
      <c r="AW3137" s="20">
        <f t="shared" si="430"/>
        <v>-41.09427099999948</v>
      </c>
    </row>
    <row r="3138" spans="1:49" x14ac:dyDescent="0.25">
      <c r="A3138" t="str">
        <f>VLOOKUP($B3138,'Cushing Balance'!$C$2:$E$500,3,TRUE)</f>
        <v>72018</v>
      </c>
      <c r="B3138" s="38">
        <v>43149</v>
      </c>
      <c r="C3138" s="32"/>
      <c r="D3138" s="136">
        <f>'ZE Download'!B565/1000</f>
        <v>419.52468800000003</v>
      </c>
      <c r="E3138" s="179">
        <f>'ZE Download'!C565/1000</f>
        <v>164.051896</v>
      </c>
      <c r="F3138" s="179">
        <f>'ZE Download'!D565/1000</f>
        <v>470.44577100000004</v>
      </c>
      <c r="G3138" s="28"/>
      <c r="H3138" s="179">
        <f>'ZE Download'!E565/1000</f>
        <v>106.546708</v>
      </c>
      <c r="I3138" s="179">
        <f>'ZE Download'!F565/1000</f>
        <v>50.024853999999998</v>
      </c>
      <c r="J3138" s="179">
        <f>'ZE Download'!G565/1000</f>
        <v>309.38927100000001</v>
      </c>
      <c r="K3138" s="179">
        <f>'ZE Download'!H565/1000</f>
        <v>86.160187999999991</v>
      </c>
      <c r="L3138" s="179">
        <f>'ZE Download'!I565/1000</f>
        <v>31.016417000000001</v>
      </c>
      <c r="M3138" s="180">
        <f t="shared" si="452"/>
        <v>181.07891699999999</v>
      </c>
      <c r="N3138" s="179">
        <f>'ZE Download'!K565/1000</f>
        <v>102.320083</v>
      </c>
      <c r="O3138" s="179">
        <f>'ZE Download'!L565/1000</f>
        <v>30.212353999999998</v>
      </c>
      <c r="P3138" s="179">
        <f>'ZE Download'!M565/1000</f>
        <v>120.697417</v>
      </c>
      <c r="Q3138" s="179">
        <f>'ZE Download'!N565/1000</f>
        <v>10.497</v>
      </c>
      <c r="R3138" s="179">
        <f>'ZE Download'!P565/1000</f>
        <v>46.926811999999998</v>
      </c>
      <c r="S3138" s="180">
        <f>'ZE Download'!J565/1000</f>
        <v>267.93597899999997</v>
      </c>
      <c r="T3138" s="180">
        <f>-'ZE Download'!Z565/1000</f>
        <v>-86.857061999999999</v>
      </c>
      <c r="V3138" s="24">
        <f t="shared" si="433"/>
        <v>2128.8923760000002</v>
      </c>
      <c r="X3138" s="5">
        <f t="shared" si="437"/>
        <v>77.899999999999991</v>
      </c>
      <c r="Z3138" s="20">
        <f t="shared" si="434"/>
        <v>2206.7923760000003</v>
      </c>
      <c r="AA3138" s="59">
        <f t="shared" ref="AA3138:AA3201" si="455">B3138</f>
        <v>43149</v>
      </c>
      <c r="AB3138" s="136">
        <f>'ZE Download'!Q565/1000</f>
        <v>172.71062499999999</v>
      </c>
      <c r="AC3138" s="179">
        <f>'ZE Download'!R565/1000</f>
        <v>101.74202099999999</v>
      </c>
      <c r="AD3138" s="179">
        <f>'ZE Download'!S565/1000</f>
        <v>459.47399999999999</v>
      </c>
      <c r="AE3138" s="179">
        <f>'ZE Download'!T565/1000</f>
        <v>560.47512500000005</v>
      </c>
      <c r="AF3138" s="179">
        <f>'ZE Download'!U565/1000</f>
        <v>234.05079199999997</v>
      </c>
      <c r="AG3138" s="179">
        <f>'ZE Download'!V565/1000</f>
        <v>0</v>
      </c>
      <c r="AH3138" s="179">
        <f>'ZE Download'!W565/1000</f>
        <v>67.742395999999999</v>
      </c>
      <c r="AI3138" s="28">
        <f t="shared" si="454"/>
        <v>0</v>
      </c>
      <c r="AJ3138" s="179">
        <f>'ZE Download'!X565/1000</f>
        <v>0.64087499999999997</v>
      </c>
      <c r="AK3138" s="179">
        <f t="shared" si="453"/>
        <v>0</v>
      </c>
      <c r="AL3138" s="35">
        <f>'ZE Download'!Y565/1000</f>
        <v>106.84677099999999</v>
      </c>
      <c r="AM3138" s="35">
        <f>'ZE Download'!AA565/1000</f>
        <v>197.48610399999998</v>
      </c>
      <c r="AN3138" s="28"/>
      <c r="AQ3138" s="24">
        <f t="shared" si="436"/>
        <v>1901.168709</v>
      </c>
      <c r="AS3138" s="47">
        <f t="shared" si="448"/>
        <v>305.55</v>
      </c>
      <c r="AU3138" s="20">
        <f t="shared" si="435"/>
        <v>2206.7187090000002</v>
      </c>
      <c r="AW3138" s="20">
        <f t="shared" ref="AW3138:AW3201" si="456">Z3138-AU3138+AY3138</f>
        <v>7.3667000000114058E-2</v>
      </c>
    </row>
    <row r="3139" spans="1:49" x14ac:dyDescent="0.25">
      <c r="A3139" t="str">
        <f>VLOOKUP($B3139,'Cushing Balance'!$C$2:$E$500,3,TRUE)</f>
        <v>72018</v>
      </c>
      <c r="B3139" s="38">
        <v>43150</v>
      </c>
      <c r="C3139" s="32"/>
      <c r="D3139" s="136">
        <f>'ZE Download'!B566/1000</f>
        <v>542.03702099999998</v>
      </c>
      <c r="E3139" s="179">
        <f>'ZE Download'!C566/1000</f>
        <v>158.42081200000001</v>
      </c>
      <c r="F3139" s="179">
        <f>'ZE Download'!D566/1000</f>
        <v>465.50745799999999</v>
      </c>
      <c r="G3139" s="28"/>
      <c r="H3139" s="179">
        <f>'ZE Download'!E566/1000</f>
        <v>101.85466700000001</v>
      </c>
      <c r="I3139" s="179">
        <f>'ZE Download'!F566/1000</f>
        <v>36.728353999999996</v>
      </c>
      <c r="J3139" s="179">
        <f>'ZE Download'!G566/1000</f>
        <v>320.828667</v>
      </c>
      <c r="K3139" s="179">
        <f>'ZE Download'!H566/1000</f>
        <v>10.023312000000001</v>
      </c>
      <c r="L3139" s="179">
        <f>'ZE Download'!I566/1000</f>
        <v>30.974667</v>
      </c>
      <c r="M3139" s="180">
        <f t="shared" si="452"/>
        <v>276.76643800000005</v>
      </c>
      <c r="N3139" s="179">
        <f>'ZE Download'!K566/1000</f>
        <v>104.648375</v>
      </c>
      <c r="O3139" s="179">
        <f>'ZE Download'!L566/1000</f>
        <v>49.816104000000003</v>
      </c>
      <c r="P3139" s="179">
        <f>'ZE Download'!M566/1000</f>
        <v>99.864582999999996</v>
      </c>
      <c r="Q3139" s="179">
        <f>'ZE Download'!N566/1000</f>
        <v>8.5421669999999992</v>
      </c>
      <c r="R3139" s="179">
        <f>'ZE Download'!P566/1000</f>
        <v>41.808999999999997</v>
      </c>
      <c r="S3139" s="180">
        <f>'ZE Download'!J566/1000</f>
        <v>276.76643800000005</v>
      </c>
      <c r="T3139" s="180">
        <f>-'ZE Download'!Z566/1000</f>
        <v>0</v>
      </c>
      <c r="V3139" s="24">
        <f t="shared" si="433"/>
        <v>2247.8216250000005</v>
      </c>
      <c r="X3139" s="5">
        <f t="shared" si="437"/>
        <v>77.899999999999991</v>
      </c>
      <c r="Z3139" s="20">
        <f t="shared" si="434"/>
        <v>2325.7216250000006</v>
      </c>
      <c r="AA3139" s="59">
        <f t="shared" si="455"/>
        <v>43150</v>
      </c>
      <c r="AB3139" s="136">
        <f>'ZE Download'!Q566/1000</f>
        <v>170.88039600000002</v>
      </c>
      <c r="AC3139" s="179">
        <f>'ZE Download'!R566/1000</f>
        <v>42.750354000000002</v>
      </c>
      <c r="AD3139" s="179">
        <f>'ZE Download'!S566/1000</f>
        <v>459.47399999999999</v>
      </c>
      <c r="AE3139" s="179">
        <f>'ZE Download'!T566/1000</f>
        <v>588.57329200000004</v>
      </c>
      <c r="AF3139" s="179">
        <f>'ZE Download'!U566/1000</f>
        <v>233.94470800000002</v>
      </c>
      <c r="AG3139" s="179">
        <f>'ZE Download'!V566/1000</f>
        <v>0</v>
      </c>
      <c r="AH3139" s="179">
        <f>'ZE Download'!W566/1000</f>
        <v>78.974895999999987</v>
      </c>
      <c r="AI3139" s="28">
        <f t="shared" si="454"/>
        <v>0</v>
      </c>
      <c r="AJ3139" s="179">
        <f>'ZE Download'!X566/1000</f>
        <v>2.0525419999999999</v>
      </c>
      <c r="AK3139" s="179">
        <f t="shared" si="453"/>
        <v>0</v>
      </c>
      <c r="AL3139" s="35">
        <f>'ZE Download'!Y566/1000</f>
        <v>91.044875000000005</v>
      </c>
      <c r="AM3139" s="35">
        <f>'ZE Download'!AA566/1000</f>
        <v>193.3535</v>
      </c>
      <c r="AN3139" s="28"/>
      <c r="AQ3139" s="24">
        <f t="shared" si="436"/>
        <v>1861.0485629999998</v>
      </c>
      <c r="AS3139" s="47">
        <f t="shared" si="448"/>
        <v>305.55</v>
      </c>
      <c r="AU3139" s="20">
        <f t="shared" si="435"/>
        <v>2166.598563</v>
      </c>
      <c r="AW3139" s="20">
        <f t="shared" si="456"/>
        <v>159.12306200000057</v>
      </c>
    </row>
    <row r="3140" spans="1:49" x14ac:dyDescent="0.25">
      <c r="A3140" t="str">
        <f>VLOOKUP($B3140,'Cushing Balance'!$C$2:$E$500,3,TRUE)</f>
        <v>72018</v>
      </c>
      <c r="B3140" s="38">
        <v>43151</v>
      </c>
      <c r="C3140" s="32"/>
      <c r="D3140" s="136">
        <f>'ZE Download'!B567/1000</f>
        <v>172.351021</v>
      </c>
      <c r="E3140" s="179">
        <f>'ZE Download'!C567/1000</f>
        <v>99.847187999999989</v>
      </c>
      <c r="F3140" s="179">
        <f>'ZE Download'!D567/1000</f>
        <v>418.11456199999998</v>
      </c>
      <c r="G3140" s="28"/>
      <c r="H3140" s="179">
        <f>'ZE Download'!E567/1000</f>
        <v>130.93789599999999</v>
      </c>
      <c r="I3140" s="179">
        <f>'ZE Download'!F567/1000</f>
        <v>40.993561999999997</v>
      </c>
      <c r="J3140" s="179">
        <f>'ZE Download'!G567/1000</f>
        <v>315.382521</v>
      </c>
      <c r="K3140" s="179">
        <f>'ZE Download'!H567/1000</f>
        <v>70.936166999999998</v>
      </c>
      <c r="L3140" s="179">
        <f>'ZE Download'!I567/1000</f>
        <v>29.488312000000001</v>
      </c>
      <c r="M3140" s="180">
        <f>S3140+T3140</f>
        <v>237.91652100000002</v>
      </c>
      <c r="N3140" s="179">
        <f>'ZE Download'!K567/1000</f>
        <v>88.183417000000006</v>
      </c>
      <c r="O3140" s="179">
        <f>'ZE Download'!L567/1000</f>
        <v>44.860750000000003</v>
      </c>
      <c r="P3140" s="179">
        <f>'ZE Download'!M567/1000</f>
        <v>183.44285399999998</v>
      </c>
      <c r="Q3140" s="179">
        <f>'ZE Download'!N567/1000</f>
        <v>7.320208</v>
      </c>
      <c r="R3140" s="179">
        <f>'ZE Download'!P567/1000</f>
        <v>48.677478999999998</v>
      </c>
      <c r="S3140" s="180">
        <f>'ZE Download'!J567/1000</f>
        <v>237.91652100000002</v>
      </c>
      <c r="T3140" s="180">
        <f>-'ZE Download'!Z567/1000</f>
        <v>0</v>
      </c>
      <c r="V3140" s="24">
        <f t="shared" si="433"/>
        <v>1888.452458</v>
      </c>
      <c r="X3140" s="5">
        <f t="shared" si="437"/>
        <v>77.899999999999991</v>
      </c>
      <c r="Z3140" s="20">
        <f t="shared" si="434"/>
        <v>1966.3524580000001</v>
      </c>
      <c r="AA3140" s="59">
        <f t="shared" si="455"/>
        <v>43151</v>
      </c>
      <c r="AB3140" s="136">
        <f>'ZE Download'!Q567/1000</f>
        <v>114.75189599999999</v>
      </c>
      <c r="AC3140" s="179">
        <f>'ZE Download'!R567/1000</f>
        <v>21.573271000000002</v>
      </c>
      <c r="AD3140" s="179">
        <f>'ZE Download'!S567/1000</f>
        <v>401.84639600000003</v>
      </c>
      <c r="AE3140" s="179">
        <f>'ZE Download'!T567/1000</f>
        <v>565.06412499999999</v>
      </c>
      <c r="AF3140" s="179">
        <f>'ZE Download'!U567/1000</f>
        <v>158.30541699999998</v>
      </c>
      <c r="AG3140" s="179">
        <f>'ZE Download'!V567/1000</f>
        <v>0</v>
      </c>
      <c r="AH3140" s="179">
        <f>'ZE Download'!W567/1000</f>
        <v>138.721979</v>
      </c>
      <c r="AI3140" s="28">
        <f t="shared" si="454"/>
        <v>0</v>
      </c>
      <c r="AJ3140" s="179">
        <f>'ZE Download'!X567/1000</f>
        <v>1.2509790000000001</v>
      </c>
      <c r="AK3140" s="179">
        <f t="shared" si="453"/>
        <v>0</v>
      </c>
      <c r="AL3140" s="35">
        <f>'ZE Download'!Y567/1000</f>
        <v>0</v>
      </c>
      <c r="AM3140" s="35">
        <f>'ZE Download'!AA567/1000</f>
        <v>173.79206200000002</v>
      </c>
      <c r="AN3140" s="28"/>
      <c r="AQ3140" s="24">
        <f>SUM(AB3140:AO3140)</f>
        <v>1575.3061249999998</v>
      </c>
      <c r="AS3140" s="47">
        <f t="shared" si="448"/>
        <v>305.55</v>
      </c>
      <c r="AU3140" s="20">
        <f t="shared" si="435"/>
        <v>1880.8561249999998</v>
      </c>
      <c r="AW3140" s="20">
        <f t="shared" si="456"/>
        <v>85.496333000000277</v>
      </c>
    </row>
    <row r="3141" spans="1:49" x14ac:dyDescent="0.25">
      <c r="A3141" t="str">
        <f>VLOOKUP($B3141,'Cushing Balance'!$C$2:$E$500,3,TRUE)</f>
        <v>72018</v>
      </c>
      <c r="B3141" s="38">
        <v>43152</v>
      </c>
      <c r="C3141" s="32"/>
      <c r="D3141" s="136">
        <f>'ZE Download'!B568/1000</f>
        <v>234.73595800000001</v>
      </c>
      <c r="E3141" s="179">
        <f>'ZE Download'!C568/1000</f>
        <v>177.10402100000002</v>
      </c>
      <c r="F3141" s="179">
        <f>'ZE Download'!D568/1000</f>
        <v>508.66050000000001</v>
      </c>
      <c r="G3141" s="28"/>
      <c r="H3141" s="179">
        <f>'ZE Download'!E568/1000</f>
        <v>98.113104000000007</v>
      </c>
      <c r="I3141" s="179">
        <f>'ZE Download'!F568/1000</f>
        <v>43.424438000000002</v>
      </c>
      <c r="J3141" s="179">
        <f>'ZE Download'!G568/1000</f>
        <v>330.63827100000003</v>
      </c>
      <c r="K3141" s="179">
        <f>'ZE Download'!H568/1000</f>
        <v>156.12756200000001</v>
      </c>
      <c r="L3141" s="179">
        <f>'ZE Download'!I568/1000</f>
        <v>29.855042000000001</v>
      </c>
      <c r="M3141" s="180">
        <f t="shared" ref="M3141:M3142" si="457">S3141+T3141</f>
        <v>291.26249999999999</v>
      </c>
      <c r="N3141" s="179">
        <f>'ZE Download'!K568/1000</f>
        <v>87.056124999999994</v>
      </c>
      <c r="O3141" s="179">
        <f>'ZE Download'!L568/1000</f>
        <v>44.745812000000001</v>
      </c>
      <c r="P3141" s="179">
        <f>'ZE Download'!M568/1000</f>
        <v>137.94918799999999</v>
      </c>
      <c r="Q3141" s="179">
        <f>'ZE Download'!N568/1000</f>
        <v>9.757479</v>
      </c>
      <c r="R3141" s="179">
        <f>'ZE Download'!P568/1000</f>
        <v>17.528082999999999</v>
      </c>
      <c r="S3141" s="180">
        <f>'ZE Download'!J568/1000</f>
        <v>291.26249999999999</v>
      </c>
      <c r="T3141" s="180">
        <f>-'ZE Download'!Z568/1000</f>
        <v>0</v>
      </c>
      <c r="V3141" s="24">
        <f t="shared" si="433"/>
        <v>2166.9580830000004</v>
      </c>
      <c r="X3141" s="5">
        <f t="shared" si="437"/>
        <v>77.899999999999991</v>
      </c>
      <c r="Z3141" s="20">
        <f t="shared" si="434"/>
        <v>2244.8580830000005</v>
      </c>
      <c r="AA3141" s="59">
        <f t="shared" si="455"/>
        <v>43152</v>
      </c>
      <c r="AB3141" s="136">
        <f>'ZE Download'!Q568/1000</f>
        <v>170.15899999999999</v>
      </c>
      <c r="AC3141" s="179">
        <f>'ZE Download'!R568/1000</f>
        <v>322.26379200000002</v>
      </c>
      <c r="AD3141" s="179">
        <f>'ZE Download'!S568/1000</f>
        <v>440.29066700000004</v>
      </c>
      <c r="AE3141" s="179">
        <f>'ZE Download'!T568/1000</f>
        <v>562.31299999999999</v>
      </c>
      <c r="AF3141" s="179">
        <f>'ZE Download'!U568/1000</f>
        <v>216.562938</v>
      </c>
      <c r="AG3141" s="179">
        <f>'ZE Download'!V568/1000</f>
        <v>0</v>
      </c>
      <c r="AH3141" s="179">
        <f>'ZE Download'!W568/1000</f>
        <v>182.59533300000001</v>
      </c>
      <c r="AI3141" s="28">
        <f t="shared" si="454"/>
        <v>0</v>
      </c>
      <c r="AJ3141" s="179">
        <f>'ZE Download'!X568/1000</f>
        <v>0</v>
      </c>
      <c r="AK3141" s="179">
        <f t="shared" si="453"/>
        <v>0</v>
      </c>
      <c r="AL3141" s="35">
        <f>'ZE Download'!Y568/1000</f>
        <v>0</v>
      </c>
      <c r="AM3141" s="35">
        <f>'ZE Download'!AA568/1000</f>
        <v>196.79972899999999</v>
      </c>
      <c r="AQ3141" s="24">
        <f t="shared" si="436"/>
        <v>2090.9844590000002</v>
      </c>
      <c r="AS3141" s="47">
        <f t="shared" si="448"/>
        <v>305.55</v>
      </c>
      <c r="AU3141" s="20">
        <f t="shared" si="435"/>
        <v>2396.5344590000004</v>
      </c>
      <c r="AW3141" s="20">
        <f t="shared" si="456"/>
        <v>-151.67637599999989</v>
      </c>
    </row>
    <row r="3142" spans="1:49" x14ac:dyDescent="0.25">
      <c r="A3142" t="str">
        <f>VLOOKUP($B3142,'Cushing Balance'!$C$2:$E$500,3,TRUE)</f>
        <v>72018</v>
      </c>
      <c r="B3142" s="38">
        <v>43153</v>
      </c>
      <c r="C3142" s="32"/>
      <c r="D3142" s="136">
        <f>'ZE Download'!B569/1000</f>
        <v>438.35318800000005</v>
      </c>
      <c r="E3142" s="179">
        <f>'ZE Download'!C569/1000</f>
        <v>130.351958</v>
      </c>
      <c r="F3142" s="179">
        <f>'ZE Download'!D569/1000</f>
        <v>415.71275000000003</v>
      </c>
      <c r="G3142" s="28"/>
      <c r="H3142" s="179">
        <f>'ZE Download'!E569/1000</f>
        <v>95.442562000000009</v>
      </c>
      <c r="I3142" s="179">
        <f>'ZE Download'!F569/1000</f>
        <v>0</v>
      </c>
      <c r="J3142" s="179">
        <f>'ZE Download'!G569/1000</f>
        <v>322.209271</v>
      </c>
      <c r="K3142" s="179">
        <f>'ZE Download'!H569/1000</f>
        <v>150.77506199999999</v>
      </c>
      <c r="L3142" s="179">
        <f>'ZE Download'!I569/1000</f>
        <v>30.281917</v>
      </c>
      <c r="M3142" s="180">
        <f t="shared" si="457"/>
        <v>216.185542</v>
      </c>
      <c r="N3142" s="179">
        <f>'ZE Download'!K569/1000</f>
        <v>111.49464599999999</v>
      </c>
      <c r="O3142" s="179">
        <f>'ZE Download'!L569/1000</f>
        <v>29.527853999999998</v>
      </c>
      <c r="P3142" s="179">
        <f>'ZE Download'!M569/1000</f>
        <v>230.019125</v>
      </c>
      <c r="Q3142" s="179">
        <f>'ZE Download'!N569/1000</f>
        <v>9.615041999999999</v>
      </c>
      <c r="R3142" s="179">
        <f>'ZE Download'!P569/1000</f>
        <v>0</v>
      </c>
      <c r="S3142" s="180">
        <f>'ZE Download'!J569/1000</f>
        <v>285.92377099999999</v>
      </c>
      <c r="T3142" s="180">
        <f>-'ZE Download'!Z569/1000</f>
        <v>-69.738229000000004</v>
      </c>
      <c r="V3142" s="24">
        <f t="shared" si="433"/>
        <v>2179.9689169999997</v>
      </c>
      <c r="X3142" s="5">
        <f t="shared" si="437"/>
        <v>77.899999999999991</v>
      </c>
      <c r="Z3142" s="20">
        <f t="shared" si="434"/>
        <v>2257.8689169999998</v>
      </c>
      <c r="AA3142" s="59">
        <f t="shared" si="455"/>
        <v>43153</v>
      </c>
      <c r="AB3142" s="136">
        <f>'ZE Download'!Q569/1000</f>
        <v>142.704938</v>
      </c>
      <c r="AC3142" s="179">
        <f>'ZE Download'!R569/1000</f>
        <v>347.906542</v>
      </c>
      <c r="AD3142" s="179">
        <f>'ZE Download'!S569/1000</f>
        <v>410.229896</v>
      </c>
      <c r="AE3142" s="179">
        <f>'ZE Download'!T569/1000</f>
        <v>578.63970799999993</v>
      </c>
      <c r="AF3142" s="179">
        <f>'ZE Download'!U569/1000</f>
        <v>210.03256200000001</v>
      </c>
      <c r="AG3142" s="179">
        <f>'ZE Download'!V569/1000</f>
        <v>0</v>
      </c>
      <c r="AH3142" s="179">
        <f>'ZE Download'!W569/1000</f>
        <v>157.88593799999998</v>
      </c>
      <c r="AI3142" s="28">
        <f t="shared" si="454"/>
        <v>0</v>
      </c>
      <c r="AJ3142" s="179">
        <f>'ZE Download'!X569/1000</f>
        <v>6.1499999999999999E-2</v>
      </c>
      <c r="AK3142" s="179">
        <f t="shared" si="453"/>
        <v>0</v>
      </c>
      <c r="AL3142" s="35">
        <f>'ZE Download'!Y569/1000</f>
        <v>67.367645999999993</v>
      </c>
      <c r="AM3142" s="35">
        <f>'ZE Download'!AA569/1000</f>
        <v>197.85591699999998</v>
      </c>
      <c r="AQ3142" s="24">
        <f t="shared" si="436"/>
        <v>2112.684647</v>
      </c>
      <c r="AS3142" s="47">
        <f t="shared" si="448"/>
        <v>305.55</v>
      </c>
      <c r="AU3142" s="20">
        <f t="shared" si="435"/>
        <v>2418.2346470000002</v>
      </c>
      <c r="AW3142" s="20">
        <f t="shared" si="456"/>
        <v>-160.36573000000044</v>
      </c>
    </row>
    <row r="3143" spans="1:49" x14ac:dyDescent="0.25">
      <c r="A3143" t="str">
        <f>VLOOKUP($B3143,'Cushing Balance'!$C$2:$E$500,3,TRUE)</f>
        <v>72018</v>
      </c>
      <c r="B3143" s="38">
        <v>43154</v>
      </c>
      <c r="C3143" s="32"/>
      <c r="D3143" s="136">
        <f>'ZE Download'!B570/1000</f>
        <v>570.86441400000001</v>
      </c>
      <c r="E3143" s="179">
        <f>'ZE Download'!C570/1000</f>
        <v>139.072103</v>
      </c>
      <c r="F3143" s="179">
        <f>'ZE Download'!D570/1000</f>
        <v>412.508759</v>
      </c>
      <c r="G3143" s="28"/>
      <c r="H3143" s="179">
        <f>'ZE Download'!E570/1000</f>
        <v>92.857690000000005</v>
      </c>
      <c r="I3143" s="179">
        <f>'ZE Download'!F570/1000</f>
        <v>16.861793000000002</v>
      </c>
      <c r="J3143" s="179">
        <f>'ZE Download'!G570/1000</f>
        <v>323.72472399999998</v>
      </c>
      <c r="K3143" s="179">
        <f>'ZE Download'!H570/1000</f>
        <v>170.48127600000001</v>
      </c>
      <c r="L3143" s="179">
        <f>'ZE Download'!I570/1000</f>
        <v>30.052551999999999</v>
      </c>
      <c r="M3143" s="180">
        <f t="shared" ref="M3143" si="458">S3143+T3143</f>
        <v>291.15427600000004</v>
      </c>
      <c r="N3143" s="179">
        <f>'ZE Download'!K570/1000</f>
        <v>50.70731</v>
      </c>
      <c r="O3143" s="179">
        <f>'ZE Download'!L570/1000</f>
        <v>10.488586</v>
      </c>
      <c r="P3143" s="179">
        <f>'ZE Download'!M570/1000</f>
        <v>205.01920699999999</v>
      </c>
      <c r="Q3143" s="179">
        <f>'ZE Download'!N570/1000</f>
        <v>9.5036900000000006</v>
      </c>
      <c r="R3143" s="179">
        <f>'ZE Download'!P570/1000</f>
        <v>0</v>
      </c>
      <c r="S3143" s="180">
        <f>'ZE Download'!J570/1000</f>
        <v>291.15427600000004</v>
      </c>
      <c r="T3143" s="180">
        <f>-'ZE Download'!Z570/1000</f>
        <v>0</v>
      </c>
      <c r="V3143" s="24">
        <f t="shared" si="433"/>
        <v>2323.2963799999998</v>
      </c>
      <c r="X3143" s="5">
        <f t="shared" si="437"/>
        <v>77.899999999999991</v>
      </c>
      <c r="Z3143" s="20">
        <f t="shared" si="434"/>
        <v>2401.1963799999999</v>
      </c>
      <c r="AA3143" s="59">
        <f t="shared" si="455"/>
        <v>43154</v>
      </c>
      <c r="AB3143" s="136">
        <f>'ZE Download'!Q570/1000</f>
        <v>83.430551999999992</v>
      </c>
      <c r="AC3143" s="179">
        <f>'ZE Download'!R570/1000</f>
        <v>314.05113799999998</v>
      </c>
      <c r="AD3143" s="179">
        <f>'ZE Download'!S570/1000</f>
        <v>446.62955200000005</v>
      </c>
      <c r="AE3143" s="179">
        <f>'ZE Download'!T570/1000</f>
        <v>572.69648300000006</v>
      </c>
      <c r="AF3143" s="179">
        <f>'ZE Download'!U570/1000</f>
        <v>231.94089700000001</v>
      </c>
      <c r="AG3143" s="179">
        <f>'ZE Download'!V570/1000</f>
        <v>0</v>
      </c>
      <c r="AH3143" s="179">
        <f>'ZE Download'!W570/1000</f>
        <v>156.15841399999999</v>
      </c>
      <c r="AI3143" s="28">
        <f t="shared" si="454"/>
        <v>0</v>
      </c>
      <c r="AJ3143" s="179">
        <f>'ZE Download'!X570/1000</f>
        <v>0</v>
      </c>
      <c r="AK3143" s="179">
        <f t="shared" si="453"/>
        <v>0</v>
      </c>
      <c r="AL3143" s="35">
        <f>'ZE Download'!Y570/1000</f>
        <v>83.011033999999995</v>
      </c>
      <c r="AM3143" s="35">
        <f>'ZE Download'!AA570/1000</f>
        <v>196.69499999999999</v>
      </c>
      <c r="AQ3143" s="24">
        <f t="shared" si="436"/>
        <v>2084.6130700000003</v>
      </c>
      <c r="AS3143" s="47">
        <f t="shared" si="448"/>
        <v>305.55</v>
      </c>
      <c r="AU3143" s="20">
        <f t="shared" si="435"/>
        <v>2390.1630700000005</v>
      </c>
      <c r="AW3143" s="20">
        <f t="shared" si="456"/>
        <v>11.033309999999346</v>
      </c>
    </row>
    <row r="3144" spans="1:49" x14ac:dyDescent="0.25">
      <c r="A3144" t="str">
        <f>VLOOKUP($B3144,'Cushing Balance'!$C$2:$E$500,3,TRUE)</f>
        <v>82018</v>
      </c>
      <c r="B3144" s="2">
        <v>43155</v>
      </c>
      <c r="C3144" s="32"/>
      <c r="D3144" s="36">
        <f t="shared" ref="D3123:D3171" si="459">AVERAGE(D3136:D3143)</f>
        <v>363.55779662499998</v>
      </c>
      <c r="E3144" s="28">
        <f t="shared" ref="E3123:E3171" si="460">AVERAGE(E3136:E3143)</f>
        <v>151.084525875</v>
      </c>
      <c r="F3144" s="28">
        <f t="shared" ref="F3123:F3171" si="461">AVERAGE(F3136:F3143)</f>
        <v>453.17524837500002</v>
      </c>
      <c r="G3144" s="28"/>
      <c r="H3144" s="28">
        <f t="shared" ref="H3144:R3144" si="462">AVERAGE(H3138:H3143)</f>
        <v>104.29210450000001</v>
      </c>
      <c r="I3144" s="28">
        <f t="shared" si="462"/>
        <v>31.338833500000003</v>
      </c>
      <c r="J3144" s="28">
        <f t="shared" si="462"/>
        <v>320.36212083333334</v>
      </c>
      <c r="K3144" s="28">
        <f t="shared" si="462"/>
        <v>107.41726116666666</v>
      </c>
      <c r="L3144" s="28">
        <f t="shared" si="462"/>
        <v>30.278151166666664</v>
      </c>
      <c r="M3144" s="28">
        <f t="shared" ref="M3138:M3201" si="463">AVERAGE(M3131:M3143)</f>
        <v>218.1921015384616</v>
      </c>
      <c r="N3144" s="28">
        <f t="shared" si="462"/>
        <v>90.734992666666656</v>
      </c>
      <c r="O3144" s="28">
        <f t="shared" si="462"/>
        <v>34.94191</v>
      </c>
      <c r="P3144" s="28">
        <f t="shared" si="462"/>
        <v>162.83206233333337</v>
      </c>
      <c r="Q3144" s="28">
        <f t="shared" ref="Q3123:Q3164" si="464">AVERAGE(Q3138:Q3143)</f>
        <v>9.2059310000000014</v>
      </c>
      <c r="R3144" s="28">
        <f t="shared" si="462"/>
        <v>25.823562333333332</v>
      </c>
      <c r="S3144" s="28"/>
      <c r="T3144" s="243">
        <f t="shared" ref="T3131:T3194" si="465">AVERAGE(T3136:T3143)</f>
        <v>-27.047203000000003</v>
      </c>
      <c r="V3144" s="24">
        <f t="shared" si="433"/>
        <v>2103.2366019134615</v>
      </c>
      <c r="X3144" s="5">
        <f t="shared" si="437"/>
        <v>77.899999999999991</v>
      </c>
      <c r="Z3144" s="20">
        <f t="shared" si="434"/>
        <v>2181.1366019134616</v>
      </c>
      <c r="AA3144" s="59">
        <f t="shared" si="455"/>
        <v>43155</v>
      </c>
      <c r="AB3144" s="36">
        <f t="shared" ref="AB3141:AK3156" si="466">AVERAGE(AB3137:AB3143)</f>
        <v>145.01379928571427</v>
      </c>
      <c r="AC3144" s="13">
        <f>AVERAGE(AC3137:AC3143)+100</f>
        <v>288.45398999999998</v>
      </c>
      <c r="AD3144" s="28">
        <f t="shared" si="466"/>
        <v>439.2961384285714</v>
      </c>
      <c r="AE3144" s="28">
        <f t="shared" si="466"/>
        <v>575.57605414285706</v>
      </c>
      <c r="AF3144" s="28">
        <f t="shared" si="466"/>
        <v>214.17854485714287</v>
      </c>
      <c r="AG3144" s="28">
        <f t="shared" si="466"/>
        <v>0</v>
      </c>
      <c r="AH3144" s="28">
        <f t="shared" si="466"/>
        <v>122.66696685714285</v>
      </c>
      <c r="AI3144" s="28">
        <f t="shared" si="466"/>
        <v>0</v>
      </c>
      <c r="AJ3144" s="28">
        <f t="shared" ref="AJ3123:AJ3181" si="467">AVERAGE(AJ3129:AJ3143)</f>
        <v>1.8269333999999999</v>
      </c>
      <c r="AK3144" s="28">
        <f t="shared" si="466"/>
        <v>0</v>
      </c>
      <c r="AL3144" s="28">
        <f t="shared" ref="AL3141:AM3204" si="468">AVERAGE(AL3137:AL3143)</f>
        <v>49.971606142857141</v>
      </c>
      <c r="AM3144" s="28">
        <f t="shared" si="468"/>
        <v>191.62438085714282</v>
      </c>
      <c r="AQ3144" s="24">
        <f t="shared" si="436"/>
        <v>2028.6084139714285</v>
      </c>
      <c r="AS3144" s="47">
        <f t="shared" si="448"/>
        <v>305.55</v>
      </c>
      <c r="AU3144" s="20">
        <f t="shared" si="435"/>
        <v>2334.1584139714287</v>
      </c>
      <c r="AW3144" s="20">
        <f t="shared" si="456"/>
        <v>-153.02181205796705</v>
      </c>
    </row>
    <row r="3145" spans="1:49" x14ac:dyDescent="0.25">
      <c r="A3145" t="str">
        <f>VLOOKUP($B3145,'Cushing Balance'!$C$2:$E$500,3,TRUE)</f>
        <v>82018</v>
      </c>
      <c r="B3145" s="2">
        <v>43156</v>
      </c>
      <c r="C3145" s="32"/>
      <c r="D3145" s="36">
        <f t="shared" si="459"/>
        <v>370.34417482812495</v>
      </c>
      <c r="E3145" s="28">
        <f t="shared" si="460"/>
        <v>148.580828609375</v>
      </c>
      <c r="F3145" s="28">
        <f t="shared" si="461"/>
        <v>451.92695129687502</v>
      </c>
      <c r="G3145" s="28"/>
      <c r="H3145" s="28">
        <f t="shared" ref="H3145:R3145" si="469">AVERAGE(H3139:H3144)</f>
        <v>103.91633725000001</v>
      </c>
      <c r="I3145" s="28">
        <f t="shared" si="469"/>
        <v>28.22449675</v>
      </c>
      <c r="J3145" s="28">
        <f t="shared" si="469"/>
        <v>322.19092913888886</v>
      </c>
      <c r="K3145" s="28">
        <f t="shared" si="469"/>
        <v>110.96010669444445</v>
      </c>
      <c r="L3145" s="28">
        <f t="shared" si="469"/>
        <v>30.155106861111111</v>
      </c>
      <c r="M3145" s="28">
        <f t="shared" si="463"/>
        <v>222.7114009644971</v>
      </c>
      <c r="N3145" s="28">
        <f t="shared" si="469"/>
        <v>88.80414427777778</v>
      </c>
      <c r="O3145" s="28">
        <f t="shared" si="469"/>
        <v>35.730169333333329</v>
      </c>
      <c r="P3145" s="28">
        <f t="shared" si="469"/>
        <v>169.85450322222223</v>
      </c>
      <c r="Q3145" s="28">
        <f t="shared" si="464"/>
        <v>8.9907528333333335</v>
      </c>
      <c r="R3145" s="28">
        <f t="shared" si="469"/>
        <v>22.306354055555556</v>
      </c>
      <c r="S3145" s="28"/>
      <c r="T3145" s="243">
        <f t="shared" si="465"/>
        <v>-30.428103375000003</v>
      </c>
      <c r="V3145" s="24">
        <f t="shared" si="433"/>
        <v>2114.6962561155387</v>
      </c>
      <c r="X3145" s="5">
        <f t="shared" si="437"/>
        <v>77.899999999999991</v>
      </c>
      <c r="Z3145" s="20">
        <f t="shared" si="434"/>
        <v>2192.5962561155388</v>
      </c>
      <c r="AA3145" s="59">
        <f t="shared" si="455"/>
        <v>43156</v>
      </c>
      <c r="AB3145" s="36">
        <f t="shared" si="466"/>
        <v>142.80731518367347</v>
      </c>
      <c r="AC3145" s="13">
        <f t="shared" ref="AC3145:AC3147" si="470">AVERAGE(AC3138:AC3144)+100</f>
        <v>305.53444400000001</v>
      </c>
      <c r="AD3145" s="28">
        <f t="shared" si="466"/>
        <v>436.74866420408159</v>
      </c>
      <c r="AE3145" s="28">
        <f t="shared" si="466"/>
        <v>571.90539816326532</v>
      </c>
      <c r="AF3145" s="28">
        <f t="shared" si="466"/>
        <v>214.14512269387757</v>
      </c>
      <c r="AG3145" s="28">
        <f t="shared" si="466"/>
        <v>0</v>
      </c>
      <c r="AH3145" s="28">
        <f t="shared" si="466"/>
        <v>129.2494175510204</v>
      </c>
      <c r="AI3145" s="28">
        <f t="shared" si="466"/>
        <v>0</v>
      </c>
      <c r="AJ3145" s="28">
        <f t="shared" si="467"/>
        <v>1.8798303599999999</v>
      </c>
      <c r="AK3145" s="28">
        <f t="shared" si="466"/>
        <v>0</v>
      </c>
      <c r="AL3145" s="28">
        <f t="shared" si="468"/>
        <v>56.891704591836728</v>
      </c>
      <c r="AM3145" s="28">
        <f t="shared" si="468"/>
        <v>192.51524183673467</v>
      </c>
      <c r="AQ3145" s="24">
        <f t="shared" si="436"/>
        <v>2051.6771385844895</v>
      </c>
      <c r="AS3145" s="47">
        <f t="shared" si="448"/>
        <v>305.55</v>
      </c>
      <c r="AU3145" s="20">
        <f t="shared" si="435"/>
        <v>2357.2271385844897</v>
      </c>
      <c r="AW3145" s="20">
        <f t="shared" si="456"/>
        <v>-164.63088246895086</v>
      </c>
    </row>
    <row r="3146" spans="1:49" x14ac:dyDescent="0.25">
      <c r="A3146" t="str">
        <f>VLOOKUP($B3146,'Cushing Balance'!$C$2:$E$500,3,TRUE)</f>
        <v>82018</v>
      </c>
      <c r="B3146" s="2">
        <v>43157</v>
      </c>
      <c r="C3146" s="32"/>
      <c r="D3146" s="36">
        <f t="shared" si="459"/>
        <v>388.97103268164057</v>
      </c>
      <c r="E3146" s="28">
        <f t="shared" si="460"/>
        <v>146.06416656054685</v>
      </c>
      <c r="F3146" s="28">
        <f t="shared" si="461"/>
        <v>449.50649995898436</v>
      </c>
      <c r="G3146" s="28"/>
      <c r="H3146" s="28">
        <f t="shared" ref="H3146:R3146" si="471">AVERAGE(H3140:H3145)</f>
        <v>104.25994895833333</v>
      </c>
      <c r="I3146" s="28">
        <f t="shared" si="471"/>
        <v>26.807187208333335</v>
      </c>
      <c r="J3146" s="28">
        <f t="shared" si="471"/>
        <v>322.41797282870368</v>
      </c>
      <c r="K3146" s="28">
        <f t="shared" si="471"/>
        <v>127.78290581018518</v>
      </c>
      <c r="L3146" s="28">
        <f t="shared" si="471"/>
        <v>30.018513504629627</v>
      </c>
      <c r="M3146" s="28">
        <f t="shared" si="463"/>
        <v>227.61718342330454</v>
      </c>
      <c r="N3146" s="28">
        <f t="shared" si="471"/>
        <v>86.16343915740741</v>
      </c>
      <c r="O3146" s="28">
        <f t="shared" si="471"/>
        <v>33.382513555555555</v>
      </c>
      <c r="P3146" s="28">
        <f t="shared" si="471"/>
        <v>181.51948992592597</v>
      </c>
      <c r="Q3146" s="28">
        <f t="shared" si="464"/>
        <v>9.0655171388888878</v>
      </c>
      <c r="R3146" s="28">
        <f t="shared" si="471"/>
        <v>19.055913064814813</v>
      </c>
      <c r="S3146" s="28"/>
      <c r="T3146" s="243">
        <f t="shared" si="465"/>
        <v>-26.758824671875001</v>
      </c>
      <c r="V3146" s="24">
        <f t="shared" ref="V3146:V3209" si="472">SUM(D3146:R3146)</f>
        <v>2152.6322837772541</v>
      </c>
      <c r="X3146" s="5">
        <f t="shared" si="437"/>
        <v>77.899999999999991</v>
      </c>
      <c r="Z3146" s="20">
        <f t="shared" ref="Z3146:Z3209" si="473">X3146+V3146</f>
        <v>2230.5322837772542</v>
      </c>
      <c r="AA3146" s="59">
        <f t="shared" si="455"/>
        <v>43157</v>
      </c>
      <c r="AB3146" s="36">
        <f t="shared" si="466"/>
        <v>138.53541378134111</v>
      </c>
      <c r="AC3146" s="13">
        <f>AVERAGE(AC3139:AC3145)+75</f>
        <v>309.6476472857143</v>
      </c>
      <c r="AD3146" s="28">
        <f t="shared" si="466"/>
        <v>433.50218766180757</v>
      </c>
      <c r="AE3146" s="28">
        <f t="shared" si="466"/>
        <v>573.5382943294461</v>
      </c>
      <c r="AF3146" s="28">
        <f t="shared" si="466"/>
        <v>211.30145565014578</v>
      </c>
      <c r="AG3146" s="28">
        <f t="shared" si="466"/>
        <v>0</v>
      </c>
      <c r="AH3146" s="28">
        <f t="shared" si="466"/>
        <v>138.0361349154519</v>
      </c>
      <c r="AI3146" s="28">
        <f t="shared" si="466"/>
        <v>0</v>
      </c>
      <c r="AJ3146" s="28">
        <f t="shared" si="467"/>
        <v>1.9949926506666666</v>
      </c>
      <c r="AK3146" s="28">
        <f t="shared" si="466"/>
        <v>0</v>
      </c>
      <c r="AL3146" s="28">
        <f t="shared" si="468"/>
        <v>49.755266533527696</v>
      </c>
      <c r="AM3146" s="28">
        <f t="shared" si="468"/>
        <v>191.80511867055392</v>
      </c>
      <c r="AQ3146" s="24">
        <f t="shared" si="436"/>
        <v>2048.116511478655</v>
      </c>
      <c r="AS3146" s="47">
        <f t="shared" si="448"/>
        <v>305.55</v>
      </c>
      <c r="AU3146" s="20">
        <f t="shared" ref="AU3146:AU3209" si="474">AS3146+AQ3146</f>
        <v>2353.6665114786551</v>
      </c>
      <c r="AW3146" s="20">
        <f t="shared" si="456"/>
        <v>-123.13422770140096</v>
      </c>
    </row>
    <row r="3147" spans="1:49" x14ac:dyDescent="0.25">
      <c r="A3147" t="str">
        <f>VLOOKUP($B3147,'Cushing Balance'!$C$2:$E$500,3,TRUE)</f>
        <v>82018</v>
      </c>
      <c r="B3147" s="2">
        <v>43158</v>
      </c>
      <c r="C3147" s="32"/>
      <c r="D3147" s="36">
        <f t="shared" si="459"/>
        <v>385.15182576684566</v>
      </c>
      <c r="E3147" s="28">
        <f t="shared" si="460"/>
        <v>143.81570038061523</v>
      </c>
      <c r="F3147" s="28">
        <f t="shared" si="461"/>
        <v>446.8890910788574</v>
      </c>
      <c r="G3147" s="28"/>
      <c r="H3147" s="28">
        <f t="shared" ref="H3147:R3147" si="475">AVERAGE(H3141:H3146)</f>
        <v>99.81362445138889</v>
      </c>
      <c r="I3147" s="28">
        <f t="shared" si="475"/>
        <v>24.442791409722222</v>
      </c>
      <c r="J3147" s="28">
        <f t="shared" si="475"/>
        <v>323.59054813348763</v>
      </c>
      <c r="K3147" s="28">
        <f t="shared" si="475"/>
        <v>137.25736227854938</v>
      </c>
      <c r="L3147" s="28">
        <f t="shared" si="475"/>
        <v>30.106880422067903</v>
      </c>
      <c r="M3147" s="28">
        <f t="shared" si="463"/>
        <v>226.13478730202024</v>
      </c>
      <c r="N3147" s="28">
        <f t="shared" si="475"/>
        <v>85.826776183641968</v>
      </c>
      <c r="O3147" s="28">
        <f t="shared" si="475"/>
        <v>31.469474148148148</v>
      </c>
      <c r="P3147" s="28">
        <f t="shared" si="475"/>
        <v>181.19892924691359</v>
      </c>
      <c r="Q3147" s="28">
        <f t="shared" si="464"/>
        <v>9.3564019953703692</v>
      </c>
      <c r="R3147" s="28">
        <f t="shared" si="475"/>
        <v>14.118985408950616</v>
      </c>
      <c r="S3147" s="28"/>
      <c r="T3147" s="243">
        <f t="shared" si="465"/>
        <v>-19.246545005859378</v>
      </c>
      <c r="V3147" s="24">
        <f t="shared" si="472"/>
        <v>2139.173178206579</v>
      </c>
      <c r="X3147" s="5">
        <f t="shared" si="437"/>
        <v>77.899999999999991</v>
      </c>
      <c r="Z3147" s="20">
        <f t="shared" si="473"/>
        <v>2217.0731782065791</v>
      </c>
      <c r="AA3147" s="59">
        <f t="shared" si="455"/>
        <v>43158</v>
      </c>
      <c r="AB3147" s="36">
        <f t="shared" si="466"/>
        <v>133.91470203581841</v>
      </c>
      <c r="AC3147" s="13">
        <f>AVERAGE(AC3140:AC3146)+75</f>
        <v>347.77583204081628</v>
      </c>
      <c r="AD3147" s="28">
        <f t="shared" si="466"/>
        <v>429.79192875635152</v>
      </c>
      <c r="AE3147" s="28">
        <f t="shared" si="466"/>
        <v>571.39043751936697</v>
      </c>
      <c r="AF3147" s="28">
        <f t="shared" si="466"/>
        <v>208.06670531445229</v>
      </c>
      <c r="AG3147" s="28">
        <f t="shared" si="466"/>
        <v>0</v>
      </c>
      <c r="AH3147" s="28">
        <f t="shared" si="466"/>
        <v>146.47345476051646</v>
      </c>
      <c r="AI3147" s="28">
        <f t="shared" si="466"/>
        <v>0</v>
      </c>
      <c r="AJ3147" s="28">
        <f t="shared" si="467"/>
        <v>1.5373476940444446</v>
      </c>
      <c r="AK3147" s="28">
        <f t="shared" si="466"/>
        <v>0</v>
      </c>
      <c r="AL3147" s="28">
        <f t="shared" si="468"/>
        <v>43.856751038317363</v>
      </c>
      <c r="AM3147" s="28">
        <f t="shared" si="468"/>
        <v>191.58392133777588</v>
      </c>
      <c r="AQ3147" s="24">
        <f t="shared" ref="AQ3147:AQ3210" si="476">SUM(AB3147:AO3147)</f>
        <v>2074.3910804974594</v>
      </c>
      <c r="AS3147" s="47">
        <f t="shared" si="448"/>
        <v>305.55</v>
      </c>
      <c r="AU3147" s="20">
        <f t="shared" si="474"/>
        <v>2379.9410804974596</v>
      </c>
      <c r="AW3147" s="20">
        <f t="shared" si="456"/>
        <v>-162.86790229088047</v>
      </c>
    </row>
    <row r="3148" spans="1:49" x14ac:dyDescent="0.25">
      <c r="A3148" t="str">
        <f>VLOOKUP($B3148,'Cushing Balance'!$C$2:$E$500,3,TRUE)</f>
        <v>82018</v>
      </c>
      <c r="B3148" s="2">
        <v>43159</v>
      </c>
      <c r="C3148" s="32"/>
      <c r="D3148" s="36">
        <f t="shared" si="459"/>
        <v>365.54117636270144</v>
      </c>
      <c r="E3148" s="28">
        <f t="shared" si="460"/>
        <v>141.99006142819212</v>
      </c>
      <c r="F3148" s="28">
        <f t="shared" si="461"/>
        <v>444.56179521371456</v>
      </c>
      <c r="G3148" s="28"/>
      <c r="H3148" s="28">
        <f t="shared" ref="H3148:R3148" si="477">AVERAGE(H3142:H3147)</f>
        <v>100.09704452662038</v>
      </c>
      <c r="I3148" s="28">
        <f t="shared" si="477"/>
        <v>21.279183644675928</v>
      </c>
      <c r="J3148" s="28">
        <f t="shared" si="477"/>
        <v>322.41592765573552</v>
      </c>
      <c r="K3148" s="28">
        <f t="shared" si="477"/>
        <v>134.11232899164096</v>
      </c>
      <c r="L3148" s="28">
        <f t="shared" si="477"/>
        <v>30.148853492412552</v>
      </c>
      <c r="M3148" s="28">
        <f t="shared" si="463"/>
        <v>235.19939594063723</v>
      </c>
      <c r="N3148" s="28">
        <f t="shared" si="477"/>
        <v>85.621884714248964</v>
      </c>
      <c r="O3148" s="28">
        <f t="shared" si="477"/>
        <v>29.256751172839504</v>
      </c>
      <c r="P3148" s="28">
        <f t="shared" si="477"/>
        <v>188.40721945473251</v>
      </c>
      <c r="Q3148" s="28">
        <f t="shared" si="464"/>
        <v>9.289555827932098</v>
      </c>
      <c r="R3148" s="28">
        <f t="shared" si="477"/>
        <v>13.550802477109054</v>
      </c>
      <c r="S3148" s="28"/>
      <c r="T3148" s="243">
        <f t="shared" si="465"/>
        <v>-21.652363131591802</v>
      </c>
      <c r="V3148" s="24">
        <f t="shared" si="472"/>
        <v>2121.4719809031926</v>
      </c>
      <c r="X3148" s="5">
        <f t="shared" si="437"/>
        <v>77.899999999999991</v>
      </c>
      <c r="Z3148" s="20">
        <f t="shared" si="473"/>
        <v>2199.3719809031927</v>
      </c>
      <c r="AA3148" s="59">
        <f t="shared" si="455"/>
        <v>43159</v>
      </c>
      <c r="AB3148" s="36">
        <f t="shared" si="466"/>
        <v>136.65224575522103</v>
      </c>
      <c r="AC3148" s="28">
        <f t="shared" si="466"/>
        <v>319.37619790379006</v>
      </c>
      <c r="AD3148" s="28">
        <f t="shared" si="466"/>
        <v>433.78414772154457</v>
      </c>
      <c r="AE3148" s="28">
        <f t="shared" si="466"/>
        <v>572.29419645070516</v>
      </c>
      <c r="AF3148" s="28">
        <f t="shared" si="466"/>
        <v>215.1754607879455</v>
      </c>
      <c r="AG3148" s="28">
        <f t="shared" si="466"/>
        <v>0</v>
      </c>
      <c r="AH3148" s="28">
        <f t="shared" si="466"/>
        <v>147.58080844059023</v>
      </c>
      <c r="AI3148" s="28">
        <f t="shared" si="466"/>
        <v>0</v>
      </c>
      <c r="AJ3148" s="28">
        <f t="shared" si="467"/>
        <v>1.1238083403140742</v>
      </c>
      <c r="AK3148" s="28">
        <f t="shared" si="466"/>
        <v>0</v>
      </c>
      <c r="AL3148" s="28">
        <f t="shared" si="468"/>
        <v>50.122001186648411</v>
      </c>
      <c r="AM3148" s="28">
        <f t="shared" si="468"/>
        <v>194.12561552888673</v>
      </c>
      <c r="AQ3148" s="24">
        <f t="shared" si="476"/>
        <v>2070.2344821156457</v>
      </c>
      <c r="AS3148" s="47">
        <f t="shared" si="448"/>
        <v>305.55</v>
      </c>
      <c r="AU3148" s="20">
        <f t="shared" si="474"/>
        <v>2375.7844821156459</v>
      </c>
      <c r="AW3148" s="20">
        <f t="shared" si="456"/>
        <v>-176.41250121245321</v>
      </c>
    </row>
    <row r="3149" spans="1:49" x14ac:dyDescent="0.25">
      <c r="A3149" t="str">
        <f>VLOOKUP($B3149,'Cushing Balance'!$C$2:$E$500,3,TRUE)</f>
        <v>82018</v>
      </c>
      <c r="B3149" s="2">
        <v>43160</v>
      </c>
      <c r="C3149" s="32"/>
      <c r="D3149" s="36">
        <f t="shared" si="459"/>
        <v>389.68994578303909</v>
      </c>
      <c r="E3149" s="28">
        <f t="shared" si="460"/>
        <v>147.25792060671617</v>
      </c>
      <c r="F3149" s="28">
        <f t="shared" si="461"/>
        <v>447.8676993654289</v>
      </c>
      <c r="G3149" s="28"/>
      <c r="H3149" s="28">
        <f t="shared" ref="H3149:R3149" si="478">AVERAGE(H3143:H3148)</f>
        <v>100.87279161439044</v>
      </c>
      <c r="I3149" s="28">
        <f t="shared" si="478"/>
        <v>24.825714252121916</v>
      </c>
      <c r="J3149" s="28">
        <f t="shared" si="478"/>
        <v>322.45037043169151</v>
      </c>
      <c r="K3149" s="28">
        <f t="shared" si="478"/>
        <v>131.3352068235811</v>
      </c>
      <c r="L3149" s="28">
        <f t="shared" si="478"/>
        <v>30.126676241147972</v>
      </c>
      <c r="M3149" s="28">
        <f t="shared" si="463"/>
        <v>250.99779016684008</v>
      </c>
      <c r="N3149" s="28">
        <f t="shared" si="478"/>
        <v>81.309757833290462</v>
      </c>
      <c r="O3149" s="28">
        <f t="shared" si="478"/>
        <v>29.211567368312757</v>
      </c>
      <c r="P3149" s="28">
        <f t="shared" si="478"/>
        <v>181.47190186385464</v>
      </c>
      <c r="Q3149" s="28">
        <f t="shared" si="464"/>
        <v>9.2353081325874484</v>
      </c>
      <c r="R3149" s="28">
        <f t="shared" si="478"/>
        <v>15.80926955662723</v>
      </c>
      <c r="S3149" s="28"/>
      <c r="T3149" s="243">
        <f t="shared" si="465"/>
        <v>-24.358908523040778</v>
      </c>
      <c r="V3149" s="24">
        <f t="shared" si="472"/>
        <v>2162.4619200396301</v>
      </c>
      <c r="X3149" s="5">
        <f t="shared" ref="X3149:X3212" si="479">82*0.95</f>
        <v>77.899999999999991</v>
      </c>
      <c r="Z3149" s="20">
        <f t="shared" si="473"/>
        <v>2240.3619200396301</v>
      </c>
      <c r="AA3149" s="59">
        <f t="shared" si="455"/>
        <v>43160</v>
      </c>
      <c r="AB3149" s="36">
        <f t="shared" si="466"/>
        <v>131.86556657739547</v>
      </c>
      <c r="AC3149" s="28">
        <f t="shared" si="466"/>
        <v>318.96368446147437</v>
      </c>
      <c r="AD3149" s="28">
        <f t="shared" si="466"/>
        <v>432.85464496747954</v>
      </c>
      <c r="AE3149" s="28">
        <f t="shared" si="466"/>
        <v>573.72008165794875</v>
      </c>
      <c r="AF3149" s="28">
        <f t="shared" si="466"/>
        <v>214.977249757652</v>
      </c>
      <c r="AG3149" s="28">
        <f t="shared" si="466"/>
        <v>0</v>
      </c>
      <c r="AH3149" s="28">
        <f t="shared" si="466"/>
        <v>142.57873350353168</v>
      </c>
      <c r="AI3149" s="28">
        <f t="shared" si="466"/>
        <v>0</v>
      </c>
      <c r="AJ3149" s="28">
        <f t="shared" si="467"/>
        <v>1.174487229668346</v>
      </c>
      <c r="AK3149" s="28">
        <f t="shared" si="466"/>
        <v>0</v>
      </c>
      <c r="AL3149" s="28">
        <f t="shared" si="468"/>
        <v>57.282287070455325</v>
      </c>
      <c r="AM3149" s="28">
        <f t="shared" si="468"/>
        <v>193.74359931872775</v>
      </c>
      <c r="AQ3149" s="24">
        <f t="shared" si="476"/>
        <v>2067.1603345443332</v>
      </c>
      <c r="AS3149" s="47">
        <f t="shared" si="448"/>
        <v>305.55</v>
      </c>
      <c r="AU3149" s="20">
        <f t="shared" si="474"/>
        <v>2372.7103345443334</v>
      </c>
      <c r="AW3149" s="20">
        <f t="shared" si="456"/>
        <v>-132.34841450470321</v>
      </c>
    </row>
    <row r="3150" spans="1:49" x14ac:dyDescent="0.25">
      <c r="A3150" t="str">
        <f>VLOOKUP($B3150,'Cushing Balance'!$C$2:$E$500,3,TRUE)</f>
        <v>82018</v>
      </c>
      <c r="B3150" s="2">
        <v>43161</v>
      </c>
      <c r="C3150" s="32"/>
      <c r="D3150" s="36">
        <f t="shared" si="459"/>
        <v>409.05919425591895</v>
      </c>
      <c r="E3150" s="28">
        <f t="shared" si="460"/>
        <v>143.52715805755565</v>
      </c>
      <c r="F3150" s="28">
        <f t="shared" si="461"/>
        <v>440.26859928610753</v>
      </c>
      <c r="G3150" s="28"/>
      <c r="H3150" s="28">
        <f t="shared" ref="H3150:R3150" si="480">AVERAGE(H3144:H3149)</f>
        <v>102.20864188345548</v>
      </c>
      <c r="I3150" s="28">
        <f t="shared" si="480"/>
        <v>26.1530344608089</v>
      </c>
      <c r="J3150" s="28">
        <f t="shared" si="480"/>
        <v>322.23797817030675</v>
      </c>
      <c r="K3150" s="28">
        <f t="shared" si="480"/>
        <v>124.81086196084463</v>
      </c>
      <c r="L3150" s="28">
        <f t="shared" si="480"/>
        <v>30.139030281339306</v>
      </c>
      <c r="M3150" s="28">
        <f t="shared" si="463"/>
        <v>243.48654964121235</v>
      </c>
      <c r="N3150" s="28">
        <f t="shared" si="480"/>
        <v>86.410165805505542</v>
      </c>
      <c r="O3150" s="28">
        <f t="shared" si="480"/>
        <v>32.332064263031548</v>
      </c>
      <c r="P3150" s="28">
        <f t="shared" si="480"/>
        <v>177.54735100783037</v>
      </c>
      <c r="Q3150" s="28">
        <f t="shared" si="464"/>
        <v>9.1905778213520239</v>
      </c>
      <c r="R3150" s="28">
        <f t="shared" si="480"/>
        <v>18.444147816065101</v>
      </c>
      <c r="S3150" s="28"/>
      <c r="T3150" s="243">
        <f t="shared" si="465"/>
        <v>-27.403772088420876</v>
      </c>
      <c r="V3150" s="24">
        <f t="shared" si="472"/>
        <v>2165.8153547113343</v>
      </c>
      <c r="X3150" s="5">
        <f t="shared" si="479"/>
        <v>77.899999999999991</v>
      </c>
      <c r="Z3150" s="20">
        <f t="shared" si="473"/>
        <v>2243.7153547113344</v>
      </c>
      <c r="AA3150" s="59">
        <f t="shared" si="455"/>
        <v>43161</v>
      </c>
      <c r="AB3150" s="36">
        <f t="shared" si="466"/>
        <v>130.31708494559481</v>
      </c>
      <c r="AC3150" s="28">
        <f t="shared" si="466"/>
        <v>314.82899052739924</v>
      </c>
      <c r="AD3150" s="28">
        <f t="shared" si="466"/>
        <v>436.08675196283372</v>
      </c>
      <c r="AE3150" s="28">
        <f t="shared" si="466"/>
        <v>573.01727789479844</v>
      </c>
      <c r="AF3150" s="28">
        <f t="shared" si="466"/>
        <v>215.68363372303085</v>
      </c>
      <c r="AG3150" s="28">
        <f t="shared" si="466"/>
        <v>0</v>
      </c>
      <c r="AH3150" s="28">
        <f t="shared" si="466"/>
        <v>140.39199000403622</v>
      </c>
      <c r="AI3150" s="28">
        <f t="shared" si="466"/>
        <v>0</v>
      </c>
      <c r="AJ3150" s="28">
        <f t="shared" si="467"/>
        <v>1.2221502449795689</v>
      </c>
      <c r="AK3150" s="28">
        <f t="shared" si="466"/>
        <v>0</v>
      </c>
      <c r="AL3150" s="28">
        <f t="shared" si="468"/>
        <v>55.841521509091805</v>
      </c>
      <c r="AM3150" s="28">
        <f t="shared" si="468"/>
        <v>193.15612536426028</v>
      </c>
      <c r="AQ3150" s="24">
        <f t="shared" si="476"/>
        <v>2060.5455261760249</v>
      </c>
      <c r="AS3150" s="47">
        <f t="shared" si="448"/>
        <v>305.55</v>
      </c>
      <c r="AU3150" s="20">
        <f t="shared" si="474"/>
        <v>2366.095526176025</v>
      </c>
      <c r="AW3150" s="20">
        <f t="shared" si="456"/>
        <v>-122.38017146469065</v>
      </c>
    </row>
    <row r="3151" spans="1:49" x14ac:dyDescent="0.25">
      <c r="A3151" t="str">
        <f>VLOOKUP($B3151,'Cushing Balance'!$C$2:$E$500,3,TRUE)</f>
        <v>92018</v>
      </c>
      <c r="B3151" s="2">
        <v>43162</v>
      </c>
      <c r="C3151" s="32"/>
      <c r="D3151" s="36">
        <f t="shared" si="459"/>
        <v>405.39744503790882</v>
      </c>
      <c r="E3151" s="28">
        <f t="shared" si="460"/>
        <v>145.17405806475011</v>
      </c>
      <c r="F3151" s="28">
        <f t="shared" si="461"/>
        <v>443.33808044687095</v>
      </c>
      <c r="G3151" s="28"/>
      <c r="H3151" s="28">
        <f t="shared" ref="H3151:R3151" si="481">AVERAGE(H3145:H3150)</f>
        <v>101.86139811403143</v>
      </c>
      <c r="I3151" s="28">
        <f t="shared" si="481"/>
        <v>25.288734620943714</v>
      </c>
      <c r="J3151" s="28">
        <f t="shared" si="481"/>
        <v>322.55062105980232</v>
      </c>
      <c r="K3151" s="28">
        <f t="shared" si="481"/>
        <v>127.70979542654095</v>
      </c>
      <c r="L3151" s="28">
        <f t="shared" si="481"/>
        <v>30.115843467118079</v>
      </c>
      <c r="M3151" s="28">
        <f t="shared" si="463"/>
        <v>239.90026176745945</v>
      </c>
      <c r="N3151" s="28">
        <f t="shared" si="481"/>
        <v>85.689361328645361</v>
      </c>
      <c r="O3151" s="28">
        <f t="shared" si="481"/>
        <v>31.897089973536808</v>
      </c>
      <c r="P3151" s="28">
        <f t="shared" si="481"/>
        <v>179.99989912024657</v>
      </c>
      <c r="Q3151" s="28">
        <f t="shared" si="464"/>
        <v>9.1880189582440277</v>
      </c>
      <c r="R3151" s="28">
        <f t="shared" si="481"/>
        <v>17.214245396520393</v>
      </c>
      <c r="S3151" s="28"/>
      <c r="T3151" s="243">
        <f t="shared" si="465"/>
        <v>-22.11196497447348</v>
      </c>
      <c r="V3151" s="24">
        <f t="shared" si="472"/>
        <v>2165.3248527826186</v>
      </c>
      <c r="X3151" s="5">
        <f t="shared" si="479"/>
        <v>77.899999999999991</v>
      </c>
      <c r="Z3151" s="20">
        <f t="shared" si="473"/>
        <v>2243.2248527826187</v>
      </c>
      <c r="AA3151" s="59">
        <f t="shared" si="455"/>
        <v>43162</v>
      </c>
      <c r="AB3151" s="36">
        <f t="shared" si="466"/>
        <v>137.0151610806798</v>
      </c>
      <c r="AC3151" s="28">
        <f t="shared" si="466"/>
        <v>314.94011231702774</v>
      </c>
      <c r="AD3151" s="28">
        <f t="shared" si="466"/>
        <v>434.58063767181</v>
      </c>
      <c r="AE3151" s="28">
        <f t="shared" si="466"/>
        <v>573.06310573691258</v>
      </c>
      <c r="AF3151" s="28">
        <f t="shared" si="466"/>
        <v>213.36116754060669</v>
      </c>
      <c r="AG3151" s="28">
        <f t="shared" si="466"/>
        <v>0</v>
      </c>
      <c r="AH3151" s="28">
        <f t="shared" si="466"/>
        <v>138.13964371889853</v>
      </c>
      <c r="AI3151" s="28">
        <f t="shared" si="466"/>
        <v>0</v>
      </c>
      <c r="AJ3151" s="28">
        <f t="shared" si="467"/>
        <v>1.2635227946448737</v>
      </c>
      <c r="AK3151" s="28">
        <f t="shared" si="466"/>
        <v>0</v>
      </c>
      <c r="AL3151" s="28">
        <f t="shared" si="468"/>
        <v>51.960162581819212</v>
      </c>
      <c r="AM3151" s="28">
        <f t="shared" si="468"/>
        <v>192.65057184486889</v>
      </c>
      <c r="AQ3151" s="24">
        <f t="shared" si="476"/>
        <v>2056.9740852872683</v>
      </c>
      <c r="AS3151" s="47">
        <f t="shared" si="448"/>
        <v>305.55</v>
      </c>
      <c r="AU3151" s="20">
        <f t="shared" si="474"/>
        <v>2362.5240852872685</v>
      </c>
      <c r="AW3151" s="20">
        <f t="shared" si="456"/>
        <v>-119.29923250464981</v>
      </c>
    </row>
    <row r="3152" spans="1:49" x14ac:dyDescent="0.25">
      <c r="A3152" t="str">
        <f>VLOOKUP($B3152,'Cushing Balance'!$C$2:$E$500,3,TRUE)</f>
        <v>92018</v>
      </c>
      <c r="B3152" s="2">
        <v>43163</v>
      </c>
      <c r="C3152" s="32"/>
      <c r="D3152" s="36">
        <f t="shared" si="459"/>
        <v>384.7140739176474</v>
      </c>
      <c r="E3152" s="28">
        <f t="shared" si="460"/>
        <v>145.93680244784389</v>
      </c>
      <c r="F3152" s="28">
        <f t="shared" si="461"/>
        <v>447.19174562772986</v>
      </c>
      <c r="G3152" s="28"/>
      <c r="H3152" s="28">
        <f t="shared" ref="H3152:R3152" si="482">AVERAGE(H3146:H3151)</f>
        <v>101.51890825803666</v>
      </c>
      <c r="I3152" s="28">
        <f t="shared" si="482"/>
        <v>24.79944093276767</v>
      </c>
      <c r="J3152" s="28">
        <f t="shared" si="482"/>
        <v>322.61056971328793</v>
      </c>
      <c r="K3152" s="28">
        <f t="shared" si="482"/>
        <v>130.5014102152237</v>
      </c>
      <c r="L3152" s="28">
        <f t="shared" si="482"/>
        <v>30.109299568119241</v>
      </c>
      <c r="M3152" s="28">
        <f t="shared" si="463"/>
        <v>244.4249805957256</v>
      </c>
      <c r="N3152" s="28">
        <f t="shared" si="482"/>
        <v>85.170230837123285</v>
      </c>
      <c r="O3152" s="28">
        <f t="shared" si="482"/>
        <v>31.258243413570721</v>
      </c>
      <c r="P3152" s="28">
        <f t="shared" si="482"/>
        <v>181.69079843658392</v>
      </c>
      <c r="Q3152" s="28">
        <f t="shared" si="464"/>
        <v>9.2208966457291428</v>
      </c>
      <c r="R3152" s="28">
        <f t="shared" si="482"/>
        <v>16.365560620014534</v>
      </c>
      <c r="S3152" s="28"/>
      <c r="T3152" s="243">
        <f t="shared" si="465"/>
        <v>-24.875960596282667</v>
      </c>
      <c r="V3152" s="24">
        <f t="shared" si="472"/>
        <v>2155.5129612294036</v>
      </c>
      <c r="X3152" s="5">
        <f t="shared" si="479"/>
        <v>77.899999999999991</v>
      </c>
      <c r="Z3152" s="20">
        <f t="shared" si="473"/>
        <v>2233.4129612294037</v>
      </c>
      <c r="AA3152" s="59">
        <f t="shared" si="455"/>
        <v>43163</v>
      </c>
      <c r="AB3152" s="36">
        <f t="shared" si="466"/>
        <v>135.8724984799606</v>
      </c>
      <c r="AC3152" s="28">
        <f t="shared" si="466"/>
        <v>318.72384407660314</v>
      </c>
      <c r="AD3152" s="28">
        <f t="shared" si="466"/>
        <v>433.90699470655835</v>
      </c>
      <c r="AE3152" s="28">
        <f t="shared" si="466"/>
        <v>572.70411310749193</v>
      </c>
      <c r="AF3152" s="28">
        <f t="shared" si="466"/>
        <v>213.24439935253011</v>
      </c>
      <c r="AG3152" s="28">
        <f t="shared" si="466"/>
        <v>0</v>
      </c>
      <c r="AH3152" s="28">
        <f t="shared" si="466"/>
        <v>140.35002612772078</v>
      </c>
      <c r="AI3152" s="28">
        <f t="shared" si="466"/>
        <v>0</v>
      </c>
      <c r="AJ3152" s="28">
        <f t="shared" si="467"/>
        <v>1.122457647621198</v>
      </c>
      <c r="AK3152" s="28">
        <f t="shared" si="466"/>
        <v>0</v>
      </c>
      <c r="AL3152" s="28">
        <f t="shared" si="468"/>
        <v>52.2442420730995</v>
      </c>
      <c r="AM3152" s="28">
        <f t="shared" si="468"/>
        <v>192.79717055740116</v>
      </c>
      <c r="AQ3152" s="24">
        <f t="shared" si="476"/>
        <v>2060.9657461289867</v>
      </c>
      <c r="AS3152" s="47">
        <f t="shared" si="448"/>
        <v>305.55</v>
      </c>
      <c r="AU3152" s="20">
        <f t="shared" si="474"/>
        <v>2366.5157461289868</v>
      </c>
      <c r="AW3152" s="20">
        <f t="shared" si="456"/>
        <v>-133.10278489958318</v>
      </c>
    </row>
    <row r="3153" spans="1:49" x14ac:dyDescent="0.25">
      <c r="A3153" t="str">
        <f>VLOOKUP($B3153,'Cushing Balance'!$C$2:$E$500,3,TRUE)</f>
        <v>92018</v>
      </c>
      <c r="B3153" s="2">
        <v>43164</v>
      </c>
      <c r="C3153" s="32"/>
      <c r="D3153" s="36">
        <f t="shared" si="459"/>
        <v>387.35860857922836</v>
      </c>
      <c r="E3153" s="28">
        <f t="shared" si="460"/>
        <v>145.29333701944938</v>
      </c>
      <c r="F3153" s="28">
        <f t="shared" si="461"/>
        <v>446.44380778432105</v>
      </c>
      <c r="G3153" s="28"/>
      <c r="H3153" s="28">
        <f t="shared" ref="H3153:R3153" si="483">AVERAGE(H3147:H3152)</f>
        <v>101.06206814132054</v>
      </c>
      <c r="I3153" s="28">
        <f t="shared" si="483"/>
        <v>24.464816553506726</v>
      </c>
      <c r="J3153" s="28">
        <f t="shared" si="483"/>
        <v>322.64266919405196</v>
      </c>
      <c r="K3153" s="28">
        <f t="shared" si="483"/>
        <v>130.95449428273011</v>
      </c>
      <c r="L3153" s="28">
        <f t="shared" si="483"/>
        <v>30.124430578700842</v>
      </c>
      <c r="M3153" s="28">
        <f t="shared" si="463"/>
        <v>241.93717618001213</v>
      </c>
      <c r="N3153" s="28">
        <f t="shared" si="483"/>
        <v>85.004696117075923</v>
      </c>
      <c r="O3153" s="28">
        <f t="shared" si="483"/>
        <v>30.904198389906583</v>
      </c>
      <c r="P3153" s="28">
        <f t="shared" si="483"/>
        <v>181.71934985502693</v>
      </c>
      <c r="Q3153" s="28">
        <f t="shared" si="464"/>
        <v>9.2467932302025186</v>
      </c>
      <c r="R3153" s="28">
        <f t="shared" si="483"/>
        <v>15.917168545881156</v>
      </c>
      <c r="S3153" s="28"/>
      <c r="T3153" s="243">
        <f t="shared" si="465"/>
        <v>-24.604555295817995</v>
      </c>
      <c r="V3153" s="24">
        <f t="shared" si="472"/>
        <v>2153.073614451414</v>
      </c>
      <c r="X3153" s="5">
        <f t="shared" si="479"/>
        <v>77.899999999999991</v>
      </c>
      <c r="Z3153" s="20">
        <f t="shared" si="473"/>
        <v>2230.9736144514141</v>
      </c>
      <c r="AA3153" s="59">
        <f t="shared" si="455"/>
        <v>43164</v>
      </c>
      <c r="AB3153" s="36">
        <f t="shared" si="466"/>
        <v>134.88181037943016</v>
      </c>
      <c r="AC3153" s="28">
        <f t="shared" si="466"/>
        <v>320.60804408754649</v>
      </c>
      <c r="AD3153" s="28">
        <f t="shared" si="466"/>
        <v>433.5010419211979</v>
      </c>
      <c r="AE3153" s="28">
        <f t="shared" si="466"/>
        <v>572.81821524238148</v>
      </c>
      <c r="AF3153" s="28">
        <f t="shared" si="466"/>
        <v>213.11572458948044</v>
      </c>
      <c r="AG3153" s="28">
        <f t="shared" si="466"/>
        <v>0</v>
      </c>
      <c r="AH3153" s="28">
        <f t="shared" si="466"/>
        <v>141.93582735296368</v>
      </c>
      <c r="AI3153" s="28">
        <f t="shared" si="466"/>
        <v>0</v>
      </c>
      <c r="AJ3153" s="28">
        <f t="shared" si="467"/>
        <v>1.143428424129278</v>
      </c>
      <c r="AK3153" s="28">
        <f t="shared" si="466"/>
        <v>0</v>
      </c>
      <c r="AL3153" s="28">
        <f t="shared" si="468"/>
        <v>51.580318856137048</v>
      </c>
      <c r="AM3153" s="28">
        <f t="shared" si="468"/>
        <v>192.83744608892493</v>
      </c>
      <c r="AQ3153" s="24">
        <f t="shared" si="476"/>
        <v>2062.4218569421914</v>
      </c>
      <c r="AS3153" s="47">
        <f t="shared" si="448"/>
        <v>305.55</v>
      </c>
      <c r="AU3153" s="20">
        <f t="shared" si="474"/>
        <v>2367.9718569421916</v>
      </c>
      <c r="AW3153" s="20">
        <f t="shared" si="456"/>
        <v>-136.99824249077756</v>
      </c>
    </row>
    <row r="3154" spans="1:49" x14ac:dyDescent="0.25">
      <c r="A3154" t="str">
        <f>VLOOKUP($B3154,'Cushing Balance'!$C$2:$E$500,3,TRUE)</f>
        <v>92018</v>
      </c>
      <c r="B3154" s="2">
        <v>43165</v>
      </c>
      <c r="C3154" s="32"/>
      <c r="D3154" s="36">
        <f t="shared" si="459"/>
        <v>389.48541279811633</v>
      </c>
      <c r="E3154" s="28">
        <f t="shared" si="460"/>
        <v>144.88240057070868</v>
      </c>
      <c r="F3154" s="28">
        <f t="shared" si="461"/>
        <v>445.75841484525182</v>
      </c>
      <c r="G3154" s="28"/>
      <c r="H3154" s="28">
        <f t="shared" ref="H3154:R3154" si="484">AVERAGE(H3148:H3153)</f>
        <v>101.27014208964249</v>
      </c>
      <c r="I3154" s="28">
        <f t="shared" si="484"/>
        <v>24.468487410804144</v>
      </c>
      <c r="J3154" s="28">
        <f t="shared" si="484"/>
        <v>322.48468937081265</v>
      </c>
      <c r="K3154" s="28">
        <f t="shared" si="484"/>
        <v>129.9040162834269</v>
      </c>
      <c r="L3154" s="28">
        <f t="shared" si="484"/>
        <v>30.127355604806329</v>
      </c>
      <c r="M3154" s="28">
        <f t="shared" si="463"/>
        <v>242.24645734770542</v>
      </c>
      <c r="N3154" s="28">
        <f t="shared" si="484"/>
        <v>84.867682772648251</v>
      </c>
      <c r="O3154" s="28">
        <f t="shared" si="484"/>
        <v>30.809985763532989</v>
      </c>
      <c r="P3154" s="28">
        <f t="shared" si="484"/>
        <v>181.80608662304584</v>
      </c>
      <c r="Q3154" s="28">
        <f t="shared" si="464"/>
        <v>9.2285251026745438</v>
      </c>
      <c r="R3154" s="28">
        <f t="shared" si="484"/>
        <v>16.216865735369577</v>
      </c>
      <c r="S3154" s="28"/>
      <c r="T3154" s="243">
        <f t="shared" si="465"/>
        <v>-23.876611785920247</v>
      </c>
      <c r="V3154" s="24">
        <f t="shared" si="472"/>
        <v>2153.5565223185463</v>
      </c>
      <c r="X3154" s="5">
        <f t="shared" si="479"/>
        <v>77.899999999999991</v>
      </c>
      <c r="Z3154" s="20">
        <f t="shared" si="473"/>
        <v>2231.4565223185464</v>
      </c>
      <c r="AA3154" s="59">
        <f t="shared" si="455"/>
        <v>43165</v>
      </c>
      <c r="AB3154" s="36">
        <f t="shared" si="466"/>
        <v>134.35986703630005</v>
      </c>
      <c r="AC3154" s="28">
        <f t="shared" si="466"/>
        <v>322.1738150592368</v>
      </c>
      <c r="AD3154" s="28">
        <f t="shared" si="466"/>
        <v>433.50087824396797</v>
      </c>
      <c r="AE3154" s="28">
        <f t="shared" si="466"/>
        <v>572.71534680137222</v>
      </c>
      <c r="AF3154" s="28">
        <f t="shared" si="466"/>
        <v>213.37490586652825</v>
      </c>
      <c r="AG3154" s="28">
        <f t="shared" si="466"/>
        <v>0</v>
      </c>
      <c r="AH3154" s="28">
        <f t="shared" si="466"/>
        <v>142.4929262726082</v>
      </c>
      <c r="AI3154" s="28">
        <f t="shared" si="466"/>
        <v>0</v>
      </c>
      <c r="AJ3154" s="28">
        <f t="shared" si="467"/>
        <v>1.1769319857378968</v>
      </c>
      <c r="AK3154" s="28">
        <f t="shared" si="466"/>
        <v>0</v>
      </c>
      <c r="AL3154" s="28">
        <f t="shared" si="468"/>
        <v>51.841040616509808</v>
      </c>
      <c r="AM3154" s="28">
        <f t="shared" si="468"/>
        <v>192.98492143440652</v>
      </c>
      <c r="AQ3154" s="24">
        <f t="shared" si="476"/>
        <v>2064.6206333166679</v>
      </c>
      <c r="AS3154" s="47">
        <f t="shared" si="448"/>
        <v>305.55</v>
      </c>
      <c r="AU3154" s="20">
        <f t="shared" si="474"/>
        <v>2370.170633316668</v>
      </c>
      <c r="AW3154" s="20">
        <f t="shared" si="456"/>
        <v>-138.71411099812167</v>
      </c>
    </row>
    <row r="3155" spans="1:49" x14ac:dyDescent="0.25">
      <c r="A3155" t="str">
        <f>VLOOKUP($B3155,'Cushing Balance'!$C$2:$E$500,3,TRUE)</f>
        <v>92018</v>
      </c>
      <c r="B3155" s="2">
        <v>43166</v>
      </c>
      <c r="C3155" s="32"/>
      <c r="D3155" s="36">
        <f t="shared" si="459"/>
        <v>389.54971031267576</v>
      </c>
      <c r="E3155" s="28">
        <f t="shared" si="460"/>
        <v>144.73467982197892</v>
      </c>
      <c r="F3155" s="28">
        <f t="shared" si="461"/>
        <v>445.28990420603526</v>
      </c>
      <c r="G3155" s="28"/>
      <c r="H3155" s="28">
        <f t="shared" ref="H3155:R3155" si="485">AVERAGE(H3149:H3154)</f>
        <v>101.46565835014617</v>
      </c>
      <c r="I3155" s="28">
        <f t="shared" si="485"/>
        <v>25.000038038492178</v>
      </c>
      <c r="J3155" s="28">
        <f t="shared" si="485"/>
        <v>322.49614965665887</v>
      </c>
      <c r="K3155" s="28">
        <f t="shared" si="485"/>
        <v>129.20263083205791</v>
      </c>
      <c r="L3155" s="28">
        <f t="shared" si="485"/>
        <v>30.123772623538628</v>
      </c>
      <c r="M3155" s="28">
        <f t="shared" si="463"/>
        <v>238.47599252829815</v>
      </c>
      <c r="N3155" s="28">
        <f t="shared" si="485"/>
        <v>84.741982449048137</v>
      </c>
      <c r="O3155" s="28">
        <f t="shared" si="485"/>
        <v>31.068858195315229</v>
      </c>
      <c r="P3155" s="28">
        <f t="shared" si="485"/>
        <v>180.70589781776471</v>
      </c>
      <c r="Q3155" s="28">
        <f t="shared" si="464"/>
        <v>9.2183533151316173</v>
      </c>
      <c r="R3155" s="28">
        <f t="shared" si="485"/>
        <v>16.661209611746333</v>
      </c>
      <c r="S3155" s="28"/>
      <c r="T3155" s="243">
        <f t="shared" si="465"/>
        <v>-23.516335175175904</v>
      </c>
      <c r="V3155" s="24">
        <f t="shared" si="472"/>
        <v>2148.7348377588878</v>
      </c>
      <c r="X3155" s="5">
        <f t="shared" si="479"/>
        <v>77.899999999999991</v>
      </c>
      <c r="Z3155" s="20">
        <f t="shared" si="473"/>
        <v>2226.6348377588879</v>
      </c>
      <c r="AA3155" s="59">
        <f t="shared" si="455"/>
        <v>43166</v>
      </c>
      <c r="AB3155" s="36">
        <f t="shared" si="466"/>
        <v>134.42346203636885</v>
      </c>
      <c r="AC3155" s="28">
        <f t="shared" si="466"/>
        <v>318.51638406186828</v>
      </c>
      <c r="AD3155" s="28">
        <f t="shared" si="466"/>
        <v>434.03072817077026</v>
      </c>
      <c r="AE3155" s="28">
        <f t="shared" si="466"/>
        <v>572.90461955594435</v>
      </c>
      <c r="AF3155" s="28">
        <f t="shared" si="466"/>
        <v>214.13322023111053</v>
      </c>
      <c r="AG3155" s="28">
        <f t="shared" si="466"/>
        <v>0</v>
      </c>
      <c r="AH3155" s="28">
        <f t="shared" si="466"/>
        <v>141.92427934576418</v>
      </c>
      <c r="AI3155" s="28">
        <f t="shared" si="466"/>
        <v>0</v>
      </c>
      <c r="AJ3155" s="28">
        <f t="shared" si="467"/>
        <v>1.1185579847870897</v>
      </c>
      <c r="AK3155" s="28">
        <f t="shared" si="466"/>
        <v>0</v>
      </c>
      <c r="AL3155" s="28">
        <f t="shared" si="468"/>
        <v>52.981653413394447</v>
      </c>
      <c r="AM3155" s="28">
        <f t="shared" si="468"/>
        <v>193.18506430535373</v>
      </c>
      <c r="AQ3155" s="24">
        <f t="shared" si="476"/>
        <v>2063.2179691053616</v>
      </c>
      <c r="AS3155" s="47">
        <f t="shared" si="448"/>
        <v>305.55</v>
      </c>
      <c r="AU3155" s="20">
        <f t="shared" si="474"/>
        <v>2368.7679691053618</v>
      </c>
      <c r="AW3155" s="20">
        <f t="shared" si="456"/>
        <v>-142.13313134647387</v>
      </c>
    </row>
    <row r="3156" spans="1:49" x14ac:dyDescent="0.25">
      <c r="A3156" t="str">
        <f>VLOOKUP($B3156,'Cushing Balance'!$C$2:$E$500,3,TRUE)</f>
        <v>92018</v>
      </c>
      <c r="B3156" s="2">
        <v>43167</v>
      </c>
      <c r="C3156" s="32"/>
      <c r="D3156" s="36">
        <f t="shared" si="459"/>
        <v>390.09944588090457</v>
      </c>
      <c r="E3156" s="28">
        <f t="shared" si="460"/>
        <v>144.84955225214938</v>
      </c>
      <c r="F3156" s="28">
        <f t="shared" si="461"/>
        <v>445.09000584693251</v>
      </c>
      <c r="G3156" s="28"/>
      <c r="H3156" s="28">
        <f t="shared" ref="H3156:R3156" si="486">AVERAGE(H3150:H3155)</f>
        <v>101.56446947277213</v>
      </c>
      <c r="I3156" s="28">
        <f t="shared" si="486"/>
        <v>25.029092002887221</v>
      </c>
      <c r="J3156" s="28">
        <f t="shared" si="486"/>
        <v>322.50377952748676</v>
      </c>
      <c r="K3156" s="28">
        <f t="shared" si="486"/>
        <v>128.84720150013737</v>
      </c>
      <c r="L3156" s="28">
        <f t="shared" si="486"/>
        <v>30.123288687270403</v>
      </c>
      <c r="M3156" s="28">
        <f t="shared" si="463"/>
        <v>240.19064256893645</v>
      </c>
      <c r="N3156" s="28">
        <f t="shared" si="486"/>
        <v>85.314019885007752</v>
      </c>
      <c r="O3156" s="28">
        <f t="shared" si="486"/>
        <v>31.378406666482316</v>
      </c>
      <c r="P3156" s="28">
        <f t="shared" si="486"/>
        <v>180.57823047674972</v>
      </c>
      <c r="Q3156" s="28">
        <f t="shared" si="464"/>
        <v>9.2155275122223124</v>
      </c>
      <c r="R3156" s="28">
        <f t="shared" si="486"/>
        <v>16.803199620932848</v>
      </c>
      <c r="S3156" s="28"/>
      <c r="T3156" s="243">
        <f t="shared" si="465"/>
        <v>-24.050058946340467</v>
      </c>
      <c r="V3156" s="24">
        <f t="shared" si="472"/>
        <v>2151.586861900872</v>
      </c>
      <c r="X3156" s="5">
        <f t="shared" si="479"/>
        <v>77.899999999999991</v>
      </c>
      <c r="Z3156" s="20">
        <f t="shared" si="473"/>
        <v>2229.4868619008721</v>
      </c>
      <c r="AA3156" s="59">
        <f t="shared" si="455"/>
        <v>43167</v>
      </c>
      <c r="AB3156" s="36">
        <f t="shared" si="466"/>
        <v>134.10506436224711</v>
      </c>
      <c r="AC3156" s="28">
        <f t="shared" si="466"/>
        <v>318.39355351302231</v>
      </c>
      <c r="AD3156" s="28">
        <f t="shared" si="466"/>
        <v>434.06595394923113</v>
      </c>
      <c r="AE3156" s="28">
        <f t="shared" si="466"/>
        <v>572.99182285669281</v>
      </c>
      <c r="AF3156" s="28">
        <f t="shared" si="466"/>
        <v>213.98432872299125</v>
      </c>
      <c r="AG3156" s="28">
        <f t="shared" si="466"/>
        <v>0</v>
      </c>
      <c r="AH3156" s="28">
        <f t="shared" si="466"/>
        <v>141.11620376078903</v>
      </c>
      <c r="AI3156" s="28">
        <f t="shared" si="466"/>
        <v>0</v>
      </c>
      <c r="AJ3156" s="28">
        <f t="shared" si="467"/>
        <v>1.1097299171062291</v>
      </c>
      <c r="AK3156" s="28">
        <f t="shared" si="466"/>
        <v>0</v>
      </c>
      <c r="AL3156" s="28">
        <f t="shared" si="468"/>
        <v>53.390175160072452</v>
      </c>
      <c r="AM3156" s="28">
        <f t="shared" si="468"/>
        <v>193.05069984484905</v>
      </c>
      <c r="AQ3156" s="24">
        <f t="shared" si="476"/>
        <v>2062.2075320870013</v>
      </c>
      <c r="AS3156" s="47">
        <f t="shared" si="448"/>
        <v>305.55</v>
      </c>
      <c r="AU3156" s="20">
        <f t="shared" si="474"/>
        <v>2367.7575320870014</v>
      </c>
      <c r="AW3156" s="20">
        <f t="shared" si="456"/>
        <v>-138.27067018612934</v>
      </c>
    </row>
    <row r="3157" spans="1:49" x14ac:dyDescent="0.25">
      <c r="A3157" t="str">
        <f>VLOOKUP($B3157,'Cushing Balance'!$C$2:$E$500,3,TRUE)</f>
        <v>92018</v>
      </c>
      <c r="B3157" s="2">
        <v>43168</v>
      </c>
      <c r="C3157" s="32"/>
      <c r="D3157" s="36">
        <f t="shared" si="459"/>
        <v>393.16922957067993</v>
      </c>
      <c r="E3157" s="28">
        <f t="shared" si="460"/>
        <v>145.20698860514403</v>
      </c>
      <c r="F3157" s="28">
        <f t="shared" si="461"/>
        <v>445.15603217608475</v>
      </c>
      <c r="G3157" s="28"/>
      <c r="H3157" s="28">
        <f t="shared" ref="H3157:R3157" si="487">AVERAGE(H3151:H3156)</f>
        <v>101.4571074043249</v>
      </c>
      <c r="I3157" s="28">
        <f t="shared" si="487"/>
        <v>24.841768259900274</v>
      </c>
      <c r="J3157" s="28">
        <f t="shared" si="487"/>
        <v>322.54807975368345</v>
      </c>
      <c r="K3157" s="28">
        <f t="shared" si="487"/>
        <v>129.51992475668615</v>
      </c>
      <c r="L3157" s="28">
        <f t="shared" si="487"/>
        <v>30.120665088258921</v>
      </c>
      <c r="M3157" s="28">
        <f t="shared" si="463"/>
        <v>236.27036307423924</v>
      </c>
      <c r="N3157" s="28">
        <f t="shared" si="487"/>
        <v>85.131328898258118</v>
      </c>
      <c r="O3157" s="28">
        <f t="shared" si="487"/>
        <v>31.219463733724108</v>
      </c>
      <c r="P3157" s="28">
        <f t="shared" si="487"/>
        <v>181.08337705490297</v>
      </c>
      <c r="Q3157" s="28">
        <f t="shared" si="464"/>
        <v>9.219685794034028</v>
      </c>
      <c r="R3157" s="28">
        <f t="shared" si="487"/>
        <v>16.529708255077473</v>
      </c>
      <c r="S3157" s="28"/>
      <c r="T3157" s="243">
        <f t="shared" si="465"/>
        <v>-24.34977092318405</v>
      </c>
      <c r="V3157" s="24">
        <f t="shared" si="472"/>
        <v>2151.473722424998</v>
      </c>
      <c r="X3157" s="5">
        <f t="shared" si="479"/>
        <v>77.899999999999991</v>
      </c>
      <c r="Z3157" s="20">
        <f t="shared" si="473"/>
        <v>2229.373722424998</v>
      </c>
      <c r="AA3157" s="59">
        <f t="shared" si="455"/>
        <v>43168</v>
      </c>
      <c r="AB3157" s="36">
        <f t="shared" ref="AB3157:AK3172" si="488">AVERAGE(AB3150:AB3156)</f>
        <v>134.42499261722588</v>
      </c>
      <c r="AC3157" s="28">
        <f t="shared" si="488"/>
        <v>318.31210623467194</v>
      </c>
      <c r="AD3157" s="28">
        <f t="shared" si="488"/>
        <v>434.23899808948136</v>
      </c>
      <c r="AE3157" s="28">
        <f t="shared" si="488"/>
        <v>572.88778588508478</v>
      </c>
      <c r="AF3157" s="28">
        <f t="shared" si="488"/>
        <v>213.84248286089687</v>
      </c>
      <c r="AG3157" s="28">
        <f t="shared" si="488"/>
        <v>0</v>
      </c>
      <c r="AH3157" s="28">
        <f t="shared" si="488"/>
        <v>140.90727094039724</v>
      </c>
      <c r="AI3157" s="28">
        <f t="shared" si="488"/>
        <v>0</v>
      </c>
      <c r="AJ3157" s="28">
        <f t="shared" si="467"/>
        <v>1.1837119115799777</v>
      </c>
      <c r="AK3157" s="28">
        <f t="shared" si="488"/>
        <v>0</v>
      </c>
      <c r="AL3157" s="28">
        <f t="shared" si="468"/>
        <v>52.834159172874884</v>
      </c>
      <c r="AM3157" s="28">
        <f t="shared" si="468"/>
        <v>192.9517142057235</v>
      </c>
      <c r="AQ3157" s="24">
        <f t="shared" si="476"/>
        <v>2061.5832219179365</v>
      </c>
      <c r="AS3157" s="47">
        <f t="shared" si="448"/>
        <v>305.55</v>
      </c>
      <c r="AU3157" s="20">
        <f t="shared" si="474"/>
        <v>2367.1332219179367</v>
      </c>
      <c r="AW3157" s="20">
        <f t="shared" si="456"/>
        <v>-137.75949949293863</v>
      </c>
    </row>
    <row r="3158" spans="1:49" x14ac:dyDescent="0.25">
      <c r="A3158" t="str">
        <f>VLOOKUP($B3158,'Cushing Balance'!$C$2:$E$500,3,TRUE)</f>
        <v>102018</v>
      </c>
      <c r="B3158" s="2">
        <v>43169</v>
      </c>
      <c r="C3158" s="32"/>
      <c r="D3158" s="36">
        <f t="shared" si="459"/>
        <v>393.60414004413502</v>
      </c>
      <c r="E3158" s="28">
        <f t="shared" si="460"/>
        <v>144.95062210494751</v>
      </c>
      <c r="F3158" s="28">
        <f t="shared" si="461"/>
        <v>444.81707377741674</v>
      </c>
      <c r="G3158" s="28"/>
      <c r="H3158" s="28">
        <f t="shared" ref="H3158:R3158" si="489">AVERAGE(H3152:H3157)</f>
        <v>101.38972561937381</v>
      </c>
      <c r="I3158" s="28">
        <f t="shared" si="489"/>
        <v>24.767273866393037</v>
      </c>
      <c r="J3158" s="28">
        <f t="shared" si="489"/>
        <v>322.54765620266363</v>
      </c>
      <c r="K3158" s="28">
        <f t="shared" si="489"/>
        <v>129.82161297837703</v>
      </c>
      <c r="L3158" s="28">
        <f t="shared" si="489"/>
        <v>30.121468691782393</v>
      </c>
      <c r="M3158" s="28">
        <f t="shared" si="463"/>
        <v>237.6609985769914</v>
      </c>
      <c r="N3158" s="28">
        <f t="shared" si="489"/>
        <v>85.038323493193573</v>
      </c>
      <c r="O3158" s="28">
        <f t="shared" si="489"/>
        <v>31.106526027088659</v>
      </c>
      <c r="P3158" s="28">
        <f t="shared" si="489"/>
        <v>181.26395671067903</v>
      </c>
      <c r="Q3158" s="28">
        <f t="shared" si="464"/>
        <v>9.2249635999990272</v>
      </c>
      <c r="R3158" s="28">
        <f t="shared" si="489"/>
        <v>16.415618731503653</v>
      </c>
      <c r="S3158" s="28"/>
      <c r="T3158" s="243">
        <f t="shared" si="465"/>
        <v>-24.348628723201962</v>
      </c>
      <c r="V3158" s="24">
        <f t="shared" si="472"/>
        <v>2152.729960424545</v>
      </c>
      <c r="X3158" s="5">
        <f t="shared" si="479"/>
        <v>77.899999999999991</v>
      </c>
      <c r="Z3158" s="20">
        <f t="shared" si="473"/>
        <v>2230.6299604245451</v>
      </c>
      <c r="AA3158" s="59">
        <f t="shared" si="455"/>
        <v>43169</v>
      </c>
      <c r="AB3158" s="36">
        <f t="shared" si="488"/>
        <v>135.01183657031604</v>
      </c>
      <c r="AC3158" s="28">
        <f t="shared" si="488"/>
        <v>318.80969419285378</v>
      </c>
      <c r="AD3158" s="28">
        <f t="shared" si="488"/>
        <v>433.97503325043095</v>
      </c>
      <c r="AE3158" s="28">
        <f t="shared" si="488"/>
        <v>572.86928702655428</v>
      </c>
      <c r="AF3158" s="28">
        <f t="shared" si="488"/>
        <v>213.57946130916343</v>
      </c>
      <c r="AG3158" s="28">
        <f t="shared" si="488"/>
        <v>0</v>
      </c>
      <c r="AH3158" s="28">
        <f t="shared" si="488"/>
        <v>140.98088250273452</v>
      </c>
      <c r="AI3158" s="28">
        <f t="shared" si="488"/>
        <v>0</v>
      </c>
      <c r="AJ3158" s="28">
        <f t="shared" si="467"/>
        <v>1.2585260390186428</v>
      </c>
      <c r="AK3158" s="28">
        <f t="shared" si="488"/>
        <v>0</v>
      </c>
      <c r="AL3158" s="28">
        <f t="shared" si="468"/>
        <v>52.404535981986761</v>
      </c>
      <c r="AM3158" s="28">
        <f t="shared" si="468"/>
        <v>192.92251261164682</v>
      </c>
      <c r="AQ3158" s="24">
        <f t="shared" si="476"/>
        <v>2061.8117694847051</v>
      </c>
      <c r="AS3158" s="47">
        <f t="shared" si="448"/>
        <v>305.55</v>
      </c>
      <c r="AU3158" s="20">
        <f t="shared" si="474"/>
        <v>2367.3617694847053</v>
      </c>
      <c r="AW3158" s="20">
        <f t="shared" si="456"/>
        <v>-136.73180906016023</v>
      </c>
    </row>
    <row r="3159" spans="1:49" x14ac:dyDescent="0.25">
      <c r="A3159" t="str">
        <f>VLOOKUP($B3159,'Cushing Balance'!$C$2:$E$500,3,TRUE)</f>
        <v>102018</v>
      </c>
      <c r="B3159" s="2">
        <v>43170</v>
      </c>
      <c r="C3159" s="32"/>
      <c r="D3159" s="36">
        <f t="shared" si="459"/>
        <v>391.67225826766202</v>
      </c>
      <c r="E3159" s="28">
        <f t="shared" si="460"/>
        <v>145.1285551108715</v>
      </c>
      <c r="F3159" s="28">
        <f t="shared" si="461"/>
        <v>445.38563308883033</v>
      </c>
      <c r="G3159" s="28"/>
      <c r="H3159" s="28">
        <f t="shared" ref="H3159:R3159" si="490">AVERAGE(H3153:H3158)</f>
        <v>101.36819517959668</v>
      </c>
      <c r="I3159" s="28">
        <f t="shared" si="490"/>
        <v>24.76191268866393</v>
      </c>
      <c r="J3159" s="28">
        <f t="shared" si="490"/>
        <v>322.53717061755952</v>
      </c>
      <c r="K3159" s="28">
        <f t="shared" si="490"/>
        <v>129.70831343890256</v>
      </c>
      <c r="L3159" s="28">
        <f t="shared" si="490"/>
        <v>30.123496879059584</v>
      </c>
      <c r="M3159" s="28">
        <f t="shared" si="463"/>
        <v>238.81096762410635</v>
      </c>
      <c r="N3159" s="28">
        <f t="shared" si="490"/>
        <v>85.016338935871957</v>
      </c>
      <c r="O3159" s="28">
        <f t="shared" si="490"/>
        <v>31.081239796008315</v>
      </c>
      <c r="P3159" s="28">
        <f t="shared" si="490"/>
        <v>181.19281642302818</v>
      </c>
      <c r="Q3159" s="28">
        <f t="shared" si="464"/>
        <v>9.2256414257106751</v>
      </c>
      <c r="R3159" s="28">
        <f t="shared" si="490"/>
        <v>16.423961750085173</v>
      </c>
      <c r="S3159" s="28"/>
      <c r="T3159" s="243">
        <f t="shared" si="465"/>
        <v>-23.966735802549596</v>
      </c>
      <c r="V3159" s="24">
        <f t="shared" si="472"/>
        <v>2152.4365012259568</v>
      </c>
      <c r="X3159" s="5">
        <f t="shared" si="479"/>
        <v>77.899999999999991</v>
      </c>
      <c r="Z3159" s="20">
        <f t="shared" si="473"/>
        <v>2230.3365012259569</v>
      </c>
      <c r="AA3159" s="59">
        <f t="shared" si="455"/>
        <v>43170</v>
      </c>
      <c r="AB3159" s="36">
        <f t="shared" si="488"/>
        <v>134.72564735454981</v>
      </c>
      <c r="AC3159" s="28">
        <f t="shared" si="488"/>
        <v>319.36249160368607</v>
      </c>
      <c r="AD3159" s="28">
        <f t="shared" si="488"/>
        <v>433.88851833309116</v>
      </c>
      <c r="AE3159" s="28">
        <f t="shared" si="488"/>
        <v>572.8415986393602</v>
      </c>
      <c r="AF3159" s="28">
        <f t="shared" si="488"/>
        <v>213.61064613324297</v>
      </c>
      <c r="AG3159" s="28">
        <f t="shared" si="488"/>
        <v>0</v>
      </c>
      <c r="AH3159" s="28">
        <f t="shared" si="488"/>
        <v>141.38677375756825</v>
      </c>
      <c r="AI3159" s="28">
        <f t="shared" si="488"/>
        <v>0</v>
      </c>
      <c r="AJ3159" s="28">
        <f t="shared" si="467"/>
        <v>1.342427774953219</v>
      </c>
      <c r="AK3159" s="28">
        <f t="shared" si="488"/>
        <v>0</v>
      </c>
      <c r="AL3159" s="28">
        <f t="shared" si="468"/>
        <v>52.468017896296416</v>
      </c>
      <c r="AM3159" s="28">
        <f t="shared" si="468"/>
        <v>192.96136129261509</v>
      </c>
      <c r="AQ3159" s="24">
        <f t="shared" si="476"/>
        <v>2062.5874827853631</v>
      </c>
      <c r="AS3159" s="47">
        <f t="shared" si="448"/>
        <v>305.55</v>
      </c>
      <c r="AU3159" s="20">
        <f t="shared" si="474"/>
        <v>2368.1374827853633</v>
      </c>
      <c r="AW3159" s="20">
        <f t="shared" si="456"/>
        <v>-137.80098155940641</v>
      </c>
    </row>
    <row r="3160" spans="1:49" x14ac:dyDescent="0.25">
      <c r="A3160" t="str">
        <f>VLOOKUP($B3160,'Cushing Balance'!$C$2:$E$500,3,TRUE)</f>
        <v>102018</v>
      </c>
      <c r="B3160" s="2">
        <v>43171</v>
      </c>
      <c r="C3160" s="32"/>
      <c r="D3160" s="36">
        <f t="shared" si="459"/>
        <v>389.95660992138119</v>
      </c>
      <c r="E3160" s="28">
        <f t="shared" si="460"/>
        <v>145.12286724163667</v>
      </c>
      <c r="F3160" s="28">
        <f t="shared" si="461"/>
        <v>445.64157716907528</v>
      </c>
      <c r="G3160" s="28"/>
      <c r="H3160" s="28">
        <f t="shared" ref="H3160:R3160" si="491">AVERAGE(H3154:H3159)</f>
        <v>101.41921635264271</v>
      </c>
      <c r="I3160" s="28">
        <f t="shared" si="491"/>
        <v>24.811428711190132</v>
      </c>
      <c r="J3160" s="28">
        <f t="shared" si="491"/>
        <v>322.51958752147749</v>
      </c>
      <c r="K3160" s="28">
        <f t="shared" si="491"/>
        <v>129.50061663159798</v>
      </c>
      <c r="L3160" s="28">
        <f t="shared" si="491"/>
        <v>30.123341262452708</v>
      </c>
      <c r="M3160" s="28">
        <f t="shared" si="463"/>
        <v>239.67202794724497</v>
      </c>
      <c r="N3160" s="28">
        <f t="shared" si="491"/>
        <v>85.018279405671294</v>
      </c>
      <c r="O3160" s="28">
        <f t="shared" si="491"/>
        <v>31.110746697025267</v>
      </c>
      <c r="P3160" s="28">
        <f t="shared" si="491"/>
        <v>181.10506085102841</v>
      </c>
      <c r="Q3160" s="28">
        <f t="shared" si="464"/>
        <v>9.2221161249620351</v>
      </c>
      <c r="R3160" s="28">
        <f t="shared" si="491"/>
        <v>16.508427284119175</v>
      </c>
      <c r="S3160" s="28"/>
      <c r="T3160" s="243">
        <f t="shared" si="465"/>
        <v>-24.198582156059111</v>
      </c>
      <c r="V3160" s="24">
        <f t="shared" si="472"/>
        <v>2151.7319031215052</v>
      </c>
      <c r="X3160" s="5">
        <f t="shared" si="479"/>
        <v>77.899999999999991</v>
      </c>
      <c r="Z3160" s="20">
        <f t="shared" si="473"/>
        <v>2229.6319031215053</v>
      </c>
      <c r="AA3160" s="59">
        <f t="shared" si="455"/>
        <v>43171</v>
      </c>
      <c r="AB3160" s="36">
        <f t="shared" si="488"/>
        <v>134.56181147949113</v>
      </c>
      <c r="AC3160" s="28">
        <f t="shared" si="488"/>
        <v>319.45372696469798</v>
      </c>
      <c r="AD3160" s="28">
        <f t="shared" si="488"/>
        <v>433.88587885116721</v>
      </c>
      <c r="AE3160" s="28">
        <f t="shared" si="488"/>
        <v>572.86123942962706</v>
      </c>
      <c r="AF3160" s="28">
        <f t="shared" si="488"/>
        <v>213.66296710191622</v>
      </c>
      <c r="AG3160" s="28">
        <f t="shared" si="488"/>
        <v>0</v>
      </c>
      <c r="AH3160" s="28">
        <f t="shared" si="488"/>
        <v>141.53488056183215</v>
      </c>
      <c r="AI3160" s="28">
        <f t="shared" si="488"/>
        <v>0</v>
      </c>
      <c r="AJ3160" s="28">
        <f t="shared" si="467"/>
        <v>1.3101273999501004</v>
      </c>
      <c r="AK3160" s="28">
        <f t="shared" si="488"/>
        <v>0</v>
      </c>
      <c r="AL3160" s="28">
        <f t="shared" si="468"/>
        <v>52.499985871038838</v>
      </c>
      <c r="AM3160" s="28">
        <f t="shared" si="468"/>
        <v>192.98481711193136</v>
      </c>
      <c r="AQ3160" s="24">
        <f t="shared" si="476"/>
        <v>2062.7554347716523</v>
      </c>
      <c r="AS3160" s="47">
        <f t="shared" si="448"/>
        <v>305.55</v>
      </c>
      <c r="AU3160" s="20">
        <f t="shared" si="474"/>
        <v>2368.3054347716525</v>
      </c>
      <c r="AW3160" s="20">
        <f t="shared" si="456"/>
        <v>-138.6735316501472</v>
      </c>
    </row>
    <row r="3161" spans="1:49" x14ac:dyDescent="0.25">
      <c r="A3161" t="str">
        <f>VLOOKUP($B3161,'Cushing Balance'!$C$2:$E$500,3,TRUE)</f>
        <v>102018</v>
      </c>
      <c r="B3161" s="2">
        <v>43172</v>
      </c>
      <c r="C3161" s="32"/>
      <c r="D3161" s="36">
        <f t="shared" si="459"/>
        <v>390.6119269218479</v>
      </c>
      <c r="E3161" s="28">
        <f t="shared" si="460"/>
        <v>145.02112534086075</v>
      </c>
      <c r="F3161" s="28">
        <f t="shared" si="461"/>
        <v>445.44780611174349</v>
      </c>
      <c r="G3161" s="28"/>
      <c r="H3161" s="28">
        <f t="shared" ref="H3161:R3161" si="492">AVERAGE(H3155:H3160)</f>
        <v>101.44406206314272</v>
      </c>
      <c r="I3161" s="28">
        <f t="shared" si="492"/>
        <v>24.868585594587795</v>
      </c>
      <c r="J3161" s="28">
        <f t="shared" si="492"/>
        <v>322.52540387992161</v>
      </c>
      <c r="K3161" s="28">
        <f t="shared" si="492"/>
        <v>129.43338335629315</v>
      </c>
      <c r="L3161" s="28">
        <f t="shared" si="492"/>
        <v>30.122672205393769</v>
      </c>
      <c r="M3161" s="28">
        <f t="shared" si="463"/>
        <v>240.71335415072377</v>
      </c>
      <c r="N3161" s="28">
        <f t="shared" si="492"/>
        <v>85.043378844508467</v>
      </c>
      <c r="O3161" s="28">
        <f t="shared" si="492"/>
        <v>31.160873519273981</v>
      </c>
      <c r="P3161" s="28">
        <f t="shared" si="492"/>
        <v>180.98822322235881</v>
      </c>
      <c r="Q3161" s="28">
        <f t="shared" si="464"/>
        <v>9.2210479620099495</v>
      </c>
      <c r="R3161" s="28">
        <f t="shared" si="492"/>
        <v>16.557020875577443</v>
      </c>
      <c r="S3161" s="28"/>
      <c r="T3161" s="243">
        <f t="shared" si="465"/>
        <v>-24.113909851031167</v>
      </c>
      <c r="V3161" s="24">
        <f t="shared" si="472"/>
        <v>2153.1588640482437</v>
      </c>
      <c r="X3161" s="5">
        <f t="shared" si="479"/>
        <v>77.899999999999991</v>
      </c>
      <c r="Z3161" s="20">
        <f t="shared" si="473"/>
        <v>2231.0588640482438</v>
      </c>
      <c r="AA3161" s="59">
        <f t="shared" si="455"/>
        <v>43172</v>
      </c>
      <c r="AB3161" s="36">
        <f t="shared" si="488"/>
        <v>134.51609735092839</v>
      </c>
      <c r="AC3161" s="28">
        <f t="shared" si="488"/>
        <v>319.28882451857675</v>
      </c>
      <c r="AD3161" s="28">
        <f t="shared" si="488"/>
        <v>433.94085555544859</v>
      </c>
      <c r="AE3161" s="28">
        <f t="shared" si="488"/>
        <v>572.86738574209085</v>
      </c>
      <c r="AF3161" s="28">
        <f t="shared" si="488"/>
        <v>213.74114460369273</v>
      </c>
      <c r="AG3161" s="28">
        <f t="shared" si="488"/>
        <v>0</v>
      </c>
      <c r="AH3161" s="28">
        <f t="shared" si="488"/>
        <v>141.47760244881334</v>
      </c>
      <c r="AI3161" s="28">
        <f t="shared" si="488"/>
        <v>0</v>
      </c>
      <c r="AJ3161" s="28">
        <f t="shared" si="467"/>
        <v>1.2721472026134404</v>
      </c>
      <c r="AK3161" s="28">
        <f t="shared" si="488"/>
        <v>0</v>
      </c>
      <c r="AL3161" s="28">
        <f t="shared" si="468"/>
        <v>52.631366873167664</v>
      </c>
      <c r="AM3161" s="28">
        <f t="shared" si="468"/>
        <v>193.00587011521799</v>
      </c>
      <c r="AQ3161" s="24">
        <f t="shared" si="476"/>
        <v>2062.7412944105499</v>
      </c>
      <c r="AS3161" s="47">
        <f t="shared" si="448"/>
        <v>305.55</v>
      </c>
      <c r="AU3161" s="20">
        <f t="shared" si="474"/>
        <v>2368.2912944105501</v>
      </c>
      <c r="AW3161" s="20">
        <f t="shared" si="456"/>
        <v>-137.23243036230633</v>
      </c>
    </row>
    <row r="3162" spans="1:49" x14ac:dyDescent="0.25">
      <c r="A3162" t="str">
        <f>VLOOKUP($B3162,'Cushing Balance'!$C$2:$E$500,3,TRUE)</f>
        <v>102018</v>
      </c>
      <c r="B3162" s="2">
        <v>43173</v>
      </c>
      <c r="C3162" s="32"/>
      <c r="D3162" s="36">
        <f t="shared" si="459"/>
        <v>391.01859171467532</v>
      </c>
      <c r="E3162" s="28">
        <f t="shared" si="460"/>
        <v>144.98709888103718</v>
      </c>
      <c r="F3162" s="28">
        <f t="shared" si="461"/>
        <v>445.32330590267128</v>
      </c>
      <c r="G3162" s="28"/>
      <c r="H3162" s="28">
        <f t="shared" ref="H3162:R3162" si="493">AVERAGE(H3156:H3161)</f>
        <v>101.44046268197549</v>
      </c>
      <c r="I3162" s="28">
        <f t="shared" si="493"/>
        <v>24.846676853937065</v>
      </c>
      <c r="J3162" s="28">
        <f t="shared" si="493"/>
        <v>322.53027958379874</v>
      </c>
      <c r="K3162" s="28">
        <f t="shared" si="493"/>
        <v>129.47184211033237</v>
      </c>
      <c r="L3162" s="28">
        <f t="shared" si="493"/>
        <v>30.122488802369631</v>
      </c>
      <c r="M3162" s="28">
        <f t="shared" si="463"/>
        <v>241.13750478226891</v>
      </c>
      <c r="N3162" s="28">
        <f t="shared" si="493"/>
        <v>85.093611577085198</v>
      </c>
      <c r="O3162" s="28">
        <f t="shared" si="493"/>
        <v>31.176209406600446</v>
      </c>
      <c r="P3162" s="28">
        <f t="shared" si="493"/>
        <v>181.03527745645783</v>
      </c>
      <c r="Q3162" s="28">
        <f t="shared" si="464"/>
        <v>9.2214970698230037</v>
      </c>
      <c r="R3162" s="28">
        <f t="shared" si="493"/>
        <v>16.53965608621596</v>
      </c>
      <c r="S3162" s="28"/>
      <c r="T3162" s="243">
        <f t="shared" si="465"/>
        <v>-24.052579170432814</v>
      </c>
      <c r="V3162" s="24">
        <f t="shared" si="472"/>
        <v>2153.9445029092481</v>
      </c>
      <c r="X3162" s="5">
        <f t="shared" si="479"/>
        <v>77.899999999999991</v>
      </c>
      <c r="Z3162" s="20">
        <f t="shared" si="473"/>
        <v>2231.8445029092481</v>
      </c>
      <c r="AA3162" s="59">
        <f t="shared" si="455"/>
        <v>43173</v>
      </c>
      <c r="AB3162" s="36">
        <f t="shared" si="488"/>
        <v>134.53841596730388</v>
      </c>
      <c r="AC3162" s="28">
        <f t="shared" si="488"/>
        <v>318.87668301276818</v>
      </c>
      <c r="AD3162" s="28">
        <f t="shared" si="488"/>
        <v>434.00370945708863</v>
      </c>
      <c r="AE3162" s="28">
        <f t="shared" si="488"/>
        <v>572.88910559076487</v>
      </c>
      <c r="AF3162" s="28">
        <f t="shared" si="488"/>
        <v>213.7934644232877</v>
      </c>
      <c r="AG3162" s="28">
        <f t="shared" si="488"/>
        <v>0</v>
      </c>
      <c r="AH3162" s="28">
        <f t="shared" si="488"/>
        <v>141.33255618827121</v>
      </c>
      <c r="AI3162" s="28">
        <f t="shared" si="488"/>
        <v>0</v>
      </c>
      <c r="AJ3162" s="28">
        <f t="shared" si="467"/>
        <v>1.2239575060765586</v>
      </c>
      <c r="AK3162" s="28">
        <f t="shared" si="488"/>
        <v>0</v>
      </c>
      <c r="AL3162" s="28">
        <f t="shared" si="468"/>
        <v>52.744270624118784</v>
      </c>
      <c r="AM3162" s="28">
        <f t="shared" si="468"/>
        <v>193.00886278390536</v>
      </c>
      <c r="AQ3162" s="24">
        <f t="shared" si="476"/>
        <v>2062.4110255535852</v>
      </c>
      <c r="AS3162" s="47">
        <f t="shared" si="448"/>
        <v>305.55</v>
      </c>
      <c r="AU3162" s="20">
        <f t="shared" si="474"/>
        <v>2367.9610255535854</v>
      </c>
      <c r="AW3162" s="20">
        <f t="shared" si="456"/>
        <v>-136.11652264433724</v>
      </c>
    </row>
    <row r="3163" spans="1:49" x14ac:dyDescent="0.25">
      <c r="A3163" t="str">
        <f>VLOOKUP($B3163,'Cushing Balance'!$C$2:$E$500,3,TRUE)</f>
        <v>102018</v>
      </c>
      <c r="B3163" s="2">
        <v>43174</v>
      </c>
      <c r="C3163" s="32"/>
      <c r="D3163" s="36">
        <f t="shared" si="459"/>
        <v>391.21023907924524</v>
      </c>
      <c r="E3163" s="28">
        <f t="shared" si="460"/>
        <v>145.00018616982825</v>
      </c>
      <c r="F3163" s="28">
        <f t="shared" si="461"/>
        <v>445.26891728484867</v>
      </c>
      <c r="G3163" s="28"/>
      <c r="H3163" s="28">
        <f t="shared" ref="H3163:R3163" si="494">AVERAGE(H3157:H3162)</f>
        <v>101.41979488350938</v>
      </c>
      <c r="I3163" s="28">
        <f t="shared" si="494"/>
        <v>24.816274329112037</v>
      </c>
      <c r="J3163" s="28">
        <f t="shared" si="494"/>
        <v>322.53469625985076</v>
      </c>
      <c r="K3163" s="28">
        <f t="shared" si="494"/>
        <v>129.5759488786982</v>
      </c>
      <c r="L3163" s="28">
        <f t="shared" si="494"/>
        <v>30.122355488219501</v>
      </c>
      <c r="M3163" s="28">
        <f t="shared" si="463"/>
        <v>240.37902129114804</v>
      </c>
      <c r="N3163" s="28">
        <f t="shared" si="494"/>
        <v>85.056876859098097</v>
      </c>
      <c r="O3163" s="28">
        <f t="shared" si="494"/>
        <v>31.142509863286794</v>
      </c>
      <c r="P3163" s="28">
        <f t="shared" si="494"/>
        <v>181.11145195307586</v>
      </c>
      <c r="Q3163" s="28">
        <f t="shared" si="464"/>
        <v>9.2224919960897864</v>
      </c>
      <c r="R3163" s="28">
        <f t="shared" si="494"/>
        <v>16.495732163763147</v>
      </c>
      <c r="S3163" s="28"/>
      <c r="T3163" s="243">
        <f t="shared" si="465"/>
        <v>-24.074575093496883</v>
      </c>
      <c r="V3163" s="24">
        <f t="shared" si="472"/>
        <v>2153.356496499774</v>
      </c>
      <c r="X3163" s="5">
        <f t="shared" si="479"/>
        <v>77.899999999999991</v>
      </c>
      <c r="Z3163" s="20">
        <f t="shared" si="473"/>
        <v>2231.2564964997741</v>
      </c>
      <c r="AA3163" s="59">
        <f t="shared" si="455"/>
        <v>43174</v>
      </c>
      <c r="AB3163" s="36">
        <f t="shared" si="488"/>
        <v>134.55483795743746</v>
      </c>
      <c r="AC3163" s="28">
        <f t="shared" si="488"/>
        <v>318.92815429146816</v>
      </c>
      <c r="AD3163" s="28">
        <f t="shared" si="488"/>
        <v>433.99984964084842</v>
      </c>
      <c r="AE3163" s="28">
        <f t="shared" si="488"/>
        <v>572.88688931002491</v>
      </c>
      <c r="AF3163" s="28">
        <f t="shared" si="488"/>
        <v>213.74492787931302</v>
      </c>
      <c r="AG3163" s="28">
        <f t="shared" si="488"/>
        <v>0</v>
      </c>
      <c r="AH3163" s="28">
        <f t="shared" si="488"/>
        <v>141.24802430862937</v>
      </c>
      <c r="AI3163" s="28">
        <f t="shared" si="488"/>
        <v>0</v>
      </c>
      <c r="AJ3163" s="28">
        <f t="shared" si="467"/>
        <v>1.2030648268786994</v>
      </c>
      <c r="AK3163" s="28">
        <f t="shared" si="488"/>
        <v>0</v>
      </c>
      <c r="AL3163" s="28">
        <f t="shared" si="468"/>
        <v>52.710358797079401</v>
      </c>
      <c r="AM3163" s="28">
        <f t="shared" si="468"/>
        <v>192.98369113798415</v>
      </c>
      <c r="AQ3163" s="24">
        <f t="shared" si="476"/>
        <v>2062.2597981496638</v>
      </c>
      <c r="AS3163" s="47">
        <f t="shared" si="448"/>
        <v>305.55</v>
      </c>
      <c r="AU3163" s="20">
        <f t="shared" si="474"/>
        <v>2367.8097981496639</v>
      </c>
      <c r="AW3163" s="20">
        <f t="shared" si="456"/>
        <v>-136.55330164988982</v>
      </c>
    </row>
    <row r="3164" spans="1:49" x14ac:dyDescent="0.25">
      <c r="A3164" t="str">
        <f>VLOOKUP($B3164,'Cushing Balance'!$C$2:$E$500,3,TRUE)</f>
        <v>102018</v>
      </c>
      <c r="B3164" s="2">
        <v>43175</v>
      </c>
      <c r="C3164" s="32"/>
      <c r="D3164" s="36">
        <f t="shared" si="459"/>
        <v>391.41780517506641</v>
      </c>
      <c r="E3164" s="28">
        <f t="shared" si="460"/>
        <v>145.03337446330943</v>
      </c>
      <c r="F3164" s="28">
        <f t="shared" si="461"/>
        <v>445.26629391970033</v>
      </c>
      <c r="G3164" s="28"/>
      <c r="H3164" s="28">
        <f t="shared" ref="H3164:R3164" si="495">AVERAGE(H3158:H3163)</f>
        <v>101.41357613004011</v>
      </c>
      <c r="I3164" s="28">
        <f t="shared" si="495"/>
        <v>24.812025340647335</v>
      </c>
      <c r="J3164" s="28">
        <f t="shared" si="495"/>
        <v>322.5324656775453</v>
      </c>
      <c r="K3164" s="28">
        <f t="shared" si="495"/>
        <v>129.58528623236688</v>
      </c>
      <c r="L3164" s="28">
        <f t="shared" si="495"/>
        <v>30.122637221546267</v>
      </c>
      <c r="M3164" s="28">
        <f t="shared" si="463"/>
        <v>240.1399806488354</v>
      </c>
      <c r="N3164" s="28">
        <f t="shared" si="495"/>
        <v>85.044468185904762</v>
      </c>
      <c r="O3164" s="28">
        <f t="shared" si="495"/>
        <v>31.12968421821391</v>
      </c>
      <c r="P3164" s="28">
        <f t="shared" si="495"/>
        <v>181.11613110277133</v>
      </c>
      <c r="Q3164" s="28">
        <f t="shared" si="464"/>
        <v>9.2229596964324134</v>
      </c>
      <c r="R3164" s="28">
        <f t="shared" si="495"/>
        <v>16.490069481877423</v>
      </c>
      <c r="S3164" s="28"/>
      <c r="T3164" s="243">
        <f t="shared" si="465"/>
        <v>-24.144355083287007</v>
      </c>
      <c r="V3164" s="24">
        <f t="shared" si="472"/>
        <v>2153.3267574942579</v>
      </c>
      <c r="X3164" s="5">
        <f t="shared" si="479"/>
        <v>77.899999999999991</v>
      </c>
      <c r="Z3164" s="20">
        <f t="shared" si="473"/>
        <v>2231.226757494258</v>
      </c>
      <c r="AA3164" s="59">
        <f t="shared" si="455"/>
        <v>43175</v>
      </c>
      <c r="AB3164" s="36">
        <f t="shared" si="488"/>
        <v>134.61909132817894</v>
      </c>
      <c r="AC3164" s="28">
        <f t="shared" si="488"/>
        <v>319.0045258312461</v>
      </c>
      <c r="AD3164" s="28">
        <f t="shared" si="488"/>
        <v>433.99040616822231</v>
      </c>
      <c r="AE3164" s="28">
        <f t="shared" si="488"/>
        <v>572.87189880335814</v>
      </c>
      <c r="AF3164" s="28">
        <f t="shared" si="488"/>
        <v>213.71072775878761</v>
      </c>
      <c r="AG3164" s="28">
        <f t="shared" si="488"/>
        <v>0</v>
      </c>
      <c r="AH3164" s="28">
        <f t="shared" si="488"/>
        <v>141.26685581546369</v>
      </c>
      <c r="AI3164" s="28">
        <f t="shared" si="488"/>
        <v>0</v>
      </c>
      <c r="AJ3164" s="28">
        <f t="shared" si="467"/>
        <v>1.2083485926496744</v>
      </c>
      <c r="AK3164" s="28">
        <f t="shared" si="488"/>
        <v>0</v>
      </c>
      <c r="AL3164" s="28">
        <f t="shared" si="468"/>
        <v>52.613242173794674</v>
      </c>
      <c r="AM3164" s="28">
        <f t="shared" si="468"/>
        <v>192.97411846557489</v>
      </c>
      <c r="AQ3164" s="24">
        <f t="shared" si="476"/>
        <v>2062.2592149372763</v>
      </c>
      <c r="AS3164" s="47">
        <f t="shared" si="448"/>
        <v>305.55</v>
      </c>
      <c r="AU3164" s="20">
        <f t="shared" si="474"/>
        <v>2367.8092149372765</v>
      </c>
      <c r="AW3164" s="20">
        <f t="shared" si="456"/>
        <v>-136.58245744301848</v>
      </c>
    </row>
    <row r="3165" spans="1:49" x14ac:dyDescent="0.25">
      <c r="A3165" t="str">
        <f>VLOOKUP($B3165,'Cushing Balance'!$C$2:$E$500,3,TRUE)</f>
        <v>112018</v>
      </c>
      <c r="B3165" s="2">
        <v>43176</v>
      </c>
      <c r="C3165" s="32"/>
      <c r="D3165" s="36">
        <f t="shared" si="459"/>
        <v>391.58260008683664</v>
      </c>
      <c r="E3165" s="28">
        <f t="shared" si="460"/>
        <v>145.05635223970444</v>
      </c>
      <c r="F3165" s="28">
        <f t="shared" si="461"/>
        <v>445.28832992879632</v>
      </c>
      <c r="G3165" s="28"/>
      <c r="H3165" s="28">
        <f t="shared" ref="H3165:R3165" si="496">AVERAGE(H3159:H3164)</f>
        <v>101.41755121515119</v>
      </c>
      <c r="I3165" s="28">
        <f t="shared" si="496"/>
        <v>24.819483919689716</v>
      </c>
      <c r="J3165" s="28">
        <f t="shared" si="496"/>
        <v>322.5299339233589</v>
      </c>
      <c r="K3165" s="28">
        <f t="shared" si="496"/>
        <v>129.54589844136518</v>
      </c>
      <c r="L3165" s="28">
        <f t="shared" si="496"/>
        <v>30.122831976506905</v>
      </c>
      <c r="M3165" s="28">
        <f t="shared" si="463"/>
        <v>240.15842056278737</v>
      </c>
      <c r="N3165" s="28">
        <f t="shared" si="496"/>
        <v>85.045492301356632</v>
      </c>
      <c r="O3165" s="28">
        <f t="shared" si="496"/>
        <v>31.133543916734784</v>
      </c>
      <c r="P3165" s="28">
        <f t="shared" si="496"/>
        <v>181.09149350145341</v>
      </c>
      <c r="Q3165" s="28">
        <f t="shared" ref="Q3165:Q3228" si="497">AVERAGE(Q3159:Q3164)</f>
        <v>9.2226257125046427</v>
      </c>
      <c r="R3165" s="28">
        <f t="shared" si="496"/>
        <v>16.502477940273057</v>
      </c>
      <c r="S3165" s="28"/>
      <c r="T3165" s="243">
        <f t="shared" si="465"/>
        <v>-24.156142100405322</v>
      </c>
      <c r="V3165" s="24">
        <f t="shared" si="472"/>
        <v>2153.517035666519</v>
      </c>
      <c r="X3165" s="5">
        <f t="shared" si="479"/>
        <v>77.899999999999991</v>
      </c>
      <c r="Z3165" s="20">
        <f t="shared" si="473"/>
        <v>2231.417035666519</v>
      </c>
      <c r="AA3165" s="59">
        <f t="shared" si="455"/>
        <v>43176</v>
      </c>
      <c r="AB3165" s="36">
        <f t="shared" si="488"/>
        <v>134.64681971545795</v>
      </c>
      <c r="AC3165" s="28">
        <f t="shared" si="488"/>
        <v>319.10344291647101</v>
      </c>
      <c r="AD3165" s="28">
        <f t="shared" si="488"/>
        <v>433.9548930366139</v>
      </c>
      <c r="AE3165" s="28">
        <f t="shared" si="488"/>
        <v>572.8696292202543</v>
      </c>
      <c r="AF3165" s="28">
        <f t="shared" si="488"/>
        <v>213.69190560134342</v>
      </c>
      <c r="AG3165" s="28">
        <f t="shared" si="488"/>
        <v>0</v>
      </c>
      <c r="AH3165" s="28">
        <f t="shared" si="488"/>
        <v>141.31822508333036</v>
      </c>
      <c r="AI3165" s="28">
        <f t="shared" si="488"/>
        <v>0</v>
      </c>
      <c r="AJ3165" s="28">
        <f t="shared" si="467"/>
        <v>1.2106060168484298</v>
      </c>
      <c r="AK3165" s="28">
        <f t="shared" si="488"/>
        <v>0</v>
      </c>
      <c r="AL3165" s="28">
        <f t="shared" si="468"/>
        <v>52.581682602497501</v>
      </c>
      <c r="AM3165" s="28">
        <f t="shared" si="468"/>
        <v>192.97731907412509</v>
      </c>
      <c r="AQ3165" s="24">
        <f t="shared" si="476"/>
        <v>2062.3545232669421</v>
      </c>
      <c r="AS3165" s="47">
        <f t="shared" si="448"/>
        <v>305.55</v>
      </c>
      <c r="AU3165" s="20">
        <f t="shared" si="474"/>
        <v>2367.9045232669423</v>
      </c>
      <c r="AW3165" s="20">
        <f t="shared" si="456"/>
        <v>-136.48748760042326</v>
      </c>
    </row>
    <row r="3166" spans="1:49" x14ac:dyDescent="0.25">
      <c r="A3166" t="str">
        <f>VLOOKUP($B3166,'Cushing Balance'!$C$2:$E$500,3,TRUE)</f>
        <v>112018</v>
      </c>
      <c r="B3166" s="2">
        <v>43177</v>
      </c>
      <c r="C3166" s="32"/>
      <c r="D3166" s="36">
        <f t="shared" si="459"/>
        <v>391.38427140135622</v>
      </c>
      <c r="E3166" s="28">
        <f t="shared" si="460"/>
        <v>145.03752269402446</v>
      </c>
      <c r="F3166" s="28">
        <f t="shared" si="461"/>
        <v>445.30486714788526</v>
      </c>
      <c r="G3166" s="28"/>
      <c r="H3166" s="28">
        <f t="shared" ref="H3166:R3166" si="498">AVERAGE(H3160:H3165)</f>
        <v>101.42577722107693</v>
      </c>
      <c r="I3166" s="28">
        <f t="shared" si="498"/>
        <v>24.82907912486068</v>
      </c>
      <c r="J3166" s="28">
        <f t="shared" si="498"/>
        <v>322.52872780765881</v>
      </c>
      <c r="K3166" s="28">
        <f t="shared" si="498"/>
        <v>129.51882927510897</v>
      </c>
      <c r="L3166" s="28">
        <f t="shared" si="498"/>
        <v>30.122721159414798</v>
      </c>
      <c r="M3166" s="28">
        <f t="shared" si="463"/>
        <v>239.83022363717674</v>
      </c>
      <c r="N3166" s="28">
        <f t="shared" si="498"/>
        <v>85.05035119560408</v>
      </c>
      <c r="O3166" s="28">
        <f t="shared" si="498"/>
        <v>31.142261270189195</v>
      </c>
      <c r="P3166" s="28">
        <f t="shared" si="498"/>
        <v>181.07460634785761</v>
      </c>
      <c r="Q3166" s="28">
        <f t="shared" si="497"/>
        <v>9.2221230936369718</v>
      </c>
      <c r="R3166" s="28">
        <f t="shared" si="498"/>
        <v>16.515563971971034</v>
      </c>
      <c r="S3166" s="28"/>
      <c r="T3166" s="243">
        <f t="shared" si="465"/>
        <v>-24.131938497557982</v>
      </c>
      <c r="V3166" s="24">
        <f t="shared" si="472"/>
        <v>2152.9869253478219</v>
      </c>
      <c r="X3166" s="5">
        <f t="shared" si="479"/>
        <v>77.899999999999991</v>
      </c>
      <c r="Z3166" s="20">
        <f t="shared" si="473"/>
        <v>2230.8869253478219</v>
      </c>
      <c r="AA3166" s="59">
        <f t="shared" si="455"/>
        <v>43177</v>
      </c>
      <c r="AB3166" s="36">
        <f t="shared" si="488"/>
        <v>134.59467445047821</v>
      </c>
      <c r="AC3166" s="28">
        <f t="shared" si="488"/>
        <v>319.14540701984487</v>
      </c>
      <c r="AD3166" s="28">
        <f t="shared" si="488"/>
        <v>433.95201586321156</v>
      </c>
      <c r="AE3166" s="28">
        <f t="shared" si="488"/>
        <v>572.8696781050686</v>
      </c>
      <c r="AF3166" s="28">
        <f t="shared" si="488"/>
        <v>213.70796907165482</v>
      </c>
      <c r="AG3166" s="28">
        <f t="shared" si="488"/>
        <v>0</v>
      </c>
      <c r="AH3166" s="28">
        <f t="shared" si="488"/>
        <v>141.36641688055835</v>
      </c>
      <c r="AI3166" s="28">
        <f t="shared" si="488"/>
        <v>0</v>
      </c>
      <c r="AJ3166" s="28">
        <f t="shared" si="467"/>
        <v>1.2098364016396874</v>
      </c>
      <c r="AK3166" s="28">
        <f t="shared" si="488"/>
        <v>0</v>
      </c>
      <c r="AL3166" s="28">
        <f t="shared" si="468"/>
        <v>52.606989262570458</v>
      </c>
      <c r="AM3166" s="28">
        <f t="shared" si="468"/>
        <v>192.98514856876483</v>
      </c>
      <c r="AQ3166" s="24">
        <f t="shared" si="476"/>
        <v>2062.4381356237914</v>
      </c>
      <c r="AS3166" s="47">
        <f t="shared" si="448"/>
        <v>305.55</v>
      </c>
      <c r="AU3166" s="20">
        <f t="shared" si="474"/>
        <v>2367.9881356237915</v>
      </c>
      <c r="AW3166" s="20">
        <f t="shared" si="456"/>
        <v>-137.10121027596961</v>
      </c>
    </row>
    <row r="3167" spans="1:49" x14ac:dyDescent="0.25">
      <c r="A3167" t="str">
        <f>VLOOKUP($B3167,'Cushing Balance'!$C$2:$E$500,3,TRUE)</f>
        <v>112018</v>
      </c>
      <c r="B3167" s="2">
        <v>43178</v>
      </c>
      <c r="C3167" s="32"/>
      <c r="D3167" s="36">
        <f t="shared" si="459"/>
        <v>391.10678782100888</v>
      </c>
      <c r="E3167" s="28">
        <f t="shared" si="460"/>
        <v>145.04838526765909</v>
      </c>
      <c r="F3167" s="28">
        <f t="shared" si="461"/>
        <v>445.36584131919392</v>
      </c>
      <c r="G3167" s="28"/>
      <c r="H3167" s="28">
        <f t="shared" ref="H3167:R3167" si="499">AVERAGE(H3161:H3166)</f>
        <v>101.42687069914929</v>
      </c>
      <c r="I3167" s="28">
        <f t="shared" si="499"/>
        <v>24.83202086047244</v>
      </c>
      <c r="J3167" s="28">
        <f t="shared" si="499"/>
        <v>322.53025118868896</v>
      </c>
      <c r="K3167" s="28">
        <f t="shared" si="499"/>
        <v>129.52186471569414</v>
      </c>
      <c r="L3167" s="28">
        <f t="shared" si="499"/>
        <v>30.122617808908476</v>
      </c>
      <c r="M3167" s="28">
        <f t="shared" si="463"/>
        <v>239.66815036465093</v>
      </c>
      <c r="N3167" s="28">
        <f t="shared" si="499"/>
        <v>85.05569649392622</v>
      </c>
      <c r="O3167" s="28">
        <f t="shared" si="499"/>
        <v>31.147513699049853</v>
      </c>
      <c r="P3167" s="28">
        <f t="shared" si="499"/>
        <v>181.06953059732913</v>
      </c>
      <c r="Q3167" s="28">
        <f t="shared" si="497"/>
        <v>9.2221242550827949</v>
      </c>
      <c r="R3167" s="28">
        <f t="shared" si="499"/>
        <v>16.516753419946344</v>
      </c>
      <c r="S3167" s="28"/>
      <c r="T3167" s="243">
        <f t="shared" si="465"/>
        <v>-24.104852219352487</v>
      </c>
      <c r="V3167" s="24">
        <f t="shared" si="472"/>
        <v>2152.6344085107603</v>
      </c>
      <c r="X3167" s="5">
        <f t="shared" si="479"/>
        <v>77.899999999999991</v>
      </c>
      <c r="Z3167" s="20">
        <f t="shared" si="473"/>
        <v>2230.5344085107604</v>
      </c>
      <c r="AA3167" s="59">
        <f t="shared" si="455"/>
        <v>43178</v>
      </c>
      <c r="AB3167" s="36">
        <f t="shared" si="488"/>
        <v>134.57596403561084</v>
      </c>
      <c r="AC3167" s="28">
        <f t="shared" si="488"/>
        <v>319.11439493643906</v>
      </c>
      <c r="AD3167" s="28">
        <f t="shared" si="488"/>
        <v>433.96108693894297</v>
      </c>
      <c r="AE3167" s="28">
        <f t="shared" si="488"/>
        <v>572.87368945731259</v>
      </c>
      <c r="AF3167" s="28">
        <f t="shared" si="488"/>
        <v>213.7218723485708</v>
      </c>
      <c r="AG3167" s="28">
        <f t="shared" si="488"/>
        <v>0</v>
      </c>
      <c r="AH3167" s="28">
        <f t="shared" si="488"/>
        <v>141.3635087552712</v>
      </c>
      <c r="AI3167" s="28">
        <f t="shared" si="488"/>
        <v>0</v>
      </c>
      <c r="AJ3167" s="28">
        <f t="shared" si="467"/>
        <v>1.2062573087726749</v>
      </c>
      <c r="AK3167" s="28">
        <f t="shared" si="488"/>
        <v>0</v>
      </c>
      <c r="AL3167" s="28">
        <f t="shared" si="468"/>
        <v>52.626842314895335</v>
      </c>
      <c r="AM3167" s="28">
        <f t="shared" si="468"/>
        <v>192.98854675107194</v>
      </c>
      <c r="AQ3167" s="24">
        <f t="shared" si="476"/>
        <v>2062.4321628468874</v>
      </c>
      <c r="AS3167" s="47">
        <f t="shared" si="448"/>
        <v>305.55</v>
      </c>
      <c r="AU3167" s="20">
        <f t="shared" si="474"/>
        <v>2367.9821628468876</v>
      </c>
      <c r="AW3167" s="20">
        <f t="shared" si="456"/>
        <v>-137.44775433612722</v>
      </c>
    </row>
    <row r="3168" spans="1:49" x14ac:dyDescent="0.25">
      <c r="A3168" t="str">
        <f>VLOOKUP($B3168,'Cushing Balance'!$C$2:$E$500,3,TRUE)</f>
        <v>112018</v>
      </c>
      <c r="B3168" s="2">
        <v>43179</v>
      </c>
      <c r="C3168" s="32"/>
      <c r="D3168" s="36">
        <f t="shared" si="459"/>
        <v>391.03610401517722</v>
      </c>
      <c r="E3168" s="28">
        <f t="shared" si="460"/>
        <v>145.03836403725754</v>
      </c>
      <c r="F3168" s="28">
        <f t="shared" si="461"/>
        <v>445.36336734798937</v>
      </c>
      <c r="G3168" s="28"/>
      <c r="H3168" s="28">
        <f t="shared" ref="H3168:R3168" si="500">AVERAGE(H3162:H3167)</f>
        <v>101.42400547181707</v>
      </c>
      <c r="I3168" s="28">
        <f t="shared" si="500"/>
        <v>24.825926738119879</v>
      </c>
      <c r="J3168" s="28">
        <f t="shared" si="500"/>
        <v>322.53105907348362</v>
      </c>
      <c r="K3168" s="28">
        <f t="shared" si="500"/>
        <v>129.53661160892764</v>
      </c>
      <c r="L3168" s="28">
        <f t="shared" si="500"/>
        <v>30.122608742827595</v>
      </c>
      <c r="M3168" s="28">
        <f t="shared" si="463"/>
        <v>239.46981905826212</v>
      </c>
      <c r="N3168" s="28">
        <f t="shared" si="500"/>
        <v>85.057749435495836</v>
      </c>
      <c r="O3168" s="28">
        <f t="shared" si="500"/>
        <v>31.14528706234583</v>
      </c>
      <c r="P3168" s="28">
        <f t="shared" si="500"/>
        <v>181.08308182649088</v>
      </c>
      <c r="Q3168" s="28">
        <f t="shared" si="497"/>
        <v>9.2223036372616018</v>
      </c>
      <c r="R3168" s="28">
        <f t="shared" si="500"/>
        <v>16.510042177341159</v>
      </c>
      <c r="S3168" s="28"/>
      <c r="T3168" s="243">
        <f t="shared" si="465"/>
        <v>-24.122116771452845</v>
      </c>
      <c r="V3168" s="24">
        <f t="shared" si="472"/>
        <v>2152.3663302327977</v>
      </c>
      <c r="X3168" s="5">
        <f t="shared" si="479"/>
        <v>77.899999999999991</v>
      </c>
      <c r="Z3168" s="20">
        <f t="shared" si="473"/>
        <v>2230.2663302327978</v>
      </c>
      <c r="AA3168" s="59">
        <f t="shared" si="455"/>
        <v>43179</v>
      </c>
      <c r="AB3168" s="36">
        <f t="shared" si="488"/>
        <v>134.57798582934223</v>
      </c>
      <c r="AC3168" s="28">
        <f t="shared" si="488"/>
        <v>319.06591893240204</v>
      </c>
      <c r="AD3168" s="28">
        <f t="shared" si="488"/>
        <v>433.97183095148239</v>
      </c>
      <c r="AE3168" s="28">
        <f t="shared" si="488"/>
        <v>572.87546803269629</v>
      </c>
      <c r="AF3168" s="28">
        <f t="shared" si="488"/>
        <v>213.73028738380714</v>
      </c>
      <c r="AG3168" s="28">
        <f t="shared" si="488"/>
        <v>0</v>
      </c>
      <c r="AH3168" s="28">
        <f t="shared" si="488"/>
        <v>141.33902706861963</v>
      </c>
      <c r="AI3168" s="28">
        <f t="shared" si="488"/>
        <v>0</v>
      </c>
      <c r="AJ3168" s="28">
        <f t="shared" si="467"/>
        <v>1.2118439528494398</v>
      </c>
      <c r="AK3168" s="28">
        <f t="shared" si="488"/>
        <v>0</v>
      </c>
      <c r="AL3168" s="28">
        <f t="shared" si="468"/>
        <v>52.644964664017685</v>
      </c>
      <c r="AM3168" s="28">
        <f t="shared" si="468"/>
        <v>192.98907955666346</v>
      </c>
      <c r="AQ3168" s="24">
        <f t="shared" si="476"/>
        <v>2062.4064063718802</v>
      </c>
      <c r="AS3168" s="47">
        <f t="shared" si="448"/>
        <v>305.55</v>
      </c>
      <c r="AU3168" s="20">
        <f t="shared" si="474"/>
        <v>2367.9564063718803</v>
      </c>
      <c r="AW3168" s="20">
        <f t="shared" si="456"/>
        <v>-137.69007613908252</v>
      </c>
    </row>
    <row r="3169" spans="1:49" x14ac:dyDescent="0.25">
      <c r="A3169" t="str">
        <f>VLOOKUP($B3169,'Cushing Balance'!$C$2:$E$500,3,TRUE)</f>
        <v>112018</v>
      </c>
      <c r="B3169" s="2">
        <v>43180</v>
      </c>
      <c r="C3169" s="32"/>
      <c r="D3169" s="36">
        <f t="shared" si="459"/>
        <v>391.17104077690169</v>
      </c>
      <c r="E3169" s="28">
        <f t="shared" si="460"/>
        <v>145.02780113671014</v>
      </c>
      <c r="F3169" s="28">
        <f t="shared" si="461"/>
        <v>445.32859112035351</v>
      </c>
      <c r="G3169" s="28"/>
      <c r="H3169" s="28">
        <f t="shared" ref="H3169:R3169" si="501">AVERAGE(H3163:H3168)</f>
        <v>101.42126260345732</v>
      </c>
      <c r="I3169" s="28">
        <f t="shared" si="501"/>
        <v>24.822468385483685</v>
      </c>
      <c r="J3169" s="28">
        <f t="shared" si="501"/>
        <v>322.5311889884311</v>
      </c>
      <c r="K3169" s="28">
        <f t="shared" si="501"/>
        <v>129.54740652536017</v>
      </c>
      <c r="L3169" s="28">
        <f t="shared" si="501"/>
        <v>30.122628732903923</v>
      </c>
      <c r="M3169" s="28">
        <f t="shared" si="463"/>
        <v>239.54626725287474</v>
      </c>
      <c r="N3169" s="28">
        <f t="shared" si="501"/>
        <v>85.051772411897602</v>
      </c>
      <c r="O3169" s="28">
        <f t="shared" si="501"/>
        <v>31.140133338303396</v>
      </c>
      <c r="P3169" s="28">
        <f t="shared" si="501"/>
        <v>181.09104922149638</v>
      </c>
      <c r="Q3169" s="28">
        <f t="shared" si="497"/>
        <v>9.2224380651680367</v>
      </c>
      <c r="R3169" s="28">
        <f t="shared" si="501"/>
        <v>16.505106525862029</v>
      </c>
      <c r="S3169" s="28"/>
      <c r="T3169" s="243">
        <f t="shared" si="465"/>
        <v>-24.112558598377063</v>
      </c>
      <c r="V3169" s="24">
        <f t="shared" si="472"/>
        <v>2152.5291550852044</v>
      </c>
      <c r="X3169" s="5">
        <f t="shared" si="479"/>
        <v>77.899999999999991</v>
      </c>
      <c r="Z3169" s="20">
        <f t="shared" si="473"/>
        <v>2230.4291550852045</v>
      </c>
      <c r="AA3169" s="59">
        <f t="shared" si="455"/>
        <v>43180</v>
      </c>
      <c r="AB3169" s="36">
        <f t="shared" si="488"/>
        <v>134.58682704054419</v>
      </c>
      <c r="AC3169" s="28">
        <f t="shared" si="488"/>
        <v>319.03407527723419</v>
      </c>
      <c r="AD3169" s="28">
        <f t="shared" si="488"/>
        <v>433.97625600805861</v>
      </c>
      <c r="AE3169" s="28">
        <f t="shared" si="488"/>
        <v>572.87662264563994</v>
      </c>
      <c r="AF3169" s="28">
        <f t="shared" si="488"/>
        <v>213.72873635239492</v>
      </c>
      <c r="AG3169" s="28">
        <f t="shared" si="488"/>
        <v>0</v>
      </c>
      <c r="AH3169" s="28">
        <f t="shared" si="488"/>
        <v>141.31923058573483</v>
      </c>
      <c r="AI3169" s="28">
        <f t="shared" si="488"/>
        <v>0</v>
      </c>
      <c r="AJ3169" s="28">
        <f t="shared" si="467"/>
        <v>1.2164049880974508</v>
      </c>
      <c r="AK3169" s="28">
        <f t="shared" si="488"/>
        <v>0</v>
      </c>
      <c r="AL3169" s="28">
        <f t="shared" si="468"/>
        <v>52.646907205567686</v>
      </c>
      <c r="AM3169" s="28">
        <f t="shared" si="468"/>
        <v>192.98668090544137</v>
      </c>
      <c r="AQ3169" s="24">
        <f t="shared" si="476"/>
        <v>2062.3717410087133</v>
      </c>
      <c r="AS3169" s="47">
        <f t="shared" si="448"/>
        <v>305.55</v>
      </c>
      <c r="AU3169" s="20">
        <f t="shared" si="474"/>
        <v>2367.9217410087135</v>
      </c>
      <c r="AW3169" s="20">
        <f t="shared" si="456"/>
        <v>-137.49258592350907</v>
      </c>
    </row>
    <row r="3170" spans="1:49" x14ac:dyDescent="0.25">
      <c r="A3170" t="str">
        <f>VLOOKUP($B3170,'Cushing Balance'!$C$2:$E$500,3,TRUE)</f>
        <v>112018</v>
      </c>
      <c r="B3170" s="2">
        <v>43181</v>
      </c>
      <c r="C3170" s="32"/>
      <c r="D3170" s="36">
        <f t="shared" si="459"/>
        <v>391.24093000878349</v>
      </c>
      <c r="E3170" s="28">
        <f t="shared" si="460"/>
        <v>145.02863561119133</v>
      </c>
      <c r="F3170" s="28">
        <f t="shared" si="461"/>
        <v>445.31368924642976</v>
      </c>
      <c r="G3170" s="28"/>
      <c r="H3170" s="28">
        <f t="shared" ref="H3170:R3170" si="502">AVERAGE(H3164:H3169)</f>
        <v>101.42150722344866</v>
      </c>
      <c r="I3170" s="28">
        <f t="shared" si="502"/>
        <v>24.823500728212291</v>
      </c>
      <c r="J3170" s="28">
        <f t="shared" si="502"/>
        <v>322.53060444319448</v>
      </c>
      <c r="K3170" s="28">
        <f t="shared" si="502"/>
        <v>129.54264946647049</v>
      </c>
      <c r="L3170" s="28">
        <f t="shared" si="502"/>
        <v>30.122674273684662</v>
      </c>
      <c r="M3170" s="28">
        <f t="shared" si="463"/>
        <v>239.49669992087001</v>
      </c>
      <c r="N3170" s="28">
        <f t="shared" si="502"/>
        <v>85.050921670697534</v>
      </c>
      <c r="O3170" s="28">
        <f t="shared" si="502"/>
        <v>31.139737250806164</v>
      </c>
      <c r="P3170" s="28">
        <f t="shared" si="502"/>
        <v>181.08764876623312</v>
      </c>
      <c r="Q3170" s="28">
        <f t="shared" si="497"/>
        <v>9.2224290766810775</v>
      </c>
      <c r="R3170" s="28">
        <f t="shared" si="502"/>
        <v>16.506668919545174</v>
      </c>
      <c r="S3170" s="28"/>
      <c r="T3170" s="243">
        <f t="shared" si="465"/>
        <v>-24.1123896917953</v>
      </c>
      <c r="V3170" s="24">
        <f t="shared" si="472"/>
        <v>2152.5282966062482</v>
      </c>
      <c r="X3170" s="5">
        <f t="shared" si="479"/>
        <v>77.899999999999991</v>
      </c>
      <c r="Z3170" s="20">
        <f t="shared" si="473"/>
        <v>2230.4282966062483</v>
      </c>
      <c r="AA3170" s="59">
        <f t="shared" si="455"/>
        <v>43181</v>
      </c>
      <c r="AB3170" s="36">
        <f t="shared" si="488"/>
        <v>134.59374290814998</v>
      </c>
      <c r="AC3170" s="28">
        <f t="shared" si="488"/>
        <v>319.05655988644361</v>
      </c>
      <c r="AD3170" s="28">
        <f t="shared" si="488"/>
        <v>433.97233408676857</v>
      </c>
      <c r="AE3170" s="28">
        <f t="shared" si="488"/>
        <v>572.87483936776505</v>
      </c>
      <c r="AF3170" s="28">
        <f t="shared" si="488"/>
        <v>213.71948948512451</v>
      </c>
      <c r="AG3170" s="28">
        <f t="shared" si="488"/>
        <v>0</v>
      </c>
      <c r="AH3170" s="28">
        <f t="shared" si="488"/>
        <v>141.31732692822962</v>
      </c>
      <c r="AI3170" s="28">
        <f t="shared" si="488"/>
        <v>0</v>
      </c>
      <c r="AJ3170" s="28">
        <f t="shared" si="467"/>
        <v>1.2190365215880876</v>
      </c>
      <c r="AK3170" s="28">
        <f t="shared" si="488"/>
        <v>0</v>
      </c>
      <c r="AL3170" s="28">
        <f t="shared" si="468"/>
        <v>52.632998145774671</v>
      </c>
      <c r="AM3170" s="28">
        <f t="shared" si="468"/>
        <v>192.98351206566079</v>
      </c>
      <c r="AQ3170" s="24">
        <f t="shared" si="476"/>
        <v>2062.3698393955051</v>
      </c>
      <c r="AS3170" s="47">
        <f t="shared" si="448"/>
        <v>305.55</v>
      </c>
      <c r="AU3170" s="20">
        <f t="shared" si="474"/>
        <v>2367.9198393955053</v>
      </c>
      <c r="AW3170" s="20">
        <f t="shared" si="456"/>
        <v>-137.49154278925698</v>
      </c>
    </row>
    <row r="3171" spans="1:49" x14ac:dyDescent="0.25">
      <c r="A3171" t="str">
        <f>VLOOKUP($B3171,'Cushing Balance'!$C$2:$E$500,3,TRUE)</f>
        <v>112018</v>
      </c>
      <c r="B3171" s="2">
        <v>43182</v>
      </c>
      <c r="C3171" s="32"/>
      <c r="D3171" s="36">
        <f t="shared" si="459"/>
        <v>391.26872229554698</v>
      </c>
      <c r="E3171" s="28">
        <f t="shared" si="460"/>
        <v>145.03382770246057</v>
      </c>
      <c r="F3171" s="28">
        <f t="shared" si="461"/>
        <v>445.31248716439967</v>
      </c>
      <c r="G3171" s="28"/>
      <c r="H3171" s="28">
        <f t="shared" ref="H3171:R3171" si="503">AVERAGE(H3165:H3170)</f>
        <v>101.42282907235007</v>
      </c>
      <c r="I3171" s="28">
        <f t="shared" si="503"/>
        <v>24.825413292806449</v>
      </c>
      <c r="J3171" s="28">
        <f t="shared" si="503"/>
        <v>322.53029423746932</v>
      </c>
      <c r="K3171" s="28">
        <f t="shared" si="503"/>
        <v>129.5355433388211</v>
      </c>
      <c r="L3171" s="28">
        <f t="shared" si="503"/>
        <v>30.122680449041059</v>
      </c>
      <c r="M3171" s="28">
        <f t="shared" si="463"/>
        <v>239.74487967830314</v>
      </c>
      <c r="N3171" s="28">
        <f t="shared" si="503"/>
        <v>85.051997251496331</v>
      </c>
      <c r="O3171" s="28">
        <f t="shared" si="503"/>
        <v>31.141412756238207</v>
      </c>
      <c r="P3171" s="28">
        <f t="shared" si="503"/>
        <v>181.08290171014343</v>
      </c>
      <c r="Q3171" s="28">
        <f t="shared" si="497"/>
        <v>9.2223406400558545</v>
      </c>
      <c r="R3171" s="28">
        <f t="shared" si="503"/>
        <v>16.5094354924898</v>
      </c>
      <c r="S3171" s="28"/>
      <c r="T3171" s="243">
        <f t="shared" si="465"/>
        <v>-24.119866006965612</v>
      </c>
      <c r="V3171" s="24">
        <f t="shared" si="472"/>
        <v>2152.804765081622</v>
      </c>
      <c r="X3171" s="5">
        <f t="shared" si="479"/>
        <v>77.899999999999991</v>
      </c>
      <c r="Z3171" s="20">
        <f t="shared" si="473"/>
        <v>2230.7047650816221</v>
      </c>
      <c r="AA3171" s="59">
        <f t="shared" si="455"/>
        <v>43182</v>
      </c>
      <c r="AB3171" s="36">
        <f t="shared" si="488"/>
        <v>134.59930075825176</v>
      </c>
      <c r="AC3171" s="28">
        <f t="shared" si="488"/>
        <v>319.07490354286864</v>
      </c>
      <c r="AD3171" s="28">
        <f t="shared" si="488"/>
        <v>433.96840329332861</v>
      </c>
      <c r="AE3171" s="28">
        <f t="shared" si="488"/>
        <v>572.87311794744221</v>
      </c>
      <c r="AF3171" s="28">
        <f t="shared" si="488"/>
        <v>213.71585542881189</v>
      </c>
      <c r="AG3171" s="28">
        <f t="shared" si="488"/>
        <v>0</v>
      </c>
      <c r="AH3171" s="28">
        <f t="shared" si="488"/>
        <v>141.32722730245823</v>
      </c>
      <c r="AI3171" s="28">
        <f t="shared" si="488"/>
        <v>0</v>
      </c>
      <c r="AJ3171" s="28">
        <f t="shared" si="467"/>
        <v>1.2257350907081543</v>
      </c>
      <c r="AK3171" s="28">
        <f t="shared" si="488"/>
        <v>0</v>
      </c>
      <c r="AL3171" s="28">
        <f t="shared" si="468"/>
        <v>52.621946624159712</v>
      </c>
      <c r="AM3171" s="28">
        <f t="shared" si="468"/>
        <v>192.98348648390032</v>
      </c>
      <c r="AQ3171" s="24">
        <f t="shared" si="476"/>
        <v>2062.3899764719295</v>
      </c>
      <c r="AS3171" s="47">
        <f t="shared" si="448"/>
        <v>305.55</v>
      </c>
      <c r="AU3171" s="20">
        <f t="shared" si="474"/>
        <v>2367.9399764719296</v>
      </c>
      <c r="AW3171" s="20">
        <f t="shared" si="456"/>
        <v>-137.23521139030754</v>
      </c>
    </row>
    <row r="3172" spans="1:49" x14ac:dyDescent="0.25">
      <c r="A3172" t="str">
        <f>VLOOKUP($B3172,'Cushing Balance'!$C$2:$E$500,3,TRUE)</f>
        <v>122018</v>
      </c>
      <c r="B3172" s="2">
        <v>43183</v>
      </c>
      <c r="C3172" s="32"/>
      <c r="D3172" s="36">
        <f t="shared" ref="D3172:D3235" si="504">AVERAGE(D3164:D3171)</f>
        <v>391.2760326975847</v>
      </c>
      <c r="E3172" s="28">
        <f t="shared" ref="E3172:E3235" si="505">AVERAGE(E3164:E3171)</f>
        <v>145.03803289403965</v>
      </c>
      <c r="F3172" s="28">
        <f t="shared" ref="F3172:F3235" si="506">AVERAGE(F3164:F3171)</f>
        <v>445.31793339934353</v>
      </c>
      <c r="G3172" s="28"/>
      <c r="H3172" s="28">
        <f t="shared" ref="H3172:R3172" si="507">AVERAGE(H3166:H3171)</f>
        <v>101.42370871521655</v>
      </c>
      <c r="I3172" s="28">
        <f t="shared" si="507"/>
        <v>24.826401521659239</v>
      </c>
      <c r="J3172" s="28">
        <f t="shared" si="507"/>
        <v>322.5303542898211</v>
      </c>
      <c r="K3172" s="28">
        <f t="shared" si="507"/>
        <v>129.53381748839709</v>
      </c>
      <c r="L3172" s="28">
        <f t="shared" si="507"/>
        <v>30.12265519446342</v>
      </c>
      <c r="M3172" s="28">
        <f t="shared" si="463"/>
        <v>239.90517822455789</v>
      </c>
      <c r="N3172" s="28">
        <f t="shared" si="507"/>
        <v>85.053081409852936</v>
      </c>
      <c r="O3172" s="28">
        <f t="shared" si="507"/>
        <v>31.142724229488774</v>
      </c>
      <c r="P3172" s="28">
        <f t="shared" si="507"/>
        <v>181.0814697449251</v>
      </c>
      <c r="Q3172" s="28">
        <f t="shared" si="497"/>
        <v>9.2222931279810556</v>
      </c>
      <c r="R3172" s="28">
        <f t="shared" si="507"/>
        <v>16.510595084525924</v>
      </c>
      <c r="S3172" s="28"/>
      <c r="T3172" s="243">
        <f t="shared" si="465"/>
        <v>-24.125527371149204</v>
      </c>
      <c r="V3172" s="24">
        <f t="shared" si="472"/>
        <v>2152.9842780218569</v>
      </c>
      <c r="X3172" s="5">
        <f t="shared" si="479"/>
        <v>77.899999999999991</v>
      </c>
      <c r="Z3172" s="20">
        <f t="shared" si="473"/>
        <v>2230.884278021857</v>
      </c>
      <c r="AA3172" s="59">
        <f t="shared" si="455"/>
        <v>43183</v>
      </c>
      <c r="AB3172" s="36">
        <f t="shared" si="488"/>
        <v>134.59647353397645</v>
      </c>
      <c r="AC3172" s="28">
        <f t="shared" si="488"/>
        <v>319.08495750167191</v>
      </c>
      <c r="AD3172" s="28">
        <f t="shared" si="488"/>
        <v>433.96526002548666</v>
      </c>
      <c r="AE3172" s="28">
        <f t="shared" si="488"/>
        <v>572.87329211088274</v>
      </c>
      <c r="AF3172" s="28">
        <f t="shared" si="488"/>
        <v>213.71658795310105</v>
      </c>
      <c r="AG3172" s="28">
        <f t="shared" si="488"/>
        <v>0</v>
      </c>
      <c r="AH3172" s="28">
        <f t="shared" si="488"/>
        <v>141.3358518006003</v>
      </c>
      <c r="AI3172" s="28">
        <f t="shared" si="488"/>
        <v>0</v>
      </c>
      <c r="AJ3172" s="28">
        <f t="shared" si="467"/>
        <v>1.2334687689482826</v>
      </c>
      <c r="AK3172" s="28">
        <f t="shared" si="488"/>
        <v>0</v>
      </c>
      <c r="AL3172" s="28">
        <f t="shared" si="468"/>
        <v>52.623190117069001</v>
      </c>
      <c r="AM3172" s="28">
        <f t="shared" si="468"/>
        <v>192.98482477223254</v>
      </c>
      <c r="AQ3172" s="24">
        <f t="shared" si="476"/>
        <v>2062.413906583969</v>
      </c>
      <c r="AS3172" s="47">
        <f t="shared" si="448"/>
        <v>305.55</v>
      </c>
      <c r="AU3172" s="20">
        <f t="shared" si="474"/>
        <v>2367.9639065839692</v>
      </c>
      <c r="AW3172" s="20">
        <f t="shared" si="456"/>
        <v>-137.07962856211225</v>
      </c>
    </row>
    <row r="3173" spans="1:49" x14ac:dyDescent="0.25">
      <c r="A3173" t="str">
        <f>VLOOKUP($B3173,'Cushing Balance'!$C$2:$E$500,3,TRUE)</f>
        <v>122018</v>
      </c>
      <c r="B3173" s="2">
        <v>43184</v>
      </c>
      <c r="C3173" s="32"/>
      <c r="D3173" s="36">
        <f t="shared" si="504"/>
        <v>391.25831113789945</v>
      </c>
      <c r="E3173" s="28">
        <f t="shared" si="505"/>
        <v>145.03861519788092</v>
      </c>
      <c r="F3173" s="28">
        <f t="shared" si="506"/>
        <v>445.32438833429893</v>
      </c>
      <c r="G3173" s="28"/>
      <c r="H3173" s="28">
        <f t="shared" ref="H3173:R3173" si="508">AVERAGE(H3167:H3172)</f>
        <v>101.42336396423984</v>
      </c>
      <c r="I3173" s="28">
        <f t="shared" si="508"/>
        <v>24.825955254459</v>
      </c>
      <c r="J3173" s="28">
        <f t="shared" si="508"/>
        <v>322.53062537018144</v>
      </c>
      <c r="K3173" s="28">
        <f t="shared" si="508"/>
        <v>129.53631552394509</v>
      </c>
      <c r="L3173" s="28">
        <f t="shared" si="508"/>
        <v>30.122644200304858</v>
      </c>
      <c r="M3173" s="28">
        <f t="shared" si="463"/>
        <v>239.98934827074646</v>
      </c>
      <c r="N3173" s="28">
        <f t="shared" si="508"/>
        <v>85.053536445561079</v>
      </c>
      <c r="O3173" s="28">
        <f t="shared" si="508"/>
        <v>31.142801389372039</v>
      </c>
      <c r="P3173" s="28">
        <f t="shared" si="508"/>
        <v>181.08261364443635</v>
      </c>
      <c r="Q3173" s="28">
        <f t="shared" si="497"/>
        <v>9.2223214670384035</v>
      </c>
      <c r="R3173" s="28">
        <f t="shared" si="508"/>
        <v>16.509766936618405</v>
      </c>
      <c r="S3173" s="28"/>
      <c r="T3173" s="243">
        <f t="shared" si="465"/>
        <v>-24.123173907131978</v>
      </c>
      <c r="V3173" s="24">
        <f t="shared" si="472"/>
        <v>2153.0606071369821</v>
      </c>
      <c r="X3173" s="5">
        <f t="shared" si="479"/>
        <v>77.899999999999991</v>
      </c>
      <c r="Z3173" s="20">
        <f t="shared" si="473"/>
        <v>2230.9606071369822</v>
      </c>
      <c r="AA3173" s="59">
        <f t="shared" si="455"/>
        <v>43184</v>
      </c>
      <c r="AB3173" s="36">
        <f t="shared" ref="AB3173:AK3188" si="509">AVERAGE(AB3166:AB3172)</f>
        <v>134.58928122233624</v>
      </c>
      <c r="AC3173" s="28">
        <f t="shared" si="509"/>
        <v>319.08231672812923</v>
      </c>
      <c r="AD3173" s="28">
        <f t="shared" si="509"/>
        <v>433.9667410238971</v>
      </c>
      <c r="AE3173" s="28">
        <f t="shared" si="509"/>
        <v>572.87381538097247</v>
      </c>
      <c r="AF3173" s="28">
        <f t="shared" si="509"/>
        <v>213.72011400335214</v>
      </c>
      <c r="AG3173" s="28">
        <f t="shared" si="509"/>
        <v>0</v>
      </c>
      <c r="AH3173" s="28">
        <f t="shared" si="509"/>
        <v>141.33836990306744</v>
      </c>
      <c r="AI3173" s="28">
        <f t="shared" si="509"/>
        <v>0</v>
      </c>
      <c r="AJ3173" s="28">
        <f t="shared" si="467"/>
        <v>1.2367858927728361</v>
      </c>
      <c r="AK3173" s="28">
        <f t="shared" si="509"/>
        <v>0</v>
      </c>
      <c r="AL3173" s="28">
        <f t="shared" si="468"/>
        <v>52.62911976200779</v>
      </c>
      <c r="AM3173" s="28">
        <f t="shared" si="468"/>
        <v>192.98589701481933</v>
      </c>
      <c r="AQ3173" s="24">
        <f t="shared" si="476"/>
        <v>2062.4224409313547</v>
      </c>
      <c r="AS3173" s="47">
        <f t="shared" si="448"/>
        <v>305.55</v>
      </c>
      <c r="AU3173" s="20">
        <f t="shared" si="474"/>
        <v>2367.9724409313549</v>
      </c>
      <c r="AW3173" s="20">
        <f t="shared" si="456"/>
        <v>-137.01183379437271</v>
      </c>
    </row>
    <row r="3174" spans="1:49" x14ac:dyDescent="0.25">
      <c r="A3174" t="str">
        <f>VLOOKUP($B3174,'Cushing Balance'!$C$2:$E$500,3,TRUE)</f>
        <v>122018</v>
      </c>
      <c r="B3174" s="2">
        <v>43185</v>
      </c>
      <c r="C3174" s="32"/>
      <c r="D3174" s="36">
        <f t="shared" si="504"/>
        <v>391.21777501928233</v>
      </c>
      <c r="E3174" s="28">
        <f t="shared" si="505"/>
        <v>145.03639806765298</v>
      </c>
      <c r="F3174" s="28">
        <f t="shared" si="506"/>
        <v>445.32889563498674</v>
      </c>
      <c r="G3174" s="28"/>
      <c r="H3174" s="28">
        <f t="shared" ref="H3174:R3174" si="510">AVERAGE(H3168:H3173)</f>
        <v>101.42277950842157</v>
      </c>
      <c r="I3174" s="28">
        <f t="shared" si="510"/>
        <v>24.824944320123421</v>
      </c>
      <c r="J3174" s="28">
        <f t="shared" si="510"/>
        <v>322.53068773376356</v>
      </c>
      <c r="K3174" s="28">
        <f t="shared" si="510"/>
        <v>129.53872399198693</v>
      </c>
      <c r="L3174" s="28">
        <f t="shared" si="510"/>
        <v>30.122648598870914</v>
      </c>
      <c r="M3174" s="28">
        <f t="shared" si="463"/>
        <v>240.01375752640044</v>
      </c>
      <c r="N3174" s="28">
        <f t="shared" si="510"/>
        <v>85.053176437500227</v>
      </c>
      <c r="O3174" s="28">
        <f t="shared" si="510"/>
        <v>31.142016004425738</v>
      </c>
      <c r="P3174" s="28">
        <f t="shared" si="510"/>
        <v>181.08479415228757</v>
      </c>
      <c r="Q3174" s="28">
        <f t="shared" si="497"/>
        <v>9.2223543356976716</v>
      </c>
      <c r="R3174" s="28">
        <f t="shared" si="510"/>
        <v>16.508602522730413</v>
      </c>
      <c r="S3174" s="28"/>
      <c r="T3174" s="243">
        <f t="shared" si="465"/>
        <v>-24.119052882972813</v>
      </c>
      <c r="V3174" s="24">
        <f t="shared" si="472"/>
        <v>2153.0475538541309</v>
      </c>
      <c r="X3174" s="5">
        <f t="shared" si="479"/>
        <v>77.899999999999991</v>
      </c>
      <c r="Z3174" s="20">
        <f t="shared" si="473"/>
        <v>2230.947553854131</v>
      </c>
      <c r="AA3174" s="59">
        <f t="shared" si="455"/>
        <v>43185</v>
      </c>
      <c r="AB3174" s="36">
        <f t="shared" si="509"/>
        <v>134.58851076117307</v>
      </c>
      <c r="AC3174" s="28">
        <f t="shared" si="509"/>
        <v>319.07330382931269</v>
      </c>
      <c r="AD3174" s="28">
        <f t="shared" si="509"/>
        <v>433.96884461828074</v>
      </c>
      <c r="AE3174" s="28">
        <f t="shared" si="509"/>
        <v>572.87440642038734</v>
      </c>
      <c r="AF3174" s="28">
        <f t="shared" si="509"/>
        <v>213.72184899359462</v>
      </c>
      <c r="AG3174" s="28">
        <f t="shared" si="509"/>
        <v>0</v>
      </c>
      <c r="AH3174" s="28">
        <f t="shared" si="509"/>
        <v>141.33436319199731</v>
      </c>
      <c r="AI3174" s="28">
        <f t="shared" si="509"/>
        <v>0</v>
      </c>
      <c r="AJ3174" s="28">
        <f t="shared" si="467"/>
        <v>1.2353365496897826</v>
      </c>
      <c r="AK3174" s="28">
        <f t="shared" si="509"/>
        <v>0</v>
      </c>
      <c r="AL3174" s="28">
        <f t="shared" si="468"/>
        <v>52.63228126192741</v>
      </c>
      <c r="AM3174" s="28">
        <f t="shared" si="468"/>
        <v>192.98600393568424</v>
      </c>
      <c r="AQ3174" s="24">
        <f t="shared" si="476"/>
        <v>2062.4148995620467</v>
      </c>
      <c r="AS3174" s="47">
        <f t="shared" si="448"/>
        <v>305.55</v>
      </c>
      <c r="AU3174" s="20">
        <f t="shared" si="474"/>
        <v>2367.9648995620469</v>
      </c>
      <c r="AW3174" s="20">
        <f t="shared" si="456"/>
        <v>-137.01734570791587</v>
      </c>
    </row>
    <row r="3175" spans="1:49" x14ac:dyDescent="0.25">
      <c r="A3175" t="str">
        <f>VLOOKUP($B3175,'Cushing Balance'!$C$2:$E$500,3,TRUE)</f>
        <v>122018</v>
      </c>
      <c r="B3175" s="2">
        <v>43186</v>
      </c>
      <c r="C3175" s="32"/>
      <c r="D3175" s="36">
        <f t="shared" si="504"/>
        <v>391.19696297152308</v>
      </c>
      <c r="E3175" s="28">
        <f t="shared" si="505"/>
        <v>145.03625748935653</v>
      </c>
      <c r="F3175" s="28">
        <f t="shared" si="506"/>
        <v>445.33189919587437</v>
      </c>
      <c r="G3175" s="28"/>
      <c r="H3175" s="28">
        <f t="shared" ref="H3175:R3175" si="511">AVERAGE(H3169:H3174)</f>
        <v>101.422575181189</v>
      </c>
      <c r="I3175" s="28">
        <f t="shared" si="511"/>
        <v>24.82478058379068</v>
      </c>
      <c r="J3175" s="28">
        <f t="shared" si="511"/>
        <v>322.53062584381018</v>
      </c>
      <c r="K3175" s="28">
        <f t="shared" si="511"/>
        <v>129.53907605583012</v>
      </c>
      <c r="L3175" s="28">
        <f t="shared" si="511"/>
        <v>30.122655241544805</v>
      </c>
      <c r="M3175" s="28">
        <f t="shared" si="463"/>
        <v>239.95994240145248</v>
      </c>
      <c r="N3175" s="28">
        <f t="shared" si="511"/>
        <v>85.052414271167621</v>
      </c>
      <c r="O3175" s="28">
        <f t="shared" si="511"/>
        <v>31.141470828105721</v>
      </c>
      <c r="P3175" s="28">
        <f t="shared" si="511"/>
        <v>181.08507953992034</v>
      </c>
      <c r="Q3175" s="28">
        <f t="shared" si="497"/>
        <v>9.2223627854370172</v>
      </c>
      <c r="R3175" s="28">
        <f t="shared" si="511"/>
        <v>16.508362580295291</v>
      </c>
      <c r="S3175" s="28"/>
      <c r="T3175" s="243">
        <f t="shared" si="465"/>
        <v>-24.117442181149666</v>
      </c>
      <c r="V3175" s="24">
        <f t="shared" si="472"/>
        <v>2152.9744649692971</v>
      </c>
      <c r="X3175" s="5">
        <f t="shared" si="479"/>
        <v>77.899999999999991</v>
      </c>
      <c r="Z3175" s="20">
        <f t="shared" si="473"/>
        <v>2230.8744649692972</v>
      </c>
      <c r="AA3175" s="59">
        <f t="shared" si="455"/>
        <v>43186</v>
      </c>
      <c r="AB3175" s="36">
        <f t="shared" si="509"/>
        <v>134.59030315053914</v>
      </c>
      <c r="AC3175" s="28">
        <f t="shared" si="509"/>
        <v>319.06743367115178</v>
      </c>
      <c r="AD3175" s="28">
        <f t="shared" si="509"/>
        <v>433.9699528581861</v>
      </c>
      <c r="AE3175" s="28">
        <f t="shared" si="509"/>
        <v>572.87450884368366</v>
      </c>
      <c r="AF3175" s="28">
        <f t="shared" si="509"/>
        <v>213.7218456571695</v>
      </c>
      <c r="AG3175" s="28">
        <f t="shared" si="509"/>
        <v>0</v>
      </c>
      <c r="AH3175" s="28">
        <f t="shared" si="509"/>
        <v>141.33019954010106</v>
      </c>
      <c r="AI3175" s="28">
        <f t="shared" si="509"/>
        <v>0</v>
      </c>
      <c r="AJ3175" s="28">
        <f t="shared" si="467"/>
        <v>1.22819713467222</v>
      </c>
      <c r="AK3175" s="28">
        <f t="shared" si="509"/>
        <v>0</v>
      </c>
      <c r="AL3175" s="28">
        <f t="shared" si="468"/>
        <v>52.633058254360563</v>
      </c>
      <c r="AM3175" s="28">
        <f t="shared" si="468"/>
        <v>192.98564067634314</v>
      </c>
      <c r="AQ3175" s="24">
        <f t="shared" si="476"/>
        <v>2062.4011397862073</v>
      </c>
      <c r="AS3175" s="47">
        <f t="shared" si="448"/>
        <v>305.55</v>
      </c>
      <c r="AU3175" s="20">
        <f t="shared" si="474"/>
        <v>2367.9511397862075</v>
      </c>
      <c r="AW3175" s="20">
        <f t="shared" si="456"/>
        <v>-137.07667481691033</v>
      </c>
    </row>
    <row r="3176" spans="1:49" x14ac:dyDescent="0.25">
      <c r="A3176" t="str">
        <f>VLOOKUP($B3176,'Cushing Balance'!$C$2:$E$500,3,TRUE)</f>
        <v>122018</v>
      </c>
      <c r="B3176" s="2">
        <v>43187</v>
      </c>
      <c r="C3176" s="32"/>
      <c r="D3176" s="36">
        <f t="shared" si="504"/>
        <v>391.20823486533732</v>
      </c>
      <c r="E3176" s="28">
        <f t="shared" si="505"/>
        <v>145.03474151706871</v>
      </c>
      <c r="F3176" s="28">
        <f t="shared" si="506"/>
        <v>445.32765643045946</v>
      </c>
      <c r="G3176" s="28"/>
      <c r="H3176" s="28">
        <f t="shared" ref="H3176:R3176" si="512">AVERAGE(H3170:H3175)</f>
        <v>101.42279394414429</v>
      </c>
      <c r="I3176" s="28">
        <f t="shared" si="512"/>
        <v>24.82516595017518</v>
      </c>
      <c r="J3176" s="28">
        <f t="shared" si="512"/>
        <v>322.53053198637338</v>
      </c>
      <c r="K3176" s="28">
        <f t="shared" si="512"/>
        <v>129.5376876442418</v>
      </c>
      <c r="L3176" s="28">
        <f t="shared" si="512"/>
        <v>30.122659659651621</v>
      </c>
      <c r="M3176" s="28">
        <f t="shared" si="463"/>
        <v>239.86936067985121</v>
      </c>
      <c r="N3176" s="28">
        <f t="shared" si="512"/>
        <v>85.052521247712619</v>
      </c>
      <c r="O3176" s="28">
        <f t="shared" si="512"/>
        <v>31.141693743072775</v>
      </c>
      <c r="P3176" s="28">
        <f t="shared" si="512"/>
        <v>181.08408459299099</v>
      </c>
      <c r="Q3176" s="28">
        <f t="shared" si="497"/>
        <v>9.2223502388151815</v>
      </c>
      <c r="R3176" s="28">
        <f t="shared" si="512"/>
        <v>16.508905256034168</v>
      </c>
      <c r="S3176" s="28"/>
      <c r="T3176" s="243">
        <f t="shared" si="465"/>
        <v>-24.119015926374313</v>
      </c>
      <c r="V3176" s="24">
        <f t="shared" si="472"/>
        <v>2152.8883877559283</v>
      </c>
      <c r="X3176" s="5">
        <f t="shared" si="479"/>
        <v>77.899999999999991</v>
      </c>
      <c r="Z3176" s="20">
        <f t="shared" si="473"/>
        <v>2230.7883877559284</v>
      </c>
      <c r="AA3176" s="59">
        <f t="shared" si="455"/>
        <v>43187</v>
      </c>
      <c r="AB3176" s="36">
        <f t="shared" si="509"/>
        <v>134.59206276785298</v>
      </c>
      <c r="AC3176" s="28">
        <f t="shared" si="509"/>
        <v>319.0676500624017</v>
      </c>
      <c r="AD3176" s="28">
        <f t="shared" si="509"/>
        <v>433.96968455914379</v>
      </c>
      <c r="AE3176" s="28">
        <f t="shared" si="509"/>
        <v>572.8743718166819</v>
      </c>
      <c r="AF3176" s="28">
        <f t="shared" si="509"/>
        <v>213.72063969622124</v>
      </c>
      <c r="AG3176" s="28">
        <f t="shared" si="509"/>
        <v>0</v>
      </c>
      <c r="AH3176" s="28">
        <f t="shared" si="509"/>
        <v>141.32893846459839</v>
      </c>
      <c r="AI3176" s="28">
        <f t="shared" si="509"/>
        <v>0</v>
      </c>
      <c r="AJ3176" s="28">
        <f t="shared" si="467"/>
        <v>1.222735116987028</v>
      </c>
      <c r="AK3176" s="28">
        <f t="shared" si="509"/>
        <v>0</v>
      </c>
      <c r="AL3176" s="28">
        <f t="shared" si="468"/>
        <v>52.63135733869526</v>
      </c>
      <c r="AM3176" s="28">
        <f t="shared" si="468"/>
        <v>192.98514940772594</v>
      </c>
      <c r="AQ3176" s="24">
        <f t="shared" si="476"/>
        <v>2062.3925892303087</v>
      </c>
      <c r="AS3176" s="47">
        <f t="shared" si="448"/>
        <v>305.55</v>
      </c>
      <c r="AU3176" s="20">
        <f t="shared" si="474"/>
        <v>2367.9425892303088</v>
      </c>
      <c r="AW3176" s="20">
        <f t="shared" si="456"/>
        <v>-137.15420147438044</v>
      </c>
    </row>
    <row r="3177" spans="1:49" x14ac:dyDescent="0.25">
      <c r="A3177" t="str">
        <f>VLOOKUP($B3177,'Cushing Balance'!$C$2:$E$500,3,TRUE)</f>
        <v>122018</v>
      </c>
      <c r="B3177" s="2">
        <v>43188</v>
      </c>
      <c r="C3177" s="32"/>
      <c r="D3177" s="36">
        <f t="shared" si="504"/>
        <v>391.22975122160744</v>
      </c>
      <c r="E3177" s="28">
        <f t="shared" si="505"/>
        <v>145.0342887020451</v>
      </c>
      <c r="F3177" s="28">
        <f t="shared" si="506"/>
        <v>445.3231925657683</v>
      </c>
      <c r="G3177" s="28"/>
      <c r="H3177" s="28">
        <f t="shared" ref="H3177:R3177" si="513">AVERAGE(H3171:H3176)</f>
        <v>101.42300839759355</v>
      </c>
      <c r="I3177" s="28">
        <f t="shared" si="513"/>
        <v>24.825443487168997</v>
      </c>
      <c r="J3177" s="28">
        <f t="shared" si="513"/>
        <v>322.53051991023653</v>
      </c>
      <c r="K3177" s="28">
        <f t="shared" si="513"/>
        <v>129.53686067387036</v>
      </c>
      <c r="L3177" s="28">
        <f t="shared" si="513"/>
        <v>30.122657223979445</v>
      </c>
      <c r="M3177" s="28">
        <f t="shared" si="463"/>
        <v>239.83015601744376</v>
      </c>
      <c r="N3177" s="28">
        <f t="shared" si="513"/>
        <v>85.052787843881802</v>
      </c>
      <c r="O3177" s="28">
        <f t="shared" si="513"/>
        <v>31.142019825117206</v>
      </c>
      <c r="P3177" s="28">
        <f t="shared" si="513"/>
        <v>181.08349056411728</v>
      </c>
      <c r="Q3177" s="28">
        <f t="shared" si="497"/>
        <v>9.2223370991708649</v>
      </c>
      <c r="R3177" s="28">
        <f t="shared" si="513"/>
        <v>16.509277978782332</v>
      </c>
      <c r="S3177" s="28"/>
      <c r="T3177" s="243">
        <f t="shared" si="465"/>
        <v>-24.118628320739496</v>
      </c>
      <c r="V3177" s="24">
        <f t="shared" si="472"/>
        <v>2152.8657915107829</v>
      </c>
      <c r="X3177" s="5">
        <f t="shared" si="479"/>
        <v>77.899999999999991</v>
      </c>
      <c r="Z3177" s="20">
        <f t="shared" si="473"/>
        <v>2230.7657915107829</v>
      </c>
      <c r="AA3177" s="59">
        <f t="shared" si="455"/>
        <v>43188</v>
      </c>
      <c r="AB3177" s="36">
        <f t="shared" si="509"/>
        <v>134.59281072889709</v>
      </c>
      <c r="AC3177" s="28">
        <f t="shared" si="509"/>
        <v>319.07244646028278</v>
      </c>
      <c r="AD3177" s="28">
        <f t="shared" si="509"/>
        <v>433.96874578072732</v>
      </c>
      <c r="AE3177" s="28">
        <f t="shared" si="509"/>
        <v>572.87405026968793</v>
      </c>
      <c r="AF3177" s="28">
        <f t="shared" si="509"/>
        <v>213.71948303105358</v>
      </c>
      <c r="AG3177" s="28">
        <f t="shared" si="509"/>
        <v>0</v>
      </c>
      <c r="AH3177" s="28">
        <f t="shared" si="509"/>
        <v>141.33032530443606</v>
      </c>
      <c r="AI3177" s="28">
        <f t="shared" si="509"/>
        <v>0</v>
      </c>
      <c r="AJ3177" s="28">
        <f t="shared" si="467"/>
        <v>1.2194409779452671</v>
      </c>
      <c r="AK3177" s="28">
        <f t="shared" si="509"/>
        <v>0</v>
      </c>
      <c r="AL3177" s="28">
        <f t="shared" si="468"/>
        <v>52.629135929142059</v>
      </c>
      <c r="AM3177" s="28">
        <f t="shared" si="468"/>
        <v>192.98493062233803</v>
      </c>
      <c r="AQ3177" s="24">
        <f t="shared" si="476"/>
        <v>2062.39136910451</v>
      </c>
      <c r="AS3177" s="47">
        <f t="shared" si="448"/>
        <v>305.55</v>
      </c>
      <c r="AU3177" s="20">
        <f t="shared" si="474"/>
        <v>2367.9413691045102</v>
      </c>
      <c r="AW3177" s="20">
        <f t="shared" si="456"/>
        <v>-137.17557759372721</v>
      </c>
    </row>
    <row r="3178" spans="1:49" x14ac:dyDescent="0.25">
      <c r="A3178" t="str">
        <f>VLOOKUP($B3178,'Cushing Balance'!$C$2:$E$500,3,TRUE)</f>
        <v>122018</v>
      </c>
      <c r="B3178" s="2">
        <v>43189</v>
      </c>
      <c r="C3178" s="32"/>
      <c r="D3178" s="36">
        <f t="shared" si="504"/>
        <v>391.23709002719556</v>
      </c>
      <c r="E3178" s="28">
        <f t="shared" si="505"/>
        <v>145.03509964771197</v>
      </c>
      <c r="F3178" s="28">
        <f t="shared" si="506"/>
        <v>445.3225177464451</v>
      </c>
      <c r="G3178" s="28"/>
      <c r="H3178" s="28">
        <f t="shared" ref="H3178:R3178" si="514">AVERAGE(H3172:H3177)</f>
        <v>101.42303828513415</v>
      </c>
      <c r="I3178" s="28">
        <f t="shared" si="514"/>
        <v>24.825448519562752</v>
      </c>
      <c r="J3178" s="28">
        <f t="shared" si="514"/>
        <v>322.53055752236435</v>
      </c>
      <c r="K3178" s="28">
        <f t="shared" si="514"/>
        <v>129.5370802297119</v>
      </c>
      <c r="L3178" s="28">
        <f t="shared" si="514"/>
        <v>30.122653353135846</v>
      </c>
      <c r="M3178" s="28">
        <f t="shared" si="463"/>
        <v>239.80632335349051</v>
      </c>
      <c r="N3178" s="28">
        <f t="shared" si="514"/>
        <v>85.052919609279371</v>
      </c>
      <c r="O3178" s="28">
        <f t="shared" si="514"/>
        <v>31.142121003263711</v>
      </c>
      <c r="P3178" s="28">
        <f t="shared" si="514"/>
        <v>181.08358870644625</v>
      </c>
      <c r="Q3178" s="28">
        <f t="shared" si="497"/>
        <v>9.222336509023366</v>
      </c>
      <c r="R3178" s="28">
        <f t="shared" si="514"/>
        <v>16.509251726497755</v>
      </c>
      <c r="S3178" s="28"/>
      <c r="T3178" s="243">
        <f t="shared" si="465"/>
        <v>-24.119387036034798</v>
      </c>
      <c r="V3178" s="24">
        <f t="shared" si="472"/>
        <v>2152.8500262392627</v>
      </c>
      <c r="X3178" s="5">
        <f t="shared" si="479"/>
        <v>77.899999999999991</v>
      </c>
      <c r="Z3178" s="20">
        <f t="shared" si="473"/>
        <v>2230.7500262392628</v>
      </c>
      <c r="AA3178" s="59">
        <f t="shared" si="455"/>
        <v>43189</v>
      </c>
      <c r="AB3178" s="36">
        <f t="shared" si="509"/>
        <v>134.59267756043241</v>
      </c>
      <c r="AC3178" s="28">
        <f t="shared" si="509"/>
        <v>319.07471597083122</v>
      </c>
      <c r="AD3178" s="28">
        <f t="shared" si="509"/>
        <v>433.96823316557857</v>
      </c>
      <c r="AE3178" s="28">
        <f t="shared" si="509"/>
        <v>572.87393754139123</v>
      </c>
      <c r="AF3178" s="28">
        <f t="shared" si="509"/>
        <v>213.71948210904344</v>
      </c>
      <c r="AG3178" s="28">
        <f t="shared" si="509"/>
        <v>0</v>
      </c>
      <c r="AH3178" s="28">
        <f t="shared" si="509"/>
        <v>141.33218221532269</v>
      </c>
      <c r="AI3178" s="28">
        <f t="shared" si="509"/>
        <v>0</v>
      </c>
      <c r="AJ3178" s="28">
        <f t="shared" si="467"/>
        <v>1.2191398760698475</v>
      </c>
      <c r="AK3178" s="28">
        <f t="shared" si="509"/>
        <v>0</v>
      </c>
      <c r="AL3178" s="28">
        <f t="shared" si="468"/>
        <v>52.628584183908821</v>
      </c>
      <c r="AM3178" s="28">
        <f t="shared" si="468"/>
        <v>192.98513327329192</v>
      </c>
      <c r="AQ3178" s="24">
        <f t="shared" si="476"/>
        <v>2062.3940858958704</v>
      </c>
      <c r="AS3178" s="47">
        <f t="shared" si="448"/>
        <v>305.55</v>
      </c>
      <c r="AU3178" s="20">
        <f t="shared" si="474"/>
        <v>2367.9440858958706</v>
      </c>
      <c r="AW3178" s="20">
        <f t="shared" si="456"/>
        <v>-137.19405965660781</v>
      </c>
    </row>
    <row r="3179" spans="1:49" x14ac:dyDescent="0.25">
      <c r="A3179" t="str">
        <f>VLOOKUP($B3179,'Cushing Balance'!$C$2:$E$500,3,TRUE)</f>
        <v>132018</v>
      </c>
      <c r="B3179" s="2">
        <v>43190</v>
      </c>
      <c r="C3179" s="32"/>
      <c r="D3179" s="36">
        <f t="shared" si="504"/>
        <v>391.23661002949711</v>
      </c>
      <c r="E3179" s="28">
        <f t="shared" si="505"/>
        <v>145.03590765227707</v>
      </c>
      <c r="F3179" s="28">
        <f t="shared" si="506"/>
        <v>445.323621308947</v>
      </c>
      <c r="G3179" s="28"/>
      <c r="H3179" s="28">
        <f t="shared" ref="H3179:R3179" si="515">AVERAGE(H3173:H3178)</f>
        <v>101.42292654678708</v>
      </c>
      <c r="I3179" s="28">
        <f t="shared" si="515"/>
        <v>24.825289685880005</v>
      </c>
      <c r="J3179" s="28">
        <f t="shared" si="515"/>
        <v>322.53059139445492</v>
      </c>
      <c r="K3179" s="28">
        <f t="shared" si="515"/>
        <v>129.53762401993103</v>
      </c>
      <c r="L3179" s="28">
        <f t="shared" si="515"/>
        <v>30.122653046247915</v>
      </c>
      <c r="M3179" s="28">
        <f t="shared" si="463"/>
        <v>239.77923895277536</v>
      </c>
      <c r="N3179" s="28">
        <f t="shared" si="515"/>
        <v>85.052892642517122</v>
      </c>
      <c r="O3179" s="28">
        <f t="shared" si="515"/>
        <v>31.142020465559529</v>
      </c>
      <c r="P3179" s="28">
        <f t="shared" si="515"/>
        <v>181.08394186669977</v>
      </c>
      <c r="Q3179" s="28">
        <f t="shared" si="497"/>
        <v>9.2223437391970844</v>
      </c>
      <c r="R3179" s="28">
        <f t="shared" si="515"/>
        <v>16.509027833493061</v>
      </c>
      <c r="S3179" s="28"/>
      <c r="T3179" s="243">
        <f t="shared" si="465"/>
        <v>-24.120261704064735</v>
      </c>
      <c r="V3179" s="24">
        <f t="shared" si="472"/>
        <v>2152.8246891842637</v>
      </c>
      <c r="X3179" s="5">
        <f t="shared" si="479"/>
        <v>77.899999999999991</v>
      </c>
      <c r="Z3179" s="20">
        <f t="shared" si="473"/>
        <v>2230.7246891842638</v>
      </c>
      <c r="AA3179" s="59">
        <f t="shared" si="455"/>
        <v>43190</v>
      </c>
      <c r="AB3179" s="36">
        <f t="shared" si="509"/>
        <v>134.59173138931536</v>
      </c>
      <c r="AC3179" s="28">
        <f t="shared" si="509"/>
        <v>319.07468917482589</v>
      </c>
      <c r="AD3179" s="28">
        <f t="shared" si="509"/>
        <v>433.9682088616143</v>
      </c>
      <c r="AE3179" s="28">
        <f t="shared" si="509"/>
        <v>572.87405462624099</v>
      </c>
      <c r="AF3179" s="28">
        <f t="shared" si="509"/>
        <v>213.72000020621937</v>
      </c>
      <c r="AG3179" s="28">
        <f t="shared" si="509"/>
        <v>0</v>
      </c>
      <c r="AH3179" s="28">
        <f t="shared" si="509"/>
        <v>141.33289006001763</v>
      </c>
      <c r="AI3179" s="28">
        <f t="shared" si="509"/>
        <v>0</v>
      </c>
      <c r="AJ3179" s="28">
        <f t="shared" si="467"/>
        <v>1.2202115460159242</v>
      </c>
      <c r="AK3179" s="28">
        <f t="shared" si="509"/>
        <v>0</v>
      </c>
      <c r="AL3179" s="28">
        <f t="shared" si="468"/>
        <v>52.629532406730121</v>
      </c>
      <c r="AM3179" s="28">
        <f t="shared" si="468"/>
        <v>192.98536852891928</v>
      </c>
      <c r="AQ3179" s="24">
        <f t="shared" si="476"/>
        <v>2062.3966867998988</v>
      </c>
      <c r="AS3179" s="47">
        <f t="shared" si="448"/>
        <v>305.55</v>
      </c>
      <c r="AU3179" s="20">
        <f t="shared" si="474"/>
        <v>2367.946686799899</v>
      </c>
      <c r="AW3179" s="20">
        <f t="shared" si="456"/>
        <v>-137.22199761563525</v>
      </c>
    </row>
    <row r="3180" spans="1:49" x14ac:dyDescent="0.25">
      <c r="A3180" t="str">
        <f>VLOOKUP($B3180,'Cushing Balance'!$C$2:$E$500,3,TRUE)</f>
        <v>132018</v>
      </c>
      <c r="B3180" s="2">
        <v>43191</v>
      </c>
      <c r="C3180" s="32"/>
      <c r="D3180" s="36">
        <f t="shared" si="504"/>
        <v>391.23259599624083</v>
      </c>
      <c r="E3180" s="28">
        <f t="shared" si="505"/>
        <v>145.03616764600412</v>
      </c>
      <c r="F3180" s="28">
        <f t="shared" si="506"/>
        <v>445.32501307701546</v>
      </c>
      <c r="G3180" s="28"/>
      <c r="H3180" s="28">
        <f t="shared" ref="H3180:R3180" si="516">AVERAGE(H3174:H3179)</f>
        <v>101.42285364387828</v>
      </c>
      <c r="I3180" s="28">
        <f t="shared" si="516"/>
        <v>24.825178757783505</v>
      </c>
      <c r="J3180" s="28">
        <f t="shared" si="516"/>
        <v>322.53058573183381</v>
      </c>
      <c r="K3180" s="28">
        <f t="shared" si="516"/>
        <v>129.53784210259536</v>
      </c>
      <c r="L3180" s="28">
        <f t="shared" si="516"/>
        <v>30.122654520571754</v>
      </c>
      <c r="M3180" s="28">
        <f t="shared" si="463"/>
        <v>239.77531705397527</v>
      </c>
      <c r="N3180" s="28">
        <f t="shared" si="516"/>
        <v>85.052785342009784</v>
      </c>
      <c r="O3180" s="28">
        <f t="shared" si="516"/>
        <v>31.141890311590782</v>
      </c>
      <c r="P3180" s="28">
        <f t="shared" si="516"/>
        <v>181.08416323707704</v>
      </c>
      <c r="Q3180" s="28">
        <f t="shared" si="497"/>
        <v>9.2223474512235306</v>
      </c>
      <c r="R3180" s="28">
        <f t="shared" si="516"/>
        <v>16.508904649638836</v>
      </c>
      <c r="S3180" s="28"/>
      <c r="T3180" s="243">
        <f t="shared" si="465"/>
        <v>-24.120311166202129</v>
      </c>
      <c r="V3180" s="24">
        <f t="shared" si="472"/>
        <v>2152.8182995214379</v>
      </c>
      <c r="X3180" s="5">
        <f t="shared" si="479"/>
        <v>77.899999999999991</v>
      </c>
      <c r="Z3180" s="20">
        <f t="shared" si="473"/>
        <v>2230.718299521438</v>
      </c>
      <c r="AA3180" s="59">
        <f t="shared" si="455"/>
        <v>43191</v>
      </c>
      <c r="AB3180" s="36">
        <f t="shared" si="509"/>
        <v>134.59105394007807</v>
      </c>
      <c r="AC3180" s="28">
        <f t="shared" si="509"/>
        <v>319.07322227099075</v>
      </c>
      <c r="AD3180" s="28">
        <f t="shared" si="509"/>
        <v>433.96863012391822</v>
      </c>
      <c r="AE3180" s="28">
        <f t="shared" si="509"/>
        <v>572.87416355700645</v>
      </c>
      <c r="AF3180" s="28">
        <f t="shared" si="509"/>
        <v>213.72048767095052</v>
      </c>
      <c r="AG3180" s="28">
        <f t="shared" si="509"/>
        <v>0</v>
      </c>
      <c r="AH3180" s="28">
        <f t="shared" si="509"/>
        <v>141.33246695422011</v>
      </c>
      <c r="AI3180" s="28">
        <f t="shared" si="509"/>
        <v>0</v>
      </c>
      <c r="AJ3180" s="28">
        <f t="shared" si="467"/>
        <v>1.2210024095736742</v>
      </c>
      <c r="AK3180" s="28">
        <f t="shared" si="509"/>
        <v>0</v>
      </c>
      <c r="AL3180" s="28">
        <f t="shared" si="468"/>
        <v>52.630438448110283</v>
      </c>
      <c r="AM3180" s="28">
        <f t="shared" si="468"/>
        <v>192.98544620844595</v>
      </c>
      <c r="AQ3180" s="24">
        <f t="shared" si="476"/>
        <v>2062.3969115832938</v>
      </c>
      <c r="AS3180" s="47">
        <f t="shared" si="448"/>
        <v>305.55</v>
      </c>
      <c r="AU3180" s="20">
        <f t="shared" si="474"/>
        <v>2367.946911583294</v>
      </c>
      <c r="AW3180" s="20">
        <f t="shared" si="456"/>
        <v>-137.22861206185598</v>
      </c>
    </row>
    <row r="3181" spans="1:49" x14ac:dyDescent="0.25">
      <c r="A3181" t="str">
        <f>VLOOKUP($B3181,'Cushing Balance'!$C$2:$E$500,3,TRUE)</f>
        <v>132018</v>
      </c>
      <c r="B3181" s="2">
        <v>43192</v>
      </c>
      <c r="C3181" s="32"/>
      <c r="D3181" s="36">
        <f t="shared" si="504"/>
        <v>391.22716640857294</v>
      </c>
      <c r="E3181" s="28">
        <f t="shared" si="505"/>
        <v>145.03593448999968</v>
      </c>
      <c r="F3181" s="28">
        <f t="shared" si="506"/>
        <v>445.32589803672442</v>
      </c>
      <c r="G3181" s="28"/>
      <c r="H3181" s="28">
        <f t="shared" ref="H3181:R3181" si="517">AVERAGE(H3175:H3180)</f>
        <v>101.42286599978773</v>
      </c>
      <c r="I3181" s="28">
        <f t="shared" si="517"/>
        <v>24.825217830726853</v>
      </c>
      <c r="J3181" s="28">
        <f t="shared" si="517"/>
        <v>322.53056873151218</v>
      </c>
      <c r="K3181" s="28">
        <f t="shared" si="517"/>
        <v>129.53769512103011</v>
      </c>
      <c r="L3181" s="28">
        <f t="shared" si="517"/>
        <v>30.122655507521898</v>
      </c>
      <c r="M3181" s="28">
        <f t="shared" si="463"/>
        <v>239.78356064546182</v>
      </c>
      <c r="N3181" s="28">
        <f t="shared" si="517"/>
        <v>85.052720159428063</v>
      </c>
      <c r="O3181" s="28">
        <f t="shared" si="517"/>
        <v>31.141869362784956</v>
      </c>
      <c r="P3181" s="28">
        <f t="shared" si="517"/>
        <v>181.08405808454191</v>
      </c>
      <c r="Q3181" s="28">
        <f t="shared" si="497"/>
        <v>9.2223463038111735</v>
      </c>
      <c r="R3181" s="28">
        <f t="shared" si="517"/>
        <v>16.508955004123575</v>
      </c>
      <c r="S3181" s="28"/>
      <c r="T3181" s="243">
        <f t="shared" si="465"/>
        <v>-24.119659140583742</v>
      </c>
      <c r="V3181" s="24">
        <f t="shared" si="472"/>
        <v>2152.821511686027</v>
      </c>
      <c r="X3181" s="5">
        <f t="shared" si="479"/>
        <v>77.899999999999991</v>
      </c>
      <c r="Z3181" s="20">
        <f t="shared" si="473"/>
        <v>2230.721511686027</v>
      </c>
      <c r="AA3181" s="59">
        <f t="shared" si="455"/>
        <v>43192</v>
      </c>
      <c r="AB3181" s="36">
        <f t="shared" si="509"/>
        <v>134.59130718546973</v>
      </c>
      <c r="AC3181" s="28">
        <f t="shared" si="509"/>
        <v>319.07192306282815</v>
      </c>
      <c r="AD3181" s="28">
        <f t="shared" si="509"/>
        <v>433.96889999534977</v>
      </c>
      <c r="AE3181" s="28">
        <f t="shared" si="509"/>
        <v>572.87421329643996</v>
      </c>
      <c r="AF3181" s="28">
        <f t="shared" si="509"/>
        <v>213.720541052036</v>
      </c>
      <c r="AG3181" s="28">
        <f t="shared" si="509"/>
        <v>0</v>
      </c>
      <c r="AH3181" s="28">
        <f t="shared" si="509"/>
        <v>141.33162367581332</v>
      </c>
      <c r="AI3181" s="28">
        <f t="shared" si="509"/>
        <v>0</v>
      </c>
      <c r="AJ3181" s="28">
        <f t="shared" si="467"/>
        <v>1.2216955024220237</v>
      </c>
      <c r="AK3181" s="28">
        <f t="shared" si="509"/>
        <v>0</v>
      </c>
      <c r="AL3181" s="28">
        <f t="shared" si="468"/>
        <v>52.630626831839216</v>
      </c>
      <c r="AM3181" s="28">
        <f t="shared" si="468"/>
        <v>192.98538180753548</v>
      </c>
      <c r="AQ3181" s="24">
        <f t="shared" si="476"/>
        <v>2062.3962124097334</v>
      </c>
      <c r="AS3181" s="47">
        <f t="shared" si="448"/>
        <v>305.55</v>
      </c>
      <c r="AU3181" s="20">
        <f t="shared" si="474"/>
        <v>2367.9462124097336</v>
      </c>
      <c r="AW3181" s="20">
        <f t="shared" si="456"/>
        <v>-137.22470072370652</v>
      </c>
    </row>
    <row r="3182" spans="1:49" x14ac:dyDescent="0.25">
      <c r="A3182" t="str">
        <f>VLOOKUP($B3182,'Cushing Balance'!$C$2:$E$500,3,TRUE)</f>
        <v>132018</v>
      </c>
      <c r="B3182" s="2">
        <v>43193</v>
      </c>
      <c r="C3182" s="32"/>
      <c r="D3182" s="36">
        <f t="shared" si="504"/>
        <v>391.22327331740712</v>
      </c>
      <c r="E3182" s="28">
        <f t="shared" si="505"/>
        <v>145.0355994015145</v>
      </c>
      <c r="F3182" s="28">
        <f t="shared" si="506"/>
        <v>445.32608674952758</v>
      </c>
      <c r="G3182" s="28"/>
      <c r="H3182" s="28">
        <f t="shared" ref="H3182:R3182" si="518">AVERAGE(H3176:H3181)</f>
        <v>101.42291446955419</v>
      </c>
      <c r="I3182" s="28">
        <f t="shared" si="518"/>
        <v>24.825290705216215</v>
      </c>
      <c r="J3182" s="28">
        <f t="shared" si="518"/>
        <v>322.53055921279582</v>
      </c>
      <c r="K3182" s="28">
        <f t="shared" si="518"/>
        <v>129.5374649652301</v>
      </c>
      <c r="L3182" s="28">
        <f t="shared" si="518"/>
        <v>30.122655551851413</v>
      </c>
      <c r="M3182" s="28">
        <f t="shared" si="463"/>
        <v>239.80769461370795</v>
      </c>
      <c r="N3182" s="28">
        <f t="shared" si="518"/>
        <v>85.052771140804794</v>
      </c>
      <c r="O3182" s="28">
        <f t="shared" si="518"/>
        <v>31.141935785231492</v>
      </c>
      <c r="P3182" s="28">
        <f t="shared" si="518"/>
        <v>181.08388784197891</v>
      </c>
      <c r="Q3182" s="28">
        <f t="shared" si="497"/>
        <v>9.2223435568735344</v>
      </c>
      <c r="R3182" s="28">
        <f t="shared" si="518"/>
        <v>16.509053741428289</v>
      </c>
      <c r="S3182" s="28"/>
      <c r="T3182" s="243">
        <f t="shared" si="465"/>
        <v>-24.119219794765211</v>
      </c>
      <c r="V3182" s="24">
        <f t="shared" si="472"/>
        <v>2152.8415310531223</v>
      </c>
      <c r="X3182" s="5">
        <f t="shared" si="479"/>
        <v>77.899999999999991</v>
      </c>
      <c r="Z3182" s="20">
        <f t="shared" si="473"/>
        <v>2230.7415310531223</v>
      </c>
      <c r="AA3182" s="59">
        <f t="shared" si="455"/>
        <v>43193</v>
      </c>
      <c r="AB3182" s="36">
        <f t="shared" si="509"/>
        <v>134.59170667465497</v>
      </c>
      <c r="AC3182" s="28">
        <f t="shared" si="509"/>
        <v>319.0717258104732</v>
      </c>
      <c r="AD3182" s="28">
        <f t="shared" si="509"/>
        <v>433.96890790635968</v>
      </c>
      <c r="AE3182" s="28">
        <f t="shared" si="509"/>
        <v>572.87418570730449</v>
      </c>
      <c r="AF3182" s="28">
        <f t="shared" si="509"/>
        <v>213.72035420324193</v>
      </c>
      <c r="AG3182" s="28">
        <f t="shared" si="509"/>
        <v>0</v>
      </c>
      <c r="AH3182" s="28">
        <f t="shared" si="509"/>
        <v>141.33123231635847</v>
      </c>
      <c r="AI3182" s="28">
        <f t="shared" si="509"/>
        <v>0</v>
      </c>
      <c r="AJ3182" s="28">
        <f t="shared" ref="AJ3182:AJ3245" si="519">AVERAGE(AJ3167:AJ3181)</f>
        <v>1.2224861091408461</v>
      </c>
      <c r="AK3182" s="28">
        <f t="shared" si="509"/>
        <v>0</v>
      </c>
      <c r="AL3182" s="28">
        <f t="shared" si="468"/>
        <v>52.630390484683758</v>
      </c>
      <c r="AM3182" s="28">
        <f t="shared" si="468"/>
        <v>192.98529293208568</v>
      </c>
      <c r="AQ3182" s="24">
        <f t="shared" si="476"/>
        <v>2062.3962821443029</v>
      </c>
      <c r="AS3182" s="47">
        <f t="shared" si="448"/>
        <v>305.55</v>
      </c>
      <c r="AU3182" s="20">
        <f t="shared" si="474"/>
        <v>2367.946282144303</v>
      </c>
      <c r="AW3182" s="20">
        <f t="shared" si="456"/>
        <v>-137.2047510911807</v>
      </c>
    </row>
    <row r="3183" spans="1:49" x14ac:dyDescent="0.25">
      <c r="A3183" t="str">
        <f>VLOOKUP($B3183,'Cushing Balance'!$C$2:$E$500,3,TRUE)</f>
        <v>132018</v>
      </c>
      <c r="B3183" s="2">
        <v>43194</v>
      </c>
      <c r="C3183" s="32"/>
      <c r="D3183" s="36">
        <f t="shared" si="504"/>
        <v>391.2239606046727</v>
      </c>
      <c r="E3183" s="28">
        <f t="shared" si="505"/>
        <v>145.03549956824722</v>
      </c>
      <c r="F3183" s="28">
        <f t="shared" si="506"/>
        <v>445.32573563884523</v>
      </c>
      <c r="G3183" s="28"/>
      <c r="H3183" s="28">
        <f t="shared" ref="H3183:R3183" si="520">AVERAGE(H3177:H3182)</f>
        <v>101.4229345571225</v>
      </c>
      <c r="I3183" s="28">
        <f t="shared" si="520"/>
        <v>24.825311497723053</v>
      </c>
      <c r="J3183" s="28">
        <f t="shared" si="520"/>
        <v>322.53056375053296</v>
      </c>
      <c r="K3183" s="28">
        <f t="shared" si="520"/>
        <v>129.53742785206148</v>
      </c>
      <c r="L3183" s="28">
        <f t="shared" si="520"/>
        <v>30.122654867218046</v>
      </c>
      <c r="M3183" s="28">
        <f t="shared" si="463"/>
        <v>239.82780441069511</v>
      </c>
      <c r="N3183" s="28">
        <f t="shared" si="520"/>
        <v>85.052812789653487</v>
      </c>
      <c r="O3183" s="28">
        <f t="shared" si="520"/>
        <v>31.141976125591274</v>
      </c>
      <c r="P3183" s="28">
        <f t="shared" si="520"/>
        <v>181.08385505014351</v>
      </c>
      <c r="Q3183" s="28">
        <f t="shared" si="497"/>
        <v>9.2223424432165917</v>
      </c>
      <c r="R3183" s="28">
        <f t="shared" si="520"/>
        <v>16.509078488993975</v>
      </c>
      <c r="S3183" s="28"/>
      <c r="T3183" s="243">
        <f t="shared" si="465"/>
        <v>-24.119240658739258</v>
      </c>
      <c r="V3183" s="24">
        <f t="shared" si="472"/>
        <v>2152.8619576447172</v>
      </c>
      <c r="X3183" s="5">
        <f t="shared" si="479"/>
        <v>77.899999999999991</v>
      </c>
      <c r="Z3183" s="20">
        <f t="shared" si="473"/>
        <v>2230.7619576447173</v>
      </c>
      <c r="AA3183" s="59">
        <f t="shared" si="455"/>
        <v>43194</v>
      </c>
      <c r="AB3183" s="36">
        <f t="shared" si="509"/>
        <v>134.59190717810006</v>
      </c>
      <c r="AC3183" s="28">
        <f t="shared" si="509"/>
        <v>319.07233897323334</v>
      </c>
      <c r="AD3183" s="28">
        <f t="shared" si="509"/>
        <v>433.96875862752734</v>
      </c>
      <c r="AE3183" s="28">
        <f t="shared" si="509"/>
        <v>572.87413954496469</v>
      </c>
      <c r="AF3183" s="28">
        <f t="shared" si="509"/>
        <v>213.72014113839512</v>
      </c>
      <c r="AG3183" s="28">
        <f t="shared" si="509"/>
        <v>0</v>
      </c>
      <c r="AH3183" s="28">
        <f t="shared" si="509"/>
        <v>141.3313798558238</v>
      </c>
      <c r="AI3183" s="28">
        <f t="shared" si="509"/>
        <v>0</v>
      </c>
      <c r="AJ3183" s="28">
        <f t="shared" si="519"/>
        <v>1.223568029165391</v>
      </c>
      <c r="AK3183" s="28">
        <f t="shared" si="509"/>
        <v>0</v>
      </c>
      <c r="AL3183" s="28">
        <f t="shared" si="468"/>
        <v>52.63000937472993</v>
      </c>
      <c r="AM3183" s="28">
        <f t="shared" si="468"/>
        <v>192.98524325433462</v>
      </c>
      <c r="AQ3183" s="24">
        <f t="shared" si="476"/>
        <v>2062.3974859762743</v>
      </c>
      <c r="AS3183" s="47">
        <f t="shared" si="448"/>
        <v>305.55</v>
      </c>
      <c r="AU3183" s="20">
        <f t="shared" si="474"/>
        <v>2367.9474859762745</v>
      </c>
      <c r="AW3183" s="20">
        <f t="shared" si="456"/>
        <v>-137.18552833155718</v>
      </c>
    </row>
    <row r="3184" spans="1:49" x14ac:dyDescent="0.25">
      <c r="A3184" t="str">
        <f>VLOOKUP($B3184,'Cushing Balance'!$C$2:$E$500,3,TRUE)</f>
        <v>132018</v>
      </c>
      <c r="B3184" s="2">
        <v>43195</v>
      </c>
      <c r="C3184" s="32"/>
      <c r="D3184" s="36">
        <f t="shared" si="504"/>
        <v>391.22733530881641</v>
      </c>
      <c r="E3184" s="28">
        <f t="shared" si="505"/>
        <v>145.03540482810854</v>
      </c>
      <c r="F3184" s="28">
        <f t="shared" si="506"/>
        <v>445.32496519421653</v>
      </c>
      <c r="G3184" s="28"/>
      <c r="H3184" s="28">
        <f t="shared" ref="H3184:R3184" si="521">AVERAGE(H3178:H3183)</f>
        <v>101.42292225037733</v>
      </c>
      <c r="I3184" s="28">
        <f t="shared" si="521"/>
        <v>24.825289499482068</v>
      </c>
      <c r="J3184" s="28">
        <f t="shared" si="521"/>
        <v>322.53057105724901</v>
      </c>
      <c r="K3184" s="28">
        <f t="shared" si="521"/>
        <v>129.53752238176</v>
      </c>
      <c r="L3184" s="28">
        <f t="shared" si="521"/>
        <v>30.122654474424479</v>
      </c>
      <c r="M3184" s="28">
        <f t="shared" si="463"/>
        <v>239.85327398683552</v>
      </c>
      <c r="N3184" s="28">
        <f t="shared" si="521"/>
        <v>85.052816947282111</v>
      </c>
      <c r="O3184" s="28">
        <f t="shared" si="521"/>
        <v>31.141968842336954</v>
      </c>
      <c r="P3184" s="28">
        <f t="shared" si="521"/>
        <v>181.08391579781457</v>
      </c>
      <c r="Q3184" s="28">
        <f t="shared" si="497"/>
        <v>9.2223433338908798</v>
      </c>
      <c r="R3184" s="28">
        <f t="shared" si="521"/>
        <v>16.509045240695915</v>
      </c>
      <c r="S3184" s="28"/>
      <c r="T3184" s="243">
        <f t="shared" si="465"/>
        <v>-24.119465468437959</v>
      </c>
      <c r="V3184" s="24">
        <f t="shared" si="472"/>
        <v>2152.8900291432901</v>
      </c>
      <c r="X3184" s="5">
        <f t="shared" si="479"/>
        <v>77.899999999999991</v>
      </c>
      <c r="Z3184" s="20">
        <f t="shared" si="473"/>
        <v>2230.7900291432902</v>
      </c>
      <c r="AA3184" s="59">
        <f t="shared" si="455"/>
        <v>43195</v>
      </c>
      <c r="AB3184" s="36">
        <f t="shared" si="509"/>
        <v>134.59188495099252</v>
      </c>
      <c r="AC3184" s="28">
        <f t="shared" si="509"/>
        <v>319.07300881763791</v>
      </c>
      <c r="AD3184" s="28">
        <f t="shared" si="509"/>
        <v>433.96862635158215</v>
      </c>
      <c r="AE3184" s="28">
        <f t="shared" si="509"/>
        <v>572.87410636329082</v>
      </c>
      <c r="AF3184" s="28">
        <f t="shared" si="509"/>
        <v>213.72006991584857</v>
      </c>
      <c r="AG3184" s="28">
        <f t="shared" si="509"/>
        <v>0</v>
      </c>
      <c r="AH3184" s="28">
        <f t="shared" si="509"/>
        <v>141.33172862599886</v>
      </c>
      <c r="AI3184" s="28">
        <f t="shared" si="509"/>
        <v>0</v>
      </c>
      <c r="AJ3184" s="28">
        <f t="shared" si="519"/>
        <v>1.2243496342531215</v>
      </c>
      <c r="AK3184" s="28">
        <f t="shared" si="509"/>
        <v>0</v>
      </c>
      <c r="AL3184" s="28">
        <f t="shared" si="468"/>
        <v>52.629816808449164</v>
      </c>
      <c r="AM3184" s="28">
        <f t="shared" si="468"/>
        <v>192.985256660993</v>
      </c>
      <c r="AQ3184" s="24">
        <f t="shared" si="476"/>
        <v>2062.3988481290462</v>
      </c>
      <c r="AS3184" s="47">
        <f t="shared" ref="AS3184:AS3247" si="522">315*0.97</f>
        <v>305.55</v>
      </c>
      <c r="AU3184" s="20">
        <f t="shared" si="474"/>
        <v>2367.9488481290464</v>
      </c>
      <c r="AW3184" s="20">
        <f t="shared" si="456"/>
        <v>-137.15881898575617</v>
      </c>
    </row>
    <row r="3185" spans="1:49" x14ac:dyDescent="0.25">
      <c r="A3185" t="str">
        <f>VLOOKUP($B3185,'Cushing Balance'!$C$2:$E$500,3,TRUE)</f>
        <v>132018</v>
      </c>
      <c r="B3185" s="2">
        <v>43196</v>
      </c>
      <c r="C3185" s="32"/>
      <c r="D3185" s="36">
        <f t="shared" si="504"/>
        <v>391.22972286425124</v>
      </c>
      <c r="E3185" s="28">
        <f t="shared" si="505"/>
        <v>145.03548774198856</v>
      </c>
      <c r="F3185" s="28">
        <f t="shared" si="506"/>
        <v>445.32462878968624</v>
      </c>
      <c r="G3185" s="28"/>
      <c r="H3185" s="28">
        <f t="shared" ref="H3185:R3185" si="523">AVERAGE(H3179:H3184)</f>
        <v>101.42290291125119</v>
      </c>
      <c r="I3185" s="28">
        <f t="shared" si="523"/>
        <v>24.825262996135283</v>
      </c>
      <c r="J3185" s="28">
        <f t="shared" si="523"/>
        <v>322.53057331306314</v>
      </c>
      <c r="K3185" s="28">
        <f t="shared" si="523"/>
        <v>129.53759607376801</v>
      </c>
      <c r="L3185" s="28">
        <f t="shared" si="523"/>
        <v>30.122654661305916</v>
      </c>
      <c r="M3185" s="28">
        <f t="shared" si="463"/>
        <v>239.86161201056876</v>
      </c>
      <c r="N3185" s="28">
        <f t="shared" si="523"/>
        <v>85.052799836949234</v>
      </c>
      <c r="O3185" s="28">
        <f t="shared" si="523"/>
        <v>31.141943482182498</v>
      </c>
      <c r="P3185" s="28">
        <f t="shared" si="523"/>
        <v>181.08397031304261</v>
      </c>
      <c r="Q3185" s="28">
        <f t="shared" si="497"/>
        <v>9.2223444713687979</v>
      </c>
      <c r="R3185" s="28">
        <f t="shared" si="523"/>
        <v>16.50901082639561</v>
      </c>
      <c r="S3185" s="28"/>
      <c r="T3185" s="243">
        <f t="shared" si="465"/>
        <v>-24.119521661195918</v>
      </c>
      <c r="V3185" s="24">
        <f t="shared" si="472"/>
        <v>2152.9005102919568</v>
      </c>
      <c r="X3185" s="5">
        <f t="shared" si="479"/>
        <v>77.899999999999991</v>
      </c>
      <c r="Z3185" s="20">
        <f t="shared" si="473"/>
        <v>2230.8005102919569</v>
      </c>
      <c r="AA3185" s="59">
        <f t="shared" si="455"/>
        <v>43196</v>
      </c>
      <c r="AB3185" s="36">
        <f t="shared" si="509"/>
        <v>134.59175269700614</v>
      </c>
      <c r="AC3185" s="28">
        <f t="shared" si="509"/>
        <v>319.07308915440296</v>
      </c>
      <c r="AD3185" s="28">
        <f t="shared" si="509"/>
        <v>433.96860929027577</v>
      </c>
      <c r="AE3185" s="28">
        <f t="shared" si="509"/>
        <v>572.87411437666265</v>
      </c>
      <c r="AF3185" s="28">
        <f t="shared" si="509"/>
        <v>213.72015375653356</v>
      </c>
      <c r="AG3185" s="28">
        <f t="shared" si="509"/>
        <v>0</v>
      </c>
      <c r="AH3185" s="28">
        <f t="shared" si="509"/>
        <v>141.33192910050784</v>
      </c>
      <c r="AI3185" s="28">
        <f t="shared" si="509"/>
        <v>0</v>
      </c>
      <c r="AJ3185" s="28">
        <f t="shared" si="519"/>
        <v>1.224879277330166</v>
      </c>
      <c r="AK3185" s="28">
        <f t="shared" si="509"/>
        <v>0</v>
      </c>
      <c r="AL3185" s="28">
        <f t="shared" si="468"/>
        <v>52.629914076921615</v>
      </c>
      <c r="AM3185" s="28">
        <f t="shared" si="468"/>
        <v>192.9853032379437</v>
      </c>
      <c r="AQ3185" s="24">
        <f t="shared" si="476"/>
        <v>2062.3997449675844</v>
      </c>
      <c r="AS3185" s="47">
        <f t="shared" si="522"/>
        <v>305.55</v>
      </c>
      <c r="AU3185" s="20">
        <f t="shared" si="474"/>
        <v>2367.9497449675846</v>
      </c>
      <c r="AW3185" s="20">
        <f t="shared" si="456"/>
        <v>-137.14923467562767</v>
      </c>
    </row>
    <row r="3186" spans="1:49" x14ac:dyDescent="0.25">
      <c r="A3186" t="str">
        <f>VLOOKUP($B3186,'Cushing Balance'!$C$2:$E$500,3,TRUE)</f>
        <v>142018</v>
      </c>
      <c r="B3186" s="2">
        <v>43197</v>
      </c>
      <c r="C3186" s="32"/>
      <c r="D3186" s="36">
        <f t="shared" si="504"/>
        <v>391.2297193195817</v>
      </c>
      <c r="E3186" s="28">
        <f t="shared" si="505"/>
        <v>145.03563762198146</v>
      </c>
      <c r="F3186" s="28">
        <f t="shared" si="506"/>
        <v>445.324808317676</v>
      </c>
      <c r="G3186" s="28"/>
      <c r="H3186" s="28">
        <f t="shared" ref="H3186:R3186" si="524">AVERAGE(H3180:H3185)</f>
        <v>101.42289897199521</v>
      </c>
      <c r="I3186" s="28">
        <f t="shared" si="524"/>
        <v>24.825258547844498</v>
      </c>
      <c r="J3186" s="28">
        <f t="shared" si="524"/>
        <v>322.53057029949781</v>
      </c>
      <c r="K3186" s="28">
        <f t="shared" si="524"/>
        <v>129.53759141607418</v>
      </c>
      <c r="L3186" s="28">
        <f t="shared" si="524"/>
        <v>30.122654930482252</v>
      </c>
      <c r="M3186" s="28">
        <f t="shared" si="463"/>
        <v>239.85826076333885</v>
      </c>
      <c r="N3186" s="28">
        <f t="shared" si="524"/>
        <v>85.052784369354583</v>
      </c>
      <c r="O3186" s="28">
        <f t="shared" si="524"/>
        <v>31.141930651619656</v>
      </c>
      <c r="P3186" s="28">
        <f t="shared" si="524"/>
        <v>181.08397505409974</v>
      </c>
      <c r="Q3186" s="28">
        <f t="shared" si="497"/>
        <v>9.222344593397418</v>
      </c>
      <c r="R3186" s="28">
        <f t="shared" si="524"/>
        <v>16.509007991879368</v>
      </c>
      <c r="S3186" s="28"/>
      <c r="T3186" s="243">
        <f t="shared" si="465"/>
        <v>-24.119633328752968</v>
      </c>
      <c r="V3186" s="24">
        <f t="shared" si="472"/>
        <v>2152.8974428488227</v>
      </c>
      <c r="X3186" s="5">
        <f t="shared" si="479"/>
        <v>77.899999999999991</v>
      </c>
      <c r="Z3186" s="20">
        <f t="shared" si="473"/>
        <v>2230.7974428488228</v>
      </c>
      <c r="AA3186" s="59">
        <f t="shared" si="455"/>
        <v>43197</v>
      </c>
      <c r="AB3186" s="36">
        <f t="shared" si="509"/>
        <v>134.59162057365955</v>
      </c>
      <c r="AC3186" s="28">
        <f t="shared" si="509"/>
        <v>319.072856752056</v>
      </c>
      <c r="AD3186" s="28">
        <f t="shared" si="509"/>
        <v>433.96866302237532</v>
      </c>
      <c r="AE3186" s="28">
        <f t="shared" si="509"/>
        <v>572.87413963884433</v>
      </c>
      <c r="AF3186" s="28">
        <f t="shared" si="509"/>
        <v>213.72024970617503</v>
      </c>
      <c r="AG3186" s="28">
        <f t="shared" si="509"/>
        <v>0</v>
      </c>
      <c r="AH3186" s="28">
        <f t="shared" si="509"/>
        <v>141.33189294124858</v>
      </c>
      <c r="AI3186" s="28">
        <f t="shared" si="509"/>
        <v>0</v>
      </c>
      <c r="AJ3186" s="28">
        <f t="shared" si="519"/>
        <v>1.2252687943796379</v>
      </c>
      <c r="AK3186" s="28">
        <f t="shared" si="509"/>
        <v>0</v>
      </c>
      <c r="AL3186" s="28">
        <f t="shared" si="468"/>
        <v>52.630104061637731</v>
      </c>
      <c r="AM3186" s="28">
        <f t="shared" si="468"/>
        <v>192.98532751860824</v>
      </c>
      <c r="AQ3186" s="24">
        <f t="shared" si="476"/>
        <v>2062.4001230089843</v>
      </c>
      <c r="AS3186" s="47">
        <f t="shared" si="522"/>
        <v>305.55</v>
      </c>
      <c r="AU3186" s="20">
        <f t="shared" si="474"/>
        <v>2367.9501230089845</v>
      </c>
      <c r="AW3186" s="20">
        <f t="shared" si="456"/>
        <v>-137.15268016016171</v>
      </c>
    </row>
    <row r="3187" spans="1:49" x14ac:dyDescent="0.25">
      <c r="A3187" t="str">
        <f>VLOOKUP($B3187,'Cushing Balance'!$C$2:$E$500,3,TRUE)</f>
        <v>142018</v>
      </c>
      <c r="B3187" s="2">
        <v>43198</v>
      </c>
      <c r="C3187" s="32"/>
      <c r="D3187" s="36">
        <f t="shared" si="504"/>
        <v>391.22879798113001</v>
      </c>
      <c r="E3187" s="28">
        <f t="shared" si="505"/>
        <v>145.03570486876515</v>
      </c>
      <c r="F3187" s="28">
        <f t="shared" si="506"/>
        <v>445.32509463907979</v>
      </c>
      <c r="G3187" s="28"/>
      <c r="H3187" s="28">
        <f t="shared" ref="H3187:R3187" si="525">AVERAGE(H3181:H3186)</f>
        <v>101.42290652668134</v>
      </c>
      <c r="I3187" s="28">
        <f t="shared" si="525"/>
        <v>24.825271846187992</v>
      </c>
      <c r="J3187" s="28">
        <f t="shared" si="525"/>
        <v>322.53056772744185</v>
      </c>
      <c r="K3187" s="28">
        <f t="shared" si="525"/>
        <v>129.5375496349873</v>
      </c>
      <c r="L3187" s="28">
        <f t="shared" si="525"/>
        <v>30.122654998800666</v>
      </c>
      <c r="M3187" s="28">
        <f t="shared" si="463"/>
        <v>239.84817710892287</v>
      </c>
      <c r="N3187" s="28">
        <f t="shared" si="525"/>
        <v>85.052784207245381</v>
      </c>
      <c r="O3187" s="28">
        <f t="shared" si="525"/>
        <v>31.141937374957802</v>
      </c>
      <c r="P3187" s="28">
        <f t="shared" si="525"/>
        <v>181.08394369027022</v>
      </c>
      <c r="Q3187" s="28">
        <f t="shared" si="497"/>
        <v>9.2223441170930673</v>
      </c>
      <c r="R3187" s="28">
        <f t="shared" si="525"/>
        <v>16.509025215586124</v>
      </c>
      <c r="S3187" s="28"/>
      <c r="T3187" s="243">
        <f t="shared" si="465"/>
        <v>-24.119664115342744</v>
      </c>
      <c r="V3187" s="24">
        <f t="shared" si="472"/>
        <v>2152.8867599371497</v>
      </c>
      <c r="X3187" s="5">
        <f t="shared" si="479"/>
        <v>77.899999999999991</v>
      </c>
      <c r="Z3187" s="20">
        <f t="shared" si="473"/>
        <v>2230.7867599371498</v>
      </c>
      <c r="AA3187" s="59">
        <f t="shared" si="455"/>
        <v>43198</v>
      </c>
      <c r="AB3187" s="36">
        <f t="shared" si="509"/>
        <v>134.59160474285159</v>
      </c>
      <c r="AC3187" s="28">
        <f t="shared" si="509"/>
        <v>319.07259497737459</v>
      </c>
      <c r="AD3187" s="28">
        <f t="shared" si="509"/>
        <v>433.96872790248409</v>
      </c>
      <c r="AE3187" s="28">
        <f t="shared" si="509"/>
        <v>572.87415178350182</v>
      </c>
      <c r="AF3187" s="28">
        <f t="shared" si="509"/>
        <v>213.72028534902583</v>
      </c>
      <c r="AG3187" s="28">
        <f t="shared" si="509"/>
        <v>0</v>
      </c>
      <c r="AH3187" s="28">
        <f t="shared" si="509"/>
        <v>141.33175049571017</v>
      </c>
      <c r="AI3187" s="28">
        <f t="shared" si="509"/>
        <v>0</v>
      </c>
      <c r="AJ3187" s="28">
        <f t="shared" si="519"/>
        <v>1.2252377079577366</v>
      </c>
      <c r="AK3187" s="28">
        <f t="shared" si="509"/>
        <v>0</v>
      </c>
      <c r="AL3187" s="28">
        <f t="shared" si="468"/>
        <v>52.630185726624525</v>
      </c>
      <c r="AM3187" s="28">
        <f t="shared" si="468"/>
        <v>192.98532165999239</v>
      </c>
      <c r="AQ3187" s="24">
        <f t="shared" si="476"/>
        <v>2062.3998603455229</v>
      </c>
      <c r="AS3187" s="47">
        <f t="shared" si="522"/>
        <v>305.55</v>
      </c>
      <c r="AU3187" s="20">
        <f t="shared" si="474"/>
        <v>2367.9498603455231</v>
      </c>
      <c r="AW3187" s="20">
        <f t="shared" si="456"/>
        <v>-137.16310040837334</v>
      </c>
    </row>
    <row r="3188" spans="1:49" x14ac:dyDescent="0.25">
      <c r="A3188" t="str">
        <f>VLOOKUP($B3188,'Cushing Balance'!$C$2:$E$500,3,TRUE)</f>
        <v>142018</v>
      </c>
      <c r="B3188" s="2">
        <v>43199</v>
      </c>
      <c r="C3188" s="32"/>
      <c r="D3188" s="36">
        <f t="shared" si="504"/>
        <v>391.22782147508411</v>
      </c>
      <c r="E3188" s="28">
        <f t="shared" si="505"/>
        <v>145.03567952082614</v>
      </c>
      <c r="F3188" s="28">
        <f t="shared" si="506"/>
        <v>445.32527880534644</v>
      </c>
      <c r="G3188" s="28"/>
      <c r="H3188" s="28">
        <f t="shared" ref="H3188:R3188" si="526">AVERAGE(H3182:H3187)</f>
        <v>101.42291328116363</v>
      </c>
      <c r="I3188" s="28">
        <f t="shared" si="526"/>
        <v>24.825280848764852</v>
      </c>
      <c r="J3188" s="28">
        <f t="shared" si="526"/>
        <v>322.53056756009676</v>
      </c>
      <c r="K3188" s="28">
        <f t="shared" si="526"/>
        <v>129.53752538731351</v>
      </c>
      <c r="L3188" s="28">
        <f t="shared" si="526"/>
        <v>30.122654914013793</v>
      </c>
      <c r="M3188" s="28">
        <f t="shared" si="463"/>
        <v>239.83544015373229</v>
      </c>
      <c r="N3188" s="28">
        <f t="shared" si="526"/>
        <v>85.05279488188161</v>
      </c>
      <c r="O3188" s="28">
        <f t="shared" si="526"/>
        <v>31.141948710319941</v>
      </c>
      <c r="P3188" s="28">
        <f t="shared" si="526"/>
        <v>181.08392462455825</v>
      </c>
      <c r="Q3188" s="28">
        <f t="shared" si="497"/>
        <v>9.2223437526400485</v>
      </c>
      <c r="R3188" s="28">
        <f t="shared" si="526"/>
        <v>16.509036917496548</v>
      </c>
      <c r="S3188" s="28"/>
      <c r="T3188" s="243">
        <f t="shared" si="465"/>
        <v>-24.11958941675249</v>
      </c>
      <c r="V3188" s="24">
        <f t="shared" si="472"/>
        <v>2152.8732108332374</v>
      </c>
      <c r="X3188" s="5">
        <f t="shared" si="479"/>
        <v>77.899999999999991</v>
      </c>
      <c r="Z3188" s="20">
        <f t="shared" si="473"/>
        <v>2230.7732108332375</v>
      </c>
      <c r="AA3188" s="59">
        <f t="shared" si="455"/>
        <v>43199</v>
      </c>
      <c r="AB3188" s="36">
        <f t="shared" si="509"/>
        <v>134.59168342896209</v>
      </c>
      <c r="AC3188" s="28">
        <f t="shared" si="509"/>
        <v>319.07250536400085</v>
      </c>
      <c r="AD3188" s="28">
        <f t="shared" si="509"/>
        <v>433.96874187085069</v>
      </c>
      <c r="AE3188" s="28">
        <f t="shared" si="509"/>
        <v>572.8741501015727</v>
      </c>
      <c r="AF3188" s="28">
        <f t="shared" si="509"/>
        <v>213.72025644589371</v>
      </c>
      <c r="AG3188" s="28">
        <f t="shared" si="509"/>
        <v>0</v>
      </c>
      <c r="AH3188" s="28">
        <f t="shared" si="509"/>
        <v>141.33164814449444</v>
      </c>
      <c r="AI3188" s="28">
        <f t="shared" si="509"/>
        <v>0</v>
      </c>
      <c r="AJ3188" s="28">
        <f t="shared" si="519"/>
        <v>1.224688970558367</v>
      </c>
      <c r="AK3188" s="28">
        <f t="shared" si="509"/>
        <v>0</v>
      </c>
      <c r="AL3188" s="28">
        <f t="shared" si="468"/>
        <v>52.630149623555134</v>
      </c>
      <c r="AM3188" s="28">
        <f t="shared" si="468"/>
        <v>192.98530386735618</v>
      </c>
      <c r="AQ3188" s="24">
        <f t="shared" si="476"/>
        <v>2062.3991278172443</v>
      </c>
      <c r="AS3188" s="47">
        <f t="shared" si="522"/>
        <v>305.55</v>
      </c>
      <c r="AU3188" s="20">
        <f t="shared" si="474"/>
        <v>2367.9491278172445</v>
      </c>
      <c r="AW3188" s="20">
        <f t="shared" si="456"/>
        <v>-137.17591698400702</v>
      </c>
    </row>
    <row r="3189" spans="1:49" x14ac:dyDescent="0.25">
      <c r="A3189" t="str">
        <f>VLOOKUP($B3189,'Cushing Balance'!$C$2:$E$500,3,TRUE)</f>
        <v>142018</v>
      </c>
      <c r="B3189" s="2">
        <v>43200</v>
      </c>
      <c r="C3189" s="32"/>
      <c r="D3189" s="36">
        <f t="shared" si="504"/>
        <v>391.22722465993951</v>
      </c>
      <c r="E3189" s="28">
        <f t="shared" si="505"/>
        <v>145.03561850517892</v>
      </c>
      <c r="F3189" s="28">
        <f t="shared" si="506"/>
        <v>445.32531202138779</v>
      </c>
      <c r="G3189" s="28"/>
      <c r="H3189" s="28">
        <f t="shared" ref="H3189:R3189" si="527">AVERAGE(H3183:H3188)</f>
        <v>101.42291308309854</v>
      </c>
      <c r="I3189" s="28">
        <f t="shared" si="527"/>
        <v>24.825279206022955</v>
      </c>
      <c r="J3189" s="28">
        <f t="shared" si="527"/>
        <v>322.53056895131363</v>
      </c>
      <c r="K3189" s="28">
        <f t="shared" si="527"/>
        <v>129.53753545766074</v>
      </c>
      <c r="L3189" s="28">
        <f t="shared" si="527"/>
        <v>30.122654807707523</v>
      </c>
      <c r="M3189" s="28">
        <f t="shared" si="463"/>
        <v>239.82586305775379</v>
      </c>
      <c r="N3189" s="28">
        <f t="shared" si="527"/>
        <v>85.052798838727739</v>
      </c>
      <c r="O3189" s="28">
        <f t="shared" si="527"/>
        <v>31.141950864501357</v>
      </c>
      <c r="P3189" s="28">
        <f t="shared" si="527"/>
        <v>181.08393075498816</v>
      </c>
      <c r="Q3189" s="28">
        <f t="shared" si="497"/>
        <v>9.2223437852678014</v>
      </c>
      <c r="R3189" s="28">
        <f t="shared" si="527"/>
        <v>16.509034113507923</v>
      </c>
      <c r="S3189" s="28"/>
      <c r="T3189" s="243">
        <f t="shared" si="465"/>
        <v>-24.119499198071289</v>
      </c>
      <c r="V3189" s="24">
        <f t="shared" si="472"/>
        <v>2152.8630281070564</v>
      </c>
      <c r="X3189" s="5">
        <f t="shared" si="479"/>
        <v>77.899999999999991</v>
      </c>
      <c r="Z3189" s="20">
        <f t="shared" si="473"/>
        <v>2230.7630281070565</v>
      </c>
      <c r="AA3189" s="59">
        <f t="shared" si="455"/>
        <v>43200</v>
      </c>
      <c r="AB3189" s="36">
        <f t="shared" ref="AB3189:AK3204" si="528">AVERAGE(AB3182:AB3188)</f>
        <v>134.59173717803242</v>
      </c>
      <c r="AC3189" s="28">
        <f t="shared" si="528"/>
        <v>319.07258854988271</v>
      </c>
      <c r="AD3189" s="28">
        <f t="shared" si="528"/>
        <v>433.96871928163648</v>
      </c>
      <c r="AE3189" s="28">
        <f t="shared" si="528"/>
        <v>572.87414107373456</v>
      </c>
      <c r="AF3189" s="28">
        <f t="shared" si="528"/>
        <v>213.7202157878734</v>
      </c>
      <c r="AG3189" s="28">
        <f t="shared" si="528"/>
        <v>0</v>
      </c>
      <c r="AH3189" s="28">
        <f t="shared" si="528"/>
        <v>141.33165164002031</v>
      </c>
      <c r="AI3189" s="28">
        <f t="shared" si="528"/>
        <v>0</v>
      </c>
      <c r="AJ3189" s="28">
        <f t="shared" si="519"/>
        <v>1.2238825090774021</v>
      </c>
      <c r="AK3189" s="28">
        <f t="shared" si="528"/>
        <v>0</v>
      </c>
      <c r="AL3189" s="28">
        <f t="shared" si="468"/>
        <v>52.630081450943123</v>
      </c>
      <c r="AM3189" s="28">
        <f t="shared" si="468"/>
        <v>192.98529273304484</v>
      </c>
      <c r="AQ3189" s="24">
        <f t="shared" si="476"/>
        <v>2062.3983102042453</v>
      </c>
      <c r="AS3189" s="47">
        <f t="shared" si="522"/>
        <v>305.55</v>
      </c>
      <c r="AU3189" s="20">
        <f t="shared" si="474"/>
        <v>2367.9483102042454</v>
      </c>
      <c r="AW3189" s="20">
        <f t="shared" si="456"/>
        <v>-137.18528209718897</v>
      </c>
    </row>
    <row r="3190" spans="1:49" x14ac:dyDescent="0.25">
      <c r="A3190" t="str">
        <f>VLOOKUP($B3190,'Cushing Balance'!$C$2:$E$500,3,TRUE)</f>
        <v>142018</v>
      </c>
      <c r="B3190" s="2">
        <v>43201</v>
      </c>
      <c r="C3190" s="32"/>
      <c r="D3190" s="36">
        <f t="shared" si="504"/>
        <v>391.22723194136034</v>
      </c>
      <c r="E3190" s="28">
        <f t="shared" si="505"/>
        <v>145.03557900707631</v>
      </c>
      <c r="F3190" s="28">
        <f t="shared" si="506"/>
        <v>445.32523876947067</v>
      </c>
      <c r="G3190" s="28"/>
      <c r="H3190" s="28">
        <f t="shared" ref="H3190:R3190" si="529">AVERAGE(H3184:H3189)</f>
        <v>101.42290950409453</v>
      </c>
      <c r="I3190" s="28">
        <f t="shared" si="529"/>
        <v>24.825273824072941</v>
      </c>
      <c r="J3190" s="28">
        <f t="shared" si="529"/>
        <v>322.53056981811039</v>
      </c>
      <c r="K3190" s="28">
        <f t="shared" si="529"/>
        <v>129.53755339192728</v>
      </c>
      <c r="L3190" s="28">
        <f t="shared" si="529"/>
        <v>30.122654797789107</v>
      </c>
      <c r="M3190" s="28">
        <f t="shared" si="463"/>
        <v>239.82251708682321</v>
      </c>
      <c r="N3190" s="28">
        <f t="shared" si="529"/>
        <v>85.052796513573455</v>
      </c>
      <c r="O3190" s="28">
        <f t="shared" si="529"/>
        <v>31.1419466543197</v>
      </c>
      <c r="P3190" s="28">
        <f t="shared" si="529"/>
        <v>181.08394337246227</v>
      </c>
      <c r="Q3190" s="28">
        <f t="shared" si="497"/>
        <v>9.2223440089430024</v>
      </c>
      <c r="R3190" s="28">
        <f t="shared" si="529"/>
        <v>16.509026717593581</v>
      </c>
      <c r="S3190" s="28"/>
      <c r="T3190" s="243">
        <f t="shared" si="465"/>
        <v>-24.119479205257232</v>
      </c>
      <c r="V3190" s="24">
        <f t="shared" si="472"/>
        <v>2152.8595854076166</v>
      </c>
      <c r="X3190" s="5">
        <f t="shared" si="479"/>
        <v>77.899999999999991</v>
      </c>
      <c r="Z3190" s="20">
        <f t="shared" si="473"/>
        <v>2230.7595854076167</v>
      </c>
      <c r="AA3190" s="59">
        <f t="shared" si="455"/>
        <v>43201</v>
      </c>
      <c r="AB3190" s="36">
        <f t="shared" si="528"/>
        <v>134.59174153565777</v>
      </c>
      <c r="AC3190" s="28">
        <f t="shared" si="528"/>
        <v>319.07271179836977</v>
      </c>
      <c r="AD3190" s="28">
        <f t="shared" si="528"/>
        <v>433.9686923352474</v>
      </c>
      <c r="AE3190" s="28">
        <f t="shared" si="528"/>
        <v>572.87413469751027</v>
      </c>
      <c r="AF3190" s="28">
        <f t="shared" si="528"/>
        <v>213.72019601424932</v>
      </c>
      <c r="AG3190" s="28">
        <f t="shared" si="528"/>
        <v>0</v>
      </c>
      <c r="AH3190" s="28">
        <f t="shared" si="528"/>
        <v>141.33171154340059</v>
      </c>
      <c r="AI3190" s="28">
        <f t="shared" si="528"/>
        <v>0</v>
      </c>
      <c r="AJ3190" s="28">
        <f t="shared" si="519"/>
        <v>1.2231189063699099</v>
      </c>
      <c r="AK3190" s="28">
        <f t="shared" si="528"/>
        <v>0</v>
      </c>
      <c r="AL3190" s="28">
        <f t="shared" si="468"/>
        <v>52.630037303265894</v>
      </c>
      <c r="AM3190" s="28">
        <f t="shared" si="468"/>
        <v>192.98529270461043</v>
      </c>
      <c r="AQ3190" s="24">
        <f t="shared" si="476"/>
        <v>2062.3976368386816</v>
      </c>
      <c r="AS3190" s="47">
        <f t="shared" si="522"/>
        <v>305.55</v>
      </c>
      <c r="AU3190" s="20">
        <f t="shared" si="474"/>
        <v>2367.9476368386818</v>
      </c>
      <c r="AW3190" s="20">
        <f t="shared" si="456"/>
        <v>-137.18805143106511</v>
      </c>
    </row>
    <row r="3191" spans="1:49" x14ac:dyDescent="0.25">
      <c r="A3191" t="str">
        <f>VLOOKUP($B3191,'Cushing Balance'!$C$2:$E$500,3,TRUE)</f>
        <v>142018</v>
      </c>
      <c r="B3191" s="2">
        <v>43202</v>
      </c>
      <c r="C3191" s="32"/>
      <c r="D3191" s="36">
        <f t="shared" si="504"/>
        <v>391.22772676935449</v>
      </c>
      <c r="E3191" s="28">
        <f t="shared" si="505"/>
        <v>145.03557645777153</v>
      </c>
      <c r="F3191" s="28">
        <f t="shared" si="506"/>
        <v>445.32513277196358</v>
      </c>
      <c r="G3191" s="28"/>
      <c r="H3191" s="28">
        <f t="shared" ref="H3191:R3191" si="530">AVERAGE(H3185:H3190)</f>
        <v>101.42290737971406</v>
      </c>
      <c r="I3191" s="28">
        <f t="shared" si="530"/>
        <v>24.825271211504752</v>
      </c>
      <c r="J3191" s="28">
        <f t="shared" si="530"/>
        <v>322.53056961158723</v>
      </c>
      <c r="K3191" s="28">
        <f t="shared" si="530"/>
        <v>129.53755856028849</v>
      </c>
      <c r="L3191" s="28">
        <f t="shared" si="530"/>
        <v>30.122654851683208</v>
      </c>
      <c r="M3191" s="28">
        <f t="shared" si="463"/>
        <v>239.82192947677547</v>
      </c>
      <c r="N3191" s="28">
        <f t="shared" si="530"/>
        <v>85.052793107955338</v>
      </c>
      <c r="O3191" s="28">
        <f t="shared" si="530"/>
        <v>31.141942956316825</v>
      </c>
      <c r="P3191" s="28">
        <f t="shared" si="530"/>
        <v>181.08394796823686</v>
      </c>
      <c r="Q3191" s="28">
        <f t="shared" si="497"/>
        <v>9.2223441214516892</v>
      </c>
      <c r="R3191" s="28">
        <f t="shared" si="530"/>
        <v>16.50902363040986</v>
      </c>
      <c r="S3191" s="28"/>
      <c r="T3191" s="243">
        <f t="shared" si="465"/>
        <v>-24.119511631568731</v>
      </c>
      <c r="V3191" s="24">
        <f t="shared" si="472"/>
        <v>2152.8593788750136</v>
      </c>
      <c r="X3191" s="5">
        <f t="shared" si="479"/>
        <v>77.899999999999991</v>
      </c>
      <c r="Z3191" s="20">
        <f t="shared" si="473"/>
        <v>2230.7593788750137</v>
      </c>
      <c r="AA3191" s="59">
        <f t="shared" si="455"/>
        <v>43202</v>
      </c>
      <c r="AB3191" s="36">
        <f t="shared" si="528"/>
        <v>134.59171787245174</v>
      </c>
      <c r="AC3191" s="28">
        <f t="shared" si="528"/>
        <v>319.07276505910352</v>
      </c>
      <c r="AD3191" s="28">
        <f t="shared" si="528"/>
        <v>433.96868286492173</v>
      </c>
      <c r="AE3191" s="28">
        <f t="shared" si="528"/>
        <v>572.87413400501669</v>
      </c>
      <c r="AF3191" s="28">
        <f t="shared" si="528"/>
        <v>213.72020385365707</v>
      </c>
      <c r="AG3191" s="28">
        <f t="shared" si="528"/>
        <v>0</v>
      </c>
      <c r="AH3191" s="28">
        <f t="shared" si="528"/>
        <v>141.33175892734013</v>
      </c>
      <c r="AI3191" s="28">
        <f t="shared" si="528"/>
        <v>0</v>
      </c>
      <c r="AJ3191" s="28">
        <f t="shared" si="519"/>
        <v>1.2227803578164225</v>
      </c>
      <c r="AK3191" s="28">
        <f t="shared" si="528"/>
        <v>0</v>
      </c>
      <c r="AL3191" s="28">
        <f t="shared" si="468"/>
        <v>52.630041293056742</v>
      </c>
      <c r="AM3191" s="28">
        <f t="shared" si="468"/>
        <v>192.98529976893556</v>
      </c>
      <c r="AQ3191" s="24">
        <f t="shared" si="476"/>
        <v>2062.3973840022995</v>
      </c>
      <c r="AS3191" s="47">
        <f t="shared" si="522"/>
        <v>305.55</v>
      </c>
      <c r="AU3191" s="20">
        <f t="shared" si="474"/>
        <v>2367.9473840022997</v>
      </c>
      <c r="AW3191" s="20">
        <f t="shared" si="456"/>
        <v>-137.18800512728603</v>
      </c>
    </row>
    <row r="3192" spans="1:49" x14ac:dyDescent="0.25">
      <c r="A3192" t="str">
        <f>VLOOKUP($B3192,'Cushing Balance'!$C$2:$E$500,3,TRUE)</f>
        <v>142018</v>
      </c>
      <c r="B3192" s="2">
        <v>43203</v>
      </c>
      <c r="C3192" s="32"/>
      <c r="D3192" s="36">
        <f t="shared" si="504"/>
        <v>391.22819753993974</v>
      </c>
      <c r="E3192" s="28">
        <f t="shared" si="505"/>
        <v>145.03558606896209</v>
      </c>
      <c r="F3192" s="28">
        <f t="shared" si="506"/>
        <v>445.32505741360336</v>
      </c>
      <c r="G3192" s="28"/>
      <c r="H3192" s="28">
        <f t="shared" ref="H3192:R3192" si="531">AVERAGE(H3186:H3191)</f>
        <v>101.42290812445789</v>
      </c>
      <c r="I3192" s="28">
        <f t="shared" si="531"/>
        <v>24.825272580732996</v>
      </c>
      <c r="J3192" s="28">
        <f t="shared" si="531"/>
        <v>322.53056899467464</v>
      </c>
      <c r="K3192" s="28">
        <f t="shared" si="531"/>
        <v>129.53755230804191</v>
      </c>
      <c r="L3192" s="28">
        <f t="shared" si="531"/>
        <v>30.122654883412753</v>
      </c>
      <c r="M3192" s="28">
        <f t="shared" si="463"/>
        <v>239.82312994779738</v>
      </c>
      <c r="N3192" s="28">
        <f t="shared" si="531"/>
        <v>85.052791986456342</v>
      </c>
      <c r="O3192" s="28">
        <f t="shared" si="531"/>
        <v>31.141942868672547</v>
      </c>
      <c r="P3192" s="28">
        <f t="shared" si="531"/>
        <v>181.08394424410258</v>
      </c>
      <c r="Q3192" s="28">
        <f t="shared" si="497"/>
        <v>9.2223440631321711</v>
      </c>
      <c r="R3192" s="28">
        <f t="shared" si="531"/>
        <v>16.509025764412232</v>
      </c>
      <c r="S3192" s="28"/>
      <c r="T3192" s="243">
        <f t="shared" si="465"/>
        <v>-24.119545503172414</v>
      </c>
      <c r="V3192" s="24">
        <f t="shared" si="472"/>
        <v>2152.8609767883991</v>
      </c>
      <c r="X3192" s="5">
        <f t="shared" si="479"/>
        <v>77.899999999999991</v>
      </c>
      <c r="Z3192" s="20">
        <f t="shared" si="473"/>
        <v>2230.7609767883991</v>
      </c>
      <c r="AA3192" s="59">
        <f t="shared" si="455"/>
        <v>43203</v>
      </c>
      <c r="AB3192" s="36">
        <f t="shared" si="528"/>
        <v>134.59169400408877</v>
      </c>
      <c r="AC3192" s="28">
        <f t="shared" si="528"/>
        <v>319.07273023645575</v>
      </c>
      <c r="AD3192" s="28">
        <f t="shared" si="528"/>
        <v>433.96869093825592</v>
      </c>
      <c r="AE3192" s="28">
        <f t="shared" si="528"/>
        <v>572.87413795383475</v>
      </c>
      <c r="AF3192" s="28">
        <f t="shared" si="528"/>
        <v>213.72022298762971</v>
      </c>
      <c r="AG3192" s="28">
        <f t="shared" si="528"/>
        <v>0</v>
      </c>
      <c r="AH3192" s="28">
        <f t="shared" si="528"/>
        <v>141.33176325610316</v>
      </c>
      <c r="AI3192" s="28">
        <f t="shared" si="528"/>
        <v>0</v>
      </c>
      <c r="AJ3192" s="28">
        <f t="shared" si="519"/>
        <v>1.2227833738717158</v>
      </c>
      <c r="AK3192" s="28">
        <f t="shared" si="528"/>
        <v>0</v>
      </c>
      <c r="AL3192" s="28">
        <f t="shared" si="468"/>
        <v>52.630073362286396</v>
      </c>
      <c r="AM3192" s="28">
        <f t="shared" si="468"/>
        <v>192.98530592721303</v>
      </c>
      <c r="AQ3192" s="24">
        <f t="shared" si="476"/>
        <v>2062.3974020397391</v>
      </c>
      <c r="AS3192" s="47">
        <f t="shared" si="522"/>
        <v>305.55</v>
      </c>
      <c r="AU3192" s="20">
        <f t="shared" si="474"/>
        <v>2367.9474020397392</v>
      </c>
      <c r="AW3192" s="20">
        <f t="shared" si="456"/>
        <v>-137.1864252513401</v>
      </c>
    </row>
    <row r="3193" spans="1:49" x14ac:dyDescent="0.25">
      <c r="A3193" t="str">
        <f>VLOOKUP($B3193,'Cushing Balance'!$C$2:$E$500,3,TRUE)</f>
        <v>152018</v>
      </c>
      <c r="B3193" s="2">
        <v>43204</v>
      </c>
      <c r="C3193" s="32"/>
      <c r="D3193" s="36">
        <f t="shared" si="504"/>
        <v>391.22830531883011</v>
      </c>
      <c r="E3193" s="28">
        <f t="shared" si="505"/>
        <v>145.03560872406879</v>
      </c>
      <c r="F3193" s="28">
        <f t="shared" si="506"/>
        <v>445.3250689410267</v>
      </c>
      <c r="G3193" s="28"/>
      <c r="H3193" s="28">
        <f t="shared" ref="H3193:R3193" si="532">AVERAGE(H3187:H3192)</f>
        <v>101.42290964986834</v>
      </c>
      <c r="I3193" s="28">
        <f t="shared" si="532"/>
        <v>24.825274919547748</v>
      </c>
      <c r="J3193" s="28">
        <f t="shared" si="532"/>
        <v>322.53056877720411</v>
      </c>
      <c r="K3193" s="28">
        <f t="shared" si="532"/>
        <v>129.53754579003655</v>
      </c>
      <c r="L3193" s="28">
        <f t="shared" si="532"/>
        <v>30.122654875567846</v>
      </c>
      <c r="M3193" s="28">
        <f t="shared" si="463"/>
        <v>239.82650617818371</v>
      </c>
      <c r="N3193" s="28">
        <f t="shared" si="532"/>
        <v>85.052793255973299</v>
      </c>
      <c r="O3193" s="28">
        <f t="shared" si="532"/>
        <v>31.141944904848028</v>
      </c>
      <c r="P3193" s="28">
        <f t="shared" si="532"/>
        <v>181.08393910910306</v>
      </c>
      <c r="Q3193" s="28">
        <f t="shared" si="497"/>
        <v>9.2223439747546312</v>
      </c>
      <c r="R3193" s="28">
        <f t="shared" si="532"/>
        <v>16.509028726501043</v>
      </c>
      <c r="S3193" s="28"/>
      <c r="T3193" s="243">
        <f t="shared" si="465"/>
        <v>-24.119555507514225</v>
      </c>
      <c r="V3193" s="24">
        <f t="shared" si="472"/>
        <v>2152.8644931455142</v>
      </c>
      <c r="X3193" s="5">
        <f t="shared" si="479"/>
        <v>77.899999999999991</v>
      </c>
      <c r="Z3193" s="20">
        <f t="shared" si="473"/>
        <v>2230.7644931455143</v>
      </c>
      <c r="AA3193" s="59">
        <f t="shared" si="455"/>
        <v>43204</v>
      </c>
      <c r="AB3193" s="36">
        <f t="shared" si="528"/>
        <v>134.59168561938628</v>
      </c>
      <c r="AC3193" s="28">
        <f t="shared" si="528"/>
        <v>319.07267896246327</v>
      </c>
      <c r="AD3193" s="28">
        <f t="shared" si="528"/>
        <v>433.96870260225307</v>
      </c>
      <c r="AE3193" s="28">
        <f t="shared" si="528"/>
        <v>572.87414132200206</v>
      </c>
      <c r="AF3193" s="28">
        <f t="shared" si="528"/>
        <v>213.72023287778629</v>
      </c>
      <c r="AG3193" s="28">
        <f t="shared" si="528"/>
        <v>0</v>
      </c>
      <c r="AH3193" s="28">
        <f t="shared" si="528"/>
        <v>141.33173956404536</v>
      </c>
      <c r="AI3193" s="28">
        <f t="shared" si="528"/>
        <v>0</v>
      </c>
      <c r="AJ3193" s="28">
        <f t="shared" si="519"/>
        <v>1.2230062002668125</v>
      </c>
      <c r="AK3193" s="28">
        <f t="shared" si="528"/>
        <v>0</v>
      </c>
      <c r="AL3193" s="28">
        <f t="shared" si="468"/>
        <v>52.63009611733851</v>
      </c>
      <c r="AM3193" s="28">
        <f t="shared" si="468"/>
        <v>192.98530631139437</v>
      </c>
      <c r="AQ3193" s="24">
        <f t="shared" si="476"/>
        <v>2062.3975895769358</v>
      </c>
      <c r="AS3193" s="47">
        <f t="shared" si="522"/>
        <v>305.55</v>
      </c>
      <c r="AU3193" s="20">
        <f t="shared" si="474"/>
        <v>2367.947589576936</v>
      </c>
      <c r="AW3193" s="20">
        <f t="shared" si="456"/>
        <v>-137.18309643142175</v>
      </c>
    </row>
    <row r="3194" spans="1:49" x14ac:dyDescent="0.25">
      <c r="A3194" t="str">
        <f>VLOOKUP($B3194,'Cushing Balance'!$C$2:$E$500,3,TRUE)</f>
        <v>152018</v>
      </c>
      <c r="B3194" s="2">
        <v>43205</v>
      </c>
      <c r="C3194" s="32"/>
      <c r="D3194" s="36">
        <f t="shared" si="504"/>
        <v>391.22812812565252</v>
      </c>
      <c r="E3194" s="28">
        <f t="shared" si="505"/>
        <v>145.0356238468288</v>
      </c>
      <c r="F3194" s="28">
        <f t="shared" si="506"/>
        <v>445.32512395994428</v>
      </c>
      <c r="G3194" s="28"/>
      <c r="H3194" s="28">
        <f t="shared" ref="H3194:R3194" si="533">AVERAGE(H3188:H3193)</f>
        <v>101.4229101703995</v>
      </c>
      <c r="I3194" s="28">
        <f t="shared" si="533"/>
        <v>24.825275431774372</v>
      </c>
      <c r="J3194" s="28">
        <f t="shared" si="533"/>
        <v>322.53056895216446</v>
      </c>
      <c r="K3194" s="28">
        <f t="shared" si="533"/>
        <v>129.53754514921141</v>
      </c>
      <c r="L3194" s="28">
        <f t="shared" si="533"/>
        <v>30.122654855029037</v>
      </c>
      <c r="M3194" s="28">
        <f t="shared" si="463"/>
        <v>239.83044380312279</v>
      </c>
      <c r="N3194" s="28">
        <f t="shared" si="533"/>
        <v>85.052794764094628</v>
      </c>
      <c r="O3194" s="28">
        <f t="shared" si="533"/>
        <v>31.141946159829732</v>
      </c>
      <c r="P3194" s="28">
        <f t="shared" si="533"/>
        <v>181.08393834557521</v>
      </c>
      <c r="Q3194" s="28">
        <f t="shared" si="497"/>
        <v>9.2223439510315561</v>
      </c>
      <c r="R3194" s="28">
        <f t="shared" si="533"/>
        <v>16.509029311653531</v>
      </c>
      <c r="S3194" s="28"/>
      <c r="T3194" s="243">
        <f t="shared" si="465"/>
        <v>-24.119559738304012</v>
      </c>
      <c r="V3194" s="24">
        <f t="shared" si="472"/>
        <v>2152.8683268263117</v>
      </c>
      <c r="X3194" s="5">
        <f t="shared" si="479"/>
        <v>77.899999999999991</v>
      </c>
      <c r="Z3194" s="20">
        <f t="shared" si="473"/>
        <v>2230.7683268263117</v>
      </c>
      <c r="AA3194" s="59">
        <f t="shared" si="455"/>
        <v>43205</v>
      </c>
      <c r="AB3194" s="36">
        <f t="shared" si="528"/>
        <v>134.59169491163294</v>
      </c>
      <c r="AC3194" s="28">
        <f t="shared" si="528"/>
        <v>319.07265356395004</v>
      </c>
      <c r="AD3194" s="28">
        <f t="shared" si="528"/>
        <v>433.96870825652132</v>
      </c>
      <c r="AE3194" s="28">
        <f t="shared" si="528"/>
        <v>572.87414156245325</v>
      </c>
      <c r="AF3194" s="28">
        <f t="shared" si="528"/>
        <v>213.72023047373074</v>
      </c>
      <c r="AG3194" s="28">
        <f t="shared" si="528"/>
        <v>0</v>
      </c>
      <c r="AH3194" s="28">
        <f t="shared" si="528"/>
        <v>141.33171765301631</v>
      </c>
      <c r="AI3194" s="28">
        <f t="shared" si="528"/>
        <v>0</v>
      </c>
      <c r="AJ3194" s="28">
        <f t="shared" si="519"/>
        <v>1.2232639552132767</v>
      </c>
      <c r="AK3194" s="28">
        <f t="shared" si="528"/>
        <v>0</v>
      </c>
      <c r="AL3194" s="28">
        <f t="shared" si="468"/>
        <v>52.630094982438621</v>
      </c>
      <c r="AM3194" s="28">
        <f t="shared" si="468"/>
        <v>192.9853032817924</v>
      </c>
      <c r="AQ3194" s="24">
        <f t="shared" si="476"/>
        <v>2062.3978086407487</v>
      </c>
      <c r="AS3194" s="47">
        <f t="shared" si="522"/>
        <v>305.55</v>
      </c>
      <c r="AU3194" s="20">
        <f t="shared" si="474"/>
        <v>2367.9478086407489</v>
      </c>
      <c r="AW3194" s="20">
        <f t="shared" si="456"/>
        <v>-137.17948181443717</v>
      </c>
    </row>
    <row r="3195" spans="1:49" x14ac:dyDescent="0.25">
      <c r="A3195" t="str">
        <f>VLOOKUP($B3195,'Cushing Balance'!$C$2:$E$500,3,TRUE)</f>
        <v>152018</v>
      </c>
      <c r="B3195" s="2">
        <v>43206</v>
      </c>
      <c r="C3195" s="32"/>
      <c r="D3195" s="36">
        <f t="shared" si="504"/>
        <v>391.22792922641133</v>
      </c>
      <c r="E3195" s="28">
        <f t="shared" si="505"/>
        <v>145.03562212493472</v>
      </c>
      <c r="F3195" s="28">
        <f t="shared" si="506"/>
        <v>445.32516341522779</v>
      </c>
      <c r="G3195" s="28"/>
      <c r="H3195" s="28">
        <f t="shared" ref="H3195:R3195" si="534">AVERAGE(H3189:H3194)</f>
        <v>101.42290965193881</v>
      </c>
      <c r="I3195" s="28">
        <f t="shared" si="534"/>
        <v>24.825274528942629</v>
      </c>
      <c r="J3195" s="28">
        <f t="shared" si="534"/>
        <v>322.5305691841757</v>
      </c>
      <c r="K3195" s="28">
        <f t="shared" si="534"/>
        <v>129.53754844286107</v>
      </c>
      <c r="L3195" s="28">
        <f t="shared" si="534"/>
        <v>30.122654845198245</v>
      </c>
      <c r="M3195" s="28">
        <f t="shared" si="463"/>
        <v>239.83405019986597</v>
      </c>
      <c r="N3195" s="28">
        <f t="shared" si="534"/>
        <v>85.052794744463469</v>
      </c>
      <c r="O3195" s="28">
        <f t="shared" si="534"/>
        <v>31.141945734748031</v>
      </c>
      <c r="P3195" s="28">
        <f t="shared" si="534"/>
        <v>181.08394063241136</v>
      </c>
      <c r="Q3195" s="28">
        <f t="shared" si="497"/>
        <v>9.222343984096808</v>
      </c>
      <c r="R3195" s="28">
        <f t="shared" si="534"/>
        <v>16.509028044013029</v>
      </c>
      <c r="S3195" s="28"/>
      <c r="T3195" s="243">
        <f t="shared" ref="T3195:T3258" si="535">AVERAGE(T3187:T3194)</f>
        <v>-24.119550539497894</v>
      </c>
      <c r="V3195" s="24">
        <f t="shared" si="472"/>
        <v>2152.8717747592891</v>
      </c>
      <c r="X3195" s="5">
        <f t="shared" si="479"/>
        <v>77.899999999999991</v>
      </c>
      <c r="Z3195" s="20">
        <f t="shared" si="473"/>
        <v>2230.7717747592892</v>
      </c>
      <c r="AA3195" s="59">
        <f t="shared" si="455"/>
        <v>43206</v>
      </c>
      <c r="AB3195" s="36">
        <f t="shared" si="528"/>
        <v>134.59170779288743</v>
      </c>
      <c r="AC3195" s="28">
        <f t="shared" si="528"/>
        <v>319.07266193346084</v>
      </c>
      <c r="AD3195" s="28">
        <f t="shared" si="528"/>
        <v>433.96870544995528</v>
      </c>
      <c r="AE3195" s="28">
        <f t="shared" si="528"/>
        <v>572.87414010230339</v>
      </c>
      <c r="AF3195" s="28">
        <f t="shared" si="528"/>
        <v>213.72022263440289</v>
      </c>
      <c r="AG3195" s="28">
        <f t="shared" si="528"/>
        <v>0</v>
      </c>
      <c r="AH3195" s="28">
        <f t="shared" si="528"/>
        <v>141.3317129612029</v>
      </c>
      <c r="AI3195" s="28">
        <f t="shared" si="528"/>
        <v>0</v>
      </c>
      <c r="AJ3195" s="28">
        <f t="shared" si="519"/>
        <v>1.2234674491597668</v>
      </c>
      <c r="AK3195" s="28">
        <f t="shared" si="528"/>
        <v>0</v>
      </c>
      <c r="AL3195" s="28">
        <f t="shared" si="468"/>
        <v>52.630082018983479</v>
      </c>
      <c r="AM3195" s="28">
        <f t="shared" si="468"/>
        <v>192.98530065633526</v>
      </c>
      <c r="AQ3195" s="24">
        <f t="shared" si="476"/>
        <v>2062.3980009986913</v>
      </c>
      <c r="AS3195" s="47">
        <f t="shared" si="522"/>
        <v>305.55</v>
      </c>
      <c r="AU3195" s="20">
        <f t="shared" si="474"/>
        <v>2367.9480009986914</v>
      </c>
      <c r="AW3195" s="20">
        <f t="shared" si="456"/>
        <v>-137.17622623940224</v>
      </c>
    </row>
    <row r="3196" spans="1:49" x14ac:dyDescent="0.25">
      <c r="A3196" t="str">
        <f>VLOOKUP($B3196,'Cushing Balance'!$C$2:$E$500,3,TRUE)</f>
        <v>152018</v>
      </c>
      <c r="B3196" s="2">
        <v>43207</v>
      </c>
      <c r="C3196" s="32"/>
      <c r="D3196" s="36">
        <f t="shared" si="504"/>
        <v>391.22782063207148</v>
      </c>
      <c r="E3196" s="28">
        <f t="shared" si="505"/>
        <v>145.03561178195591</v>
      </c>
      <c r="F3196" s="28">
        <f t="shared" si="506"/>
        <v>445.32517201224636</v>
      </c>
      <c r="G3196" s="28"/>
      <c r="H3196" s="28">
        <f t="shared" ref="H3196:R3196" si="536">AVERAGE(H3190:H3195)</f>
        <v>101.42290908007885</v>
      </c>
      <c r="I3196" s="28">
        <f t="shared" si="536"/>
        <v>24.825273749429243</v>
      </c>
      <c r="J3196" s="28">
        <f t="shared" si="536"/>
        <v>322.53056922298606</v>
      </c>
      <c r="K3196" s="28">
        <f t="shared" si="536"/>
        <v>129.53755060706112</v>
      </c>
      <c r="L3196" s="28">
        <f t="shared" si="536"/>
        <v>30.122654851446697</v>
      </c>
      <c r="M3196" s="28">
        <f t="shared" si="463"/>
        <v>239.83607755264737</v>
      </c>
      <c r="N3196" s="28">
        <f t="shared" si="536"/>
        <v>85.052794062086093</v>
      </c>
      <c r="O3196" s="28">
        <f t="shared" si="536"/>
        <v>31.14194487978914</v>
      </c>
      <c r="P3196" s="28">
        <f t="shared" si="536"/>
        <v>181.08394227864858</v>
      </c>
      <c r="Q3196" s="28">
        <f t="shared" si="497"/>
        <v>9.2223440172349758</v>
      </c>
      <c r="R3196" s="28">
        <f t="shared" si="536"/>
        <v>16.509027032430549</v>
      </c>
      <c r="S3196" s="28"/>
      <c r="T3196" s="243">
        <f t="shared" si="535"/>
        <v>-24.119536342517286</v>
      </c>
      <c r="V3196" s="24">
        <f t="shared" si="472"/>
        <v>2152.8736917601127</v>
      </c>
      <c r="X3196" s="5">
        <f t="shared" si="479"/>
        <v>77.899999999999991</v>
      </c>
      <c r="Z3196" s="20">
        <f t="shared" si="473"/>
        <v>2230.7736917601128</v>
      </c>
      <c r="AA3196" s="59">
        <f t="shared" si="455"/>
        <v>43207</v>
      </c>
      <c r="AB3196" s="36">
        <f t="shared" si="528"/>
        <v>134.59171127344817</v>
      </c>
      <c r="AC3196" s="28">
        <f t="shared" si="528"/>
        <v>319.07268430052653</v>
      </c>
      <c r="AD3196" s="28">
        <f t="shared" si="528"/>
        <v>433.96870024697017</v>
      </c>
      <c r="AE3196" s="28">
        <f t="shared" si="528"/>
        <v>572.87413867383634</v>
      </c>
      <c r="AF3196" s="28">
        <f t="shared" si="528"/>
        <v>213.7202178041899</v>
      </c>
      <c r="AG3196" s="28">
        <f t="shared" si="528"/>
        <v>0</v>
      </c>
      <c r="AH3196" s="28">
        <f t="shared" si="528"/>
        <v>141.3317222207327</v>
      </c>
      <c r="AI3196" s="28">
        <f t="shared" si="528"/>
        <v>0</v>
      </c>
      <c r="AJ3196" s="28">
        <f t="shared" si="519"/>
        <v>1.2236317851321732</v>
      </c>
      <c r="AK3196" s="28">
        <f t="shared" si="528"/>
        <v>0</v>
      </c>
      <c r="AL3196" s="28">
        <f t="shared" si="468"/>
        <v>52.630072361187544</v>
      </c>
      <c r="AM3196" s="28">
        <f t="shared" si="468"/>
        <v>192.98530019761799</v>
      </c>
      <c r="AQ3196" s="24">
        <f t="shared" si="476"/>
        <v>2062.3981788636415</v>
      </c>
      <c r="AS3196" s="47">
        <f t="shared" si="522"/>
        <v>305.55</v>
      </c>
      <c r="AU3196" s="20">
        <f t="shared" si="474"/>
        <v>2367.9481788636417</v>
      </c>
      <c r="AW3196" s="20">
        <f t="shared" si="456"/>
        <v>-137.17448710352892</v>
      </c>
    </row>
    <row r="3197" spans="1:49" x14ac:dyDescent="0.25">
      <c r="A3197" t="str">
        <f>VLOOKUP($B3197,'Cushing Balance'!$C$2:$E$500,3,TRUE)</f>
        <v>152018</v>
      </c>
      <c r="B3197" s="2">
        <v>43208</v>
      </c>
      <c r="C3197" s="32"/>
      <c r="D3197" s="36">
        <f t="shared" si="504"/>
        <v>391.22782052669493</v>
      </c>
      <c r="E3197" s="28">
        <f t="shared" si="505"/>
        <v>145.03560331459713</v>
      </c>
      <c r="F3197" s="28">
        <f t="shared" si="506"/>
        <v>445.32515866310882</v>
      </c>
      <c r="G3197" s="28"/>
      <c r="H3197" s="28">
        <f t="shared" ref="H3197:R3197" si="537">AVERAGE(H3191:H3196)</f>
        <v>101.42290900940958</v>
      </c>
      <c r="I3197" s="28">
        <f t="shared" si="537"/>
        <v>24.825273736988624</v>
      </c>
      <c r="J3197" s="28">
        <f t="shared" si="537"/>
        <v>322.53056912379867</v>
      </c>
      <c r="K3197" s="28">
        <f t="shared" si="537"/>
        <v>129.53755014291676</v>
      </c>
      <c r="L3197" s="28">
        <f t="shared" si="537"/>
        <v>30.12265486038963</v>
      </c>
      <c r="M3197" s="28">
        <f t="shared" si="463"/>
        <v>239.83671394818217</v>
      </c>
      <c r="N3197" s="28">
        <f t="shared" si="537"/>
        <v>85.052793653504864</v>
      </c>
      <c r="O3197" s="28">
        <f t="shared" si="537"/>
        <v>31.14194458403405</v>
      </c>
      <c r="P3197" s="28">
        <f t="shared" si="537"/>
        <v>181.08394209634628</v>
      </c>
      <c r="Q3197" s="28">
        <f t="shared" si="497"/>
        <v>9.2223440186169707</v>
      </c>
      <c r="R3197" s="28">
        <f t="shared" si="537"/>
        <v>16.509027084903373</v>
      </c>
      <c r="S3197" s="28"/>
      <c r="T3197" s="243">
        <f t="shared" si="535"/>
        <v>-24.119529708237884</v>
      </c>
      <c r="V3197" s="24">
        <f t="shared" si="472"/>
        <v>2152.8743047634921</v>
      </c>
      <c r="X3197" s="5">
        <f t="shared" si="479"/>
        <v>77.899999999999991</v>
      </c>
      <c r="Z3197" s="20">
        <f t="shared" si="473"/>
        <v>2230.7743047634922</v>
      </c>
      <c r="AA3197" s="59">
        <f t="shared" si="455"/>
        <v>43208</v>
      </c>
      <c r="AB3197" s="36">
        <f t="shared" si="528"/>
        <v>134.59170757279327</v>
      </c>
      <c r="AC3197" s="28">
        <f t="shared" si="528"/>
        <v>319.07269797918991</v>
      </c>
      <c r="AD3197" s="28">
        <f t="shared" si="528"/>
        <v>433.96869752773216</v>
      </c>
      <c r="AE3197" s="28">
        <f t="shared" si="528"/>
        <v>572.87413833099379</v>
      </c>
      <c r="AF3197" s="28">
        <f t="shared" si="528"/>
        <v>213.72021809223514</v>
      </c>
      <c r="AG3197" s="28">
        <f t="shared" si="528"/>
        <v>0</v>
      </c>
      <c r="AH3197" s="28">
        <f t="shared" si="528"/>
        <v>141.33173230369158</v>
      </c>
      <c r="AI3197" s="28">
        <f t="shared" si="528"/>
        <v>0</v>
      </c>
      <c r="AJ3197" s="28">
        <f t="shared" si="519"/>
        <v>1.2237608706461829</v>
      </c>
      <c r="AK3197" s="28">
        <f t="shared" si="528"/>
        <v>0</v>
      </c>
      <c r="AL3197" s="28">
        <f t="shared" si="468"/>
        <v>52.630071062651034</v>
      </c>
      <c r="AM3197" s="28">
        <f t="shared" si="468"/>
        <v>192.98530126398558</v>
      </c>
      <c r="AQ3197" s="24">
        <f t="shared" si="476"/>
        <v>2062.3983250039187</v>
      </c>
      <c r="AS3197" s="47">
        <f t="shared" si="522"/>
        <v>305.55</v>
      </c>
      <c r="AU3197" s="20">
        <f t="shared" si="474"/>
        <v>2367.9483250039189</v>
      </c>
      <c r="AW3197" s="20">
        <f t="shared" si="456"/>
        <v>-137.17402024042667</v>
      </c>
    </row>
    <row r="3198" spans="1:49" x14ac:dyDescent="0.25">
      <c r="A3198" t="str">
        <f>VLOOKUP($B3198,'Cushing Balance'!$C$2:$E$500,3,TRUE)</f>
        <v>152018</v>
      </c>
      <c r="B3198" s="2">
        <v>43209</v>
      </c>
      <c r="C3198" s="32"/>
      <c r="D3198" s="36">
        <f t="shared" si="504"/>
        <v>391.22789501003933</v>
      </c>
      <c r="E3198" s="28">
        <f t="shared" si="505"/>
        <v>145.03560141577441</v>
      </c>
      <c r="F3198" s="28">
        <f t="shared" si="506"/>
        <v>445.32513949332395</v>
      </c>
      <c r="G3198" s="28"/>
      <c r="H3198" s="28">
        <f t="shared" ref="H3198:R3198" si="538">AVERAGE(H3192:H3197)</f>
        <v>101.4229092810255</v>
      </c>
      <c r="I3198" s="28">
        <f t="shared" si="538"/>
        <v>24.825274157902602</v>
      </c>
      <c r="J3198" s="28">
        <f t="shared" si="538"/>
        <v>322.53056904250059</v>
      </c>
      <c r="K3198" s="28">
        <f t="shared" si="538"/>
        <v>129.53754874002146</v>
      </c>
      <c r="L3198" s="28">
        <f t="shared" si="538"/>
        <v>30.122654861840697</v>
      </c>
      <c r="M3198" s="28">
        <f t="shared" si="463"/>
        <v>239.83544009905498</v>
      </c>
      <c r="N3198" s="28">
        <f t="shared" si="538"/>
        <v>85.052793744429792</v>
      </c>
      <c r="O3198" s="28">
        <f t="shared" si="538"/>
        <v>31.141944855320258</v>
      </c>
      <c r="P3198" s="28">
        <f t="shared" si="538"/>
        <v>181.08394111769783</v>
      </c>
      <c r="Q3198" s="28">
        <f t="shared" si="497"/>
        <v>9.2223440014778522</v>
      </c>
      <c r="R3198" s="28">
        <f t="shared" si="538"/>
        <v>16.509027660652293</v>
      </c>
      <c r="S3198" s="28"/>
      <c r="T3198" s="243">
        <f t="shared" si="535"/>
        <v>-24.119533522008705</v>
      </c>
      <c r="V3198" s="24">
        <f t="shared" si="472"/>
        <v>2152.8730834810617</v>
      </c>
      <c r="X3198" s="5">
        <f t="shared" si="479"/>
        <v>77.899999999999991</v>
      </c>
      <c r="Z3198" s="20">
        <f t="shared" si="473"/>
        <v>2230.7730834810618</v>
      </c>
      <c r="AA3198" s="59">
        <f t="shared" si="455"/>
        <v>43209</v>
      </c>
      <c r="AB3198" s="36">
        <f t="shared" si="528"/>
        <v>134.59170272095551</v>
      </c>
      <c r="AC3198" s="28">
        <f t="shared" si="528"/>
        <v>319.07269600502144</v>
      </c>
      <c r="AD3198" s="28">
        <f t="shared" si="528"/>
        <v>433.96869826951564</v>
      </c>
      <c r="AE3198" s="28">
        <f t="shared" si="528"/>
        <v>572.87413885006288</v>
      </c>
      <c r="AF3198" s="28">
        <f t="shared" si="528"/>
        <v>213.72022124623314</v>
      </c>
      <c r="AG3198" s="28">
        <f t="shared" si="528"/>
        <v>0</v>
      </c>
      <c r="AH3198" s="28">
        <f t="shared" si="528"/>
        <v>141.33173526944748</v>
      </c>
      <c r="AI3198" s="28">
        <f t="shared" si="528"/>
        <v>0</v>
      </c>
      <c r="AJ3198" s="28">
        <f t="shared" si="519"/>
        <v>1.2238458547465387</v>
      </c>
      <c r="AK3198" s="28">
        <f t="shared" si="528"/>
        <v>0</v>
      </c>
      <c r="AL3198" s="28">
        <f t="shared" si="468"/>
        <v>52.630075885420339</v>
      </c>
      <c r="AM3198" s="28">
        <f t="shared" si="468"/>
        <v>192.98530248675345</v>
      </c>
      <c r="AQ3198" s="24">
        <f t="shared" si="476"/>
        <v>2062.3984165881566</v>
      </c>
      <c r="AS3198" s="47">
        <f t="shared" si="522"/>
        <v>305.55</v>
      </c>
      <c r="AU3198" s="20">
        <f t="shared" si="474"/>
        <v>2367.9484165881568</v>
      </c>
      <c r="AW3198" s="20">
        <f t="shared" si="456"/>
        <v>-137.17533310709496</v>
      </c>
    </row>
    <row r="3199" spans="1:49" x14ac:dyDescent="0.25">
      <c r="A3199" t="str">
        <f>VLOOKUP($B3199,'Cushing Balance'!$C$2:$E$500,3,TRUE)</f>
        <v>152018</v>
      </c>
      <c r="B3199" s="2">
        <v>43210</v>
      </c>
      <c r="C3199" s="32"/>
      <c r="D3199" s="36">
        <f t="shared" si="504"/>
        <v>391.22797789362426</v>
      </c>
      <c r="E3199" s="28">
        <f t="shared" si="505"/>
        <v>145.03560421686166</v>
      </c>
      <c r="F3199" s="28">
        <f t="shared" si="506"/>
        <v>445.32512708380557</v>
      </c>
      <c r="G3199" s="28"/>
      <c r="H3199" s="28">
        <f t="shared" ref="H3199:R3199" si="539">AVERAGE(H3193:H3198)</f>
        <v>101.42290947378676</v>
      </c>
      <c r="I3199" s="28">
        <f t="shared" si="539"/>
        <v>24.825274420764202</v>
      </c>
      <c r="J3199" s="28">
        <f t="shared" si="539"/>
        <v>322.53056905047157</v>
      </c>
      <c r="K3199" s="28">
        <f t="shared" si="539"/>
        <v>129.53754814535139</v>
      </c>
      <c r="L3199" s="28">
        <f t="shared" si="539"/>
        <v>30.122654858245355</v>
      </c>
      <c r="M3199" s="28">
        <f t="shared" si="463"/>
        <v>239.83342687509241</v>
      </c>
      <c r="N3199" s="28">
        <f t="shared" si="539"/>
        <v>85.052794037425357</v>
      </c>
      <c r="O3199" s="28">
        <f t="shared" si="539"/>
        <v>31.141945186428202</v>
      </c>
      <c r="P3199" s="28">
        <f t="shared" si="539"/>
        <v>181.08394059663041</v>
      </c>
      <c r="Q3199" s="28">
        <f t="shared" si="497"/>
        <v>9.2223439912021323</v>
      </c>
      <c r="R3199" s="28">
        <f t="shared" si="539"/>
        <v>16.509027976692305</v>
      </c>
      <c r="S3199" s="28"/>
      <c r="T3199" s="243">
        <f t="shared" si="535"/>
        <v>-24.119540311602645</v>
      </c>
      <c r="V3199" s="24">
        <f t="shared" si="472"/>
        <v>2152.871143806382</v>
      </c>
      <c r="X3199" s="5">
        <f t="shared" si="479"/>
        <v>77.899999999999991</v>
      </c>
      <c r="Z3199" s="20">
        <f t="shared" si="473"/>
        <v>2230.771143806382</v>
      </c>
      <c r="AA3199" s="59">
        <f t="shared" si="455"/>
        <v>43210</v>
      </c>
      <c r="AB3199" s="36">
        <f t="shared" si="528"/>
        <v>134.59170055645606</v>
      </c>
      <c r="AC3199" s="28">
        <f t="shared" si="528"/>
        <v>319.0726861401526</v>
      </c>
      <c r="AD3199" s="28">
        <f t="shared" si="528"/>
        <v>433.96870047017194</v>
      </c>
      <c r="AE3199" s="28">
        <f t="shared" si="528"/>
        <v>572.87413954221245</v>
      </c>
      <c r="AF3199" s="28">
        <f t="shared" si="528"/>
        <v>213.72022373088683</v>
      </c>
      <c r="AG3199" s="28">
        <f t="shared" si="528"/>
        <v>0</v>
      </c>
      <c r="AH3199" s="28">
        <f t="shared" si="528"/>
        <v>141.33173188974851</v>
      </c>
      <c r="AI3199" s="28">
        <f t="shared" si="528"/>
        <v>0</v>
      </c>
      <c r="AJ3199" s="28">
        <f t="shared" si="519"/>
        <v>1.2238643764519488</v>
      </c>
      <c r="AK3199" s="28">
        <f t="shared" si="528"/>
        <v>0</v>
      </c>
      <c r="AL3199" s="28">
        <f t="shared" si="468"/>
        <v>52.630080827186568</v>
      </c>
      <c r="AM3199" s="28">
        <f t="shared" si="468"/>
        <v>192.98530287501313</v>
      </c>
      <c r="AQ3199" s="24">
        <f t="shared" si="476"/>
        <v>2062.3984304082801</v>
      </c>
      <c r="AS3199" s="47">
        <f t="shared" si="522"/>
        <v>305.55</v>
      </c>
      <c r="AU3199" s="20">
        <f t="shared" si="474"/>
        <v>2367.9484304082803</v>
      </c>
      <c r="AW3199" s="20">
        <f t="shared" si="456"/>
        <v>-137.17728660189823</v>
      </c>
    </row>
    <row r="3200" spans="1:49" x14ac:dyDescent="0.25">
      <c r="A3200" t="str">
        <f>VLOOKUP($B3200,'Cushing Balance'!$C$2:$E$500,3,TRUE)</f>
        <v>162018</v>
      </c>
      <c r="B3200" s="2">
        <v>43211</v>
      </c>
      <c r="C3200" s="32"/>
      <c r="D3200" s="36">
        <f t="shared" si="504"/>
        <v>391.22800928415802</v>
      </c>
      <c r="E3200" s="28">
        <f t="shared" si="505"/>
        <v>145.03560768674794</v>
      </c>
      <c r="F3200" s="28">
        <f t="shared" si="506"/>
        <v>445.3251263727858</v>
      </c>
      <c r="G3200" s="28"/>
      <c r="H3200" s="28">
        <f t="shared" ref="H3200:R3200" si="540">AVERAGE(H3194:H3199)</f>
        <v>101.42290944443982</v>
      </c>
      <c r="I3200" s="28">
        <f t="shared" si="540"/>
        <v>24.825274337633612</v>
      </c>
      <c r="J3200" s="28">
        <f t="shared" si="540"/>
        <v>322.53056909601611</v>
      </c>
      <c r="K3200" s="28">
        <f t="shared" si="540"/>
        <v>129.53754853790386</v>
      </c>
      <c r="L3200" s="28">
        <f t="shared" si="540"/>
        <v>30.122654855358274</v>
      </c>
      <c r="M3200" s="28">
        <f t="shared" si="463"/>
        <v>239.83151657599652</v>
      </c>
      <c r="N3200" s="28">
        <f t="shared" si="540"/>
        <v>85.052794167667372</v>
      </c>
      <c r="O3200" s="28">
        <f t="shared" si="540"/>
        <v>31.141945233358239</v>
      </c>
      <c r="P3200" s="28">
        <f t="shared" si="540"/>
        <v>181.08394084455162</v>
      </c>
      <c r="Q3200" s="28">
        <f t="shared" si="497"/>
        <v>9.2223439939433813</v>
      </c>
      <c r="R3200" s="28">
        <f t="shared" si="540"/>
        <v>16.509027851724181</v>
      </c>
      <c r="S3200" s="28"/>
      <c r="T3200" s="243">
        <f t="shared" si="535"/>
        <v>-24.119543896606881</v>
      </c>
      <c r="V3200" s="24">
        <f t="shared" si="472"/>
        <v>2152.8692682822848</v>
      </c>
      <c r="X3200" s="5">
        <f t="shared" si="479"/>
        <v>77.899999999999991</v>
      </c>
      <c r="Z3200" s="20">
        <f t="shared" si="473"/>
        <v>2230.7692682822849</v>
      </c>
      <c r="AA3200" s="59">
        <f t="shared" si="455"/>
        <v>43211</v>
      </c>
      <c r="AB3200" s="36">
        <f t="shared" si="528"/>
        <v>134.59170149250852</v>
      </c>
      <c r="AC3200" s="28">
        <f t="shared" si="528"/>
        <v>319.07267984068068</v>
      </c>
      <c r="AD3200" s="28">
        <f t="shared" si="528"/>
        <v>433.96870183187423</v>
      </c>
      <c r="AE3200" s="28">
        <f t="shared" si="528"/>
        <v>572.87413976912353</v>
      </c>
      <c r="AF3200" s="28">
        <f t="shared" si="528"/>
        <v>213.72022383706641</v>
      </c>
      <c r="AG3200" s="28">
        <f t="shared" si="528"/>
        <v>0</v>
      </c>
      <c r="AH3200" s="28">
        <f t="shared" si="528"/>
        <v>141.33172740884069</v>
      </c>
      <c r="AI3200" s="28">
        <f t="shared" si="528"/>
        <v>0</v>
      </c>
      <c r="AJ3200" s="28">
        <f t="shared" si="519"/>
        <v>1.2238320259318705</v>
      </c>
      <c r="AK3200" s="28">
        <f t="shared" si="528"/>
        <v>0</v>
      </c>
      <c r="AL3200" s="28">
        <f t="shared" si="468"/>
        <v>52.630081893600881</v>
      </c>
      <c r="AM3200" s="28">
        <f t="shared" si="468"/>
        <v>192.98530243898458</v>
      </c>
      <c r="AQ3200" s="24">
        <f t="shared" si="476"/>
        <v>2062.3983905386112</v>
      </c>
      <c r="AS3200" s="47">
        <f t="shared" si="522"/>
        <v>305.55</v>
      </c>
      <c r="AU3200" s="20">
        <f t="shared" si="474"/>
        <v>2367.9483905386114</v>
      </c>
      <c r="AW3200" s="20">
        <f t="shared" si="456"/>
        <v>-137.17912225632654</v>
      </c>
    </row>
    <row r="3201" spans="1:49" x14ac:dyDescent="0.25">
      <c r="A3201" t="str">
        <f>VLOOKUP($B3201,'Cushing Balance'!$C$2:$E$500,3,TRUE)</f>
        <v>162018</v>
      </c>
      <c r="B3201" s="2">
        <v>43212</v>
      </c>
      <c r="C3201" s="32"/>
      <c r="D3201" s="36">
        <f t="shared" si="504"/>
        <v>391.22798575218525</v>
      </c>
      <c r="E3201" s="28">
        <f t="shared" si="505"/>
        <v>145.03561038897115</v>
      </c>
      <c r="F3201" s="28">
        <f t="shared" si="506"/>
        <v>445.32513499268367</v>
      </c>
      <c r="G3201" s="28"/>
      <c r="H3201" s="28">
        <f t="shared" ref="H3201:R3201" si="541">AVERAGE(H3195:H3200)</f>
        <v>101.42290932344656</v>
      </c>
      <c r="I3201" s="28">
        <f t="shared" si="541"/>
        <v>24.825274155276816</v>
      </c>
      <c r="J3201" s="28">
        <f t="shared" si="541"/>
        <v>322.53056911999141</v>
      </c>
      <c r="K3201" s="28">
        <f t="shared" si="541"/>
        <v>129.53754910268594</v>
      </c>
      <c r="L3201" s="28">
        <f t="shared" si="541"/>
        <v>30.122654855413149</v>
      </c>
      <c r="M3201" s="28">
        <f t="shared" si="463"/>
        <v>239.83023499654061</v>
      </c>
      <c r="N3201" s="28">
        <f t="shared" si="541"/>
        <v>85.052794068262827</v>
      </c>
      <c r="O3201" s="28">
        <f t="shared" si="541"/>
        <v>31.141945078946321</v>
      </c>
      <c r="P3201" s="28">
        <f t="shared" si="541"/>
        <v>181.08394126104767</v>
      </c>
      <c r="Q3201" s="28">
        <f t="shared" si="497"/>
        <v>9.2223440010953528</v>
      </c>
      <c r="R3201" s="28">
        <f t="shared" si="541"/>
        <v>16.509027608402622</v>
      </c>
      <c r="S3201" s="28"/>
      <c r="T3201" s="243">
        <f t="shared" si="535"/>
        <v>-24.119543695786188</v>
      </c>
      <c r="V3201" s="24">
        <f t="shared" si="472"/>
        <v>2152.8679747049496</v>
      </c>
      <c r="X3201" s="5">
        <f t="shared" si="479"/>
        <v>77.899999999999991</v>
      </c>
      <c r="Z3201" s="20">
        <f t="shared" si="473"/>
        <v>2230.7679747049497</v>
      </c>
      <c r="AA3201" s="59">
        <f t="shared" si="455"/>
        <v>43212</v>
      </c>
      <c r="AB3201" s="36">
        <f t="shared" si="528"/>
        <v>134.59170376009743</v>
      </c>
      <c r="AC3201" s="28">
        <f t="shared" si="528"/>
        <v>319.0726799661403</v>
      </c>
      <c r="AD3201" s="28">
        <f t="shared" si="528"/>
        <v>433.96870172182008</v>
      </c>
      <c r="AE3201" s="28">
        <f t="shared" si="528"/>
        <v>572.87413954728368</v>
      </c>
      <c r="AF3201" s="28">
        <f t="shared" si="528"/>
        <v>213.72022254553502</v>
      </c>
      <c r="AG3201" s="28">
        <f t="shared" si="528"/>
        <v>0</v>
      </c>
      <c r="AH3201" s="28">
        <f t="shared" si="528"/>
        <v>141.3317256723829</v>
      </c>
      <c r="AI3201" s="28">
        <f t="shared" si="528"/>
        <v>0</v>
      </c>
      <c r="AJ3201" s="28">
        <f t="shared" si="519"/>
        <v>1.223762209171984</v>
      </c>
      <c r="AK3201" s="28">
        <f t="shared" si="528"/>
        <v>0</v>
      </c>
      <c r="AL3201" s="28">
        <f t="shared" si="468"/>
        <v>52.630079861638364</v>
      </c>
      <c r="AM3201" s="28">
        <f t="shared" si="468"/>
        <v>192.98530188578317</v>
      </c>
      <c r="AQ3201" s="24">
        <f t="shared" si="476"/>
        <v>2062.3983171698528</v>
      </c>
      <c r="AS3201" s="47">
        <f t="shared" si="522"/>
        <v>305.55</v>
      </c>
      <c r="AU3201" s="20">
        <f t="shared" si="474"/>
        <v>2367.948317169853</v>
      </c>
      <c r="AW3201" s="20">
        <f t="shared" si="456"/>
        <v>-137.18034246490333</v>
      </c>
    </row>
    <row r="3202" spans="1:49" x14ac:dyDescent="0.25">
      <c r="A3202" t="str">
        <f>VLOOKUP($B3202,'Cushing Balance'!$C$2:$E$500,3,TRUE)</f>
        <v>162018</v>
      </c>
      <c r="B3202" s="2">
        <v>43213</v>
      </c>
      <c r="C3202" s="32"/>
      <c r="D3202" s="36">
        <f t="shared" si="504"/>
        <v>391.22794580635463</v>
      </c>
      <c r="E3202" s="28">
        <f t="shared" si="505"/>
        <v>145.03561059708397</v>
      </c>
      <c r="F3202" s="28">
        <f t="shared" si="506"/>
        <v>445.32514324914075</v>
      </c>
      <c r="G3202" s="28"/>
      <c r="H3202" s="28">
        <f t="shared" ref="H3202:R3202" si="542">AVERAGE(H3196:H3201)</f>
        <v>101.42290926869786</v>
      </c>
      <c r="I3202" s="28">
        <f t="shared" si="542"/>
        <v>24.825274092999184</v>
      </c>
      <c r="J3202" s="28">
        <f t="shared" si="542"/>
        <v>322.53056910929405</v>
      </c>
      <c r="K3202" s="28">
        <f t="shared" si="542"/>
        <v>129.53754921265676</v>
      </c>
      <c r="L3202" s="28">
        <f t="shared" si="542"/>
        <v>30.122654857115634</v>
      </c>
      <c r="M3202" s="28">
        <f t="shared" ref="M3202:M3265" si="543">AVERAGE(M3189:M3201)</f>
        <v>239.82983459983356</v>
      </c>
      <c r="N3202" s="28">
        <f t="shared" si="542"/>
        <v>85.052793955562706</v>
      </c>
      <c r="O3202" s="28">
        <f t="shared" si="542"/>
        <v>31.141944969646033</v>
      </c>
      <c r="P3202" s="28">
        <f t="shared" si="542"/>
        <v>181.08394136582038</v>
      </c>
      <c r="Q3202" s="28">
        <f t="shared" si="497"/>
        <v>9.222344003928443</v>
      </c>
      <c r="R3202" s="28">
        <f t="shared" si="542"/>
        <v>16.509027535800886</v>
      </c>
      <c r="S3202" s="28"/>
      <c r="T3202" s="243">
        <f t="shared" si="535"/>
        <v>-24.119542219320184</v>
      </c>
      <c r="V3202" s="24">
        <f t="shared" si="472"/>
        <v>2152.8675426239347</v>
      </c>
      <c r="X3202" s="5">
        <f t="shared" si="479"/>
        <v>77.899999999999991</v>
      </c>
      <c r="Z3202" s="20">
        <f t="shared" si="473"/>
        <v>2230.7675426239348</v>
      </c>
      <c r="AA3202" s="59">
        <f t="shared" ref="AA3202:AA3265" si="544">B3202</f>
        <v>43213</v>
      </c>
      <c r="AB3202" s="36">
        <f t="shared" si="528"/>
        <v>134.59170502416376</v>
      </c>
      <c r="AC3202" s="28">
        <f t="shared" si="528"/>
        <v>319.07268373788173</v>
      </c>
      <c r="AD3202" s="28">
        <f t="shared" si="528"/>
        <v>433.96870078829136</v>
      </c>
      <c r="AE3202" s="28">
        <f t="shared" si="528"/>
        <v>572.87413925940223</v>
      </c>
      <c r="AF3202" s="28">
        <f t="shared" si="528"/>
        <v>213.72022141293564</v>
      </c>
      <c r="AG3202" s="28">
        <f t="shared" si="528"/>
        <v>0</v>
      </c>
      <c r="AH3202" s="28">
        <f t="shared" si="528"/>
        <v>141.3317268180067</v>
      </c>
      <c r="AI3202" s="28">
        <f t="shared" si="528"/>
        <v>0</v>
      </c>
      <c r="AJ3202" s="28">
        <f t="shared" si="519"/>
        <v>1.2236617701581407</v>
      </c>
      <c r="AK3202" s="28">
        <f t="shared" si="528"/>
        <v>0</v>
      </c>
      <c r="AL3202" s="28">
        <f t="shared" si="468"/>
        <v>52.630077701524037</v>
      </c>
      <c r="AM3202" s="28">
        <f t="shared" si="468"/>
        <v>192.9853016863533</v>
      </c>
      <c r="AQ3202" s="24">
        <f t="shared" si="476"/>
        <v>2062.3982181987167</v>
      </c>
      <c r="AS3202" s="47">
        <f t="shared" si="522"/>
        <v>305.55</v>
      </c>
      <c r="AU3202" s="20">
        <f t="shared" si="474"/>
        <v>2367.9482181987169</v>
      </c>
      <c r="AW3202" s="20">
        <f t="shared" ref="AW3202:AW3265" si="545">Z3202-AU3202+AY3202</f>
        <v>-137.18067557478207</v>
      </c>
    </row>
    <row r="3203" spans="1:49" x14ac:dyDescent="0.25">
      <c r="A3203" t="str">
        <f>VLOOKUP($B3203,'Cushing Balance'!$C$2:$E$500,3,TRUE)</f>
        <v>162018</v>
      </c>
      <c r="B3203" s="2">
        <v>43214</v>
      </c>
      <c r="C3203" s="32"/>
      <c r="D3203" s="36">
        <f t="shared" si="504"/>
        <v>391.22792301644239</v>
      </c>
      <c r="E3203" s="28">
        <f t="shared" si="505"/>
        <v>145.03560894086584</v>
      </c>
      <c r="F3203" s="28">
        <f t="shared" si="506"/>
        <v>445.32514566029027</v>
      </c>
      <c r="G3203" s="28"/>
      <c r="H3203" s="28">
        <f t="shared" ref="H3203:R3203" si="546">AVERAGE(H3197:H3202)</f>
        <v>101.42290930013435</v>
      </c>
      <c r="I3203" s="28">
        <f t="shared" si="546"/>
        <v>24.825274150260839</v>
      </c>
      <c r="J3203" s="28">
        <f t="shared" si="546"/>
        <v>322.53056909034541</v>
      </c>
      <c r="K3203" s="28">
        <f t="shared" si="546"/>
        <v>129.53754898025602</v>
      </c>
      <c r="L3203" s="28">
        <f t="shared" si="546"/>
        <v>30.122654858060457</v>
      </c>
      <c r="M3203" s="28">
        <f t="shared" si="543"/>
        <v>239.83014010307048</v>
      </c>
      <c r="N3203" s="28">
        <f t="shared" si="546"/>
        <v>85.052793937808829</v>
      </c>
      <c r="O3203" s="28">
        <f t="shared" si="546"/>
        <v>31.141944984622185</v>
      </c>
      <c r="P3203" s="28">
        <f t="shared" si="546"/>
        <v>181.08394121368238</v>
      </c>
      <c r="Q3203" s="28">
        <f t="shared" si="497"/>
        <v>9.2223440017106881</v>
      </c>
      <c r="R3203" s="28">
        <f t="shared" si="546"/>
        <v>16.509027619695942</v>
      </c>
      <c r="S3203" s="28"/>
      <c r="T3203" s="243">
        <f t="shared" si="535"/>
        <v>-24.119540029447208</v>
      </c>
      <c r="V3203" s="24">
        <f t="shared" si="472"/>
        <v>2152.8678258572463</v>
      </c>
      <c r="X3203" s="5">
        <f t="shared" si="479"/>
        <v>77.899999999999991</v>
      </c>
      <c r="Z3203" s="20">
        <f t="shared" si="473"/>
        <v>2230.7678258572464</v>
      </c>
      <c r="AA3203" s="59">
        <f t="shared" si="544"/>
        <v>43214</v>
      </c>
      <c r="AB3203" s="36">
        <f t="shared" si="528"/>
        <v>134.59170462863182</v>
      </c>
      <c r="AC3203" s="28">
        <f t="shared" si="528"/>
        <v>319.072686852799</v>
      </c>
      <c r="AD3203" s="28">
        <f t="shared" si="528"/>
        <v>433.96870012233933</v>
      </c>
      <c r="AE3203" s="28">
        <f t="shared" si="528"/>
        <v>572.87413913898774</v>
      </c>
      <c r="AF3203" s="28">
        <f t="shared" si="528"/>
        <v>213.72022123844027</v>
      </c>
      <c r="AG3203" s="28">
        <f t="shared" si="528"/>
        <v>0</v>
      </c>
      <c r="AH3203" s="28">
        <f t="shared" si="528"/>
        <v>141.33172879755008</v>
      </c>
      <c r="AI3203" s="28">
        <f t="shared" si="528"/>
        <v>0</v>
      </c>
      <c r="AJ3203" s="28">
        <f t="shared" si="519"/>
        <v>1.2235567076381675</v>
      </c>
      <c r="AK3203" s="28">
        <f t="shared" si="528"/>
        <v>0</v>
      </c>
      <c r="AL3203" s="28">
        <f t="shared" si="468"/>
        <v>52.630077084744109</v>
      </c>
      <c r="AM3203" s="28">
        <f t="shared" si="468"/>
        <v>192.98530183349871</v>
      </c>
      <c r="AQ3203" s="24">
        <f t="shared" si="476"/>
        <v>2062.398116404629</v>
      </c>
      <c r="AS3203" s="47">
        <f t="shared" si="522"/>
        <v>305.55</v>
      </c>
      <c r="AU3203" s="20">
        <f t="shared" si="474"/>
        <v>2367.9481164046292</v>
      </c>
      <c r="AW3203" s="20">
        <f t="shared" si="545"/>
        <v>-137.18029054738281</v>
      </c>
    </row>
    <row r="3204" spans="1:49" x14ac:dyDescent="0.25">
      <c r="A3204" t="str">
        <f>VLOOKUP($B3204,'Cushing Balance'!$C$2:$E$500,3,TRUE)</f>
        <v>162018</v>
      </c>
      <c r="B3204" s="2">
        <v>43215</v>
      </c>
      <c r="C3204" s="32"/>
      <c r="D3204" s="36">
        <f t="shared" si="504"/>
        <v>391.22792224019628</v>
      </c>
      <c r="E3204" s="28">
        <f t="shared" si="505"/>
        <v>145.03560729285724</v>
      </c>
      <c r="F3204" s="28">
        <f t="shared" si="506"/>
        <v>445.32514344092311</v>
      </c>
      <c r="G3204" s="28"/>
      <c r="H3204" s="28">
        <f t="shared" ref="H3204:R3204" si="547">AVERAGE(H3198:H3203)</f>
        <v>101.42290934858848</v>
      </c>
      <c r="I3204" s="28">
        <f t="shared" si="547"/>
        <v>24.825274219139544</v>
      </c>
      <c r="J3204" s="28">
        <f t="shared" si="547"/>
        <v>322.53056908476987</v>
      </c>
      <c r="K3204" s="28">
        <f t="shared" si="547"/>
        <v>129.53754878647925</v>
      </c>
      <c r="L3204" s="28">
        <f t="shared" si="547"/>
        <v>30.122654857672263</v>
      </c>
      <c r="M3204" s="28">
        <f t="shared" si="543"/>
        <v>239.83072648893565</v>
      </c>
      <c r="N3204" s="28">
        <f t="shared" si="547"/>
        <v>85.052793985192821</v>
      </c>
      <c r="O3204" s="28">
        <f t="shared" si="547"/>
        <v>31.14194505138687</v>
      </c>
      <c r="P3204" s="28">
        <f t="shared" si="547"/>
        <v>181.08394106657173</v>
      </c>
      <c r="Q3204" s="28">
        <f t="shared" si="497"/>
        <v>9.2223439988929741</v>
      </c>
      <c r="R3204" s="28">
        <f t="shared" si="547"/>
        <v>16.509027708828039</v>
      </c>
      <c r="S3204" s="28"/>
      <c r="T3204" s="243">
        <f t="shared" si="535"/>
        <v>-24.119538715690872</v>
      </c>
      <c r="V3204" s="24">
        <f t="shared" si="472"/>
        <v>2152.8684075704341</v>
      </c>
      <c r="X3204" s="5">
        <f t="shared" si="479"/>
        <v>77.899999999999991</v>
      </c>
      <c r="Z3204" s="20">
        <f t="shared" si="473"/>
        <v>2230.7684075704342</v>
      </c>
      <c r="AA3204" s="59">
        <f t="shared" si="544"/>
        <v>43215</v>
      </c>
      <c r="AB3204" s="36">
        <f t="shared" si="528"/>
        <v>134.59170367937233</v>
      </c>
      <c r="AC3204" s="28">
        <f t="shared" si="528"/>
        <v>319.0726872174094</v>
      </c>
      <c r="AD3204" s="28">
        <f t="shared" si="528"/>
        <v>433.96870010453495</v>
      </c>
      <c r="AE3204" s="28">
        <f t="shared" si="528"/>
        <v>572.87413920543793</v>
      </c>
      <c r="AF3204" s="28">
        <f t="shared" si="528"/>
        <v>213.72022172904749</v>
      </c>
      <c r="AG3204" s="28">
        <f t="shared" si="528"/>
        <v>0</v>
      </c>
      <c r="AH3204" s="28">
        <f t="shared" si="528"/>
        <v>141.33172973709543</v>
      </c>
      <c r="AI3204" s="28">
        <f t="shared" si="528"/>
        <v>0</v>
      </c>
      <c r="AJ3204" s="28">
        <f t="shared" si="519"/>
        <v>1.2234812234434878</v>
      </c>
      <c r="AK3204" s="28">
        <f t="shared" si="528"/>
        <v>0</v>
      </c>
      <c r="AL3204" s="28">
        <f t="shared" si="468"/>
        <v>52.630077759537905</v>
      </c>
      <c r="AM3204" s="28">
        <f t="shared" si="468"/>
        <v>192.98530206719599</v>
      </c>
      <c r="AQ3204" s="24">
        <f t="shared" si="476"/>
        <v>2062.3980427230749</v>
      </c>
      <c r="AS3204" s="47">
        <f t="shared" si="522"/>
        <v>305.55</v>
      </c>
      <c r="AU3204" s="20">
        <f t="shared" si="474"/>
        <v>2367.9480427230751</v>
      </c>
      <c r="AW3204" s="20">
        <f t="shared" si="545"/>
        <v>-137.17963515264091</v>
      </c>
    </row>
    <row r="3205" spans="1:49" x14ac:dyDescent="0.25">
      <c r="A3205" t="str">
        <f>VLOOKUP($B3205,'Cushing Balance'!$C$2:$E$500,3,TRUE)</f>
        <v>162018</v>
      </c>
      <c r="B3205" s="2">
        <v>43216</v>
      </c>
      <c r="C3205" s="32"/>
      <c r="D3205" s="36">
        <f t="shared" si="504"/>
        <v>391.22793494121186</v>
      </c>
      <c r="E3205" s="28">
        <f t="shared" si="505"/>
        <v>145.03560673171992</v>
      </c>
      <c r="F3205" s="28">
        <f t="shared" si="506"/>
        <v>445.32513986950772</v>
      </c>
      <c r="G3205" s="28"/>
      <c r="H3205" s="28">
        <f t="shared" ref="H3205:R3205" si="548">AVERAGE(H3199:H3204)</f>
        <v>101.42290935984897</v>
      </c>
      <c r="I3205" s="28">
        <f t="shared" si="548"/>
        <v>24.825274229345698</v>
      </c>
      <c r="J3205" s="28">
        <f t="shared" si="548"/>
        <v>322.5305690918147</v>
      </c>
      <c r="K3205" s="28">
        <f t="shared" si="548"/>
        <v>129.5375487942222</v>
      </c>
      <c r="L3205" s="28">
        <f t="shared" si="548"/>
        <v>30.122654856977523</v>
      </c>
      <c r="M3205" s="28">
        <f t="shared" si="543"/>
        <v>239.83140318217875</v>
      </c>
      <c r="N3205" s="28">
        <f t="shared" si="548"/>
        <v>85.052794025319983</v>
      </c>
      <c r="O3205" s="28">
        <f t="shared" si="548"/>
        <v>31.141945084064645</v>
      </c>
      <c r="P3205" s="28">
        <f t="shared" si="548"/>
        <v>181.08394105805067</v>
      </c>
      <c r="Q3205" s="28">
        <f t="shared" si="497"/>
        <v>9.2223439984621614</v>
      </c>
      <c r="R3205" s="28">
        <f t="shared" si="548"/>
        <v>16.509027716857329</v>
      </c>
      <c r="S3205" s="28"/>
      <c r="T3205" s="243">
        <f t="shared" si="535"/>
        <v>-24.119539012337572</v>
      </c>
      <c r="V3205" s="24">
        <f t="shared" si="472"/>
        <v>2152.8690929395825</v>
      </c>
      <c r="X3205" s="5">
        <f t="shared" si="479"/>
        <v>77.899999999999991</v>
      </c>
      <c r="Z3205" s="20">
        <f t="shared" si="473"/>
        <v>2230.7690929395826</v>
      </c>
      <c r="AA3205" s="59">
        <f t="shared" si="544"/>
        <v>43216</v>
      </c>
      <c r="AB3205" s="36">
        <f t="shared" ref="AB3205:AK3220" si="549">AVERAGE(AB3198:AB3204)</f>
        <v>134.59170312316934</v>
      </c>
      <c r="AC3205" s="28">
        <f t="shared" si="549"/>
        <v>319.07268568001217</v>
      </c>
      <c r="AD3205" s="28">
        <f t="shared" si="549"/>
        <v>433.96870047264963</v>
      </c>
      <c r="AE3205" s="28">
        <f t="shared" si="549"/>
        <v>572.87413933035862</v>
      </c>
      <c r="AF3205" s="28">
        <f t="shared" si="549"/>
        <v>213.72022224859211</v>
      </c>
      <c r="AG3205" s="28">
        <f t="shared" si="549"/>
        <v>0</v>
      </c>
      <c r="AH3205" s="28">
        <f t="shared" si="549"/>
        <v>141.33172937043884</v>
      </c>
      <c r="AI3205" s="28">
        <f t="shared" si="549"/>
        <v>0</v>
      </c>
      <c r="AJ3205" s="28">
        <f t="shared" si="519"/>
        <v>1.2234544710678932</v>
      </c>
      <c r="AK3205" s="28">
        <f t="shared" si="549"/>
        <v>0</v>
      </c>
      <c r="AL3205" s="28">
        <f t="shared" ref="AL3205:AM3268" si="550">AVERAGE(AL3198:AL3204)</f>
        <v>52.630078716236035</v>
      </c>
      <c r="AM3205" s="28">
        <f t="shared" si="550"/>
        <v>192.98530218194034</v>
      </c>
      <c r="AQ3205" s="24">
        <f t="shared" si="476"/>
        <v>2062.3980155944651</v>
      </c>
      <c r="AS3205" s="47">
        <f t="shared" si="522"/>
        <v>305.55</v>
      </c>
      <c r="AU3205" s="20">
        <f t="shared" si="474"/>
        <v>2367.9480155944652</v>
      </c>
      <c r="AW3205" s="20">
        <f t="shared" si="545"/>
        <v>-137.17892265488263</v>
      </c>
    </row>
    <row r="3206" spans="1:49" x14ac:dyDescent="0.25">
      <c r="A3206" t="str">
        <f>VLOOKUP($B3206,'Cushing Balance'!$C$2:$E$500,3,TRUE)</f>
        <v>162018</v>
      </c>
      <c r="B3206" s="2">
        <v>43217</v>
      </c>
      <c r="C3206" s="32"/>
      <c r="D3206" s="36">
        <f t="shared" si="504"/>
        <v>391.2279492430265</v>
      </c>
      <c r="E3206" s="28">
        <f t="shared" si="505"/>
        <v>145.03560715886027</v>
      </c>
      <c r="F3206" s="28">
        <f t="shared" si="506"/>
        <v>445.32513752030758</v>
      </c>
      <c r="G3206" s="28"/>
      <c r="H3206" s="28">
        <f t="shared" ref="H3206:R3206" si="551">AVERAGE(H3200:H3205)</f>
        <v>101.42290934085933</v>
      </c>
      <c r="I3206" s="28">
        <f t="shared" si="551"/>
        <v>24.825274197442614</v>
      </c>
      <c r="J3206" s="28">
        <f t="shared" si="551"/>
        <v>322.53056909870526</v>
      </c>
      <c r="K3206" s="28">
        <f t="shared" si="551"/>
        <v>129.53754890236732</v>
      </c>
      <c r="L3206" s="28">
        <f t="shared" si="551"/>
        <v>30.122654856766218</v>
      </c>
      <c r="M3206" s="28">
        <f t="shared" si="543"/>
        <v>239.83203958482346</v>
      </c>
      <c r="N3206" s="28">
        <f t="shared" si="551"/>
        <v>85.052794023302425</v>
      </c>
      <c r="O3206" s="28">
        <f t="shared" si="551"/>
        <v>31.141945067004048</v>
      </c>
      <c r="P3206" s="28">
        <f t="shared" si="551"/>
        <v>181.08394113495407</v>
      </c>
      <c r="Q3206" s="28">
        <f t="shared" si="497"/>
        <v>9.2223439996721677</v>
      </c>
      <c r="R3206" s="28">
        <f t="shared" si="551"/>
        <v>16.5090276735515</v>
      </c>
      <c r="S3206" s="28"/>
      <c r="T3206" s="243">
        <f t="shared" si="535"/>
        <v>-24.119540175350032</v>
      </c>
      <c r="V3206" s="24">
        <f t="shared" si="472"/>
        <v>2152.8697418016427</v>
      </c>
      <c r="X3206" s="5">
        <f t="shared" si="479"/>
        <v>77.899999999999991</v>
      </c>
      <c r="Z3206" s="20">
        <f t="shared" si="473"/>
        <v>2230.7697418016428</v>
      </c>
      <c r="AA3206" s="59">
        <f t="shared" si="544"/>
        <v>43217</v>
      </c>
      <c r="AB3206" s="36">
        <f t="shared" si="549"/>
        <v>134.59170318062846</v>
      </c>
      <c r="AC3206" s="28">
        <f t="shared" si="549"/>
        <v>319.07268420501083</v>
      </c>
      <c r="AD3206" s="28">
        <f t="shared" si="549"/>
        <v>433.96870078738306</v>
      </c>
      <c r="AE3206" s="28">
        <f t="shared" si="549"/>
        <v>572.87413939897226</v>
      </c>
      <c r="AF3206" s="28">
        <f t="shared" si="549"/>
        <v>213.72022239178628</v>
      </c>
      <c r="AG3206" s="28">
        <f t="shared" si="549"/>
        <v>0</v>
      </c>
      <c r="AH3206" s="28">
        <f t="shared" si="549"/>
        <v>141.3317285277233</v>
      </c>
      <c r="AI3206" s="28">
        <f t="shared" si="549"/>
        <v>0</v>
      </c>
      <c r="AJ3206" s="28">
        <f t="shared" si="519"/>
        <v>1.2234768420477589</v>
      </c>
      <c r="AK3206" s="28">
        <f t="shared" si="549"/>
        <v>0</v>
      </c>
      <c r="AL3206" s="28">
        <f t="shared" si="550"/>
        <v>52.630079120638278</v>
      </c>
      <c r="AM3206" s="28">
        <f t="shared" si="550"/>
        <v>192.98530213839561</v>
      </c>
      <c r="AQ3206" s="24">
        <f t="shared" si="476"/>
        <v>2062.3980365925859</v>
      </c>
      <c r="AS3206" s="47">
        <f t="shared" si="522"/>
        <v>305.55</v>
      </c>
      <c r="AU3206" s="20">
        <f t="shared" si="474"/>
        <v>2367.948036592586</v>
      </c>
      <c r="AW3206" s="20">
        <f t="shared" si="545"/>
        <v>-137.17829479094326</v>
      </c>
    </row>
    <row r="3207" spans="1:49" x14ac:dyDescent="0.25">
      <c r="A3207" t="str">
        <f>VLOOKUP($B3207,'Cushing Balance'!$C$2:$E$500,3,TRUE)</f>
        <v>172018</v>
      </c>
      <c r="B3207" s="2">
        <v>43218</v>
      </c>
      <c r="C3207" s="32"/>
      <c r="D3207" s="36">
        <f t="shared" si="504"/>
        <v>391.22795602214995</v>
      </c>
      <c r="E3207" s="28">
        <f t="shared" si="505"/>
        <v>145.03560787674598</v>
      </c>
      <c r="F3207" s="28">
        <f t="shared" si="506"/>
        <v>445.32513727368058</v>
      </c>
      <c r="G3207" s="28"/>
      <c r="H3207" s="28">
        <f t="shared" ref="H3207:R3207" si="552">AVERAGE(H3201:H3206)</f>
        <v>101.42290932359593</v>
      </c>
      <c r="I3207" s="28">
        <f t="shared" si="552"/>
        <v>24.82527417407745</v>
      </c>
      <c r="J3207" s="28">
        <f t="shared" si="552"/>
        <v>322.53056909915341</v>
      </c>
      <c r="K3207" s="28">
        <f t="shared" si="552"/>
        <v>129.53754896311125</v>
      </c>
      <c r="L3207" s="28">
        <f t="shared" si="552"/>
        <v>30.122654857000871</v>
      </c>
      <c r="M3207" s="28">
        <f t="shared" si="543"/>
        <v>239.83246523148807</v>
      </c>
      <c r="N3207" s="28">
        <f t="shared" si="552"/>
        <v>85.052793999241601</v>
      </c>
      <c r="O3207" s="28">
        <f t="shared" si="552"/>
        <v>31.141945039278355</v>
      </c>
      <c r="P3207" s="28">
        <f t="shared" si="552"/>
        <v>181.08394118335445</v>
      </c>
      <c r="Q3207" s="28">
        <f t="shared" si="497"/>
        <v>9.2223440006269648</v>
      </c>
      <c r="R3207" s="28">
        <f t="shared" si="552"/>
        <v>16.509027643856054</v>
      </c>
      <c r="S3207" s="28"/>
      <c r="T3207" s="243">
        <f t="shared" si="535"/>
        <v>-24.119541007017698</v>
      </c>
      <c r="V3207" s="24">
        <f t="shared" si="472"/>
        <v>2152.8701746873608</v>
      </c>
      <c r="X3207" s="5">
        <f t="shared" si="479"/>
        <v>77.899999999999991</v>
      </c>
      <c r="Z3207" s="20">
        <f t="shared" si="473"/>
        <v>2230.7701746873608</v>
      </c>
      <c r="AA3207" s="59">
        <f t="shared" si="544"/>
        <v>43218</v>
      </c>
      <c r="AB3207" s="36">
        <f t="shared" si="549"/>
        <v>134.59170355551024</v>
      </c>
      <c r="AC3207" s="28">
        <f t="shared" si="549"/>
        <v>319.07268392856207</v>
      </c>
      <c r="AD3207" s="28">
        <f t="shared" si="549"/>
        <v>433.96870083269897</v>
      </c>
      <c r="AE3207" s="28">
        <f t="shared" si="549"/>
        <v>572.87413937850943</v>
      </c>
      <c r="AF3207" s="28">
        <f t="shared" si="549"/>
        <v>213.72022220048621</v>
      </c>
      <c r="AG3207" s="28">
        <f t="shared" si="549"/>
        <v>0</v>
      </c>
      <c r="AH3207" s="28">
        <f t="shared" si="549"/>
        <v>141.33172804743398</v>
      </c>
      <c r="AI3207" s="28">
        <f t="shared" si="549"/>
        <v>0</v>
      </c>
      <c r="AJ3207" s="28">
        <f t="shared" si="519"/>
        <v>1.2235232743298481</v>
      </c>
      <c r="AK3207" s="28">
        <f t="shared" si="549"/>
        <v>0</v>
      </c>
      <c r="AL3207" s="28">
        <f t="shared" si="550"/>
        <v>52.630078876845666</v>
      </c>
      <c r="AM3207" s="28">
        <f t="shared" si="550"/>
        <v>192.98530203316452</v>
      </c>
      <c r="AQ3207" s="24">
        <f t="shared" si="476"/>
        <v>2062.3980821275409</v>
      </c>
      <c r="AS3207" s="47">
        <f t="shared" si="522"/>
        <v>305.55</v>
      </c>
      <c r="AU3207" s="20">
        <f t="shared" si="474"/>
        <v>2367.9480821275411</v>
      </c>
      <c r="AW3207" s="20">
        <f t="shared" si="545"/>
        <v>-137.17790744018021</v>
      </c>
    </row>
    <row r="3208" spans="1:49" x14ac:dyDescent="0.25">
      <c r="A3208" t="str">
        <f>VLOOKUP($B3208,'Cushing Balance'!$C$2:$E$500,3,TRUE)</f>
        <v>172018</v>
      </c>
      <c r="B3208" s="2">
        <v>43219</v>
      </c>
      <c r="C3208" s="32"/>
      <c r="D3208" s="36">
        <f t="shared" si="504"/>
        <v>391.22795328821564</v>
      </c>
      <c r="E3208" s="28">
        <f t="shared" si="505"/>
        <v>145.03560833423154</v>
      </c>
      <c r="F3208" s="28">
        <f t="shared" si="506"/>
        <v>445.32513854741495</v>
      </c>
      <c r="G3208" s="28"/>
      <c r="H3208" s="28">
        <f t="shared" ref="H3208:R3208" si="553">AVERAGE(H3202:H3207)</f>
        <v>101.42290932362083</v>
      </c>
      <c r="I3208" s="28">
        <f t="shared" si="553"/>
        <v>24.825274177210886</v>
      </c>
      <c r="J3208" s="28">
        <f t="shared" si="553"/>
        <v>322.53056909568039</v>
      </c>
      <c r="K3208" s="28">
        <f t="shared" si="553"/>
        <v>129.53754893984879</v>
      </c>
      <c r="L3208" s="28">
        <f t="shared" si="553"/>
        <v>30.122654857265491</v>
      </c>
      <c r="M3208" s="28">
        <f t="shared" si="543"/>
        <v>239.83262072597773</v>
      </c>
      <c r="N3208" s="28">
        <f t="shared" si="553"/>
        <v>85.052793987738056</v>
      </c>
      <c r="O3208" s="28">
        <f t="shared" si="553"/>
        <v>31.141945032667024</v>
      </c>
      <c r="P3208" s="28">
        <f t="shared" si="553"/>
        <v>181.08394117040561</v>
      </c>
      <c r="Q3208" s="28">
        <f t="shared" si="497"/>
        <v>9.222344000548901</v>
      </c>
      <c r="R3208" s="28">
        <f t="shared" si="553"/>
        <v>16.50902764976496</v>
      </c>
      <c r="S3208" s="28"/>
      <c r="T3208" s="243">
        <f t="shared" si="535"/>
        <v>-24.11954109394458</v>
      </c>
      <c r="V3208" s="24">
        <f t="shared" si="472"/>
        <v>2152.870329130591</v>
      </c>
      <c r="X3208" s="5">
        <f t="shared" si="479"/>
        <v>77.899999999999991</v>
      </c>
      <c r="Z3208" s="20">
        <f t="shared" si="473"/>
        <v>2230.7703291305911</v>
      </c>
      <c r="AA3208" s="59">
        <f t="shared" si="544"/>
        <v>43219</v>
      </c>
      <c r="AB3208" s="36">
        <f t="shared" si="549"/>
        <v>134.59170385022475</v>
      </c>
      <c r="AC3208" s="28">
        <f t="shared" si="549"/>
        <v>319.07268451254504</v>
      </c>
      <c r="AD3208" s="28">
        <f t="shared" si="549"/>
        <v>433.96870068995969</v>
      </c>
      <c r="AE3208" s="28">
        <f t="shared" si="549"/>
        <v>572.87413932270738</v>
      </c>
      <c r="AF3208" s="28">
        <f t="shared" si="549"/>
        <v>213.720221966689</v>
      </c>
      <c r="AG3208" s="28">
        <f t="shared" si="549"/>
        <v>0</v>
      </c>
      <c r="AH3208" s="28">
        <f t="shared" si="549"/>
        <v>141.33172813866159</v>
      </c>
      <c r="AI3208" s="28">
        <f t="shared" si="549"/>
        <v>0</v>
      </c>
      <c r="AJ3208" s="28">
        <f t="shared" si="519"/>
        <v>1.2235726010270567</v>
      </c>
      <c r="AK3208" s="28">
        <f t="shared" si="549"/>
        <v>0</v>
      </c>
      <c r="AL3208" s="28">
        <f t="shared" si="550"/>
        <v>52.630078445880635</v>
      </c>
      <c r="AM3208" s="28">
        <f t="shared" si="550"/>
        <v>192.98530197519025</v>
      </c>
      <c r="AQ3208" s="24">
        <f t="shared" si="476"/>
        <v>2062.3981315028855</v>
      </c>
      <c r="AS3208" s="47">
        <f t="shared" si="522"/>
        <v>305.55</v>
      </c>
      <c r="AU3208" s="20">
        <f t="shared" si="474"/>
        <v>2367.9481315028856</v>
      </c>
      <c r="AW3208" s="20">
        <f t="shared" si="545"/>
        <v>-137.17780237229454</v>
      </c>
    </row>
    <row r="3209" spans="1:49" x14ac:dyDescent="0.25">
      <c r="A3209" t="str">
        <f>VLOOKUP($B3209,'Cushing Balance'!$C$2:$E$500,3,TRUE)</f>
        <v>172018</v>
      </c>
      <c r="B3209" s="2">
        <v>43220</v>
      </c>
      <c r="C3209" s="32"/>
      <c r="D3209" s="36">
        <f t="shared" si="504"/>
        <v>391.22794628872282</v>
      </c>
      <c r="E3209" s="28">
        <f t="shared" si="505"/>
        <v>145.03560841516699</v>
      </c>
      <c r="F3209" s="28">
        <f t="shared" si="506"/>
        <v>445.32514006924356</v>
      </c>
      <c r="G3209" s="28"/>
      <c r="H3209" s="28">
        <f t="shared" ref="H3209:R3209" si="554">AVERAGE(H3203:H3208)</f>
        <v>101.42290933277464</v>
      </c>
      <c r="I3209" s="28">
        <f t="shared" si="554"/>
        <v>24.825274191246169</v>
      </c>
      <c r="J3209" s="28">
        <f t="shared" si="554"/>
        <v>322.53056909341149</v>
      </c>
      <c r="K3209" s="28">
        <f t="shared" si="554"/>
        <v>129.53754889438082</v>
      </c>
      <c r="L3209" s="28">
        <f t="shared" si="554"/>
        <v>30.12265485729047</v>
      </c>
      <c r="M3209" s="28">
        <f t="shared" si="543"/>
        <v>239.83251076644788</v>
      </c>
      <c r="N3209" s="28">
        <f t="shared" si="554"/>
        <v>85.052793993100622</v>
      </c>
      <c r="O3209" s="28">
        <f t="shared" si="554"/>
        <v>31.141945043170523</v>
      </c>
      <c r="P3209" s="28">
        <f t="shared" si="554"/>
        <v>181.08394113783649</v>
      </c>
      <c r="Q3209" s="28">
        <f t="shared" si="497"/>
        <v>9.2223439999856414</v>
      </c>
      <c r="R3209" s="28">
        <f t="shared" si="554"/>
        <v>16.509027668758971</v>
      </c>
      <c r="S3209" s="28"/>
      <c r="T3209" s="243">
        <f t="shared" si="535"/>
        <v>-24.11954074361179</v>
      </c>
      <c r="V3209" s="24">
        <f t="shared" si="472"/>
        <v>2152.8702137515365</v>
      </c>
      <c r="X3209" s="5">
        <f t="shared" si="479"/>
        <v>77.899999999999991</v>
      </c>
      <c r="Z3209" s="20">
        <f t="shared" si="473"/>
        <v>2230.7702137515366</v>
      </c>
      <c r="AA3209" s="59">
        <f t="shared" si="544"/>
        <v>43220</v>
      </c>
      <c r="AB3209" s="36">
        <f t="shared" si="549"/>
        <v>134.59170386310009</v>
      </c>
      <c r="AC3209" s="28">
        <f t="shared" si="549"/>
        <v>319.07268516203152</v>
      </c>
      <c r="AD3209" s="28">
        <f t="shared" si="549"/>
        <v>433.96870054255106</v>
      </c>
      <c r="AE3209" s="28">
        <f t="shared" si="549"/>
        <v>572.87413929062507</v>
      </c>
      <c r="AF3209" s="28">
        <f t="shared" si="549"/>
        <v>213.72022188399674</v>
      </c>
      <c r="AG3209" s="28">
        <f t="shared" si="549"/>
        <v>0</v>
      </c>
      <c r="AH3209" s="28">
        <f t="shared" si="549"/>
        <v>141.33172849098713</v>
      </c>
      <c r="AI3209" s="28">
        <f t="shared" si="549"/>
        <v>0</v>
      </c>
      <c r="AJ3209" s="28">
        <f t="shared" si="519"/>
        <v>1.2236103610777396</v>
      </c>
      <c r="AK3209" s="28">
        <f t="shared" si="549"/>
        <v>0</v>
      </c>
      <c r="AL3209" s="28">
        <f t="shared" si="550"/>
        <v>52.630078243629534</v>
      </c>
      <c r="AM3209" s="28">
        <f t="shared" si="550"/>
        <v>192.98530198796266</v>
      </c>
      <c r="AQ3209" s="24">
        <f t="shared" si="476"/>
        <v>2062.3981698259618</v>
      </c>
      <c r="AS3209" s="47">
        <f t="shared" si="522"/>
        <v>305.55</v>
      </c>
      <c r="AU3209" s="20">
        <f t="shared" si="474"/>
        <v>2367.9481698259619</v>
      </c>
      <c r="AW3209" s="20">
        <f t="shared" si="545"/>
        <v>-137.17795607442531</v>
      </c>
    </row>
    <row r="3210" spans="1:49" x14ac:dyDescent="0.25">
      <c r="A3210" t="str">
        <f>VLOOKUP($B3210,'Cushing Balance'!$C$2:$E$500,3,TRUE)</f>
        <v>172018</v>
      </c>
      <c r="B3210" s="2">
        <v>43221</v>
      </c>
      <c r="C3210" s="32"/>
      <c r="D3210" s="36">
        <f t="shared" si="504"/>
        <v>391.22794135579005</v>
      </c>
      <c r="E3210" s="28">
        <f t="shared" si="505"/>
        <v>145.03560816844146</v>
      </c>
      <c r="F3210" s="28">
        <f t="shared" si="506"/>
        <v>445.32514070381353</v>
      </c>
      <c r="G3210" s="28"/>
      <c r="H3210" s="28">
        <f t="shared" ref="H3210:R3210" si="555">AVERAGE(H3204:H3209)</f>
        <v>101.42290933821471</v>
      </c>
      <c r="I3210" s="28">
        <f t="shared" si="555"/>
        <v>24.825274198077057</v>
      </c>
      <c r="J3210" s="28">
        <f t="shared" si="555"/>
        <v>322.53056909392251</v>
      </c>
      <c r="K3210" s="28">
        <f t="shared" si="555"/>
        <v>129.53754888006827</v>
      </c>
      <c r="L3210" s="28">
        <f t="shared" si="555"/>
        <v>30.122654857162143</v>
      </c>
      <c r="M3210" s="28">
        <f t="shared" si="543"/>
        <v>239.83223639827864</v>
      </c>
      <c r="N3210" s="28">
        <f t="shared" si="555"/>
        <v>85.05279400231592</v>
      </c>
      <c r="O3210" s="28">
        <f t="shared" si="555"/>
        <v>31.141945052928577</v>
      </c>
      <c r="P3210" s="28">
        <f t="shared" si="555"/>
        <v>181.08394112519548</v>
      </c>
      <c r="Q3210" s="28">
        <f t="shared" si="497"/>
        <v>9.2223439996981345</v>
      </c>
      <c r="R3210" s="28">
        <f t="shared" si="555"/>
        <v>16.509027676936142</v>
      </c>
      <c r="S3210" s="28"/>
      <c r="T3210" s="243">
        <f t="shared" si="535"/>
        <v>-24.119540374589988</v>
      </c>
      <c r="V3210" s="24">
        <f t="shared" ref="V3210:V3273" si="556">SUM(D3210:R3210)</f>
        <v>2152.869934850843</v>
      </c>
      <c r="X3210" s="5">
        <f t="shared" si="479"/>
        <v>77.899999999999991</v>
      </c>
      <c r="Z3210" s="20">
        <f t="shared" ref="Z3210:Z3273" si="557">X3210+V3210</f>
        <v>2230.7699348508431</v>
      </c>
      <c r="AA3210" s="59">
        <f t="shared" si="544"/>
        <v>43221</v>
      </c>
      <c r="AB3210" s="36">
        <f t="shared" si="549"/>
        <v>134.59170369723387</v>
      </c>
      <c r="AC3210" s="28">
        <f t="shared" si="549"/>
        <v>319.07268536548145</v>
      </c>
      <c r="AD3210" s="28">
        <f t="shared" si="549"/>
        <v>433.96870050744531</v>
      </c>
      <c r="AE3210" s="28">
        <f t="shared" si="549"/>
        <v>572.87413929508546</v>
      </c>
      <c r="AF3210" s="28">
        <f t="shared" si="549"/>
        <v>213.72022195129117</v>
      </c>
      <c r="AG3210" s="28">
        <f t="shared" si="549"/>
        <v>0</v>
      </c>
      <c r="AH3210" s="28">
        <f t="shared" si="549"/>
        <v>141.33172872998435</v>
      </c>
      <c r="AI3210" s="28">
        <f t="shared" si="549"/>
        <v>0</v>
      </c>
      <c r="AJ3210" s="28">
        <f t="shared" si="519"/>
        <v>1.2236334548020371</v>
      </c>
      <c r="AK3210" s="28">
        <f t="shared" si="549"/>
        <v>0</v>
      </c>
      <c r="AL3210" s="28">
        <f t="shared" si="550"/>
        <v>52.630078321073178</v>
      </c>
      <c r="AM3210" s="28">
        <f t="shared" si="550"/>
        <v>192.98530203104971</v>
      </c>
      <c r="AQ3210" s="24">
        <f t="shared" si="476"/>
        <v>2062.3981933534465</v>
      </c>
      <c r="AS3210" s="47">
        <f t="shared" si="522"/>
        <v>305.55</v>
      </c>
      <c r="AU3210" s="20">
        <f t="shared" ref="AU3210:AU3273" si="558">AS3210+AQ3210</f>
        <v>2367.9481933534466</v>
      </c>
      <c r="AW3210" s="20">
        <f t="shared" si="545"/>
        <v>-137.17825850260351</v>
      </c>
    </row>
    <row r="3211" spans="1:49" x14ac:dyDescent="0.25">
      <c r="A3211" t="str">
        <f>VLOOKUP($B3211,'Cushing Balance'!$C$2:$E$500,3,TRUE)</f>
        <v>172018</v>
      </c>
      <c r="B3211" s="2">
        <v>43222</v>
      </c>
      <c r="C3211" s="32"/>
      <c r="D3211" s="36">
        <f t="shared" si="504"/>
        <v>391.22794079946942</v>
      </c>
      <c r="E3211" s="28">
        <f t="shared" si="505"/>
        <v>145.03560786486116</v>
      </c>
      <c r="F3211" s="28">
        <f t="shared" si="506"/>
        <v>445.32514038564761</v>
      </c>
      <c r="G3211" s="28"/>
      <c r="H3211" s="28">
        <f t="shared" ref="H3211:R3211" si="559">AVERAGE(H3205:H3210)</f>
        <v>101.42290933648574</v>
      </c>
      <c r="I3211" s="28">
        <f t="shared" si="559"/>
        <v>24.825274194566646</v>
      </c>
      <c r="J3211" s="28">
        <f t="shared" si="559"/>
        <v>322.53056909544802</v>
      </c>
      <c r="K3211" s="28">
        <f t="shared" si="559"/>
        <v>129.53754889566645</v>
      </c>
      <c r="L3211" s="28">
        <f t="shared" si="559"/>
        <v>30.122654857077119</v>
      </c>
      <c r="M3211" s="28">
        <f t="shared" si="543"/>
        <v>239.83189197136301</v>
      </c>
      <c r="N3211" s="28">
        <f t="shared" si="559"/>
        <v>85.052794005169773</v>
      </c>
      <c r="O3211" s="28">
        <f t="shared" si="559"/>
        <v>31.141945053185527</v>
      </c>
      <c r="P3211" s="28">
        <f t="shared" si="559"/>
        <v>181.08394113496615</v>
      </c>
      <c r="Q3211" s="28">
        <f t="shared" si="497"/>
        <v>9.2223439998323276</v>
      </c>
      <c r="R3211" s="28">
        <f t="shared" si="559"/>
        <v>16.509027671620828</v>
      </c>
      <c r="S3211" s="28"/>
      <c r="T3211" s="243">
        <f t="shared" si="535"/>
        <v>-24.119540143998719</v>
      </c>
      <c r="V3211" s="24">
        <f t="shared" si="556"/>
        <v>2152.8695892653604</v>
      </c>
      <c r="X3211" s="5">
        <f t="shared" si="479"/>
        <v>77.899999999999991</v>
      </c>
      <c r="Z3211" s="20">
        <f t="shared" si="557"/>
        <v>2230.7695892653605</v>
      </c>
      <c r="AA3211" s="59">
        <f t="shared" si="544"/>
        <v>43222</v>
      </c>
      <c r="AB3211" s="36">
        <f t="shared" si="549"/>
        <v>134.59170356417698</v>
      </c>
      <c r="AC3211" s="28">
        <f t="shared" si="549"/>
        <v>319.07268515300751</v>
      </c>
      <c r="AD3211" s="28">
        <f t="shared" si="549"/>
        <v>433.96870056246041</v>
      </c>
      <c r="AE3211" s="28">
        <f t="shared" si="549"/>
        <v>572.87413931738513</v>
      </c>
      <c r="AF3211" s="28">
        <f t="shared" si="549"/>
        <v>213.720222053127</v>
      </c>
      <c r="AG3211" s="28">
        <f t="shared" si="549"/>
        <v>0</v>
      </c>
      <c r="AH3211" s="28">
        <f t="shared" si="549"/>
        <v>141.33172872033208</v>
      </c>
      <c r="AI3211" s="28">
        <f t="shared" si="549"/>
        <v>0</v>
      </c>
      <c r="AJ3211" s="28">
        <f t="shared" si="519"/>
        <v>1.2236445218448551</v>
      </c>
      <c r="AK3211" s="28">
        <f t="shared" si="549"/>
        <v>0</v>
      </c>
      <c r="AL3211" s="28">
        <f t="shared" si="550"/>
        <v>52.630078497691613</v>
      </c>
      <c r="AM3211" s="28">
        <f t="shared" si="550"/>
        <v>192.98530205927131</v>
      </c>
      <c r="AQ3211" s="24">
        <f t="shared" ref="AQ3211:AQ3274" si="560">SUM(AB3211:AO3211)</f>
        <v>2062.3982044492964</v>
      </c>
      <c r="AS3211" s="47">
        <f t="shared" si="522"/>
        <v>305.55</v>
      </c>
      <c r="AU3211" s="20">
        <f t="shared" si="558"/>
        <v>2367.9482044492966</v>
      </c>
      <c r="AW3211" s="20">
        <f t="shared" si="545"/>
        <v>-137.17861518393602</v>
      </c>
    </row>
    <row r="3212" spans="1:49" x14ac:dyDescent="0.25">
      <c r="A3212" t="str">
        <f>VLOOKUP($B3212,'Cushing Balance'!$C$2:$E$500,3,TRUE)</f>
        <v>172018</v>
      </c>
      <c r="B3212" s="2">
        <v>43223</v>
      </c>
      <c r="C3212" s="32"/>
      <c r="D3212" s="36">
        <f t="shared" si="504"/>
        <v>391.2279430223478</v>
      </c>
      <c r="E3212" s="28">
        <f t="shared" si="505"/>
        <v>145.0356077303606</v>
      </c>
      <c r="F3212" s="28">
        <f t="shared" si="506"/>
        <v>445.32513972631727</v>
      </c>
      <c r="G3212" s="28"/>
      <c r="H3212" s="28">
        <f t="shared" ref="H3212:R3212" si="561">AVERAGE(H3206:H3211)</f>
        <v>101.42290933259186</v>
      </c>
      <c r="I3212" s="28">
        <f t="shared" si="561"/>
        <v>24.825274188770134</v>
      </c>
      <c r="J3212" s="28">
        <f t="shared" si="561"/>
        <v>322.53056909605351</v>
      </c>
      <c r="K3212" s="28">
        <f t="shared" si="561"/>
        <v>129.53754891257381</v>
      </c>
      <c r="L3212" s="28">
        <f t="shared" si="561"/>
        <v>30.122654857093718</v>
      </c>
      <c r="M3212" s="28">
        <f t="shared" si="543"/>
        <v>239.8316190384636</v>
      </c>
      <c r="N3212" s="28">
        <f t="shared" si="561"/>
        <v>85.052794001811392</v>
      </c>
      <c r="O3212" s="28">
        <f t="shared" si="561"/>
        <v>31.141945048039009</v>
      </c>
      <c r="P3212" s="28">
        <f t="shared" si="561"/>
        <v>181.0839411477854</v>
      </c>
      <c r="Q3212" s="28">
        <f t="shared" si="497"/>
        <v>9.2223440000606889</v>
      </c>
      <c r="R3212" s="28">
        <f t="shared" si="561"/>
        <v>16.509027664081412</v>
      </c>
      <c r="S3212" s="28"/>
      <c r="T3212" s="243">
        <f t="shared" si="535"/>
        <v>-24.119540158317655</v>
      </c>
      <c r="V3212" s="24">
        <f t="shared" si="556"/>
        <v>2152.8693177663504</v>
      </c>
      <c r="X3212" s="5">
        <f t="shared" si="479"/>
        <v>77.899999999999991</v>
      </c>
      <c r="Z3212" s="20">
        <f t="shared" si="557"/>
        <v>2230.7693177663505</v>
      </c>
      <c r="AA3212" s="59">
        <f t="shared" si="544"/>
        <v>43223</v>
      </c>
      <c r="AB3212" s="36">
        <f t="shared" si="549"/>
        <v>134.59170354772056</v>
      </c>
      <c r="AC3212" s="28">
        <f t="shared" si="549"/>
        <v>319.07268485809294</v>
      </c>
      <c r="AD3212" s="28">
        <f t="shared" si="549"/>
        <v>433.96870062787826</v>
      </c>
      <c r="AE3212" s="28">
        <f t="shared" si="549"/>
        <v>572.87413933337768</v>
      </c>
      <c r="AF3212" s="28">
        <f t="shared" si="549"/>
        <v>213.72022209942406</v>
      </c>
      <c r="AG3212" s="28">
        <f t="shared" si="549"/>
        <v>0</v>
      </c>
      <c r="AH3212" s="28">
        <f t="shared" si="549"/>
        <v>141.33172857508018</v>
      </c>
      <c r="AI3212" s="28">
        <f t="shared" si="549"/>
        <v>0</v>
      </c>
      <c r="AJ3212" s="28">
        <f t="shared" si="519"/>
        <v>1.2236453709590338</v>
      </c>
      <c r="AK3212" s="28">
        <f t="shared" si="549"/>
        <v>0</v>
      </c>
      <c r="AL3212" s="28">
        <f t="shared" si="550"/>
        <v>52.630078603142138</v>
      </c>
      <c r="AM3212" s="28">
        <f t="shared" si="550"/>
        <v>192.98530205813921</v>
      </c>
      <c r="AQ3212" s="24">
        <f t="shared" si="560"/>
        <v>2062.3982050738141</v>
      </c>
      <c r="AS3212" s="47">
        <f t="shared" si="522"/>
        <v>305.55</v>
      </c>
      <c r="AU3212" s="20">
        <f t="shared" si="558"/>
        <v>2367.9482050738143</v>
      </c>
      <c r="AW3212" s="20">
        <f t="shared" si="545"/>
        <v>-137.17888730746381</v>
      </c>
    </row>
    <row r="3213" spans="1:49" x14ac:dyDescent="0.25">
      <c r="A3213" t="str">
        <f>VLOOKUP($B3213,'Cushing Balance'!$C$2:$E$500,3,TRUE)</f>
        <v>172018</v>
      </c>
      <c r="B3213" s="2">
        <v>43224</v>
      </c>
      <c r="C3213" s="32"/>
      <c r="D3213" s="36">
        <f t="shared" si="504"/>
        <v>391.22794562011671</v>
      </c>
      <c r="E3213" s="28">
        <f t="shared" si="505"/>
        <v>145.03560778504848</v>
      </c>
      <c r="F3213" s="28">
        <f t="shared" si="506"/>
        <v>445.32513926199158</v>
      </c>
      <c r="G3213" s="28"/>
      <c r="H3213" s="28">
        <f t="shared" ref="H3213:R3213" si="562">AVERAGE(H3207:H3212)</f>
        <v>101.42290933121394</v>
      </c>
      <c r="I3213" s="28">
        <f t="shared" si="562"/>
        <v>24.825274187324723</v>
      </c>
      <c r="J3213" s="28">
        <f t="shared" si="562"/>
        <v>322.53056909561161</v>
      </c>
      <c r="K3213" s="28">
        <f t="shared" si="562"/>
        <v>129.53754891427488</v>
      </c>
      <c r="L3213" s="28">
        <f t="shared" si="562"/>
        <v>30.122654857148301</v>
      </c>
      <c r="M3213" s="28">
        <f t="shared" si="543"/>
        <v>239.83147997410754</v>
      </c>
      <c r="N3213" s="28">
        <f t="shared" si="562"/>
        <v>85.052793998229546</v>
      </c>
      <c r="O3213" s="28">
        <f t="shared" si="562"/>
        <v>31.14194504487817</v>
      </c>
      <c r="P3213" s="28">
        <f t="shared" si="562"/>
        <v>181.08394114992393</v>
      </c>
      <c r="Q3213" s="28">
        <f t="shared" si="497"/>
        <v>9.2223440001254424</v>
      </c>
      <c r="R3213" s="28">
        <f t="shared" si="562"/>
        <v>16.509027662503062</v>
      </c>
      <c r="S3213" s="28"/>
      <c r="T3213" s="243">
        <f t="shared" si="535"/>
        <v>-24.119540338646004</v>
      </c>
      <c r="V3213" s="24">
        <f t="shared" si="556"/>
        <v>2152.8691808824979</v>
      </c>
      <c r="X3213" s="5">
        <f t="shared" ref="X3213:X3276" si="563">82*0.95</f>
        <v>77.899999999999991</v>
      </c>
      <c r="Z3213" s="20">
        <f t="shared" si="557"/>
        <v>2230.7691808824979</v>
      </c>
      <c r="AA3213" s="59">
        <f t="shared" si="544"/>
        <v>43224</v>
      </c>
      <c r="AB3213" s="36">
        <f t="shared" si="549"/>
        <v>134.59170360837069</v>
      </c>
      <c r="AC3213" s="28">
        <f t="shared" si="549"/>
        <v>319.07268474067592</v>
      </c>
      <c r="AD3213" s="28">
        <f t="shared" si="549"/>
        <v>433.96870065005385</v>
      </c>
      <c r="AE3213" s="28">
        <f t="shared" si="549"/>
        <v>572.8741393338089</v>
      </c>
      <c r="AF3213" s="28">
        <f t="shared" si="549"/>
        <v>213.72022207811435</v>
      </c>
      <c r="AG3213" s="28">
        <f t="shared" si="549"/>
        <v>0</v>
      </c>
      <c r="AH3213" s="28">
        <f t="shared" si="549"/>
        <v>141.33172846145752</v>
      </c>
      <c r="AI3213" s="28">
        <f t="shared" si="549"/>
        <v>0</v>
      </c>
      <c r="AJ3213" s="28">
        <f t="shared" si="519"/>
        <v>1.2236376709798906</v>
      </c>
      <c r="AK3213" s="28">
        <f t="shared" si="549"/>
        <v>0</v>
      </c>
      <c r="AL3213" s="28">
        <f t="shared" si="550"/>
        <v>52.63007858698586</v>
      </c>
      <c r="AM3213" s="28">
        <f t="shared" si="550"/>
        <v>192.98530204045332</v>
      </c>
      <c r="AQ3213" s="24">
        <f t="shared" si="560"/>
        <v>2062.3981971709004</v>
      </c>
      <c r="AS3213" s="47">
        <f t="shared" si="522"/>
        <v>305.55</v>
      </c>
      <c r="AU3213" s="20">
        <f t="shared" si="558"/>
        <v>2367.9481971709006</v>
      </c>
      <c r="AW3213" s="20">
        <f t="shared" si="545"/>
        <v>-137.17901628840264</v>
      </c>
    </row>
    <row r="3214" spans="1:49" x14ac:dyDescent="0.25">
      <c r="A3214" t="str">
        <f>VLOOKUP($B3214,'Cushing Balance'!$C$2:$E$500,3,TRUE)</f>
        <v>182018</v>
      </c>
      <c r="B3214" s="2">
        <v>43225</v>
      </c>
      <c r="C3214" s="32"/>
      <c r="D3214" s="36">
        <f t="shared" si="504"/>
        <v>391.22794695497987</v>
      </c>
      <c r="E3214" s="28">
        <f t="shared" si="505"/>
        <v>145.03560791671455</v>
      </c>
      <c r="F3214" s="28">
        <f t="shared" si="506"/>
        <v>445.32513918605207</v>
      </c>
      <c r="G3214" s="28"/>
      <c r="H3214" s="28">
        <f t="shared" ref="H3214:R3214" si="564">AVERAGE(H3208:H3213)</f>
        <v>101.42290933248363</v>
      </c>
      <c r="I3214" s="28">
        <f t="shared" si="564"/>
        <v>24.825274189532603</v>
      </c>
      <c r="J3214" s="28">
        <f t="shared" si="564"/>
        <v>322.53056909502124</v>
      </c>
      <c r="K3214" s="28">
        <f t="shared" si="564"/>
        <v>129.5375489061355</v>
      </c>
      <c r="L3214" s="28">
        <f t="shared" si="564"/>
        <v>30.122654857172872</v>
      </c>
      <c r="M3214" s="28">
        <f t="shared" si="543"/>
        <v>239.8314771585776</v>
      </c>
      <c r="N3214" s="28">
        <f t="shared" si="564"/>
        <v>85.052793998060892</v>
      </c>
      <c r="O3214" s="28">
        <f t="shared" si="564"/>
        <v>31.141945045811468</v>
      </c>
      <c r="P3214" s="28">
        <f t="shared" si="564"/>
        <v>181.08394114435217</v>
      </c>
      <c r="Q3214" s="28">
        <f t="shared" si="497"/>
        <v>9.2223440000418559</v>
      </c>
      <c r="R3214" s="28">
        <f t="shared" si="564"/>
        <v>16.509027665610898</v>
      </c>
      <c r="S3214" s="28"/>
      <c r="T3214" s="243">
        <f t="shared" si="535"/>
        <v>-24.119540504434557</v>
      </c>
      <c r="V3214" s="24">
        <f t="shared" si="556"/>
        <v>2152.8691794505471</v>
      </c>
      <c r="X3214" s="5">
        <f t="shared" si="563"/>
        <v>77.899999999999991</v>
      </c>
      <c r="Z3214" s="20">
        <f t="shared" si="557"/>
        <v>2230.7691794505472</v>
      </c>
      <c r="AA3214" s="59">
        <f t="shared" si="544"/>
        <v>43225</v>
      </c>
      <c r="AB3214" s="36">
        <f t="shared" si="549"/>
        <v>134.59170366947674</v>
      </c>
      <c r="AC3214" s="28">
        <f t="shared" si="549"/>
        <v>319.0726848171995</v>
      </c>
      <c r="AD3214" s="28">
        <f t="shared" si="549"/>
        <v>433.96870063043536</v>
      </c>
      <c r="AE3214" s="28">
        <f t="shared" si="549"/>
        <v>572.87413932449988</v>
      </c>
      <c r="AF3214" s="28">
        <f t="shared" si="549"/>
        <v>213.72022203330405</v>
      </c>
      <c r="AG3214" s="28">
        <f t="shared" si="549"/>
        <v>0</v>
      </c>
      <c r="AH3214" s="28">
        <f t="shared" si="549"/>
        <v>141.33172845199098</v>
      </c>
      <c r="AI3214" s="28">
        <f t="shared" si="549"/>
        <v>0</v>
      </c>
      <c r="AJ3214" s="28">
        <f t="shared" si="519"/>
        <v>1.223623792062114</v>
      </c>
      <c r="AK3214" s="28">
        <f t="shared" si="549"/>
        <v>0</v>
      </c>
      <c r="AL3214" s="28">
        <f t="shared" si="550"/>
        <v>52.630078510749804</v>
      </c>
      <c r="AM3214" s="28">
        <f t="shared" si="550"/>
        <v>192.98530202646157</v>
      </c>
      <c r="AQ3214" s="24">
        <f t="shared" si="560"/>
        <v>2062.3981832561803</v>
      </c>
      <c r="AS3214" s="47">
        <f t="shared" si="522"/>
        <v>305.55</v>
      </c>
      <c r="AU3214" s="20">
        <f t="shared" si="558"/>
        <v>2367.9481832561805</v>
      </c>
      <c r="AW3214" s="20">
        <f t="shared" si="545"/>
        <v>-137.17900380563333</v>
      </c>
    </row>
    <row r="3215" spans="1:49" x14ac:dyDescent="0.25">
      <c r="A3215" t="str">
        <f>VLOOKUP($B3215,'Cushing Balance'!$C$2:$E$500,3,TRUE)</f>
        <v>182018</v>
      </c>
      <c r="B3215" s="2">
        <v>43226</v>
      </c>
      <c r="C3215" s="32"/>
      <c r="D3215" s="36">
        <f t="shared" si="504"/>
        <v>391.22794666897408</v>
      </c>
      <c r="E3215" s="28">
        <f t="shared" si="505"/>
        <v>145.03560801144636</v>
      </c>
      <c r="F3215" s="28">
        <f t="shared" si="506"/>
        <v>445.32513939427008</v>
      </c>
      <c r="G3215" s="28"/>
      <c r="H3215" s="28">
        <f t="shared" ref="H3215:R3215" si="565">AVERAGE(H3209:H3214)</f>
        <v>101.42290933396076</v>
      </c>
      <c r="I3215" s="28">
        <f t="shared" si="565"/>
        <v>24.825274191586221</v>
      </c>
      <c r="J3215" s="28">
        <f t="shared" si="565"/>
        <v>322.53056909491141</v>
      </c>
      <c r="K3215" s="28">
        <f t="shared" si="565"/>
        <v>129.53754890051661</v>
      </c>
      <c r="L3215" s="28">
        <f t="shared" si="565"/>
        <v>30.122654857157439</v>
      </c>
      <c r="M3215" s="28">
        <f t="shared" si="543"/>
        <v>239.83157270950352</v>
      </c>
      <c r="N3215" s="28">
        <f t="shared" si="565"/>
        <v>85.052793999781372</v>
      </c>
      <c r="O3215" s="28">
        <f t="shared" si="565"/>
        <v>31.14194504800221</v>
      </c>
      <c r="P3215" s="28">
        <f t="shared" si="565"/>
        <v>181.08394114000996</v>
      </c>
      <c r="Q3215" s="28">
        <f t="shared" si="497"/>
        <v>9.2223439999573475</v>
      </c>
      <c r="R3215" s="28">
        <f t="shared" si="565"/>
        <v>16.509027668251886</v>
      </c>
      <c r="S3215" s="28"/>
      <c r="T3215" s="243">
        <f t="shared" si="535"/>
        <v>-24.119540545570125</v>
      </c>
      <c r="V3215" s="24">
        <f t="shared" si="556"/>
        <v>2152.8692750183291</v>
      </c>
      <c r="X3215" s="5">
        <f t="shared" si="563"/>
        <v>77.899999999999991</v>
      </c>
      <c r="Z3215" s="20">
        <f t="shared" si="557"/>
        <v>2230.7692750183292</v>
      </c>
      <c r="AA3215" s="59">
        <f t="shared" si="544"/>
        <v>43226</v>
      </c>
      <c r="AB3215" s="36">
        <f t="shared" si="549"/>
        <v>134.59170368575766</v>
      </c>
      <c r="AC3215" s="28">
        <f t="shared" si="549"/>
        <v>319.07268494414768</v>
      </c>
      <c r="AD3215" s="28">
        <f t="shared" si="549"/>
        <v>433.96870060154055</v>
      </c>
      <c r="AE3215" s="28">
        <f t="shared" si="549"/>
        <v>572.87413931678418</v>
      </c>
      <c r="AF3215" s="28">
        <f t="shared" si="549"/>
        <v>213.72022200942092</v>
      </c>
      <c r="AG3215" s="28">
        <f t="shared" si="549"/>
        <v>0</v>
      </c>
      <c r="AH3215" s="28">
        <f t="shared" si="549"/>
        <v>141.33172850978482</v>
      </c>
      <c r="AI3215" s="28">
        <f t="shared" si="549"/>
        <v>0</v>
      </c>
      <c r="AJ3215" s="28">
        <f t="shared" si="519"/>
        <v>1.2236077531027916</v>
      </c>
      <c r="AK3215" s="28">
        <f t="shared" si="549"/>
        <v>0</v>
      </c>
      <c r="AL3215" s="28">
        <f t="shared" si="550"/>
        <v>52.630078458450392</v>
      </c>
      <c r="AM3215" s="28">
        <f t="shared" si="550"/>
        <v>192.98530202550401</v>
      </c>
      <c r="AQ3215" s="24">
        <f t="shared" si="560"/>
        <v>2062.3981673044932</v>
      </c>
      <c r="AS3215" s="47">
        <f t="shared" si="522"/>
        <v>305.55</v>
      </c>
      <c r="AU3215" s="20">
        <f t="shared" si="558"/>
        <v>2367.9481673044934</v>
      </c>
      <c r="AW3215" s="20">
        <f t="shared" si="545"/>
        <v>-137.17889228616423</v>
      </c>
    </row>
    <row r="3216" spans="1:49" x14ac:dyDescent="0.25">
      <c r="A3216" t="str">
        <f>VLOOKUP($B3216,'Cushing Balance'!$C$2:$E$500,3,TRUE)</f>
        <v>182018</v>
      </c>
      <c r="B3216" s="2">
        <v>43227</v>
      </c>
      <c r="C3216" s="32"/>
      <c r="D3216" s="36">
        <f t="shared" si="504"/>
        <v>391.22794549982706</v>
      </c>
      <c r="E3216" s="28">
        <f t="shared" si="505"/>
        <v>145.03560802828389</v>
      </c>
      <c r="F3216" s="28">
        <f t="shared" si="506"/>
        <v>445.32513965934379</v>
      </c>
      <c r="G3216" s="28"/>
      <c r="H3216" s="28">
        <f t="shared" ref="H3216:R3216" si="566">AVERAGE(H3210:H3215)</f>
        <v>101.42290933415843</v>
      </c>
      <c r="I3216" s="28">
        <f t="shared" si="566"/>
        <v>24.825274191642901</v>
      </c>
      <c r="J3216" s="28">
        <f t="shared" si="566"/>
        <v>322.53056909516141</v>
      </c>
      <c r="K3216" s="28">
        <f t="shared" si="566"/>
        <v>129.53754890153925</v>
      </c>
      <c r="L3216" s="28">
        <f t="shared" si="566"/>
        <v>30.122654857135263</v>
      </c>
      <c r="M3216" s="28">
        <f t="shared" si="543"/>
        <v>239.83170641024736</v>
      </c>
      <c r="N3216" s="28">
        <f t="shared" si="566"/>
        <v>85.052794000894821</v>
      </c>
      <c r="O3216" s="28">
        <f t="shared" si="566"/>
        <v>31.141945048807489</v>
      </c>
      <c r="P3216" s="28">
        <f t="shared" si="566"/>
        <v>181.08394114037216</v>
      </c>
      <c r="Q3216" s="28">
        <f t="shared" si="497"/>
        <v>9.2223439999526331</v>
      </c>
      <c r="R3216" s="28">
        <f t="shared" si="566"/>
        <v>16.509027668167374</v>
      </c>
      <c r="S3216" s="28"/>
      <c r="T3216" s="243">
        <f t="shared" si="535"/>
        <v>-24.119540487889175</v>
      </c>
      <c r="V3216" s="24">
        <f t="shared" si="556"/>
        <v>2152.8694078355334</v>
      </c>
      <c r="X3216" s="5">
        <f t="shared" si="563"/>
        <v>77.899999999999991</v>
      </c>
      <c r="Z3216" s="20">
        <f t="shared" si="557"/>
        <v>2230.7694078355335</v>
      </c>
      <c r="AA3216" s="59">
        <f t="shared" si="544"/>
        <v>43227</v>
      </c>
      <c r="AB3216" s="36">
        <f t="shared" si="549"/>
        <v>134.5917036622624</v>
      </c>
      <c r="AC3216" s="28">
        <f t="shared" si="549"/>
        <v>319.07268500580523</v>
      </c>
      <c r="AD3216" s="28">
        <f t="shared" si="549"/>
        <v>433.96870058890926</v>
      </c>
      <c r="AE3216" s="28">
        <f t="shared" si="549"/>
        <v>572.87413931593812</v>
      </c>
      <c r="AF3216" s="28">
        <f t="shared" si="549"/>
        <v>213.72022201552545</v>
      </c>
      <c r="AG3216" s="28">
        <f t="shared" si="549"/>
        <v>0</v>
      </c>
      <c r="AH3216" s="28">
        <f t="shared" si="549"/>
        <v>141.33172856280245</v>
      </c>
      <c r="AI3216" s="28">
        <f t="shared" si="549"/>
        <v>0</v>
      </c>
      <c r="AJ3216" s="28">
        <f t="shared" si="519"/>
        <v>1.223592801580853</v>
      </c>
      <c r="AK3216" s="28">
        <f t="shared" si="549"/>
        <v>0</v>
      </c>
      <c r="AL3216" s="28">
        <f t="shared" si="550"/>
        <v>52.630078460246068</v>
      </c>
      <c r="AM3216" s="28">
        <f t="shared" si="550"/>
        <v>192.98530203269169</v>
      </c>
      <c r="AQ3216" s="24">
        <f t="shared" si="560"/>
        <v>2062.3981524457618</v>
      </c>
      <c r="AS3216" s="47">
        <f t="shared" si="522"/>
        <v>305.55</v>
      </c>
      <c r="AU3216" s="20">
        <f t="shared" si="558"/>
        <v>2367.9481524457619</v>
      </c>
      <c r="AW3216" s="20">
        <f t="shared" si="545"/>
        <v>-137.17874461022848</v>
      </c>
    </row>
    <row r="3217" spans="1:49" x14ac:dyDescent="0.25">
      <c r="A3217" t="str">
        <f>VLOOKUP($B3217,'Cushing Balance'!$C$2:$E$500,3,TRUE)</f>
        <v>182018</v>
      </c>
      <c r="B3217" s="2">
        <v>43228</v>
      </c>
      <c r="C3217" s="32"/>
      <c r="D3217" s="36">
        <f t="shared" si="504"/>
        <v>391.22794452627852</v>
      </c>
      <c r="E3217" s="28">
        <f t="shared" si="505"/>
        <v>145.03560799004043</v>
      </c>
      <c r="F3217" s="28">
        <f t="shared" si="506"/>
        <v>445.32513979833493</v>
      </c>
      <c r="G3217" s="28"/>
      <c r="H3217" s="28">
        <f t="shared" ref="H3217:R3217" si="567">AVERAGE(H3211:H3216)</f>
        <v>101.42290933348239</v>
      </c>
      <c r="I3217" s="28">
        <f t="shared" si="567"/>
        <v>24.825274190570539</v>
      </c>
      <c r="J3217" s="28">
        <f t="shared" si="567"/>
        <v>322.53056909536787</v>
      </c>
      <c r="K3217" s="28">
        <f t="shared" si="567"/>
        <v>129.53754890511775</v>
      </c>
      <c r="L3217" s="28">
        <f t="shared" si="567"/>
        <v>30.122654857130787</v>
      </c>
      <c r="M3217" s="28">
        <f t="shared" si="543"/>
        <v>239.83182689541485</v>
      </c>
      <c r="N3217" s="28">
        <f t="shared" si="567"/>
        <v>85.052794000657983</v>
      </c>
      <c r="O3217" s="28">
        <f t="shared" si="567"/>
        <v>31.141945048120647</v>
      </c>
      <c r="P3217" s="28">
        <f t="shared" si="567"/>
        <v>181.08394114290161</v>
      </c>
      <c r="Q3217" s="28">
        <f t="shared" si="497"/>
        <v>9.2223439999950489</v>
      </c>
      <c r="R3217" s="28">
        <f t="shared" si="567"/>
        <v>16.509027666705911</v>
      </c>
      <c r="S3217" s="28"/>
      <c r="T3217" s="243">
        <f t="shared" si="535"/>
        <v>-24.119540412132249</v>
      </c>
      <c r="V3217" s="24">
        <f t="shared" si="556"/>
        <v>2152.8695274501197</v>
      </c>
      <c r="X3217" s="5">
        <f t="shared" si="563"/>
        <v>77.899999999999991</v>
      </c>
      <c r="Z3217" s="20">
        <f t="shared" si="557"/>
        <v>2230.7695274501198</v>
      </c>
      <c r="AA3217" s="59">
        <f t="shared" si="544"/>
        <v>43228</v>
      </c>
      <c r="AB3217" s="36">
        <f t="shared" si="549"/>
        <v>134.59170363357126</v>
      </c>
      <c r="AC3217" s="28">
        <f t="shared" si="549"/>
        <v>319.07268498348719</v>
      </c>
      <c r="AD3217" s="28">
        <f t="shared" si="549"/>
        <v>433.96870059553186</v>
      </c>
      <c r="AE3217" s="28">
        <f t="shared" si="549"/>
        <v>572.87413931955427</v>
      </c>
      <c r="AF3217" s="28">
        <f t="shared" si="549"/>
        <v>213.7202220343153</v>
      </c>
      <c r="AG3217" s="28">
        <f t="shared" si="549"/>
        <v>0</v>
      </c>
      <c r="AH3217" s="28">
        <f t="shared" si="549"/>
        <v>141.33172857306178</v>
      </c>
      <c r="AI3217" s="28">
        <f t="shared" si="549"/>
        <v>0</v>
      </c>
      <c r="AJ3217" s="28">
        <f t="shared" si="519"/>
        <v>1.2235815077414443</v>
      </c>
      <c r="AK3217" s="28">
        <f t="shared" si="549"/>
        <v>0</v>
      </c>
      <c r="AL3217" s="28">
        <f t="shared" si="550"/>
        <v>52.630078491191291</v>
      </c>
      <c r="AM3217" s="28">
        <f t="shared" si="550"/>
        <v>192.98530203908152</v>
      </c>
      <c r="AQ3217" s="24">
        <f t="shared" si="560"/>
        <v>2062.3981411775362</v>
      </c>
      <c r="AS3217" s="47">
        <f t="shared" si="522"/>
        <v>305.55</v>
      </c>
      <c r="AU3217" s="20">
        <f t="shared" si="558"/>
        <v>2367.9481411775364</v>
      </c>
      <c r="AW3217" s="20">
        <f t="shared" si="545"/>
        <v>-137.17861372741663</v>
      </c>
    </row>
    <row r="3218" spans="1:49" x14ac:dyDescent="0.25">
      <c r="A3218" t="str">
        <f>VLOOKUP($B3218,'Cushing Balance'!$C$2:$E$500,3,TRUE)</f>
        <v>182018</v>
      </c>
      <c r="B3218" s="2">
        <v>43229</v>
      </c>
      <c r="C3218" s="32"/>
      <c r="D3218" s="36">
        <f t="shared" si="504"/>
        <v>391.22794430597293</v>
      </c>
      <c r="E3218" s="28">
        <f t="shared" si="505"/>
        <v>145.03560793689962</v>
      </c>
      <c r="F3218" s="28">
        <f t="shared" si="506"/>
        <v>445.32513976447132</v>
      </c>
      <c r="G3218" s="28"/>
      <c r="H3218" s="28">
        <f t="shared" ref="H3218:R3218" si="568">AVERAGE(H3212:H3217)</f>
        <v>101.42290933298183</v>
      </c>
      <c r="I3218" s="28">
        <f t="shared" si="568"/>
        <v>24.825274189904519</v>
      </c>
      <c r="J3218" s="28">
        <f t="shared" si="568"/>
        <v>322.53056909535451</v>
      </c>
      <c r="K3218" s="28">
        <f t="shared" si="568"/>
        <v>129.53754890669299</v>
      </c>
      <c r="L3218" s="28">
        <f t="shared" si="568"/>
        <v>30.122654857139732</v>
      </c>
      <c r="M3218" s="28">
        <f t="shared" si="543"/>
        <v>239.83191154206708</v>
      </c>
      <c r="N3218" s="28">
        <f t="shared" si="568"/>
        <v>85.052793999906001</v>
      </c>
      <c r="O3218" s="28">
        <f t="shared" si="568"/>
        <v>31.141945047276497</v>
      </c>
      <c r="P3218" s="28">
        <f t="shared" si="568"/>
        <v>181.08394114422421</v>
      </c>
      <c r="Q3218" s="28">
        <f t="shared" si="497"/>
        <v>9.2223440000221704</v>
      </c>
      <c r="R3218" s="28">
        <f t="shared" si="568"/>
        <v>16.509027665886759</v>
      </c>
      <c r="S3218" s="28"/>
      <c r="T3218" s="243">
        <f t="shared" si="535"/>
        <v>-24.119540370697305</v>
      </c>
      <c r="V3218" s="24">
        <f t="shared" si="556"/>
        <v>2152.8696117887998</v>
      </c>
      <c r="X3218" s="5">
        <f t="shared" si="563"/>
        <v>77.899999999999991</v>
      </c>
      <c r="Z3218" s="20">
        <f t="shared" si="557"/>
        <v>2230.7696117887999</v>
      </c>
      <c r="AA3218" s="59">
        <f t="shared" si="544"/>
        <v>43229</v>
      </c>
      <c r="AB3218" s="36">
        <f t="shared" si="549"/>
        <v>134.59170362447659</v>
      </c>
      <c r="AC3218" s="28">
        <f t="shared" si="549"/>
        <v>319.07268492891654</v>
      </c>
      <c r="AD3218" s="28">
        <f t="shared" si="549"/>
        <v>433.96870060811568</v>
      </c>
      <c r="AE3218" s="28">
        <f t="shared" si="549"/>
        <v>572.87413932304969</v>
      </c>
      <c r="AF3218" s="28">
        <f t="shared" si="549"/>
        <v>213.72022204617591</v>
      </c>
      <c r="AG3218" s="28">
        <f t="shared" si="549"/>
        <v>0</v>
      </c>
      <c r="AH3218" s="28">
        <f t="shared" si="549"/>
        <v>141.33172855064427</v>
      </c>
      <c r="AI3218" s="28">
        <f t="shared" si="549"/>
        <v>0</v>
      </c>
      <c r="AJ3218" s="28">
        <f t="shared" si="519"/>
        <v>1.2235761569136647</v>
      </c>
      <c r="AK3218" s="28">
        <f t="shared" si="549"/>
        <v>0</v>
      </c>
      <c r="AL3218" s="28">
        <f t="shared" si="550"/>
        <v>52.630078515493878</v>
      </c>
      <c r="AM3218" s="28">
        <f t="shared" si="550"/>
        <v>192.98530204022896</v>
      </c>
      <c r="AQ3218" s="24">
        <f t="shared" si="560"/>
        <v>2062.3981357940152</v>
      </c>
      <c r="AS3218" s="47">
        <f t="shared" si="522"/>
        <v>305.55</v>
      </c>
      <c r="AU3218" s="20">
        <f t="shared" si="558"/>
        <v>2367.9481357940153</v>
      </c>
      <c r="AW3218" s="20">
        <f t="shared" si="545"/>
        <v>-137.17852400521542</v>
      </c>
    </row>
    <row r="3219" spans="1:49" x14ac:dyDescent="0.25">
      <c r="A3219" t="str">
        <f>VLOOKUP($B3219,'Cushing Balance'!$C$2:$E$500,3,TRUE)</f>
        <v>182018</v>
      </c>
      <c r="B3219" s="2">
        <v>43230</v>
      </c>
      <c r="C3219" s="32"/>
      <c r="D3219" s="36">
        <f t="shared" si="504"/>
        <v>391.2279446747458</v>
      </c>
      <c r="E3219" s="28">
        <f t="shared" si="505"/>
        <v>145.03560790795689</v>
      </c>
      <c r="F3219" s="28">
        <f t="shared" si="506"/>
        <v>445.32513964705356</v>
      </c>
      <c r="G3219" s="28"/>
      <c r="H3219" s="28">
        <f t="shared" ref="H3219:R3219" si="569">AVERAGE(H3213:H3218)</f>
        <v>101.42290933304683</v>
      </c>
      <c r="I3219" s="28">
        <f t="shared" si="569"/>
        <v>24.825274190093584</v>
      </c>
      <c r="J3219" s="28">
        <f t="shared" si="569"/>
        <v>322.53056909523798</v>
      </c>
      <c r="K3219" s="28">
        <f t="shared" si="569"/>
        <v>129.53754890571284</v>
      </c>
      <c r="L3219" s="28">
        <f t="shared" si="569"/>
        <v>30.122654857147399</v>
      </c>
      <c r="M3219" s="28">
        <f t="shared" si="543"/>
        <v>239.83195064667387</v>
      </c>
      <c r="N3219" s="28">
        <f t="shared" si="569"/>
        <v>85.052793999588431</v>
      </c>
      <c r="O3219" s="28">
        <f t="shared" si="569"/>
        <v>31.141945047149417</v>
      </c>
      <c r="P3219" s="28">
        <f t="shared" si="569"/>
        <v>181.08394114363068</v>
      </c>
      <c r="Q3219" s="28">
        <f t="shared" si="497"/>
        <v>9.2223440000157488</v>
      </c>
      <c r="R3219" s="28">
        <f t="shared" si="569"/>
        <v>16.509027666187652</v>
      </c>
      <c r="S3219" s="28"/>
      <c r="T3219" s="243">
        <f t="shared" si="535"/>
        <v>-24.119540370210721</v>
      </c>
      <c r="V3219" s="24">
        <f t="shared" si="556"/>
        <v>2152.8696511142402</v>
      </c>
      <c r="X3219" s="5">
        <f t="shared" si="563"/>
        <v>77.899999999999991</v>
      </c>
      <c r="Z3219" s="20">
        <f t="shared" si="557"/>
        <v>2230.7696511142403</v>
      </c>
      <c r="AA3219" s="59">
        <f t="shared" si="544"/>
        <v>43230</v>
      </c>
      <c r="AB3219" s="36">
        <f t="shared" si="549"/>
        <v>134.59170363309084</v>
      </c>
      <c r="AC3219" s="28">
        <f t="shared" si="549"/>
        <v>319.07268489690358</v>
      </c>
      <c r="AD3219" s="28">
        <f t="shared" si="549"/>
        <v>433.96870061463784</v>
      </c>
      <c r="AE3219" s="28">
        <f t="shared" si="549"/>
        <v>572.87413932385903</v>
      </c>
      <c r="AF3219" s="28">
        <f t="shared" si="549"/>
        <v>213.72022204518288</v>
      </c>
      <c r="AG3219" s="28">
        <f t="shared" si="549"/>
        <v>0</v>
      </c>
      <c r="AH3219" s="28">
        <f t="shared" si="549"/>
        <v>141.33172852640317</v>
      </c>
      <c r="AI3219" s="28">
        <f t="shared" si="549"/>
        <v>0</v>
      </c>
      <c r="AJ3219" s="28">
        <f t="shared" si="519"/>
        <v>1.2235774535320312</v>
      </c>
      <c r="AK3219" s="28">
        <f t="shared" si="549"/>
        <v>0</v>
      </c>
      <c r="AL3219" s="28">
        <f t="shared" si="550"/>
        <v>52.630078518037067</v>
      </c>
      <c r="AM3219" s="28">
        <f t="shared" si="550"/>
        <v>192.9853020375086</v>
      </c>
      <c r="AQ3219" s="24">
        <f t="shared" si="560"/>
        <v>2062.3981370491551</v>
      </c>
      <c r="AS3219" s="47">
        <f t="shared" si="522"/>
        <v>305.55</v>
      </c>
      <c r="AU3219" s="20">
        <f t="shared" si="558"/>
        <v>2367.9481370491553</v>
      </c>
      <c r="AW3219" s="20">
        <f t="shared" si="545"/>
        <v>-137.17848593491499</v>
      </c>
    </row>
    <row r="3220" spans="1:49" x14ac:dyDescent="0.25">
      <c r="A3220" t="str">
        <f>VLOOKUP($B3220,'Cushing Balance'!$C$2:$E$500,3,TRUE)</f>
        <v>182018</v>
      </c>
      <c r="B3220" s="2">
        <v>43231</v>
      </c>
      <c r="C3220" s="32"/>
      <c r="D3220" s="36">
        <f t="shared" si="504"/>
        <v>391.2279451591553</v>
      </c>
      <c r="E3220" s="28">
        <f t="shared" si="505"/>
        <v>145.03560791334388</v>
      </c>
      <c r="F3220" s="28">
        <f t="shared" si="506"/>
        <v>445.32513955472933</v>
      </c>
      <c r="G3220" s="28"/>
      <c r="H3220" s="28">
        <f t="shared" ref="H3220:R3220" si="570">AVERAGE(H3214:H3219)</f>
        <v>101.42290933335231</v>
      </c>
      <c r="I3220" s="28">
        <f t="shared" si="570"/>
        <v>24.825274190555064</v>
      </c>
      <c r="J3220" s="28">
        <f t="shared" si="570"/>
        <v>322.53056909517574</v>
      </c>
      <c r="K3220" s="28">
        <f t="shared" si="570"/>
        <v>129.53754890428584</v>
      </c>
      <c r="L3220" s="28">
        <f t="shared" si="570"/>
        <v>30.12265485714725</v>
      </c>
      <c r="M3220" s="28">
        <f t="shared" si="543"/>
        <v>239.83194380527777</v>
      </c>
      <c r="N3220" s="28">
        <f t="shared" si="570"/>
        <v>85.052793999814909</v>
      </c>
      <c r="O3220" s="28">
        <f t="shared" si="570"/>
        <v>31.141945047527955</v>
      </c>
      <c r="P3220" s="28">
        <f t="shared" si="570"/>
        <v>181.08394114258181</v>
      </c>
      <c r="Q3220" s="28">
        <f t="shared" si="497"/>
        <v>9.2223439999974683</v>
      </c>
      <c r="R3220" s="28">
        <f t="shared" si="570"/>
        <v>16.509027666801746</v>
      </c>
      <c r="S3220" s="28"/>
      <c r="T3220" s="243">
        <f t="shared" si="535"/>
        <v>-24.119540398487224</v>
      </c>
      <c r="V3220" s="24">
        <f t="shared" si="556"/>
        <v>2152.8696446697459</v>
      </c>
      <c r="X3220" s="5">
        <f t="shared" si="563"/>
        <v>77.899999999999991</v>
      </c>
      <c r="Z3220" s="20">
        <f t="shared" si="557"/>
        <v>2230.769644669746</v>
      </c>
      <c r="AA3220" s="59">
        <f t="shared" si="544"/>
        <v>43231</v>
      </c>
      <c r="AB3220" s="36">
        <f t="shared" si="549"/>
        <v>134.5917036452866</v>
      </c>
      <c r="AC3220" s="28">
        <f t="shared" si="549"/>
        <v>319.07268490244797</v>
      </c>
      <c r="AD3220" s="28">
        <f t="shared" si="549"/>
        <v>433.96870061274637</v>
      </c>
      <c r="AE3220" s="28">
        <f t="shared" si="549"/>
        <v>572.8741393224991</v>
      </c>
      <c r="AF3220" s="28">
        <f t="shared" si="549"/>
        <v>213.72022203743413</v>
      </c>
      <c r="AG3220" s="28">
        <f t="shared" si="549"/>
        <v>0</v>
      </c>
      <c r="AH3220" s="28">
        <f t="shared" si="549"/>
        <v>141.33172851944929</v>
      </c>
      <c r="AI3220" s="28">
        <f t="shared" si="549"/>
        <v>0</v>
      </c>
      <c r="AJ3220" s="28">
        <f t="shared" si="519"/>
        <v>1.2235838688712672</v>
      </c>
      <c r="AK3220" s="28">
        <f t="shared" si="549"/>
        <v>0</v>
      </c>
      <c r="AL3220" s="28">
        <f t="shared" si="550"/>
        <v>52.63007850587919</v>
      </c>
      <c r="AM3220" s="28">
        <f t="shared" si="550"/>
        <v>192.98530203456136</v>
      </c>
      <c r="AQ3220" s="24">
        <f t="shared" si="560"/>
        <v>2062.3981434491752</v>
      </c>
      <c r="AS3220" s="47">
        <f t="shared" si="522"/>
        <v>305.55</v>
      </c>
      <c r="AU3220" s="20">
        <f t="shared" si="558"/>
        <v>2367.9481434491754</v>
      </c>
      <c r="AW3220" s="20">
        <f t="shared" si="545"/>
        <v>-137.17849877942945</v>
      </c>
    </row>
    <row r="3221" spans="1:49" x14ac:dyDescent="0.25">
      <c r="A3221" t="str">
        <f>VLOOKUP($B3221,'Cushing Balance'!$C$2:$E$500,3,TRUE)</f>
        <v>192018</v>
      </c>
      <c r="B3221" s="2">
        <v>43232</v>
      </c>
      <c r="C3221" s="32"/>
      <c r="D3221" s="36">
        <f t="shared" si="504"/>
        <v>391.22794542625627</v>
      </c>
      <c r="E3221" s="28">
        <f t="shared" si="505"/>
        <v>145.03560793621676</v>
      </c>
      <c r="F3221" s="28">
        <f t="shared" si="506"/>
        <v>445.32513953328083</v>
      </c>
      <c r="G3221" s="28"/>
      <c r="H3221" s="28">
        <f t="shared" ref="H3221:R3221" si="571">AVERAGE(H3215:H3220)</f>
        <v>101.42290933349709</v>
      </c>
      <c r="I3221" s="28">
        <f t="shared" si="571"/>
        <v>24.825274190725469</v>
      </c>
      <c r="J3221" s="28">
        <f t="shared" si="571"/>
        <v>322.53056909520143</v>
      </c>
      <c r="K3221" s="28">
        <f t="shared" si="571"/>
        <v>129.53754890397755</v>
      </c>
      <c r="L3221" s="28">
        <f t="shared" si="571"/>
        <v>30.122654857142976</v>
      </c>
      <c r="M3221" s="28">
        <f t="shared" si="543"/>
        <v>239.83190369556925</v>
      </c>
      <c r="N3221" s="28">
        <f t="shared" si="571"/>
        <v>85.052794000107255</v>
      </c>
      <c r="O3221" s="28">
        <f t="shared" si="571"/>
        <v>31.141945047814033</v>
      </c>
      <c r="P3221" s="28">
        <f t="shared" si="571"/>
        <v>181.08394114228676</v>
      </c>
      <c r="Q3221" s="28">
        <f t="shared" si="497"/>
        <v>9.2223439999900698</v>
      </c>
      <c r="R3221" s="28">
        <f t="shared" si="571"/>
        <v>16.509027667000222</v>
      </c>
      <c r="S3221" s="28"/>
      <c r="T3221" s="243">
        <f t="shared" si="535"/>
        <v>-24.119540428508419</v>
      </c>
      <c r="V3221" s="24">
        <f t="shared" si="556"/>
        <v>2152.8696048290662</v>
      </c>
      <c r="X3221" s="5">
        <f t="shared" si="563"/>
        <v>77.899999999999991</v>
      </c>
      <c r="Z3221" s="20">
        <f t="shared" si="557"/>
        <v>2230.7696048290663</v>
      </c>
      <c r="AA3221" s="59">
        <f t="shared" si="544"/>
        <v>43232</v>
      </c>
      <c r="AB3221" s="36">
        <f t="shared" ref="AB3221:AK3236" si="572">AVERAGE(AB3214:AB3220)</f>
        <v>134.59170365056028</v>
      </c>
      <c r="AC3221" s="28">
        <f t="shared" si="572"/>
        <v>319.07268492555829</v>
      </c>
      <c r="AD3221" s="28">
        <f t="shared" si="572"/>
        <v>433.96870060741674</v>
      </c>
      <c r="AE3221" s="28">
        <f t="shared" si="572"/>
        <v>572.8741393208835</v>
      </c>
      <c r="AF3221" s="28">
        <f t="shared" si="572"/>
        <v>213.72022203162265</v>
      </c>
      <c r="AG3221" s="28">
        <f t="shared" si="572"/>
        <v>0</v>
      </c>
      <c r="AH3221" s="28">
        <f t="shared" si="572"/>
        <v>141.33172852773382</v>
      </c>
      <c r="AI3221" s="28">
        <f t="shared" si="572"/>
        <v>0</v>
      </c>
      <c r="AJ3221" s="28">
        <f t="shared" si="519"/>
        <v>1.2235924953914923</v>
      </c>
      <c r="AK3221" s="28">
        <f t="shared" si="572"/>
        <v>0</v>
      </c>
      <c r="AL3221" s="28">
        <f t="shared" si="550"/>
        <v>52.630078494292526</v>
      </c>
      <c r="AM3221" s="28">
        <f t="shared" si="550"/>
        <v>192.98530203371965</v>
      </c>
      <c r="AQ3221" s="24">
        <f t="shared" si="560"/>
        <v>2062.3981520871789</v>
      </c>
      <c r="AS3221" s="47">
        <f t="shared" si="522"/>
        <v>305.55</v>
      </c>
      <c r="AU3221" s="20">
        <f t="shared" si="558"/>
        <v>2367.9481520871791</v>
      </c>
      <c r="AW3221" s="20">
        <f t="shared" si="545"/>
        <v>-137.17854725811276</v>
      </c>
    </row>
    <row r="3222" spans="1:49" x14ac:dyDescent="0.25">
      <c r="A3222" t="str">
        <f>VLOOKUP($B3222,'Cushing Balance'!$C$2:$E$500,3,TRUE)</f>
        <v>192018</v>
      </c>
      <c r="B3222" s="2">
        <v>43233</v>
      </c>
      <c r="C3222" s="32"/>
      <c r="D3222" s="36">
        <f t="shared" si="504"/>
        <v>391.22794540202369</v>
      </c>
      <c r="E3222" s="28">
        <f t="shared" si="505"/>
        <v>145.03560795511279</v>
      </c>
      <c r="F3222" s="28">
        <f t="shared" si="506"/>
        <v>445.32513956719202</v>
      </c>
      <c r="G3222" s="28"/>
      <c r="H3222" s="28">
        <f t="shared" ref="H3222:R3222" si="573">AVERAGE(H3216:H3221)</f>
        <v>101.42290933341981</v>
      </c>
      <c r="I3222" s="28">
        <f t="shared" si="573"/>
        <v>24.825274190582011</v>
      </c>
      <c r="J3222" s="28">
        <f t="shared" si="573"/>
        <v>322.5305690952498</v>
      </c>
      <c r="K3222" s="28">
        <f t="shared" si="573"/>
        <v>129.53754890455437</v>
      </c>
      <c r="L3222" s="28">
        <f t="shared" si="573"/>
        <v>30.122654857140564</v>
      </c>
      <c r="M3222" s="28">
        <f t="shared" si="543"/>
        <v>239.83184853938397</v>
      </c>
      <c r="N3222" s="28">
        <f t="shared" si="573"/>
        <v>85.052794000161569</v>
      </c>
      <c r="O3222" s="28">
        <f t="shared" si="573"/>
        <v>31.141945047782674</v>
      </c>
      <c r="P3222" s="28">
        <f t="shared" si="573"/>
        <v>181.08394114266619</v>
      </c>
      <c r="Q3222" s="28">
        <f t="shared" si="497"/>
        <v>9.2223439999955232</v>
      </c>
      <c r="R3222" s="28">
        <f t="shared" si="573"/>
        <v>16.50902766679161</v>
      </c>
      <c r="S3222" s="28"/>
      <c r="T3222" s="243">
        <f t="shared" si="535"/>
        <v>-24.119540439741225</v>
      </c>
      <c r="V3222" s="24">
        <f t="shared" si="556"/>
        <v>2152.8695497020567</v>
      </c>
      <c r="X3222" s="5">
        <f t="shared" si="563"/>
        <v>77.899999999999991</v>
      </c>
      <c r="Z3222" s="20">
        <f t="shared" si="557"/>
        <v>2230.7695497020568</v>
      </c>
      <c r="AA3222" s="59">
        <f t="shared" si="544"/>
        <v>43233</v>
      </c>
      <c r="AB3222" s="36">
        <f t="shared" si="572"/>
        <v>134.59170364785794</v>
      </c>
      <c r="AC3222" s="28">
        <f t="shared" si="572"/>
        <v>319.07268494103806</v>
      </c>
      <c r="AD3222" s="28">
        <f t="shared" si="572"/>
        <v>433.9687006041284</v>
      </c>
      <c r="AE3222" s="28">
        <f t="shared" si="572"/>
        <v>572.87413932036679</v>
      </c>
      <c r="AF3222" s="28">
        <f t="shared" si="572"/>
        <v>213.72022203138243</v>
      </c>
      <c r="AG3222" s="28">
        <f t="shared" si="572"/>
        <v>0</v>
      </c>
      <c r="AH3222" s="28">
        <f t="shared" si="572"/>
        <v>141.33172853855422</v>
      </c>
      <c r="AI3222" s="28">
        <f t="shared" si="572"/>
        <v>0</v>
      </c>
      <c r="AJ3222" s="28">
        <f t="shared" si="519"/>
        <v>1.2236002056144077</v>
      </c>
      <c r="AK3222" s="28">
        <f t="shared" si="572"/>
        <v>0</v>
      </c>
      <c r="AL3222" s="28">
        <f t="shared" si="550"/>
        <v>52.630078491941489</v>
      </c>
      <c r="AM3222" s="28">
        <f t="shared" si="550"/>
        <v>192.98530203475653</v>
      </c>
      <c r="AQ3222" s="24">
        <f t="shared" si="560"/>
        <v>2062.3981598156406</v>
      </c>
      <c r="AS3222" s="47">
        <f t="shared" si="522"/>
        <v>305.55</v>
      </c>
      <c r="AU3222" s="20">
        <f t="shared" si="558"/>
        <v>2367.9481598156408</v>
      </c>
      <c r="AW3222" s="20">
        <f t="shared" si="545"/>
        <v>-137.178610113584</v>
      </c>
    </row>
    <row r="3223" spans="1:49" x14ac:dyDescent="0.25">
      <c r="A3223" t="str">
        <f>VLOOKUP($B3223,'Cushing Balance'!$C$2:$E$500,3,TRUE)</f>
        <v>192018</v>
      </c>
      <c r="B3223" s="2">
        <v>43234</v>
      </c>
      <c r="C3223" s="32"/>
      <c r="D3223" s="36">
        <f t="shared" si="504"/>
        <v>391.22794520790416</v>
      </c>
      <c r="E3223" s="28">
        <f t="shared" si="505"/>
        <v>145.03560795991257</v>
      </c>
      <c r="F3223" s="28">
        <f t="shared" si="506"/>
        <v>445.32513961483448</v>
      </c>
      <c r="G3223" s="28"/>
      <c r="H3223" s="28">
        <f t="shared" ref="H3223:R3223" si="574">AVERAGE(H3217:H3222)</f>
        <v>101.42290933329672</v>
      </c>
      <c r="I3223" s="28">
        <f t="shared" si="574"/>
        <v>24.825274190405196</v>
      </c>
      <c r="J3223" s="28">
        <f t="shared" si="574"/>
        <v>322.53056909526453</v>
      </c>
      <c r="K3223" s="28">
        <f t="shared" si="574"/>
        <v>129.53754890505687</v>
      </c>
      <c r="L3223" s="28">
        <f t="shared" si="574"/>
        <v>30.122654857141452</v>
      </c>
      <c r="M3223" s="28">
        <f t="shared" si="543"/>
        <v>239.83179759884055</v>
      </c>
      <c r="N3223" s="28">
        <f t="shared" si="574"/>
        <v>85.052794000039356</v>
      </c>
      <c r="O3223" s="28">
        <f t="shared" si="574"/>
        <v>31.141945047611873</v>
      </c>
      <c r="P3223" s="28">
        <f t="shared" si="574"/>
        <v>181.08394114304858</v>
      </c>
      <c r="Q3223" s="28">
        <f t="shared" si="497"/>
        <v>9.2223440000026731</v>
      </c>
      <c r="R3223" s="28">
        <f t="shared" si="574"/>
        <v>16.509027666562314</v>
      </c>
      <c r="S3223" s="28"/>
      <c r="T3223" s="243">
        <f t="shared" si="535"/>
        <v>-24.11954043165456</v>
      </c>
      <c r="V3223" s="24">
        <f t="shared" si="556"/>
        <v>2152.8694986199212</v>
      </c>
      <c r="X3223" s="5">
        <f t="shared" si="563"/>
        <v>77.899999999999991</v>
      </c>
      <c r="Z3223" s="20">
        <f t="shared" si="557"/>
        <v>2230.7694986199213</v>
      </c>
      <c r="AA3223" s="59">
        <f t="shared" si="544"/>
        <v>43234</v>
      </c>
      <c r="AB3223" s="36">
        <f t="shared" si="572"/>
        <v>134.59170364244369</v>
      </c>
      <c r="AC3223" s="28">
        <f t="shared" si="572"/>
        <v>319.07268494059383</v>
      </c>
      <c r="AD3223" s="28">
        <f t="shared" si="572"/>
        <v>433.96870060449811</v>
      </c>
      <c r="AE3223" s="28">
        <f t="shared" si="572"/>
        <v>572.87413932087861</v>
      </c>
      <c r="AF3223" s="28">
        <f t="shared" si="572"/>
        <v>213.72022203451979</v>
      </c>
      <c r="AG3223" s="28">
        <f t="shared" si="572"/>
        <v>0</v>
      </c>
      <c r="AH3223" s="28">
        <f t="shared" si="572"/>
        <v>141.33172854266414</v>
      </c>
      <c r="AI3223" s="28">
        <f t="shared" si="572"/>
        <v>0</v>
      </c>
      <c r="AJ3223" s="28">
        <f t="shared" si="519"/>
        <v>1.2236053343667119</v>
      </c>
      <c r="AK3223" s="28">
        <f t="shared" si="572"/>
        <v>0</v>
      </c>
      <c r="AL3223" s="28">
        <f t="shared" si="550"/>
        <v>52.630078496725936</v>
      </c>
      <c r="AM3223" s="28">
        <f t="shared" si="550"/>
        <v>192.98530203607834</v>
      </c>
      <c r="AQ3223" s="24">
        <f t="shared" si="560"/>
        <v>2062.3981649527695</v>
      </c>
      <c r="AS3223" s="47">
        <f t="shared" si="522"/>
        <v>305.55</v>
      </c>
      <c r="AU3223" s="20">
        <f t="shared" si="558"/>
        <v>2367.9481649527697</v>
      </c>
      <c r="AW3223" s="20">
        <f t="shared" si="545"/>
        <v>-137.17866633284848</v>
      </c>
    </row>
    <row r="3224" spans="1:49" x14ac:dyDescent="0.25">
      <c r="A3224" t="str">
        <f>VLOOKUP($B3224,'Cushing Balance'!$C$2:$E$500,3,TRUE)</f>
        <v>192018</v>
      </c>
      <c r="B3224" s="2">
        <v>43235</v>
      </c>
      <c r="C3224" s="32"/>
      <c r="D3224" s="36">
        <f t="shared" si="504"/>
        <v>391.22794502527046</v>
      </c>
      <c r="E3224" s="28">
        <f t="shared" si="505"/>
        <v>145.03560795347084</v>
      </c>
      <c r="F3224" s="28">
        <f t="shared" si="506"/>
        <v>445.32513964240502</v>
      </c>
      <c r="G3224" s="28"/>
      <c r="H3224" s="28">
        <f t="shared" ref="H3224:R3224" si="575">AVERAGE(H3218:H3223)</f>
        <v>101.42290933326576</v>
      </c>
      <c r="I3224" s="28">
        <f t="shared" si="575"/>
        <v>24.825274190377637</v>
      </c>
      <c r="J3224" s="28">
        <f t="shared" si="575"/>
        <v>322.53056909524736</v>
      </c>
      <c r="K3224" s="28">
        <f t="shared" si="575"/>
        <v>129.53754890504672</v>
      </c>
      <c r="L3224" s="28">
        <f t="shared" si="575"/>
        <v>30.122654857143228</v>
      </c>
      <c r="M3224" s="28">
        <f t="shared" si="543"/>
        <v>239.83176384503764</v>
      </c>
      <c r="N3224" s="28">
        <f t="shared" si="575"/>
        <v>85.052793999936256</v>
      </c>
      <c r="O3224" s="28">
        <f t="shared" si="575"/>
        <v>31.141945047527074</v>
      </c>
      <c r="P3224" s="28">
        <f t="shared" si="575"/>
        <v>181.08394114307305</v>
      </c>
      <c r="Q3224" s="28">
        <f t="shared" si="497"/>
        <v>9.2223440000039432</v>
      </c>
      <c r="R3224" s="28">
        <f t="shared" si="575"/>
        <v>16.509027666538383</v>
      </c>
      <c r="S3224" s="28"/>
      <c r="T3224" s="243">
        <f t="shared" si="535"/>
        <v>-24.119540417415113</v>
      </c>
      <c r="V3224" s="24">
        <f t="shared" si="556"/>
        <v>2152.8694647043435</v>
      </c>
      <c r="X3224" s="5">
        <f t="shared" si="563"/>
        <v>77.899999999999991</v>
      </c>
      <c r="Z3224" s="20">
        <f t="shared" si="557"/>
        <v>2230.7694647043436</v>
      </c>
      <c r="AA3224" s="59">
        <f t="shared" si="544"/>
        <v>43235</v>
      </c>
      <c r="AB3224" s="36">
        <f t="shared" si="572"/>
        <v>134.59170363961246</v>
      </c>
      <c r="AC3224" s="28">
        <f t="shared" si="572"/>
        <v>319.07268493127788</v>
      </c>
      <c r="AD3224" s="28">
        <f t="shared" si="572"/>
        <v>433.96870060672506</v>
      </c>
      <c r="AE3224" s="28">
        <f t="shared" si="572"/>
        <v>572.87413932158438</v>
      </c>
      <c r="AF3224" s="28">
        <f t="shared" si="572"/>
        <v>213.7202220372333</v>
      </c>
      <c r="AG3224" s="28">
        <f t="shared" si="572"/>
        <v>0</v>
      </c>
      <c r="AH3224" s="28">
        <f t="shared" si="572"/>
        <v>141.33172853978724</v>
      </c>
      <c r="AI3224" s="28">
        <f t="shared" si="572"/>
        <v>0</v>
      </c>
      <c r="AJ3224" s="28">
        <f t="shared" si="519"/>
        <v>1.2236075165893554</v>
      </c>
      <c r="AK3224" s="28">
        <f t="shared" si="572"/>
        <v>0</v>
      </c>
      <c r="AL3224" s="28">
        <f t="shared" si="550"/>
        <v>52.630078501937348</v>
      </c>
      <c r="AM3224" s="28">
        <f t="shared" si="550"/>
        <v>192.98530203656213</v>
      </c>
      <c r="AQ3224" s="24">
        <f t="shared" si="560"/>
        <v>2062.398167131309</v>
      </c>
      <c r="AS3224" s="47">
        <f t="shared" si="522"/>
        <v>305.55</v>
      </c>
      <c r="AU3224" s="20">
        <f t="shared" si="558"/>
        <v>2367.9481671313092</v>
      </c>
      <c r="AW3224" s="20">
        <f t="shared" si="545"/>
        <v>-137.17870242696563</v>
      </c>
    </row>
    <row r="3225" spans="1:49" x14ac:dyDescent="0.25">
      <c r="A3225" t="str">
        <f>VLOOKUP($B3225,'Cushing Balance'!$C$2:$E$500,3,TRUE)</f>
        <v>192018</v>
      </c>
      <c r="B3225" s="2">
        <v>43236</v>
      </c>
      <c r="C3225" s="32"/>
      <c r="D3225" s="36">
        <f t="shared" si="504"/>
        <v>391.22794496595088</v>
      </c>
      <c r="E3225" s="28">
        <f t="shared" si="505"/>
        <v>145.03560794411925</v>
      </c>
      <c r="F3225" s="28">
        <f t="shared" si="506"/>
        <v>445.3251396402876</v>
      </c>
      <c r="G3225" s="28"/>
      <c r="H3225" s="28">
        <f t="shared" ref="H3225:R3225" si="576">AVERAGE(H3219:H3224)</f>
        <v>101.42290933331309</v>
      </c>
      <c r="I3225" s="28">
        <f t="shared" si="576"/>
        <v>24.825274190456494</v>
      </c>
      <c r="J3225" s="28">
        <f t="shared" si="576"/>
        <v>322.53056909522945</v>
      </c>
      <c r="K3225" s="28">
        <f t="shared" si="576"/>
        <v>129.53754890477236</v>
      </c>
      <c r="L3225" s="28">
        <f t="shared" si="576"/>
        <v>30.122654857143811</v>
      </c>
      <c r="M3225" s="28">
        <f t="shared" si="543"/>
        <v>239.83175398916649</v>
      </c>
      <c r="N3225" s="28">
        <f t="shared" si="576"/>
        <v>85.052793999941287</v>
      </c>
      <c r="O3225" s="28">
        <f t="shared" si="576"/>
        <v>31.141945047568839</v>
      </c>
      <c r="P3225" s="28">
        <f t="shared" si="576"/>
        <v>181.08394114288117</v>
      </c>
      <c r="Q3225" s="28">
        <f t="shared" si="497"/>
        <v>9.2223440000009038</v>
      </c>
      <c r="R3225" s="28">
        <f t="shared" si="576"/>
        <v>16.50902766664699</v>
      </c>
      <c r="S3225" s="28"/>
      <c r="T3225" s="243">
        <f t="shared" si="535"/>
        <v>-24.119540408605854</v>
      </c>
      <c r="V3225" s="24">
        <f t="shared" si="556"/>
        <v>2152.869454777478</v>
      </c>
      <c r="X3225" s="5">
        <f t="shared" si="563"/>
        <v>77.899999999999991</v>
      </c>
      <c r="Z3225" s="20">
        <f t="shared" si="557"/>
        <v>2230.7694547774781</v>
      </c>
      <c r="AA3225" s="59">
        <f t="shared" si="544"/>
        <v>43236</v>
      </c>
      <c r="AB3225" s="36">
        <f t="shared" si="572"/>
        <v>134.59170364047549</v>
      </c>
      <c r="AC3225" s="28">
        <f t="shared" si="572"/>
        <v>319.07268492381939</v>
      </c>
      <c r="AD3225" s="28">
        <f t="shared" si="572"/>
        <v>433.96870060832413</v>
      </c>
      <c r="AE3225" s="28">
        <f t="shared" si="572"/>
        <v>572.8741393218744</v>
      </c>
      <c r="AF3225" s="28">
        <f t="shared" si="572"/>
        <v>213.72022203765019</v>
      </c>
      <c r="AG3225" s="28">
        <f t="shared" si="572"/>
        <v>0</v>
      </c>
      <c r="AH3225" s="28">
        <f t="shared" si="572"/>
        <v>141.33172853503373</v>
      </c>
      <c r="AI3225" s="28">
        <f t="shared" si="572"/>
        <v>0</v>
      </c>
      <c r="AJ3225" s="28">
        <f t="shared" si="519"/>
        <v>1.2236073269567964</v>
      </c>
      <c r="AK3225" s="28">
        <f t="shared" si="572"/>
        <v>0</v>
      </c>
      <c r="AL3225" s="28">
        <f t="shared" si="550"/>
        <v>52.63007850347249</v>
      </c>
      <c r="AM3225" s="28">
        <f t="shared" si="550"/>
        <v>192.98530203620223</v>
      </c>
      <c r="AQ3225" s="24">
        <f t="shared" si="560"/>
        <v>2062.3981669338091</v>
      </c>
      <c r="AS3225" s="47">
        <f t="shared" si="522"/>
        <v>305.55</v>
      </c>
      <c r="AU3225" s="20">
        <f t="shared" si="558"/>
        <v>2367.9481669338093</v>
      </c>
      <c r="AW3225" s="20">
        <f t="shared" si="545"/>
        <v>-137.17871215633113</v>
      </c>
    </row>
    <row r="3226" spans="1:49" x14ac:dyDescent="0.25">
      <c r="A3226" t="str">
        <f>VLOOKUP($B3226,'Cushing Balance'!$C$2:$E$500,3,TRUE)</f>
        <v>192018</v>
      </c>
      <c r="B3226" s="2">
        <v>43237</v>
      </c>
      <c r="C3226" s="32"/>
      <c r="D3226" s="36">
        <f t="shared" si="504"/>
        <v>391.22794502090994</v>
      </c>
      <c r="E3226" s="28">
        <f t="shared" si="505"/>
        <v>145.03560793837909</v>
      </c>
      <c r="F3226" s="28">
        <f t="shared" si="506"/>
        <v>445.32513962053179</v>
      </c>
      <c r="G3226" s="28"/>
      <c r="H3226" s="28">
        <f t="shared" ref="H3226:R3226" si="577">AVERAGE(H3220:H3225)</f>
        <v>101.42290933335745</v>
      </c>
      <c r="I3226" s="28">
        <f t="shared" si="577"/>
        <v>24.825274190516978</v>
      </c>
      <c r="J3226" s="28">
        <f t="shared" si="577"/>
        <v>322.53056909522803</v>
      </c>
      <c r="K3226" s="28">
        <f t="shared" si="577"/>
        <v>129.53754890461562</v>
      </c>
      <c r="L3226" s="28">
        <f t="shared" si="577"/>
        <v>30.122654857143214</v>
      </c>
      <c r="M3226" s="28">
        <f t="shared" si="543"/>
        <v>239.83176436998977</v>
      </c>
      <c r="N3226" s="28">
        <f t="shared" si="577"/>
        <v>85.052794000000105</v>
      </c>
      <c r="O3226" s="28">
        <f t="shared" si="577"/>
        <v>31.141945047638742</v>
      </c>
      <c r="P3226" s="28">
        <f t="shared" si="577"/>
        <v>181.08394114275629</v>
      </c>
      <c r="Q3226" s="28">
        <f t="shared" si="497"/>
        <v>9.2223439999984294</v>
      </c>
      <c r="R3226" s="28">
        <f t="shared" si="577"/>
        <v>16.509027666723544</v>
      </c>
      <c r="S3226" s="28"/>
      <c r="T3226" s="243">
        <f t="shared" si="535"/>
        <v>-24.119540408165051</v>
      </c>
      <c r="V3226" s="24">
        <f t="shared" si="556"/>
        <v>2152.8694651877886</v>
      </c>
      <c r="X3226" s="5">
        <f t="shared" si="563"/>
        <v>77.899999999999991</v>
      </c>
      <c r="Z3226" s="20">
        <f t="shared" si="557"/>
        <v>2230.7694651877887</v>
      </c>
      <c r="AA3226" s="59">
        <f t="shared" si="544"/>
        <v>43237</v>
      </c>
      <c r="AB3226" s="36">
        <f t="shared" si="572"/>
        <v>134.59170364276105</v>
      </c>
      <c r="AC3226" s="28">
        <f t="shared" si="572"/>
        <v>319.07268492309129</v>
      </c>
      <c r="AD3226" s="28">
        <f t="shared" si="572"/>
        <v>433.9687006083538</v>
      </c>
      <c r="AE3226" s="28">
        <f t="shared" si="572"/>
        <v>572.87413932170659</v>
      </c>
      <c r="AF3226" s="28">
        <f t="shared" si="572"/>
        <v>213.7202220364322</v>
      </c>
      <c r="AG3226" s="28">
        <f t="shared" si="572"/>
        <v>0</v>
      </c>
      <c r="AH3226" s="28">
        <f t="shared" si="572"/>
        <v>141.33172853280365</v>
      </c>
      <c r="AI3226" s="28">
        <f t="shared" si="572"/>
        <v>0</v>
      </c>
      <c r="AJ3226" s="28">
        <f t="shared" si="519"/>
        <v>1.223605585100447</v>
      </c>
      <c r="AK3226" s="28">
        <f t="shared" si="572"/>
        <v>0</v>
      </c>
      <c r="AL3226" s="28">
        <f t="shared" si="550"/>
        <v>52.630078501755158</v>
      </c>
      <c r="AM3226" s="28">
        <f t="shared" si="550"/>
        <v>192.98530203562697</v>
      </c>
      <c r="AQ3226" s="24">
        <f t="shared" si="560"/>
        <v>2062.3981651876311</v>
      </c>
      <c r="AS3226" s="47">
        <f t="shared" si="522"/>
        <v>305.55</v>
      </c>
      <c r="AU3226" s="20">
        <f t="shared" si="558"/>
        <v>2367.9481651876313</v>
      </c>
      <c r="AW3226" s="20">
        <f t="shared" si="545"/>
        <v>-137.17869999984259</v>
      </c>
    </row>
    <row r="3227" spans="1:49" x14ac:dyDescent="0.25">
      <c r="A3227" t="str">
        <f>VLOOKUP($B3227,'Cushing Balance'!$C$2:$E$500,3,TRUE)</f>
        <v>192018</v>
      </c>
      <c r="B3227" s="2">
        <v>43238</v>
      </c>
      <c r="C3227" s="32"/>
      <c r="D3227" s="36">
        <f t="shared" si="504"/>
        <v>391.22794511027706</v>
      </c>
      <c r="E3227" s="28">
        <f t="shared" si="505"/>
        <v>145.03560793856403</v>
      </c>
      <c r="F3227" s="28">
        <f t="shared" si="506"/>
        <v>445.32513960253931</v>
      </c>
      <c r="G3227" s="28"/>
      <c r="H3227" s="28">
        <f t="shared" ref="H3227:R3227" si="578">AVERAGE(H3221:H3226)</f>
        <v>101.42290933335833</v>
      </c>
      <c r="I3227" s="28">
        <f t="shared" si="578"/>
        <v>24.82527419051063</v>
      </c>
      <c r="J3227" s="28">
        <f t="shared" si="578"/>
        <v>322.53056909523673</v>
      </c>
      <c r="K3227" s="28">
        <f t="shared" si="578"/>
        <v>129.53754890467059</v>
      </c>
      <c r="L3227" s="28">
        <f t="shared" si="578"/>
        <v>30.122654857142539</v>
      </c>
      <c r="M3227" s="28">
        <f t="shared" si="543"/>
        <v>239.83178624659615</v>
      </c>
      <c r="N3227" s="28">
        <f t="shared" si="578"/>
        <v>85.052794000030971</v>
      </c>
      <c r="O3227" s="28">
        <f t="shared" si="578"/>
        <v>31.141945047657202</v>
      </c>
      <c r="P3227" s="28">
        <f t="shared" si="578"/>
        <v>181.08394114278533</v>
      </c>
      <c r="Q3227" s="28">
        <f t="shared" si="497"/>
        <v>9.222343999998591</v>
      </c>
      <c r="R3227" s="28">
        <f t="shared" si="578"/>
        <v>16.509027666710512</v>
      </c>
      <c r="S3227" s="28"/>
      <c r="T3227" s="243">
        <f t="shared" si="535"/>
        <v>-24.119540412848519</v>
      </c>
      <c r="V3227" s="24">
        <f t="shared" si="556"/>
        <v>2152.8694871360776</v>
      </c>
      <c r="X3227" s="5">
        <f t="shared" si="563"/>
        <v>77.899999999999991</v>
      </c>
      <c r="Z3227" s="20">
        <f t="shared" si="557"/>
        <v>2230.7694871360777</v>
      </c>
      <c r="AA3227" s="59">
        <f t="shared" si="544"/>
        <v>43238</v>
      </c>
      <c r="AB3227" s="36">
        <f t="shared" si="572"/>
        <v>134.59170364414248</v>
      </c>
      <c r="AC3227" s="28">
        <f t="shared" si="572"/>
        <v>319.07268492683244</v>
      </c>
      <c r="AD3227" s="28">
        <f t="shared" si="572"/>
        <v>433.96870060745601</v>
      </c>
      <c r="AE3227" s="28">
        <f t="shared" si="572"/>
        <v>572.87413932139896</v>
      </c>
      <c r="AF3227" s="28">
        <f t="shared" si="572"/>
        <v>213.7202220351821</v>
      </c>
      <c r="AG3227" s="28">
        <f t="shared" si="572"/>
        <v>0</v>
      </c>
      <c r="AH3227" s="28">
        <f t="shared" si="572"/>
        <v>141.33172853371801</v>
      </c>
      <c r="AI3227" s="28">
        <f t="shared" si="572"/>
        <v>0</v>
      </c>
      <c r="AJ3227" s="28">
        <f t="shared" si="519"/>
        <v>1.2236029893174869</v>
      </c>
      <c r="AK3227" s="28">
        <f t="shared" si="572"/>
        <v>0</v>
      </c>
      <c r="AL3227" s="28">
        <f t="shared" si="550"/>
        <v>52.63007849942916</v>
      </c>
      <c r="AM3227" s="28">
        <f t="shared" si="550"/>
        <v>192.98530203535819</v>
      </c>
      <c r="AQ3227" s="24">
        <f t="shared" si="560"/>
        <v>2062.398162592835</v>
      </c>
      <c r="AS3227" s="47">
        <f t="shared" si="522"/>
        <v>305.55</v>
      </c>
      <c r="AU3227" s="20">
        <f t="shared" si="558"/>
        <v>2367.9481625928352</v>
      </c>
      <c r="AW3227" s="20">
        <f t="shared" si="545"/>
        <v>-137.17867545675745</v>
      </c>
    </row>
    <row r="3228" spans="1:49" x14ac:dyDescent="0.25">
      <c r="A3228" t="str">
        <f>VLOOKUP($B3228,'Cushing Balance'!$C$2:$E$500,3,TRUE)</f>
        <v>202018</v>
      </c>
      <c r="B3228" s="2">
        <v>43239</v>
      </c>
      <c r="C3228" s="32"/>
      <c r="D3228" s="36">
        <f t="shared" si="504"/>
        <v>391.22794516471851</v>
      </c>
      <c r="E3228" s="28">
        <f t="shared" si="505"/>
        <v>145.0356079423899</v>
      </c>
      <c r="F3228" s="28">
        <f t="shared" si="506"/>
        <v>445.32513959697508</v>
      </c>
      <c r="G3228" s="28"/>
      <c r="H3228" s="28">
        <f t="shared" ref="H3228:R3228" si="579">AVERAGE(H3222:H3227)</f>
        <v>101.4229093333352</v>
      </c>
      <c r="I3228" s="28">
        <f t="shared" si="579"/>
        <v>24.825274190474826</v>
      </c>
      <c r="J3228" s="28">
        <f t="shared" si="579"/>
        <v>322.53056909524258</v>
      </c>
      <c r="K3228" s="28">
        <f t="shared" si="579"/>
        <v>129.53754890478606</v>
      </c>
      <c r="L3228" s="28">
        <f t="shared" si="579"/>
        <v>30.122654857142468</v>
      </c>
      <c r="M3228" s="28">
        <f t="shared" si="543"/>
        <v>239.83181002259755</v>
      </c>
      <c r="N3228" s="28">
        <f t="shared" si="579"/>
        <v>85.052794000018267</v>
      </c>
      <c r="O3228" s="28">
        <f t="shared" si="579"/>
        <v>31.141945047631065</v>
      </c>
      <c r="P3228" s="28">
        <f t="shared" si="579"/>
        <v>181.08394114286844</v>
      </c>
      <c r="Q3228" s="28">
        <f t="shared" si="497"/>
        <v>9.2223440000000103</v>
      </c>
      <c r="R3228" s="28">
        <f t="shared" si="579"/>
        <v>16.509027666662224</v>
      </c>
      <c r="S3228" s="28"/>
      <c r="T3228" s="243">
        <f t="shared" si="535"/>
        <v>-24.119540418178246</v>
      </c>
      <c r="V3228" s="24">
        <f t="shared" si="556"/>
        <v>2152.869510964842</v>
      </c>
      <c r="X3228" s="5">
        <f t="shared" si="563"/>
        <v>77.899999999999991</v>
      </c>
      <c r="Z3228" s="20">
        <f t="shared" si="557"/>
        <v>2230.7695109648421</v>
      </c>
      <c r="AA3228" s="59">
        <f t="shared" si="544"/>
        <v>43239</v>
      </c>
      <c r="AB3228" s="36">
        <f t="shared" si="572"/>
        <v>134.59170364397906</v>
      </c>
      <c r="AC3228" s="28">
        <f t="shared" si="572"/>
        <v>319.07268493031592</v>
      </c>
      <c r="AD3228" s="28">
        <f t="shared" si="572"/>
        <v>433.96870060670028</v>
      </c>
      <c r="AE3228" s="28">
        <f t="shared" si="572"/>
        <v>572.87413932124184</v>
      </c>
      <c r="AF3228" s="28">
        <f t="shared" si="572"/>
        <v>213.7202220348604</v>
      </c>
      <c r="AG3228" s="28">
        <f t="shared" si="572"/>
        <v>0</v>
      </c>
      <c r="AH3228" s="28">
        <f t="shared" si="572"/>
        <v>141.33172853575641</v>
      </c>
      <c r="AI3228" s="28">
        <f t="shared" si="572"/>
        <v>0</v>
      </c>
      <c r="AJ3228" s="28">
        <f t="shared" si="519"/>
        <v>1.2236001638747172</v>
      </c>
      <c r="AK3228" s="28">
        <f t="shared" si="572"/>
        <v>0</v>
      </c>
      <c r="AL3228" s="28">
        <f t="shared" si="550"/>
        <v>52.630078498507729</v>
      </c>
      <c r="AM3228" s="28">
        <f t="shared" si="550"/>
        <v>192.98530203547202</v>
      </c>
      <c r="AQ3228" s="24">
        <f t="shared" si="560"/>
        <v>2062.3981597707084</v>
      </c>
      <c r="AS3228" s="47">
        <f t="shared" si="522"/>
        <v>305.55</v>
      </c>
      <c r="AU3228" s="20">
        <f t="shared" si="558"/>
        <v>2367.9481597707086</v>
      </c>
      <c r="AW3228" s="20">
        <f t="shared" si="545"/>
        <v>-137.17864880586649</v>
      </c>
    </row>
    <row r="3229" spans="1:49" x14ac:dyDescent="0.25">
      <c r="A3229" t="str">
        <f>VLOOKUP($B3229,'Cushing Balance'!$C$2:$E$500,3,TRUE)</f>
        <v>202018</v>
      </c>
      <c r="B3229" s="2">
        <v>43240</v>
      </c>
      <c r="C3229" s="32"/>
      <c r="D3229" s="36">
        <f t="shared" si="504"/>
        <v>391.22794516541393</v>
      </c>
      <c r="E3229" s="28">
        <f t="shared" si="505"/>
        <v>145.03560794602066</v>
      </c>
      <c r="F3229" s="28">
        <f t="shared" si="506"/>
        <v>445.32513960225577</v>
      </c>
      <c r="G3229" s="28"/>
      <c r="H3229" s="28">
        <f t="shared" ref="H3229:R3229" si="580">AVERAGE(H3223:H3228)</f>
        <v>101.4229093333211</v>
      </c>
      <c r="I3229" s="28">
        <f t="shared" si="580"/>
        <v>24.825274190456962</v>
      </c>
      <c r="J3229" s="28">
        <f t="shared" si="580"/>
        <v>322.53056909524145</v>
      </c>
      <c r="K3229" s="28">
        <f t="shared" si="580"/>
        <v>129.53754890482469</v>
      </c>
      <c r="L3229" s="28">
        <f t="shared" si="580"/>
        <v>30.122654857142788</v>
      </c>
      <c r="M3229" s="28">
        <f t="shared" si="543"/>
        <v>239.83182827745094</v>
      </c>
      <c r="N3229" s="28">
        <f t="shared" si="580"/>
        <v>85.052793999994378</v>
      </c>
      <c r="O3229" s="28">
        <f t="shared" si="580"/>
        <v>31.141945047605798</v>
      </c>
      <c r="P3229" s="28">
        <f t="shared" si="580"/>
        <v>181.08394114290215</v>
      </c>
      <c r="Q3229" s="28">
        <f t="shared" ref="Q3229:Q3292" si="581">AVERAGE(Q3223:Q3228)</f>
        <v>9.2223440000007582</v>
      </c>
      <c r="R3229" s="28">
        <f t="shared" si="580"/>
        <v>16.509027666640659</v>
      </c>
      <c r="S3229" s="28"/>
      <c r="T3229" s="243">
        <f t="shared" si="535"/>
        <v>-24.119540420639623</v>
      </c>
      <c r="V3229" s="24">
        <f t="shared" si="556"/>
        <v>2152.8695292292718</v>
      </c>
      <c r="X3229" s="5">
        <f t="shared" si="563"/>
        <v>77.899999999999991</v>
      </c>
      <c r="Z3229" s="20">
        <f t="shared" si="557"/>
        <v>2230.7695292292719</v>
      </c>
      <c r="AA3229" s="59">
        <f t="shared" si="544"/>
        <v>43240</v>
      </c>
      <c r="AB3229" s="36">
        <f t="shared" si="572"/>
        <v>134.5917036430389</v>
      </c>
      <c r="AC3229" s="28">
        <f t="shared" si="572"/>
        <v>319.07268493099548</v>
      </c>
      <c r="AD3229" s="28">
        <f t="shared" si="572"/>
        <v>433.96870060659791</v>
      </c>
      <c r="AE3229" s="28">
        <f t="shared" si="572"/>
        <v>572.874139321293</v>
      </c>
      <c r="AF3229" s="28">
        <f t="shared" si="572"/>
        <v>213.72022203532291</v>
      </c>
      <c r="AG3229" s="28">
        <f t="shared" si="572"/>
        <v>0</v>
      </c>
      <c r="AH3229" s="28">
        <f t="shared" si="572"/>
        <v>141.33172853690249</v>
      </c>
      <c r="AI3229" s="28">
        <f t="shared" si="572"/>
        <v>0</v>
      </c>
      <c r="AJ3229" s="28">
        <f t="shared" si="519"/>
        <v>1.223597663401039</v>
      </c>
      <c r="AK3229" s="28">
        <f t="shared" si="572"/>
        <v>0</v>
      </c>
      <c r="AL3229" s="28">
        <f t="shared" si="550"/>
        <v>52.630078499109899</v>
      </c>
      <c r="AM3229" s="28">
        <f t="shared" si="550"/>
        <v>192.98530203572233</v>
      </c>
      <c r="AQ3229" s="24">
        <f t="shared" si="560"/>
        <v>2062.3981572723842</v>
      </c>
      <c r="AS3229" s="47">
        <f t="shared" si="522"/>
        <v>305.55</v>
      </c>
      <c r="AU3229" s="20">
        <f t="shared" si="558"/>
        <v>2367.9481572723844</v>
      </c>
      <c r="AW3229" s="20">
        <f t="shared" si="545"/>
        <v>-137.17862804311244</v>
      </c>
    </row>
    <row r="3230" spans="1:49" x14ac:dyDescent="0.25">
      <c r="A3230" t="str">
        <f>VLOOKUP($B3230,'Cushing Balance'!$C$2:$E$500,3,TRUE)</f>
        <v>202018</v>
      </c>
      <c r="B3230" s="2">
        <v>43241</v>
      </c>
      <c r="C3230" s="32"/>
      <c r="D3230" s="36">
        <f t="shared" si="504"/>
        <v>391.2279451328086</v>
      </c>
      <c r="E3230" s="28">
        <f t="shared" si="505"/>
        <v>145.03560794724615</v>
      </c>
      <c r="F3230" s="28">
        <f t="shared" si="506"/>
        <v>445.32513961087761</v>
      </c>
      <c r="G3230" s="28"/>
      <c r="H3230" s="28">
        <f t="shared" ref="H3230:R3230" si="582">AVERAGE(H3224:H3229)</f>
        <v>101.42290933332515</v>
      </c>
      <c r="I3230" s="28">
        <f t="shared" si="582"/>
        <v>24.825274190465588</v>
      </c>
      <c r="J3230" s="28">
        <f t="shared" si="582"/>
        <v>322.53056909523758</v>
      </c>
      <c r="K3230" s="28">
        <f t="shared" si="582"/>
        <v>129.53754890478601</v>
      </c>
      <c r="L3230" s="28">
        <f t="shared" si="582"/>
        <v>30.122654857143004</v>
      </c>
      <c r="M3230" s="28">
        <f t="shared" si="543"/>
        <v>239.8318376518512</v>
      </c>
      <c r="N3230" s="28">
        <f t="shared" si="582"/>
        <v>85.052793999986875</v>
      </c>
      <c r="O3230" s="28">
        <f t="shared" si="582"/>
        <v>31.141945047604782</v>
      </c>
      <c r="P3230" s="28">
        <f t="shared" si="582"/>
        <v>181.08394114287773</v>
      </c>
      <c r="Q3230" s="28">
        <f t="shared" si="581"/>
        <v>9.2223440000004402</v>
      </c>
      <c r="R3230" s="28">
        <f t="shared" si="582"/>
        <v>16.509027666653719</v>
      </c>
      <c r="S3230" s="28"/>
      <c r="T3230" s="243">
        <f t="shared" si="535"/>
        <v>-24.119540419656023</v>
      </c>
      <c r="V3230" s="24">
        <f t="shared" si="556"/>
        <v>2152.8695385808642</v>
      </c>
      <c r="X3230" s="5">
        <f t="shared" si="563"/>
        <v>77.899999999999991</v>
      </c>
      <c r="Z3230" s="20">
        <f t="shared" si="557"/>
        <v>2230.7695385808643</v>
      </c>
      <c r="AA3230" s="59">
        <f t="shared" si="544"/>
        <v>43241</v>
      </c>
      <c r="AB3230" s="36">
        <f t="shared" si="572"/>
        <v>134.59170364235044</v>
      </c>
      <c r="AC3230" s="28">
        <f t="shared" si="572"/>
        <v>319.07268492956092</v>
      </c>
      <c r="AD3230" s="28">
        <f t="shared" si="572"/>
        <v>433.96870060695073</v>
      </c>
      <c r="AE3230" s="28">
        <f t="shared" si="572"/>
        <v>572.87413932142533</v>
      </c>
      <c r="AF3230" s="28">
        <f t="shared" si="572"/>
        <v>213.72022203588583</v>
      </c>
      <c r="AG3230" s="28">
        <f t="shared" si="572"/>
        <v>0</v>
      </c>
      <c r="AH3230" s="28">
        <f t="shared" si="572"/>
        <v>141.3317285366665</v>
      </c>
      <c r="AI3230" s="28">
        <f t="shared" si="572"/>
        <v>0</v>
      </c>
      <c r="AJ3230" s="28">
        <f t="shared" si="519"/>
        <v>1.2235959214903005</v>
      </c>
      <c r="AK3230" s="28">
        <f t="shared" si="572"/>
        <v>0</v>
      </c>
      <c r="AL3230" s="28">
        <f t="shared" si="550"/>
        <v>52.630078500133962</v>
      </c>
      <c r="AM3230" s="28">
        <f t="shared" si="550"/>
        <v>192.98530203586029</v>
      </c>
      <c r="AQ3230" s="24">
        <f t="shared" si="560"/>
        <v>2062.3981555303244</v>
      </c>
      <c r="AS3230" s="47">
        <f t="shared" si="522"/>
        <v>305.55</v>
      </c>
      <c r="AU3230" s="20">
        <f t="shared" si="558"/>
        <v>2367.9481555303246</v>
      </c>
      <c r="AW3230" s="20">
        <f t="shared" si="545"/>
        <v>-137.17861694946032</v>
      </c>
    </row>
    <row r="3231" spans="1:49" x14ac:dyDescent="0.25">
      <c r="A3231" t="str">
        <f>VLOOKUP($B3231,'Cushing Balance'!$C$2:$E$500,3,TRUE)</f>
        <v>202018</v>
      </c>
      <c r="B3231" s="2">
        <v>43242</v>
      </c>
      <c r="C3231" s="32"/>
      <c r="D3231" s="36">
        <f t="shared" si="504"/>
        <v>391.22794509915667</v>
      </c>
      <c r="E3231" s="28">
        <f t="shared" si="505"/>
        <v>145.03560794626281</v>
      </c>
      <c r="F3231" s="28">
        <f t="shared" si="506"/>
        <v>445.32513961633833</v>
      </c>
      <c r="G3231" s="28"/>
      <c r="H3231" s="28">
        <f t="shared" ref="H3231:R3231" si="583">AVERAGE(H3225:H3230)</f>
        <v>101.42290933333506</v>
      </c>
      <c r="I3231" s="28">
        <f t="shared" si="583"/>
        <v>24.825274190480247</v>
      </c>
      <c r="J3231" s="28">
        <f t="shared" si="583"/>
        <v>322.53056909523599</v>
      </c>
      <c r="K3231" s="28">
        <f t="shared" si="583"/>
        <v>129.53754890474258</v>
      </c>
      <c r="L3231" s="28">
        <f t="shared" si="583"/>
        <v>30.122654857142972</v>
      </c>
      <c r="M3231" s="28">
        <f t="shared" si="543"/>
        <v>239.83183847926938</v>
      </c>
      <c r="N3231" s="28">
        <f t="shared" si="583"/>
        <v>85.052793999995316</v>
      </c>
      <c r="O3231" s="28">
        <f t="shared" si="583"/>
        <v>31.141945047617739</v>
      </c>
      <c r="P3231" s="28">
        <f t="shared" si="583"/>
        <v>181.08394114284519</v>
      </c>
      <c r="Q3231" s="28">
        <f t="shared" si="581"/>
        <v>9.2223439999998558</v>
      </c>
      <c r="R3231" s="28">
        <f t="shared" si="583"/>
        <v>16.509027666672942</v>
      </c>
      <c r="S3231" s="28"/>
      <c r="T3231" s="243">
        <f t="shared" si="535"/>
        <v>-24.119540417145377</v>
      </c>
      <c r="V3231" s="24">
        <f t="shared" si="556"/>
        <v>2152.8695393790954</v>
      </c>
      <c r="X3231" s="5">
        <f t="shared" si="563"/>
        <v>77.899999999999991</v>
      </c>
      <c r="Z3231" s="20">
        <f t="shared" si="557"/>
        <v>2230.7695393790955</v>
      </c>
      <c r="AA3231" s="59">
        <f t="shared" si="544"/>
        <v>43242</v>
      </c>
      <c r="AB3231" s="36">
        <f t="shared" si="572"/>
        <v>134.59170364233711</v>
      </c>
      <c r="AC3231" s="28">
        <f t="shared" si="572"/>
        <v>319.07268492798482</v>
      </c>
      <c r="AD3231" s="28">
        <f t="shared" si="572"/>
        <v>433.96870060730117</v>
      </c>
      <c r="AE3231" s="28">
        <f t="shared" si="572"/>
        <v>572.87413932150355</v>
      </c>
      <c r="AF3231" s="28">
        <f t="shared" si="572"/>
        <v>213.720222036081</v>
      </c>
      <c r="AG3231" s="28">
        <f t="shared" si="572"/>
        <v>0</v>
      </c>
      <c r="AH3231" s="28">
        <f t="shared" si="572"/>
        <v>141.33172853580973</v>
      </c>
      <c r="AI3231" s="28">
        <f t="shared" si="572"/>
        <v>0</v>
      </c>
      <c r="AJ3231" s="28">
        <f t="shared" si="519"/>
        <v>1.2235951327161343</v>
      </c>
      <c r="AK3231" s="28">
        <f t="shared" si="572"/>
        <v>0</v>
      </c>
      <c r="AL3231" s="28">
        <f t="shared" si="550"/>
        <v>52.630078500620819</v>
      </c>
      <c r="AM3231" s="28">
        <f t="shared" si="550"/>
        <v>192.98530203582916</v>
      </c>
      <c r="AQ3231" s="24">
        <f t="shared" si="560"/>
        <v>2062.3981547401836</v>
      </c>
      <c r="AS3231" s="47">
        <f t="shared" si="522"/>
        <v>305.55</v>
      </c>
      <c r="AU3231" s="20">
        <f t="shared" si="558"/>
        <v>2367.9481547401838</v>
      </c>
      <c r="AW3231" s="20">
        <f t="shared" si="545"/>
        <v>-137.1786153610883</v>
      </c>
    </row>
    <row r="3232" spans="1:49" x14ac:dyDescent="0.25">
      <c r="A3232" t="str">
        <f>VLOOKUP($B3232,'Cushing Balance'!$C$2:$E$500,3,TRUE)</f>
        <v>202018</v>
      </c>
      <c r="B3232" s="2">
        <v>43243</v>
      </c>
      <c r="C3232" s="32"/>
      <c r="D3232" s="36">
        <f t="shared" si="504"/>
        <v>391.22794508556325</v>
      </c>
      <c r="E3232" s="28">
        <f t="shared" si="505"/>
        <v>145.03560794455657</v>
      </c>
      <c r="F3232" s="28">
        <f t="shared" si="506"/>
        <v>445.32513961652631</v>
      </c>
      <c r="G3232" s="28"/>
      <c r="H3232" s="28">
        <f t="shared" ref="H3232:R3232" si="584">AVERAGE(H3226:H3231)</f>
        <v>101.42290933333872</v>
      </c>
      <c r="I3232" s="28">
        <f t="shared" si="584"/>
        <v>24.825274190484208</v>
      </c>
      <c r="J3232" s="28">
        <f t="shared" si="584"/>
        <v>322.53056909523701</v>
      </c>
      <c r="K3232" s="28">
        <f t="shared" si="584"/>
        <v>129.5375489047376</v>
      </c>
      <c r="L3232" s="28">
        <f t="shared" si="584"/>
        <v>30.12265485714283</v>
      </c>
      <c r="M3232" s="28">
        <f t="shared" si="543"/>
        <v>239.83183285905415</v>
      </c>
      <c r="N3232" s="28">
        <f t="shared" si="584"/>
        <v>85.052794000004326</v>
      </c>
      <c r="O3232" s="28">
        <f t="shared" si="584"/>
        <v>31.141945047625892</v>
      </c>
      <c r="P3232" s="28">
        <f t="shared" si="584"/>
        <v>181.08394114283919</v>
      </c>
      <c r="Q3232" s="28">
        <f t="shared" si="581"/>
        <v>9.2223439999996817</v>
      </c>
      <c r="R3232" s="28">
        <f t="shared" si="584"/>
        <v>16.50902766667727</v>
      </c>
      <c r="S3232" s="28"/>
      <c r="T3232" s="243">
        <f t="shared" si="535"/>
        <v>-24.119540415331727</v>
      </c>
      <c r="V3232" s="24">
        <f t="shared" si="556"/>
        <v>2152.8695337437875</v>
      </c>
      <c r="X3232" s="5">
        <f t="shared" si="563"/>
        <v>77.899999999999991</v>
      </c>
      <c r="Z3232" s="20">
        <f t="shared" si="557"/>
        <v>2230.7695337437876</v>
      </c>
      <c r="AA3232" s="59">
        <f t="shared" si="544"/>
        <v>43243</v>
      </c>
      <c r="AB3232" s="36">
        <f t="shared" si="572"/>
        <v>134.59170364272634</v>
      </c>
      <c r="AC3232" s="28">
        <f t="shared" si="572"/>
        <v>319.07268492751427</v>
      </c>
      <c r="AD3232" s="28">
        <f t="shared" si="572"/>
        <v>433.96870060738348</v>
      </c>
      <c r="AE3232" s="28">
        <f t="shared" si="572"/>
        <v>572.87413932149195</v>
      </c>
      <c r="AF3232" s="28">
        <f t="shared" si="572"/>
        <v>213.72022203591638</v>
      </c>
      <c r="AG3232" s="28">
        <f t="shared" si="572"/>
        <v>0</v>
      </c>
      <c r="AH3232" s="28">
        <f t="shared" si="572"/>
        <v>141.3317285352415</v>
      </c>
      <c r="AI3232" s="28">
        <f t="shared" si="572"/>
        <v>0</v>
      </c>
      <c r="AJ3232" s="28">
        <f t="shared" si="519"/>
        <v>1.2235952881251531</v>
      </c>
      <c r="AK3232" s="28">
        <f t="shared" si="572"/>
        <v>0</v>
      </c>
      <c r="AL3232" s="28">
        <f t="shared" si="550"/>
        <v>52.630078500432738</v>
      </c>
      <c r="AM3232" s="28">
        <f t="shared" si="550"/>
        <v>192.98530203572446</v>
      </c>
      <c r="AQ3232" s="24">
        <f t="shared" si="560"/>
        <v>2062.3981548945562</v>
      </c>
      <c r="AS3232" s="47">
        <f t="shared" si="522"/>
        <v>305.55</v>
      </c>
      <c r="AU3232" s="20">
        <f t="shared" si="558"/>
        <v>2367.9481548945564</v>
      </c>
      <c r="AW3232" s="20">
        <f t="shared" si="545"/>
        <v>-137.17862115076878</v>
      </c>
    </row>
    <row r="3233" spans="1:49" x14ac:dyDescent="0.25">
      <c r="A3233" t="str">
        <f>VLOOKUP($B3233,'Cushing Balance'!$C$2:$E$500,3,TRUE)</f>
        <v>202018</v>
      </c>
      <c r="B3233" s="2">
        <v>43244</v>
      </c>
      <c r="C3233" s="32"/>
      <c r="D3233" s="36">
        <f t="shared" si="504"/>
        <v>391.22794509309989</v>
      </c>
      <c r="E3233" s="28">
        <f t="shared" si="505"/>
        <v>145.0356079434423</v>
      </c>
      <c r="F3233" s="28">
        <f t="shared" si="506"/>
        <v>445.32513961329147</v>
      </c>
      <c r="G3233" s="28"/>
      <c r="H3233" s="28">
        <f t="shared" ref="H3233:R3233" si="585">AVERAGE(H3227:H3232)</f>
        <v>101.4229093333356</v>
      </c>
      <c r="I3233" s="28">
        <f t="shared" si="585"/>
        <v>24.825274190478741</v>
      </c>
      <c r="J3233" s="28">
        <f t="shared" si="585"/>
        <v>322.53056909523855</v>
      </c>
      <c r="K3233" s="28">
        <f t="shared" si="585"/>
        <v>129.53754890475793</v>
      </c>
      <c r="L3233" s="28">
        <f t="shared" si="585"/>
        <v>30.122654857142766</v>
      </c>
      <c r="M3233" s="28">
        <f t="shared" si="543"/>
        <v>239.83182379846801</v>
      </c>
      <c r="N3233" s="28">
        <f t="shared" si="585"/>
        <v>85.052794000005022</v>
      </c>
      <c r="O3233" s="28">
        <f t="shared" si="585"/>
        <v>31.141945047623746</v>
      </c>
      <c r="P3233" s="28">
        <f t="shared" si="585"/>
        <v>181.08394114285298</v>
      </c>
      <c r="Q3233" s="28">
        <f t="shared" si="581"/>
        <v>9.2223439999998895</v>
      </c>
      <c r="R3233" s="28">
        <f t="shared" si="585"/>
        <v>16.509027666669553</v>
      </c>
      <c r="S3233" s="28"/>
      <c r="T3233" s="243">
        <f t="shared" si="535"/>
        <v>-24.119540415071302</v>
      </c>
      <c r="V3233" s="24">
        <f t="shared" si="556"/>
        <v>2152.8695246864063</v>
      </c>
      <c r="X3233" s="5">
        <f t="shared" si="563"/>
        <v>77.899999999999991</v>
      </c>
      <c r="Z3233" s="20">
        <f t="shared" si="557"/>
        <v>2230.7695246864064</v>
      </c>
      <c r="AA3233" s="59">
        <f t="shared" si="544"/>
        <v>43244</v>
      </c>
      <c r="AB3233" s="36">
        <f t="shared" si="572"/>
        <v>134.59170364304788</v>
      </c>
      <c r="AC3233" s="28">
        <f t="shared" si="572"/>
        <v>319.07268492804218</v>
      </c>
      <c r="AD3233" s="28">
        <f t="shared" si="572"/>
        <v>433.9687006072491</v>
      </c>
      <c r="AE3233" s="28">
        <f t="shared" si="572"/>
        <v>572.87413932143738</v>
      </c>
      <c r="AF3233" s="28">
        <f t="shared" si="572"/>
        <v>213.72022203566868</v>
      </c>
      <c r="AG3233" s="28">
        <f t="shared" si="572"/>
        <v>0</v>
      </c>
      <c r="AH3233" s="28">
        <f t="shared" si="572"/>
        <v>141.33172853527117</v>
      </c>
      <c r="AI3233" s="28">
        <f t="shared" si="572"/>
        <v>0</v>
      </c>
      <c r="AJ3233" s="28">
        <f t="shared" si="519"/>
        <v>1.2235962068174004</v>
      </c>
      <c r="AK3233" s="28">
        <f t="shared" si="572"/>
        <v>0</v>
      </c>
      <c r="AL3233" s="28">
        <f t="shared" si="550"/>
        <v>52.63007849999849</v>
      </c>
      <c r="AM3233" s="28">
        <f t="shared" si="550"/>
        <v>192.98530203565619</v>
      </c>
      <c r="AQ3233" s="24">
        <f t="shared" si="560"/>
        <v>2062.3981558131882</v>
      </c>
      <c r="AS3233" s="47">
        <f t="shared" si="522"/>
        <v>305.55</v>
      </c>
      <c r="AU3233" s="20">
        <f t="shared" si="558"/>
        <v>2367.9481558131884</v>
      </c>
      <c r="AW3233" s="20">
        <f t="shared" si="545"/>
        <v>-137.17863112678197</v>
      </c>
    </row>
    <row r="3234" spans="1:49" x14ac:dyDescent="0.25">
      <c r="A3234" t="str">
        <f>VLOOKUP($B3234,'Cushing Balance'!$C$2:$E$500,3,TRUE)</f>
        <v>202018</v>
      </c>
      <c r="B3234" s="2">
        <v>43245</v>
      </c>
      <c r="C3234" s="32"/>
      <c r="D3234" s="36">
        <f t="shared" si="504"/>
        <v>391.22794510899348</v>
      </c>
      <c r="E3234" s="28">
        <f t="shared" si="505"/>
        <v>145.03560794335766</v>
      </c>
      <c r="F3234" s="28">
        <f t="shared" si="506"/>
        <v>445.32513960991696</v>
      </c>
      <c r="G3234" s="28"/>
      <c r="H3234" s="28">
        <f t="shared" ref="H3234:R3234" si="586">AVERAGE(H3228:H3233)</f>
        <v>101.4229093333318</v>
      </c>
      <c r="I3234" s="28">
        <f t="shared" si="586"/>
        <v>24.825274190473426</v>
      </c>
      <c r="J3234" s="28">
        <f t="shared" si="586"/>
        <v>322.53056909523889</v>
      </c>
      <c r="K3234" s="28">
        <f t="shared" si="586"/>
        <v>129.53754890477248</v>
      </c>
      <c r="L3234" s="28">
        <f t="shared" si="586"/>
        <v>30.122654857142805</v>
      </c>
      <c r="M3234" s="28">
        <f t="shared" si="543"/>
        <v>239.83181456717497</v>
      </c>
      <c r="N3234" s="28">
        <f t="shared" si="586"/>
        <v>85.052794000000688</v>
      </c>
      <c r="O3234" s="28">
        <f t="shared" si="586"/>
        <v>31.141945047618169</v>
      </c>
      <c r="P3234" s="28">
        <f t="shared" si="586"/>
        <v>181.08394114286429</v>
      </c>
      <c r="Q3234" s="28">
        <f t="shared" si="581"/>
        <v>9.2223440000001062</v>
      </c>
      <c r="R3234" s="28">
        <f t="shared" si="586"/>
        <v>16.509027666662728</v>
      </c>
      <c r="S3234" s="28"/>
      <c r="T3234" s="243">
        <f t="shared" si="535"/>
        <v>-24.119540415879484</v>
      </c>
      <c r="V3234" s="24">
        <f t="shared" si="556"/>
        <v>2152.8695154675488</v>
      </c>
      <c r="X3234" s="5">
        <f t="shared" si="563"/>
        <v>77.899999999999991</v>
      </c>
      <c r="Z3234" s="20">
        <f t="shared" si="557"/>
        <v>2230.7695154675489</v>
      </c>
      <c r="AA3234" s="59">
        <f t="shared" si="544"/>
        <v>43245</v>
      </c>
      <c r="AB3234" s="36">
        <f t="shared" si="572"/>
        <v>134.59170364308889</v>
      </c>
      <c r="AC3234" s="28">
        <f t="shared" si="572"/>
        <v>319.07268492874942</v>
      </c>
      <c r="AD3234" s="28">
        <f t="shared" si="572"/>
        <v>433.96870060709125</v>
      </c>
      <c r="AE3234" s="28">
        <f t="shared" si="572"/>
        <v>572.87413932139884</v>
      </c>
      <c r="AF3234" s="28">
        <f t="shared" si="572"/>
        <v>213.7202220355596</v>
      </c>
      <c r="AG3234" s="28">
        <f t="shared" si="572"/>
        <v>0</v>
      </c>
      <c r="AH3234" s="28">
        <f t="shared" si="572"/>
        <v>141.33172853562368</v>
      </c>
      <c r="AI3234" s="28">
        <f t="shared" si="572"/>
        <v>0</v>
      </c>
      <c r="AJ3234" s="28">
        <f t="shared" si="519"/>
        <v>1.2235975434776494</v>
      </c>
      <c r="AK3234" s="28">
        <f t="shared" si="572"/>
        <v>0</v>
      </c>
      <c r="AL3234" s="28">
        <f t="shared" si="550"/>
        <v>52.630078499747533</v>
      </c>
      <c r="AM3234" s="28">
        <f t="shared" si="550"/>
        <v>192.98530203566037</v>
      </c>
      <c r="AQ3234" s="24">
        <f t="shared" si="560"/>
        <v>2062.3981571503969</v>
      </c>
      <c r="AS3234" s="47">
        <f t="shared" si="522"/>
        <v>305.55</v>
      </c>
      <c r="AU3234" s="20">
        <f t="shared" si="558"/>
        <v>2367.948157150397</v>
      </c>
      <c r="AW3234" s="20">
        <f t="shared" si="545"/>
        <v>-137.17864168284814</v>
      </c>
    </row>
    <row r="3235" spans="1:49" x14ac:dyDescent="0.25">
      <c r="A3235" t="str">
        <f>VLOOKUP($B3235,'Cushing Balance'!$C$2:$E$500,3,TRUE)</f>
        <v>212018</v>
      </c>
      <c r="B3235" s="2">
        <v>43246</v>
      </c>
      <c r="C3235" s="32"/>
      <c r="D3235" s="36">
        <f t="shared" si="504"/>
        <v>391.22794512000394</v>
      </c>
      <c r="E3235" s="28">
        <f t="shared" si="505"/>
        <v>145.03560794398001</v>
      </c>
      <c r="F3235" s="28">
        <f t="shared" si="506"/>
        <v>445.32513960859012</v>
      </c>
      <c r="G3235" s="28"/>
      <c r="H3235" s="28">
        <f t="shared" ref="H3235:R3235" si="587">AVERAGE(H3229:H3234)</f>
        <v>101.42290933333125</v>
      </c>
      <c r="I3235" s="28">
        <f t="shared" si="587"/>
        <v>24.825274190473195</v>
      </c>
      <c r="J3235" s="28">
        <f t="shared" si="587"/>
        <v>322.53056909523826</v>
      </c>
      <c r="K3235" s="28">
        <f t="shared" si="587"/>
        <v>129.53754890477023</v>
      </c>
      <c r="L3235" s="28">
        <f t="shared" si="587"/>
        <v>30.122654857142862</v>
      </c>
      <c r="M3235" s="28">
        <f t="shared" si="543"/>
        <v>239.83180771114468</v>
      </c>
      <c r="N3235" s="28">
        <f t="shared" si="587"/>
        <v>85.052793999997775</v>
      </c>
      <c r="O3235" s="28">
        <f t="shared" si="587"/>
        <v>31.141945047616023</v>
      </c>
      <c r="P3235" s="28">
        <f t="shared" si="587"/>
        <v>181.08394114286361</v>
      </c>
      <c r="Q3235" s="28">
        <f t="shared" si="581"/>
        <v>9.2223440000001222</v>
      </c>
      <c r="R3235" s="28">
        <f t="shared" si="587"/>
        <v>16.509027666662814</v>
      </c>
      <c r="S3235" s="28"/>
      <c r="T3235" s="243">
        <f t="shared" si="535"/>
        <v>-24.11954041684379</v>
      </c>
      <c r="V3235" s="24">
        <f t="shared" si="556"/>
        <v>2152.8695086218149</v>
      </c>
      <c r="X3235" s="5">
        <f t="shared" si="563"/>
        <v>77.899999999999991</v>
      </c>
      <c r="Z3235" s="20">
        <f t="shared" si="557"/>
        <v>2230.769508621815</v>
      </c>
      <c r="AA3235" s="59">
        <f t="shared" si="544"/>
        <v>43246</v>
      </c>
      <c r="AB3235" s="36">
        <f t="shared" si="572"/>
        <v>134.59170364293837</v>
      </c>
      <c r="AC3235" s="28">
        <f t="shared" si="572"/>
        <v>319.07268492902324</v>
      </c>
      <c r="AD3235" s="28">
        <f t="shared" si="572"/>
        <v>433.96870060703912</v>
      </c>
      <c r="AE3235" s="28">
        <f t="shared" si="572"/>
        <v>572.87413932139884</v>
      </c>
      <c r="AF3235" s="28">
        <f t="shared" si="572"/>
        <v>213.72022203561352</v>
      </c>
      <c r="AG3235" s="28">
        <f t="shared" si="572"/>
        <v>0</v>
      </c>
      <c r="AH3235" s="28">
        <f t="shared" si="572"/>
        <v>141.33172853589593</v>
      </c>
      <c r="AI3235" s="28">
        <f t="shared" si="572"/>
        <v>0</v>
      </c>
      <c r="AJ3235" s="28">
        <f t="shared" si="519"/>
        <v>1.2235988828073572</v>
      </c>
      <c r="AK3235" s="28">
        <f t="shared" si="572"/>
        <v>0</v>
      </c>
      <c r="AL3235" s="28">
        <f t="shared" si="550"/>
        <v>52.630078499793015</v>
      </c>
      <c r="AM3235" s="28">
        <f t="shared" si="550"/>
        <v>192.98530203570354</v>
      </c>
      <c r="AQ3235" s="24">
        <f t="shared" si="560"/>
        <v>2062.3981584902131</v>
      </c>
      <c r="AS3235" s="47">
        <f t="shared" si="522"/>
        <v>305.55</v>
      </c>
      <c r="AU3235" s="20">
        <f t="shared" si="558"/>
        <v>2367.9481584902132</v>
      </c>
      <c r="AW3235" s="20">
        <f t="shared" si="545"/>
        <v>-137.17864986839822</v>
      </c>
    </row>
    <row r="3236" spans="1:49" x14ac:dyDescent="0.25">
      <c r="A3236" t="str">
        <f>VLOOKUP($B3236,'Cushing Balance'!$C$2:$E$500,3,TRUE)</f>
        <v>212018</v>
      </c>
      <c r="B3236" s="2">
        <v>43247</v>
      </c>
      <c r="C3236" s="32"/>
      <c r="D3236" s="36">
        <f t="shared" ref="D3236:D3299" si="588">AVERAGE(D3228:D3235)</f>
        <v>391.22794512121976</v>
      </c>
      <c r="E3236" s="28">
        <f t="shared" ref="E3236:E3299" si="589">AVERAGE(E3228:E3235)</f>
        <v>145.03560794465702</v>
      </c>
      <c r="F3236" s="28">
        <f t="shared" ref="F3236:F3299" si="590">AVERAGE(F3228:F3235)</f>
        <v>445.32513960934654</v>
      </c>
      <c r="G3236" s="28"/>
      <c r="H3236" s="28">
        <f t="shared" ref="H3236:R3236" si="591">AVERAGE(H3230:H3235)</f>
        <v>101.42290933333294</v>
      </c>
      <c r="I3236" s="28">
        <f t="shared" si="591"/>
        <v>24.825274190475898</v>
      </c>
      <c r="J3236" s="28">
        <f t="shared" si="591"/>
        <v>322.53056909523769</v>
      </c>
      <c r="K3236" s="28">
        <f t="shared" si="591"/>
        <v>129.53754890476114</v>
      </c>
      <c r="L3236" s="28">
        <f t="shared" si="591"/>
        <v>30.122654857142876</v>
      </c>
      <c r="M3236" s="28">
        <f t="shared" si="543"/>
        <v>239.83180457051088</v>
      </c>
      <c r="N3236" s="28">
        <f t="shared" si="591"/>
        <v>85.052793999998343</v>
      </c>
      <c r="O3236" s="28">
        <f t="shared" si="591"/>
        <v>31.141945047617725</v>
      </c>
      <c r="P3236" s="28">
        <f t="shared" si="591"/>
        <v>181.08394114285716</v>
      </c>
      <c r="Q3236" s="28">
        <f t="shared" si="581"/>
        <v>9.2223440000000156</v>
      </c>
      <c r="R3236" s="28">
        <f t="shared" si="591"/>
        <v>16.509027666666505</v>
      </c>
      <c r="S3236" s="28"/>
      <c r="T3236" s="243">
        <f t="shared" si="535"/>
        <v>-24.119540417343195</v>
      </c>
      <c r="V3236" s="24">
        <f t="shared" si="556"/>
        <v>2152.8695054838245</v>
      </c>
      <c r="X3236" s="5">
        <f t="shared" si="563"/>
        <v>77.899999999999991</v>
      </c>
      <c r="Z3236" s="20">
        <f t="shared" si="557"/>
        <v>2230.7695054838246</v>
      </c>
      <c r="AA3236" s="59">
        <f t="shared" si="544"/>
        <v>43247</v>
      </c>
      <c r="AB3236" s="36">
        <f t="shared" si="572"/>
        <v>134.5917036427897</v>
      </c>
      <c r="AC3236" s="28">
        <f t="shared" si="572"/>
        <v>319.07268492883861</v>
      </c>
      <c r="AD3236" s="28">
        <f t="shared" si="572"/>
        <v>433.9687006070875</v>
      </c>
      <c r="AE3236" s="28">
        <f t="shared" si="572"/>
        <v>572.87413932142124</v>
      </c>
      <c r="AF3236" s="28">
        <f t="shared" si="572"/>
        <v>213.72022203572109</v>
      </c>
      <c r="AG3236" s="28">
        <f t="shared" si="572"/>
        <v>0</v>
      </c>
      <c r="AH3236" s="28">
        <f t="shared" si="572"/>
        <v>141.33172853591586</v>
      </c>
      <c r="AI3236" s="28">
        <f t="shared" si="572"/>
        <v>0</v>
      </c>
      <c r="AJ3236" s="28">
        <f t="shared" si="519"/>
        <v>1.2235998837364301</v>
      </c>
      <c r="AK3236" s="28">
        <f t="shared" si="572"/>
        <v>0</v>
      </c>
      <c r="AL3236" s="28">
        <f t="shared" si="550"/>
        <v>52.630078499976626</v>
      </c>
      <c r="AM3236" s="28">
        <f t="shared" si="550"/>
        <v>192.98530203573662</v>
      </c>
      <c r="AQ3236" s="24">
        <f t="shared" si="560"/>
        <v>2062.3981594912234</v>
      </c>
      <c r="AS3236" s="47">
        <f t="shared" si="522"/>
        <v>305.55</v>
      </c>
      <c r="AU3236" s="20">
        <f t="shared" si="558"/>
        <v>2367.9481594912236</v>
      </c>
      <c r="AW3236" s="20">
        <f t="shared" si="545"/>
        <v>-137.17865400739902</v>
      </c>
    </row>
    <row r="3237" spans="1:49" x14ac:dyDescent="0.25">
      <c r="A3237" t="str">
        <f>VLOOKUP($B3237,'Cushing Balance'!$C$2:$E$500,3,TRUE)</f>
        <v>212018</v>
      </c>
      <c r="B3237" s="2">
        <v>43248</v>
      </c>
      <c r="C3237" s="32"/>
      <c r="D3237" s="36">
        <f t="shared" si="588"/>
        <v>391.2279451157824</v>
      </c>
      <c r="E3237" s="28">
        <f t="shared" si="589"/>
        <v>145.03560794494038</v>
      </c>
      <c r="F3237" s="28">
        <f t="shared" si="590"/>
        <v>445.3251396108929</v>
      </c>
      <c r="G3237" s="28"/>
      <c r="H3237" s="28">
        <f t="shared" ref="H3237:R3237" si="592">AVERAGE(H3231:H3236)</f>
        <v>101.42290933333423</v>
      </c>
      <c r="I3237" s="28">
        <f t="shared" si="592"/>
        <v>24.825274190477618</v>
      </c>
      <c r="J3237" s="28">
        <f t="shared" si="592"/>
        <v>322.53056909523775</v>
      </c>
      <c r="K3237" s="28">
        <f t="shared" si="592"/>
        <v>129.53754890475702</v>
      </c>
      <c r="L3237" s="28">
        <f t="shared" si="592"/>
        <v>30.122654857142852</v>
      </c>
      <c r="M3237" s="28">
        <f t="shared" si="543"/>
        <v>239.83180510679327</v>
      </c>
      <c r="N3237" s="28">
        <f t="shared" si="592"/>
        <v>85.052794000000247</v>
      </c>
      <c r="O3237" s="28">
        <f t="shared" si="592"/>
        <v>31.141945047619885</v>
      </c>
      <c r="P3237" s="28">
        <f t="shared" si="592"/>
        <v>181.08394114285375</v>
      </c>
      <c r="Q3237" s="28">
        <f t="shared" si="581"/>
        <v>9.2223439999999446</v>
      </c>
      <c r="R3237" s="28">
        <f t="shared" si="592"/>
        <v>16.509027666668633</v>
      </c>
      <c r="S3237" s="28"/>
      <c r="T3237" s="243">
        <f t="shared" si="535"/>
        <v>-24.119540417238813</v>
      </c>
      <c r="V3237" s="24">
        <f t="shared" si="556"/>
        <v>2152.869506016501</v>
      </c>
      <c r="X3237" s="5">
        <f t="shared" si="563"/>
        <v>77.899999999999991</v>
      </c>
      <c r="Z3237" s="20">
        <f t="shared" si="557"/>
        <v>2230.7695060165011</v>
      </c>
      <c r="AA3237" s="59">
        <f t="shared" si="544"/>
        <v>43248</v>
      </c>
      <c r="AB3237" s="36">
        <f t="shared" ref="AB3237:AK3252" si="593">AVERAGE(AB3230:AB3236)</f>
        <v>134.59170364275408</v>
      </c>
      <c r="AC3237" s="28">
        <f t="shared" si="593"/>
        <v>319.07268492853052</v>
      </c>
      <c r="AD3237" s="28">
        <f t="shared" si="593"/>
        <v>433.96870060715747</v>
      </c>
      <c r="AE3237" s="28">
        <f t="shared" si="593"/>
        <v>572.87413932143954</v>
      </c>
      <c r="AF3237" s="28">
        <f t="shared" si="593"/>
        <v>213.72022203577799</v>
      </c>
      <c r="AG3237" s="28">
        <f t="shared" si="593"/>
        <v>0</v>
      </c>
      <c r="AH3237" s="28">
        <f t="shared" si="593"/>
        <v>141.33172853577491</v>
      </c>
      <c r="AI3237" s="28">
        <f t="shared" si="593"/>
        <v>0</v>
      </c>
      <c r="AJ3237" s="28">
        <f t="shared" si="519"/>
        <v>1.2236003762927592</v>
      </c>
      <c r="AK3237" s="28">
        <f t="shared" si="593"/>
        <v>0</v>
      </c>
      <c r="AL3237" s="28">
        <f t="shared" si="550"/>
        <v>52.630078500100453</v>
      </c>
      <c r="AM3237" s="28">
        <f t="shared" si="550"/>
        <v>192.98530203573867</v>
      </c>
      <c r="AQ3237" s="24">
        <f t="shared" si="560"/>
        <v>2062.3981599835665</v>
      </c>
      <c r="AS3237" s="47">
        <f t="shared" si="522"/>
        <v>305.55</v>
      </c>
      <c r="AU3237" s="20">
        <f t="shared" si="558"/>
        <v>2367.9481599835667</v>
      </c>
      <c r="AW3237" s="20">
        <f t="shared" si="545"/>
        <v>-137.17865396706566</v>
      </c>
    </row>
    <row r="3238" spans="1:49" x14ac:dyDescent="0.25">
      <c r="A3238" t="str">
        <f>VLOOKUP($B3238,'Cushing Balance'!$C$2:$E$500,3,TRUE)</f>
        <v>212018</v>
      </c>
      <c r="B3238" s="2">
        <v>43249</v>
      </c>
      <c r="C3238" s="32"/>
      <c r="D3238" s="36">
        <f t="shared" si="588"/>
        <v>391.22794510957851</v>
      </c>
      <c r="E3238" s="28">
        <f t="shared" si="589"/>
        <v>145.03560794480538</v>
      </c>
      <c r="F3238" s="28">
        <f t="shared" si="590"/>
        <v>445.32513961197253</v>
      </c>
      <c r="G3238" s="28"/>
      <c r="H3238" s="28">
        <f t="shared" ref="H3238:R3238" si="594">AVERAGE(H3232:H3237)</f>
        <v>101.42290933333409</v>
      </c>
      <c r="I3238" s="28">
        <f t="shared" si="594"/>
        <v>24.825274190477177</v>
      </c>
      <c r="J3238" s="28">
        <f t="shared" si="594"/>
        <v>322.53056909523804</v>
      </c>
      <c r="K3238" s="28">
        <f t="shared" si="594"/>
        <v>129.5375489047594</v>
      </c>
      <c r="L3238" s="28">
        <f t="shared" si="594"/>
        <v>30.122654857142834</v>
      </c>
      <c r="M3238" s="28">
        <f t="shared" si="543"/>
        <v>239.83180828077442</v>
      </c>
      <c r="N3238" s="28">
        <f t="shared" si="594"/>
        <v>85.052794000001072</v>
      </c>
      <c r="O3238" s="28">
        <f t="shared" si="594"/>
        <v>31.14194504762024</v>
      </c>
      <c r="P3238" s="28">
        <f t="shared" si="594"/>
        <v>181.0839411428552</v>
      </c>
      <c r="Q3238" s="28">
        <f t="shared" si="581"/>
        <v>9.2223439999999588</v>
      </c>
      <c r="R3238" s="28">
        <f t="shared" si="594"/>
        <v>16.509027666667919</v>
      </c>
      <c r="S3238" s="28"/>
      <c r="T3238" s="243">
        <f t="shared" si="535"/>
        <v>-24.119540416813713</v>
      </c>
      <c r="V3238" s="24">
        <f t="shared" si="556"/>
        <v>2152.8695091852264</v>
      </c>
      <c r="X3238" s="5">
        <f t="shared" si="563"/>
        <v>77.899999999999991</v>
      </c>
      <c r="Z3238" s="20">
        <f t="shared" si="557"/>
        <v>2230.7695091852265</v>
      </c>
      <c r="AA3238" s="59">
        <f t="shared" si="544"/>
        <v>43249</v>
      </c>
      <c r="AB3238" s="36">
        <f t="shared" si="593"/>
        <v>134.59170364281178</v>
      </c>
      <c r="AC3238" s="28">
        <f t="shared" si="593"/>
        <v>319.0726849283833</v>
      </c>
      <c r="AD3238" s="28">
        <f t="shared" si="593"/>
        <v>433.96870060718709</v>
      </c>
      <c r="AE3238" s="28">
        <f t="shared" si="593"/>
        <v>572.87413932144159</v>
      </c>
      <c r="AF3238" s="28">
        <f t="shared" si="593"/>
        <v>213.72022203576262</v>
      </c>
      <c r="AG3238" s="28">
        <f t="shared" si="593"/>
        <v>0</v>
      </c>
      <c r="AH3238" s="28">
        <f t="shared" si="593"/>
        <v>141.33172853564753</v>
      </c>
      <c r="AI3238" s="28">
        <f t="shared" si="593"/>
        <v>0</v>
      </c>
      <c r="AJ3238" s="28">
        <f t="shared" si="519"/>
        <v>1.223600387671316</v>
      </c>
      <c r="AK3238" s="28">
        <f t="shared" si="593"/>
        <v>0</v>
      </c>
      <c r="AL3238" s="28">
        <f t="shared" si="550"/>
        <v>52.630078500095671</v>
      </c>
      <c r="AM3238" s="28">
        <f t="shared" si="550"/>
        <v>192.9853020357213</v>
      </c>
      <c r="AQ3238" s="24">
        <f t="shared" si="560"/>
        <v>2062.3981599947219</v>
      </c>
      <c r="AS3238" s="47">
        <f t="shared" si="522"/>
        <v>305.55</v>
      </c>
      <c r="AU3238" s="20">
        <f t="shared" si="558"/>
        <v>2367.9481599947221</v>
      </c>
      <c r="AW3238" s="20">
        <f t="shared" si="545"/>
        <v>-137.17865080949559</v>
      </c>
    </row>
    <row r="3239" spans="1:49" x14ac:dyDescent="0.25">
      <c r="A3239" t="str">
        <f>VLOOKUP($B3239,'Cushing Balance'!$C$2:$E$500,3,TRUE)</f>
        <v>212018</v>
      </c>
      <c r="B3239" s="2">
        <v>43250</v>
      </c>
      <c r="C3239" s="32"/>
      <c r="D3239" s="36">
        <f t="shared" si="588"/>
        <v>391.22794510667472</v>
      </c>
      <c r="E3239" s="28">
        <f t="shared" si="589"/>
        <v>145.03560794450027</v>
      </c>
      <c r="F3239" s="28">
        <f t="shared" si="590"/>
        <v>445.32513961210941</v>
      </c>
      <c r="G3239" s="28"/>
      <c r="H3239" s="28">
        <f t="shared" ref="H3239:R3239" si="595">AVERAGE(H3233:H3238)</f>
        <v>101.42290933333332</v>
      </c>
      <c r="I3239" s="28">
        <f t="shared" si="595"/>
        <v>24.825274190476009</v>
      </c>
      <c r="J3239" s="28">
        <f t="shared" si="595"/>
        <v>322.53056909523821</v>
      </c>
      <c r="K3239" s="28">
        <f t="shared" si="595"/>
        <v>129.53754890476304</v>
      </c>
      <c r="L3239" s="28">
        <f t="shared" si="595"/>
        <v>30.122654857142834</v>
      </c>
      <c r="M3239" s="28">
        <f t="shared" si="543"/>
        <v>239.83181245705197</v>
      </c>
      <c r="N3239" s="28">
        <f t="shared" si="595"/>
        <v>85.052794000000532</v>
      </c>
      <c r="O3239" s="28">
        <f t="shared" si="595"/>
        <v>31.141945047619298</v>
      </c>
      <c r="P3239" s="28">
        <f t="shared" si="595"/>
        <v>181.08394114285784</v>
      </c>
      <c r="Q3239" s="28">
        <f t="shared" si="581"/>
        <v>9.222344000000005</v>
      </c>
      <c r="R3239" s="28">
        <f t="shared" si="595"/>
        <v>16.509027666666359</v>
      </c>
      <c r="S3239" s="28"/>
      <c r="T3239" s="243">
        <f t="shared" si="535"/>
        <v>-24.119540416458428</v>
      </c>
      <c r="V3239" s="24">
        <f t="shared" si="556"/>
        <v>2152.8695133584338</v>
      </c>
      <c r="X3239" s="5">
        <f t="shared" si="563"/>
        <v>77.899999999999991</v>
      </c>
      <c r="Z3239" s="20">
        <f t="shared" si="557"/>
        <v>2230.7695133584339</v>
      </c>
      <c r="AA3239" s="59">
        <f t="shared" si="544"/>
        <v>43250</v>
      </c>
      <c r="AB3239" s="36">
        <f t="shared" si="593"/>
        <v>134.59170364287957</v>
      </c>
      <c r="AC3239" s="28">
        <f t="shared" si="593"/>
        <v>319.0726849284402</v>
      </c>
      <c r="AD3239" s="28">
        <f t="shared" si="593"/>
        <v>433.96870060717077</v>
      </c>
      <c r="AE3239" s="28">
        <f t="shared" si="593"/>
        <v>572.87413932143284</v>
      </c>
      <c r="AF3239" s="28">
        <f t="shared" si="593"/>
        <v>213.72022203571711</v>
      </c>
      <c r="AG3239" s="28">
        <f t="shared" si="593"/>
        <v>0</v>
      </c>
      <c r="AH3239" s="28">
        <f t="shared" si="593"/>
        <v>141.33172853562436</v>
      </c>
      <c r="AI3239" s="28">
        <f t="shared" si="593"/>
        <v>0</v>
      </c>
      <c r="AJ3239" s="28">
        <f t="shared" si="519"/>
        <v>1.2236000578916228</v>
      </c>
      <c r="AK3239" s="28">
        <f t="shared" si="593"/>
        <v>0</v>
      </c>
      <c r="AL3239" s="28">
        <f t="shared" si="550"/>
        <v>52.630078500020652</v>
      </c>
      <c r="AM3239" s="28">
        <f t="shared" si="550"/>
        <v>192.9853020357059</v>
      </c>
      <c r="AQ3239" s="24">
        <f t="shared" si="560"/>
        <v>2062.3981596648828</v>
      </c>
      <c r="AS3239" s="47">
        <f t="shared" si="522"/>
        <v>305.55</v>
      </c>
      <c r="AU3239" s="20">
        <f t="shared" si="558"/>
        <v>2367.948159664883</v>
      </c>
      <c r="AW3239" s="20">
        <f t="shared" si="545"/>
        <v>-137.17864630644908</v>
      </c>
    </row>
    <row r="3240" spans="1:49" x14ac:dyDescent="0.25">
      <c r="A3240" t="str">
        <f>VLOOKUP($B3240,'Cushing Balance'!$C$2:$E$500,3,TRUE)</f>
        <v>212018</v>
      </c>
      <c r="B3240" s="2">
        <v>43251</v>
      </c>
      <c r="C3240" s="32"/>
      <c r="D3240" s="36">
        <f t="shared" si="588"/>
        <v>391.22794510761452</v>
      </c>
      <c r="E3240" s="28">
        <f t="shared" si="589"/>
        <v>145.03560794427995</v>
      </c>
      <c r="F3240" s="28">
        <f t="shared" si="590"/>
        <v>445.32513961158082</v>
      </c>
      <c r="G3240" s="28"/>
      <c r="H3240" s="28">
        <f t="shared" ref="H3240:R3240" si="596">AVERAGE(H3234:H3239)</f>
        <v>101.42290933333294</v>
      </c>
      <c r="I3240" s="28">
        <f t="shared" si="596"/>
        <v>24.82527419047555</v>
      </c>
      <c r="J3240" s="28">
        <f t="shared" si="596"/>
        <v>322.53056909523815</v>
      </c>
      <c r="K3240" s="28">
        <f t="shared" si="596"/>
        <v>129.5375489047639</v>
      </c>
      <c r="L3240" s="28">
        <f t="shared" si="596"/>
        <v>30.122654857142845</v>
      </c>
      <c r="M3240" s="28">
        <f t="shared" si="543"/>
        <v>239.83181615605673</v>
      </c>
      <c r="N3240" s="28">
        <f t="shared" si="596"/>
        <v>85.052793999999778</v>
      </c>
      <c r="O3240" s="28">
        <f t="shared" si="596"/>
        <v>31.14194504761856</v>
      </c>
      <c r="P3240" s="28">
        <f t="shared" si="596"/>
        <v>181.08394114285866</v>
      </c>
      <c r="Q3240" s="28">
        <f t="shared" si="581"/>
        <v>9.2223440000000245</v>
      </c>
      <c r="R3240" s="28">
        <f t="shared" si="596"/>
        <v>16.509027666665826</v>
      </c>
      <c r="S3240" s="28"/>
      <c r="T3240" s="243">
        <f t="shared" si="535"/>
        <v>-24.119540416372558</v>
      </c>
      <c r="V3240" s="24">
        <f t="shared" si="556"/>
        <v>2152.8695170576284</v>
      </c>
      <c r="X3240" s="5">
        <f t="shared" si="563"/>
        <v>77.899999999999991</v>
      </c>
      <c r="Z3240" s="20">
        <f t="shared" si="557"/>
        <v>2230.7695170576285</v>
      </c>
      <c r="AA3240" s="59">
        <f t="shared" si="544"/>
        <v>43251</v>
      </c>
      <c r="AB3240" s="36">
        <f t="shared" si="593"/>
        <v>134.59170364290145</v>
      </c>
      <c r="AC3240" s="28">
        <f t="shared" si="593"/>
        <v>319.07268492857247</v>
      </c>
      <c r="AD3240" s="28">
        <f t="shared" si="593"/>
        <v>433.96870060714036</v>
      </c>
      <c r="AE3240" s="28">
        <f t="shared" si="593"/>
        <v>572.87413932142431</v>
      </c>
      <c r="AF3240" s="28">
        <f t="shared" si="593"/>
        <v>213.72022203568866</v>
      </c>
      <c r="AG3240" s="28">
        <f t="shared" si="593"/>
        <v>0</v>
      </c>
      <c r="AH3240" s="28">
        <f t="shared" si="593"/>
        <v>141.33172853567905</v>
      </c>
      <c r="AI3240" s="28">
        <f t="shared" si="593"/>
        <v>0</v>
      </c>
      <c r="AJ3240" s="28">
        <f t="shared" si="519"/>
        <v>1.2235995606451076</v>
      </c>
      <c r="AK3240" s="28">
        <f t="shared" si="593"/>
        <v>0</v>
      </c>
      <c r="AL3240" s="28">
        <f t="shared" si="550"/>
        <v>52.630078499961776</v>
      </c>
      <c r="AM3240" s="28">
        <f t="shared" si="550"/>
        <v>192.9853020357032</v>
      </c>
      <c r="AQ3240" s="24">
        <f t="shared" si="560"/>
        <v>2062.3981591677166</v>
      </c>
      <c r="AS3240" s="47">
        <f t="shared" si="522"/>
        <v>305.55</v>
      </c>
      <c r="AU3240" s="20">
        <f t="shared" si="558"/>
        <v>2367.9481591677168</v>
      </c>
      <c r="AW3240" s="20">
        <f t="shared" si="545"/>
        <v>-137.17864211008828</v>
      </c>
    </row>
    <row r="3241" spans="1:49" x14ac:dyDescent="0.25">
      <c r="A3241" t="str">
        <f>VLOOKUP($B3241,'Cushing Balance'!$C$2:$E$500,3,TRUE)</f>
        <v>212018</v>
      </c>
      <c r="B3241" s="2">
        <v>43252</v>
      </c>
      <c r="C3241" s="32"/>
      <c r="D3241" s="36">
        <f t="shared" si="588"/>
        <v>391.22794511037097</v>
      </c>
      <c r="E3241" s="28">
        <f t="shared" si="589"/>
        <v>145.03560794424538</v>
      </c>
      <c r="F3241" s="28">
        <f t="shared" si="590"/>
        <v>445.32513961096259</v>
      </c>
      <c r="G3241" s="28"/>
      <c r="H3241" s="28">
        <f t="shared" ref="H3241:R3241" si="597">AVERAGE(H3235:H3240)</f>
        <v>101.42290933333312</v>
      </c>
      <c r="I3241" s="28">
        <f t="shared" si="597"/>
        <v>24.825274190475906</v>
      </c>
      <c r="J3241" s="28">
        <f t="shared" si="597"/>
        <v>322.53056909523804</v>
      </c>
      <c r="K3241" s="28">
        <f t="shared" si="597"/>
        <v>129.53754890476247</v>
      </c>
      <c r="L3241" s="28">
        <f t="shared" si="597"/>
        <v>30.122654857142848</v>
      </c>
      <c r="M3241" s="28">
        <f t="shared" si="543"/>
        <v>239.83181845678448</v>
      </c>
      <c r="N3241" s="28">
        <f t="shared" si="597"/>
        <v>85.052793999999622</v>
      </c>
      <c r="O3241" s="28">
        <f t="shared" si="597"/>
        <v>31.14194504761862</v>
      </c>
      <c r="P3241" s="28">
        <f t="shared" si="597"/>
        <v>181.08394114285773</v>
      </c>
      <c r="Q3241" s="28">
        <f t="shared" si="581"/>
        <v>9.2223440000000121</v>
      </c>
      <c r="R3241" s="28">
        <f t="shared" si="597"/>
        <v>16.509027666666341</v>
      </c>
      <c r="S3241" s="28"/>
      <c r="T3241" s="243">
        <f t="shared" si="535"/>
        <v>-24.119540416502659</v>
      </c>
      <c r="V3241" s="24">
        <f t="shared" si="556"/>
        <v>2152.8695193604581</v>
      </c>
      <c r="X3241" s="5">
        <f t="shared" si="563"/>
        <v>77.899999999999991</v>
      </c>
      <c r="Z3241" s="20">
        <f t="shared" si="557"/>
        <v>2230.7695193604582</v>
      </c>
      <c r="AA3241" s="59">
        <f t="shared" si="544"/>
        <v>43252</v>
      </c>
      <c r="AB3241" s="36">
        <f t="shared" si="593"/>
        <v>134.59170364288053</v>
      </c>
      <c r="AC3241" s="28">
        <f t="shared" si="593"/>
        <v>319.0726849286483</v>
      </c>
      <c r="AD3241" s="28">
        <f t="shared" si="593"/>
        <v>433.96870060712479</v>
      </c>
      <c r="AE3241" s="28">
        <f t="shared" si="593"/>
        <v>572.87413932142249</v>
      </c>
      <c r="AF3241" s="28">
        <f t="shared" si="593"/>
        <v>213.72022203569151</v>
      </c>
      <c r="AG3241" s="28">
        <f t="shared" si="593"/>
        <v>0</v>
      </c>
      <c r="AH3241" s="28">
        <f t="shared" si="593"/>
        <v>141.33172853573734</v>
      </c>
      <c r="AI3241" s="28">
        <f t="shared" si="593"/>
        <v>0</v>
      </c>
      <c r="AJ3241" s="28">
        <f t="shared" si="519"/>
        <v>1.2235990428909949</v>
      </c>
      <c r="AK3241" s="28">
        <f t="shared" si="593"/>
        <v>0</v>
      </c>
      <c r="AL3241" s="28">
        <f t="shared" si="550"/>
        <v>52.630078499956539</v>
      </c>
      <c r="AM3241" s="28">
        <f t="shared" si="550"/>
        <v>192.98530203570994</v>
      </c>
      <c r="AQ3241" s="24">
        <f t="shared" si="560"/>
        <v>2062.3981586500622</v>
      </c>
      <c r="AS3241" s="47">
        <f t="shared" si="522"/>
        <v>305.55</v>
      </c>
      <c r="AU3241" s="20">
        <f t="shared" si="558"/>
        <v>2367.9481586500624</v>
      </c>
      <c r="AW3241" s="20">
        <f t="shared" si="545"/>
        <v>-137.17863928960423</v>
      </c>
    </row>
    <row r="3242" spans="1:49" x14ac:dyDescent="0.25">
      <c r="A3242" t="str">
        <f>VLOOKUP($B3242,'Cushing Balance'!$C$2:$E$500,3,TRUE)</f>
        <v>222018</v>
      </c>
      <c r="B3242" s="2">
        <v>43253</v>
      </c>
      <c r="C3242" s="32"/>
      <c r="D3242" s="36">
        <f t="shared" si="588"/>
        <v>391.22794511252977</v>
      </c>
      <c r="E3242" s="28">
        <f t="shared" si="589"/>
        <v>145.03560794434577</v>
      </c>
      <c r="F3242" s="28">
        <f t="shared" si="590"/>
        <v>445.3251396106715</v>
      </c>
      <c r="G3242" s="28"/>
      <c r="H3242" s="28">
        <f t="shared" ref="H3242:R3242" si="598">AVERAGE(H3236:H3241)</f>
        <v>101.42290933333345</v>
      </c>
      <c r="I3242" s="28">
        <f t="shared" si="598"/>
        <v>24.82527419047636</v>
      </c>
      <c r="J3242" s="28">
        <f t="shared" si="598"/>
        <v>322.53056909523798</v>
      </c>
      <c r="K3242" s="28">
        <f t="shared" si="598"/>
        <v>129.53754890476117</v>
      </c>
      <c r="L3242" s="28">
        <f t="shared" si="598"/>
        <v>30.122654857142845</v>
      </c>
      <c r="M3242" s="28">
        <f t="shared" si="543"/>
        <v>239.83181910556809</v>
      </c>
      <c r="N3242" s="28">
        <f t="shared" si="598"/>
        <v>85.052793999999935</v>
      </c>
      <c r="O3242" s="28">
        <f t="shared" si="598"/>
        <v>31.14194504761905</v>
      </c>
      <c r="P3242" s="28">
        <f t="shared" si="598"/>
        <v>181.0839411428567</v>
      </c>
      <c r="Q3242" s="28">
        <f t="shared" si="581"/>
        <v>9.2223439999999943</v>
      </c>
      <c r="R3242" s="28">
        <f t="shared" si="598"/>
        <v>16.509027666666931</v>
      </c>
      <c r="S3242" s="28"/>
      <c r="T3242" s="243">
        <f t="shared" si="535"/>
        <v>-24.119540416681581</v>
      </c>
      <c r="V3242" s="24">
        <f t="shared" si="556"/>
        <v>2152.8695200112093</v>
      </c>
      <c r="X3242" s="5">
        <f t="shared" si="563"/>
        <v>77.899999999999991</v>
      </c>
      <c r="Z3242" s="20">
        <f t="shared" si="557"/>
        <v>2230.7695200112094</v>
      </c>
      <c r="AA3242" s="59">
        <f t="shared" si="544"/>
        <v>43253</v>
      </c>
      <c r="AB3242" s="36">
        <f t="shared" si="593"/>
        <v>134.59170364285077</v>
      </c>
      <c r="AC3242" s="28">
        <f t="shared" si="593"/>
        <v>319.07268492863381</v>
      </c>
      <c r="AD3242" s="28">
        <f t="shared" si="593"/>
        <v>433.96870060712956</v>
      </c>
      <c r="AE3242" s="28">
        <f t="shared" si="593"/>
        <v>572.87413932142579</v>
      </c>
      <c r="AF3242" s="28">
        <f t="shared" si="593"/>
        <v>213.72022203571035</v>
      </c>
      <c r="AG3242" s="28">
        <f t="shared" si="593"/>
        <v>0</v>
      </c>
      <c r="AH3242" s="28">
        <f t="shared" si="593"/>
        <v>141.3317285357536</v>
      </c>
      <c r="AI3242" s="28">
        <f t="shared" si="593"/>
        <v>0</v>
      </c>
      <c r="AJ3242" s="28">
        <f t="shared" si="519"/>
        <v>1.2235986067436981</v>
      </c>
      <c r="AK3242" s="28">
        <f t="shared" si="593"/>
        <v>0</v>
      </c>
      <c r="AL3242" s="28">
        <f t="shared" si="550"/>
        <v>52.630078499986382</v>
      </c>
      <c r="AM3242" s="28">
        <f t="shared" si="550"/>
        <v>192.98530203571704</v>
      </c>
      <c r="AQ3242" s="24">
        <f t="shared" si="560"/>
        <v>2062.3981582139513</v>
      </c>
      <c r="AS3242" s="47">
        <f t="shared" si="522"/>
        <v>305.55</v>
      </c>
      <c r="AU3242" s="20">
        <f t="shared" si="558"/>
        <v>2367.9481582139515</v>
      </c>
      <c r="AW3242" s="20">
        <f t="shared" si="545"/>
        <v>-137.17863820274215</v>
      </c>
    </row>
    <row r="3243" spans="1:49" x14ac:dyDescent="0.25">
      <c r="A3243" t="str">
        <f>VLOOKUP($B3243,'Cushing Balance'!$C$2:$E$500,3,TRUE)</f>
        <v>222018</v>
      </c>
      <c r="B3243" s="2">
        <v>43254</v>
      </c>
      <c r="C3243" s="32"/>
      <c r="D3243" s="36">
        <f t="shared" si="588"/>
        <v>391.22794511297178</v>
      </c>
      <c r="E3243" s="28">
        <f t="shared" si="589"/>
        <v>145.03560794446929</v>
      </c>
      <c r="F3243" s="28">
        <f t="shared" si="590"/>
        <v>445.3251396107658</v>
      </c>
      <c r="G3243" s="28"/>
      <c r="H3243" s="28">
        <f t="shared" ref="H3243:R3243" si="599">AVERAGE(H3237:H3242)</f>
        <v>101.42290933333352</v>
      </c>
      <c r="I3243" s="28">
        <f t="shared" si="599"/>
        <v>24.825274190476435</v>
      </c>
      <c r="J3243" s="28">
        <f t="shared" si="599"/>
        <v>322.53056909523804</v>
      </c>
      <c r="K3243" s="28">
        <f t="shared" si="599"/>
        <v>129.53754890476117</v>
      </c>
      <c r="L3243" s="28">
        <f t="shared" si="599"/>
        <v>30.122654857142845</v>
      </c>
      <c r="M3243" s="28">
        <f t="shared" si="543"/>
        <v>239.83181840003866</v>
      </c>
      <c r="N3243" s="28">
        <f t="shared" si="599"/>
        <v>85.052794000000191</v>
      </c>
      <c r="O3243" s="28">
        <f t="shared" si="599"/>
        <v>31.141945047619277</v>
      </c>
      <c r="P3243" s="28">
        <f t="shared" si="599"/>
        <v>181.08394114285662</v>
      </c>
      <c r="Q3243" s="28">
        <f t="shared" si="581"/>
        <v>9.222343999999989</v>
      </c>
      <c r="R3243" s="28">
        <f t="shared" si="599"/>
        <v>16.509027666666999</v>
      </c>
      <c r="S3243" s="28"/>
      <c r="T3243" s="243">
        <f t="shared" si="535"/>
        <v>-24.119540416781842</v>
      </c>
      <c r="V3243" s="24">
        <f t="shared" si="556"/>
        <v>2152.8695193063404</v>
      </c>
      <c r="X3243" s="5">
        <f t="shared" si="563"/>
        <v>77.899999999999991</v>
      </c>
      <c r="Z3243" s="20">
        <f t="shared" si="557"/>
        <v>2230.7695193063405</v>
      </c>
      <c r="AA3243" s="59">
        <f t="shared" si="544"/>
        <v>43254</v>
      </c>
      <c r="AB3243" s="36">
        <f t="shared" si="593"/>
        <v>134.59170364283827</v>
      </c>
      <c r="AC3243" s="28">
        <f t="shared" si="593"/>
        <v>319.07268492857821</v>
      </c>
      <c r="AD3243" s="28">
        <f t="shared" si="593"/>
        <v>433.96870060714252</v>
      </c>
      <c r="AE3243" s="28">
        <f t="shared" si="593"/>
        <v>572.87413932142965</v>
      </c>
      <c r="AF3243" s="28">
        <f t="shared" si="593"/>
        <v>213.72022203572419</v>
      </c>
      <c r="AG3243" s="28">
        <f t="shared" si="593"/>
        <v>0</v>
      </c>
      <c r="AH3243" s="28">
        <f t="shared" si="593"/>
        <v>141.33172853573325</v>
      </c>
      <c r="AI3243" s="28">
        <f t="shared" si="593"/>
        <v>0</v>
      </c>
      <c r="AJ3243" s="28">
        <f t="shared" si="519"/>
        <v>1.2235983145721121</v>
      </c>
      <c r="AK3243" s="28">
        <f t="shared" si="593"/>
        <v>0</v>
      </c>
      <c r="AL3243" s="28">
        <f t="shared" si="550"/>
        <v>52.630078500014015</v>
      </c>
      <c r="AM3243" s="28">
        <f t="shared" si="550"/>
        <v>192.98530203571895</v>
      </c>
      <c r="AQ3243" s="24">
        <f t="shared" si="560"/>
        <v>2062.3981579217511</v>
      </c>
      <c r="AS3243" s="47">
        <f t="shared" si="522"/>
        <v>305.55</v>
      </c>
      <c r="AU3243" s="20">
        <f t="shared" si="558"/>
        <v>2367.9481579217513</v>
      </c>
      <c r="AW3243" s="20">
        <f t="shared" si="545"/>
        <v>-137.17863861541082</v>
      </c>
    </row>
    <row r="3244" spans="1:49" x14ac:dyDescent="0.25">
      <c r="A3244" t="str">
        <f>VLOOKUP($B3244,'Cushing Balance'!$C$2:$E$500,3,TRUE)</f>
        <v>222018</v>
      </c>
      <c r="B3244" s="2">
        <v>43255</v>
      </c>
      <c r="C3244" s="32"/>
      <c r="D3244" s="36">
        <f t="shared" si="588"/>
        <v>391.22794511209275</v>
      </c>
      <c r="E3244" s="28">
        <f t="shared" si="589"/>
        <v>145.03560794453043</v>
      </c>
      <c r="F3244" s="28">
        <f t="shared" si="590"/>
        <v>445.32513961103774</v>
      </c>
      <c r="G3244" s="28"/>
      <c r="H3244" s="28">
        <f t="shared" ref="H3244:R3244" si="600">AVERAGE(H3238:H3243)</f>
        <v>101.42290933333341</v>
      </c>
      <c r="I3244" s="28">
        <f t="shared" si="600"/>
        <v>24.82527419047624</v>
      </c>
      <c r="J3244" s="28">
        <f t="shared" si="600"/>
        <v>322.53056909523804</v>
      </c>
      <c r="K3244" s="28">
        <f t="shared" si="600"/>
        <v>129.53754890476185</v>
      </c>
      <c r="L3244" s="28">
        <f t="shared" si="600"/>
        <v>30.122654857142837</v>
      </c>
      <c r="M3244" s="28">
        <f t="shared" si="543"/>
        <v>239.83181691912998</v>
      </c>
      <c r="N3244" s="28">
        <f t="shared" si="600"/>
        <v>85.052794000000191</v>
      </c>
      <c r="O3244" s="28">
        <f t="shared" si="600"/>
        <v>31.141945047619178</v>
      </c>
      <c r="P3244" s="28">
        <f t="shared" si="600"/>
        <v>181.08394114285713</v>
      </c>
      <c r="Q3244" s="28">
        <f t="shared" si="581"/>
        <v>9.2223439999999979</v>
      </c>
      <c r="R3244" s="28">
        <f t="shared" si="600"/>
        <v>16.509027666666729</v>
      </c>
      <c r="S3244" s="28"/>
      <c r="T3244" s="243">
        <f t="shared" si="535"/>
        <v>-24.119540416774097</v>
      </c>
      <c r="V3244" s="24">
        <f t="shared" si="556"/>
        <v>2152.8695178248863</v>
      </c>
      <c r="X3244" s="5">
        <f t="shared" si="563"/>
        <v>77.899999999999991</v>
      </c>
      <c r="Z3244" s="20">
        <f t="shared" si="557"/>
        <v>2230.7695178248864</v>
      </c>
      <c r="AA3244" s="59">
        <f t="shared" si="544"/>
        <v>43255</v>
      </c>
      <c r="AB3244" s="36">
        <f t="shared" si="593"/>
        <v>134.5917036428452</v>
      </c>
      <c r="AC3244" s="28">
        <f t="shared" si="593"/>
        <v>319.07268492854104</v>
      </c>
      <c r="AD3244" s="28">
        <f t="shared" si="593"/>
        <v>433.96870060715037</v>
      </c>
      <c r="AE3244" s="28">
        <f t="shared" si="593"/>
        <v>572.87413932143079</v>
      </c>
      <c r="AF3244" s="28">
        <f t="shared" si="593"/>
        <v>213.72022203572462</v>
      </c>
      <c r="AG3244" s="28">
        <f t="shared" si="593"/>
        <v>0</v>
      </c>
      <c r="AH3244" s="28">
        <f t="shared" si="593"/>
        <v>141.33172853570713</v>
      </c>
      <c r="AI3244" s="28">
        <f t="shared" si="593"/>
        <v>0</v>
      </c>
      <c r="AJ3244" s="28">
        <f t="shared" si="519"/>
        <v>1.2235981912852718</v>
      </c>
      <c r="AK3244" s="28">
        <f t="shared" si="593"/>
        <v>0</v>
      </c>
      <c r="AL3244" s="28">
        <f t="shared" si="550"/>
        <v>52.630078500019359</v>
      </c>
      <c r="AM3244" s="28">
        <f t="shared" si="550"/>
        <v>192.98530203571642</v>
      </c>
      <c r="AQ3244" s="24">
        <f t="shared" si="560"/>
        <v>2062.39815779842</v>
      </c>
      <c r="AS3244" s="47">
        <f t="shared" si="522"/>
        <v>305.55</v>
      </c>
      <c r="AU3244" s="20">
        <f t="shared" si="558"/>
        <v>2367.9481577984202</v>
      </c>
      <c r="AW3244" s="20">
        <f t="shared" si="545"/>
        <v>-137.17863997353379</v>
      </c>
    </row>
    <row r="3245" spans="1:49" x14ac:dyDescent="0.25">
      <c r="A3245" t="str">
        <f>VLOOKUP($B3245,'Cushing Balance'!$C$2:$E$500,3,TRUE)</f>
        <v>222018</v>
      </c>
      <c r="B3245" s="2">
        <v>43256</v>
      </c>
      <c r="C3245" s="32"/>
      <c r="D3245" s="36">
        <f t="shared" si="588"/>
        <v>391.22794511095185</v>
      </c>
      <c r="E3245" s="28">
        <f t="shared" si="589"/>
        <v>145.03560794451462</v>
      </c>
      <c r="F3245" s="28">
        <f t="shared" si="590"/>
        <v>445.32513961124914</v>
      </c>
      <c r="G3245" s="28"/>
      <c r="H3245" s="28">
        <f t="shared" ref="H3245:R3245" si="601">AVERAGE(H3239:H3244)</f>
        <v>101.42290933333329</v>
      </c>
      <c r="I3245" s="28">
        <f t="shared" si="601"/>
        <v>24.825274190476083</v>
      </c>
      <c r="J3245" s="28">
        <f t="shared" si="601"/>
        <v>322.53056909523804</v>
      </c>
      <c r="K3245" s="28">
        <f t="shared" si="601"/>
        <v>129.53754890476225</v>
      </c>
      <c r="L3245" s="28">
        <f t="shared" si="601"/>
        <v>30.122654857142845</v>
      </c>
      <c r="M3245" s="28">
        <f t="shared" si="543"/>
        <v>239.83181526065769</v>
      </c>
      <c r="N3245" s="28">
        <f t="shared" si="601"/>
        <v>85.052794000000034</v>
      </c>
      <c r="O3245" s="28">
        <f t="shared" si="601"/>
        <v>31.141945047618993</v>
      </c>
      <c r="P3245" s="28">
        <f t="shared" si="601"/>
        <v>181.08394114285741</v>
      </c>
      <c r="Q3245" s="28">
        <f t="shared" si="581"/>
        <v>9.2223440000000032</v>
      </c>
      <c r="R3245" s="28">
        <f t="shared" si="601"/>
        <v>16.50902766666653</v>
      </c>
      <c r="S3245" s="28"/>
      <c r="T3245" s="243">
        <f t="shared" si="535"/>
        <v>-24.119540416702961</v>
      </c>
      <c r="V3245" s="24">
        <f t="shared" si="556"/>
        <v>2152.8695161654687</v>
      </c>
      <c r="X3245" s="5">
        <f t="shared" si="563"/>
        <v>77.899999999999991</v>
      </c>
      <c r="Z3245" s="20">
        <f t="shared" si="557"/>
        <v>2230.7695161654688</v>
      </c>
      <c r="AA3245" s="59">
        <f t="shared" si="544"/>
        <v>43256</v>
      </c>
      <c r="AB3245" s="36">
        <f t="shared" si="593"/>
        <v>134.59170364285825</v>
      </c>
      <c r="AC3245" s="28">
        <f t="shared" si="593"/>
        <v>319.07268492854246</v>
      </c>
      <c r="AD3245" s="28">
        <f t="shared" si="593"/>
        <v>433.96870060714934</v>
      </c>
      <c r="AE3245" s="28">
        <f t="shared" si="593"/>
        <v>572.87413932142965</v>
      </c>
      <c r="AF3245" s="28">
        <f t="shared" si="593"/>
        <v>213.720222035717</v>
      </c>
      <c r="AG3245" s="28">
        <f t="shared" si="593"/>
        <v>0</v>
      </c>
      <c r="AH3245" s="28">
        <f t="shared" si="593"/>
        <v>141.33172853569747</v>
      </c>
      <c r="AI3245" s="28">
        <f t="shared" si="593"/>
        <v>0</v>
      </c>
      <c r="AJ3245" s="28">
        <f t="shared" si="519"/>
        <v>1.2235982264775542</v>
      </c>
      <c r="AK3245" s="28">
        <f t="shared" si="593"/>
        <v>0</v>
      </c>
      <c r="AL3245" s="28">
        <f t="shared" si="550"/>
        <v>52.630078500007762</v>
      </c>
      <c r="AM3245" s="28">
        <f t="shared" si="550"/>
        <v>192.98530203571323</v>
      </c>
      <c r="AQ3245" s="24">
        <f t="shared" si="560"/>
        <v>2062.3981578335929</v>
      </c>
      <c r="AS3245" s="47">
        <f t="shared" si="522"/>
        <v>305.55</v>
      </c>
      <c r="AU3245" s="20">
        <f t="shared" si="558"/>
        <v>2367.9481578335931</v>
      </c>
      <c r="AW3245" s="20">
        <f t="shared" si="545"/>
        <v>-137.17864166812433</v>
      </c>
    </row>
    <row r="3246" spans="1:49" x14ac:dyDescent="0.25">
      <c r="A3246" t="str">
        <f>VLOOKUP($B3246,'Cushing Balance'!$C$2:$E$500,3,TRUE)</f>
        <v>222018</v>
      </c>
      <c r="B3246" s="2">
        <v>43257</v>
      </c>
      <c r="C3246" s="32"/>
      <c r="D3246" s="36">
        <f t="shared" si="588"/>
        <v>391.22794511034806</v>
      </c>
      <c r="E3246" s="28">
        <f t="shared" si="589"/>
        <v>145.03560794446139</v>
      </c>
      <c r="F3246" s="28">
        <f t="shared" si="590"/>
        <v>445.32513961129371</v>
      </c>
      <c r="G3246" s="28"/>
      <c r="H3246" s="28">
        <f t="shared" ref="H3246:R3246" si="602">AVERAGE(H3240:H3245)</f>
        <v>101.42290933333328</v>
      </c>
      <c r="I3246" s="28">
        <f t="shared" si="602"/>
        <v>24.825274190476094</v>
      </c>
      <c r="J3246" s="28">
        <f t="shared" si="602"/>
        <v>322.53056909523804</v>
      </c>
      <c r="K3246" s="28">
        <f t="shared" si="602"/>
        <v>129.53754890476213</v>
      </c>
      <c r="L3246" s="28">
        <f t="shared" si="602"/>
        <v>30.122654857142845</v>
      </c>
      <c r="M3246" s="28">
        <f t="shared" si="543"/>
        <v>239.83181390693488</v>
      </c>
      <c r="N3246" s="28">
        <f t="shared" si="602"/>
        <v>85.052793999999949</v>
      </c>
      <c r="O3246" s="28">
        <f t="shared" si="602"/>
        <v>31.141945047618947</v>
      </c>
      <c r="P3246" s="28">
        <f t="shared" si="602"/>
        <v>181.08394114285738</v>
      </c>
      <c r="Q3246" s="28">
        <f t="shared" si="581"/>
        <v>9.2223440000000014</v>
      </c>
      <c r="R3246" s="28">
        <f t="shared" si="602"/>
        <v>16.509027666666558</v>
      </c>
      <c r="S3246" s="28"/>
      <c r="T3246" s="243">
        <f t="shared" si="535"/>
        <v>-24.119540416635978</v>
      </c>
      <c r="V3246" s="24">
        <f t="shared" si="556"/>
        <v>2152.8695148111333</v>
      </c>
      <c r="X3246" s="5">
        <f t="shared" si="563"/>
        <v>77.899999999999991</v>
      </c>
      <c r="Z3246" s="20">
        <f t="shared" si="557"/>
        <v>2230.7695148111334</v>
      </c>
      <c r="AA3246" s="59">
        <f t="shared" si="544"/>
        <v>43257</v>
      </c>
      <c r="AB3246" s="36">
        <f t="shared" si="593"/>
        <v>134.59170364286487</v>
      </c>
      <c r="AC3246" s="28">
        <f t="shared" si="593"/>
        <v>319.0726849285652</v>
      </c>
      <c r="AD3246" s="28">
        <f t="shared" si="593"/>
        <v>433.968700607144</v>
      </c>
      <c r="AE3246" s="28">
        <f t="shared" si="593"/>
        <v>572.87413932142795</v>
      </c>
      <c r="AF3246" s="28">
        <f t="shared" si="593"/>
        <v>213.72022203571049</v>
      </c>
      <c r="AG3246" s="28">
        <f t="shared" si="593"/>
        <v>0</v>
      </c>
      <c r="AH3246" s="28">
        <f t="shared" si="593"/>
        <v>141.3317285357046</v>
      </c>
      <c r="AI3246" s="28">
        <f t="shared" si="593"/>
        <v>0</v>
      </c>
      <c r="AJ3246" s="28">
        <f t="shared" ref="AJ3246:AJ3309" si="603">AVERAGE(AJ3231:AJ3245)</f>
        <v>1.2235983801433707</v>
      </c>
      <c r="AK3246" s="28">
        <f t="shared" si="593"/>
        <v>0</v>
      </c>
      <c r="AL3246" s="28">
        <f t="shared" si="550"/>
        <v>52.630078499995207</v>
      </c>
      <c r="AM3246" s="28">
        <f t="shared" si="550"/>
        <v>192.9853020357121</v>
      </c>
      <c r="AQ3246" s="24">
        <f t="shared" si="560"/>
        <v>2062.398157987268</v>
      </c>
      <c r="AS3246" s="47">
        <f t="shared" si="522"/>
        <v>305.55</v>
      </c>
      <c r="AU3246" s="20">
        <f t="shared" si="558"/>
        <v>2367.9481579872681</v>
      </c>
      <c r="AW3246" s="20">
        <f t="shared" si="545"/>
        <v>-137.17864317613476</v>
      </c>
    </row>
    <row r="3247" spans="1:49" x14ac:dyDescent="0.25">
      <c r="A3247" t="str">
        <f>VLOOKUP($B3247,'Cushing Balance'!$C$2:$E$500,3,TRUE)</f>
        <v>222018</v>
      </c>
      <c r="B3247" s="2">
        <v>43258</v>
      </c>
      <c r="C3247" s="32"/>
      <c r="D3247" s="36">
        <f t="shared" si="588"/>
        <v>391.2279451104443</v>
      </c>
      <c r="E3247" s="28">
        <f t="shared" si="589"/>
        <v>145.03560794441836</v>
      </c>
      <c r="F3247" s="28">
        <f t="shared" si="590"/>
        <v>445.32513961120884</v>
      </c>
      <c r="G3247" s="28"/>
      <c r="H3247" s="28">
        <f t="shared" ref="H3247:R3247" si="604">AVERAGE(H3241:H3246)</f>
        <v>101.42290933333334</v>
      </c>
      <c r="I3247" s="28">
        <f t="shared" si="604"/>
        <v>24.825274190476183</v>
      </c>
      <c r="J3247" s="28">
        <f t="shared" si="604"/>
        <v>322.53056909523798</v>
      </c>
      <c r="K3247" s="28">
        <f t="shared" si="604"/>
        <v>129.53754890476185</v>
      </c>
      <c r="L3247" s="28">
        <f t="shared" si="604"/>
        <v>30.122654857142845</v>
      </c>
      <c r="M3247" s="28">
        <f t="shared" si="543"/>
        <v>239.83181314604769</v>
      </c>
      <c r="N3247" s="28">
        <f t="shared" si="604"/>
        <v>85.052793999999992</v>
      </c>
      <c r="O3247" s="28">
        <f t="shared" si="604"/>
        <v>31.141945047619007</v>
      </c>
      <c r="P3247" s="28">
        <f t="shared" si="604"/>
        <v>181.08394114285716</v>
      </c>
      <c r="Q3247" s="28">
        <f t="shared" si="581"/>
        <v>9.2223439999999979</v>
      </c>
      <c r="R3247" s="28">
        <f t="shared" si="604"/>
        <v>16.509027666666679</v>
      </c>
      <c r="S3247" s="28"/>
      <c r="T3247" s="243">
        <f t="shared" si="535"/>
        <v>-24.119540416613763</v>
      </c>
      <c r="V3247" s="24">
        <f t="shared" si="556"/>
        <v>2152.8695140502136</v>
      </c>
      <c r="X3247" s="5">
        <f t="shared" si="563"/>
        <v>77.899999999999991</v>
      </c>
      <c r="Z3247" s="20">
        <f t="shared" si="557"/>
        <v>2230.7695140502137</v>
      </c>
      <c r="AA3247" s="59">
        <f t="shared" si="544"/>
        <v>43258</v>
      </c>
      <c r="AB3247" s="36">
        <f t="shared" si="593"/>
        <v>134.5917036428628</v>
      </c>
      <c r="AC3247" s="28">
        <f t="shared" si="593"/>
        <v>319.07268492858304</v>
      </c>
      <c r="AD3247" s="28">
        <f t="shared" si="593"/>
        <v>433.96870060714019</v>
      </c>
      <c r="AE3247" s="28">
        <f t="shared" si="593"/>
        <v>572.87413932142715</v>
      </c>
      <c r="AF3247" s="28">
        <f t="shared" si="593"/>
        <v>213.72022203570955</v>
      </c>
      <c r="AG3247" s="28">
        <f t="shared" si="593"/>
        <v>0</v>
      </c>
      <c r="AH3247" s="28">
        <f t="shared" si="593"/>
        <v>141.33172853571608</v>
      </c>
      <c r="AI3247" s="28">
        <f t="shared" si="593"/>
        <v>0</v>
      </c>
      <c r="AJ3247" s="28">
        <f t="shared" si="603"/>
        <v>1.2235985966385199</v>
      </c>
      <c r="AK3247" s="28">
        <f t="shared" si="593"/>
        <v>0</v>
      </c>
      <c r="AL3247" s="28">
        <f t="shared" si="550"/>
        <v>52.630078499991569</v>
      </c>
      <c r="AM3247" s="28">
        <f t="shared" si="550"/>
        <v>192.98530203571298</v>
      </c>
      <c r="AQ3247" s="24">
        <f t="shared" si="560"/>
        <v>2062.3981582037823</v>
      </c>
      <c r="AS3247" s="47">
        <f t="shared" si="522"/>
        <v>305.55</v>
      </c>
      <c r="AU3247" s="20">
        <f t="shared" si="558"/>
        <v>2367.9481582037824</v>
      </c>
      <c r="AW3247" s="20">
        <f t="shared" si="545"/>
        <v>-137.17864415356871</v>
      </c>
    </row>
    <row r="3248" spans="1:49" x14ac:dyDescent="0.25">
      <c r="A3248" t="str">
        <f>VLOOKUP($B3248,'Cushing Balance'!$C$2:$E$500,3,TRUE)</f>
        <v>222018</v>
      </c>
      <c r="B3248" s="2">
        <v>43259</v>
      </c>
      <c r="C3248" s="32"/>
      <c r="D3248" s="36">
        <f t="shared" si="588"/>
        <v>391.22794511091553</v>
      </c>
      <c r="E3248" s="28">
        <f t="shared" si="589"/>
        <v>145.03560794440813</v>
      </c>
      <c r="F3248" s="28">
        <f t="shared" si="590"/>
        <v>445.32513961109623</v>
      </c>
      <c r="G3248" s="28"/>
      <c r="H3248" s="28">
        <f t="shared" ref="H3248:R3248" si="605">AVERAGE(H3242:H3247)</f>
        <v>101.42290933333338</v>
      </c>
      <c r="I3248" s="28">
        <f t="shared" si="605"/>
        <v>24.825274190476232</v>
      </c>
      <c r="J3248" s="28">
        <f t="shared" si="605"/>
        <v>322.53056909523798</v>
      </c>
      <c r="K3248" s="28">
        <f t="shared" si="605"/>
        <v>129.53754890476174</v>
      </c>
      <c r="L3248" s="28">
        <f t="shared" si="605"/>
        <v>30.122654857142845</v>
      </c>
      <c r="M3248" s="28">
        <f t="shared" si="543"/>
        <v>239.83181303673021</v>
      </c>
      <c r="N3248" s="28">
        <f t="shared" si="605"/>
        <v>85.052794000000048</v>
      </c>
      <c r="O3248" s="28">
        <f t="shared" si="605"/>
        <v>31.141945047619075</v>
      </c>
      <c r="P3248" s="28">
        <f t="shared" si="605"/>
        <v>181.08394114285707</v>
      </c>
      <c r="Q3248" s="28">
        <f t="shared" si="581"/>
        <v>9.2223439999999979</v>
      </c>
      <c r="R3248" s="28">
        <f t="shared" si="605"/>
        <v>16.509027666666736</v>
      </c>
      <c r="S3248" s="28"/>
      <c r="T3248" s="243">
        <f t="shared" si="535"/>
        <v>-24.119540416633182</v>
      </c>
      <c r="V3248" s="24">
        <f t="shared" si="556"/>
        <v>2152.8695139412453</v>
      </c>
      <c r="X3248" s="5">
        <f t="shared" si="563"/>
        <v>77.899999999999991</v>
      </c>
      <c r="Z3248" s="20">
        <f t="shared" si="557"/>
        <v>2230.7695139412453</v>
      </c>
      <c r="AA3248" s="59">
        <f t="shared" si="544"/>
        <v>43259</v>
      </c>
      <c r="AB3248" s="36">
        <f t="shared" si="593"/>
        <v>134.59170364285725</v>
      </c>
      <c r="AC3248" s="28">
        <f t="shared" si="593"/>
        <v>319.07268492858458</v>
      </c>
      <c r="AD3248" s="28">
        <f t="shared" si="593"/>
        <v>433.96870060714019</v>
      </c>
      <c r="AE3248" s="28">
        <f t="shared" si="593"/>
        <v>572.87413932142761</v>
      </c>
      <c r="AF3248" s="28">
        <f t="shared" si="593"/>
        <v>213.72022203571257</v>
      </c>
      <c r="AG3248" s="28">
        <f t="shared" si="593"/>
        <v>0</v>
      </c>
      <c r="AH3248" s="28">
        <f t="shared" si="593"/>
        <v>141.33172853572137</v>
      </c>
      <c r="AI3248" s="28">
        <f t="shared" si="593"/>
        <v>0</v>
      </c>
      <c r="AJ3248" s="28">
        <f t="shared" si="603"/>
        <v>1.2235988172060774</v>
      </c>
      <c r="AK3248" s="28">
        <f t="shared" si="593"/>
        <v>0</v>
      </c>
      <c r="AL3248" s="28">
        <f t="shared" si="550"/>
        <v>52.630078499995825</v>
      </c>
      <c r="AM3248" s="28">
        <f t="shared" si="550"/>
        <v>192.98530203571434</v>
      </c>
      <c r="AQ3248" s="24">
        <f t="shared" si="560"/>
        <v>2062.3981584243597</v>
      </c>
      <c r="AS3248" s="47">
        <f t="shared" ref="AS3248:AS3311" si="606">315*0.97</f>
        <v>305.55</v>
      </c>
      <c r="AU3248" s="20">
        <f t="shared" si="558"/>
        <v>2367.9481584243599</v>
      </c>
      <c r="AW3248" s="20">
        <f t="shared" si="545"/>
        <v>-137.17864448311457</v>
      </c>
    </row>
    <row r="3249" spans="1:49" x14ac:dyDescent="0.25">
      <c r="A3249" t="str">
        <f>VLOOKUP($B3249,'Cushing Balance'!$C$2:$E$500,3,TRUE)</f>
        <v>232018</v>
      </c>
      <c r="B3249" s="2">
        <v>43260</v>
      </c>
      <c r="C3249" s="32"/>
      <c r="D3249" s="36">
        <f t="shared" si="588"/>
        <v>391.22794511132815</v>
      </c>
      <c r="E3249" s="28">
        <f t="shared" si="589"/>
        <v>145.03560794442419</v>
      </c>
      <c r="F3249" s="28">
        <f t="shared" si="590"/>
        <v>445.32513961103569</v>
      </c>
      <c r="G3249" s="28"/>
      <c r="H3249" s="28">
        <f t="shared" ref="H3249:R3249" si="607">AVERAGE(H3243:H3248)</f>
        <v>101.42290933333338</v>
      </c>
      <c r="I3249" s="28">
        <f t="shared" si="607"/>
        <v>24.825274190476208</v>
      </c>
      <c r="J3249" s="28">
        <f t="shared" si="607"/>
        <v>322.53056909523804</v>
      </c>
      <c r="K3249" s="28">
        <f t="shared" si="607"/>
        <v>129.53754890476182</v>
      </c>
      <c r="L3249" s="28">
        <f t="shared" si="607"/>
        <v>30.122654857142845</v>
      </c>
      <c r="M3249" s="28">
        <f t="shared" si="543"/>
        <v>239.83181344639067</v>
      </c>
      <c r="N3249" s="28">
        <f t="shared" si="607"/>
        <v>85.052794000000077</v>
      </c>
      <c r="O3249" s="28">
        <f t="shared" si="607"/>
        <v>31.141945047619078</v>
      </c>
      <c r="P3249" s="28">
        <f t="shared" si="607"/>
        <v>181.08394114285713</v>
      </c>
      <c r="Q3249" s="28">
        <f t="shared" si="581"/>
        <v>9.2223439999999979</v>
      </c>
      <c r="R3249" s="28">
        <f t="shared" si="607"/>
        <v>16.509027666666707</v>
      </c>
      <c r="S3249" s="28"/>
      <c r="T3249" s="243">
        <f t="shared" si="535"/>
        <v>-24.11954041666576</v>
      </c>
      <c r="V3249" s="24">
        <f t="shared" si="556"/>
        <v>2152.8695143512737</v>
      </c>
      <c r="X3249" s="5">
        <f t="shared" si="563"/>
        <v>77.899999999999991</v>
      </c>
      <c r="Z3249" s="20">
        <f t="shared" si="557"/>
        <v>2230.7695143512738</v>
      </c>
      <c r="AA3249" s="59">
        <f t="shared" si="544"/>
        <v>43260</v>
      </c>
      <c r="AB3249" s="36">
        <f t="shared" si="593"/>
        <v>134.59170364285393</v>
      </c>
      <c r="AC3249" s="28">
        <f t="shared" si="593"/>
        <v>319.07268492857554</v>
      </c>
      <c r="AD3249" s="28">
        <f t="shared" si="593"/>
        <v>433.96870060714235</v>
      </c>
      <c r="AE3249" s="28">
        <f t="shared" si="593"/>
        <v>572.8741393214284</v>
      </c>
      <c r="AF3249" s="28">
        <f t="shared" si="593"/>
        <v>213.72022203571555</v>
      </c>
      <c r="AG3249" s="28">
        <f t="shared" si="593"/>
        <v>0</v>
      </c>
      <c r="AH3249" s="28">
        <f t="shared" si="593"/>
        <v>141.33172853571909</v>
      </c>
      <c r="AI3249" s="28">
        <f t="shared" si="593"/>
        <v>0</v>
      </c>
      <c r="AJ3249" s="28">
        <f t="shared" si="603"/>
        <v>1.2235989912319891</v>
      </c>
      <c r="AK3249" s="28">
        <f t="shared" si="593"/>
        <v>0</v>
      </c>
      <c r="AL3249" s="28">
        <f t="shared" si="550"/>
        <v>52.630078500001439</v>
      </c>
      <c r="AM3249" s="28">
        <f t="shared" si="550"/>
        <v>192.98530203571499</v>
      </c>
      <c r="AQ3249" s="24">
        <f t="shared" si="560"/>
        <v>2062.3981585983829</v>
      </c>
      <c r="AS3249" s="47">
        <f t="shared" si="606"/>
        <v>305.55</v>
      </c>
      <c r="AU3249" s="20">
        <f t="shared" si="558"/>
        <v>2367.9481585983831</v>
      </c>
      <c r="AW3249" s="20">
        <f t="shared" si="545"/>
        <v>-137.17864424710933</v>
      </c>
    </row>
    <row r="3250" spans="1:49" x14ac:dyDescent="0.25">
      <c r="A3250" t="str">
        <f>VLOOKUP($B3250,'Cushing Balance'!$C$2:$E$500,3,TRUE)</f>
        <v>232018</v>
      </c>
      <c r="B3250" s="2">
        <v>43261</v>
      </c>
      <c r="C3250" s="32"/>
      <c r="D3250" s="36">
        <f t="shared" si="588"/>
        <v>391.22794511144775</v>
      </c>
      <c r="E3250" s="28">
        <f t="shared" si="589"/>
        <v>145.03560794444653</v>
      </c>
      <c r="F3250" s="28">
        <f t="shared" si="590"/>
        <v>445.32513961104485</v>
      </c>
      <c r="G3250" s="28"/>
      <c r="H3250" s="28">
        <f t="shared" ref="H3250:R3250" si="608">AVERAGE(H3244:H3249)</f>
        <v>101.42290933333335</v>
      </c>
      <c r="I3250" s="28">
        <f t="shared" si="608"/>
        <v>24.825274190476176</v>
      </c>
      <c r="J3250" s="28">
        <f t="shared" si="608"/>
        <v>322.53056909523804</v>
      </c>
      <c r="K3250" s="28">
        <f t="shared" si="608"/>
        <v>129.53754890476193</v>
      </c>
      <c r="L3250" s="28">
        <f t="shared" si="608"/>
        <v>30.122654857142845</v>
      </c>
      <c r="M3250" s="28">
        <f t="shared" si="543"/>
        <v>239.83181412915064</v>
      </c>
      <c r="N3250" s="28">
        <f t="shared" si="608"/>
        <v>85.052794000000048</v>
      </c>
      <c r="O3250" s="28">
        <f t="shared" si="608"/>
        <v>31.141945047619046</v>
      </c>
      <c r="P3250" s="28">
        <f t="shared" si="608"/>
        <v>181.08394114285719</v>
      </c>
      <c r="Q3250" s="28">
        <f t="shared" si="581"/>
        <v>9.2223439999999997</v>
      </c>
      <c r="R3250" s="28">
        <f t="shared" si="608"/>
        <v>16.509027666666658</v>
      </c>
      <c r="S3250" s="28"/>
      <c r="T3250" s="243">
        <f t="shared" si="535"/>
        <v>-24.119540416686146</v>
      </c>
      <c r="V3250" s="24">
        <f t="shared" si="556"/>
        <v>2152.8695150341846</v>
      </c>
      <c r="X3250" s="5">
        <f t="shared" si="563"/>
        <v>77.899999999999991</v>
      </c>
      <c r="Z3250" s="20">
        <f t="shared" si="557"/>
        <v>2230.7695150341847</v>
      </c>
      <c r="AA3250" s="59">
        <f t="shared" si="544"/>
        <v>43261</v>
      </c>
      <c r="AB3250" s="36">
        <f t="shared" si="593"/>
        <v>134.59170364285436</v>
      </c>
      <c r="AC3250" s="28">
        <f t="shared" si="593"/>
        <v>319.07268492856713</v>
      </c>
      <c r="AD3250" s="28">
        <f t="shared" si="593"/>
        <v>433.96870060714411</v>
      </c>
      <c r="AE3250" s="28">
        <f t="shared" si="593"/>
        <v>572.87413932142874</v>
      </c>
      <c r="AF3250" s="28">
        <f t="shared" si="593"/>
        <v>213.72022203571629</v>
      </c>
      <c r="AG3250" s="28">
        <f t="shared" si="593"/>
        <v>0</v>
      </c>
      <c r="AH3250" s="28">
        <f t="shared" si="593"/>
        <v>141.33172853571415</v>
      </c>
      <c r="AI3250" s="28">
        <f t="shared" si="593"/>
        <v>0</v>
      </c>
      <c r="AJ3250" s="28">
        <f t="shared" si="603"/>
        <v>1.2235990877489451</v>
      </c>
      <c r="AK3250" s="28">
        <f t="shared" si="593"/>
        <v>0</v>
      </c>
      <c r="AL3250" s="28">
        <f t="shared" si="550"/>
        <v>52.630078500003599</v>
      </c>
      <c r="AM3250" s="28">
        <f t="shared" si="550"/>
        <v>192.98530203571471</v>
      </c>
      <c r="AQ3250" s="24">
        <f t="shared" si="560"/>
        <v>2062.3981586948917</v>
      </c>
      <c r="AS3250" s="47">
        <f t="shared" si="606"/>
        <v>305.55</v>
      </c>
      <c r="AU3250" s="20">
        <f t="shared" si="558"/>
        <v>2367.9481586948918</v>
      </c>
      <c r="AW3250" s="20">
        <f t="shared" si="545"/>
        <v>-137.17864366070717</v>
      </c>
    </row>
    <row r="3251" spans="1:49" x14ac:dyDescent="0.25">
      <c r="A3251" t="str">
        <f>VLOOKUP($B3251,'Cushing Balance'!$C$2:$E$500,3,TRUE)</f>
        <v>232018</v>
      </c>
      <c r="B3251" s="2">
        <v>43262</v>
      </c>
      <c r="C3251" s="32"/>
      <c r="D3251" s="36">
        <f t="shared" si="588"/>
        <v>391.22794511131252</v>
      </c>
      <c r="E3251" s="28">
        <f t="shared" si="589"/>
        <v>145.03560794445912</v>
      </c>
      <c r="F3251" s="28">
        <f t="shared" si="590"/>
        <v>445.32513961109152</v>
      </c>
      <c r="G3251" s="28"/>
      <c r="H3251" s="28">
        <f t="shared" ref="H3251:R3251" si="609">AVERAGE(H3245:H3250)</f>
        <v>101.42290933333334</v>
      </c>
      <c r="I3251" s="28">
        <f t="shared" si="609"/>
        <v>24.825274190476161</v>
      </c>
      <c r="J3251" s="28">
        <f t="shared" si="609"/>
        <v>322.53056909523798</v>
      </c>
      <c r="K3251" s="28">
        <f t="shared" si="609"/>
        <v>129.53754890476196</v>
      </c>
      <c r="L3251" s="28">
        <f t="shared" si="609"/>
        <v>30.122654857142845</v>
      </c>
      <c r="M3251" s="28">
        <f t="shared" si="543"/>
        <v>239.83181482317818</v>
      </c>
      <c r="N3251" s="28">
        <f t="shared" si="609"/>
        <v>85.05279400000002</v>
      </c>
      <c r="O3251" s="28">
        <f t="shared" si="609"/>
        <v>31.141945047619021</v>
      </c>
      <c r="P3251" s="28">
        <f t="shared" si="609"/>
        <v>181.08394114285724</v>
      </c>
      <c r="Q3251" s="28">
        <f t="shared" si="581"/>
        <v>9.2223440000000014</v>
      </c>
      <c r="R3251" s="28">
        <f t="shared" si="609"/>
        <v>16.509027666666643</v>
      </c>
      <c r="S3251" s="28"/>
      <c r="T3251" s="243">
        <f t="shared" si="535"/>
        <v>-24.119540416686711</v>
      </c>
      <c r="V3251" s="24">
        <f t="shared" si="556"/>
        <v>2152.8695157281359</v>
      </c>
      <c r="X3251" s="5">
        <f t="shared" si="563"/>
        <v>77.899999999999991</v>
      </c>
      <c r="Z3251" s="20">
        <f t="shared" si="557"/>
        <v>2230.769515728136</v>
      </c>
      <c r="AA3251" s="59">
        <f t="shared" si="544"/>
        <v>43262</v>
      </c>
      <c r="AB3251" s="36">
        <f t="shared" si="593"/>
        <v>134.59170364285666</v>
      </c>
      <c r="AC3251" s="28">
        <f t="shared" si="593"/>
        <v>319.07268492856554</v>
      </c>
      <c r="AD3251" s="28">
        <f t="shared" si="593"/>
        <v>433.96870060714434</v>
      </c>
      <c r="AE3251" s="28">
        <f t="shared" si="593"/>
        <v>572.87413932142863</v>
      </c>
      <c r="AF3251" s="28">
        <f t="shared" si="593"/>
        <v>213.72022203571512</v>
      </c>
      <c r="AG3251" s="28">
        <f t="shared" si="593"/>
        <v>0</v>
      </c>
      <c r="AH3251" s="28">
        <f t="shared" si="593"/>
        <v>141.33172853571139</v>
      </c>
      <c r="AI3251" s="28">
        <f t="shared" si="593"/>
        <v>0</v>
      </c>
      <c r="AJ3251" s="28">
        <f t="shared" si="603"/>
        <v>1.2235991014117178</v>
      </c>
      <c r="AK3251" s="28">
        <f t="shared" si="593"/>
        <v>0</v>
      </c>
      <c r="AL3251" s="28">
        <f t="shared" si="550"/>
        <v>52.630078500002114</v>
      </c>
      <c r="AM3251" s="28">
        <f t="shared" si="550"/>
        <v>192.98530203571411</v>
      </c>
      <c r="AQ3251" s="24">
        <f t="shared" si="560"/>
        <v>2062.3981587085495</v>
      </c>
      <c r="AS3251" s="47">
        <f t="shared" si="606"/>
        <v>305.55</v>
      </c>
      <c r="AU3251" s="20">
        <f t="shared" si="558"/>
        <v>2367.9481587085497</v>
      </c>
      <c r="AW3251" s="20">
        <f t="shared" si="545"/>
        <v>-137.17864298041377</v>
      </c>
    </row>
    <row r="3252" spans="1:49" x14ac:dyDescent="0.25">
      <c r="A3252" t="str">
        <f>VLOOKUP($B3252,'Cushing Balance'!$C$2:$E$500,3,TRUE)</f>
        <v>232018</v>
      </c>
      <c r="B3252" s="2">
        <v>43263</v>
      </c>
      <c r="C3252" s="32"/>
      <c r="D3252" s="36">
        <f t="shared" si="588"/>
        <v>391.22794511110516</v>
      </c>
      <c r="E3252" s="28">
        <f t="shared" si="589"/>
        <v>145.03560794445784</v>
      </c>
      <c r="F3252" s="28">
        <f t="shared" si="590"/>
        <v>445.32513961113222</v>
      </c>
      <c r="G3252" s="28"/>
      <c r="H3252" s="28">
        <f t="shared" ref="H3252:R3252" si="610">AVERAGE(H3246:H3251)</f>
        <v>101.42290933333334</v>
      </c>
      <c r="I3252" s="28">
        <f t="shared" si="610"/>
        <v>24.825274190476176</v>
      </c>
      <c r="J3252" s="28">
        <f t="shared" si="610"/>
        <v>322.53056909523798</v>
      </c>
      <c r="K3252" s="28">
        <f t="shared" si="610"/>
        <v>129.53754890476191</v>
      </c>
      <c r="L3252" s="28">
        <f t="shared" si="610"/>
        <v>30.122654857142845</v>
      </c>
      <c r="M3252" s="28">
        <f t="shared" si="543"/>
        <v>239.83181532643999</v>
      </c>
      <c r="N3252" s="28">
        <f t="shared" si="610"/>
        <v>85.05279400000002</v>
      </c>
      <c r="O3252" s="28">
        <f t="shared" si="610"/>
        <v>31.141945047619028</v>
      </c>
      <c r="P3252" s="28">
        <f t="shared" si="610"/>
        <v>181.08394114285719</v>
      </c>
      <c r="Q3252" s="28">
        <f t="shared" si="581"/>
        <v>9.2223439999999997</v>
      </c>
      <c r="R3252" s="28">
        <f t="shared" si="610"/>
        <v>16.509027666666665</v>
      </c>
      <c r="S3252" s="28"/>
      <c r="T3252" s="243">
        <f t="shared" si="535"/>
        <v>-24.119540416674823</v>
      </c>
      <c r="V3252" s="24">
        <f t="shared" si="556"/>
        <v>2152.8695162312297</v>
      </c>
      <c r="X3252" s="5">
        <f t="shared" si="563"/>
        <v>77.899999999999991</v>
      </c>
      <c r="Z3252" s="20">
        <f t="shared" si="557"/>
        <v>2230.7695162312298</v>
      </c>
      <c r="AA3252" s="59">
        <f t="shared" si="544"/>
        <v>43263</v>
      </c>
      <c r="AB3252" s="36">
        <f t="shared" si="593"/>
        <v>134.59170364285828</v>
      </c>
      <c r="AC3252" s="28">
        <f t="shared" si="593"/>
        <v>319.07268492856912</v>
      </c>
      <c r="AD3252" s="28">
        <f t="shared" si="593"/>
        <v>433.96870060714349</v>
      </c>
      <c r="AE3252" s="28">
        <f t="shared" si="593"/>
        <v>572.8741393214284</v>
      </c>
      <c r="AF3252" s="28">
        <f t="shared" si="593"/>
        <v>213.72022203571379</v>
      </c>
      <c r="AG3252" s="28">
        <f t="shared" si="593"/>
        <v>0</v>
      </c>
      <c r="AH3252" s="28">
        <f t="shared" si="593"/>
        <v>141.33172853571202</v>
      </c>
      <c r="AI3252" s="28">
        <f t="shared" si="593"/>
        <v>0</v>
      </c>
      <c r="AJ3252" s="28">
        <f t="shared" si="603"/>
        <v>1.2235990492567372</v>
      </c>
      <c r="AK3252" s="28">
        <f t="shared" si="593"/>
        <v>0</v>
      </c>
      <c r="AL3252" s="28">
        <f t="shared" si="550"/>
        <v>52.630078499999648</v>
      </c>
      <c r="AM3252" s="28">
        <f t="shared" si="550"/>
        <v>192.98530203571377</v>
      </c>
      <c r="AQ3252" s="24">
        <f t="shared" si="560"/>
        <v>2062.398158656395</v>
      </c>
      <c r="AS3252" s="47">
        <f t="shared" si="606"/>
        <v>305.55</v>
      </c>
      <c r="AU3252" s="20">
        <f t="shared" si="558"/>
        <v>2367.9481586563952</v>
      </c>
      <c r="AW3252" s="20">
        <f t="shared" si="545"/>
        <v>-137.17864242516544</v>
      </c>
    </row>
    <row r="3253" spans="1:49" x14ac:dyDescent="0.25">
      <c r="A3253" t="str">
        <f>VLOOKUP($B3253,'Cushing Balance'!$C$2:$E$500,3,TRUE)</f>
        <v>232018</v>
      </c>
      <c r="B3253" s="2">
        <v>43264</v>
      </c>
      <c r="C3253" s="32"/>
      <c r="D3253" s="36">
        <f t="shared" si="588"/>
        <v>391.22794511098169</v>
      </c>
      <c r="E3253" s="28">
        <f t="shared" si="589"/>
        <v>145.03560794444877</v>
      </c>
      <c r="F3253" s="28">
        <f t="shared" si="590"/>
        <v>445.32513961114404</v>
      </c>
      <c r="G3253" s="28"/>
      <c r="H3253" s="28">
        <f t="shared" ref="H3253:R3253" si="611">AVERAGE(H3247:H3252)</f>
        <v>101.42290933333335</v>
      </c>
      <c r="I3253" s="28">
        <f t="shared" si="611"/>
        <v>24.82527419047619</v>
      </c>
      <c r="J3253" s="28">
        <f t="shared" si="611"/>
        <v>322.53056909523798</v>
      </c>
      <c r="K3253" s="28">
        <f t="shared" si="611"/>
        <v>129.53754890476185</v>
      </c>
      <c r="L3253" s="28">
        <f t="shared" si="611"/>
        <v>30.122654857142845</v>
      </c>
      <c r="M3253" s="28">
        <f t="shared" si="543"/>
        <v>239.83181554716217</v>
      </c>
      <c r="N3253" s="28">
        <f t="shared" si="611"/>
        <v>85.052794000000034</v>
      </c>
      <c r="O3253" s="28">
        <f t="shared" si="611"/>
        <v>31.141945047619043</v>
      </c>
      <c r="P3253" s="28">
        <f t="shared" si="611"/>
        <v>181.08394114285716</v>
      </c>
      <c r="Q3253" s="28">
        <f t="shared" si="581"/>
        <v>9.2223439999999979</v>
      </c>
      <c r="R3253" s="28">
        <f t="shared" si="611"/>
        <v>16.509027666666679</v>
      </c>
      <c r="S3253" s="28"/>
      <c r="T3253" s="243">
        <f t="shared" si="535"/>
        <v>-24.119540416662414</v>
      </c>
      <c r="V3253" s="24">
        <f t="shared" si="556"/>
        <v>2152.8695164518317</v>
      </c>
      <c r="X3253" s="5">
        <f t="shared" si="563"/>
        <v>77.899999999999991</v>
      </c>
      <c r="Z3253" s="20">
        <f t="shared" si="557"/>
        <v>2230.7695164518318</v>
      </c>
      <c r="AA3253" s="59">
        <f t="shared" si="544"/>
        <v>43264</v>
      </c>
      <c r="AB3253" s="36">
        <f t="shared" ref="AB3253:AK3268" si="612">AVERAGE(AB3246:AB3252)</f>
        <v>134.59170364285831</v>
      </c>
      <c r="AC3253" s="28">
        <f t="shared" si="612"/>
        <v>319.07268492857293</v>
      </c>
      <c r="AD3253" s="28">
        <f t="shared" si="612"/>
        <v>433.96870060714269</v>
      </c>
      <c r="AE3253" s="28">
        <f t="shared" si="612"/>
        <v>572.87413932142806</v>
      </c>
      <c r="AF3253" s="28">
        <f t="shared" si="612"/>
        <v>213.72022203571333</v>
      </c>
      <c r="AG3253" s="28">
        <f t="shared" si="612"/>
        <v>0</v>
      </c>
      <c r="AH3253" s="28">
        <f t="shared" si="612"/>
        <v>141.33172853571409</v>
      </c>
      <c r="AI3253" s="28">
        <f t="shared" si="612"/>
        <v>0</v>
      </c>
      <c r="AJ3253" s="28">
        <f t="shared" si="603"/>
        <v>1.2235989607876692</v>
      </c>
      <c r="AK3253" s="28">
        <f t="shared" si="612"/>
        <v>0</v>
      </c>
      <c r="AL3253" s="28">
        <f t="shared" si="550"/>
        <v>52.630078499998483</v>
      </c>
      <c r="AM3253" s="28">
        <f t="shared" si="550"/>
        <v>192.98530203571386</v>
      </c>
      <c r="AQ3253" s="24">
        <f t="shared" si="560"/>
        <v>2062.3981585679294</v>
      </c>
      <c r="AS3253" s="47">
        <f t="shared" si="606"/>
        <v>305.55</v>
      </c>
      <c r="AU3253" s="20">
        <f t="shared" si="558"/>
        <v>2367.9481585679296</v>
      </c>
      <c r="AW3253" s="20">
        <f t="shared" si="545"/>
        <v>-137.17864211609776</v>
      </c>
    </row>
    <row r="3254" spans="1:49" x14ac:dyDescent="0.25">
      <c r="A3254" t="str">
        <f>VLOOKUP($B3254,'Cushing Balance'!$C$2:$E$500,3,TRUE)</f>
        <v>232018</v>
      </c>
      <c r="B3254" s="2">
        <v>43265</v>
      </c>
      <c r="C3254" s="32"/>
      <c r="D3254" s="36">
        <f t="shared" si="588"/>
        <v>391.22794511098539</v>
      </c>
      <c r="E3254" s="28">
        <f t="shared" si="589"/>
        <v>145.03560794444053</v>
      </c>
      <c r="F3254" s="28">
        <f t="shared" si="590"/>
        <v>445.32513961113085</v>
      </c>
      <c r="G3254" s="28"/>
      <c r="H3254" s="28">
        <f t="shared" ref="H3254:R3254" si="613">AVERAGE(H3248:H3253)</f>
        <v>101.42290933333335</v>
      </c>
      <c r="I3254" s="28">
        <f t="shared" si="613"/>
        <v>24.825274190476193</v>
      </c>
      <c r="J3254" s="28">
        <f t="shared" si="613"/>
        <v>322.53056909523798</v>
      </c>
      <c r="K3254" s="28">
        <f t="shared" si="613"/>
        <v>129.53754890476185</v>
      </c>
      <c r="L3254" s="28">
        <f t="shared" si="613"/>
        <v>30.122654857142845</v>
      </c>
      <c r="M3254" s="28">
        <f t="shared" si="543"/>
        <v>239.8318155003241</v>
      </c>
      <c r="N3254" s="28">
        <f t="shared" si="613"/>
        <v>85.052794000000048</v>
      </c>
      <c r="O3254" s="28">
        <f t="shared" si="613"/>
        <v>31.141945047619046</v>
      </c>
      <c r="P3254" s="28">
        <f t="shared" si="613"/>
        <v>181.08394114285716</v>
      </c>
      <c r="Q3254" s="28">
        <f t="shared" si="581"/>
        <v>9.2223439999999997</v>
      </c>
      <c r="R3254" s="28">
        <f t="shared" si="613"/>
        <v>16.509027666666682</v>
      </c>
      <c r="S3254" s="28"/>
      <c r="T3254" s="243">
        <f t="shared" si="535"/>
        <v>-24.119540416657347</v>
      </c>
      <c r="V3254" s="24">
        <f t="shared" si="556"/>
        <v>2152.8695164049755</v>
      </c>
      <c r="X3254" s="5">
        <f t="shared" si="563"/>
        <v>77.899999999999991</v>
      </c>
      <c r="Z3254" s="20">
        <f t="shared" si="557"/>
        <v>2230.7695164049755</v>
      </c>
      <c r="AA3254" s="59">
        <f t="shared" si="544"/>
        <v>43265</v>
      </c>
      <c r="AB3254" s="36">
        <f t="shared" si="612"/>
        <v>134.59170364285737</v>
      </c>
      <c r="AC3254" s="28">
        <f t="shared" si="612"/>
        <v>319.07268492857395</v>
      </c>
      <c r="AD3254" s="28">
        <f t="shared" si="612"/>
        <v>433.96870060714252</v>
      </c>
      <c r="AE3254" s="28">
        <f t="shared" si="612"/>
        <v>572.87413932142817</v>
      </c>
      <c r="AF3254" s="28">
        <f t="shared" si="612"/>
        <v>213.72022203571373</v>
      </c>
      <c r="AG3254" s="28">
        <f t="shared" si="612"/>
        <v>0</v>
      </c>
      <c r="AH3254" s="28">
        <f t="shared" si="612"/>
        <v>141.33172853571546</v>
      </c>
      <c r="AI3254" s="28">
        <f t="shared" si="612"/>
        <v>0</v>
      </c>
      <c r="AJ3254" s="28">
        <f t="shared" si="603"/>
        <v>1.2235988656620929</v>
      </c>
      <c r="AK3254" s="28">
        <f t="shared" si="612"/>
        <v>0</v>
      </c>
      <c r="AL3254" s="28">
        <f t="shared" si="550"/>
        <v>52.630078499998952</v>
      </c>
      <c r="AM3254" s="28">
        <f t="shared" si="550"/>
        <v>192.98530203571411</v>
      </c>
      <c r="AQ3254" s="24">
        <f t="shared" si="560"/>
        <v>2062.3981584728062</v>
      </c>
      <c r="AS3254" s="47">
        <f t="shared" si="606"/>
        <v>305.55</v>
      </c>
      <c r="AU3254" s="20">
        <f t="shared" si="558"/>
        <v>2367.9481584728064</v>
      </c>
      <c r="AW3254" s="20">
        <f t="shared" si="545"/>
        <v>-137.17864206783088</v>
      </c>
    </row>
    <row r="3255" spans="1:49" x14ac:dyDescent="0.25">
      <c r="A3255" t="str">
        <f>VLOOKUP($B3255,'Cushing Balance'!$C$2:$E$500,3,TRUE)</f>
        <v>232018</v>
      </c>
      <c r="B3255" s="2">
        <v>43266</v>
      </c>
      <c r="C3255" s="32"/>
      <c r="D3255" s="36">
        <f t="shared" si="588"/>
        <v>391.22794511106503</v>
      </c>
      <c r="E3255" s="28">
        <f t="shared" si="589"/>
        <v>145.03560794443794</v>
      </c>
      <c r="F3255" s="28">
        <f t="shared" si="590"/>
        <v>445.3251396111105</v>
      </c>
      <c r="G3255" s="28"/>
      <c r="H3255" s="28">
        <f t="shared" ref="H3255:R3255" si="614">AVERAGE(H3249:H3254)</f>
        <v>101.42290933333335</v>
      </c>
      <c r="I3255" s="28">
        <f t="shared" si="614"/>
        <v>24.825274190476183</v>
      </c>
      <c r="J3255" s="28">
        <f t="shared" si="614"/>
        <v>322.53056909523798</v>
      </c>
      <c r="K3255" s="28">
        <f t="shared" si="614"/>
        <v>129.53754890476188</v>
      </c>
      <c r="L3255" s="28">
        <f t="shared" si="614"/>
        <v>30.122654857142845</v>
      </c>
      <c r="M3255" s="28">
        <f t="shared" si="543"/>
        <v>239.83181527290407</v>
      </c>
      <c r="N3255" s="28">
        <f t="shared" si="614"/>
        <v>85.052794000000048</v>
      </c>
      <c r="O3255" s="28">
        <f t="shared" si="614"/>
        <v>31.141945047619043</v>
      </c>
      <c r="P3255" s="28">
        <f t="shared" si="614"/>
        <v>181.08394114285716</v>
      </c>
      <c r="Q3255" s="28">
        <f t="shared" si="581"/>
        <v>9.2223439999999997</v>
      </c>
      <c r="R3255" s="28">
        <f t="shared" si="614"/>
        <v>16.509027666666672</v>
      </c>
      <c r="S3255" s="28"/>
      <c r="T3255" s="243">
        <f t="shared" si="535"/>
        <v>-24.119540416660016</v>
      </c>
      <c r="V3255" s="24">
        <f t="shared" si="556"/>
        <v>2152.8695161776122</v>
      </c>
      <c r="X3255" s="5">
        <f t="shared" si="563"/>
        <v>77.899999999999991</v>
      </c>
      <c r="Z3255" s="20">
        <f t="shared" si="557"/>
        <v>2230.7695161776123</v>
      </c>
      <c r="AA3255" s="59">
        <f t="shared" si="544"/>
        <v>43266</v>
      </c>
      <c r="AB3255" s="36">
        <f t="shared" si="612"/>
        <v>134.59170364285657</v>
      </c>
      <c r="AC3255" s="28">
        <f t="shared" si="612"/>
        <v>319.07268492857264</v>
      </c>
      <c r="AD3255" s="28">
        <f t="shared" si="612"/>
        <v>433.96870060714281</v>
      </c>
      <c r="AE3255" s="28">
        <f t="shared" si="612"/>
        <v>572.87413932142829</v>
      </c>
      <c r="AF3255" s="28">
        <f t="shared" si="612"/>
        <v>213.72022203571433</v>
      </c>
      <c r="AG3255" s="28">
        <f t="shared" si="612"/>
        <v>0</v>
      </c>
      <c r="AH3255" s="28">
        <f t="shared" si="612"/>
        <v>141.33172853571537</v>
      </c>
      <c r="AI3255" s="28">
        <f t="shared" si="612"/>
        <v>0</v>
      </c>
      <c r="AJ3255" s="28">
        <f t="shared" si="603"/>
        <v>1.2235987861801241</v>
      </c>
      <c r="AK3255" s="28">
        <f t="shared" si="612"/>
        <v>0</v>
      </c>
      <c r="AL3255" s="28">
        <f t="shared" si="550"/>
        <v>52.63007850000001</v>
      </c>
      <c r="AM3255" s="28">
        <f t="shared" si="550"/>
        <v>192.98530203571428</v>
      </c>
      <c r="AQ3255" s="24">
        <f t="shared" si="560"/>
        <v>2062.3981583933246</v>
      </c>
      <c r="AS3255" s="47">
        <f t="shared" si="606"/>
        <v>305.55</v>
      </c>
      <c r="AU3255" s="20">
        <f t="shared" si="558"/>
        <v>2367.9481583933248</v>
      </c>
      <c r="AW3255" s="20">
        <f t="shared" si="545"/>
        <v>-137.17864221571244</v>
      </c>
    </row>
    <row r="3256" spans="1:49" x14ac:dyDescent="0.25">
      <c r="A3256" t="str">
        <f>VLOOKUP($B3256,'Cushing Balance'!$C$2:$E$500,3,TRUE)</f>
        <v>242018</v>
      </c>
      <c r="B3256" s="2">
        <v>43267</v>
      </c>
      <c r="C3256" s="32"/>
      <c r="D3256" s="36">
        <f t="shared" si="588"/>
        <v>391.22794511114262</v>
      </c>
      <c r="E3256" s="28">
        <f t="shared" si="589"/>
        <v>145.03560794444039</v>
      </c>
      <c r="F3256" s="28">
        <f t="shared" si="590"/>
        <v>445.32513961109822</v>
      </c>
      <c r="G3256" s="28"/>
      <c r="H3256" s="28">
        <f t="shared" ref="H3256:R3256" si="615">AVERAGE(H3250:H3255)</f>
        <v>101.42290933333334</v>
      </c>
      <c r="I3256" s="28">
        <f t="shared" si="615"/>
        <v>24.825274190476179</v>
      </c>
      <c r="J3256" s="28">
        <f t="shared" si="615"/>
        <v>322.53056909523798</v>
      </c>
      <c r="K3256" s="28">
        <f t="shared" si="615"/>
        <v>129.53754890476191</v>
      </c>
      <c r="L3256" s="28">
        <f t="shared" si="615"/>
        <v>30.122654857142845</v>
      </c>
      <c r="M3256" s="28">
        <f t="shared" si="543"/>
        <v>239.83181497808374</v>
      </c>
      <c r="N3256" s="28">
        <f t="shared" si="615"/>
        <v>85.052794000000048</v>
      </c>
      <c r="O3256" s="28">
        <f t="shared" si="615"/>
        <v>31.141945047619036</v>
      </c>
      <c r="P3256" s="28">
        <f t="shared" si="615"/>
        <v>181.08394114285716</v>
      </c>
      <c r="Q3256" s="28">
        <f t="shared" si="581"/>
        <v>9.2223439999999997</v>
      </c>
      <c r="R3256" s="28">
        <f t="shared" si="615"/>
        <v>16.509027666666665</v>
      </c>
      <c r="S3256" s="28"/>
      <c r="T3256" s="243">
        <f t="shared" si="535"/>
        <v>-24.119540416665799</v>
      </c>
      <c r="V3256" s="24">
        <f t="shared" si="556"/>
        <v>2152.8695158828596</v>
      </c>
      <c r="X3256" s="5">
        <f t="shared" si="563"/>
        <v>77.899999999999991</v>
      </c>
      <c r="Z3256" s="20">
        <f t="shared" si="557"/>
        <v>2230.7695158828597</v>
      </c>
      <c r="AA3256" s="59">
        <f t="shared" si="544"/>
        <v>43267</v>
      </c>
      <c r="AB3256" s="36">
        <f t="shared" si="612"/>
        <v>134.59170364285652</v>
      </c>
      <c r="AC3256" s="28">
        <f t="shared" si="612"/>
        <v>319.07268492857099</v>
      </c>
      <c r="AD3256" s="28">
        <f t="shared" si="612"/>
        <v>433.96870060714315</v>
      </c>
      <c r="AE3256" s="28">
        <f t="shared" si="612"/>
        <v>572.8741393214284</v>
      </c>
      <c r="AF3256" s="28">
        <f t="shared" si="612"/>
        <v>213.72022203571461</v>
      </c>
      <c r="AG3256" s="28">
        <f t="shared" si="612"/>
        <v>0</v>
      </c>
      <c r="AH3256" s="28">
        <f t="shared" si="612"/>
        <v>141.33172853571452</v>
      </c>
      <c r="AI3256" s="28">
        <f t="shared" si="612"/>
        <v>0</v>
      </c>
      <c r="AJ3256" s="28">
        <f t="shared" si="603"/>
        <v>1.223598734549125</v>
      </c>
      <c r="AK3256" s="28">
        <f t="shared" si="612"/>
        <v>0</v>
      </c>
      <c r="AL3256" s="28">
        <f t="shared" si="550"/>
        <v>52.630078500000607</v>
      </c>
      <c r="AM3256" s="28">
        <f t="shared" si="550"/>
        <v>192.98530203571428</v>
      </c>
      <c r="AQ3256" s="24">
        <f t="shared" si="560"/>
        <v>2062.3981583416921</v>
      </c>
      <c r="AS3256" s="47">
        <f t="shared" si="606"/>
        <v>305.55</v>
      </c>
      <c r="AU3256" s="20">
        <f t="shared" si="558"/>
        <v>2367.9481583416923</v>
      </c>
      <c r="AW3256" s="20">
        <f t="shared" si="545"/>
        <v>-137.17864245883266</v>
      </c>
    </row>
    <row r="3257" spans="1:49" x14ac:dyDescent="0.25">
      <c r="A3257" t="str">
        <f>VLOOKUP($B3257,'Cushing Balance'!$C$2:$E$500,3,TRUE)</f>
        <v>242018</v>
      </c>
      <c r="B3257" s="2">
        <v>43268</v>
      </c>
      <c r="C3257" s="32"/>
      <c r="D3257" s="36">
        <f t="shared" si="588"/>
        <v>391.22794511117098</v>
      </c>
      <c r="E3257" s="28">
        <f t="shared" si="589"/>
        <v>145.03560794444442</v>
      </c>
      <c r="F3257" s="28">
        <f t="shared" si="590"/>
        <v>445.32513961109851</v>
      </c>
      <c r="G3257" s="28"/>
      <c r="H3257" s="28">
        <f t="shared" ref="H3257:R3257" si="616">AVERAGE(H3251:H3256)</f>
        <v>101.42290933333334</v>
      </c>
      <c r="I3257" s="28">
        <f t="shared" si="616"/>
        <v>24.825274190476179</v>
      </c>
      <c r="J3257" s="28">
        <f t="shared" si="616"/>
        <v>322.53056909523798</v>
      </c>
      <c r="K3257" s="28">
        <f t="shared" si="616"/>
        <v>129.53754890476191</v>
      </c>
      <c r="L3257" s="28">
        <f t="shared" si="616"/>
        <v>30.122654857142845</v>
      </c>
      <c r="M3257" s="28">
        <f t="shared" si="543"/>
        <v>239.83181471485645</v>
      </c>
      <c r="N3257" s="28">
        <f t="shared" si="616"/>
        <v>85.052794000000048</v>
      </c>
      <c r="O3257" s="28">
        <f t="shared" si="616"/>
        <v>31.141945047619036</v>
      </c>
      <c r="P3257" s="28">
        <f t="shared" si="616"/>
        <v>181.08394114285716</v>
      </c>
      <c r="Q3257" s="28">
        <f t="shared" si="581"/>
        <v>9.2223439999999997</v>
      </c>
      <c r="R3257" s="28">
        <f t="shared" si="616"/>
        <v>16.509027666666668</v>
      </c>
      <c r="S3257" s="28"/>
      <c r="T3257" s="243">
        <f t="shared" si="535"/>
        <v>-24.119540416669878</v>
      </c>
      <c r="V3257" s="24">
        <f t="shared" si="556"/>
        <v>2152.869515619665</v>
      </c>
      <c r="X3257" s="5">
        <f t="shared" si="563"/>
        <v>77.899999999999991</v>
      </c>
      <c r="Z3257" s="20">
        <f t="shared" si="557"/>
        <v>2230.7695156196651</v>
      </c>
      <c r="AA3257" s="59">
        <f t="shared" si="544"/>
        <v>43268</v>
      </c>
      <c r="AB3257" s="36">
        <f t="shared" si="612"/>
        <v>134.59170364285688</v>
      </c>
      <c r="AC3257" s="28">
        <f t="shared" si="612"/>
        <v>319.07268492857031</v>
      </c>
      <c r="AD3257" s="28">
        <f t="shared" si="612"/>
        <v>433.96870060714326</v>
      </c>
      <c r="AE3257" s="28">
        <f t="shared" si="612"/>
        <v>572.8741393214284</v>
      </c>
      <c r="AF3257" s="28">
        <f t="shared" si="612"/>
        <v>213.72022203571447</v>
      </c>
      <c r="AG3257" s="28">
        <f t="shared" si="612"/>
        <v>0</v>
      </c>
      <c r="AH3257" s="28">
        <f t="shared" si="612"/>
        <v>141.33172853571386</v>
      </c>
      <c r="AI3257" s="28">
        <f t="shared" si="612"/>
        <v>0</v>
      </c>
      <c r="AJ3257" s="28">
        <f t="shared" si="603"/>
        <v>1.2235987139930002</v>
      </c>
      <c r="AK3257" s="28">
        <f t="shared" si="612"/>
        <v>0</v>
      </c>
      <c r="AL3257" s="28">
        <f t="shared" si="550"/>
        <v>52.630078500000486</v>
      </c>
      <c r="AM3257" s="28">
        <f t="shared" si="550"/>
        <v>192.98530203571414</v>
      </c>
      <c r="AQ3257" s="24">
        <f t="shared" si="560"/>
        <v>2062.3981583211348</v>
      </c>
      <c r="AS3257" s="47">
        <f t="shared" si="606"/>
        <v>305.55</v>
      </c>
      <c r="AU3257" s="20">
        <f t="shared" si="558"/>
        <v>2367.948158321135</v>
      </c>
      <c r="AW3257" s="20">
        <f t="shared" si="545"/>
        <v>-137.17864270146993</v>
      </c>
    </row>
    <row r="3258" spans="1:49" x14ac:dyDescent="0.25">
      <c r="A3258" t="str">
        <f>VLOOKUP($B3258,'Cushing Balance'!$C$2:$E$500,3,TRUE)</f>
        <v>242018</v>
      </c>
      <c r="B3258" s="2">
        <v>43269</v>
      </c>
      <c r="C3258" s="32"/>
      <c r="D3258" s="36">
        <f t="shared" si="588"/>
        <v>391.22794511115131</v>
      </c>
      <c r="E3258" s="28">
        <f t="shared" si="589"/>
        <v>145.03560794444695</v>
      </c>
      <c r="F3258" s="28">
        <f t="shared" si="590"/>
        <v>445.32513961110635</v>
      </c>
      <c r="G3258" s="28"/>
      <c r="H3258" s="28">
        <f t="shared" ref="H3258:R3258" si="617">AVERAGE(H3252:H3257)</f>
        <v>101.42290933333334</v>
      </c>
      <c r="I3258" s="28">
        <f t="shared" si="617"/>
        <v>24.825274190476183</v>
      </c>
      <c r="J3258" s="28">
        <f t="shared" si="617"/>
        <v>322.53056909523798</v>
      </c>
      <c r="K3258" s="28">
        <f t="shared" si="617"/>
        <v>129.53754890476191</v>
      </c>
      <c r="L3258" s="28">
        <f t="shared" si="617"/>
        <v>30.122654857142845</v>
      </c>
      <c r="M3258" s="28">
        <f t="shared" si="543"/>
        <v>239.83181454529694</v>
      </c>
      <c r="N3258" s="28">
        <f t="shared" si="617"/>
        <v>85.052794000000048</v>
      </c>
      <c r="O3258" s="28">
        <f t="shared" si="617"/>
        <v>31.141945047619043</v>
      </c>
      <c r="P3258" s="28">
        <f t="shared" si="617"/>
        <v>181.08394114285716</v>
      </c>
      <c r="Q3258" s="28">
        <f t="shared" si="581"/>
        <v>9.2223439999999997</v>
      </c>
      <c r="R3258" s="28">
        <f t="shared" si="617"/>
        <v>16.509027666666672</v>
      </c>
      <c r="S3258" s="28"/>
      <c r="T3258" s="243">
        <f t="shared" si="535"/>
        <v>-24.119540416670393</v>
      </c>
      <c r="V3258" s="24">
        <f t="shared" si="556"/>
        <v>2152.8695154500961</v>
      </c>
      <c r="X3258" s="5">
        <f t="shared" si="563"/>
        <v>77.899999999999991</v>
      </c>
      <c r="Z3258" s="20">
        <f t="shared" si="557"/>
        <v>2230.7695154500962</v>
      </c>
      <c r="AA3258" s="59">
        <f t="shared" si="544"/>
        <v>43269</v>
      </c>
      <c r="AB3258" s="36">
        <f t="shared" si="612"/>
        <v>134.59170364285723</v>
      </c>
      <c r="AC3258" s="28">
        <f t="shared" si="612"/>
        <v>319.07268492857077</v>
      </c>
      <c r="AD3258" s="28">
        <f t="shared" si="612"/>
        <v>433.96870060714309</v>
      </c>
      <c r="AE3258" s="28">
        <f t="shared" si="612"/>
        <v>572.8741393214284</v>
      </c>
      <c r="AF3258" s="28">
        <f t="shared" si="612"/>
        <v>213.72022203571422</v>
      </c>
      <c r="AG3258" s="28">
        <f t="shared" si="612"/>
        <v>0</v>
      </c>
      <c r="AH3258" s="28">
        <f t="shared" si="612"/>
        <v>141.33172853571381</v>
      </c>
      <c r="AI3258" s="28">
        <f t="shared" si="612"/>
        <v>0</v>
      </c>
      <c r="AJ3258" s="28">
        <f t="shared" si="603"/>
        <v>1.2235987211429538</v>
      </c>
      <c r="AK3258" s="28">
        <f t="shared" si="612"/>
        <v>0</v>
      </c>
      <c r="AL3258" s="28">
        <f t="shared" si="550"/>
        <v>52.630078500000039</v>
      </c>
      <c r="AM3258" s="28">
        <f t="shared" si="550"/>
        <v>192.98530203571408</v>
      </c>
      <c r="AQ3258" s="24">
        <f t="shared" si="560"/>
        <v>2062.3981583282848</v>
      </c>
      <c r="AS3258" s="47">
        <f t="shared" si="606"/>
        <v>305.55</v>
      </c>
      <c r="AU3258" s="20">
        <f t="shared" si="558"/>
        <v>2367.948158328285</v>
      </c>
      <c r="AW3258" s="20">
        <f t="shared" si="545"/>
        <v>-137.17864287818884</v>
      </c>
    </row>
    <row r="3259" spans="1:49" x14ac:dyDescent="0.25">
      <c r="A3259" t="str">
        <f>VLOOKUP($B3259,'Cushing Balance'!$C$2:$E$500,3,TRUE)</f>
        <v>242018</v>
      </c>
      <c r="B3259" s="2">
        <v>43270</v>
      </c>
      <c r="C3259" s="32"/>
      <c r="D3259" s="36">
        <f t="shared" si="588"/>
        <v>391.22794511111437</v>
      </c>
      <c r="E3259" s="28">
        <f t="shared" si="589"/>
        <v>145.03560794444701</v>
      </c>
      <c r="F3259" s="28">
        <f t="shared" si="590"/>
        <v>445.32513961111403</v>
      </c>
      <c r="G3259" s="28"/>
      <c r="H3259" s="28">
        <f t="shared" ref="H3259:R3259" si="618">AVERAGE(H3253:H3258)</f>
        <v>101.42290933333334</v>
      </c>
      <c r="I3259" s="28">
        <f t="shared" si="618"/>
        <v>24.825274190476183</v>
      </c>
      <c r="J3259" s="28">
        <f t="shared" si="618"/>
        <v>322.53056909523798</v>
      </c>
      <c r="K3259" s="28">
        <f t="shared" si="618"/>
        <v>129.53754890476191</v>
      </c>
      <c r="L3259" s="28">
        <f t="shared" si="618"/>
        <v>30.122654857142845</v>
      </c>
      <c r="M3259" s="28">
        <f t="shared" si="543"/>
        <v>239.83181449026918</v>
      </c>
      <c r="N3259" s="28">
        <f t="shared" si="618"/>
        <v>85.052794000000048</v>
      </c>
      <c r="O3259" s="28">
        <f t="shared" si="618"/>
        <v>31.141945047619043</v>
      </c>
      <c r="P3259" s="28">
        <f t="shared" si="618"/>
        <v>181.08394114285716</v>
      </c>
      <c r="Q3259" s="28">
        <f t="shared" si="581"/>
        <v>9.2223439999999997</v>
      </c>
      <c r="R3259" s="28">
        <f t="shared" si="618"/>
        <v>16.509027666666672</v>
      </c>
      <c r="S3259" s="28"/>
      <c r="T3259" s="243">
        <f t="shared" ref="T3259:T3322" si="619">AVERAGE(T3251:T3258)</f>
        <v>-24.119540416668421</v>
      </c>
      <c r="V3259" s="24">
        <f t="shared" si="556"/>
        <v>2152.8695153950389</v>
      </c>
      <c r="X3259" s="5">
        <f t="shared" si="563"/>
        <v>77.899999999999991</v>
      </c>
      <c r="Z3259" s="20">
        <f t="shared" si="557"/>
        <v>2230.769515395039</v>
      </c>
      <c r="AA3259" s="59">
        <f t="shared" si="544"/>
        <v>43270</v>
      </c>
      <c r="AB3259" s="36">
        <f t="shared" si="612"/>
        <v>134.59170364285731</v>
      </c>
      <c r="AC3259" s="28">
        <f t="shared" si="612"/>
        <v>319.0726849285715</v>
      </c>
      <c r="AD3259" s="28">
        <f t="shared" si="612"/>
        <v>433.96870060714303</v>
      </c>
      <c r="AE3259" s="28">
        <f t="shared" si="612"/>
        <v>572.8741393214284</v>
      </c>
      <c r="AF3259" s="28">
        <f t="shared" si="612"/>
        <v>213.72022203571404</v>
      </c>
      <c r="AG3259" s="28">
        <f t="shared" si="612"/>
        <v>0</v>
      </c>
      <c r="AH3259" s="28">
        <f t="shared" si="612"/>
        <v>141.33172853571415</v>
      </c>
      <c r="AI3259" s="28">
        <f t="shared" si="612"/>
        <v>0</v>
      </c>
      <c r="AJ3259" s="28">
        <f t="shared" si="603"/>
        <v>1.2235987482476764</v>
      </c>
      <c r="AK3259" s="28">
        <f t="shared" si="612"/>
        <v>0</v>
      </c>
      <c r="AL3259" s="28">
        <f t="shared" si="550"/>
        <v>52.63007849999974</v>
      </c>
      <c r="AM3259" s="28">
        <f t="shared" si="550"/>
        <v>192.98530203571408</v>
      </c>
      <c r="AQ3259" s="24">
        <f t="shared" si="560"/>
        <v>2062.39815835539</v>
      </c>
      <c r="AS3259" s="47">
        <f t="shared" si="606"/>
        <v>305.55</v>
      </c>
      <c r="AU3259" s="20">
        <f t="shared" si="558"/>
        <v>2367.9481583553902</v>
      </c>
      <c r="AW3259" s="20">
        <f t="shared" si="545"/>
        <v>-137.17864296035123</v>
      </c>
    </row>
    <row r="3260" spans="1:49" x14ac:dyDescent="0.25">
      <c r="A3260" t="str">
        <f>VLOOKUP($B3260,'Cushing Balance'!$C$2:$E$500,3,TRUE)</f>
        <v>242018</v>
      </c>
      <c r="B3260" s="2">
        <v>43271</v>
      </c>
      <c r="C3260" s="32"/>
      <c r="D3260" s="36">
        <f t="shared" si="588"/>
        <v>391.22794511108958</v>
      </c>
      <c r="E3260" s="28">
        <f t="shared" si="589"/>
        <v>145.03560794444547</v>
      </c>
      <c r="F3260" s="28">
        <f t="shared" si="590"/>
        <v>445.32513961111687</v>
      </c>
      <c r="G3260" s="28"/>
      <c r="H3260" s="28">
        <f t="shared" ref="H3260:R3260" si="620">AVERAGE(H3254:H3259)</f>
        <v>101.42290933333334</v>
      </c>
      <c r="I3260" s="28">
        <f t="shared" si="620"/>
        <v>24.825274190476183</v>
      </c>
      <c r="J3260" s="28">
        <f t="shared" si="620"/>
        <v>322.53056909523798</v>
      </c>
      <c r="K3260" s="28">
        <f t="shared" si="620"/>
        <v>129.53754890476191</v>
      </c>
      <c r="L3260" s="28">
        <f t="shared" si="620"/>
        <v>30.122654857142845</v>
      </c>
      <c r="M3260" s="28">
        <f t="shared" si="543"/>
        <v>239.83181453514109</v>
      </c>
      <c r="N3260" s="28">
        <f t="shared" si="620"/>
        <v>85.052794000000048</v>
      </c>
      <c r="O3260" s="28">
        <f t="shared" si="620"/>
        <v>31.141945047619036</v>
      </c>
      <c r="P3260" s="28">
        <f t="shared" si="620"/>
        <v>181.08394114285716</v>
      </c>
      <c r="Q3260" s="28">
        <f t="shared" si="581"/>
        <v>9.2223439999999997</v>
      </c>
      <c r="R3260" s="28">
        <f t="shared" si="620"/>
        <v>16.509027666666672</v>
      </c>
      <c r="S3260" s="28"/>
      <c r="T3260" s="243">
        <f t="shared" si="619"/>
        <v>-24.119540416666137</v>
      </c>
      <c r="V3260" s="24">
        <f t="shared" si="556"/>
        <v>2152.8695154398879</v>
      </c>
      <c r="X3260" s="5">
        <f t="shared" si="563"/>
        <v>77.899999999999991</v>
      </c>
      <c r="Z3260" s="20">
        <f t="shared" si="557"/>
        <v>2230.769515439888</v>
      </c>
      <c r="AA3260" s="59">
        <f t="shared" si="544"/>
        <v>43271</v>
      </c>
      <c r="AB3260" s="36">
        <f t="shared" si="612"/>
        <v>134.5917036428572</v>
      </c>
      <c r="AC3260" s="28">
        <f t="shared" si="612"/>
        <v>319.07268492857185</v>
      </c>
      <c r="AD3260" s="28">
        <f t="shared" si="612"/>
        <v>433.96870060714298</v>
      </c>
      <c r="AE3260" s="28">
        <f t="shared" si="612"/>
        <v>572.8741393214284</v>
      </c>
      <c r="AF3260" s="28">
        <f t="shared" si="612"/>
        <v>213.7202220357141</v>
      </c>
      <c r="AG3260" s="28">
        <f t="shared" si="612"/>
        <v>0</v>
      </c>
      <c r="AH3260" s="28">
        <f t="shared" si="612"/>
        <v>141.33172853571446</v>
      </c>
      <c r="AI3260" s="28">
        <f t="shared" si="612"/>
        <v>0</v>
      </c>
      <c r="AJ3260" s="28">
        <f t="shared" si="603"/>
        <v>1.2235987853785035</v>
      </c>
      <c r="AK3260" s="28">
        <f t="shared" si="612"/>
        <v>0</v>
      </c>
      <c r="AL3260" s="28">
        <f t="shared" si="550"/>
        <v>52.630078499999755</v>
      </c>
      <c r="AM3260" s="28">
        <f t="shared" si="550"/>
        <v>192.98530203571411</v>
      </c>
      <c r="AQ3260" s="24">
        <f t="shared" si="560"/>
        <v>2062.398158392522</v>
      </c>
      <c r="AS3260" s="47">
        <f t="shared" si="606"/>
        <v>305.55</v>
      </c>
      <c r="AU3260" s="20">
        <f t="shared" si="558"/>
        <v>2367.9481583925221</v>
      </c>
      <c r="AW3260" s="20">
        <f t="shared" si="545"/>
        <v>-137.17864295263416</v>
      </c>
    </row>
    <row r="3261" spans="1:49" x14ac:dyDescent="0.25">
      <c r="A3261" t="str">
        <f>VLOOKUP($B3261,'Cushing Balance'!$C$2:$E$500,3,TRUE)</f>
        <v>242018</v>
      </c>
      <c r="B3261" s="2">
        <v>43272</v>
      </c>
      <c r="C3261" s="32"/>
      <c r="D3261" s="36">
        <f t="shared" si="588"/>
        <v>391.22794511108765</v>
      </c>
      <c r="E3261" s="28">
        <f t="shared" si="589"/>
        <v>145.03560794444394</v>
      </c>
      <c r="F3261" s="28">
        <f t="shared" si="590"/>
        <v>445.32513961111493</v>
      </c>
      <c r="G3261" s="28"/>
      <c r="H3261" s="28">
        <f t="shared" ref="H3261:R3261" si="621">AVERAGE(H3255:H3260)</f>
        <v>101.42290933333334</v>
      </c>
      <c r="I3261" s="28">
        <f t="shared" si="621"/>
        <v>24.825274190476179</v>
      </c>
      <c r="J3261" s="28">
        <f t="shared" si="621"/>
        <v>322.53056909523798</v>
      </c>
      <c r="K3261" s="28">
        <f t="shared" si="621"/>
        <v>129.53754890476191</v>
      </c>
      <c r="L3261" s="28">
        <f t="shared" si="621"/>
        <v>30.122654857142845</v>
      </c>
      <c r="M3261" s="28">
        <f t="shared" si="543"/>
        <v>239.83181464199441</v>
      </c>
      <c r="N3261" s="28">
        <f t="shared" si="621"/>
        <v>85.052794000000048</v>
      </c>
      <c r="O3261" s="28">
        <f t="shared" si="621"/>
        <v>31.141945047619036</v>
      </c>
      <c r="P3261" s="28">
        <f t="shared" si="621"/>
        <v>181.08394114285716</v>
      </c>
      <c r="Q3261" s="28">
        <f t="shared" si="581"/>
        <v>9.2223439999999997</v>
      </c>
      <c r="R3261" s="28">
        <f t="shared" si="621"/>
        <v>16.509027666666668</v>
      </c>
      <c r="S3261" s="28"/>
      <c r="T3261" s="243">
        <f t="shared" si="619"/>
        <v>-24.11954041666505</v>
      </c>
      <c r="V3261" s="24">
        <f t="shared" si="556"/>
        <v>2152.8695155467353</v>
      </c>
      <c r="X3261" s="5">
        <f t="shared" si="563"/>
        <v>77.899999999999991</v>
      </c>
      <c r="Z3261" s="20">
        <f t="shared" si="557"/>
        <v>2230.7695155467354</v>
      </c>
      <c r="AA3261" s="59">
        <f t="shared" si="544"/>
        <v>43272</v>
      </c>
      <c r="AB3261" s="36">
        <f t="shared" si="612"/>
        <v>134.591703642857</v>
      </c>
      <c r="AC3261" s="28">
        <f t="shared" si="612"/>
        <v>319.07268492857173</v>
      </c>
      <c r="AD3261" s="28">
        <f t="shared" si="612"/>
        <v>433.96870060714303</v>
      </c>
      <c r="AE3261" s="28">
        <f t="shared" si="612"/>
        <v>572.8741393214284</v>
      </c>
      <c r="AF3261" s="28">
        <f t="shared" si="612"/>
        <v>213.72022203571422</v>
      </c>
      <c r="AG3261" s="28">
        <f t="shared" si="612"/>
        <v>0</v>
      </c>
      <c r="AH3261" s="28">
        <f t="shared" si="612"/>
        <v>141.33172853571449</v>
      </c>
      <c r="AI3261" s="28">
        <f t="shared" si="612"/>
        <v>0</v>
      </c>
      <c r="AJ3261" s="28">
        <f t="shared" si="603"/>
        <v>1.223598822638567</v>
      </c>
      <c r="AK3261" s="28">
        <f t="shared" si="612"/>
        <v>0</v>
      </c>
      <c r="AL3261" s="28">
        <f t="shared" si="550"/>
        <v>52.630078499999932</v>
      </c>
      <c r="AM3261" s="28">
        <f t="shared" si="550"/>
        <v>192.98530203571414</v>
      </c>
      <c r="AQ3261" s="24">
        <f t="shared" si="560"/>
        <v>2062.3981584297817</v>
      </c>
      <c r="AS3261" s="47">
        <f t="shared" si="606"/>
        <v>305.55</v>
      </c>
      <c r="AU3261" s="20">
        <f t="shared" si="558"/>
        <v>2367.9481584297819</v>
      </c>
      <c r="AW3261" s="20">
        <f t="shared" si="545"/>
        <v>-137.17864288304645</v>
      </c>
    </row>
    <row r="3262" spans="1:49" x14ac:dyDescent="0.25">
      <c r="A3262" t="str">
        <f>VLOOKUP($B3262,'Cushing Balance'!$C$2:$E$500,3,TRUE)</f>
        <v>242018</v>
      </c>
      <c r="B3262" s="2">
        <v>43273</v>
      </c>
      <c r="C3262" s="32"/>
      <c r="D3262" s="36">
        <f t="shared" si="588"/>
        <v>391.22794511110084</v>
      </c>
      <c r="E3262" s="28">
        <f t="shared" si="589"/>
        <v>145.03560794444331</v>
      </c>
      <c r="F3262" s="28">
        <f t="shared" si="590"/>
        <v>445.3251396111113</v>
      </c>
      <c r="G3262" s="28"/>
      <c r="H3262" s="28">
        <f t="shared" ref="H3262:R3262" si="622">AVERAGE(H3256:H3261)</f>
        <v>101.42290933333334</v>
      </c>
      <c r="I3262" s="28">
        <f t="shared" si="622"/>
        <v>24.825274190476179</v>
      </c>
      <c r="J3262" s="28">
        <f t="shared" si="622"/>
        <v>322.53056909523798</v>
      </c>
      <c r="K3262" s="28">
        <f t="shared" si="622"/>
        <v>129.53754890476191</v>
      </c>
      <c r="L3262" s="28">
        <f t="shared" si="622"/>
        <v>30.122654857142845</v>
      </c>
      <c r="M3262" s="28">
        <f t="shared" si="543"/>
        <v>239.83181476547628</v>
      </c>
      <c r="N3262" s="28">
        <f t="shared" si="622"/>
        <v>85.052794000000048</v>
      </c>
      <c r="O3262" s="28">
        <f t="shared" si="622"/>
        <v>31.141945047619036</v>
      </c>
      <c r="P3262" s="28">
        <f t="shared" si="622"/>
        <v>181.08394114285716</v>
      </c>
      <c r="Q3262" s="28">
        <f t="shared" si="581"/>
        <v>9.2223439999999997</v>
      </c>
      <c r="R3262" s="28">
        <f t="shared" si="622"/>
        <v>16.509027666666668</v>
      </c>
      <c r="S3262" s="28"/>
      <c r="T3262" s="243">
        <f t="shared" si="619"/>
        <v>-24.119540416665377</v>
      </c>
      <c r="V3262" s="24">
        <f t="shared" si="556"/>
        <v>2152.8695156702265</v>
      </c>
      <c r="X3262" s="5">
        <f t="shared" si="563"/>
        <v>77.899999999999991</v>
      </c>
      <c r="Z3262" s="20">
        <f t="shared" si="557"/>
        <v>2230.7695156702266</v>
      </c>
      <c r="AA3262" s="59">
        <f t="shared" si="544"/>
        <v>43273</v>
      </c>
      <c r="AB3262" s="36">
        <f t="shared" si="612"/>
        <v>134.59170364285697</v>
      </c>
      <c r="AC3262" s="28">
        <f t="shared" si="612"/>
        <v>319.07268492857139</v>
      </c>
      <c r="AD3262" s="28">
        <f t="shared" si="612"/>
        <v>433.96870060714309</v>
      </c>
      <c r="AE3262" s="28">
        <f t="shared" si="612"/>
        <v>572.87413932142852</v>
      </c>
      <c r="AF3262" s="28">
        <f t="shared" si="612"/>
        <v>213.72022203571427</v>
      </c>
      <c r="AG3262" s="28">
        <f t="shared" si="612"/>
        <v>0</v>
      </c>
      <c r="AH3262" s="28">
        <f t="shared" si="612"/>
        <v>141.33172853571435</v>
      </c>
      <c r="AI3262" s="28">
        <f t="shared" si="612"/>
        <v>0</v>
      </c>
      <c r="AJ3262" s="28">
        <f t="shared" si="603"/>
        <v>1.2235988521382466</v>
      </c>
      <c r="AK3262" s="28">
        <f t="shared" si="612"/>
        <v>0</v>
      </c>
      <c r="AL3262" s="28">
        <f t="shared" si="550"/>
        <v>52.630078500000074</v>
      </c>
      <c r="AM3262" s="28">
        <f t="shared" si="550"/>
        <v>192.98530203571414</v>
      </c>
      <c r="AQ3262" s="24">
        <f t="shared" si="560"/>
        <v>2062.3981584592811</v>
      </c>
      <c r="AS3262" s="47">
        <f t="shared" si="606"/>
        <v>305.55</v>
      </c>
      <c r="AU3262" s="20">
        <f t="shared" si="558"/>
        <v>2367.9481584592813</v>
      </c>
      <c r="AW3262" s="20">
        <f t="shared" si="545"/>
        <v>-137.17864278905472</v>
      </c>
    </row>
    <row r="3263" spans="1:49" x14ac:dyDescent="0.25">
      <c r="A3263" t="str">
        <f>VLOOKUP($B3263,'Cushing Balance'!$C$2:$E$500,3,TRUE)</f>
        <v>252018</v>
      </c>
      <c r="B3263" s="2">
        <v>43274</v>
      </c>
      <c r="C3263" s="32"/>
      <c r="D3263" s="36">
        <f t="shared" si="588"/>
        <v>391.22794511111528</v>
      </c>
      <c r="E3263" s="28">
        <f t="shared" si="589"/>
        <v>145.03560794444365</v>
      </c>
      <c r="F3263" s="28">
        <f t="shared" si="590"/>
        <v>445.32513961110885</v>
      </c>
      <c r="G3263" s="28"/>
      <c r="H3263" s="28">
        <f t="shared" ref="H3263:R3263" si="623">AVERAGE(H3257:H3262)</f>
        <v>101.42290933333334</v>
      </c>
      <c r="I3263" s="28">
        <f t="shared" si="623"/>
        <v>24.825274190476179</v>
      </c>
      <c r="J3263" s="28">
        <f t="shared" si="623"/>
        <v>322.53056909523798</v>
      </c>
      <c r="K3263" s="28">
        <f t="shared" si="623"/>
        <v>129.53754890476191</v>
      </c>
      <c r="L3263" s="28">
        <f t="shared" si="623"/>
        <v>30.122654857142845</v>
      </c>
      <c r="M3263" s="28">
        <f t="shared" si="543"/>
        <v>239.83181486694437</v>
      </c>
      <c r="N3263" s="28">
        <f t="shared" si="623"/>
        <v>85.052794000000048</v>
      </c>
      <c r="O3263" s="28">
        <f t="shared" si="623"/>
        <v>31.141945047619036</v>
      </c>
      <c r="P3263" s="28">
        <f t="shared" si="623"/>
        <v>181.08394114285716</v>
      </c>
      <c r="Q3263" s="28">
        <f t="shared" si="581"/>
        <v>9.2223439999999997</v>
      </c>
      <c r="R3263" s="28">
        <f t="shared" si="623"/>
        <v>16.509027666666668</v>
      </c>
      <c r="S3263" s="28"/>
      <c r="T3263" s="243">
        <f t="shared" si="619"/>
        <v>-24.119540416666382</v>
      </c>
      <c r="V3263" s="24">
        <f t="shared" si="556"/>
        <v>2152.869515771707</v>
      </c>
      <c r="X3263" s="5">
        <f t="shared" si="563"/>
        <v>77.899999999999991</v>
      </c>
      <c r="Z3263" s="20">
        <f t="shared" si="557"/>
        <v>2230.7695157717071</v>
      </c>
      <c r="AA3263" s="59">
        <f t="shared" si="544"/>
        <v>43274</v>
      </c>
      <c r="AB3263" s="36">
        <f t="shared" si="612"/>
        <v>134.591703642857</v>
      </c>
      <c r="AC3263" s="28">
        <f t="shared" si="612"/>
        <v>319.07268492857122</v>
      </c>
      <c r="AD3263" s="28">
        <f t="shared" si="612"/>
        <v>433.96870060714309</v>
      </c>
      <c r="AE3263" s="28">
        <f t="shared" si="612"/>
        <v>572.87413932142852</v>
      </c>
      <c r="AF3263" s="28">
        <f t="shared" si="612"/>
        <v>213.72022203571424</v>
      </c>
      <c r="AG3263" s="28">
        <f t="shared" si="612"/>
        <v>0</v>
      </c>
      <c r="AH3263" s="28">
        <f t="shared" si="612"/>
        <v>141.33172853571423</v>
      </c>
      <c r="AI3263" s="28">
        <f t="shared" si="612"/>
        <v>0</v>
      </c>
      <c r="AJ3263" s="28">
        <f t="shared" si="603"/>
        <v>1.2235988691715616</v>
      </c>
      <c r="AK3263" s="28">
        <f t="shared" si="612"/>
        <v>0</v>
      </c>
      <c r="AL3263" s="28">
        <f t="shared" si="550"/>
        <v>52.630078500000089</v>
      </c>
      <c r="AM3263" s="28">
        <f t="shared" si="550"/>
        <v>192.98530203571411</v>
      </c>
      <c r="AQ3263" s="24">
        <f t="shared" si="560"/>
        <v>2062.3981584763142</v>
      </c>
      <c r="AS3263" s="47">
        <f t="shared" si="606"/>
        <v>305.55</v>
      </c>
      <c r="AU3263" s="20">
        <f t="shared" si="558"/>
        <v>2367.9481584763143</v>
      </c>
      <c r="AW3263" s="20">
        <f t="shared" si="545"/>
        <v>-137.17864270460723</v>
      </c>
    </row>
    <row r="3264" spans="1:49" x14ac:dyDescent="0.25">
      <c r="A3264" t="str">
        <f>VLOOKUP($B3264,'Cushing Balance'!$C$2:$E$500,3,TRUE)</f>
        <v>252018</v>
      </c>
      <c r="B3264" s="2">
        <v>43275</v>
      </c>
      <c r="C3264" s="32"/>
      <c r="D3264" s="36">
        <f t="shared" si="588"/>
        <v>391.22794511112158</v>
      </c>
      <c r="E3264" s="28">
        <f t="shared" si="589"/>
        <v>145.03560794444439</v>
      </c>
      <c r="F3264" s="28">
        <f t="shared" si="590"/>
        <v>445.32513961110863</v>
      </c>
      <c r="G3264" s="28"/>
      <c r="H3264" s="28">
        <f t="shared" ref="H3264:R3264" si="624">AVERAGE(H3258:H3263)</f>
        <v>101.42290933333334</v>
      </c>
      <c r="I3264" s="28">
        <f t="shared" si="624"/>
        <v>24.825274190476183</v>
      </c>
      <c r="J3264" s="28">
        <f t="shared" si="624"/>
        <v>322.53056909523798</v>
      </c>
      <c r="K3264" s="28">
        <f t="shared" si="624"/>
        <v>129.53754890476191</v>
      </c>
      <c r="L3264" s="28">
        <f t="shared" si="624"/>
        <v>30.122654857142845</v>
      </c>
      <c r="M3264" s="28">
        <f t="shared" si="543"/>
        <v>239.83181492369775</v>
      </c>
      <c r="N3264" s="28">
        <f t="shared" si="624"/>
        <v>85.052794000000048</v>
      </c>
      <c r="O3264" s="28">
        <f t="shared" si="624"/>
        <v>31.141945047619036</v>
      </c>
      <c r="P3264" s="28">
        <f t="shared" si="624"/>
        <v>181.08394114285716</v>
      </c>
      <c r="Q3264" s="28">
        <f t="shared" si="581"/>
        <v>9.2223439999999997</v>
      </c>
      <c r="R3264" s="28">
        <f t="shared" si="624"/>
        <v>16.509027666666672</v>
      </c>
      <c r="S3264" s="28"/>
      <c r="T3264" s="243">
        <f t="shared" si="619"/>
        <v>-24.119540416667181</v>
      </c>
      <c r="V3264" s="24">
        <f t="shared" si="556"/>
        <v>2152.8695158284668</v>
      </c>
      <c r="X3264" s="5">
        <f t="shared" si="563"/>
        <v>77.899999999999991</v>
      </c>
      <c r="Z3264" s="20">
        <f t="shared" si="557"/>
        <v>2230.7695158284669</v>
      </c>
      <c r="AA3264" s="59">
        <f t="shared" si="544"/>
        <v>43275</v>
      </c>
      <c r="AB3264" s="36">
        <f t="shared" si="612"/>
        <v>134.59170364285706</v>
      </c>
      <c r="AC3264" s="28">
        <f t="shared" si="612"/>
        <v>319.07268492857122</v>
      </c>
      <c r="AD3264" s="28">
        <f t="shared" si="612"/>
        <v>433.96870060714309</v>
      </c>
      <c r="AE3264" s="28">
        <f t="shared" si="612"/>
        <v>572.87413932142852</v>
      </c>
      <c r="AF3264" s="28">
        <f t="shared" si="612"/>
        <v>213.72022203571422</v>
      </c>
      <c r="AG3264" s="28">
        <f t="shared" si="612"/>
        <v>0</v>
      </c>
      <c r="AH3264" s="28">
        <f t="shared" si="612"/>
        <v>141.33172853571418</v>
      </c>
      <c r="AI3264" s="28">
        <f t="shared" si="612"/>
        <v>0</v>
      </c>
      <c r="AJ3264" s="28">
        <f t="shared" si="603"/>
        <v>1.2235988726359273</v>
      </c>
      <c r="AK3264" s="28">
        <f t="shared" si="612"/>
        <v>0</v>
      </c>
      <c r="AL3264" s="28">
        <f t="shared" si="550"/>
        <v>52.630078500000018</v>
      </c>
      <c r="AM3264" s="28">
        <f t="shared" si="550"/>
        <v>192.98530203571408</v>
      </c>
      <c r="AQ3264" s="24">
        <f t="shared" si="560"/>
        <v>2062.3981584797784</v>
      </c>
      <c r="AS3264" s="47">
        <f t="shared" si="606"/>
        <v>305.55</v>
      </c>
      <c r="AU3264" s="20">
        <f t="shared" si="558"/>
        <v>2367.9481584797786</v>
      </c>
      <c r="AW3264" s="20">
        <f t="shared" si="545"/>
        <v>-137.17864265131175</v>
      </c>
    </row>
    <row r="3265" spans="1:49" x14ac:dyDescent="0.25">
      <c r="A3265" t="str">
        <f>VLOOKUP($B3265,'Cushing Balance'!$C$2:$E$500,3,TRUE)</f>
        <v>252018</v>
      </c>
      <c r="B3265" s="2">
        <v>43276</v>
      </c>
      <c r="C3265" s="32"/>
      <c r="D3265" s="36">
        <f t="shared" si="588"/>
        <v>391.22794511111897</v>
      </c>
      <c r="E3265" s="28">
        <f t="shared" si="589"/>
        <v>145.03560794444491</v>
      </c>
      <c r="F3265" s="28">
        <f t="shared" si="590"/>
        <v>445.32513961110993</v>
      </c>
      <c r="G3265" s="28"/>
      <c r="H3265" s="28">
        <f t="shared" ref="H3265:R3265" si="625">AVERAGE(H3259:H3264)</f>
        <v>101.42290933333334</v>
      </c>
      <c r="I3265" s="28">
        <f t="shared" si="625"/>
        <v>24.825274190476183</v>
      </c>
      <c r="J3265" s="28">
        <f t="shared" si="625"/>
        <v>322.53056909523798</v>
      </c>
      <c r="K3265" s="28">
        <f t="shared" si="625"/>
        <v>129.53754890476191</v>
      </c>
      <c r="L3265" s="28">
        <f t="shared" si="625"/>
        <v>30.122654857142845</v>
      </c>
      <c r="M3265" s="28">
        <f t="shared" si="543"/>
        <v>239.83181493143005</v>
      </c>
      <c r="N3265" s="28">
        <f t="shared" si="625"/>
        <v>85.052794000000048</v>
      </c>
      <c r="O3265" s="28">
        <f t="shared" si="625"/>
        <v>31.141945047619036</v>
      </c>
      <c r="P3265" s="28">
        <f t="shared" si="625"/>
        <v>181.08394114285716</v>
      </c>
      <c r="Q3265" s="28">
        <f t="shared" si="581"/>
        <v>9.2223439999999997</v>
      </c>
      <c r="R3265" s="28">
        <f t="shared" si="625"/>
        <v>16.509027666666668</v>
      </c>
      <c r="S3265" s="28"/>
      <c r="T3265" s="243">
        <f t="shared" si="619"/>
        <v>-24.119540416667352</v>
      </c>
      <c r="V3265" s="24">
        <f t="shared" si="556"/>
        <v>2152.8695158361984</v>
      </c>
      <c r="X3265" s="5">
        <f t="shared" si="563"/>
        <v>77.899999999999991</v>
      </c>
      <c r="Z3265" s="20">
        <f t="shared" si="557"/>
        <v>2230.7695158361985</v>
      </c>
      <c r="AA3265" s="59">
        <f t="shared" si="544"/>
        <v>43276</v>
      </c>
      <c r="AB3265" s="36">
        <f t="shared" si="612"/>
        <v>134.59170364285708</v>
      </c>
      <c r="AC3265" s="28">
        <f t="shared" si="612"/>
        <v>319.07268492857139</v>
      </c>
      <c r="AD3265" s="28">
        <f t="shared" si="612"/>
        <v>433.96870060714309</v>
      </c>
      <c r="AE3265" s="28">
        <f t="shared" si="612"/>
        <v>572.87413932142852</v>
      </c>
      <c r="AF3265" s="28">
        <f t="shared" si="612"/>
        <v>213.72022203571416</v>
      </c>
      <c r="AG3265" s="28">
        <f t="shared" si="612"/>
        <v>0</v>
      </c>
      <c r="AH3265" s="28">
        <f t="shared" si="612"/>
        <v>141.33172853571423</v>
      </c>
      <c r="AI3265" s="28">
        <f t="shared" si="612"/>
        <v>0</v>
      </c>
      <c r="AJ3265" s="28">
        <f t="shared" si="603"/>
        <v>1.2235988647295235</v>
      </c>
      <c r="AK3265" s="28">
        <f t="shared" si="612"/>
        <v>0</v>
      </c>
      <c r="AL3265" s="28">
        <f t="shared" si="550"/>
        <v>52.630078499999954</v>
      </c>
      <c r="AM3265" s="28">
        <f t="shared" si="550"/>
        <v>192.98530203571408</v>
      </c>
      <c r="AQ3265" s="24">
        <f t="shared" si="560"/>
        <v>2062.3981584718722</v>
      </c>
      <c r="AS3265" s="47">
        <f t="shared" si="606"/>
        <v>305.55</v>
      </c>
      <c r="AU3265" s="20">
        <f t="shared" si="558"/>
        <v>2367.9481584718724</v>
      </c>
      <c r="AW3265" s="20">
        <f t="shared" si="545"/>
        <v>-137.1786426356739</v>
      </c>
    </row>
    <row r="3266" spans="1:49" x14ac:dyDescent="0.25">
      <c r="A3266" t="str">
        <f>VLOOKUP($B3266,'Cushing Balance'!$C$2:$E$500,3,TRUE)</f>
        <v>252018</v>
      </c>
      <c r="B3266" s="2">
        <v>43277</v>
      </c>
      <c r="C3266" s="32"/>
      <c r="D3266" s="36">
        <f t="shared" si="588"/>
        <v>391.22794511111243</v>
      </c>
      <c r="E3266" s="28">
        <f t="shared" si="589"/>
        <v>145.03560794444496</v>
      </c>
      <c r="F3266" s="28">
        <f t="shared" si="590"/>
        <v>445.32513961111141</v>
      </c>
      <c r="G3266" s="28"/>
      <c r="H3266" s="28">
        <f t="shared" ref="H3266:R3266" si="626">AVERAGE(H3260:H3265)</f>
        <v>101.42290933333334</v>
      </c>
      <c r="I3266" s="28">
        <f t="shared" si="626"/>
        <v>24.825274190476179</v>
      </c>
      <c r="J3266" s="28">
        <f t="shared" si="626"/>
        <v>322.53056909523798</v>
      </c>
      <c r="K3266" s="28">
        <f t="shared" si="626"/>
        <v>129.53754890476191</v>
      </c>
      <c r="L3266" s="28">
        <f t="shared" si="626"/>
        <v>30.122654857142845</v>
      </c>
      <c r="M3266" s="28">
        <f t="shared" ref="M3266:M3329" si="627">AVERAGE(M3253:M3265)</f>
        <v>239.83181490104468</v>
      </c>
      <c r="N3266" s="28">
        <f t="shared" si="626"/>
        <v>85.052794000000048</v>
      </c>
      <c r="O3266" s="28">
        <f t="shared" si="626"/>
        <v>31.141945047619036</v>
      </c>
      <c r="P3266" s="28">
        <f t="shared" si="626"/>
        <v>181.08394114285716</v>
      </c>
      <c r="Q3266" s="28">
        <f t="shared" si="581"/>
        <v>9.2223439999999997</v>
      </c>
      <c r="R3266" s="28">
        <f t="shared" si="626"/>
        <v>16.509027666666668</v>
      </c>
      <c r="S3266" s="28"/>
      <c r="T3266" s="243">
        <f t="shared" si="619"/>
        <v>-24.119540416667036</v>
      </c>
      <c r="V3266" s="24">
        <f t="shared" si="556"/>
        <v>2152.8695158058081</v>
      </c>
      <c r="X3266" s="5">
        <f t="shared" si="563"/>
        <v>77.899999999999991</v>
      </c>
      <c r="Z3266" s="20">
        <f t="shared" si="557"/>
        <v>2230.7695158058082</v>
      </c>
      <c r="AA3266" s="59">
        <f t="shared" ref="AA3266:AA3329" si="628">B3266</f>
        <v>43277</v>
      </c>
      <c r="AB3266" s="36">
        <f t="shared" si="612"/>
        <v>134.59170364285708</v>
      </c>
      <c r="AC3266" s="28">
        <f t="shared" si="612"/>
        <v>319.0726849285715</v>
      </c>
      <c r="AD3266" s="28">
        <f t="shared" si="612"/>
        <v>433.96870060714303</v>
      </c>
      <c r="AE3266" s="28">
        <f t="shared" si="612"/>
        <v>572.87413932142852</v>
      </c>
      <c r="AF3266" s="28">
        <f t="shared" si="612"/>
        <v>213.72022203571419</v>
      </c>
      <c r="AG3266" s="28">
        <f t="shared" si="612"/>
        <v>0</v>
      </c>
      <c r="AH3266" s="28">
        <f t="shared" si="612"/>
        <v>141.33172853571429</v>
      </c>
      <c r="AI3266" s="28">
        <f t="shared" si="612"/>
        <v>0</v>
      </c>
      <c r="AJ3266" s="28">
        <f t="shared" si="603"/>
        <v>1.2235988498615622</v>
      </c>
      <c r="AK3266" s="28">
        <f t="shared" si="612"/>
        <v>0</v>
      </c>
      <c r="AL3266" s="28">
        <f t="shared" si="550"/>
        <v>52.630078499999946</v>
      </c>
      <c r="AM3266" s="28">
        <f t="shared" si="550"/>
        <v>192.98530203571408</v>
      </c>
      <c r="AQ3266" s="24">
        <f t="shared" si="560"/>
        <v>2062.3981584570042</v>
      </c>
      <c r="AS3266" s="47">
        <f t="shared" si="606"/>
        <v>305.55</v>
      </c>
      <c r="AU3266" s="20">
        <f t="shared" si="558"/>
        <v>2367.9481584570044</v>
      </c>
      <c r="AW3266" s="20">
        <f t="shared" ref="AW3266:AW3329" si="629">Z3266-AU3266+AY3266</f>
        <v>-137.17864265119624</v>
      </c>
    </row>
    <row r="3267" spans="1:49" x14ac:dyDescent="0.25">
      <c r="A3267" t="str">
        <f>VLOOKUP($B3267,'Cushing Balance'!$C$2:$E$500,3,TRUE)</f>
        <v>252018</v>
      </c>
      <c r="B3267" s="2">
        <v>43278</v>
      </c>
      <c r="C3267" s="32"/>
      <c r="D3267" s="36">
        <f t="shared" si="588"/>
        <v>391.2279451111076</v>
      </c>
      <c r="E3267" s="28">
        <f t="shared" si="589"/>
        <v>145.03560794444471</v>
      </c>
      <c r="F3267" s="28">
        <f t="shared" si="590"/>
        <v>445.32513961111204</v>
      </c>
      <c r="G3267" s="28"/>
      <c r="H3267" s="28">
        <f t="shared" ref="H3267:R3267" si="630">AVERAGE(H3261:H3266)</f>
        <v>101.42290933333334</v>
      </c>
      <c r="I3267" s="28">
        <f t="shared" si="630"/>
        <v>24.825274190476179</v>
      </c>
      <c r="J3267" s="28">
        <f t="shared" si="630"/>
        <v>322.53056909523798</v>
      </c>
      <c r="K3267" s="28">
        <f t="shared" si="630"/>
        <v>129.53754890476191</v>
      </c>
      <c r="L3267" s="28">
        <f t="shared" si="630"/>
        <v>30.122654857142845</v>
      </c>
      <c r="M3267" s="28">
        <f t="shared" si="627"/>
        <v>239.83181485134335</v>
      </c>
      <c r="N3267" s="28">
        <f t="shared" si="630"/>
        <v>85.052794000000048</v>
      </c>
      <c r="O3267" s="28">
        <f t="shared" si="630"/>
        <v>31.141945047619036</v>
      </c>
      <c r="P3267" s="28">
        <f t="shared" si="630"/>
        <v>181.08394114285716</v>
      </c>
      <c r="Q3267" s="28">
        <f t="shared" si="581"/>
        <v>9.2223439999999997</v>
      </c>
      <c r="R3267" s="28">
        <f t="shared" si="630"/>
        <v>16.509027666666668</v>
      </c>
      <c r="S3267" s="28"/>
      <c r="T3267" s="243">
        <f t="shared" si="619"/>
        <v>-24.119540416666617</v>
      </c>
      <c r="V3267" s="24">
        <f t="shared" si="556"/>
        <v>2152.8695157561024</v>
      </c>
      <c r="X3267" s="5">
        <f t="shared" si="563"/>
        <v>77.899999999999991</v>
      </c>
      <c r="Z3267" s="20">
        <f t="shared" si="557"/>
        <v>2230.7695157561025</v>
      </c>
      <c r="AA3267" s="59">
        <f t="shared" si="628"/>
        <v>43278</v>
      </c>
      <c r="AB3267" s="36">
        <f t="shared" si="612"/>
        <v>134.59170364285706</v>
      </c>
      <c r="AC3267" s="28">
        <f t="shared" si="612"/>
        <v>319.07268492857145</v>
      </c>
      <c r="AD3267" s="28">
        <f t="shared" si="612"/>
        <v>433.96870060714303</v>
      </c>
      <c r="AE3267" s="28">
        <f t="shared" si="612"/>
        <v>572.87413932142852</v>
      </c>
      <c r="AF3267" s="28">
        <f t="shared" si="612"/>
        <v>213.72022203571419</v>
      </c>
      <c r="AG3267" s="28">
        <f t="shared" si="612"/>
        <v>0</v>
      </c>
      <c r="AH3267" s="28">
        <f t="shared" si="612"/>
        <v>141.33172853571432</v>
      </c>
      <c r="AI3267" s="28">
        <f t="shared" si="612"/>
        <v>0</v>
      </c>
      <c r="AJ3267" s="28">
        <f t="shared" si="603"/>
        <v>1.2235988330915515</v>
      </c>
      <c r="AK3267" s="28">
        <f t="shared" si="612"/>
        <v>0</v>
      </c>
      <c r="AL3267" s="28">
        <f t="shared" si="550"/>
        <v>52.630078499999968</v>
      </c>
      <c r="AM3267" s="28">
        <f t="shared" si="550"/>
        <v>192.98530203571411</v>
      </c>
      <c r="AQ3267" s="24">
        <f t="shared" si="560"/>
        <v>2062.3981584402341</v>
      </c>
      <c r="AS3267" s="47">
        <f t="shared" si="606"/>
        <v>305.55</v>
      </c>
      <c r="AU3267" s="20">
        <f t="shared" si="558"/>
        <v>2367.9481584402342</v>
      </c>
      <c r="AW3267" s="20">
        <f t="shared" si="629"/>
        <v>-137.17864268413177</v>
      </c>
    </row>
    <row r="3268" spans="1:49" x14ac:dyDescent="0.25">
      <c r="A3268" t="str">
        <f>VLOOKUP($B3268,'Cushing Balance'!$C$2:$E$500,3,TRUE)</f>
        <v>252018</v>
      </c>
      <c r="B3268" s="2">
        <v>43279</v>
      </c>
      <c r="C3268" s="32"/>
      <c r="D3268" s="36">
        <f t="shared" si="588"/>
        <v>391.22794511110675</v>
      </c>
      <c r="E3268" s="28">
        <f t="shared" si="589"/>
        <v>145.03560794444442</v>
      </c>
      <c r="F3268" s="28">
        <f t="shared" si="590"/>
        <v>445.32513961111181</v>
      </c>
      <c r="G3268" s="28"/>
      <c r="H3268" s="28">
        <f t="shared" ref="H3268:R3268" si="631">AVERAGE(H3262:H3267)</f>
        <v>101.42290933333334</v>
      </c>
      <c r="I3268" s="28">
        <f t="shared" si="631"/>
        <v>24.825274190476179</v>
      </c>
      <c r="J3268" s="28">
        <f t="shared" si="631"/>
        <v>322.53056909523798</v>
      </c>
      <c r="K3268" s="28">
        <f t="shared" si="631"/>
        <v>129.53754890476191</v>
      </c>
      <c r="L3268" s="28">
        <f t="shared" si="631"/>
        <v>30.122654857142845</v>
      </c>
      <c r="M3268" s="28">
        <f t="shared" si="627"/>
        <v>239.83181480142179</v>
      </c>
      <c r="N3268" s="28">
        <f t="shared" si="631"/>
        <v>85.052794000000048</v>
      </c>
      <c r="O3268" s="28">
        <f t="shared" si="631"/>
        <v>31.141945047619036</v>
      </c>
      <c r="P3268" s="28">
        <f t="shared" si="631"/>
        <v>181.08394114285716</v>
      </c>
      <c r="Q3268" s="28">
        <f t="shared" si="581"/>
        <v>9.2223439999999997</v>
      </c>
      <c r="R3268" s="28">
        <f t="shared" si="631"/>
        <v>16.509027666666668</v>
      </c>
      <c r="S3268" s="28"/>
      <c r="T3268" s="243">
        <f t="shared" si="619"/>
        <v>-24.119540416666389</v>
      </c>
      <c r="V3268" s="24">
        <f t="shared" si="556"/>
        <v>2152.8695157061798</v>
      </c>
      <c r="X3268" s="5">
        <f t="shared" si="563"/>
        <v>77.899999999999991</v>
      </c>
      <c r="Z3268" s="20">
        <f t="shared" si="557"/>
        <v>2230.7695157061798</v>
      </c>
      <c r="AA3268" s="59">
        <f t="shared" si="628"/>
        <v>43279</v>
      </c>
      <c r="AB3268" s="36">
        <f t="shared" si="612"/>
        <v>134.59170364285703</v>
      </c>
      <c r="AC3268" s="28">
        <f t="shared" si="612"/>
        <v>319.07268492857145</v>
      </c>
      <c r="AD3268" s="28">
        <f t="shared" si="612"/>
        <v>433.96870060714309</v>
      </c>
      <c r="AE3268" s="28">
        <f t="shared" si="612"/>
        <v>572.87413932142852</v>
      </c>
      <c r="AF3268" s="28">
        <f t="shared" si="612"/>
        <v>213.72022203571422</v>
      </c>
      <c r="AG3268" s="28">
        <f t="shared" si="612"/>
        <v>0</v>
      </c>
      <c r="AH3268" s="28">
        <f t="shared" si="612"/>
        <v>141.33172853571429</v>
      </c>
      <c r="AI3268" s="28">
        <f t="shared" si="612"/>
        <v>0</v>
      </c>
      <c r="AJ3268" s="28">
        <f t="shared" si="603"/>
        <v>1.2235988186805391</v>
      </c>
      <c r="AK3268" s="28">
        <f t="shared" si="612"/>
        <v>0</v>
      </c>
      <c r="AL3268" s="28">
        <f t="shared" si="550"/>
        <v>52.630078500000003</v>
      </c>
      <c r="AM3268" s="28">
        <f t="shared" si="550"/>
        <v>192.98530203571408</v>
      </c>
      <c r="AQ3268" s="24">
        <f t="shared" si="560"/>
        <v>2062.3981584258236</v>
      </c>
      <c r="AS3268" s="47">
        <f t="shared" si="606"/>
        <v>305.55</v>
      </c>
      <c r="AU3268" s="20">
        <f t="shared" si="558"/>
        <v>2367.9481584258237</v>
      </c>
      <c r="AW3268" s="20">
        <f t="shared" si="629"/>
        <v>-137.1786427196439</v>
      </c>
    </row>
    <row r="3269" spans="1:49" x14ac:dyDescent="0.25">
      <c r="A3269" t="str">
        <f>VLOOKUP($B3269,'Cushing Balance'!$C$2:$E$500,3,TRUE)</f>
        <v>252018</v>
      </c>
      <c r="B3269" s="2">
        <v>43280</v>
      </c>
      <c r="C3269" s="32"/>
      <c r="D3269" s="36">
        <f t="shared" si="588"/>
        <v>391.22794511110891</v>
      </c>
      <c r="E3269" s="28">
        <f t="shared" si="589"/>
        <v>145.03560794444428</v>
      </c>
      <c r="F3269" s="28">
        <f t="shared" si="590"/>
        <v>445.32513961111113</v>
      </c>
      <c r="G3269" s="28"/>
      <c r="H3269" s="28">
        <f t="shared" ref="H3269:R3269" si="632">AVERAGE(H3263:H3268)</f>
        <v>101.42290933333334</v>
      </c>
      <c r="I3269" s="28">
        <f t="shared" si="632"/>
        <v>24.825274190476179</v>
      </c>
      <c r="J3269" s="28">
        <f t="shared" si="632"/>
        <v>322.53056909523798</v>
      </c>
      <c r="K3269" s="28">
        <f t="shared" si="632"/>
        <v>129.53754890476191</v>
      </c>
      <c r="L3269" s="28">
        <f t="shared" si="632"/>
        <v>30.122654857142845</v>
      </c>
      <c r="M3269" s="28">
        <f t="shared" si="627"/>
        <v>239.83181476515389</v>
      </c>
      <c r="N3269" s="28">
        <f t="shared" si="632"/>
        <v>85.052794000000048</v>
      </c>
      <c r="O3269" s="28">
        <f t="shared" si="632"/>
        <v>31.141945047619036</v>
      </c>
      <c r="P3269" s="28">
        <f t="shared" si="632"/>
        <v>181.08394114285716</v>
      </c>
      <c r="Q3269" s="28">
        <f t="shared" si="581"/>
        <v>9.2223439999999997</v>
      </c>
      <c r="R3269" s="28">
        <f t="shared" si="632"/>
        <v>16.509027666666668</v>
      </c>
      <c r="S3269" s="28"/>
      <c r="T3269" s="243">
        <f t="shared" si="619"/>
        <v>-24.119540416666421</v>
      </c>
      <c r="V3269" s="24">
        <f t="shared" si="556"/>
        <v>2152.8695156699127</v>
      </c>
      <c r="X3269" s="5">
        <f t="shared" si="563"/>
        <v>77.899999999999991</v>
      </c>
      <c r="Z3269" s="20">
        <f t="shared" si="557"/>
        <v>2230.7695156699128</v>
      </c>
      <c r="AA3269" s="59">
        <f t="shared" si="628"/>
        <v>43280</v>
      </c>
      <c r="AB3269" s="36">
        <f t="shared" ref="AB3269:AK3284" si="633">AVERAGE(AB3262:AB3268)</f>
        <v>134.59170364285703</v>
      </c>
      <c r="AC3269" s="28">
        <f t="shared" si="633"/>
        <v>319.07268492857145</v>
      </c>
      <c r="AD3269" s="28">
        <f t="shared" si="633"/>
        <v>433.96870060714309</v>
      </c>
      <c r="AE3269" s="28">
        <f t="shared" si="633"/>
        <v>572.87413932142852</v>
      </c>
      <c r="AF3269" s="28">
        <f t="shared" si="633"/>
        <v>213.72022203571422</v>
      </c>
      <c r="AG3269" s="28">
        <f t="shared" si="633"/>
        <v>0</v>
      </c>
      <c r="AH3269" s="28">
        <f t="shared" si="633"/>
        <v>141.33172853571426</v>
      </c>
      <c r="AI3269" s="28">
        <f t="shared" si="633"/>
        <v>0</v>
      </c>
      <c r="AJ3269" s="28">
        <f t="shared" si="603"/>
        <v>1.2235988092067305</v>
      </c>
      <c r="AK3269" s="28">
        <f t="shared" si="633"/>
        <v>0</v>
      </c>
      <c r="AL3269" s="28">
        <f t="shared" ref="AL3269:AM3332" si="634">AVERAGE(AL3262:AL3268)</f>
        <v>52.630078500000018</v>
      </c>
      <c r="AM3269" s="28">
        <f t="shared" si="634"/>
        <v>192.98530203571411</v>
      </c>
      <c r="AQ3269" s="24">
        <f t="shared" si="560"/>
        <v>2062.3981584163498</v>
      </c>
      <c r="AS3269" s="47">
        <f t="shared" si="606"/>
        <v>305.55</v>
      </c>
      <c r="AU3269" s="20">
        <f t="shared" si="558"/>
        <v>2367.94815841635</v>
      </c>
      <c r="AW3269" s="20">
        <f t="shared" si="629"/>
        <v>-137.17864274643716</v>
      </c>
    </row>
    <row r="3270" spans="1:49" x14ac:dyDescent="0.25">
      <c r="A3270" t="str">
        <f>VLOOKUP($B3270,'Cushing Balance'!$C$2:$E$500,3,TRUE)</f>
        <v>262018</v>
      </c>
      <c r="B3270" s="2">
        <v>43281</v>
      </c>
      <c r="C3270" s="32"/>
      <c r="D3270" s="36">
        <f t="shared" si="588"/>
        <v>391.22794511111152</v>
      </c>
      <c r="E3270" s="28">
        <f t="shared" si="589"/>
        <v>145.03560794444434</v>
      </c>
      <c r="F3270" s="28">
        <f t="shared" si="590"/>
        <v>445.32513961111067</v>
      </c>
      <c r="G3270" s="28"/>
      <c r="H3270" s="28">
        <f t="shared" ref="H3270:R3270" si="635">AVERAGE(H3264:H3269)</f>
        <v>101.42290933333334</v>
      </c>
      <c r="I3270" s="28">
        <f t="shared" si="635"/>
        <v>24.825274190476183</v>
      </c>
      <c r="J3270" s="28">
        <f t="shared" si="635"/>
        <v>322.53056909523798</v>
      </c>
      <c r="K3270" s="28">
        <f t="shared" si="635"/>
        <v>129.53754890476191</v>
      </c>
      <c r="L3270" s="28">
        <f t="shared" si="635"/>
        <v>30.122654857142845</v>
      </c>
      <c r="M3270" s="28">
        <f t="shared" si="627"/>
        <v>239.83181474877466</v>
      </c>
      <c r="N3270" s="28">
        <f t="shared" si="635"/>
        <v>85.052794000000048</v>
      </c>
      <c r="O3270" s="28">
        <f t="shared" si="635"/>
        <v>31.141945047619036</v>
      </c>
      <c r="P3270" s="28">
        <f t="shared" si="635"/>
        <v>181.08394114285716</v>
      </c>
      <c r="Q3270" s="28">
        <f t="shared" si="581"/>
        <v>9.2223439999999997</v>
      </c>
      <c r="R3270" s="28">
        <f t="shared" si="635"/>
        <v>16.509027666666668</v>
      </c>
      <c r="S3270" s="28"/>
      <c r="T3270" s="243">
        <f t="shared" si="619"/>
        <v>-24.119540416666592</v>
      </c>
      <c r="V3270" s="24">
        <f t="shared" si="556"/>
        <v>2152.8695156535355</v>
      </c>
      <c r="X3270" s="5">
        <f t="shared" si="563"/>
        <v>77.899999999999991</v>
      </c>
      <c r="Z3270" s="20">
        <f t="shared" si="557"/>
        <v>2230.7695156535356</v>
      </c>
      <c r="AA3270" s="59">
        <f t="shared" si="628"/>
        <v>43281</v>
      </c>
      <c r="AB3270" s="36">
        <f t="shared" si="633"/>
        <v>134.59170364285706</v>
      </c>
      <c r="AC3270" s="28">
        <f t="shared" si="633"/>
        <v>319.07268492857145</v>
      </c>
      <c r="AD3270" s="28">
        <f t="shared" si="633"/>
        <v>433.96870060714309</v>
      </c>
      <c r="AE3270" s="28">
        <f t="shared" si="633"/>
        <v>572.87413932142852</v>
      </c>
      <c r="AF3270" s="28">
        <f t="shared" si="633"/>
        <v>213.72022203571422</v>
      </c>
      <c r="AG3270" s="28">
        <f t="shared" si="633"/>
        <v>0</v>
      </c>
      <c r="AH3270" s="28">
        <f t="shared" si="633"/>
        <v>141.33172853571426</v>
      </c>
      <c r="AI3270" s="28">
        <f t="shared" si="633"/>
        <v>0</v>
      </c>
      <c r="AJ3270" s="28">
        <f t="shared" si="603"/>
        <v>1.2235988054430396</v>
      </c>
      <c r="AK3270" s="28">
        <f t="shared" si="633"/>
        <v>0</v>
      </c>
      <c r="AL3270" s="28">
        <f t="shared" si="634"/>
        <v>52.630078500000003</v>
      </c>
      <c r="AM3270" s="28">
        <f t="shared" si="634"/>
        <v>192.98530203571408</v>
      </c>
      <c r="AQ3270" s="24">
        <f t="shared" si="560"/>
        <v>2062.3981584125859</v>
      </c>
      <c r="AS3270" s="47">
        <f t="shared" si="606"/>
        <v>305.55</v>
      </c>
      <c r="AU3270" s="20">
        <f t="shared" si="558"/>
        <v>2367.9481584125861</v>
      </c>
      <c r="AW3270" s="20">
        <f t="shared" si="629"/>
        <v>-137.17864275905049</v>
      </c>
    </row>
    <row r="3271" spans="1:49" x14ac:dyDescent="0.25">
      <c r="A3271" t="str">
        <f>VLOOKUP($B3271,'Cushing Balance'!$C$2:$E$500,3,TRUE)</f>
        <v>262018</v>
      </c>
      <c r="B3271" s="2">
        <v>43282</v>
      </c>
      <c r="C3271" s="32"/>
      <c r="D3271" s="36">
        <f t="shared" si="588"/>
        <v>391.22794511111289</v>
      </c>
      <c r="E3271" s="28">
        <f t="shared" si="589"/>
        <v>145.03560794444445</v>
      </c>
      <c r="F3271" s="28">
        <f t="shared" si="590"/>
        <v>445.32513961111056</v>
      </c>
      <c r="G3271" s="28"/>
      <c r="H3271" s="28">
        <f t="shared" ref="H3271:R3271" si="636">AVERAGE(H3265:H3270)</f>
        <v>101.42290933333334</v>
      </c>
      <c r="I3271" s="28">
        <f t="shared" si="636"/>
        <v>24.825274190476179</v>
      </c>
      <c r="J3271" s="28">
        <f t="shared" si="636"/>
        <v>322.53056909523798</v>
      </c>
      <c r="K3271" s="28">
        <f t="shared" si="636"/>
        <v>129.53754890476191</v>
      </c>
      <c r="L3271" s="28">
        <f t="shared" si="636"/>
        <v>30.122654857142845</v>
      </c>
      <c r="M3271" s="28">
        <f t="shared" si="627"/>
        <v>239.83181475138375</v>
      </c>
      <c r="N3271" s="28">
        <f t="shared" si="636"/>
        <v>85.052794000000048</v>
      </c>
      <c r="O3271" s="28">
        <f t="shared" si="636"/>
        <v>31.141945047619036</v>
      </c>
      <c r="P3271" s="28">
        <f t="shared" si="636"/>
        <v>181.08394114285716</v>
      </c>
      <c r="Q3271" s="28">
        <f t="shared" si="581"/>
        <v>9.2223439999999997</v>
      </c>
      <c r="R3271" s="28">
        <f t="shared" si="636"/>
        <v>16.509027666666668</v>
      </c>
      <c r="S3271" s="28"/>
      <c r="T3271" s="243">
        <f t="shared" si="619"/>
        <v>-24.119540416666741</v>
      </c>
      <c r="V3271" s="24">
        <f t="shared" si="556"/>
        <v>2152.8695156561466</v>
      </c>
      <c r="X3271" s="5">
        <f t="shared" si="563"/>
        <v>77.899999999999991</v>
      </c>
      <c r="Z3271" s="20">
        <f t="shared" si="557"/>
        <v>2230.7695156561467</v>
      </c>
      <c r="AA3271" s="59">
        <f t="shared" si="628"/>
        <v>43282</v>
      </c>
      <c r="AB3271" s="36">
        <f t="shared" si="633"/>
        <v>134.59170364285706</v>
      </c>
      <c r="AC3271" s="28">
        <f t="shared" si="633"/>
        <v>319.0726849285715</v>
      </c>
      <c r="AD3271" s="28">
        <f t="shared" si="633"/>
        <v>433.96870060714309</v>
      </c>
      <c r="AE3271" s="28">
        <f t="shared" si="633"/>
        <v>572.87413932142852</v>
      </c>
      <c r="AF3271" s="28">
        <f t="shared" si="633"/>
        <v>213.72022203571419</v>
      </c>
      <c r="AG3271" s="28">
        <f t="shared" si="633"/>
        <v>0</v>
      </c>
      <c r="AH3271" s="28">
        <f t="shared" si="633"/>
        <v>141.33172853571429</v>
      </c>
      <c r="AI3271" s="28">
        <f t="shared" si="633"/>
        <v>0</v>
      </c>
      <c r="AJ3271" s="28">
        <f t="shared" si="603"/>
        <v>1.2235988067272341</v>
      </c>
      <c r="AK3271" s="28">
        <f t="shared" si="633"/>
        <v>0</v>
      </c>
      <c r="AL3271" s="28">
        <f t="shared" si="634"/>
        <v>52.630078499999989</v>
      </c>
      <c r="AM3271" s="28">
        <f t="shared" si="634"/>
        <v>192.98530203571408</v>
      </c>
      <c r="AQ3271" s="24">
        <f t="shared" si="560"/>
        <v>2062.3981584138701</v>
      </c>
      <c r="AS3271" s="47">
        <f t="shared" si="606"/>
        <v>305.55</v>
      </c>
      <c r="AU3271" s="20">
        <f t="shared" si="558"/>
        <v>2367.9481584138703</v>
      </c>
      <c r="AW3271" s="20">
        <f t="shared" si="629"/>
        <v>-137.17864275772354</v>
      </c>
    </row>
    <row r="3272" spans="1:49" x14ac:dyDescent="0.25">
      <c r="A3272" t="str">
        <f>VLOOKUP($B3272,'Cushing Balance'!$C$2:$E$500,3,TRUE)</f>
        <v>262018</v>
      </c>
      <c r="B3272" s="2">
        <v>43283</v>
      </c>
      <c r="C3272" s="32"/>
      <c r="D3272" s="36">
        <f t="shared" si="588"/>
        <v>391.2279451111126</v>
      </c>
      <c r="E3272" s="28">
        <f t="shared" si="589"/>
        <v>145.03560794444456</v>
      </c>
      <c r="F3272" s="28">
        <f t="shared" si="590"/>
        <v>445.32513961111073</v>
      </c>
      <c r="G3272" s="28"/>
      <c r="H3272" s="28">
        <f t="shared" ref="H3272:R3272" si="637">AVERAGE(H3266:H3271)</f>
        <v>101.42290933333334</v>
      </c>
      <c r="I3272" s="28">
        <f t="shared" si="637"/>
        <v>24.825274190476179</v>
      </c>
      <c r="J3272" s="28">
        <f t="shared" si="637"/>
        <v>322.53056909523798</v>
      </c>
      <c r="K3272" s="28">
        <f t="shared" si="637"/>
        <v>129.53754890476191</v>
      </c>
      <c r="L3272" s="28">
        <f t="shared" si="637"/>
        <v>30.122654857142845</v>
      </c>
      <c r="M3272" s="28">
        <f t="shared" si="627"/>
        <v>239.83181476723661</v>
      </c>
      <c r="N3272" s="28">
        <f t="shared" si="637"/>
        <v>85.052794000000048</v>
      </c>
      <c r="O3272" s="28">
        <f t="shared" si="637"/>
        <v>31.141945047619036</v>
      </c>
      <c r="P3272" s="28">
        <f t="shared" si="637"/>
        <v>181.08394114285716</v>
      </c>
      <c r="Q3272" s="28">
        <f t="shared" si="581"/>
        <v>9.2223439999999997</v>
      </c>
      <c r="R3272" s="28">
        <f t="shared" si="637"/>
        <v>16.509027666666668</v>
      </c>
      <c r="S3272" s="28"/>
      <c r="T3272" s="243">
        <f t="shared" si="619"/>
        <v>-24.119540416666787</v>
      </c>
      <c r="V3272" s="24">
        <f t="shared" si="556"/>
        <v>2152.8695156719991</v>
      </c>
      <c r="X3272" s="5">
        <f t="shared" si="563"/>
        <v>77.899999999999991</v>
      </c>
      <c r="Z3272" s="20">
        <f t="shared" si="557"/>
        <v>2230.7695156719992</v>
      </c>
      <c r="AA3272" s="59">
        <f t="shared" si="628"/>
        <v>43283</v>
      </c>
      <c r="AB3272" s="36">
        <f t="shared" si="633"/>
        <v>134.59170364285706</v>
      </c>
      <c r="AC3272" s="28">
        <f t="shared" si="633"/>
        <v>319.0726849285715</v>
      </c>
      <c r="AD3272" s="28">
        <f t="shared" si="633"/>
        <v>433.96870060714309</v>
      </c>
      <c r="AE3272" s="28">
        <f t="shared" si="633"/>
        <v>572.87413932142852</v>
      </c>
      <c r="AF3272" s="28">
        <f t="shared" si="633"/>
        <v>213.72022203571419</v>
      </c>
      <c r="AG3272" s="28">
        <f t="shared" si="633"/>
        <v>0</v>
      </c>
      <c r="AH3272" s="28">
        <f t="shared" si="633"/>
        <v>141.33172853571429</v>
      </c>
      <c r="AI3272" s="28">
        <f t="shared" si="633"/>
        <v>0</v>
      </c>
      <c r="AJ3272" s="28">
        <f t="shared" si="603"/>
        <v>1.2235988115391079</v>
      </c>
      <c r="AK3272" s="28">
        <f t="shared" si="633"/>
        <v>0</v>
      </c>
      <c r="AL3272" s="28">
        <f t="shared" si="634"/>
        <v>52.630078499999982</v>
      </c>
      <c r="AM3272" s="28">
        <f t="shared" si="634"/>
        <v>192.98530203571408</v>
      </c>
      <c r="AQ3272" s="24">
        <f t="shared" si="560"/>
        <v>2062.3981584186822</v>
      </c>
      <c r="AS3272" s="47">
        <f t="shared" si="606"/>
        <v>305.55</v>
      </c>
      <c r="AU3272" s="20">
        <f t="shared" si="558"/>
        <v>2367.9481584186824</v>
      </c>
      <c r="AW3272" s="20">
        <f t="shared" si="629"/>
        <v>-137.17864274668318</v>
      </c>
    </row>
    <row r="3273" spans="1:49" x14ac:dyDescent="0.25">
      <c r="A3273" t="str">
        <f>VLOOKUP($B3273,'Cushing Balance'!$C$2:$E$500,3,TRUE)</f>
        <v>262018</v>
      </c>
      <c r="B3273" s="2">
        <v>43284</v>
      </c>
      <c r="C3273" s="32"/>
      <c r="D3273" s="36">
        <f t="shared" si="588"/>
        <v>391.22794511111147</v>
      </c>
      <c r="E3273" s="28">
        <f t="shared" si="589"/>
        <v>145.03560794444456</v>
      </c>
      <c r="F3273" s="28">
        <f t="shared" si="590"/>
        <v>445.32513961111107</v>
      </c>
      <c r="G3273" s="28"/>
      <c r="H3273" s="28">
        <f t="shared" ref="H3273:R3273" si="638">AVERAGE(H3267:H3272)</f>
        <v>101.42290933333334</v>
      </c>
      <c r="I3273" s="28">
        <f t="shared" si="638"/>
        <v>24.825274190476179</v>
      </c>
      <c r="J3273" s="28">
        <f t="shared" si="638"/>
        <v>322.53056909523798</v>
      </c>
      <c r="K3273" s="28">
        <f t="shared" si="638"/>
        <v>129.53754890476191</v>
      </c>
      <c r="L3273" s="28">
        <f t="shared" si="638"/>
        <v>30.122654857142845</v>
      </c>
      <c r="M3273" s="28">
        <f t="shared" si="627"/>
        <v>239.83181478854175</v>
      </c>
      <c r="N3273" s="28">
        <f t="shared" si="638"/>
        <v>85.052794000000048</v>
      </c>
      <c r="O3273" s="28">
        <f t="shared" si="638"/>
        <v>31.141945047619036</v>
      </c>
      <c r="P3273" s="28">
        <f t="shared" si="638"/>
        <v>181.08394114285716</v>
      </c>
      <c r="Q3273" s="28">
        <f t="shared" si="581"/>
        <v>9.2223439999999997</v>
      </c>
      <c r="R3273" s="28">
        <f t="shared" si="638"/>
        <v>16.509027666666668</v>
      </c>
      <c r="S3273" s="28"/>
      <c r="T3273" s="243">
        <f t="shared" si="619"/>
        <v>-24.119540416666741</v>
      </c>
      <c r="V3273" s="24">
        <f t="shared" si="556"/>
        <v>2152.8695156933036</v>
      </c>
      <c r="X3273" s="5">
        <f t="shared" si="563"/>
        <v>77.899999999999991</v>
      </c>
      <c r="Z3273" s="20">
        <f t="shared" si="557"/>
        <v>2230.7695156933037</v>
      </c>
      <c r="AA3273" s="59">
        <f t="shared" si="628"/>
        <v>43284</v>
      </c>
      <c r="AB3273" s="36">
        <f t="shared" si="633"/>
        <v>134.59170364285706</v>
      </c>
      <c r="AC3273" s="28">
        <f t="shared" si="633"/>
        <v>319.0726849285715</v>
      </c>
      <c r="AD3273" s="28">
        <f t="shared" si="633"/>
        <v>433.96870060714309</v>
      </c>
      <c r="AE3273" s="28">
        <f t="shared" si="633"/>
        <v>572.87413932142852</v>
      </c>
      <c r="AF3273" s="28">
        <f t="shared" si="633"/>
        <v>213.72022203571419</v>
      </c>
      <c r="AG3273" s="28">
        <f t="shared" si="633"/>
        <v>0</v>
      </c>
      <c r="AH3273" s="28">
        <f t="shared" si="633"/>
        <v>141.33172853571432</v>
      </c>
      <c r="AI3273" s="28">
        <f t="shared" si="633"/>
        <v>0</v>
      </c>
      <c r="AJ3273" s="28">
        <f t="shared" si="603"/>
        <v>1.2235988180421817</v>
      </c>
      <c r="AK3273" s="28">
        <f t="shared" si="633"/>
        <v>0</v>
      </c>
      <c r="AL3273" s="28">
        <f t="shared" si="634"/>
        <v>52.630078499999982</v>
      </c>
      <c r="AM3273" s="28">
        <f t="shared" si="634"/>
        <v>192.98530203571408</v>
      </c>
      <c r="AQ3273" s="24">
        <f t="shared" si="560"/>
        <v>2062.3981584251851</v>
      </c>
      <c r="AS3273" s="47">
        <f t="shared" si="606"/>
        <v>305.55</v>
      </c>
      <c r="AU3273" s="20">
        <f t="shared" si="558"/>
        <v>2367.9481584251853</v>
      </c>
      <c r="AW3273" s="20">
        <f t="shared" si="629"/>
        <v>-137.17864273188161</v>
      </c>
    </row>
    <row r="3274" spans="1:49" x14ac:dyDescent="0.25">
      <c r="A3274" t="str">
        <f>VLOOKUP($B3274,'Cushing Balance'!$C$2:$E$500,3,TRUE)</f>
        <v>262018</v>
      </c>
      <c r="B3274" s="2">
        <v>43285</v>
      </c>
      <c r="C3274" s="32"/>
      <c r="D3274" s="36">
        <f t="shared" si="588"/>
        <v>391.22794511111056</v>
      </c>
      <c r="E3274" s="28">
        <f t="shared" si="589"/>
        <v>145.03560794444456</v>
      </c>
      <c r="F3274" s="28">
        <f t="shared" si="590"/>
        <v>445.32513961111118</v>
      </c>
      <c r="G3274" s="28"/>
      <c r="H3274" s="28">
        <f t="shared" ref="H3274:R3274" si="639">AVERAGE(H3268:H3273)</f>
        <v>101.42290933333334</v>
      </c>
      <c r="I3274" s="28">
        <f t="shared" si="639"/>
        <v>24.825274190476179</v>
      </c>
      <c r="J3274" s="28">
        <f t="shared" si="639"/>
        <v>322.53056909523798</v>
      </c>
      <c r="K3274" s="28">
        <f t="shared" si="639"/>
        <v>129.53754890476191</v>
      </c>
      <c r="L3274" s="28">
        <f t="shared" si="639"/>
        <v>30.122654857142845</v>
      </c>
      <c r="M3274" s="28">
        <f t="shared" si="627"/>
        <v>239.83181480803412</v>
      </c>
      <c r="N3274" s="28">
        <f t="shared" si="639"/>
        <v>85.052794000000048</v>
      </c>
      <c r="O3274" s="28">
        <f t="shared" si="639"/>
        <v>31.141945047619036</v>
      </c>
      <c r="P3274" s="28">
        <f t="shared" si="639"/>
        <v>181.08394114285716</v>
      </c>
      <c r="Q3274" s="28">
        <f t="shared" si="581"/>
        <v>9.2223439999999997</v>
      </c>
      <c r="R3274" s="28">
        <f t="shared" si="639"/>
        <v>16.509027666666668</v>
      </c>
      <c r="S3274" s="28"/>
      <c r="T3274" s="243">
        <f t="shared" si="619"/>
        <v>-24.119540416666666</v>
      </c>
      <c r="V3274" s="24">
        <f t="shared" ref="V3274:V3337" si="640">SUM(D3274:R3274)</f>
        <v>2152.869515712795</v>
      </c>
      <c r="X3274" s="5">
        <f t="shared" si="563"/>
        <v>77.899999999999991</v>
      </c>
      <c r="Z3274" s="20">
        <f t="shared" ref="Z3274:Z3337" si="641">X3274+V3274</f>
        <v>2230.7695157127951</v>
      </c>
      <c r="AA3274" s="59">
        <f t="shared" si="628"/>
        <v>43285</v>
      </c>
      <c r="AB3274" s="36">
        <f t="shared" si="633"/>
        <v>134.59170364285706</v>
      </c>
      <c r="AC3274" s="28">
        <f t="shared" si="633"/>
        <v>319.0726849285715</v>
      </c>
      <c r="AD3274" s="28">
        <f t="shared" si="633"/>
        <v>433.96870060714309</v>
      </c>
      <c r="AE3274" s="28">
        <f t="shared" si="633"/>
        <v>572.87413932142852</v>
      </c>
      <c r="AF3274" s="28">
        <f t="shared" si="633"/>
        <v>213.72022203571419</v>
      </c>
      <c r="AG3274" s="28">
        <f t="shared" si="633"/>
        <v>0</v>
      </c>
      <c r="AH3274" s="28">
        <f t="shared" si="633"/>
        <v>141.33172853571429</v>
      </c>
      <c r="AI3274" s="28">
        <f t="shared" si="633"/>
        <v>0</v>
      </c>
      <c r="AJ3274" s="28">
        <f t="shared" si="603"/>
        <v>1.2235988245021301</v>
      </c>
      <c r="AK3274" s="28">
        <f t="shared" si="633"/>
        <v>0</v>
      </c>
      <c r="AL3274" s="28">
        <f t="shared" si="634"/>
        <v>52.630078499999982</v>
      </c>
      <c r="AM3274" s="28">
        <f t="shared" si="634"/>
        <v>192.98530203571408</v>
      </c>
      <c r="AQ3274" s="24">
        <f t="shared" si="560"/>
        <v>2062.3981584316452</v>
      </c>
      <c r="AS3274" s="47">
        <f t="shared" si="606"/>
        <v>305.55</v>
      </c>
      <c r="AU3274" s="20">
        <f t="shared" ref="AU3274:AU3337" si="642">AS3274+AQ3274</f>
        <v>2367.9481584316454</v>
      </c>
      <c r="AW3274" s="20">
        <f t="shared" si="629"/>
        <v>-137.17864271885037</v>
      </c>
    </row>
    <row r="3275" spans="1:49" x14ac:dyDescent="0.25">
      <c r="A3275" t="str">
        <f>VLOOKUP($B3275,'Cushing Balance'!$C$2:$E$500,3,TRUE)</f>
        <v>262018</v>
      </c>
      <c r="B3275" s="2">
        <v>43286</v>
      </c>
      <c r="C3275" s="32"/>
      <c r="D3275" s="36">
        <f t="shared" si="588"/>
        <v>391.22794511111033</v>
      </c>
      <c r="E3275" s="28">
        <f t="shared" si="589"/>
        <v>145.03560794444451</v>
      </c>
      <c r="F3275" s="28">
        <f t="shared" si="590"/>
        <v>445.32513961111118</v>
      </c>
      <c r="G3275" s="28"/>
      <c r="H3275" s="28">
        <f t="shared" ref="H3275:R3275" si="643">AVERAGE(H3269:H3274)</f>
        <v>101.42290933333334</v>
      </c>
      <c r="I3275" s="28">
        <f t="shared" si="643"/>
        <v>24.825274190476179</v>
      </c>
      <c r="J3275" s="28">
        <f t="shared" si="643"/>
        <v>322.53056909523798</v>
      </c>
      <c r="K3275" s="28">
        <f t="shared" si="643"/>
        <v>129.53754890476191</v>
      </c>
      <c r="L3275" s="28">
        <f t="shared" si="643"/>
        <v>30.122654857142845</v>
      </c>
      <c r="M3275" s="28">
        <f t="shared" si="627"/>
        <v>239.83181482080639</v>
      </c>
      <c r="N3275" s="28">
        <f t="shared" si="643"/>
        <v>85.052794000000048</v>
      </c>
      <c r="O3275" s="28">
        <f t="shared" si="643"/>
        <v>31.141945047619036</v>
      </c>
      <c r="P3275" s="28">
        <f t="shared" si="643"/>
        <v>181.08394114285716</v>
      </c>
      <c r="Q3275" s="28">
        <f t="shared" si="581"/>
        <v>9.2223439999999997</v>
      </c>
      <c r="R3275" s="28">
        <f t="shared" si="643"/>
        <v>16.509027666666668</v>
      </c>
      <c r="S3275" s="28"/>
      <c r="T3275" s="243">
        <f t="shared" si="619"/>
        <v>-24.11954041666662</v>
      </c>
      <c r="V3275" s="24">
        <f t="shared" si="640"/>
        <v>2152.869515725567</v>
      </c>
      <c r="X3275" s="5">
        <f t="shared" si="563"/>
        <v>77.899999999999991</v>
      </c>
      <c r="Z3275" s="20">
        <f t="shared" si="641"/>
        <v>2230.7695157255671</v>
      </c>
      <c r="AA3275" s="59">
        <f t="shared" si="628"/>
        <v>43286</v>
      </c>
      <c r="AB3275" s="36">
        <f t="shared" si="633"/>
        <v>134.59170364285706</v>
      </c>
      <c r="AC3275" s="28">
        <f t="shared" si="633"/>
        <v>319.0726849285715</v>
      </c>
      <c r="AD3275" s="28">
        <f t="shared" si="633"/>
        <v>433.96870060714309</v>
      </c>
      <c r="AE3275" s="28">
        <f t="shared" si="633"/>
        <v>572.87413932142852</v>
      </c>
      <c r="AF3275" s="28">
        <f t="shared" si="633"/>
        <v>213.72022203571422</v>
      </c>
      <c r="AG3275" s="28">
        <f t="shared" si="633"/>
        <v>0</v>
      </c>
      <c r="AH3275" s="28">
        <f t="shared" si="633"/>
        <v>141.33172853571429</v>
      </c>
      <c r="AI3275" s="28">
        <f t="shared" si="633"/>
        <v>0</v>
      </c>
      <c r="AJ3275" s="28">
        <f t="shared" si="603"/>
        <v>1.2235988295857603</v>
      </c>
      <c r="AK3275" s="28">
        <f t="shared" si="633"/>
        <v>0</v>
      </c>
      <c r="AL3275" s="28">
        <f t="shared" si="634"/>
        <v>52.630078499999989</v>
      </c>
      <c r="AM3275" s="28">
        <f t="shared" si="634"/>
        <v>192.98530203571408</v>
      </c>
      <c r="AQ3275" s="24">
        <f t="shared" ref="AQ3275:AQ3338" si="644">SUM(AB3275:AO3275)</f>
        <v>2062.3981584367284</v>
      </c>
      <c r="AS3275" s="47">
        <f t="shared" si="606"/>
        <v>305.55</v>
      </c>
      <c r="AU3275" s="20">
        <f t="shared" si="642"/>
        <v>2367.9481584367286</v>
      </c>
      <c r="AW3275" s="20">
        <f t="shared" si="629"/>
        <v>-137.1786427111615</v>
      </c>
    </row>
    <row r="3276" spans="1:49" x14ac:dyDescent="0.25">
      <c r="A3276" t="str">
        <f>VLOOKUP($B3276,'Cushing Balance'!$C$2:$E$500,3,TRUE)</f>
        <v>262018</v>
      </c>
      <c r="B3276" s="2">
        <v>43287</v>
      </c>
      <c r="C3276" s="32"/>
      <c r="D3276" s="36">
        <f t="shared" si="588"/>
        <v>391.22794511111061</v>
      </c>
      <c r="E3276" s="28">
        <f t="shared" si="589"/>
        <v>145.03560794444445</v>
      </c>
      <c r="F3276" s="28">
        <f t="shared" si="590"/>
        <v>445.32513961111107</v>
      </c>
      <c r="G3276" s="28"/>
      <c r="H3276" s="28">
        <f t="shared" ref="H3276:R3276" si="645">AVERAGE(H3270:H3275)</f>
        <v>101.42290933333334</v>
      </c>
      <c r="I3276" s="28">
        <f t="shared" si="645"/>
        <v>24.825274190476179</v>
      </c>
      <c r="J3276" s="28">
        <f t="shared" si="645"/>
        <v>322.53056909523798</v>
      </c>
      <c r="K3276" s="28">
        <f t="shared" si="645"/>
        <v>129.53754890476191</v>
      </c>
      <c r="L3276" s="28">
        <f t="shared" si="645"/>
        <v>30.122654857142845</v>
      </c>
      <c r="M3276" s="28">
        <f t="shared" si="627"/>
        <v>239.83181482506259</v>
      </c>
      <c r="N3276" s="28">
        <f t="shared" si="645"/>
        <v>85.052794000000048</v>
      </c>
      <c r="O3276" s="28">
        <f t="shared" si="645"/>
        <v>31.141945047619036</v>
      </c>
      <c r="P3276" s="28">
        <f t="shared" si="645"/>
        <v>181.08394114285716</v>
      </c>
      <c r="Q3276" s="28">
        <f t="shared" si="581"/>
        <v>9.2223439999999997</v>
      </c>
      <c r="R3276" s="28">
        <f t="shared" si="645"/>
        <v>16.509027666666668</v>
      </c>
      <c r="S3276" s="28"/>
      <c r="T3276" s="243">
        <f t="shared" si="619"/>
        <v>-24.11954041666662</v>
      </c>
      <c r="V3276" s="24">
        <f t="shared" si="640"/>
        <v>2152.8695157298234</v>
      </c>
      <c r="X3276" s="5">
        <f t="shared" si="563"/>
        <v>77.899999999999991</v>
      </c>
      <c r="Z3276" s="20">
        <f t="shared" si="641"/>
        <v>2230.7695157298235</v>
      </c>
      <c r="AA3276" s="59">
        <f t="shared" si="628"/>
        <v>43287</v>
      </c>
      <c r="AB3276" s="36">
        <f t="shared" si="633"/>
        <v>134.59170364285706</v>
      </c>
      <c r="AC3276" s="28">
        <f t="shared" si="633"/>
        <v>319.0726849285715</v>
      </c>
      <c r="AD3276" s="28">
        <f t="shared" si="633"/>
        <v>433.96870060714309</v>
      </c>
      <c r="AE3276" s="28">
        <f t="shared" si="633"/>
        <v>572.87413932142852</v>
      </c>
      <c r="AF3276" s="28">
        <f t="shared" si="633"/>
        <v>213.72022203571419</v>
      </c>
      <c r="AG3276" s="28">
        <f t="shared" si="633"/>
        <v>0</v>
      </c>
      <c r="AH3276" s="28">
        <f t="shared" si="633"/>
        <v>141.33172853571429</v>
      </c>
      <c r="AI3276" s="28">
        <f t="shared" si="633"/>
        <v>0</v>
      </c>
      <c r="AJ3276" s="28">
        <f t="shared" si="603"/>
        <v>1.223598832532911</v>
      </c>
      <c r="AK3276" s="28">
        <f t="shared" si="633"/>
        <v>0</v>
      </c>
      <c r="AL3276" s="28">
        <f t="shared" si="634"/>
        <v>52.630078499999982</v>
      </c>
      <c r="AM3276" s="28">
        <f t="shared" si="634"/>
        <v>192.98530203571408</v>
      </c>
      <c r="AQ3276" s="24">
        <f t="shared" si="644"/>
        <v>2062.3981584396756</v>
      </c>
      <c r="AS3276" s="47">
        <f t="shared" si="606"/>
        <v>305.55</v>
      </c>
      <c r="AU3276" s="20">
        <f t="shared" si="642"/>
        <v>2367.9481584396758</v>
      </c>
      <c r="AW3276" s="20">
        <f t="shared" si="629"/>
        <v>-137.17864270985228</v>
      </c>
    </row>
    <row r="3277" spans="1:49" x14ac:dyDescent="0.25">
      <c r="A3277" t="str">
        <f>VLOOKUP($B3277,'Cushing Balance'!$C$2:$E$500,3,TRUE)</f>
        <v>272018</v>
      </c>
      <c r="B3277" s="2">
        <v>43288</v>
      </c>
      <c r="C3277" s="32"/>
      <c r="D3277" s="36">
        <f t="shared" si="588"/>
        <v>391.22794511111113</v>
      </c>
      <c r="E3277" s="28">
        <f t="shared" si="589"/>
        <v>145.03560794444445</v>
      </c>
      <c r="F3277" s="28">
        <f t="shared" si="590"/>
        <v>445.32513961111096</v>
      </c>
      <c r="G3277" s="28"/>
      <c r="H3277" s="28">
        <f t="shared" ref="H3277:R3277" si="646">AVERAGE(H3271:H3276)</f>
        <v>101.42290933333334</v>
      </c>
      <c r="I3277" s="28">
        <f t="shared" si="646"/>
        <v>24.825274190476179</v>
      </c>
      <c r="J3277" s="28">
        <f t="shared" si="646"/>
        <v>322.53056909523798</v>
      </c>
      <c r="K3277" s="28">
        <f t="shared" si="646"/>
        <v>129.53754890476191</v>
      </c>
      <c r="L3277" s="28">
        <f t="shared" si="646"/>
        <v>30.122654857142845</v>
      </c>
      <c r="M3277" s="28">
        <f t="shared" si="627"/>
        <v>239.83181482184088</v>
      </c>
      <c r="N3277" s="28">
        <f t="shared" si="646"/>
        <v>85.052794000000048</v>
      </c>
      <c r="O3277" s="28">
        <f t="shared" si="646"/>
        <v>31.141945047619036</v>
      </c>
      <c r="P3277" s="28">
        <f t="shared" si="646"/>
        <v>181.08394114285716</v>
      </c>
      <c r="Q3277" s="28">
        <f t="shared" si="581"/>
        <v>9.2223439999999997</v>
      </c>
      <c r="R3277" s="28">
        <f t="shared" si="646"/>
        <v>16.509027666666668</v>
      </c>
      <c r="S3277" s="28"/>
      <c r="T3277" s="243">
        <f t="shared" si="619"/>
        <v>-24.119540416666645</v>
      </c>
      <c r="V3277" s="24">
        <f t="shared" si="640"/>
        <v>2152.869515726602</v>
      </c>
      <c r="X3277" s="5">
        <f t="shared" ref="X3277:X3340" si="647">82*0.95</f>
        <v>77.899999999999991</v>
      </c>
      <c r="Z3277" s="20">
        <f t="shared" si="641"/>
        <v>2230.7695157266021</v>
      </c>
      <c r="AA3277" s="59">
        <f t="shared" si="628"/>
        <v>43288</v>
      </c>
      <c r="AB3277" s="36">
        <f t="shared" si="633"/>
        <v>134.59170364285706</v>
      </c>
      <c r="AC3277" s="28">
        <f t="shared" si="633"/>
        <v>319.0726849285715</v>
      </c>
      <c r="AD3277" s="28">
        <f t="shared" si="633"/>
        <v>433.96870060714309</v>
      </c>
      <c r="AE3277" s="28">
        <f t="shared" si="633"/>
        <v>572.87413932142852</v>
      </c>
      <c r="AF3277" s="28">
        <f t="shared" si="633"/>
        <v>213.72022203571419</v>
      </c>
      <c r="AG3277" s="28">
        <f t="shared" si="633"/>
        <v>0</v>
      </c>
      <c r="AH3277" s="28">
        <f t="shared" si="633"/>
        <v>141.33172853571429</v>
      </c>
      <c r="AI3277" s="28">
        <f t="shared" si="633"/>
        <v>0</v>
      </c>
      <c r="AJ3277" s="28">
        <f t="shared" si="603"/>
        <v>1.2235988331925336</v>
      </c>
      <c r="AK3277" s="28">
        <f t="shared" si="633"/>
        <v>0</v>
      </c>
      <c r="AL3277" s="28">
        <f t="shared" si="634"/>
        <v>52.630078499999975</v>
      </c>
      <c r="AM3277" s="28">
        <f t="shared" si="634"/>
        <v>192.98530203571408</v>
      </c>
      <c r="AQ3277" s="24">
        <f t="shared" si="644"/>
        <v>2062.3981584403355</v>
      </c>
      <c r="AS3277" s="47">
        <f t="shared" si="606"/>
        <v>305.55</v>
      </c>
      <c r="AU3277" s="20">
        <f t="shared" si="642"/>
        <v>2367.9481584403356</v>
      </c>
      <c r="AW3277" s="20">
        <f t="shared" si="629"/>
        <v>-137.17864271373355</v>
      </c>
    </row>
    <row r="3278" spans="1:49" x14ac:dyDescent="0.25">
      <c r="A3278" t="str">
        <f>VLOOKUP($B3278,'Cushing Balance'!$C$2:$E$500,3,TRUE)</f>
        <v>272018</v>
      </c>
      <c r="B3278" s="2">
        <v>43289</v>
      </c>
      <c r="C3278" s="32"/>
      <c r="D3278" s="36">
        <f t="shared" si="588"/>
        <v>391.22794511111141</v>
      </c>
      <c r="E3278" s="28">
        <f t="shared" si="589"/>
        <v>145.03560794444448</v>
      </c>
      <c r="F3278" s="28">
        <f t="shared" si="590"/>
        <v>445.32513961111096</v>
      </c>
      <c r="G3278" s="28"/>
      <c r="H3278" s="28">
        <f t="shared" ref="H3278:R3278" si="648">AVERAGE(H3272:H3277)</f>
        <v>101.42290933333334</v>
      </c>
      <c r="I3278" s="28">
        <f t="shared" si="648"/>
        <v>24.825274190476179</v>
      </c>
      <c r="J3278" s="28">
        <f t="shared" si="648"/>
        <v>322.53056909523798</v>
      </c>
      <c r="K3278" s="28">
        <f t="shared" si="648"/>
        <v>129.53754890476191</v>
      </c>
      <c r="L3278" s="28">
        <f t="shared" si="648"/>
        <v>30.122654857142845</v>
      </c>
      <c r="M3278" s="28">
        <f t="shared" si="627"/>
        <v>239.83181481400575</v>
      </c>
      <c r="N3278" s="28">
        <f t="shared" si="648"/>
        <v>85.052794000000048</v>
      </c>
      <c r="O3278" s="28">
        <f t="shared" si="648"/>
        <v>31.141945047619036</v>
      </c>
      <c r="P3278" s="28">
        <f t="shared" si="648"/>
        <v>181.08394114285716</v>
      </c>
      <c r="Q3278" s="28">
        <f t="shared" si="581"/>
        <v>9.2223439999999997</v>
      </c>
      <c r="R3278" s="28">
        <f t="shared" si="648"/>
        <v>16.509027666666668</v>
      </c>
      <c r="S3278" s="28"/>
      <c r="T3278" s="243">
        <f t="shared" si="619"/>
        <v>-24.119540416666673</v>
      </c>
      <c r="V3278" s="24">
        <f t="shared" si="640"/>
        <v>2152.8695157187672</v>
      </c>
      <c r="X3278" s="5">
        <f t="shared" si="647"/>
        <v>77.899999999999991</v>
      </c>
      <c r="Z3278" s="20">
        <f t="shared" si="641"/>
        <v>2230.7695157187673</v>
      </c>
      <c r="AA3278" s="59">
        <f t="shared" si="628"/>
        <v>43289</v>
      </c>
      <c r="AB3278" s="36">
        <f t="shared" si="633"/>
        <v>134.59170364285706</v>
      </c>
      <c r="AC3278" s="28">
        <f t="shared" si="633"/>
        <v>319.0726849285715</v>
      </c>
      <c r="AD3278" s="28">
        <f t="shared" si="633"/>
        <v>433.96870060714309</v>
      </c>
      <c r="AE3278" s="28">
        <f t="shared" si="633"/>
        <v>572.87413932142852</v>
      </c>
      <c r="AF3278" s="28">
        <f t="shared" si="633"/>
        <v>213.72022203571419</v>
      </c>
      <c r="AG3278" s="28">
        <f t="shared" si="633"/>
        <v>0</v>
      </c>
      <c r="AH3278" s="28">
        <f t="shared" si="633"/>
        <v>141.33172853571429</v>
      </c>
      <c r="AI3278" s="28">
        <f t="shared" si="633"/>
        <v>0</v>
      </c>
      <c r="AJ3278" s="28">
        <f t="shared" si="603"/>
        <v>1.2235988319294862</v>
      </c>
      <c r="AK3278" s="28">
        <f t="shared" si="633"/>
        <v>0</v>
      </c>
      <c r="AL3278" s="28">
        <f t="shared" si="634"/>
        <v>52.630078499999975</v>
      </c>
      <c r="AM3278" s="28">
        <f t="shared" si="634"/>
        <v>192.98530203571408</v>
      </c>
      <c r="AQ3278" s="24">
        <f t="shared" si="644"/>
        <v>2062.3981584390722</v>
      </c>
      <c r="AS3278" s="47">
        <f t="shared" si="606"/>
        <v>305.55</v>
      </c>
      <c r="AU3278" s="20">
        <f t="shared" si="642"/>
        <v>2367.9481584390724</v>
      </c>
      <c r="AW3278" s="20">
        <f t="shared" si="629"/>
        <v>-137.17864272030511</v>
      </c>
    </row>
    <row r="3279" spans="1:49" x14ac:dyDescent="0.25">
      <c r="A3279" t="str">
        <f>VLOOKUP($B3279,'Cushing Balance'!$C$2:$E$500,3,TRUE)</f>
        <v>272018</v>
      </c>
      <c r="B3279" s="2">
        <v>43290</v>
      </c>
      <c r="C3279" s="32"/>
      <c r="D3279" s="36">
        <f t="shared" si="588"/>
        <v>391.22794511111135</v>
      </c>
      <c r="E3279" s="28">
        <f t="shared" si="589"/>
        <v>145.03560794444451</v>
      </c>
      <c r="F3279" s="28">
        <f t="shared" si="590"/>
        <v>445.32513961111096</v>
      </c>
      <c r="G3279" s="28"/>
      <c r="H3279" s="28">
        <f t="shared" ref="H3279:R3279" si="649">AVERAGE(H3273:H3278)</f>
        <v>101.42290933333334</v>
      </c>
      <c r="I3279" s="28">
        <f t="shared" si="649"/>
        <v>24.825274190476179</v>
      </c>
      <c r="J3279" s="28">
        <f t="shared" si="649"/>
        <v>322.53056909523798</v>
      </c>
      <c r="K3279" s="28">
        <f t="shared" si="649"/>
        <v>129.53754890476191</v>
      </c>
      <c r="L3279" s="28">
        <f t="shared" si="649"/>
        <v>30.122654857142845</v>
      </c>
      <c r="M3279" s="28">
        <f t="shared" si="627"/>
        <v>239.83181480497311</v>
      </c>
      <c r="N3279" s="28">
        <f t="shared" si="649"/>
        <v>85.052794000000048</v>
      </c>
      <c r="O3279" s="28">
        <f t="shared" si="649"/>
        <v>31.141945047619036</v>
      </c>
      <c r="P3279" s="28">
        <f t="shared" si="649"/>
        <v>181.08394114285716</v>
      </c>
      <c r="Q3279" s="28">
        <f t="shared" si="581"/>
        <v>9.2223439999999997</v>
      </c>
      <c r="R3279" s="28">
        <f t="shared" si="649"/>
        <v>16.509027666666668</v>
      </c>
      <c r="S3279" s="28"/>
      <c r="T3279" s="243">
        <f t="shared" si="619"/>
        <v>-24.119540416666684</v>
      </c>
      <c r="V3279" s="24">
        <f t="shared" si="640"/>
        <v>2152.8695157097345</v>
      </c>
      <c r="X3279" s="5">
        <f t="shared" si="647"/>
        <v>77.899999999999991</v>
      </c>
      <c r="Z3279" s="20">
        <f t="shared" si="641"/>
        <v>2230.7695157097346</v>
      </c>
      <c r="AA3279" s="59">
        <f t="shared" si="628"/>
        <v>43290</v>
      </c>
      <c r="AB3279" s="36">
        <f t="shared" si="633"/>
        <v>134.59170364285706</v>
      </c>
      <c r="AC3279" s="28">
        <f t="shared" si="633"/>
        <v>319.0726849285715</v>
      </c>
      <c r="AD3279" s="28">
        <f t="shared" si="633"/>
        <v>433.96870060714309</v>
      </c>
      <c r="AE3279" s="28">
        <f t="shared" si="633"/>
        <v>572.87413932142852</v>
      </c>
      <c r="AF3279" s="28">
        <f t="shared" si="633"/>
        <v>213.72022203571419</v>
      </c>
      <c r="AG3279" s="28">
        <f t="shared" si="633"/>
        <v>0</v>
      </c>
      <c r="AH3279" s="28">
        <f t="shared" si="633"/>
        <v>141.33172853571432</v>
      </c>
      <c r="AI3279" s="28">
        <f t="shared" si="633"/>
        <v>0</v>
      </c>
      <c r="AJ3279" s="28">
        <f t="shared" si="603"/>
        <v>1.2235988294466813</v>
      </c>
      <c r="AK3279" s="28">
        <f t="shared" si="633"/>
        <v>0</v>
      </c>
      <c r="AL3279" s="28">
        <f t="shared" si="634"/>
        <v>52.630078499999982</v>
      </c>
      <c r="AM3279" s="28">
        <f t="shared" si="634"/>
        <v>192.98530203571408</v>
      </c>
      <c r="AQ3279" s="24">
        <f t="shared" si="644"/>
        <v>2062.3981584365893</v>
      </c>
      <c r="AS3279" s="47">
        <f t="shared" si="606"/>
        <v>305.55</v>
      </c>
      <c r="AU3279" s="20">
        <f t="shared" si="642"/>
        <v>2367.9481584365894</v>
      </c>
      <c r="AW3279" s="20">
        <f t="shared" si="629"/>
        <v>-137.17864272685483</v>
      </c>
    </row>
    <row r="3280" spans="1:49" x14ac:dyDescent="0.25">
      <c r="A3280" t="str">
        <f>VLOOKUP($B3280,'Cushing Balance'!$C$2:$E$500,3,TRUE)</f>
        <v>272018</v>
      </c>
      <c r="B3280" s="2">
        <v>43291</v>
      </c>
      <c r="C3280" s="32"/>
      <c r="D3280" s="36">
        <f t="shared" si="588"/>
        <v>391.22794511111113</v>
      </c>
      <c r="E3280" s="28">
        <f t="shared" si="589"/>
        <v>145.03560794444451</v>
      </c>
      <c r="F3280" s="28">
        <f t="shared" si="590"/>
        <v>445.32513961111096</v>
      </c>
      <c r="G3280" s="28"/>
      <c r="H3280" s="28">
        <f t="shared" ref="H3280:R3280" si="650">AVERAGE(H3274:H3279)</f>
        <v>101.42290933333334</v>
      </c>
      <c r="I3280" s="28">
        <f t="shared" si="650"/>
        <v>24.825274190476179</v>
      </c>
      <c r="J3280" s="28">
        <f t="shared" si="650"/>
        <v>322.53056909523798</v>
      </c>
      <c r="K3280" s="28">
        <f t="shared" si="650"/>
        <v>129.53754890476191</v>
      </c>
      <c r="L3280" s="28">
        <f t="shared" si="650"/>
        <v>30.122654857142845</v>
      </c>
      <c r="M3280" s="28">
        <f t="shared" si="627"/>
        <v>239.83181479758298</v>
      </c>
      <c r="N3280" s="28">
        <f t="shared" si="650"/>
        <v>85.052794000000048</v>
      </c>
      <c r="O3280" s="28">
        <f t="shared" si="650"/>
        <v>31.141945047619036</v>
      </c>
      <c r="P3280" s="28">
        <f t="shared" si="650"/>
        <v>181.08394114285716</v>
      </c>
      <c r="Q3280" s="28">
        <f t="shared" si="581"/>
        <v>9.2223439999999997</v>
      </c>
      <c r="R3280" s="28">
        <f t="shared" si="650"/>
        <v>16.509027666666668</v>
      </c>
      <c r="S3280" s="28"/>
      <c r="T3280" s="243">
        <f t="shared" si="619"/>
        <v>-24.11954041666668</v>
      </c>
      <c r="V3280" s="24">
        <f t="shared" si="640"/>
        <v>2152.8695157023444</v>
      </c>
      <c r="X3280" s="5">
        <f t="shared" si="647"/>
        <v>77.899999999999991</v>
      </c>
      <c r="Z3280" s="20">
        <f t="shared" si="641"/>
        <v>2230.7695157023445</v>
      </c>
      <c r="AA3280" s="59">
        <f t="shared" si="628"/>
        <v>43291</v>
      </c>
      <c r="AB3280" s="36">
        <f t="shared" si="633"/>
        <v>134.59170364285706</v>
      </c>
      <c r="AC3280" s="28">
        <f t="shared" si="633"/>
        <v>319.0726849285715</v>
      </c>
      <c r="AD3280" s="28">
        <f t="shared" si="633"/>
        <v>433.96870060714309</v>
      </c>
      <c r="AE3280" s="28">
        <f t="shared" si="633"/>
        <v>572.87413932142852</v>
      </c>
      <c r="AF3280" s="28">
        <f t="shared" si="633"/>
        <v>213.72022203571419</v>
      </c>
      <c r="AG3280" s="28">
        <f t="shared" si="633"/>
        <v>0</v>
      </c>
      <c r="AH3280" s="28">
        <f t="shared" si="633"/>
        <v>141.33172853571432</v>
      </c>
      <c r="AI3280" s="28">
        <f t="shared" si="633"/>
        <v>0</v>
      </c>
      <c r="AJ3280" s="28">
        <f t="shared" si="603"/>
        <v>1.2235988265673983</v>
      </c>
      <c r="AK3280" s="28">
        <f t="shared" si="633"/>
        <v>0</v>
      </c>
      <c r="AL3280" s="28">
        <f t="shared" si="634"/>
        <v>52.630078499999975</v>
      </c>
      <c r="AM3280" s="28">
        <f t="shared" si="634"/>
        <v>192.98530203571408</v>
      </c>
      <c r="AQ3280" s="24">
        <f t="shared" si="644"/>
        <v>2062.3981584337103</v>
      </c>
      <c r="AS3280" s="47">
        <f t="shared" si="606"/>
        <v>305.55</v>
      </c>
      <c r="AU3280" s="20">
        <f t="shared" si="642"/>
        <v>2367.9481584337104</v>
      </c>
      <c r="AW3280" s="20">
        <f t="shared" si="629"/>
        <v>-137.17864273136593</v>
      </c>
    </row>
    <row r="3281" spans="1:49" x14ac:dyDescent="0.25">
      <c r="A3281" t="str">
        <f>VLOOKUP($B3281,'Cushing Balance'!$C$2:$E$500,3,TRUE)</f>
        <v>272018</v>
      </c>
      <c r="B3281" s="2">
        <v>43292</v>
      </c>
      <c r="C3281" s="32"/>
      <c r="D3281" s="36">
        <f t="shared" si="588"/>
        <v>391.22794511111096</v>
      </c>
      <c r="E3281" s="28">
        <f t="shared" si="589"/>
        <v>145.03560794444451</v>
      </c>
      <c r="F3281" s="28">
        <f t="shared" si="590"/>
        <v>445.32513961111101</v>
      </c>
      <c r="G3281" s="28"/>
      <c r="H3281" s="28">
        <f t="shared" ref="H3281:R3281" si="651">AVERAGE(H3275:H3280)</f>
        <v>101.42290933333334</v>
      </c>
      <c r="I3281" s="28">
        <f t="shared" si="651"/>
        <v>24.825274190476179</v>
      </c>
      <c r="J3281" s="28">
        <f t="shared" si="651"/>
        <v>322.53056909523798</v>
      </c>
      <c r="K3281" s="28">
        <f t="shared" si="651"/>
        <v>129.53754890476191</v>
      </c>
      <c r="L3281" s="28">
        <f t="shared" si="651"/>
        <v>30.122654857142845</v>
      </c>
      <c r="M3281" s="28">
        <f t="shared" si="627"/>
        <v>239.83181479344753</v>
      </c>
      <c r="N3281" s="28">
        <f t="shared" si="651"/>
        <v>85.052794000000048</v>
      </c>
      <c r="O3281" s="28">
        <f t="shared" si="651"/>
        <v>31.141945047619036</v>
      </c>
      <c r="P3281" s="28">
        <f t="shared" si="651"/>
        <v>181.08394114285716</v>
      </c>
      <c r="Q3281" s="28">
        <f t="shared" si="581"/>
        <v>9.2223439999999997</v>
      </c>
      <c r="R3281" s="28">
        <f t="shared" si="651"/>
        <v>16.509027666666668</v>
      </c>
      <c r="S3281" s="28"/>
      <c r="T3281" s="243">
        <f t="shared" si="619"/>
        <v>-24.119540416666666</v>
      </c>
      <c r="V3281" s="24">
        <f t="shared" si="640"/>
        <v>2152.8695156982089</v>
      </c>
      <c r="X3281" s="5">
        <f t="shared" si="647"/>
        <v>77.899999999999991</v>
      </c>
      <c r="Z3281" s="20">
        <f t="shared" si="641"/>
        <v>2230.769515698209</v>
      </c>
      <c r="AA3281" s="59">
        <f t="shared" si="628"/>
        <v>43292</v>
      </c>
      <c r="AB3281" s="36">
        <f t="shared" si="633"/>
        <v>134.59170364285706</v>
      </c>
      <c r="AC3281" s="28">
        <f t="shared" si="633"/>
        <v>319.0726849285715</v>
      </c>
      <c r="AD3281" s="28">
        <f t="shared" si="633"/>
        <v>433.96870060714309</v>
      </c>
      <c r="AE3281" s="28">
        <f t="shared" si="633"/>
        <v>572.87413932142852</v>
      </c>
      <c r="AF3281" s="28">
        <f t="shared" si="633"/>
        <v>213.72022203571419</v>
      </c>
      <c r="AG3281" s="28">
        <f t="shared" si="633"/>
        <v>0</v>
      </c>
      <c r="AH3281" s="28">
        <f t="shared" si="633"/>
        <v>141.33172853571429</v>
      </c>
      <c r="AI3281" s="28">
        <f t="shared" si="633"/>
        <v>0</v>
      </c>
      <c r="AJ3281" s="28">
        <f t="shared" si="603"/>
        <v>1.2235988240232565</v>
      </c>
      <c r="AK3281" s="28">
        <f t="shared" si="633"/>
        <v>0</v>
      </c>
      <c r="AL3281" s="28">
        <f t="shared" si="634"/>
        <v>52.630078499999975</v>
      </c>
      <c r="AM3281" s="28">
        <f t="shared" si="634"/>
        <v>192.98530203571408</v>
      </c>
      <c r="AQ3281" s="24">
        <f t="shared" si="644"/>
        <v>2062.3981584311659</v>
      </c>
      <c r="AS3281" s="47">
        <f t="shared" si="606"/>
        <v>305.55</v>
      </c>
      <c r="AU3281" s="20">
        <f t="shared" si="642"/>
        <v>2367.9481584311661</v>
      </c>
      <c r="AW3281" s="20">
        <f t="shared" si="629"/>
        <v>-137.17864273295709</v>
      </c>
    </row>
    <row r="3282" spans="1:49" x14ac:dyDescent="0.25">
      <c r="A3282" t="str">
        <f>VLOOKUP($B3282,'Cushing Balance'!$C$2:$E$500,3,TRUE)</f>
        <v>272018</v>
      </c>
      <c r="B3282" s="2">
        <v>43293</v>
      </c>
      <c r="C3282" s="32"/>
      <c r="D3282" s="36">
        <f t="shared" si="588"/>
        <v>391.22794511111096</v>
      </c>
      <c r="E3282" s="28">
        <f t="shared" si="589"/>
        <v>145.03560794444451</v>
      </c>
      <c r="F3282" s="28">
        <f t="shared" si="590"/>
        <v>445.32513961111101</v>
      </c>
      <c r="G3282" s="28"/>
      <c r="H3282" s="28">
        <f t="shared" ref="H3282:R3282" si="652">AVERAGE(H3276:H3281)</f>
        <v>101.42290933333334</v>
      </c>
      <c r="I3282" s="28">
        <f t="shared" si="652"/>
        <v>24.825274190476179</v>
      </c>
      <c r="J3282" s="28">
        <f t="shared" si="652"/>
        <v>322.53056909523798</v>
      </c>
      <c r="K3282" s="28">
        <f t="shared" si="652"/>
        <v>129.53754890476191</v>
      </c>
      <c r="L3282" s="28">
        <f t="shared" si="652"/>
        <v>30.122654857142845</v>
      </c>
      <c r="M3282" s="28">
        <f t="shared" si="627"/>
        <v>239.83181479283411</v>
      </c>
      <c r="N3282" s="28">
        <f t="shared" si="652"/>
        <v>85.052794000000048</v>
      </c>
      <c r="O3282" s="28">
        <f t="shared" si="652"/>
        <v>31.141945047619036</v>
      </c>
      <c r="P3282" s="28">
        <f t="shared" si="652"/>
        <v>181.08394114285716</v>
      </c>
      <c r="Q3282" s="28">
        <f t="shared" si="581"/>
        <v>9.2223439999999997</v>
      </c>
      <c r="R3282" s="28">
        <f t="shared" si="652"/>
        <v>16.509027666666668</v>
      </c>
      <c r="S3282" s="28"/>
      <c r="T3282" s="243">
        <f t="shared" si="619"/>
        <v>-24.119540416666659</v>
      </c>
      <c r="V3282" s="24">
        <f t="shared" si="640"/>
        <v>2152.869515697595</v>
      </c>
      <c r="X3282" s="5">
        <f t="shared" si="647"/>
        <v>77.899999999999991</v>
      </c>
      <c r="Z3282" s="20">
        <f t="shared" si="641"/>
        <v>2230.7695156975951</v>
      </c>
      <c r="AA3282" s="59">
        <f t="shared" si="628"/>
        <v>43293</v>
      </c>
      <c r="AB3282" s="36">
        <f t="shared" si="633"/>
        <v>134.59170364285706</v>
      </c>
      <c r="AC3282" s="28">
        <f t="shared" si="633"/>
        <v>319.0726849285715</v>
      </c>
      <c r="AD3282" s="28">
        <f t="shared" si="633"/>
        <v>433.96870060714309</v>
      </c>
      <c r="AE3282" s="28">
        <f t="shared" si="633"/>
        <v>572.87413932142852</v>
      </c>
      <c r="AF3282" s="28">
        <f t="shared" si="633"/>
        <v>213.72022203571419</v>
      </c>
      <c r="AG3282" s="28">
        <f t="shared" si="633"/>
        <v>0</v>
      </c>
      <c r="AH3282" s="28">
        <f t="shared" si="633"/>
        <v>141.33172853571429</v>
      </c>
      <c r="AI3282" s="28">
        <f t="shared" si="633"/>
        <v>0</v>
      </c>
      <c r="AJ3282" s="28">
        <f t="shared" si="603"/>
        <v>1.2235988223007026</v>
      </c>
      <c r="AK3282" s="28">
        <f t="shared" si="633"/>
        <v>0</v>
      </c>
      <c r="AL3282" s="28">
        <f t="shared" si="634"/>
        <v>52.630078499999975</v>
      </c>
      <c r="AM3282" s="28">
        <f t="shared" si="634"/>
        <v>192.98530203571408</v>
      </c>
      <c r="AQ3282" s="24">
        <f t="shared" si="644"/>
        <v>2062.3981584294434</v>
      </c>
      <c r="AS3282" s="47">
        <f t="shared" si="606"/>
        <v>305.55</v>
      </c>
      <c r="AU3282" s="20">
        <f t="shared" si="642"/>
        <v>2367.9481584294435</v>
      </c>
      <c r="AW3282" s="20">
        <f t="shared" si="629"/>
        <v>-137.17864273184841</v>
      </c>
    </row>
    <row r="3283" spans="1:49" x14ac:dyDescent="0.25">
      <c r="A3283" t="str">
        <f>VLOOKUP($B3283,'Cushing Balance'!$C$2:$E$500,3,TRUE)</f>
        <v>272018</v>
      </c>
      <c r="B3283" s="2">
        <v>43294</v>
      </c>
      <c r="C3283" s="32"/>
      <c r="D3283" s="36">
        <f t="shared" si="588"/>
        <v>391.22794511111096</v>
      </c>
      <c r="E3283" s="28">
        <f t="shared" si="589"/>
        <v>145.03560794444451</v>
      </c>
      <c r="F3283" s="28">
        <f t="shared" si="590"/>
        <v>445.32513961111096</v>
      </c>
      <c r="G3283" s="28"/>
      <c r="H3283" s="28">
        <f t="shared" ref="H3283:R3283" si="653">AVERAGE(H3277:H3282)</f>
        <v>101.42290933333334</v>
      </c>
      <c r="I3283" s="28">
        <f t="shared" si="653"/>
        <v>24.825274190476179</v>
      </c>
      <c r="J3283" s="28">
        <f t="shared" si="653"/>
        <v>322.53056909523798</v>
      </c>
      <c r="K3283" s="28">
        <f t="shared" si="653"/>
        <v>129.53754890476191</v>
      </c>
      <c r="L3283" s="28">
        <f t="shared" si="653"/>
        <v>30.122654857142845</v>
      </c>
      <c r="M3283" s="28">
        <f t="shared" si="627"/>
        <v>239.83181479496335</v>
      </c>
      <c r="N3283" s="28">
        <f t="shared" si="653"/>
        <v>85.052794000000048</v>
      </c>
      <c r="O3283" s="28">
        <f t="shared" si="653"/>
        <v>31.141945047619036</v>
      </c>
      <c r="P3283" s="28">
        <f t="shared" si="653"/>
        <v>181.08394114285716</v>
      </c>
      <c r="Q3283" s="28">
        <f t="shared" si="581"/>
        <v>9.2223439999999997</v>
      </c>
      <c r="R3283" s="28">
        <f t="shared" si="653"/>
        <v>16.509027666666668</v>
      </c>
      <c r="S3283" s="28"/>
      <c r="T3283" s="243">
        <f t="shared" si="619"/>
        <v>-24.119540416666656</v>
      </c>
      <c r="V3283" s="24">
        <f t="shared" si="640"/>
        <v>2152.8695156997242</v>
      </c>
      <c r="X3283" s="5">
        <f t="shared" si="647"/>
        <v>77.899999999999991</v>
      </c>
      <c r="Z3283" s="20">
        <f t="shared" si="641"/>
        <v>2230.7695156997243</v>
      </c>
      <c r="AA3283" s="59">
        <f t="shared" si="628"/>
        <v>43294</v>
      </c>
      <c r="AB3283" s="36">
        <f t="shared" si="633"/>
        <v>134.59170364285706</v>
      </c>
      <c r="AC3283" s="28">
        <f t="shared" si="633"/>
        <v>319.0726849285715</v>
      </c>
      <c r="AD3283" s="28">
        <f t="shared" si="633"/>
        <v>433.96870060714309</v>
      </c>
      <c r="AE3283" s="28">
        <f t="shared" si="633"/>
        <v>572.87413932142852</v>
      </c>
      <c r="AF3283" s="28">
        <f t="shared" si="633"/>
        <v>213.72022203571419</v>
      </c>
      <c r="AG3283" s="28">
        <f t="shared" si="633"/>
        <v>0</v>
      </c>
      <c r="AH3283" s="28">
        <f t="shared" si="633"/>
        <v>141.33172853571429</v>
      </c>
      <c r="AI3283" s="28">
        <f t="shared" si="633"/>
        <v>0</v>
      </c>
      <c r="AJ3283" s="28">
        <f t="shared" si="603"/>
        <v>1.2235988215813127</v>
      </c>
      <c r="AK3283" s="28">
        <f t="shared" si="633"/>
        <v>0</v>
      </c>
      <c r="AL3283" s="28">
        <f t="shared" si="634"/>
        <v>52.630078499999975</v>
      </c>
      <c r="AM3283" s="28">
        <f t="shared" si="634"/>
        <v>192.98530203571408</v>
      </c>
      <c r="AQ3283" s="24">
        <f t="shared" si="644"/>
        <v>2062.3981584287239</v>
      </c>
      <c r="AS3283" s="47">
        <f t="shared" si="606"/>
        <v>305.55</v>
      </c>
      <c r="AU3283" s="20">
        <f t="shared" si="642"/>
        <v>2367.9481584287241</v>
      </c>
      <c r="AW3283" s="20">
        <f t="shared" si="629"/>
        <v>-137.17864272899988</v>
      </c>
    </row>
    <row r="3284" spans="1:49" x14ac:dyDescent="0.25">
      <c r="A3284" t="str">
        <f>VLOOKUP($B3284,'Cushing Balance'!$C$2:$E$500,3,TRUE)</f>
        <v>282018</v>
      </c>
      <c r="B3284" s="2">
        <v>43295</v>
      </c>
      <c r="C3284" s="32"/>
      <c r="D3284" s="36">
        <f t="shared" si="588"/>
        <v>391.22794511111101</v>
      </c>
      <c r="E3284" s="28">
        <f t="shared" si="589"/>
        <v>145.03560794444451</v>
      </c>
      <c r="F3284" s="28">
        <f t="shared" si="590"/>
        <v>445.32513961111096</v>
      </c>
      <c r="G3284" s="28"/>
      <c r="H3284" s="28">
        <f t="shared" ref="H3284:R3284" si="654">AVERAGE(H3278:H3283)</f>
        <v>101.42290933333334</v>
      </c>
      <c r="I3284" s="28">
        <f t="shared" si="654"/>
        <v>24.825274190476179</v>
      </c>
      <c r="J3284" s="28">
        <f t="shared" si="654"/>
        <v>322.53056909523798</v>
      </c>
      <c r="K3284" s="28">
        <f t="shared" si="654"/>
        <v>129.53754890476191</v>
      </c>
      <c r="L3284" s="28">
        <f t="shared" si="654"/>
        <v>30.122654857142845</v>
      </c>
      <c r="M3284" s="28">
        <f t="shared" si="627"/>
        <v>239.83181479851635</v>
      </c>
      <c r="N3284" s="28">
        <f t="shared" si="654"/>
        <v>85.052794000000048</v>
      </c>
      <c r="O3284" s="28">
        <f t="shared" si="654"/>
        <v>31.141945047619036</v>
      </c>
      <c r="P3284" s="28">
        <f t="shared" si="654"/>
        <v>181.08394114285716</v>
      </c>
      <c r="Q3284" s="28">
        <f t="shared" si="581"/>
        <v>9.2223439999999997</v>
      </c>
      <c r="R3284" s="28">
        <f t="shared" si="654"/>
        <v>16.509027666666668</v>
      </c>
      <c r="S3284" s="28"/>
      <c r="T3284" s="243">
        <f t="shared" si="619"/>
        <v>-24.119540416666663</v>
      </c>
      <c r="V3284" s="24">
        <f t="shared" si="640"/>
        <v>2152.8695157032776</v>
      </c>
      <c r="X3284" s="5">
        <f t="shared" si="647"/>
        <v>77.899999999999991</v>
      </c>
      <c r="Z3284" s="20">
        <f t="shared" si="641"/>
        <v>2230.7695157032776</v>
      </c>
      <c r="AA3284" s="59">
        <f t="shared" si="628"/>
        <v>43295</v>
      </c>
      <c r="AB3284" s="36">
        <f t="shared" si="633"/>
        <v>134.59170364285706</v>
      </c>
      <c r="AC3284" s="28">
        <f t="shared" si="633"/>
        <v>319.0726849285715</v>
      </c>
      <c r="AD3284" s="28">
        <f t="shared" si="633"/>
        <v>433.96870060714309</v>
      </c>
      <c r="AE3284" s="28">
        <f t="shared" si="633"/>
        <v>572.87413932142852</v>
      </c>
      <c r="AF3284" s="28">
        <f t="shared" si="633"/>
        <v>213.72022203571419</v>
      </c>
      <c r="AG3284" s="28">
        <f t="shared" si="633"/>
        <v>0</v>
      </c>
      <c r="AH3284" s="28">
        <f t="shared" si="633"/>
        <v>141.33172853571432</v>
      </c>
      <c r="AI3284" s="28">
        <f t="shared" si="633"/>
        <v>0</v>
      </c>
      <c r="AJ3284" s="28">
        <f t="shared" si="603"/>
        <v>1.2235988217746976</v>
      </c>
      <c r="AK3284" s="28">
        <f t="shared" si="633"/>
        <v>0</v>
      </c>
      <c r="AL3284" s="28">
        <f t="shared" si="634"/>
        <v>52.630078499999975</v>
      </c>
      <c r="AM3284" s="28">
        <f t="shared" si="634"/>
        <v>192.98530203571408</v>
      </c>
      <c r="AQ3284" s="24">
        <f t="shared" si="644"/>
        <v>2062.3981584289177</v>
      </c>
      <c r="AS3284" s="47">
        <f t="shared" si="606"/>
        <v>305.55</v>
      </c>
      <c r="AU3284" s="20">
        <f t="shared" si="642"/>
        <v>2367.9481584289178</v>
      </c>
      <c r="AW3284" s="20">
        <f t="shared" si="629"/>
        <v>-137.1786427256402</v>
      </c>
    </row>
    <row r="3285" spans="1:49" x14ac:dyDescent="0.25">
      <c r="A3285" t="str">
        <f>VLOOKUP($B3285,'Cushing Balance'!$C$2:$E$500,3,TRUE)</f>
        <v>282018</v>
      </c>
      <c r="B3285" s="2">
        <v>43296</v>
      </c>
      <c r="C3285" s="32"/>
      <c r="D3285" s="36">
        <f t="shared" si="588"/>
        <v>391.22794511111113</v>
      </c>
      <c r="E3285" s="28">
        <f t="shared" si="589"/>
        <v>145.03560794444451</v>
      </c>
      <c r="F3285" s="28">
        <f t="shared" si="590"/>
        <v>445.32513961111096</v>
      </c>
      <c r="G3285" s="28"/>
      <c r="H3285" s="28">
        <f t="shared" ref="H3285:R3285" si="655">AVERAGE(H3279:H3284)</f>
        <v>101.42290933333334</v>
      </c>
      <c r="I3285" s="28">
        <f t="shared" si="655"/>
        <v>24.825274190476179</v>
      </c>
      <c r="J3285" s="28">
        <f t="shared" si="655"/>
        <v>322.53056909523798</v>
      </c>
      <c r="K3285" s="28">
        <f t="shared" si="655"/>
        <v>129.53754890476191</v>
      </c>
      <c r="L3285" s="28">
        <f t="shared" si="655"/>
        <v>30.122654857142845</v>
      </c>
      <c r="M3285" s="28">
        <f t="shared" si="627"/>
        <v>239.83181480214199</v>
      </c>
      <c r="N3285" s="28">
        <f t="shared" si="655"/>
        <v>85.052794000000048</v>
      </c>
      <c r="O3285" s="28">
        <f t="shared" si="655"/>
        <v>31.141945047619036</v>
      </c>
      <c r="P3285" s="28">
        <f t="shared" si="655"/>
        <v>181.08394114285716</v>
      </c>
      <c r="Q3285" s="28">
        <f t="shared" si="581"/>
        <v>9.2223439999999997</v>
      </c>
      <c r="R3285" s="28">
        <f t="shared" si="655"/>
        <v>16.509027666666668</v>
      </c>
      <c r="S3285" s="28"/>
      <c r="T3285" s="243">
        <f t="shared" si="619"/>
        <v>-24.119540416666666</v>
      </c>
      <c r="V3285" s="24">
        <f t="shared" si="640"/>
        <v>2152.8695157069028</v>
      </c>
      <c r="X3285" s="5">
        <f t="shared" si="647"/>
        <v>77.899999999999991</v>
      </c>
      <c r="Z3285" s="20">
        <f t="shared" si="641"/>
        <v>2230.7695157069029</v>
      </c>
      <c r="AA3285" s="59">
        <f t="shared" si="628"/>
        <v>43296</v>
      </c>
      <c r="AB3285" s="36">
        <f t="shared" ref="AB3285:AK3300" si="656">AVERAGE(AB3278:AB3284)</f>
        <v>134.59170364285706</v>
      </c>
      <c r="AC3285" s="28">
        <f t="shared" si="656"/>
        <v>319.0726849285715</v>
      </c>
      <c r="AD3285" s="28">
        <f t="shared" si="656"/>
        <v>433.96870060714309</v>
      </c>
      <c r="AE3285" s="28">
        <f t="shared" si="656"/>
        <v>572.87413932142852</v>
      </c>
      <c r="AF3285" s="28">
        <f t="shared" si="656"/>
        <v>213.72022203571419</v>
      </c>
      <c r="AG3285" s="28">
        <f t="shared" si="656"/>
        <v>0</v>
      </c>
      <c r="AH3285" s="28">
        <f t="shared" si="656"/>
        <v>141.33172853571432</v>
      </c>
      <c r="AI3285" s="28">
        <f t="shared" si="656"/>
        <v>0</v>
      </c>
      <c r="AJ3285" s="28">
        <f t="shared" si="603"/>
        <v>1.2235988226125623</v>
      </c>
      <c r="AK3285" s="28">
        <f t="shared" si="656"/>
        <v>0</v>
      </c>
      <c r="AL3285" s="28">
        <f t="shared" si="634"/>
        <v>52.630078499999975</v>
      </c>
      <c r="AM3285" s="28">
        <f t="shared" si="634"/>
        <v>192.98530203571408</v>
      </c>
      <c r="AQ3285" s="24">
        <f t="shared" si="644"/>
        <v>2062.3981584297553</v>
      </c>
      <c r="AS3285" s="47">
        <f t="shared" si="606"/>
        <v>305.55</v>
      </c>
      <c r="AU3285" s="20">
        <f t="shared" si="642"/>
        <v>2367.9481584297555</v>
      </c>
      <c r="AW3285" s="20">
        <f t="shared" si="629"/>
        <v>-137.1786427228526</v>
      </c>
    </row>
    <row r="3286" spans="1:49" x14ac:dyDescent="0.25">
      <c r="A3286" t="str">
        <f>VLOOKUP($B3286,'Cushing Balance'!$C$2:$E$500,3,TRUE)</f>
        <v>282018</v>
      </c>
      <c r="B3286" s="2">
        <v>43297</v>
      </c>
      <c r="C3286" s="32"/>
      <c r="D3286" s="36">
        <f t="shared" si="588"/>
        <v>391.22794511111107</v>
      </c>
      <c r="E3286" s="28">
        <f t="shared" si="589"/>
        <v>145.03560794444454</v>
      </c>
      <c r="F3286" s="28">
        <f t="shared" si="590"/>
        <v>445.32513961111096</v>
      </c>
      <c r="G3286" s="28"/>
      <c r="H3286" s="28">
        <f t="shared" ref="H3286:R3286" si="657">AVERAGE(H3280:H3285)</f>
        <v>101.42290933333334</v>
      </c>
      <c r="I3286" s="28">
        <f t="shared" si="657"/>
        <v>24.825274190476179</v>
      </c>
      <c r="J3286" s="28">
        <f t="shared" si="657"/>
        <v>322.53056909523798</v>
      </c>
      <c r="K3286" s="28">
        <f t="shared" si="657"/>
        <v>129.53754890476191</v>
      </c>
      <c r="L3286" s="28">
        <f t="shared" si="657"/>
        <v>30.122654857142845</v>
      </c>
      <c r="M3286" s="28">
        <f t="shared" si="627"/>
        <v>239.83181480482702</v>
      </c>
      <c r="N3286" s="28">
        <f t="shared" si="657"/>
        <v>85.052794000000048</v>
      </c>
      <c r="O3286" s="28">
        <f t="shared" si="657"/>
        <v>31.141945047619036</v>
      </c>
      <c r="P3286" s="28">
        <f t="shared" si="657"/>
        <v>181.08394114285716</v>
      </c>
      <c r="Q3286" s="28">
        <f t="shared" si="581"/>
        <v>9.2223439999999997</v>
      </c>
      <c r="R3286" s="28">
        <f t="shared" si="657"/>
        <v>16.509027666666668</v>
      </c>
      <c r="S3286" s="28"/>
      <c r="T3286" s="243">
        <f t="shared" si="619"/>
        <v>-24.11954041666667</v>
      </c>
      <c r="V3286" s="24">
        <f t="shared" si="640"/>
        <v>2152.8695157095881</v>
      </c>
      <c r="X3286" s="5">
        <f t="shared" si="647"/>
        <v>77.899999999999991</v>
      </c>
      <c r="Z3286" s="20">
        <f t="shared" si="641"/>
        <v>2230.7695157095882</v>
      </c>
      <c r="AA3286" s="59">
        <f t="shared" si="628"/>
        <v>43297</v>
      </c>
      <c r="AB3286" s="36">
        <f t="shared" si="656"/>
        <v>134.59170364285706</v>
      </c>
      <c r="AC3286" s="28">
        <f t="shared" si="656"/>
        <v>319.0726849285715</v>
      </c>
      <c r="AD3286" s="28">
        <f t="shared" si="656"/>
        <v>433.96870060714309</v>
      </c>
      <c r="AE3286" s="28">
        <f t="shared" si="656"/>
        <v>572.87413932142852</v>
      </c>
      <c r="AF3286" s="28">
        <f t="shared" si="656"/>
        <v>213.72022203571419</v>
      </c>
      <c r="AG3286" s="28">
        <f t="shared" si="656"/>
        <v>0</v>
      </c>
      <c r="AH3286" s="28">
        <f t="shared" si="656"/>
        <v>141.33172853571432</v>
      </c>
      <c r="AI3286" s="28">
        <f t="shared" si="656"/>
        <v>0</v>
      </c>
      <c r="AJ3286" s="28">
        <f t="shared" si="603"/>
        <v>1.2235988237571971</v>
      </c>
      <c r="AK3286" s="28">
        <f t="shared" si="656"/>
        <v>0</v>
      </c>
      <c r="AL3286" s="28">
        <f t="shared" si="634"/>
        <v>52.630078499999975</v>
      </c>
      <c r="AM3286" s="28">
        <f t="shared" si="634"/>
        <v>192.98530203571408</v>
      </c>
      <c r="AQ3286" s="24">
        <f t="shared" si="644"/>
        <v>2062.3981584308999</v>
      </c>
      <c r="AS3286" s="47">
        <f t="shared" si="606"/>
        <v>305.55</v>
      </c>
      <c r="AU3286" s="20">
        <f t="shared" si="642"/>
        <v>2367.9481584309001</v>
      </c>
      <c r="AW3286" s="20">
        <f t="shared" si="629"/>
        <v>-137.17864272131192</v>
      </c>
    </row>
    <row r="3287" spans="1:49" x14ac:dyDescent="0.25">
      <c r="A3287" t="str">
        <f>VLOOKUP($B3287,'Cushing Balance'!$C$2:$E$500,3,TRUE)</f>
        <v>282018</v>
      </c>
      <c r="B3287" s="2">
        <v>43298</v>
      </c>
      <c r="C3287" s="32"/>
      <c r="D3287" s="36">
        <f t="shared" si="588"/>
        <v>391.22794511111113</v>
      </c>
      <c r="E3287" s="28">
        <f t="shared" si="589"/>
        <v>145.03560794444454</v>
      </c>
      <c r="F3287" s="28">
        <f t="shared" si="590"/>
        <v>445.32513961111096</v>
      </c>
      <c r="G3287" s="28"/>
      <c r="H3287" s="28">
        <f t="shared" ref="H3287:R3287" si="658">AVERAGE(H3281:H3286)</f>
        <v>101.42290933333334</v>
      </c>
      <c r="I3287" s="28">
        <f t="shared" si="658"/>
        <v>24.825274190476179</v>
      </c>
      <c r="J3287" s="28">
        <f t="shared" si="658"/>
        <v>322.53056909523798</v>
      </c>
      <c r="K3287" s="28">
        <f t="shared" si="658"/>
        <v>129.53754890476191</v>
      </c>
      <c r="L3287" s="28">
        <f t="shared" si="658"/>
        <v>30.122654857142845</v>
      </c>
      <c r="M3287" s="28">
        <f t="shared" si="627"/>
        <v>239.83181480607976</v>
      </c>
      <c r="N3287" s="28">
        <f t="shared" si="658"/>
        <v>85.052794000000048</v>
      </c>
      <c r="O3287" s="28">
        <f t="shared" si="658"/>
        <v>31.141945047619036</v>
      </c>
      <c r="P3287" s="28">
        <f t="shared" si="658"/>
        <v>181.08394114285716</v>
      </c>
      <c r="Q3287" s="28">
        <f t="shared" si="581"/>
        <v>9.2223439999999997</v>
      </c>
      <c r="R3287" s="28">
        <f t="shared" si="658"/>
        <v>16.509027666666668</v>
      </c>
      <c r="S3287" s="28"/>
      <c r="T3287" s="243">
        <f t="shared" si="619"/>
        <v>-24.119540416666666</v>
      </c>
      <c r="V3287" s="24">
        <f t="shared" si="640"/>
        <v>2152.8695157108409</v>
      </c>
      <c r="X3287" s="5">
        <f t="shared" si="647"/>
        <v>77.899999999999991</v>
      </c>
      <c r="Z3287" s="20">
        <f t="shared" si="641"/>
        <v>2230.769515710841</v>
      </c>
      <c r="AA3287" s="59">
        <f t="shared" si="628"/>
        <v>43298</v>
      </c>
      <c r="AB3287" s="36">
        <f t="shared" si="656"/>
        <v>134.59170364285706</v>
      </c>
      <c r="AC3287" s="28">
        <f t="shared" si="656"/>
        <v>319.0726849285715</v>
      </c>
      <c r="AD3287" s="28">
        <f t="shared" si="656"/>
        <v>433.96870060714309</v>
      </c>
      <c r="AE3287" s="28">
        <f t="shared" si="656"/>
        <v>572.87413932142852</v>
      </c>
      <c r="AF3287" s="28">
        <f t="shared" si="656"/>
        <v>213.72022203571419</v>
      </c>
      <c r="AG3287" s="28">
        <f t="shared" si="656"/>
        <v>0</v>
      </c>
      <c r="AH3287" s="28">
        <f t="shared" si="656"/>
        <v>141.33172853571432</v>
      </c>
      <c r="AI3287" s="28">
        <f t="shared" si="656"/>
        <v>0</v>
      </c>
      <c r="AJ3287" s="28">
        <f t="shared" si="603"/>
        <v>1.2235988248925278</v>
      </c>
      <c r="AK3287" s="28">
        <f t="shared" si="656"/>
        <v>0</v>
      </c>
      <c r="AL3287" s="28">
        <f t="shared" si="634"/>
        <v>52.630078499999975</v>
      </c>
      <c r="AM3287" s="28">
        <f t="shared" si="634"/>
        <v>192.98530203571408</v>
      </c>
      <c r="AQ3287" s="24">
        <f t="shared" si="644"/>
        <v>2062.3981584320354</v>
      </c>
      <c r="AS3287" s="47">
        <f t="shared" si="606"/>
        <v>305.55</v>
      </c>
      <c r="AU3287" s="20">
        <f t="shared" si="642"/>
        <v>2367.9481584320356</v>
      </c>
      <c r="AW3287" s="20">
        <f t="shared" si="629"/>
        <v>-137.17864272119459</v>
      </c>
    </row>
    <row r="3288" spans="1:49" x14ac:dyDescent="0.25">
      <c r="A3288" t="str">
        <f>VLOOKUP($B3288,'Cushing Balance'!$C$2:$E$500,3,TRUE)</f>
        <v>282018</v>
      </c>
      <c r="B3288" s="2">
        <v>43299</v>
      </c>
      <c r="C3288" s="32"/>
      <c r="D3288" s="36">
        <f t="shared" si="588"/>
        <v>391.22794511111107</v>
      </c>
      <c r="E3288" s="28">
        <f t="shared" si="589"/>
        <v>145.03560794444454</v>
      </c>
      <c r="F3288" s="28">
        <f t="shared" si="590"/>
        <v>445.32513961111096</v>
      </c>
      <c r="G3288" s="28"/>
      <c r="H3288" s="28">
        <f t="shared" ref="H3288:R3288" si="659">AVERAGE(H3282:H3287)</f>
        <v>101.42290933333334</v>
      </c>
      <c r="I3288" s="28">
        <f t="shared" si="659"/>
        <v>24.825274190476179</v>
      </c>
      <c r="J3288" s="28">
        <f t="shared" si="659"/>
        <v>322.53056909523798</v>
      </c>
      <c r="K3288" s="28">
        <f t="shared" si="659"/>
        <v>129.53754890476191</v>
      </c>
      <c r="L3288" s="28">
        <f t="shared" si="659"/>
        <v>30.122654857142845</v>
      </c>
      <c r="M3288" s="28">
        <f t="shared" si="627"/>
        <v>239.83181480592941</v>
      </c>
      <c r="N3288" s="28">
        <f t="shared" si="659"/>
        <v>85.052794000000048</v>
      </c>
      <c r="O3288" s="28">
        <f t="shared" si="659"/>
        <v>31.141945047619036</v>
      </c>
      <c r="P3288" s="28">
        <f t="shared" si="659"/>
        <v>181.08394114285716</v>
      </c>
      <c r="Q3288" s="28">
        <f t="shared" si="581"/>
        <v>9.2223439999999997</v>
      </c>
      <c r="R3288" s="28">
        <f t="shared" si="659"/>
        <v>16.509027666666668</v>
      </c>
      <c r="S3288" s="28"/>
      <c r="T3288" s="243">
        <f t="shared" si="619"/>
        <v>-24.119540416666666</v>
      </c>
      <c r="V3288" s="24">
        <f t="shared" si="640"/>
        <v>2152.8695157106908</v>
      </c>
      <c r="X3288" s="5">
        <f t="shared" si="647"/>
        <v>77.899999999999991</v>
      </c>
      <c r="Z3288" s="20">
        <f t="shared" si="641"/>
        <v>2230.7695157106909</v>
      </c>
      <c r="AA3288" s="59">
        <f t="shared" si="628"/>
        <v>43299</v>
      </c>
      <c r="AB3288" s="36">
        <f t="shared" si="656"/>
        <v>134.59170364285706</v>
      </c>
      <c r="AC3288" s="28">
        <f t="shared" si="656"/>
        <v>319.0726849285715</v>
      </c>
      <c r="AD3288" s="28">
        <f t="shared" si="656"/>
        <v>433.96870060714309</v>
      </c>
      <c r="AE3288" s="28">
        <f t="shared" si="656"/>
        <v>572.87413932142852</v>
      </c>
      <c r="AF3288" s="28">
        <f t="shared" si="656"/>
        <v>213.72022203571419</v>
      </c>
      <c r="AG3288" s="28">
        <f t="shared" si="656"/>
        <v>0</v>
      </c>
      <c r="AH3288" s="28">
        <f t="shared" si="656"/>
        <v>141.33172853571429</v>
      </c>
      <c r="AI3288" s="28">
        <f t="shared" si="656"/>
        <v>0</v>
      </c>
      <c r="AJ3288" s="28">
        <f t="shared" si="603"/>
        <v>1.2235988257827557</v>
      </c>
      <c r="AK3288" s="28">
        <f t="shared" si="656"/>
        <v>0</v>
      </c>
      <c r="AL3288" s="28">
        <f t="shared" si="634"/>
        <v>52.630078499999975</v>
      </c>
      <c r="AM3288" s="28">
        <f t="shared" si="634"/>
        <v>192.98530203571408</v>
      </c>
      <c r="AQ3288" s="24">
        <f t="shared" si="644"/>
        <v>2062.3981584329258</v>
      </c>
      <c r="AS3288" s="47">
        <f t="shared" si="606"/>
        <v>305.55</v>
      </c>
      <c r="AU3288" s="20">
        <f t="shared" si="642"/>
        <v>2367.948158432926</v>
      </c>
      <c r="AW3288" s="20">
        <f t="shared" si="629"/>
        <v>-137.17864272223505</v>
      </c>
    </row>
    <row r="3289" spans="1:49" x14ac:dyDescent="0.25">
      <c r="A3289" t="str">
        <f>VLOOKUP($B3289,'Cushing Balance'!$C$2:$E$500,3,TRUE)</f>
        <v>282018</v>
      </c>
      <c r="B3289" s="2">
        <v>43300</v>
      </c>
      <c r="C3289" s="32"/>
      <c r="D3289" s="36">
        <f t="shared" si="588"/>
        <v>391.22794511111107</v>
      </c>
      <c r="E3289" s="28">
        <f t="shared" si="589"/>
        <v>145.03560794444454</v>
      </c>
      <c r="F3289" s="28">
        <f t="shared" si="590"/>
        <v>445.32513961111096</v>
      </c>
      <c r="G3289" s="28"/>
      <c r="H3289" s="28">
        <f t="shared" ref="H3289:R3289" si="660">AVERAGE(H3283:H3288)</f>
        <v>101.42290933333334</v>
      </c>
      <c r="I3289" s="28">
        <f t="shared" si="660"/>
        <v>24.825274190476179</v>
      </c>
      <c r="J3289" s="28">
        <f t="shared" si="660"/>
        <v>322.53056909523798</v>
      </c>
      <c r="K3289" s="28">
        <f t="shared" si="660"/>
        <v>129.53754890476191</v>
      </c>
      <c r="L3289" s="28">
        <f t="shared" si="660"/>
        <v>30.122654857142845</v>
      </c>
      <c r="M3289" s="28">
        <f t="shared" si="627"/>
        <v>239.83181480478498</v>
      </c>
      <c r="N3289" s="28">
        <f t="shared" si="660"/>
        <v>85.052794000000048</v>
      </c>
      <c r="O3289" s="28">
        <f t="shared" si="660"/>
        <v>31.141945047619036</v>
      </c>
      <c r="P3289" s="28">
        <f t="shared" si="660"/>
        <v>181.08394114285716</v>
      </c>
      <c r="Q3289" s="28">
        <f t="shared" si="581"/>
        <v>9.2223439999999997</v>
      </c>
      <c r="R3289" s="28">
        <f t="shared" si="660"/>
        <v>16.509027666666668</v>
      </c>
      <c r="S3289" s="28"/>
      <c r="T3289" s="243">
        <f t="shared" si="619"/>
        <v>-24.119540416666666</v>
      </c>
      <c r="V3289" s="24">
        <f t="shared" si="640"/>
        <v>2152.8695157095458</v>
      </c>
      <c r="X3289" s="5">
        <f t="shared" si="647"/>
        <v>77.899999999999991</v>
      </c>
      <c r="Z3289" s="20">
        <f t="shared" si="641"/>
        <v>2230.7695157095459</v>
      </c>
      <c r="AA3289" s="59">
        <f t="shared" si="628"/>
        <v>43300</v>
      </c>
      <c r="AB3289" s="36">
        <f t="shared" si="656"/>
        <v>134.59170364285706</v>
      </c>
      <c r="AC3289" s="28">
        <f t="shared" si="656"/>
        <v>319.0726849285715</v>
      </c>
      <c r="AD3289" s="28">
        <f t="shared" si="656"/>
        <v>433.96870060714309</v>
      </c>
      <c r="AE3289" s="28">
        <f t="shared" si="656"/>
        <v>572.87413932142852</v>
      </c>
      <c r="AF3289" s="28">
        <f t="shared" si="656"/>
        <v>213.72022203571419</v>
      </c>
      <c r="AG3289" s="28">
        <f t="shared" si="656"/>
        <v>0</v>
      </c>
      <c r="AH3289" s="28">
        <f t="shared" si="656"/>
        <v>141.33172853571432</v>
      </c>
      <c r="AI3289" s="28">
        <f t="shared" si="656"/>
        <v>0</v>
      </c>
      <c r="AJ3289" s="28">
        <f t="shared" si="603"/>
        <v>1.223598826298794</v>
      </c>
      <c r="AK3289" s="28">
        <f t="shared" si="656"/>
        <v>0</v>
      </c>
      <c r="AL3289" s="28">
        <f t="shared" si="634"/>
        <v>52.630078499999975</v>
      </c>
      <c r="AM3289" s="28">
        <f t="shared" si="634"/>
        <v>192.98530203571408</v>
      </c>
      <c r="AQ3289" s="24">
        <f t="shared" si="644"/>
        <v>2062.3981584334415</v>
      </c>
      <c r="AS3289" s="47">
        <f t="shared" si="606"/>
        <v>305.55</v>
      </c>
      <c r="AU3289" s="20">
        <f t="shared" si="642"/>
        <v>2367.9481584334417</v>
      </c>
      <c r="AW3289" s="20">
        <f t="shared" si="629"/>
        <v>-137.17864272389579</v>
      </c>
    </row>
    <row r="3290" spans="1:49" x14ac:dyDescent="0.25">
      <c r="A3290" t="str">
        <f>VLOOKUP($B3290,'Cushing Balance'!$C$2:$E$500,3,TRUE)</f>
        <v>282018</v>
      </c>
      <c r="B3290" s="2">
        <v>43301</v>
      </c>
      <c r="C3290" s="32"/>
      <c r="D3290" s="36">
        <f t="shared" si="588"/>
        <v>391.22794511111107</v>
      </c>
      <c r="E3290" s="28">
        <f t="shared" si="589"/>
        <v>145.03560794444454</v>
      </c>
      <c r="F3290" s="28">
        <f t="shared" si="590"/>
        <v>445.32513961111096</v>
      </c>
      <c r="G3290" s="28"/>
      <c r="H3290" s="28">
        <f t="shared" ref="H3290:R3290" si="661">AVERAGE(H3284:H3289)</f>
        <v>101.42290933333334</v>
      </c>
      <c r="I3290" s="28">
        <f t="shared" si="661"/>
        <v>24.825274190476179</v>
      </c>
      <c r="J3290" s="28">
        <f t="shared" si="661"/>
        <v>322.53056909523798</v>
      </c>
      <c r="K3290" s="28">
        <f t="shared" si="661"/>
        <v>129.53754890476191</v>
      </c>
      <c r="L3290" s="28">
        <f t="shared" si="661"/>
        <v>30.122654857142845</v>
      </c>
      <c r="M3290" s="28">
        <f t="shared" si="627"/>
        <v>239.8318148032252</v>
      </c>
      <c r="N3290" s="28">
        <f t="shared" si="661"/>
        <v>85.052794000000048</v>
      </c>
      <c r="O3290" s="28">
        <f t="shared" si="661"/>
        <v>31.141945047619036</v>
      </c>
      <c r="P3290" s="28">
        <f t="shared" si="661"/>
        <v>181.08394114285716</v>
      </c>
      <c r="Q3290" s="28">
        <f t="shared" si="581"/>
        <v>9.2223439999999997</v>
      </c>
      <c r="R3290" s="28">
        <f t="shared" si="661"/>
        <v>16.509027666666668</v>
      </c>
      <c r="S3290" s="28"/>
      <c r="T3290" s="243">
        <f t="shared" si="619"/>
        <v>-24.119540416666666</v>
      </c>
      <c r="V3290" s="24">
        <f t="shared" si="640"/>
        <v>2152.869515707986</v>
      </c>
      <c r="X3290" s="5">
        <f t="shared" si="647"/>
        <v>77.899999999999991</v>
      </c>
      <c r="Z3290" s="20">
        <f t="shared" si="641"/>
        <v>2230.7695157079861</v>
      </c>
      <c r="AA3290" s="59">
        <f t="shared" si="628"/>
        <v>43301</v>
      </c>
      <c r="AB3290" s="36">
        <f t="shared" si="656"/>
        <v>134.59170364285706</v>
      </c>
      <c r="AC3290" s="28">
        <f t="shared" si="656"/>
        <v>319.0726849285715</v>
      </c>
      <c r="AD3290" s="28">
        <f t="shared" si="656"/>
        <v>433.96870060714309</v>
      </c>
      <c r="AE3290" s="28">
        <f t="shared" si="656"/>
        <v>572.87413932142852</v>
      </c>
      <c r="AF3290" s="28">
        <f t="shared" si="656"/>
        <v>213.72022203571419</v>
      </c>
      <c r="AG3290" s="28">
        <f t="shared" si="656"/>
        <v>0</v>
      </c>
      <c r="AH3290" s="28">
        <f t="shared" si="656"/>
        <v>141.33172853571432</v>
      </c>
      <c r="AI3290" s="28">
        <f t="shared" si="656"/>
        <v>0</v>
      </c>
      <c r="AJ3290" s="28">
        <f t="shared" si="603"/>
        <v>1.2235988264185715</v>
      </c>
      <c r="AK3290" s="28">
        <f t="shared" si="656"/>
        <v>0</v>
      </c>
      <c r="AL3290" s="28">
        <f t="shared" si="634"/>
        <v>52.630078499999975</v>
      </c>
      <c r="AM3290" s="28">
        <f t="shared" si="634"/>
        <v>192.98530203571408</v>
      </c>
      <c r="AQ3290" s="24">
        <f t="shared" si="644"/>
        <v>2062.3981584335615</v>
      </c>
      <c r="AS3290" s="47">
        <f t="shared" si="606"/>
        <v>305.55</v>
      </c>
      <c r="AU3290" s="20">
        <f t="shared" si="642"/>
        <v>2367.9481584335617</v>
      </c>
      <c r="AW3290" s="20">
        <f t="shared" si="629"/>
        <v>-137.17864272557563</v>
      </c>
    </row>
    <row r="3291" spans="1:49" x14ac:dyDescent="0.25">
      <c r="A3291" t="str">
        <f>VLOOKUP($B3291,'Cushing Balance'!$C$2:$E$500,3,TRUE)</f>
        <v>292018</v>
      </c>
      <c r="B3291" s="2">
        <v>43302</v>
      </c>
      <c r="C3291" s="32"/>
      <c r="D3291" s="36">
        <f t="shared" si="588"/>
        <v>391.22794511111113</v>
      </c>
      <c r="E3291" s="28">
        <f t="shared" si="589"/>
        <v>145.03560794444454</v>
      </c>
      <c r="F3291" s="28">
        <f t="shared" si="590"/>
        <v>445.32513961111096</v>
      </c>
      <c r="G3291" s="28"/>
      <c r="H3291" s="28">
        <f t="shared" ref="H3291:R3291" si="662">AVERAGE(H3285:H3290)</f>
        <v>101.42290933333334</v>
      </c>
      <c r="I3291" s="28">
        <f t="shared" si="662"/>
        <v>24.825274190476179</v>
      </c>
      <c r="J3291" s="28">
        <f t="shared" si="662"/>
        <v>322.53056909523798</v>
      </c>
      <c r="K3291" s="28">
        <f t="shared" si="662"/>
        <v>129.53754890476191</v>
      </c>
      <c r="L3291" s="28">
        <f t="shared" si="662"/>
        <v>30.122654857142845</v>
      </c>
      <c r="M3291" s="28">
        <f t="shared" si="627"/>
        <v>239.83181480179323</v>
      </c>
      <c r="N3291" s="28">
        <f t="shared" si="662"/>
        <v>85.052794000000048</v>
      </c>
      <c r="O3291" s="28">
        <f t="shared" si="662"/>
        <v>31.141945047619036</v>
      </c>
      <c r="P3291" s="28">
        <f t="shared" si="662"/>
        <v>181.08394114285716</v>
      </c>
      <c r="Q3291" s="28">
        <f t="shared" si="581"/>
        <v>9.2223439999999997</v>
      </c>
      <c r="R3291" s="28">
        <f t="shared" si="662"/>
        <v>16.509027666666668</v>
      </c>
      <c r="S3291" s="28"/>
      <c r="T3291" s="243">
        <f t="shared" si="619"/>
        <v>-24.119540416666666</v>
      </c>
      <c r="V3291" s="24">
        <f t="shared" si="640"/>
        <v>2152.8695157065545</v>
      </c>
      <c r="X3291" s="5">
        <f t="shared" si="647"/>
        <v>77.899999999999991</v>
      </c>
      <c r="Z3291" s="20">
        <f t="shared" si="641"/>
        <v>2230.7695157065546</v>
      </c>
      <c r="AA3291" s="59">
        <f t="shared" si="628"/>
        <v>43302</v>
      </c>
      <c r="AB3291" s="36">
        <f t="shared" si="656"/>
        <v>134.59170364285706</v>
      </c>
      <c r="AC3291" s="28">
        <f t="shared" si="656"/>
        <v>319.0726849285715</v>
      </c>
      <c r="AD3291" s="28">
        <f t="shared" si="656"/>
        <v>433.96870060714309</v>
      </c>
      <c r="AE3291" s="28">
        <f t="shared" si="656"/>
        <v>572.87413932142852</v>
      </c>
      <c r="AF3291" s="28">
        <f t="shared" si="656"/>
        <v>213.72022203571419</v>
      </c>
      <c r="AG3291" s="28">
        <f t="shared" si="656"/>
        <v>0</v>
      </c>
      <c r="AH3291" s="28">
        <f t="shared" si="656"/>
        <v>141.33172853571432</v>
      </c>
      <c r="AI3291" s="28">
        <f t="shared" si="656"/>
        <v>0</v>
      </c>
      <c r="AJ3291" s="28">
        <f t="shared" si="603"/>
        <v>1.2235988262074258</v>
      </c>
      <c r="AK3291" s="28">
        <f t="shared" si="656"/>
        <v>0</v>
      </c>
      <c r="AL3291" s="28">
        <f t="shared" si="634"/>
        <v>52.630078499999975</v>
      </c>
      <c r="AM3291" s="28">
        <f t="shared" si="634"/>
        <v>192.98530203571408</v>
      </c>
      <c r="AQ3291" s="24">
        <f t="shared" si="644"/>
        <v>2062.3981584333505</v>
      </c>
      <c r="AS3291" s="47">
        <f t="shared" si="606"/>
        <v>305.55</v>
      </c>
      <c r="AU3291" s="20">
        <f t="shared" si="642"/>
        <v>2367.9481584333507</v>
      </c>
      <c r="AW3291" s="20">
        <f t="shared" si="629"/>
        <v>-137.17864272679617</v>
      </c>
    </row>
    <row r="3292" spans="1:49" x14ac:dyDescent="0.25">
      <c r="A3292" t="str">
        <f>VLOOKUP($B3292,'Cushing Balance'!$C$2:$E$500,3,TRUE)</f>
        <v>292018</v>
      </c>
      <c r="B3292" s="2">
        <v>43303</v>
      </c>
      <c r="C3292" s="32"/>
      <c r="D3292" s="36">
        <f t="shared" si="588"/>
        <v>391.22794511111113</v>
      </c>
      <c r="E3292" s="28">
        <f t="shared" si="589"/>
        <v>145.03560794444454</v>
      </c>
      <c r="F3292" s="28">
        <f t="shared" si="590"/>
        <v>445.32513961111096</v>
      </c>
      <c r="G3292" s="28"/>
      <c r="H3292" s="28">
        <f t="shared" ref="H3292:R3292" si="663">AVERAGE(H3286:H3291)</f>
        <v>101.42290933333334</v>
      </c>
      <c r="I3292" s="28">
        <f t="shared" si="663"/>
        <v>24.825274190476179</v>
      </c>
      <c r="J3292" s="28">
        <f t="shared" si="663"/>
        <v>322.53056909523798</v>
      </c>
      <c r="K3292" s="28">
        <f t="shared" si="663"/>
        <v>129.53754890476191</v>
      </c>
      <c r="L3292" s="28">
        <f t="shared" si="663"/>
        <v>30.122654857142845</v>
      </c>
      <c r="M3292" s="28">
        <f t="shared" si="627"/>
        <v>239.83181480085375</v>
      </c>
      <c r="N3292" s="28">
        <f t="shared" si="663"/>
        <v>85.052794000000048</v>
      </c>
      <c r="O3292" s="28">
        <f t="shared" si="663"/>
        <v>31.141945047619036</v>
      </c>
      <c r="P3292" s="28">
        <f t="shared" si="663"/>
        <v>181.08394114285716</v>
      </c>
      <c r="Q3292" s="28">
        <f t="shared" si="581"/>
        <v>9.2223439999999997</v>
      </c>
      <c r="R3292" s="28">
        <f t="shared" si="663"/>
        <v>16.509027666666668</v>
      </c>
      <c r="S3292" s="28"/>
      <c r="T3292" s="243">
        <f t="shared" si="619"/>
        <v>-24.119540416666666</v>
      </c>
      <c r="V3292" s="24">
        <f t="shared" si="640"/>
        <v>2152.869515705615</v>
      </c>
      <c r="X3292" s="5">
        <f t="shared" si="647"/>
        <v>77.899999999999991</v>
      </c>
      <c r="Z3292" s="20">
        <f t="shared" si="641"/>
        <v>2230.769515705615</v>
      </c>
      <c r="AA3292" s="59">
        <f t="shared" si="628"/>
        <v>43303</v>
      </c>
      <c r="AB3292" s="36">
        <f t="shared" si="656"/>
        <v>134.59170364285706</v>
      </c>
      <c r="AC3292" s="28">
        <f t="shared" si="656"/>
        <v>319.0726849285715</v>
      </c>
      <c r="AD3292" s="28">
        <f t="shared" si="656"/>
        <v>433.96870060714309</v>
      </c>
      <c r="AE3292" s="28">
        <f t="shared" si="656"/>
        <v>572.87413932142852</v>
      </c>
      <c r="AF3292" s="28">
        <f t="shared" si="656"/>
        <v>213.72022203571419</v>
      </c>
      <c r="AG3292" s="28">
        <f t="shared" si="656"/>
        <v>0</v>
      </c>
      <c r="AH3292" s="28">
        <f t="shared" si="656"/>
        <v>141.33172853571432</v>
      </c>
      <c r="AI3292" s="28">
        <f t="shared" si="656"/>
        <v>0</v>
      </c>
      <c r="AJ3292" s="28">
        <f t="shared" si="603"/>
        <v>1.2235988257857267</v>
      </c>
      <c r="AK3292" s="28">
        <f t="shared" si="656"/>
        <v>0</v>
      </c>
      <c r="AL3292" s="28">
        <f t="shared" si="634"/>
        <v>52.630078499999975</v>
      </c>
      <c r="AM3292" s="28">
        <f t="shared" si="634"/>
        <v>192.98530203571408</v>
      </c>
      <c r="AQ3292" s="24">
        <f t="shared" si="644"/>
        <v>2062.3981584329285</v>
      </c>
      <c r="AS3292" s="47">
        <f t="shared" si="606"/>
        <v>305.55</v>
      </c>
      <c r="AU3292" s="20">
        <f t="shared" si="642"/>
        <v>2367.9481584329287</v>
      </c>
      <c r="AW3292" s="20">
        <f t="shared" si="629"/>
        <v>-137.17864272731367</v>
      </c>
    </row>
    <row r="3293" spans="1:49" x14ac:dyDescent="0.25">
      <c r="A3293" t="str">
        <f>VLOOKUP($B3293,'Cushing Balance'!$C$2:$E$500,3,TRUE)</f>
        <v>292018</v>
      </c>
      <c r="B3293" s="2">
        <v>43304</v>
      </c>
      <c r="C3293" s="32"/>
      <c r="D3293" s="36">
        <f t="shared" si="588"/>
        <v>391.22794511111113</v>
      </c>
      <c r="E3293" s="28">
        <f t="shared" si="589"/>
        <v>145.03560794444454</v>
      </c>
      <c r="F3293" s="28">
        <f t="shared" si="590"/>
        <v>445.32513961111096</v>
      </c>
      <c r="G3293" s="28"/>
      <c r="H3293" s="28">
        <f t="shared" ref="H3293:R3293" si="664">AVERAGE(H3287:H3292)</f>
        <v>101.42290933333334</v>
      </c>
      <c r="I3293" s="28">
        <f t="shared" si="664"/>
        <v>24.825274190476179</v>
      </c>
      <c r="J3293" s="28">
        <f t="shared" si="664"/>
        <v>322.53056909523798</v>
      </c>
      <c r="K3293" s="28">
        <f t="shared" si="664"/>
        <v>129.53754890476191</v>
      </c>
      <c r="L3293" s="28">
        <f t="shared" si="664"/>
        <v>30.122654857142845</v>
      </c>
      <c r="M3293" s="28">
        <f t="shared" si="627"/>
        <v>239.83181480053693</v>
      </c>
      <c r="N3293" s="28">
        <f t="shared" si="664"/>
        <v>85.052794000000048</v>
      </c>
      <c r="O3293" s="28">
        <f t="shared" si="664"/>
        <v>31.141945047619036</v>
      </c>
      <c r="P3293" s="28">
        <f t="shared" si="664"/>
        <v>181.08394114285716</v>
      </c>
      <c r="Q3293" s="28">
        <f t="shared" ref="Q3293:Q3356" si="665">AVERAGE(Q3287:Q3292)</f>
        <v>9.2223439999999997</v>
      </c>
      <c r="R3293" s="28">
        <f t="shared" si="664"/>
        <v>16.509027666666668</v>
      </c>
      <c r="S3293" s="28"/>
      <c r="T3293" s="243">
        <f t="shared" si="619"/>
        <v>-24.119540416666666</v>
      </c>
      <c r="V3293" s="24">
        <f t="shared" si="640"/>
        <v>2152.8695157052985</v>
      </c>
      <c r="X3293" s="5">
        <f t="shared" si="647"/>
        <v>77.899999999999991</v>
      </c>
      <c r="Z3293" s="20">
        <f t="shared" si="641"/>
        <v>2230.7695157052985</v>
      </c>
      <c r="AA3293" s="59">
        <f t="shared" si="628"/>
        <v>43304</v>
      </c>
      <c r="AB3293" s="36">
        <f t="shared" si="656"/>
        <v>134.59170364285706</v>
      </c>
      <c r="AC3293" s="28">
        <f t="shared" si="656"/>
        <v>319.0726849285715</v>
      </c>
      <c r="AD3293" s="28">
        <f t="shared" si="656"/>
        <v>433.96870060714309</v>
      </c>
      <c r="AE3293" s="28">
        <f t="shared" si="656"/>
        <v>572.87413932142852</v>
      </c>
      <c r="AF3293" s="28">
        <f t="shared" si="656"/>
        <v>213.72022203571419</v>
      </c>
      <c r="AG3293" s="28">
        <f t="shared" si="656"/>
        <v>0</v>
      </c>
      <c r="AH3293" s="28">
        <f t="shared" si="656"/>
        <v>141.33172853571432</v>
      </c>
      <c r="AI3293" s="28">
        <f t="shared" si="656"/>
        <v>0</v>
      </c>
      <c r="AJ3293" s="28">
        <f t="shared" si="603"/>
        <v>1.2235988252919396</v>
      </c>
      <c r="AK3293" s="28">
        <f t="shared" si="656"/>
        <v>0</v>
      </c>
      <c r="AL3293" s="28">
        <f t="shared" si="634"/>
        <v>52.630078499999975</v>
      </c>
      <c r="AM3293" s="28">
        <f t="shared" si="634"/>
        <v>192.98530203571408</v>
      </c>
      <c r="AQ3293" s="24">
        <f t="shared" si="644"/>
        <v>2062.3981584324347</v>
      </c>
      <c r="AS3293" s="47">
        <f t="shared" si="606"/>
        <v>305.55</v>
      </c>
      <c r="AU3293" s="20">
        <f t="shared" si="642"/>
        <v>2367.9481584324349</v>
      </c>
      <c r="AW3293" s="20">
        <f t="shared" si="629"/>
        <v>-137.17864272713632</v>
      </c>
    </row>
    <row r="3294" spans="1:49" x14ac:dyDescent="0.25">
      <c r="A3294" t="str">
        <f>VLOOKUP($B3294,'Cushing Balance'!$C$2:$E$500,3,TRUE)</f>
        <v>292018</v>
      </c>
      <c r="B3294" s="2">
        <v>43305</v>
      </c>
      <c r="C3294" s="32"/>
      <c r="D3294" s="36">
        <f t="shared" si="588"/>
        <v>391.22794511111113</v>
      </c>
      <c r="E3294" s="28">
        <f t="shared" si="589"/>
        <v>145.03560794444454</v>
      </c>
      <c r="F3294" s="28">
        <f t="shared" si="590"/>
        <v>445.32513961111096</v>
      </c>
      <c r="G3294" s="28"/>
      <c r="H3294" s="28">
        <f t="shared" ref="H3294:R3294" si="666">AVERAGE(H3288:H3293)</f>
        <v>101.42290933333334</v>
      </c>
      <c r="I3294" s="28">
        <f t="shared" si="666"/>
        <v>24.825274190476179</v>
      </c>
      <c r="J3294" s="28">
        <f t="shared" si="666"/>
        <v>322.53056909523798</v>
      </c>
      <c r="K3294" s="28">
        <f t="shared" si="666"/>
        <v>129.53754890476191</v>
      </c>
      <c r="L3294" s="28">
        <f t="shared" si="666"/>
        <v>30.122654857142845</v>
      </c>
      <c r="M3294" s="28">
        <f t="shared" si="627"/>
        <v>239.83181480076416</v>
      </c>
      <c r="N3294" s="28">
        <f t="shared" si="666"/>
        <v>85.052794000000048</v>
      </c>
      <c r="O3294" s="28">
        <f t="shared" si="666"/>
        <v>31.141945047619036</v>
      </c>
      <c r="P3294" s="28">
        <f t="shared" si="666"/>
        <v>181.08394114285716</v>
      </c>
      <c r="Q3294" s="28">
        <f t="shared" si="665"/>
        <v>9.2223439999999997</v>
      </c>
      <c r="R3294" s="28">
        <f t="shared" si="666"/>
        <v>16.509027666666668</v>
      </c>
      <c r="S3294" s="28"/>
      <c r="T3294" s="243">
        <f t="shared" si="619"/>
        <v>-24.119540416666666</v>
      </c>
      <c r="V3294" s="24">
        <f t="shared" si="640"/>
        <v>2152.8695157055258</v>
      </c>
      <c r="X3294" s="5">
        <f t="shared" si="647"/>
        <v>77.899999999999991</v>
      </c>
      <c r="Z3294" s="20">
        <f t="shared" si="641"/>
        <v>2230.7695157055259</v>
      </c>
      <c r="AA3294" s="59">
        <f t="shared" si="628"/>
        <v>43305</v>
      </c>
      <c r="AB3294" s="36">
        <f t="shared" si="656"/>
        <v>134.59170364285706</v>
      </c>
      <c r="AC3294" s="28">
        <f t="shared" si="656"/>
        <v>319.0726849285715</v>
      </c>
      <c r="AD3294" s="28">
        <f t="shared" si="656"/>
        <v>433.96870060714309</v>
      </c>
      <c r="AE3294" s="28">
        <f t="shared" si="656"/>
        <v>572.87413932142852</v>
      </c>
      <c r="AF3294" s="28">
        <f t="shared" si="656"/>
        <v>213.72022203571419</v>
      </c>
      <c r="AG3294" s="28">
        <f t="shared" si="656"/>
        <v>0</v>
      </c>
      <c r="AH3294" s="28">
        <f t="shared" si="656"/>
        <v>141.33172853571432</v>
      </c>
      <c r="AI3294" s="28">
        <f t="shared" si="656"/>
        <v>0</v>
      </c>
      <c r="AJ3294" s="28">
        <f t="shared" si="603"/>
        <v>1.2235988248494365</v>
      </c>
      <c r="AK3294" s="28">
        <f t="shared" si="656"/>
        <v>0</v>
      </c>
      <c r="AL3294" s="28">
        <f t="shared" si="634"/>
        <v>52.630078499999975</v>
      </c>
      <c r="AM3294" s="28">
        <f t="shared" si="634"/>
        <v>192.98530203571408</v>
      </c>
      <c r="AQ3294" s="24">
        <f t="shared" si="644"/>
        <v>2062.3981584319922</v>
      </c>
      <c r="AS3294" s="47">
        <f t="shared" si="606"/>
        <v>305.55</v>
      </c>
      <c r="AU3294" s="20">
        <f t="shared" si="642"/>
        <v>2367.9481584319924</v>
      </c>
      <c r="AW3294" s="20">
        <f t="shared" si="629"/>
        <v>-137.17864272646648</v>
      </c>
    </row>
    <row r="3295" spans="1:49" x14ac:dyDescent="0.25">
      <c r="A3295" t="str">
        <f>VLOOKUP($B3295,'Cushing Balance'!$C$2:$E$500,3,TRUE)</f>
        <v>292018</v>
      </c>
      <c r="B3295" s="2">
        <v>43306</v>
      </c>
      <c r="C3295" s="32"/>
      <c r="D3295" s="36">
        <f t="shared" si="588"/>
        <v>391.22794511111113</v>
      </c>
      <c r="E3295" s="28">
        <f t="shared" si="589"/>
        <v>145.03560794444454</v>
      </c>
      <c r="F3295" s="28">
        <f t="shared" si="590"/>
        <v>445.32513961111096</v>
      </c>
      <c r="G3295" s="28"/>
      <c r="H3295" s="28">
        <f t="shared" ref="H3295:R3295" si="667">AVERAGE(H3289:H3294)</f>
        <v>101.42290933333334</v>
      </c>
      <c r="I3295" s="28">
        <f t="shared" si="667"/>
        <v>24.825274190476179</v>
      </c>
      <c r="J3295" s="28">
        <f t="shared" si="667"/>
        <v>322.53056909523798</v>
      </c>
      <c r="K3295" s="28">
        <f t="shared" si="667"/>
        <v>129.53754890476191</v>
      </c>
      <c r="L3295" s="28">
        <f t="shared" si="667"/>
        <v>30.122654857142845</v>
      </c>
      <c r="M3295" s="28">
        <f t="shared" si="627"/>
        <v>239.83181480132697</v>
      </c>
      <c r="N3295" s="28">
        <f t="shared" si="667"/>
        <v>85.052794000000048</v>
      </c>
      <c r="O3295" s="28">
        <f t="shared" si="667"/>
        <v>31.141945047619036</v>
      </c>
      <c r="P3295" s="28">
        <f t="shared" si="667"/>
        <v>181.08394114285716</v>
      </c>
      <c r="Q3295" s="28">
        <f t="shared" si="665"/>
        <v>9.2223439999999997</v>
      </c>
      <c r="R3295" s="28">
        <f t="shared" si="667"/>
        <v>16.509027666666668</v>
      </c>
      <c r="S3295" s="28"/>
      <c r="T3295" s="243">
        <f t="shared" si="619"/>
        <v>-24.119540416666666</v>
      </c>
      <c r="V3295" s="24">
        <f t="shared" si="640"/>
        <v>2152.8695157060884</v>
      </c>
      <c r="X3295" s="5">
        <f t="shared" si="647"/>
        <v>77.899999999999991</v>
      </c>
      <c r="Z3295" s="20">
        <f t="shared" si="641"/>
        <v>2230.7695157060884</v>
      </c>
      <c r="AA3295" s="59">
        <f t="shared" si="628"/>
        <v>43306</v>
      </c>
      <c r="AB3295" s="36">
        <f t="shared" si="656"/>
        <v>134.59170364285706</v>
      </c>
      <c r="AC3295" s="28">
        <f t="shared" si="656"/>
        <v>319.0726849285715</v>
      </c>
      <c r="AD3295" s="28">
        <f t="shared" si="656"/>
        <v>433.96870060714309</v>
      </c>
      <c r="AE3295" s="28">
        <f t="shared" si="656"/>
        <v>572.87413932142852</v>
      </c>
      <c r="AF3295" s="28">
        <f t="shared" si="656"/>
        <v>213.72022203571419</v>
      </c>
      <c r="AG3295" s="28">
        <f t="shared" si="656"/>
        <v>0</v>
      </c>
      <c r="AH3295" s="28">
        <f t="shared" si="656"/>
        <v>141.33172853571432</v>
      </c>
      <c r="AI3295" s="28">
        <f t="shared" si="656"/>
        <v>0</v>
      </c>
      <c r="AJ3295" s="28">
        <f t="shared" si="603"/>
        <v>1.2235988245429534</v>
      </c>
      <c r="AK3295" s="28">
        <f t="shared" si="656"/>
        <v>0</v>
      </c>
      <c r="AL3295" s="28">
        <f t="shared" si="634"/>
        <v>52.630078499999975</v>
      </c>
      <c r="AM3295" s="28">
        <f t="shared" si="634"/>
        <v>192.98530203571408</v>
      </c>
      <c r="AQ3295" s="24">
        <f t="shared" si="644"/>
        <v>2062.3981584316857</v>
      </c>
      <c r="AS3295" s="47">
        <f t="shared" si="606"/>
        <v>305.55</v>
      </c>
      <c r="AU3295" s="20">
        <f t="shared" si="642"/>
        <v>2367.9481584316859</v>
      </c>
      <c r="AW3295" s="20">
        <f t="shared" si="629"/>
        <v>-137.17864272559746</v>
      </c>
    </row>
    <row r="3296" spans="1:49" x14ac:dyDescent="0.25">
      <c r="A3296" t="str">
        <f>VLOOKUP($B3296,'Cushing Balance'!$C$2:$E$500,3,TRUE)</f>
        <v>292018</v>
      </c>
      <c r="B3296" s="2">
        <v>43307</v>
      </c>
      <c r="C3296" s="32"/>
      <c r="D3296" s="36">
        <f t="shared" si="588"/>
        <v>391.22794511111118</v>
      </c>
      <c r="E3296" s="28">
        <f t="shared" si="589"/>
        <v>145.03560794444454</v>
      </c>
      <c r="F3296" s="28">
        <f t="shared" si="590"/>
        <v>445.32513961111096</v>
      </c>
      <c r="G3296" s="28"/>
      <c r="H3296" s="28">
        <f t="shared" ref="H3296:R3296" si="668">AVERAGE(H3290:H3295)</f>
        <v>101.42290933333334</v>
      </c>
      <c r="I3296" s="28">
        <f t="shared" si="668"/>
        <v>24.825274190476179</v>
      </c>
      <c r="J3296" s="28">
        <f t="shared" si="668"/>
        <v>322.53056909523798</v>
      </c>
      <c r="K3296" s="28">
        <f t="shared" si="668"/>
        <v>129.53754890476191</v>
      </c>
      <c r="L3296" s="28">
        <f t="shared" si="668"/>
        <v>30.122654857142845</v>
      </c>
      <c r="M3296" s="28">
        <f t="shared" si="627"/>
        <v>239.83181480198024</v>
      </c>
      <c r="N3296" s="28">
        <f t="shared" si="668"/>
        <v>85.052794000000048</v>
      </c>
      <c r="O3296" s="28">
        <f t="shared" si="668"/>
        <v>31.141945047619036</v>
      </c>
      <c r="P3296" s="28">
        <f t="shared" si="668"/>
        <v>181.08394114285716</v>
      </c>
      <c r="Q3296" s="28">
        <f t="shared" si="665"/>
        <v>9.2223439999999997</v>
      </c>
      <c r="R3296" s="28">
        <f t="shared" si="668"/>
        <v>16.509027666666668</v>
      </c>
      <c r="S3296" s="28"/>
      <c r="T3296" s="243">
        <f t="shared" si="619"/>
        <v>-24.119540416666666</v>
      </c>
      <c r="V3296" s="24">
        <f t="shared" si="640"/>
        <v>2152.8695157067418</v>
      </c>
      <c r="X3296" s="5">
        <f t="shared" si="647"/>
        <v>77.899999999999991</v>
      </c>
      <c r="Z3296" s="20">
        <f t="shared" si="641"/>
        <v>2230.7695157067419</v>
      </c>
      <c r="AA3296" s="59">
        <f t="shared" si="628"/>
        <v>43307</v>
      </c>
      <c r="AB3296" s="36">
        <f t="shared" si="656"/>
        <v>134.59170364285706</v>
      </c>
      <c r="AC3296" s="28">
        <f t="shared" si="656"/>
        <v>319.0726849285715</v>
      </c>
      <c r="AD3296" s="28">
        <f t="shared" si="656"/>
        <v>433.96870060714309</v>
      </c>
      <c r="AE3296" s="28">
        <f t="shared" si="656"/>
        <v>572.87413932142852</v>
      </c>
      <c r="AF3296" s="28">
        <f t="shared" si="656"/>
        <v>213.72022203571419</v>
      </c>
      <c r="AG3296" s="28">
        <f t="shared" si="656"/>
        <v>0</v>
      </c>
      <c r="AH3296" s="28">
        <f t="shared" si="656"/>
        <v>141.33172853571432</v>
      </c>
      <c r="AI3296" s="28">
        <f t="shared" si="656"/>
        <v>0</v>
      </c>
      <c r="AJ3296" s="28">
        <f t="shared" si="603"/>
        <v>1.2235988244079905</v>
      </c>
      <c r="AK3296" s="28">
        <f t="shared" si="656"/>
        <v>0</v>
      </c>
      <c r="AL3296" s="28">
        <f t="shared" si="634"/>
        <v>52.630078499999975</v>
      </c>
      <c r="AM3296" s="28">
        <f t="shared" si="634"/>
        <v>192.98530203571408</v>
      </c>
      <c r="AQ3296" s="24">
        <f t="shared" si="644"/>
        <v>2062.3981584315507</v>
      </c>
      <c r="AS3296" s="47">
        <f t="shared" si="606"/>
        <v>305.55</v>
      </c>
      <c r="AU3296" s="20">
        <f t="shared" si="642"/>
        <v>2367.9481584315508</v>
      </c>
      <c r="AW3296" s="20">
        <f t="shared" si="629"/>
        <v>-137.17864272480892</v>
      </c>
    </row>
    <row r="3297" spans="1:49" x14ac:dyDescent="0.25">
      <c r="A3297" t="str">
        <f>VLOOKUP($B3297,'Cushing Balance'!$C$2:$E$500,3,TRUE)</f>
        <v>292018</v>
      </c>
      <c r="B3297" s="2">
        <v>43308</v>
      </c>
      <c r="C3297" s="32"/>
      <c r="D3297" s="36">
        <f t="shared" si="588"/>
        <v>391.22794511111118</v>
      </c>
      <c r="E3297" s="28">
        <f t="shared" si="589"/>
        <v>145.03560794444454</v>
      </c>
      <c r="F3297" s="28">
        <f t="shared" si="590"/>
        <v>445.32513961111096</v>
      </c>
      <c r="G3297" s="28"/>
      <c r="H3297" s="28">
        <f t="shared" ref="H3297:R3297" si="669">AVERAGE(H3291:H3296)</f>
        <v>101.42290933333334</v>
      </c>
      <c r="I3297" s="28">
        <f t="shared" si="669"/>
        <v>24.825274190476179</v>
      </c>
      <c r="J3297" s="28">
        <f t="shared" si="669"/>
        <v>322.53056909523798</v>
      </c>
      <c r="K3297" s="28">
        <f t="shared" si="669"/>
        <v>129.53754890476191</v>
      </c>
      <c r="L3297" s="28">
        <f t="shared" si="669"/>
        <v>30.122654857142845</v>
      </c>
      <c r="M3297" s="28">
        <f t="shared" si="627"/>
        <v>239.83181480252</v>
      </c>
      <c r="N3297" s="28">
        <f t="shared" si="669"/>
        <v>85.052794000000048</v>
      </c>
      <c r="O3297" s="28">
        <f t="shared" si="669"/>
        <v>31.141945047619036</v>
      </c>
      <c r="P3297" s="28">
        <f t="shared" si="669"/>
        <v>181.08394114285716</v>
      </c>
      <c r="Q3297" s="28">
        <f t="shared" si="665"/>
        <v>9.2223439999999997</v>
      </c>
      <c r="R3297" s="28">
        <f t="shared" si="669"/>
        <v>16.509027666666668</v>
      </c>
      <c r="S3297" s="28"/>
      <c r="T3297" s="243">
        <f t="shared" si="619"/>
        <v>-24.119540416666666</v>
      </c>
      <c r="V3297" s="24">
        <f t="shared" si="640"/>
        <v>2152.8695157072812</v>
      </c>
      <c r="X3297" s="5">
        <f t="shared" si="647"/>
        <v>77.899999999999991</v>
      </c>
      <c r="Z3297" s="20">
        <f t="shared" si="641"/>
        <v>2230.7695157072812</v>
      </c>
      <c r="AA3297" s="59">
        <f t="shared" si="628"/>
        <v>43308</v>
      </c>
      <c r="AB3297" s="36">
        <f t="shared" si="656"/>
        <v>134.59170364285706</v>
      </c>
      <c r="AC3297" s="28">
        <f t="shared" si="656"/>
        <v>319.0726849285715</v>
      </c>
      <c r="AD3297" s="28">
        <f t="shared" si="656"/>
        <v>433.96870060714309</v>
      </c>
      <c r="AE3297" s="28">
        <f t="shared" si="656"/>
        <v>572.87413932142852</v>
      </c>
      <c r="AF3297" s="28">
        <f t="shared" si="656"/>
        <v>213.72022203571419</v>
      </c>
      <c r="AG3297" s="28">
        <f t="shared" si="656"/>
        <v>0</v>
      </c>
      <c r="AH3297" s="28">
        <f t="shared" si="656"/>
        <v>141.33172853571432</v>
      </c>
      <c r="AI3297" s="28">
        <f t="shared" si="656"/>
        <v>0</v>
      </c>
      <c r="AJ3297" s="28">
        <f t="shared" si="603"/>
        <v>1.2235988244336395</v>
      </c>
      <c r="AK3297" s="28">
        <f t="shared" si="656"/>
        <v>0</v>
      </c>
      <c r="AL3297" s="28">
        <f t="shared" si="634"/>
        <v>52.630078499999975</v>
      </c>
      <c r="AM3297" s="28">
        <f t="shared" si="634"/>
        <v>192.98530203571408</v>
      </c>
      <c r="AQ3297" s="24">
        <f t="shared" si="644"/>
        <v>2062.3981584315761</v>
      </c>
      <c r="AS3297" s="47">
        <f t="shared" si="606"/>
        <v>305.55</v>
      </c>
      <c r="AU3297" s="20">
        <f t="shared" si="642"/>
        <v>2367.9481584315763</v>
      </c>
      <c r="AW3297" s="20">
        <f t="shared" si="629"/>
        <v>-137.17864272429506</v>
      </c>
    </row>
    <row r="3298" spans="1:49" x14ac:dyDescent="0.25">
      <c r="A3298" t="str">
        <f>VLOOKUP($B3298,'Cushing Balance'!$C$2:$E$500,3,TRUE)</f>
        <v>302018</v>
      </c>
      <c r="B3298" s="2">
        <v>43309</v>
      </c>
      <c r="C3298" s="32"/>
      <c r="D3298" s="36">
        <f t="shared" si="588"/>
        <v>391.22794511111118</v>
      </c>
      <c r="E3298" s="28">
        <f t="shared" si="589"/>
        <v>145.03560794444454</v>
      </c>
      <c r="F3298" s="28">
        <f t="shared" si="590"/>
        <v>445.32513961111096</v>
      </c>
      <c r="G3298" s="28"/>
      <c r="H3298" s="28">
        <f t="shared" ref="H3298:R3298" si="670">AVERAGE(H3292:H3297)</f>
        <v>101.42290933333334</v>
      </c>
      <c r="I3298" s="28">
        <f t="shared" si="670"/>
        <v>24.825274190476179</v>
      </c>
      <c r="J3298" s="28">
        <f t="shared" si="670"/>
        <v>322.53056909523798</v>
      </c>
      <c r="K3298" s="28">
        <f t="shared" si="670"/>
        <v>129.53754890476191</v>
      </c>
      <c r="L3298" s="28">
        <f t="shared" si="670"/>
        <v>30.122654857142845</v>
      </c>
      <c r="M3298" s="28">
        <f t="shared" si="627"/>
        <v>239.83181480282795</v>
      </c>
      <c r="N3298" s="28">
        <f t="shared" si="670"/>
        <v>85.052794000000048</v>
      </c>
      <c r="O3298" s="28">
        <f t="shared" si="670"/>
        <v>31.141945047619036</v>
      </c>
      <c r="P3298" s="28">
        <f t="shared" si="670"/>
        <v>181.08394114285716</v>
      </c>
      <c r="Q3298" s="28">
        <f t="shared" si="665"/>
        <v>9.2223439999999997</v>
      </c>
      <c r="R3298" s="28">
        <f t="shared" si="670"/>
        <v>16.509027666666668</v>
      </c>
      <c r="S3298" s="28"/>
      <c r="T3298" s="243">
        <f t="shared" si="619"/>
        <v>-24.119540416666666</v>
      </c>
      <c r="V3298" s="24">
        <f t="shared" si="640"/>
        <v>2152.8695157075895</v>
      </c>
      <c r="X3298" s="5">
        <f t="shared" si="647"/>
        <v>77.899999999999991</v>
      </c>
      <c r="Z3298" s="20">
        <f t="shared" si="641"/>
        <v>2230.7695157075896</v>
      </c>
      <c r="AA3298" s="59">
        <f t="shared" si="628"/>
        <v>43309</v>
      </c>
      <c r="AB3298" s="36">
        <f t="shared" si="656"/>
        <v>134.59170364285706</v>
      </c>
      <c r="AC3298" s="28">
        <f t="shared" si="656"/>
        <v>319.0726849285715</v>
      </c>
      <c r="AD3298" s="28">
        <f t="shared" si="656"/>
        <v>433.96870060714309</v>
      </c>
      <c r="AE3298" s="28">
        <f t="shared" si="656"/>
        <v>572.87413932142852</v>
      </c>
      <c r="AF3298" s="28">
        <f t="shared" si="656"/>
        <v>213.72022203571419</v>
      </c>
      <c r="AG3298" s="28">
        <f t="shared" si="656"/>
        <v>0</v>
      </c>
      <c r="AH3298" s="28">
        <f t="shared" si="656"/>
        <v>141.33172853571432</v>
      </c>
      <c r="AI3298" s="28">
        <f t="shared" si="656"/>
        <v>0</v>
      </c>
      <c r="AJ3298" s="28">
        <f t="shared" si="603"/>
        <v>1.2235988245758354</v>
      </c>
      <c r="AK3298" s="28">
        <f t="shared" si="656"/>
        <v>0</v>
      </c>
      <c r="AL3298" s="28">
        <f t="shared" si="634"/>
        <v>52.630078499999975</v>
      </c>
      <c r="AM3298" s="28">
        <f t="shared" si="634"/>
        <v>192.98530203571408</v>
      </c>
      <c r="AQ3298" s="24">
        <f t="shared" si="644"/>
        <v>2062.3981584317189</v>
      </c>
      <c r="AS3298" s="47">
        <f t="shared" si="606"/>
        <v>305.55</v>
      </c>
      <c r="AU3298" s="20">
        <f t="shared" si="642"/>
        <v>2367.9481584317191</v>
      </c>
      <c r="AW3298" s="20">
        <f t="shared" si="629"/>
        <v>-137.17864272412953</v>
      </c>
    </row>
    <row r="3299" spans="1:49" x14ac:dyDescent="0.25">
      <c r="A3299" t="str">
        <f>VLOOKUP($B3299,'Cushing Balance'!$C$2:$E$500,3,TRUE)</f>
        <v>302018</v>
      </c>
      <c r="B3299" s="2">
        <v>43310</v>
      </c>
      <c r="C3299" s="32"/>
      <c r="D3299" s="36">
        <f t="shared" si="588"/>
        <v>391.22794511111118</v>
      </c>
      <c r="E3299" s="28">
        <f t="shared" si="589"/>
        <v>145.03560794444454</v>
      </c>
      <c r="F3299" s="28">
        <f t="shared" si="590"/>
        <v>445.32513961111096</v>
      </c>
      <c r="G3299" s="28"/>
      <c r="H3299" s="28">
        <f t="shared" ref="H3299:R3299" si="671">AVERAGE(H3293:H3298)</f>
        <v>101.42290933333334</v>
      </c>
      <c r="I3299" s="28">
        <f t="shared" si="671"/>
        <v>24.825274190476179</v>
      </c>
      <c r="J3299" s="28">
        <f t="shared" si="671"/>
        <v>322.53056909523798</v>
      </c>
      <c r="K3299" s="28">
        <f t="shared" si="671"/>
        <v>129.53754890476191</v>
      </c>
      <c r="L3299" s="28">
        <f t="shared" si="671"/>
        <v>30.122654857142845</v>
      </c>
      <c r="M3299" s="28">
        <f t="shared" si="627"/>
        <v>239.83181480288073</v>
      </c>
      <c r="N3299" s="28">
        <f t="shared" si="671"/>
        <v>85.052794000000048</v>
      </c>
      <c r="O3299" s="28">
        <f t="shared" si="671"/>
        <v>31.141945047619036</v>
      </c>
      <c r="P3299" s="28">
        <f t="shared" si="671"/>
        <v>181.08394114285716</v>
      </c>
      <c r="Q3299" s="28">
        <f t="shared" si="665"/>
        <v>9.2223439999999997</v>
      </c>
      <c r="R3299" s="28">
        <f t="shared" si="671"/>
        <v>16.509027666666668</v>
      </c>
      <c r="S3299" s="28"/>
      <c r="T3299" s="243">
        <f t="shared" si="619"/>
        <v>-24.119540416666666</v>
      </c>
      <c r="V3299" s="24">
        <f t="shared" si="640"/>
        <v>2152.8695157076422</v>
      </c>
      <c r="X3299" s="5">
        <f t="shared" si="647"/>
        <v>77.899999999999991</v>
      </c>
      <c r="Z3299" s="20">
        <f t="shared" si="641"/>
        <v>2230.7695157076423</v>
      </c>
      <c r="AA3299" s="59">
        <f t="shared" si="628"/>
        <v>43310</v>
      </c>
      <c r="AB3299" s="36">
        <f t="shared" si="656"/>
        <v>134.59170364285706</v>
      </c>
      <c r="AC3299" s="28">
        <f t="shared" si="656"/>
        <v>319.0726849285715</v>
      </c>
      <c r="AD3299" s="28">
        <f t="shared" si="656"/>
        <v>433.96870060714309</v>
      </c>
      <c r="AE3299" s="28">
        <f t="shared" si="656"/>
        <v>572.87413932142852</v>
      </c>
      <c r="AF3299" s="28">
        <f t="shared" si="656"/>
        <v>213.72022203571419</v>
      </c>
      <c r="AG3299" s="28">
        <f t="shared" si="656"/>
        <v>0</v>
      </c>
      <c r="AH3299" s="28">
        <f t="shared" si="656"/>
        <v>141.33172853571432</v>
      </c>
      <c r="AI3299" s="28">
        <f t="shared" si="656"/>
        <v>0</v>
      </c>
      <c r="AJ3299" s="28">
        <f t="shared" si="603"/>
        <v>1.2235988247754703</v>
      </c>
      <c r="AK3299" s="28">
        <f t="shared" si="656"/>
        <v>0</v>
      </c>
      <c r="AL3299" s="28">
        <f t="shared" si="634"/>
        <v>52.630078499999975</v>
      </c>
      <c r="AM3299" s="28">
        <f t="shared" si="634"/>
        <v>192.98530203571408</v>
      </c>
      <c r="AQ3299" s="24">
        <f t="shared" si="644"/>
        <v>2062.3981584319181</v>
      </c>
      <c r="AS3299" s="47">
        <f t="shared" si="606"/>
        <v>305.55</v>
      </c>
      <c r="AU3299" s="20">
        <f t="shared" si="642"/>
        <v>2367.9481584319183</v>
      </c>
      <c r="AW3299" s="20">
        <f t="shared" si="629"/>
        <v>-137.17864272427596</v>
      </c>
    </row>
    <row r="3300" spans="1:49" x14ac:dyDescent="0.25">
      <c r="A3300" t="str">
        <f>VLOOKUP($B3300,'Cushing Balance'!$C$2:$E$500,3,TRUE)</f>
        <v>302018</v>
      </c>
      <c r="B3300" s="2">
        <v>43311</v>
      </c>
      <c r="C3300" s="32"/>
      <c r="D3300" s="36">
        <f t="shared" ref="D3300:D3363" si="672">AVERAGE(D3292:D3299)</f>
        <v>391.22794511111118</v>
      </c>
      <c r="E3300" s="28">
        <f t="shared" ref="E3300:E3363" si="673">AVERAGE(E3292:E3299)</f>
        <v>145.03560794444454</v>
      </c>
      <c r="F3300" s="28">
        <f t="shared" ref="F3300:F3363" si="674">AVERAGE(F3292:F3299)</f>
        <v>445.32513961111096</v>
      </c>
      <c r="G3300" s="28"/>
      <c r="H3300" s="28">
        <f t="shared" ref="H3300:R3300" si="675">AVERAGE(H3294:H3299)</f>
        <v>101.42290933333334</v>
      </c>
      <c r="I3300" s="28">
        <f t="shared" si="675"/>
        <v>24.825274190476179</v>
      </c>
      <c r="J3300" s="28">
        <f t="shared" si="675"/>
        <v>322.53056909523798</v>
      </c>
      <c r="K3300" s="28">
        <f t="shared" si="675"/>
        <v>129.53754890476191</v>
      </c>
      <c r="L3300" s="28">
        <f t="shared" si="675"/>
        <v>30.122654857142845</v>
      </c>
      <c r="M3300" s="28">
        <f t="shared" si="627"/>
        <v>239.83181480273103</v>
      </c>
      <c r="N3300" s="28">
        <f t="shared" si="675"/>
        <v>85.052794000000048</v>
      </c>
      <c r="O3300" s="28">
        <f t="shared" si="675"/>
        <v>31.141945047619036</v>
      </c>
      <c r="P3300" s="28">
        <f t="shared" si="675"/>
        <v>181.08394114285716</v>
      </c>
      <c r="Q3300" s="28">
        <f t="shared" si="665"/>
        <v>9.2223439999999997</v>
      </c>
      <c r="R3300" s="28">
        <f t="shared" si="675"/>
        <v>16.509027666666668</v>
      </c>
      <c r="S3300" s="28"/>
      <c r="T3300" s="243">
        <f t="shared" si="619"/>
        <v>-24.119540416666666</v>
      </c>
      <c r="V3300" s="24">
        <f t="shared" si="640"/>
        <v>2152.8695157074922</v>
      </c>
      <c r="X3300" s="5">
        <f t="shared" si="647"/>
        <v>77.899999999999991</v>
      </c>
      <c r="Z3300" s="20">
        <f t="shared" si="641"/>
        <v>2230.7695157074922</v>
      </c>
      <c r="AA3300" s="59">
        <f t="shared" si="628"/>
        <v>43311</v>
      </c>
      <c r="AB3300" s="36">
        <f t="shared" si="656"/>
        <v>134.59170364285706</v>
      </c>
      <c r="AC3300" s="28">
        <f t="shared" si="656"/>
        <v>319.0726849285715</v>
      </c>
      <c r="AD3300" s="28">
        <f t="shared" si="656"/>
        <v>433.96870060714309</v>
      </c>
      <c r="AE3300" s="28">
        <f t="shared" si="656"/>
        <v>572.87413932142852</v>
      </c>
      <c r="AF3300" s="28">
        <f t="shared" si="656"/>
        <v>213.72022203571419</v>
      </c>
      <c r="AG3300" s="28">
        <f t="shared" si="656"/>
        <v>0</v>
      </c>
      <c r="AH3300" s="28">
        <f t="shared" si="656"/>
        <v>141.33172853571432</v>
      </c>
      <c r="AI3300" s="28">
        <f t="shared" si="656"/>
        <v>0</v>
      </c>
      <c r="AJ3300" s="28">
        <f t="shared" si="603"/>
        <v>1.2235988249755219</v>
      </c>
      <c r="AK3300" s="28">
        <f t="shared" si="656"/>
        <v>0</v>
      </c>
      <c r="AL3300" s="28">
        <f t="shared" si="634"/>
        <v>52.630078499999975</v>
      </c>
      <c r="AM3300" s="28">
        <f t="shared" si="634"/>
        <v>192.98530203571408</v>
      </c>
      <c r="AQ3300" s="24">
        <f t="shared" si="644"/>
        <v>2062.3981584321182</v>
      </c>
      <c r="AS3300" s="47">
        <f t="shared" si="606"/>
        <v>305.55</v>
      </c>
      <c r="AU3300" s="20">
        <f t="shared" si="642"/>
        <v>2367.9481584321184</v>
      </c>
      <c r="AW3300" s="20">
        <f t="shared" si="629"/>
        <v>-137.17864272462612</v>
      </c>
    </row>
    <row r="3301" spans="1:49" x14ac:dyDescent="0.25">
      <c r="A3301" t="str">
        <f>VLOOKUP($B3301,'Cushing Balance'!$C$2:$E$500,3,TRUE)</f>
        <v>302018</v>
      </c>
      <c r="B3301" s="2">
        <v>43312</v>
      </c>
      <c r="C3301" s="32"/>
      <c r="D3301" s="36">
        <f t="shared" si="672"/>
        <v>391.22794511111118</v>
      </c>
      <c r="E3301" s="28">
        <f t="shared" si="673"/>
        <v>145.03560794444454</v>
      </c>
      <c r="F3301" s="28">
        <f t="shared" si="674"/>
        <v>445.32513961111096</v>
      </c>
      <c r="G3301" s="28"/>
      <c r="H3301" s="28">
        <f t="shared" ref="H3301:R3301" si="676">AVERAGE(H3295:H3300)</f>
        <v>101.42290933333334</v>
      </c>
      <c r="I3301" s="28">
        <f t="shared" si="676"/>
        <v>24.825274190476179</v>
      </c>
      <c r="J3301" s="28">
        <f t="shared" si="676"/>
        <v>322.53056909523798</v>
      </c>
      <c r="K3301" s="28">
        <f t="shared" si="676"/>
        <v>129.53754890476191</v>
      </c>
      <c r="L3301" s="28">
        <f t="shared" si="676"/>
        <v>30.122654857142845</v>
      </c>
      <c r="M3301" s="28">
        <f t="shared" si="627"/>
        <v>239.83181480247342</v>
      </c>
      <c r="N3301" s="28">
        <f t="shared" si="676"/>
        <v>85.052794000000048</v>
      </c>
      <c r="O3301" s="28">
        <f t="shared" si="676"/>
        <v>31.141945047619036</v>
      </c>
      <c r="P3301" s="28">
        <f t="shared" si="676"/>
        <v>181.08394114285716</v>
      </c>
      <c r="Q3301" s="28">
        <f t="shared" si="665"/>
        <v>9.2223439999999997</v>
      </c>
      <c r="R3301" s="28">
        <f t="shared" si="676"/>
        <v>16.509027666666668</v>
      </c>
      <c r="S3301" s="28"/>
      <c r="T3301" s="243">
        <f t="shared" si="619"/>
        <v>-24.119540416666666</v>
      </c>
      <c r="V3301" s="24">
        <f t="shared" si="640"/>
        <v>2152.8695157072348</v>
      </c>
      <c r="X3301" s="5">
        <f t="shared" si="647"/>
        <v>77.899999999999991</v>
      </c>
      <c r="Z3301" s="20">
        <f t="shared" si="641"/>
        <v>2230.7695157072349</v>
      </c>
      <c r="AA3301" s="59">
        <f t="shared" si="628"/>
        <v>43312</v>
      </c>
      <c r="AB3301" s="36">
        <f t="shared" ref="AB3301:AK3316" si="677">AVERAGE(AB3294:AB3300)</f>
        <v>134.59170364285706</v>
      </c>
      <c r="AC3301" s="28">
        <f t="shared" si="677"/>
        <v>319.0726849285715</v>
      </c>
      <c r="AD3301" s="28">
        <f t="shared" si="677"/>
        <v>433.96870060714309</v>
      </c>
      <c r="AE3301" s="28">
        <f t="shared" si="677"/>
        <v>572.87413932142852</v>
      </c>
      <c r="AF3301" s="28">
        <f t="shared" si="677"/>
        <v>213.72022203571419</v>
      </c>
      <c r="AG3301" s="28">
        <f t="shared" si="677"/>
        <v>0</v>
      </c>
      <c r="AH3301" s="28">
        <f t="shared" si="677"/>
        <v>141.33172853571432</v>
      </c>
      <c r="AI3301" s="28">
        <f t="shared" si="677"/>
        <v>0</v>
      </c>
      <c r="AJ3301" s="28">
        <f t="shared" si="603"/>
        <v>1.2235988251330525</v>
      </c>
      <c r="AK3301" s="28">
        <f t="shared" si="677"/>
        <v>0</v>
      </c>
      <c r="AL3301" s="28">
        <f t="shared" si="634"/>
        <v>52.630078499999975</v>
      </c>
      <c r="AM3301" s="28">
        <f t="shared" si="634"/>
        <v>192.98530203571408</v>
      </c>
      <c r="AQ3301" s="24">
        <f t="shared" si="644"/>
        <v>2062.3981584322755</v>
      </c>
      <c r="AS3301" s="47">
        <f t="shared" si="606"/>
        <v>305.55</v>
      </c>
      <c r="AU3301" s="20">
        <f t="shared" si="642"/>
        <v>2367.9481584322757</v>
      </c>
      <c r="AW3301" s="20">
        <f t="shared" si="629"/>
        <v>-137.17864272504085</v>
      </c>
    </row>
    <row r="3302" spans="1:49" x14ac:dyDescent="0.25">
      <c r="A3302" t="str">
        <f>VLOOKUP($B3302,'Cushing Balance'!$C$2:$E$500,3,TRUE)</f>
        <v>302018</v>
      </c>
      <c r="B3302" s="2">
        <v>43313</v>
      </c>
      <c r="C3302" s="32"/>
      <c r="D3302" s="36">
        <f t="shared" si="672"/>
        <v>391.22794511111118</v>
      </c>
      <c r="E3302" s="28">
        <f t="shared" si="673"/>
        <v>145.03560794444454</v>
      </c>
      <c r="F3302" s="28">
        <f t="shared" si="674"/>
        <v>445.32513961111096</v>
      </c>
      <c r="G3302" s="28"/>
      <c r="H3302" s="28">
        <f t="shared" ref="H3302:R3302" si="678">AVERAGE(H3296:H3301)</f>
        <v>101.42290933333334</v>
      </c>
      <c r="I3302" s="28">
        <f t="shared" si="678"/>
        <v>24.825274190476179</v>
      </c>
      <c r="J3302" s="28">
        <f t="shared" si="678"/>
        <v>322.53056909523798</v>
      </c>
      <c r="K3302" s="28">
        <f t="shared" si="678"/>
        <v>129.53754890476191</v>
      </c>
      <c r="L3302" s="28">
        <f t="shared" si="678"/>
        <v>30.122654857142845</v>
      </c>
      <c r="M3302" s="28">
        <f t="shared" si="627"/>
        <v>239.83181480220759</v>
      </c>
      <c r="N3302" s="28">
        <f t="shared" si="678"/>
        <v>85.052794000000048</v>
      </c>
      <c r="O3302" s="28">
        <f t="shared" si="678"/>
        <v>31.141945047619036</v>
      </c>
      <c r="P3302" s="28">
        <f t="shared" si="678"/>
        <v>181.08394114285716</v>
      </c>
      <c r="Q3302" s="28">
        <f t="shared" si="665"/>
        <v>9.2223439999999997</v>
      </c>
      <c r="R3302" s="28">
        <f t="shared" si="678"/>
        <v>16.509027666666668</v>
      </c>
      <c r="S3302" s="28"/>
      <c r="T3302" s="243">
        <f t="shared" si="619"/>
        <v>-24.119540416666666</v>
      </c>
      <c r="V3302" s="24">
        <f t="shared" si="640"/>
        <v>2152.8695157069692</v>
      </c>
      <c r="X3302" s="5">
        <f t="shared" si="647"/>
        <v>77.899999999999991</v>
      </c>
      <c r="Z3302" s="20">
        <f t="shared" si="641"/>
        <v>2230.7695157069693</v>
      </c>
      <c r="AA3302" s="59">
        <f t="shared" si="628"/>
        <v>43313</v>
      </c>
      <c r="AB3302" s="36">
        <f t="shared" si="677"/>
        <v>134.59170364285706</v>
      </c>
      <c r="AC3302" s="28">
        <f t="shared" si="677"/>
        <v>319.0726849285715</v>
      </c>
      <c r="AD3302" s="28">
        <f t="shared" si="677"/>
        <v>433.96870060714309</v>
      </c>
      <c r="AE3302" s="28">
        <f t="shared" si="677"/>
        <v>572.87413932142852</v>
      </c>
      <c r="AF3302" s="28">
        <f t="shared" si="677"/>
        <v>213.72022203571419</v>
      </c>
      <c r="AG3302" s="28">
        <f t="shared" si="677"/>
        <v>0</v>
      </c>
      <c r="AH3302" s="28">
        <f t="shared" si="677"/>
        <v>141.33172853571432</v>
      </c>
      <c r="AI3302" s="28">
        <f t="shared" si="677"/>
        <v>0</v>
      </c>
      <c r="AJ3302" s="28">
        <f t="shared" si="603"/>
        <v>1.223598825224776</v>
      </c>
      <c r="AK3302" s="28">
        <f t="shared" si="677"/>
        <v>0</v>
      </c>
      <c r="AL3302" s="28">
        <f t="shared" si="634"/>
        <v>52.630078499999975</v>
      </c>
      <c r="AM3302" s="28">
        <f t="shared" si="634"/>
        <v>192.98530203571408</v>
      </c>
      <c r="AQ3302" s="24">
        <f t="shared" si="644"/>
        <v>2062.3981584323674</v>
      </c>
      <c r="AS3302" s="47">
        <f t="shared" si="606"/>
        <v>305.55</v>
      </c>
      <c r="AU3302" s="20">
        <f t="shared" si="642"/>
        <v>2367.9481584323676</v>
      </c>
      <c r="AW3302" s="20">
        <f t="shared" si="629"/>
        <v>-137.17864272539828</v>
      </c>
    </row>
    <row r="3303" spans="1:49" x14ac:dyDescent="0.25">
      <c r="A3303" t="str">
        <f>VLOOKUP($B3303,'Cushing Balance'!$C$2:$E$500,3,TRUE)</f>
        <v>302018</v>
      </c>
      <c r="B3303" s="2">
        <v>43314</v>
      </c>
      <c r="C3303" s="32"/>
      <c r="D3303" s="36">
        <f t="shared" si="672"/>
        <v>391.22794511111118</v>
      </c>
      <c r="E3303" s="28">
        <f t="shared" si="673"/>
        <v>145.03560794444454</v>
      </c>
      <c r="F3303" s="28">
        <f t="shared" si="674"/>
        <v>445.32513961111096</v>
      </c>
      <c r="G3303" s="28"/>
      <c r="H3303" s="28">
        <f t="shared" ref="H3303:R3303" si="679">AVERAGE(H3297:H3302)</f>
        <v>101.42290933333334</v>
      </c>
      <c r="I3303" s="28">
        <f t="shared" si="679"/>
        <v>24.825274190476179</v>
      </c>
      <c r="J3303" s="28">
        <f t="shared" si="679"/>
        <v>322.53056909523798</v>
      </c>
      <c r="K3303" s="28">
        <f t="shared" si="679"/>
        <v>129.53754890476191</v>
      </c>
      <c r="L3303" s="28">
        <f t="shared" si="679"/>
        <v>30.122654857142845</v>
      </c>
      <c r="M3303" s="28">
        <f t="shared" si="627"/>
        <v>239.83181480200935</v>
      </c>
      <c r="N3303" s="28">
        <f t="shared" si="679"/>
        <v>85.052794000000048</v>
      </c>
      <c r="O3303" s="28">
        <f t="shared" si="679"/>
        <v>31.141945047619036</v>
      </c>
      <c r="P3303" s="28">
        <f t="shared" si="679"/>
        <v>181.08394114285716</v>
      </c>
      <c r="Q3303" s="28">
        <f t="shared" si="665"/>
        <v>9.2223439999999997</v>
      </c>
      <c r="R3303" s="28">
        <f t="shared" si="679"/>
        <v>16.509027666666668</v>
      </c>
      <c r="S3303" s="28"/>
      <c r="T3303" s="243">
        <f t="shared" si="619"/>
        <v>-24.119540416666666</v>
      </c>
      <c r="V3303" s="24">
        <f t="shared" si="640"/>
        <v>2152.8695157067709</v>
      </c>
      <c r="X3303" s="5">
        <f t="shared" si="647"/>
        <v>77.899999999999991</v>
      </c>
      <c r="Z3303" s="20">
        <f t="shared" si="641"/>
        <v>2230.769515706771</v>
      </c>
      <c r="AA3303" s="59">
        <f t="shared" si="628"/>
        <v>43314</v>
      </c>
      <c r="AB3303" s="36">
        <f t="shared" si="677"/>
        <v>134.59170364285706</v>
      </c>
      <c r="AC3303" s="28">
        <f t="shared" si="677"/>
        <v>319.0726849285715</v>
      </c>
      <c r="AD3303" s="28">
        <f t="shared" si="677"/>
        <v>433.96870060714309</v>
      </c>
      <c r="AE3303" s="28">
        <f t="shared" si="677"/>
        <v>572.87413932142852</v>
      </c>
      <c r="AF3303" s="28">
        <f t="shared" si="677"/>
        <v>213.72022203571419</v>
      </c>
      <c r="AG3303" s="28">
        <f t="shared" si="677"/>
        <v>0</v>
      </c>
      <c r="AH3303" s="28">
        <f t="shared" si="677"/>
        <v>141.33172853571432</v>
      </c>
      <c r="AI3303" s="28">
        <f t="shared" si="677"/>
        <v>0</v>
      </c>
      <c r="AJ3303" s="28">
        <f t="shared" si="603"/>
        <v>1.2235988252469261</v>
      </c>
      <c r="AK3303" s="28">
        <f t="shared" si="677"/>
        <v>0</v>
      </c>
      <c r="AL3303" s="28">
        <f t="shared" si="634"/>
        <v>52.630078499999975</v>
      </c>
      <c r="AM3303" s="28">
        <f t="shared" si="634"/>
        <v>192.98530203571408</v>
      </c>
      <c r="AQ3303" s="24">
        <f t="shared" si="644"/>
        <v>2062.3981584323897</v>
      </c>
      <c r="AS3303" s="47">
        <f t="shared" si="606"/>
        <v>305.55</v>
      </c>
      <c r="AU3303" s="20">
        <f t="shared" si="642"/>
        <v>2367.9481584323898</v>
      </c>
      <c r="AW3303" s="20">
        <f t="shared" si="629"/>
        <v>-137.17864272561883</v>
      </c>
    </row>
    <row r="3304" spans="1:49" x14ac:dyDescent="0.25">
      <c r="A3304" t="str">
        <f>VLOOKUP($B3304,'Cushing Balance'!$C$2:$E$500,3,TRUE)</f>
        <v>302018</v>
      </c>
      <c r="B3304" s="2">
        <v>43315</v>
      </c>
      <c r="C3304" s="32"/>
      <c r="D3304" s="36">
        <f t="shared" si="672"/>
        <v>391.22794511111118</v>
      </c>
      <c r="E3304" s="28">
        <f t="shared" si="673"/>
        <v>145.03560794444454</v>
      </c>
      <c r="F3304" s="28">
        <f t="shared" si="674"/>
        <v>445.32513961111096</v>
      </c>
      <c r="G3304" s="28"/>
      <c r="H3304" s="28">
        <f t="shared" ref="H3304:R3304" si="680">AVERAGE(H3298:H3303)</f>
        <v>101.42290933333334</v>
      </c>
      <c r="I3304" s="28">
        <f t="shared" si="680"/>
        <v>24.825274190476179</v>
      </c>
      <c r="J3304" s="28">
        <f t="shared" si="680"/>
        <v>322.53056909523798</v>
      </c>
      <c r="K3304" s="28">
        <f t="shared" si="680"/>
        <v>129.53754890476191</v>
      </c>
      <c r="L3304" s="28">
        <f t="shared" si="680"/>
        <v>30.122654857142845</v>
      </c>
      <c r="M3304" s="28">
        <f t="shared" si="627"/>
        <v>239.83181480191581</v>
      </c>
      <c r="N3304" s="28">
        <f t="shared" si="680"/>
        <v>85.052794000000048</v>
      </c>
      <c r="O3304" s="28">
        <f t="shared" si="680"/>
        <v>31.141945047619036</v>
      </c>
      <c r="P3304" s="28">
        <f t="shared" si="680"/>
        <v>181.08394114285716</v>
      </c>
      <c r="Q3304" s="28">
        <f t="shared" si="665"/>
        <v>9.2223439999999997</v>
      </c>
      <c r="R3304" s="28">
        <f t="shared" si="680"/>
        <v>16.509027666666668</v>
      </c>
      <c r="S3304" s="28"/>
      <c r="T3304" s="243">
        <f t="shared" si="619"/>
        <v>-24.119540416666666</v>
      </c>
      <c r="V3304" s="24">
        <f t="shared" si="640"/>
        <v>2152.8695157066772</v>
      </c>
      <c r="X3304" s="5">
        <f t="shared" si="647"/>
        <v>77.899999999999991</v>
      </c>
      <c r="Z3304" s="20">
        <f t="shared" si="641"/>
        <v>2230.7695157066773</v>
      </c>
      <c r="AA3304" s="59">
        <f t="shared" si="628"/>
        <v>43315</v>
      </c>
      <c r="AB3304" s="36">
        <f t="shared" si="677"/>
        <v>134.59170364285706</v>
      </c>
      <c r="AC3304" s="28">
        <f t="shared" si="677"/>
        <v>319.0726849285715</v>
      </c>
      <c r="AD3304" s="28">
        <f t="shared" si="677"/>
        <v>433.96870060714309</v>
      </c>
      <c r="AE3304" s="28">
        <f t="shared" si="677"/>
        <v>572.87413932142852</v>
      </c>
      <c r="AF3304" s="28">
        <f t="shared" si="677"/>
        <v>213.72022203571419</v>
      </c>
      <c r="AG3304" s="28">
        <f t="shared" si="677"/>
        <v>0</v>
      </c>
      <c r="AH3304" s="28">
        <f t="shared" si="677"/>
        <v>141.33172853571432</v>
      </c>
      <c r="AI3304" s="28">
        <f t="shared" si="677"/>
        <v>0</v>
      </c>
      <c r="AJ3304" s="28">
        <f t="shared" si="603"/>
        <v>1.2235988252112042</v>
      </c>
      <c r="AK3304" s="28">
        <f t="shared" si="677"/>
        <v>0</v>
      </c>
      <c r="AL3304" s="28">
        <f t="shared" si="634"/>
        <v>52.630078499999975</v>
      </c>
      <c r="AM3304" s="28">
        <f t="shared" si="634"/>
        <v>192.98530203571408</v>
      </c>
      <c r="AQ3304" s="24">
        <f t="shared" si="644"/>
        <v>2062.3981584323537</v>
      </c>
      <c r="AS3304" s="47">
        <f t="shared" si="606"/>
        <v>305.55</v>
      </c>
      <c r="AU3304" s="20">
        <f t="shared" si="642"/>
        <v>2367.9481584323539</v>
      </c>
      <c r="AW3304" s="20">
        <f t="shared" si="629"/>
        <v>-137.17864272567658</v>
      </c>
    </row>
    <row r="3305" spans="1:49" x14ac:dyDescent="0.25">
      <c r="A3305" t="str">
        <f>VLOOKUP($B3305,'Cushing Balance'!$C$2:$E$500,3,TRUE)</f>
        <v>312018</v>
      </c>
      <c r="B3305" s="2">
        <v>43316</v>
      </c>
      <c r="C3305" s="32"/>
      <c r="D3305" s="36">
        <f t="shared" si="672"/>
        <v>391.22794511111118</v>
      </c>
      <c r="E3305" s="28">
        <f t="shared" si="673"/>
        <v>145.03560794444454</v>
      </c>
      <c r="F3305" s="28">
        <f t="shared" si="674"/>
        <v>445.32513961111096</v>
      </c>
      <c r="G3305" s="28"/>
      <c r="H3305" s="28">
        <f t="shared" ref="H3305:R3305" si="681">AVERAGE(H3299:H3304)</f>
        <v>101.42290933333334</v>
      </c>
      <c r="I3305" s="28">
        <f t="shared" si="681"/>
        <v>24.825274190476179</v>
      </c>
      <c r="J3305" s="28">
        <f t="shared" si="681"/>
        <v>322.53056909523798</v>
      </c>
      <c r="K3305" s="28">
        <f t="shared" si="681"/>
        <v>129.53754890476191</v>
      </c>
      <c r="L3305" s="28">
        <f t="shared" si="681"/>
        <v>30.122654857142845</v>
      </c>
      <c r="M3305" s="28">
        <f t="shared" si="627"/>
        <v>239.83181480192522</v>
      </c>
      <c r="N3305" s="28">
        <f t="shared" si="681"/>
        <v>85.052794000000048</v>
      </c>
      <c r="O3305" s="28">
        <f t="shared" si="681"/>
        <v>31.141945047619036</v>
      </c>
      <c r="P3305" s="28">
        <f t="shared" si="681"/>
        <v>181.08394114285716</v>
      </c>
      <c r="Q3305" s="28">
        <f t="shared" si="665"/>
        <v>9.2223439999999997</v>
      </c>
      <c r="R3305" s="28">
        <f t="shared" si="681"/>
        <v>16.509027666666668</v>
      </c>
      <c r="S3305" s="28"/>
      <c r="T3305" s="243">
        <f t="shared" si="619"/>
        <v>-24.119540416666666</v>
      </c>
      <c r="V3305" s="24">
        <f t="shared" si="640"/>
        <v>2152.8695157066863</v>
      </c>
      <c r="X3305" s="5">
        <f t="shared" si="647"/>
        <v>77.899999999999991</v>
      </c>
      <c r="Z3305" s="20">
        <f t="shared" si="641"/>
        <v>2230.7695157066864</v>
      </c>
      <c r="AA3305" s="59">
        <f t="shared" si="628"/>
        <v>43316</v>
      </c>
      <c r="AB3305" s="36">
        <f t="shared" si="677"/>
        <v>134.59170364285706</v>
      </c>
      <c r="AC3305" s="28">
        <f t="shared" si="677"/>
        <v>319.0726849285715</v>
      </c>
      <c r="AD3305" s="28">
        <f t="shared" si="677"/>
        <v>433.96870060714309</v>
      </c>
      <c r="AE3305" s="28">
        <f t="shared" si="677"/>
        <v>572.87413932142852</v>
      </c>
      <c r="AF3305" s="28">
        <f t="shared" si="677"/>
        <v>213.72022203571419</v>
      </c>
      <c r="AG3305" s="28">
        <f t="shared" si="677"/>
        <v>0</v>
      </c>
      <c r="AH3305" s="28">
        <f t="shared" si="677"/>
        <v>141.33172853571432</v>
      </c>
      <c r="AI3305" s="28">
        <f t="shared" si="677"/>
        <v>0</v>
      </c>
      <c r="AJ3305" s="28">
        <f t="shared" si="603"/>
        <v>1.2235988251386982</v>
      </c>
      <c r="AK3305" s="28">
        <f t="shared" si="677"/>
        <v>0</v>
      </c>
      <c r="AL3305" s="28">
        <f t="shared" si="634"/>
        <v>52.630078499999975</v>
      </c>
      <c r="AM3305" s="28">
        <f t="shared" si="634"/>
        <v>192.98530203571408</v>
      </c>
      <c r="AQ3305" s="24">
        <f t="shared" si="644"/>
        <v>2062.3981584322814</v>
      </c>
      <c r="AS3305" s="47">
        <f t="shared" si="606"/>
        <v>305.55</v>
      </c>
      <c r="AU3305" s="20">
        <f t="shared" si="642"/>
        <v>2367.9481584322816</v>
      </c>
      <c r="AW3305" s="20">
        <f t="shared" si="629"/>
        <v>-137.17864272559518</v>
      </c>
    </row>
    <row r="3306" spans="1:49" x14ac:dyDescent="0.25">
      <c r="A3306" t="str">
        <f>VLOOKUP($B3306,'Cushing Balance'!$C$2:$E$500,3,TRUE)</f>
        <v>312018</v>
      </c>
      <c r="B3306" s="2">
        <v>43317</v>
      </c>
      <c r="C3306" s="32"/>
      <c r="D3306" s="36">
        <f t="shared" si="672"/>
        <v>391.22794511111118</v>
      </c>
      <c r="E3306" s="28">
        <f t="shared" si="673"/>
        <v>145.03560794444454</v>
      </c>
      <c r="F3306" s="28">
        <f t="shared" si="674"/>
        <v>445.32513961111096</v>
      </c>
      <c r="G3306" s="28"/>
      <c r="H3306" s="28">
        <f t="shared" ref="H3306:R3306" si="682">AVERAGE(H3300:H3305)</f>
        <v>101.42290933333334</v>
      </c>
      <c r="I3306" s="28">
        <f t="shared" si="682"/>
        <v>24.825274190476179</v>
      </c>
      <c r="J3306" s="28">
        <f t="shared" si="682"/>
        <v>322.53056909523798</v>
      </c>
      <c r="K3306" s="28">
        <f t="shared" si="682"/>
        <v>129.53754890476191</v>
      </c>
      <c r="L3306" s="28">
        <f t="shared" si="682"/>
        <v>30.122654857142845</v>
      </c>
      <c r="M3306" s="28">
        <f t="shared" si="627"/>
        <v>239.83181480200761</v>
      </c>
      <c r="N3306" s="28">
        <f t="shared" si="682"/>
        <v>85.052794000000048</v>
      </c>
      <c r="O3306" s="28">
        <f t="shared" si="682"/>
        <v>31.141945047619036</v>
      </c>
      <c r="P3306" s="28">
        <f t="shared" si="682"/>
        <v>181.08394114285716</v>
      </c>
      <c r="Q3306" s="28">
        <f t="shared" si="665"/>
        <v>9.2223439999999997</v>
      </c>
      <c r="R3306" s="28">
        <f t="shared" si="682"/>
        <v>16.509027666666668</v>
      </c>
      <c r="S3306" s="28"/>
      <c r="T3306" s="243">
        <f t="shared" si="619"/>
        <v>-24.119540416666666</v>
      </c>
      <c r="V3306" s="24">
        <f t="shared" si="640"/>
        <v>2152.8695157067691</v>
      </c>
      <c r="X3306" s="5">
        <f t="shared" si="647"/>
        <v>77.899999999999991</v>
      </c>
      <c r="Z3306" s="20">
        <f t="shared" si="641"/>
        <v>2230.7695157067692</v>
      </c>
      <c r="AA3306" s="59">
        <f t="shared" si="628"/>
        <v>43317</v>
      </c>
      <c r="AB3306" s="36">
        <f t="shared" si="677"/>
        <v>134.59170364285706</v>
      </c>
      <c r="AC3306" s="28">
        <f t="shared" si="677"/>
        <v>319.0726849285715</v>
      </c>
      <c r="AD3306" s="28">
        <f t="shared" si="677"/>
        <v>433.96870060714309</v>
      </c>
      <c r="AE3306" s="28">
        <f t="shared" si="677"/>
        <v>572.87413932142852</v>
      </c>
      <c r="AF3306" s="28">
        <f t="shared" si="677"/>
        <v>213.72022203571419</v>
      </c>
      <c r="AG3306" s="28">
        <f t="shared" si="677"/>
        <v>0</v>
      </c>
      <c r="AH3306" s="28">
        <f t="shared" si="677"/>
        <v>141.33172853571432</v>
      </c>
      <c r="AI3306" s="28">
        <f t="shared" si="677"/>
        <v>0</v>
      </c>
      <c r="AJ3306" s="28">
        <f t="shared" si="603"/>
        <v>1.2235988250533731</v>
      </c>
      <c r="AK3306" s="28">
        <f t="shared" si="677"/>
        <v>0</v>
      </c>
      <c r="AL3306" s="28">
        <f t="shared" si="634"/>
        <v>52.630078499999975</v>
      </c>
      <c r="AM3306" s="28">
        <f t="shared" si="634"/>
        <v>192.98530203571408</v>
      </c>
      <c r="AQ3306" s="24">
        <f t="shared" si="644"/>
        <v>2062.3981584321964</v>
      </c>
      <c r="AS3306" s="47">
        <f t="shared" si="606"/>
        <v>305.55</v>
      </c>
      <c r="AU3306" s="20">
        <f t="shared" si="642"/>
        <v>2367.9481584321966</v>
      </c>
      <c r="AW3306" s="20">
        <f t="shared" si="629"/>
        <v>-137.17864272542738</v>
      </c>
    </row>
    <row r="3307" spans="1:49" x14ac:dyDescent="0.25">
      <c r="A3307" t="str">
        <f>VLOOKUP($B3307,'Cushing Balance'!$C$2:$E$500,3,TRUE)</f>
        <v>312018</v>
      </c>
      <c r="B3307" s="2">
        <v>43318</v>
      </c>
      <c r="C3307" s="32"/>
      <c r="D3307" s="36">
        <f t="shared" si="672"/>
        <v>391.22794511111118</v>
      </c>
      <c r="E3307" s="28">
        <f t="shared" si="673"/>
        <v>145.03560794444454</v>
      </c>
      <c r="F3307" s="28">
        <f t="shared" si="674"/>
        <v>445.32513961111096</v>
      </c>
      <c r="G3307" s="28"/>
      <c r="H3307" s="28">
        <f t="shared" ref="H3307:R3307" si="683">AVERAGE(H3301:H3306)</f>
        <v>101.42290933333334</v>
      </c>
      <c r="I3307" s="28">
        <f t="shared" si="683"/>
        <v>24.825274190476179</v>
      </c>
      <c r="J3307" s="28">
        <f t="shared" si="683"/>
        <v>322.53056909523798</v>
      </c>
      <c r="K3307" s="28">
        <f t="shared" si="683"/>
        <v>129.53754890476191</v>
      </c>
      <c r="L3307" s="28">
        <f t="shared" si="683"/>
        <v>30.122654857142845</v>
      </c>
      <c r="M3307" s="28">
        <f t="shared" si="627"/>
        <v>239.83181480212076</v>
      </c>
      <c r="N3307" s="28">
        <f t="shared" si="683"/>
        <v>85.052794000000048</v>
      </c>
      <c r="O3307" s="28">
        <f t="shared" si="683"/>
        <v>31.141945047619036</v>
      </c>
      <c r="P3307" s="28">
        <f t="shared" si="683"/>
        <v>181.08394114285716</v>
      </c>
      <c r="Q3307" s="28">
        <f t="shared" si="665"/>
        <v>9.2223439999999997</v>
      </c>
      <c r="R3307" s="28">
        <f t="shared" si="683"/>
        <v>16.509027666666668</v>
      </c>
      <c r="S3307" s="28"/>
      <c r="T3307" s="243">
        <f t="shared" si="619"/>
        <v>-24.119540416666666</v>
      </c>
      <c r="V3307" s="24">
        <f t="shared" si="640"/>
        <v>2152.8695157068819</v>
      </c>
      <c r="X3307" s="5">
        <f t="shared" si="647"/>
        <v>77.899999999999991</v>
      </c>
      <c r="Z3307" s="20">
        <f t="shared" si="641"/>
        <v>2230.769515706882</v>
      </c>
      <c r="AA3307" s="59">
        <f t="shared" si="628"/>
        <v>43318</v>
      </c>
      <c r="AB3307" s="36">
        <f t="shared" si="677"/>
        <v>134.59170364285706</v>
      </c>
      <c r="AC3307" s="28">
        <f t="shared" si="677"/>
        <v>319.0726849285715</v>
      </c>
      <c r="AD3307" s="28">
        <f t="shared" si="677"/>
        <v>433.96870060714309</v>
      </c>
      <c r="AE3307" s="28">
        <f t="shared" si="677"/>
        <v>572.87413932142852</v>
      </c>
      <c r="AF3307" s="28">
        <f t="shared" si="677"/>
        <v>213.72022203571419</v>
      </c>
      <c r="AG3307" s="28">
        <f t="shared" si="677"/>
        <v>0</v>
      </c>
      <c r="AH3307" s="28">
        <f t="shared" si="677"/>
        <v>141.33172853571432</v>
      </c>
      <c r="AI3307" s="28">
        <f t="shared" si="677"/>
        <v>0</v>
      </c>
      <c r="AJ3307" s="28">
        <f t="shared" si="603"/>
        <v>1.2235988249764362</v>
      </c>
      <c r="AK3307" s="28">
        <f t="shared" si="677"/>
        <v>0</v>
      </c>
      <c r="AL3307" s="28">
        <f t="shared" si="634"/>
        <v>52.630078499999975</v>
      </c>
      <c r="AM3307" s="28">
        <f t="shared" si="634"/>
        <v>192.98530203571408</v>
      </c>
      <c r="AQ3307" s="24">
        <f t="shared" si="644"/>
        <v>2062.3981584321191</v>
      </c>
      <c r="AS3307" s="47">
        <f t="shared" si="606"/>
        <v>305.55</v>
      </c>
      <c r="AU3307" s="20">
        <f t="shared" si="642"/>
        <v>2367.9481584321193</v>
      </c>
      <c r="AW3307" s="20">
        <f t="shared" si="629"/>
        <v>-137.1786427252373</v>
      </c>
    </row>
    <row r="3308" spans="1:49" x14ac:dyDescent="0.25">
      <c r="A3308" t="str">
        <f>VLOOKUP($B3308,'Cushing Balance'!$C$2:$E$500,3,TRUE)</f>
        <v>312018</v>
      </c>
      <c r="B3308" s="2">
        <v>43319</v>
      </c>
      <c r="C3308" s="32"/>
      <c r="D3308" s="36">
        <f t="shared" si="672"/>
        <v>391.22794511111118</v>
      </c>
      <c r="E3308" s="28">
        <f t="shared" si="673"/>
        <v>145.03560794444454</v>
      </c>
      <c r="F3308" s="28">
        <f t="shared" si="674"/>
        <v>445.32513961111096</v>
      </c>
      <c r="G3308" s="28"/>
      <c r="H3308" s="28">
        <f t="shared" ref="H3308:R3308" si="684">AVERAGE(H3302:H3307)</f>
        <v>101.42290933333334</v>
      </c>
      <c r="I3308" s="28">
        <f t="shared" si="684"/>
        <v>24.825274190476179</v>
      </c>
      <c r="J3308" s="28">
        <f t="shared" si="684"/>
        <v>322.53056909523798</v>
      </c>
      <c r="K3308" s="28">
        <f t="shared" si="684"/>
        <v>129.53754890476191</v>
      </c>
      <c r="L3308" s="28">
        <f t="shared" si="684"/>
        <v>30.122654857142845</v>
      </c>
      <c r="M3308" s="28">
        <f t="shared" si="627"/>
        <v>239.8318148022251</v>
      </c>
      <c r="N3308" s="28">
        <f t="shared" si="684"/>
        <v>85.052794000000048</v>
      </c>
      <c r="O3308" s="28">
        <f t="shared" si="684"/>
        <v>31.141945047619036</v>
      </c>
      <c r="P3308" s="28">
        <f t="shared" si="684"/>
        <v>181.08394114285716</v>
      </c>
      <c r="Q3308" s="28">
        <f t="shared" si="665"/>
        <v>9.2223439999999997</v>
      </c>
      <c r="R3308" s="28">
        <f t="shared" si="684"/>
        <v>16.509027666666668</v>
      </c>
      <c r="S3308" s="28"/>
      <c r="T3308" s="243">
        <f t="shared" si="619"/>
        <v>-24.119540416666666</v>
      </c>
      <c r="V3308" s="24">
        <f t="shared" si="640"/>
        <v>2152.8695157069865</v>
      </c>
      <c r="X3308" s="5">
        <f t="shared" si="647"/>
        <v>77.899999999999991</v>
      </c>
      <c r="Z3308" s="20">
        <f t="shared" si="641"/>
        <v>2230.7695157069866</v>
      </c>
      <c r="AA3308" s="59">
        <f t="shared" si="628"/>
        <v>43319</v>
      </c>
      <c r="AB3308" s="36">
        <f t="shared" si="677"/>
        <v>134.59170364285706</v>
      </c>
      <c r="AC3308" s="28">
        <f t="shared" si="677"/>
        <v>319.0726849285715</v>
      </c>
      <c r="AD3308" s="28">
        <f t="shared" si="677"/>
        <v>433.96870060714309</v>
      </c>
      <c r="AE3308" s="28">
        <f t="shared" si="677"/>
        <v>572.87413932142852</v>
      </c>
      <c r="AF3308" s="28">
        <f t="shared" si="677"/>
        <v>213.72022203571419</v>
      </c>
      <c r="AG3308" s="28">
        <f t="shared" si="677"/>
        <v>0</v>
      </c>
      <c r="AH3308" s="28">
        <f t="shared" si="677"/>
        <v>141.33172853571432</v>
      </c>
      <c r="AI3308" s="28">
        <f t="shared" si="677"/>
        <v>0</v>
      </c>
      <c r="AJ3308" s="28">
        <f t="shared" si="603"/>
        <v>1.2235988249224834</v>
      </c>
      <c r="AK3308" s="28">
        <f t="shared" si="677"/>
        <v>0</v>
      </c>
      <c r="AL3308" s="28">
        <f t="shared" si="634"/>
        <v>52.630078499999975</v>
      </c>
      <c r="AM3308" s="28">
        <f t="shared" si="634"/>
        <v>192.98530203571408</v>
      </c>
      <c r="AQ3308" s="24">
        <f t="shared" si="644"/>
        <v>2062.3981584320654</v>
      </c>
      <c r="AS3308" s="47">
        <f t="shared" si="606"/>
        <v>305.55</v>
      </c>
      <c r="AU3308" s="20">
        <f t="shared" si="642"/>
        <v>2367.9481584320656</v>
      </c>
      <c r="AW3308" s="20">
        <f t="shared" si="629"/>
        <v>-137.17864272507904</v>
      </c>
    </row>
    <row r="3309" spans="1:49" x14ac:dyDescent="0.25">
      <c r="A3309" t="str">
        <f>VLOOKUP($B3309,'Cushing Balance'!$C$2:$E$500,3,TRUE)</f>
        <v>312018</v>
      </c>
      <c r="B3309" s="2">
        <v>43320</v>
      </c>
      <c r="C3309" s="32"/>
      <c r="D3309" s="36">
        <f t="shared" si="672"/>
        <v>391.22794511111118</v>
      </c>
      <c r="E3309" s="28">
        <f t="shared" si="673"/>
        <v>145.03560794444454</v>
      </c>
      <c r="F3309" s="28">
        <f t="shared" si="674"/>
        <v>445.32513961111096</v>
      </c>
      <c r="G3309" s="28"/>
      <c r="H3309" s="28">
        <f t="shared" ref="H3309:R3309" si="685">AVERAGE(H3303:H3308)</f>
        <v>101.42290933333334</v>
      </c>
      <c r="I3309" s="28">
        <f t="shared" si="685"/>
        <v>24.825274190476179</v>
      </c>
      <c r="J3309" s="28">
        <f t="shared" si="685"/>
        <v>322.53056909523798</v>
      </c>
      <c r="K3309" s="28">
        <f t="shared" si="685"/>
        <v>129.53754890476191</v>
      </c>
      <c r="L3309" s="28">
        <f t="shared" si="685"/>
        <v>30.122654857142845</v>
      </c>
      <c r="M3309" s="28">
        <f t="shared" si="627"/>
        <v>239.83181480229422</v>
      </c>
      <c r="N3309" s="28">
        <f t="shared" si="685"/>
        <v>85.052794000000048</v>
      </c>
      <c r="O3309" s="28">
        <f t="shared" si="685"/>
        <v>31.141945047619036</v>
      </c>
      <c r="P3309" s="28">
        <f t="shared" si="685"/>
        <v>181.08394114285716</v>
      </c>
      <c r="Q3309" s="28">
        <f t="shared" si="665"/>
        <v>9.2223439999999997</v>
      </c>
      <c r="R3309" s="28">
        <f t="shared" si="685"/>
        <v>16.509027666666668</v>
      </c>
      <c r="S3309" s="28"/>
      <c r="T3309" s="243">
        <f t="shared" si="619"/>
        <v>-24.119540416666666</v>
      </c>
      <c r="V3309" s="24">
        <f t="shared" si="640"/>
        <v>2152.8695157070556</v>
      </c>
      <c r="X3309" s="5">
        <f t="shared" si="647"/>
        <v>77.899999999999991</v>
      </c>
      <c r="Z3309" s="20">
        <f t="shared" si="641"/>
        <v>2230.7695157070557</v>
      </c>
      <c r="AA3309" s="59">
        <f t="shared" si="628"/>
        <v>43320</v>
      </c>
      <c r="AB3309" s="36">
        <f t="shared" si="677"/>
        <v>134.59170364285706</v>
      </c>
      <c r="AC3309" s="28">
        <f t="shared" si="677"/>
        <v>319.0726849285715</v>
      </c>
      <c r="AD3309" s="28">
        <f t="shared" si="677"/>
        <v>433.96870060714309</v>
      </c>
      <c r="AE3309" s="28">
        <f t="shared" si="677"/>
        <v>572.87413932142852</v>
      </c>
      <c r="AF3309" s="28">
        <f t="shared" si="677"/>
        <v>213.72022203571419</v>
      </c>
      <c r="AG3309" s="28">
        <f t="shared" si="677"/>
        <v>0</v>
      </c>
      <c r="AH3309" s="28">
        <f t="shared" si="677"/>
        <v>141.33172853571432</v>
      </c>
      <c r="AI3309" s="28">
        <f t="shared" si="677"/>
        <v>0</v>
      </c>
      <c r="AJ3309" s="28">
        <f t="shared" si="603"/>
        <v>1.2235988248978529</v>
      </c>
      <c r="AK3309" s="28">
        <f t="shared" si="677"/>
        <v>0</v>
      </c>
      <c r="AL3309" s="28">
        <f t="shared" si="634"/>
        <v>52.630078499999975</v>
      </c>
      <c r="AM3309" s="28">
        <f t="shared" si="634"/>
        <v>192.98530203571408</v>
      </c>
      <c r="AQ3309" s="24">
        <f t="shared" si="644"/>
        <v>2062.3981584320409</v>
      </c>
      <c r="AS3309" s="47">
        <f t="shared" si="606"/>
        <v>305.55</v>
      </c>
      <c r="AU3309" s="20">
        <f t="shared" si="642"/>
        <v>2367.9481584320411</v>
      </c>
      <c r="AW3309" s="20">
        <f t="shared" si="629"/>
        <v>-137.17864272498537</v>
      </c>
    </row>
    <row r="3310" spans="1:49" x14ac:dyDescent="0.25">
      <c r="A3310" t="str">
        <f>VLOOKUP($B3310,'Cushing Balance'!$C$2:$E$500,3,TRUE)</f>
        <v>312018</v>
      </c>
      <c r="B3310" s="2">
        <v>43321</v>
      </c>
      <c r="C3310" s="32"/>
      <c r="D3310" s="36">
        <f t="shared" si="672"/>
        <v>391.22794511111118</v>
      </c>
      <c r="E3310" s="28">
        <f t="shared" si="673"/>
        <v>145.03560794444454</v>
      </c>
      <c r="F3310" s="28">
        <f t="shared" si="674"/>
        <v>445.32513961111096</v>
      </c>
      <c r="G3310" s="28"/>
      <c r="H3310" s="28">
        <f t="shared" ref="H3310:R3310" si="686">AVERAGE(H3304:H3309)</f>
        <v>101.42290933333334</v>
      </c>
      <c r="I3310" s="28">
        <f t="shared" si="686"/>
        <v>24.825274190476179</v>
      </c>
      <c r="J3310" s="28">
        <f t="shared" si="686"/>
        <v>322.53056909523798</v>
      </c>
      <c r="K3310" s="28">
        <f t="shared" si="686"/>
        <v>129.53754890476191</v>
      </c>
      <c r="L3310" s="28">
        <f t="shared" si="686"/>
        <v>30.122654857142845</v>
      </c>
      <c r="M3310" s="28">
        <f t="shared" si="627"/>
        <v>239.83181480231835</v>
      </c>
      <c r="N3310" s="28">
        <f t="shared" si="686"/>
        <v>85.052794000000048</v>
      </c>
      <c r="O3310" s="28">
        <f t="shared" si="686"/>
        <v>31.141945047619036</v>
      </c>
      <c r="P3310" s="28">
        <f t="shared" si="686"/>
        <v>181.08394114285716</v>
      </c>
      <c r="Q3310" s="28">
        <f t="shared" si="665"/>
        <v>9.2223439999999997</v>
      </c>
      <c r="R3310" s="28">
        <f t="shared" si="686"/>
        <v>16.509027666666668</v>
      </c>
      <c r="S3310" s="28"/>
      <c r="T3310" s="243">
        <f t="shared" si="619"/>
        <v>-24.119540416666666</v>
      </c>
      <c r="V3310" s="24">
        <f t="shared" si="640"/>
        <v>2152.8695157070797</v>
      </c>
      <c r="X3310" s="5">
        <f t="shared" si="647"/>
        <v>77.899999999999991</v>
      </c>
      <c r="Z3310" s="20">
        <f t="shared" si="641"/>
        <v>2230.7695157070798</v>
      </c>
      <c r="AA3310" s="59">
        <f t="shared" si="628"/>
        <v>43321</v>
      </c>
      <c r="AB3310" s="36">
        <f t="shared" si="677"/>
        <v>134.59170364285706</v>
      </c>
      <c r="AC3310" s="28">
        <f t="shared" si="677"/>
        <v>319.0726849285715</v>
      </c>
      <c r="AD3310" s="28">
        <f t="shared" si="677"/>
        <v>433.96870060714309</v>
      </c>
      <c r="AE3310" s="28">
        <f t="shared" si="677"/>
        <v>572.87413932142852</v>
      </c>
      <c r="AF3310" s="28">
        <f t="shared" si="677"/>
        <v>213.72022203571419</v>
      </c>
      <c r="AG3310" s="28">
        <f t="shared" si="677"/>
        <v>0</v>
      </c>
      <c r="AH3310" s="28">
        <f t="shared" si="677"/>
        <v>141.33172853571432</v>
      </c>
      <c r="AI3310" s="28">
        <f t="shared" si="677"/>
        <v>0</v>
      </c>
      <c r="AJ3310" s="28">
        <f t="shared" ref="AJ3310:AJ3373" si="687">AVERAGE(AJ3295:AJ3309)</f>
        <v>1.223598824901081</v>
      </c>
      <c r="AK3310" s="28">
        <f t="shared" si="677"/>
        <v>0</v>
      </c>
      <c r="AL3310" s="28">
        <f t="shared" si="634"/>
        <v>52.630078499999975</v>
      </c>
      <c r="AM3310" s="28">
        <f t="shared" si="634"/>
        <v>192.98530203571408</v>
      </c>
      <c r="AQ3310" s="24">
        <f t="shared" si="644"/>
        <v>2062.3981584320436</v>
      </c>
      <c r="AS3310" s="47">
        <f t="shared" si="606"/>
        <v>305.55</v>
      </c>
      <c r="AU3310" s="20">
        <f t="shared" si="642"/>
        <v>2367.9481584320438</v>
      </c>
      <c r="AW3310" s="20">
        <f t="shared" si="629"/>
        <v>-137.17864272496399</v>
      </c>
    </row>
    <row r="3311" spans="1:49" x14ac:dyDescent="0.25">
      <c r="A3311" t="str">
        <f>VLOOKUP($B3311,'Cushing Balance'!$C$2:$E$500,3,TRUE)</f>
        <v>312018</v>
      </c>
      <c r="B3311" s="2">
        <v>43322</v>
      </c>
      <c r="C3311" s="32"/>
      <c r="D3311" s="36">
        <f t="shared" si="672"/>
        <v>391.22794511111118</v>
      </c>
      <c r="E3311" s="28">
        <f t="shared" si="673"/>
        <v>145.03560794444454</v>
      </c>
      <c r="F3311" s="28">
        <f t="shared" si="674"/>
        <v>445.32513961111096</v>
      </c>
      <c r="G3311" s="28"/>
      <c r="H3311" s="28">
        <f t="shared" ref="H3311:R3311" si="688">AVERAGE(H3305:H3310)</f>
        <v>101.42290933333334</v>
      </c>
      <c r="I3311" s="28">
        <f t="shared" si="688"/>
        <v>24.825274190476179</v>
      </c>
      <c r="J3311" s="28">
        <f t="shared" si="688"/>
        <v>322.53056909523798</v>
      </c>
      <c r="K3311" s="28">
        <f t="shared" si="688"/>
        <v>129.53754890476191</v>
      </c>
      <c r="L3311" s="28">
        <f t="shared" si="688"/>
        <v>30.122654857142845</v>
      </c>
      <c r="M3311" s="28">
        <f t="shared" si="627"/>
        <v>239.83181480230283</v>
      </c>
      <c r="N3311" s="28">
        <f t="shared" si="688"/>
        <v>85.052794000000048</v>
      </c>
      <c r="O3311" s="28">
        <f t="shared" si="688"/>
        <v>31.141945047619036</v>
      </c>
      <c r="P3311" s="28">
        <f t="shared" si="688"/>
        <v>181.08394114285716</v>
      </c>
      <c r="Q3311" s="28">
        <f t="shared" si="665"/>
        <v>9.2223439999999997</v>
      </c>
      <c r="R3311" s="28">
        <f t="shared" si="688"/>
        <v>16.509027666666668</v>
      </c>
      <c r="S3311" s="28"/>
      <c r="T3311" s="243">
        <f t="shared" si="619"/>
        <v>-24.119540416666666</v>
      </c>
      <c r="V3311" s="24">
        <f t="shared" si="640"/>
        <v>2152.8695157070642</v>
      </c>
      <c r="X3311" s="5">
        <f t="shared" si="647"/>
        <v>77.899999999999991</v>
      </c>
      <c r="Z3311" s="20">
        <f t="shared" si="641"/>
        <v>2230.7695157070643</v>
      </c>
      <c r="AA3311" s="59">
        <f t="shared" si="628"/>
        <v>43322</v>
      </c>
      <c r="AB3311" s="36">
        <f t="shared" si="677"/>
        <v>134.59170364285706</v>
      </c>
      <c r="AC3311" s="28">
        <f t="shared" si="677"/>
        <v>319.0726849285715</v>
      </c>
      <c r="AD3311" s="28">
        <f t="shared" si="677"/>
        <v>433.96870060714309</v>
      </c>
      <c r="AE3311" s="28">
        <f t="shared" si="677"/>
        <v>572.87413932142852</v>
      </c>
      <c r="AF3311" s="28">
        <f t="shared" si="677"/>
        <v>213.72022203571419</v>
      </c>
      <c r="AG3311" s="28">
        <f t="shared" si="677"/>
        <v>0</v>
      </c>
      <c r="AH3311" s="28">
        <f t="shared" si="677"/>
        <v>141.33172853571432</v>
      </c>
      <c r="AI3311" s="28">
        <f t="shared" si="677"/>
        <v>0</v>
      </c>
      <c r="AJ3311" s="28">
        <f t="shared" si="687"/>
        <v>1.2235988249249561</v>
      </c>
      <c r="AK3311" s="28">
        <f t="shared" si="677"/>
        <v>0</v>
      </c>
      <c r="AL3311" s="28">
        <f t="shared" si="634"/>
        <v>52.630078499999975</v>
      </c>
      <c r="AM3311" s="28">
        <f t="shared" si="634"/>
        <v>192.98530203571408</v>
      </c>
      <c r="AQ3311" s="24">
        <f t="shared" si="644"/>
        <v>2062.3981584320677</v>
      </c>
      <c r="AS3311" s="47">
        <f t="shared" si="606"/>
        <v>305.55</v>
      </c>
      <c r="AU3311" s="20">
        <f t="shared" si="642"/>
        <v>2367.9481584320679</v>
      </c>
      <c r="AW3311" s="20">
        <f t="shared" si="629"/>
        <v>-137.17864272500356</v>
      </c>
    </row>
    <row r="3312" spans="1:49" x14ac:dyDescent="0.25">
      <c r="A3312" t="str">
        <f>VLOOKUP($B3312,'Cushing Balance'!$C$2:$E$500,3,TRUE)</f>
        <v>322018</v>
      </c>
      <c r="B3312" s="2">
        <v>43323</v>
      </c>
      <c r="C3312" s="32"/>
      <c r="D3312" s="36">
        <f t="shared" si="672"/>
        <v>391.22794511111118</v>
      </c>
      <c r="E3312" s="28">
        <f t="shared" si="673"/>
        <v>145.03560794444454</v>
      </c>
      <c r="F3312" s="28">
        <f t="shared" si="674"/>
        <v>445.32513961111096</v>
      </c>
      <c r="G3312" s="28"/>
      <c r="H3312" s="28">
        <f t="shared" ref="H3312:R3312" si="689">AVERAGE(H3306:H3311)</f>
        <v>101.42290933333334</v>
      </c>
      <c r="I3312" s="28">
        <f t="shared" si="689"/>
        <v>24.825274190476179</v>
      </c>
      <c r="J3312" s="28">
        <f t="shared" si="689"/>
        <v>322.53056909523798</v>
      </c>
      <c r="K3312" s="28">
        <f t="shared" si="689"/>
        <v>129.53754890476191</v>
      </c>
      <c r="L3312" s="28">
        <f t="shared" si="689"/>
        <v>30.122654857142845</v>
      </c>
      <c r="M3312" s="28">
        <f t="shared" si="627"/>
        <v>239.83181480226241</v>
      </c>
      <c r="N3312" s="28">
        <f t="shared" si="689"/>
        <v>85.052794000000048</v>
      </c>
      <c r="O3312" s="28">
        <f t="shared" si="689"/>
        <v>31.141945047619036</v>
      </c>
      <c r="P3312" s="28">
        <f t="shared" si="689"/>
        <v>181.08394114285716</v>
      </c>
      <c r="Q3312" s="28">
        <f t="shared" si="665"/>
        <v>9.2223439999999997</v>
      </c>
      <c r="R3312" s="28">
        <f t="shared" si="689"/>
        <v>16.509027666666668</v>
      </c>
      <c r="S3312" s="28"/>
      <c r="T3312" s="243">
        <f t="shared" si="619"/>
        <v>-24.119540416666666</v>
      </c>
      <c r="V3312" s="24">
        <f t="shared" si="640"/>
        <v>2152.8695157070238</v>
      </c>
      <c r="X3312" s="5">
        <f t="shared" si="647"/>
        <v>77.899999999999991</v>
      </c>
      <c r="Z3312" s="20">
        <f t="shared" si="641"/>
        <v>2230.7695157070239</v>
      </c>
      <c r="AA3312" s="59">
        <f t="shared" si="628"/>
        <v>43323</v>
      </c>
      <c r="AB3312" s="36">
        <f t="shared" si="677"/>
        <v>134.59170364285706</v>
      </c>
      <c r="AC3312" s="28">
        <f t="shared" si="677"/>
        <v>319.0726849285715</v>
      </c>
      <c r="AD3312" s="28">
        <f t="shared" si="677"/>
        <v>433.96870060714309</v>
      </c>
      <c r="AE3312" s="28">
        <f t="shared" si="677"/>
        <v>572.87413932142852</v>
      </c>
      <c r="AF3312" s="28">
        <f t="shared" si="677"/>
        <v>213.72022203571419</v>
      </c>
      <c r="AG3312" s="28">
        <f t="shared" si="677"/>
        <v>0</v>
      </c>
      <c r="AH3312" s="28">
        <f t="shared" si="677"/>
        <v>141.33172853571432</v>
      </c>
      <c r="AI3312" s="28">
        <f t="shared" si="677"/>
        <v>0</v>
      </c>
      <c r="AJ3312" s="28">
        <f t="shared" si="687"/>
        <v>1.2235988249594203</v>
      </c>
      <c r="AK3312" s="28">
        <f t="shared" si="677"/>
        <v>0</v>
      </c>
      <c r="AL3312" s="28">
        <f t="shared" si="634"/>
        <v>52.630078499999975</v>
      </c>
      <c r="AM3312" s="28">
        <f t="shared" si="634"/>
        <v>192.98530203571408</v>
      </c>
      <c r="AQ3312" s="24">
        <f t="shared" si="644"/>
        <v>2062.3981584321023</v>
      </c>
      <c r="AS3312" s="47">
        <f t="shared" ref="AS3312:AS3375" si="690">315*0.97</f>
        <v>305.55</v>
      </c>
      <c r="AU3312" s="20">
        <f t="shared" si="642"/>
        <v>2367.9481584321024</v>
      </c>
      <c r="AW3312" s="20">
        <f t="shared" si="629"/>
        <v>-137.17864272507859</v>
      </c>
    </row>
    <row r="3313" spans="1:49" x14ac:dyDescent="0.25">
      <c r="A3313" t="str">
        <f>VLOOKUP($B3313,'Cushing Balance'!$C$2:$E$500,3,TRUE)</f>
        <v>322018</v>
      </c>
      <c r="B3313" s="2">
        <v>43324</v>
      </c>
      <c r="C3313" s="32"/>
      <c r="D3313" s="36">
        <f t="shared" si="672"/>
        <v>391.22794511111118</v>
      </c>
      <c r="E3313" s="28">
        <f t="shared" si="673"/>
        <v>145.03560794444454</v>
      </c>
      <c r="F3313" s="28">
        <f t="shared" si="674"/>
        <v>445.32513961111096</v>
      </c>
      <c r="G3313" s="28"/>
      <c r="H3313" s="28">
        <f t="shared" ref="H3313:R3313" si="691">AVERAGE(H3307:H3312)</f>
        <v>101.42290933333334</v>
      </c>
      <c r="I3313" s="28">
        <f t="shared" si="691"/>
        <v>24.825274190476179</v>
      </c>
      <c r="J3313" s="28">
        <f t="shared" si="691"/>
        <v>322.53056909523798</v>
      </c>
      <c r="K3313" s="28">
        <f t="shared" si="691"/>
        <v>129.53754890476191</v>
      </c>
      <c r="L3313" s="28">
        <f t="shared" si="691"/>
        <v>30.122654857142845</v>
      </c>
      <c r="M3313" s="28">
        <f t="shared" si="627"/>
        <v>239.83181480221486</v>
      </c>
      <c r="N3313" s="28">
        <f t="shared" si="691"/>
        <v>85.052794000000048</v>
      </c>
      <c r="O3313" s="28">
        <f t="shared" si="691"/>
        <v>31.141945047619036</v>
      </c>
      <c r="P3313" s="28">
        <f t="shared" si="691"/>
        <v>181.08394114285716</v>
      </c>
      <c r="Q3313" s="28">
        <f t="shared" si="665"/>
        <v>9.2223439999999997</v>
      </c>
      <c r="R3313" s="28">
        <f t="shared" si="691"/>
        <v>16.509027666666668</v>
      </c>
      <c r="S3313" s="28"/>
      <c r="T3313" s="243">
        <f t="shared" si="619"/>
        <v>-24.119540416666666</v>
      </c>
      <c r="V3313" s="24">
        <f t="shared" si="640"/>
        <v>2152.8695157069765</v>
      </c>
      <c r="X3313" s="5">
        <f t="shared" si="647"/>
        <v>77.899999999999991</v>
      </c>
      <c r="Z3313" s="20">
        <f t="shared" si="641"/>
        <v>2230.7695157069766</v>
      </c>
      <c r="AA3313" s="59">
        <f t="shared" si="628"/>
        <v>43324</v>
      </c>
      <c r="AB3313" s="36">
        <f t="shared" si="677"/>
        <v>134.59170364285706</v>
      </c>
      <c r="AC3313" s="28">
        <f t="shared" si="677"/>
        <v>319.0726849285715</v>
      </c>
      <c r="AD3313" s="28">
        <f t="shared" si="677"/>
        <v>433.96870060714309</v>
      </c>
      <c r="AE3313" s="28">
        <f t="shared" si="677"/>
        <v>572.87413932142852</v>
      </c>
      <c r="AF3313" s="28">
        <f t="shared" si="677"/>
        <v>213.72022203571419</v>
      </c>
      <c r="AG3313" s="28">
        <f t="shared" si="677"/>
        <v>0</v>
      </c>
      <c r="AH3313" s="28">
        <f t="shared" si="677"/>
        <v>141.33172853571432</v>
      </c>
      <c r="AI3313" s="28">
        <f t="shared" si="677"/>
        <v>0</v>
      </c>
      <c r="AJ3313" s="28">
        <f t="shared" si="687"/>
        <v>1.2235988249944725</v>
      </c>
      <c r="AK3313" s="28">
        <f t="shared" si="677"/>
        <v>0</v>
      </c>
      <c r="AL3313" s="28">
        <f t="shared" si="634"/>
        <v>52.630078499999975</v>
      </c>
      <c r="AM3313" s="28">
        <f t="shared" si="634"/>
        <v>192.98530203571408</v>
      </c>
      <c r="AQ3313" s="24">
        <f t="shared" si="644"/>
        <v>2062.3981584321373</v>
      </c>
      <c r="AS3313" s="47">
        <f t="shared" si="690"/>
        <v>305.55</v>
      </c>
      <c r="AU3313" s="20">
        <f t="shared" si="642"/>
        <v>2367.9481584321375</v>
      </c>
      <c r="AW3313" s="20">
        <f t="shared" si="629"/>
        <v>-137.1786427251609</v>
      </c>
    </row>
    <row r="3314" spans="1:49" x14ac:dyDescent="0.25">
      <c r="A3314" t="str">
        <f>VLOOKUP($B3314,'Cushing Balance'!$C$2:$E$500,3,TRUE)</f>
        <v>322018</v>
      </c>
      <c r="B3314" s="2">
        <v>43325</v>
      </c>
      <c r="C3314" s="32"/>
      <c r="D3314" s="36">
        <f t="shared" si="672"/>
        <v>391.22794511111118</v>
      </c>
      <c r="E3314" s="28">
        <f t="shared" si="673"/>
        <v>145.03560794444454</v>
      </c>
      <c r="F3314" s="28">
        <f t="shared" si="674"/>
        <v>445.32513961111096</v>
      </c>
      <c r="G3314" s="28"/>
      <c r="H3314" s="28">
        <f t="shared" ref="H3314:R3314" si="692">AVERAGE(H3308:H3313)</f>
        <v>101.42290933333334</v>
      </c>
      <c r="I3314" s="28">
        <f t="shared" si="692"/>
        <v>24.825274190476179</v>
      </c>
      <c r="J3314" s="28">
        <f t="shared" si="692"/>
        <v>322.53056909523798</v>
      </c>
      <c r="K3314" s="28">
        <f t="shared" si="692"/>
        <v>129.53754890476191</v>
      </c>
      <c r="L3314" s="28">
        <f t="shared" si="692"/>
        <v>30.122654857142845</v>
      </c>
      <c r="M3314" s="28">
        <f t="shared" si="627"/>
        <v>239.83181480217516</v>
      </c>
      <c r="N3314" s="28">
        <f t="shared" si="692"/>
        <v>85.052794000000048</v>
      </c>
      <c r="O3314" s="28">
        <f t="shared" si="692"/>
        <v>31.141945047619036</v>
      </c>
      <c r="P3314" s="28">
        <f t="shared" si="692"/>
        <v>181.08394114285716</v>
      </c>
      <c r="Q3314" s="28">
        <f t="shared" si="665"/>
        <v>9.2223439999999997</v>
      </c>
      <c r="R3314" s="28">
        <f t="shared" si="692"/>
        <v>16.509027666666668</v>
      </c>
      <c r="S3314" s="28"/>
      <c r="T3314" s="243">
        <f t="shared" si="619"/>
        <v>-24.119540416666666</v>
      </c>
      <c r="V3314" s="24">
        <f t="shared" si="640"/>
        <v>2152.8695157069365</v>
      </c>
      <c r="X3314" s="5">
        <f t="shared" si="647"/>
        <v>77.899999999999991</v>
      </c>
      <c r="Z3314" s="20">
        <f t="shared" si="641"/>
        <v>2230.7695157069365</v>
      </c>
      <c r="AA3314" s="59">
        <f t="shared" si="628"/>
        <v>43325</v>
      </c>
      <c r="AB3314" s="36">
        <f t="shared" si="677"/>
        <v>134.59170364285706</v>
      </c>
      <c r="AC3314" s="28">
        <f t="shared" si="677"/>
        <v>319.0726849285715</v>
      </c>
      <c r="AD3314" s="28">
        <f t="shared" si="677"/>
        <v>433.96870060714309</v>
      </c>
      <c r="AE3314" s="28">
        <f t="shared" si="677"/>
        <v>572.87413932142852</v>
      </c>
      <c r="AF3314" s="28">
        <f t="shared" si="677"/>
        <v>213.72022203571419</v>
      </c>
      <c r="AG3314" s="28">
        <f t="shared" si="677"/>
        <v>0</v>
      </c>
      <c r="AH3314" s="28">
        <f t="shared" si="677"/>
        <v>141.33172853571432</v>
      </c>
      <c r="AI3314" s="28">
        <f t="shared" si="677"/>
        <v>0</v>
      </c>
      <c r="AJ3314" s="28">
        <f t="shared" si="687"/>
        <v>1.2235988250223815</v>
      </c>
      <c r="AK3314" s="28">
        <f t="shared" si="677"/>
        <v>0</v>
      </c>
      <c r="AL3314" s="28">
        <f t="shared" si="634"/>
        <v>52.630078499999975</v>
      </c>
      <c r="AM3314" s="28">
        <f t="shared" si="634"/>
        <v>192.98530203571408</v>
      </c>
      <c r="AQ3314" s="24">
        <f t="shared" si="644"/>
        <v>2062.3981584321655</v>
      </c>
      <c r="AS3314" s="47">
        <f t="shared" si="690"/>
        <v>305.55</v>
      </c>
      <c r="AU3314" s="20">
        <f t="shared" si="642"/>
        <v>2367.9481584321657</v>
      </c>
      <c r="AW3314" s="20">
        <f t="shared" si="629"/>
        <v>-137.17864272522911</v>
      </c>
    </row>
    <row r="3315" spans="1:49" x14ac:dyDescent="0.25">
      <c r="A3315" t="str">
        <f>VLOOKUP($B3315,'Cushing Balance'!$C$2:$E$500,3,TRUE)</f>
        <v>322018</v>
      </c>
      <c r="B3315" s="2">
        <v>43326</v>
      </c>
      <c r="C3315" s="32"/>
      <c r="D3315" s="36">
        <f t="shared" si="672"/>
        <v>391.22794511111118</v>
      </c>
      <c r="E3315" s="28">
        <f t="shared" si="673"/>
        <v>145.03560794444454</v>
      </c>
      <c r="F3315" s="28">
        <f t="shared" si="674"/>
        <v>445.32513961111096</v>
      </c>
      <c r="G3315" s="28"/>
      <c r="H3315" s="28">
        <f t="shared" ref="H3315:R3315" si="693">AVERAGE(H3309:H3314)</f>
        <v>101.42290933333334</v>
      </c>
      <c r="I3315" s="28">
        <f t="shared" si="693"/>
        <v>24.825274190476179</v>
      </c>
      <c r="J3315" s="28">
        <f t="shared" si="693"/>
        <v>322.53056909523798</v>
      </c>
      <c r="K3315" s="28">
        <f t="shared" si="693"/>
        <v>129.53754890476191</v>
      </c>
      <c r="L3315" s="28">
        <f t="shared" si="693"/>
        <v>30.122654857142845</v>
      </c>
      <c r="M3315" s="28">
        <f t="shared" si="627"/>
        <v>239.83181480215222</v>
      </c>
      <c r="N3315" s="28">
        <f t="shared" si="693"/>
        <v>85.052794000000048</v>
      </c>
      <c r="O3315" s="28">
        <f t="shared" si="693"/>
        <v>31.141945047619036</v>
      </c>
      <c r="P3315" s="28">
        <f t="shared" si="693"/>
        <v>181.08394114285716</v>
      </c>
      <c r="Q3315" s="28">
        <f t="shared" si="665"/>
        <v>9.2223439999999997</v>
      </c>
      <c r="R3315" s="28">
        <f t="shared" si="693"/>
        <v>16.509027666666668</v>
      </c>
      <c r="S3315" s="28"/>
      <c r="T3315" s="243">
        <f t="shared" si="619"/>
        <v>-24.119540416666666</v>
      </c>
      <c r="V3315" s="24">
        <f t="shared" si="640"/>
        <v>2152.8695157069137</v>
      </c>
      <c r="X3315" s="5">
        <f t="shared" si="647"/>
        <v>77.899999999999991</v>
      </c>
      <c r="Z3315" s="20">
        <f t="shared" si="641"/>
        <v>2230.7695157069138</v>
      </c>
      <c r="AA3315" s="59">
        <f t="shared" si="628"/>
        <v>43326</v>
      </c>
      <c r="AB3315" s="36">
        <f t="shared" si="677"/>
        <v>134.59170364285706</v>
      </c>
      <c r="AC3315" s="28">
        <f t="shared" si="677"/>
        <v>319.0726849285715</v>
      </c>
      <c r="AD3315" s="28">
        <f t="shared" si="677"/>
        <v>433.96870060714309</v>
      </c>
      <c r="AE3315" s="28">
        <f t="shared" si="677"/>
        <v>572.87413932142852</v>
      </c>
      <c r="AF3315" s="28">
        <f t="shared" si="677"/>
        <v>213.72022203571419</v>
      </c>
      <c r="AG3315" s="28">
        <f t="shared" si="677"/>
        <v>0</v>
      </c>
      <c r="AH3315" s="28">
        <f t="shared" si="677"/>
        <v>141.33172853571432</v>
      </c>
      <c r="AI3315" s="28">
        <f t="shared" si="677"/>
        <v>0</v>
      </c>
      <c r="AJ3315" s="28">
        <f t="shared" si="687"/>
        <v>1.2235988250388425</v>
      </c>
      <c r="AK3315" s="28">
        <f t="shared" si="677"/>
        <v>0</v>
      </c>
      <c r="AL3315" s="28">
        <f t="shared" si="634"/>
        <v>52.630078499999975</v>
      </c>
      <c r="AM3315" s="28">
        <f t="shared" si="634"/>
        <v>192.98530203571408</v>
      </c>
      <c r="AQ3315" s="24">
        <f t="shared" si="644"/>
        <v>2062.3981584321818</v>
      </c>
      <c r="AS3315" s="47">
        <f t="shared" si="690"/>
        <v>305.55</v>
      </c>
      <c r="AU3315" s="20">
        <f t="shared" si="642"/>
        <v>2367.948158432182</v>
      </c>
      <c r="AW3315" s="20">
        <f t="shared" si="629"/>
        <v>-137.17864272526822</v>
      </c>
    </row>
    <row r="3316" spans="1:49" x14ac:dyDescent="0.25">
      <c r="A3316" t="str">
        <f>VLOOKUP($B3316,'Cushing Balance'!$C$2:$E$500,3,TRUE)</f>
        <v>322018</v>
      </c>
      <c r="B3316" s="2">
        <v>43327</v>
      </c>
      <c r="C3316" s="32"/>
      <c r="D3316" s="36">
        <f t="shared" si="672"/>
        <v>391.22794511111118</v>
      </c>
      <c r="E3316" s="28">
        <f t="shared" si="673"/>
        <v>145.03560794444454</v>
      </c>
      <c r="F3316" s="28">
        <f t="shared" si="674"/>
        <v>445.32513961111096</v>
      </c>
      <c r="G3316" s="28"/>
      <c r="H3316" s="28">
        <f t="shared" ref="H3316:R3316" si="694">AVERAGE(H3310:H3315)</f>
        <v>101.42290933333334</v>
      </c>
      <c r="I3316" s="28">
        <f t="shared" si="694"/>
        <v>24.825274190476179</v>
      </c>
      <c r="J3316" s="28">
        <f t="shared" si="694"/>
        <v>322.53056909523798</v>
      </c>
      <c r="K3316" s="28">
        <f t="shared" si="694"/>
        <v>129.53754890476191</v>
      </c>
      <c r="L3316" s="28">
        <f t="shared" si="694"/>
        <v>30.122654857142845</v>
      </c>
      <c r="M3316" s="28">
        <f t="shared" si="627"/>
        <v>239.83181480214802</v>
      </c>
      <c r="N3316" s="28">
        <f t="shared" si="694"/>
        <v>85.052794000000048</v>
      </c>
      <c r="O3316" s="28">
        <f t="shared" si="694"/>
        <v>31.141945047619036</v>
      </c>
      <c r="P3316" s="28">
        <f t="shared" si="694"/>
        <v>181.08394114285716</v>
      </c>
      <c r="Q3316" s="28">
        <f t="shared" si="665"/>
        <v>9.2223439999999997</v>
      </c>
      <c r="R3316" s="28">
        <f t="shared" si="694"/>
        <v>16.509027666666668</v>
      </c>
      <c r="S3316" s="28"/>
      <c r="T3316" s="243">
        <f t="shared" si="619"/>
        <v>-24.119540416666666</v>
      </c>
      <c r="V3316" s="24">
        <f t="shared" si="640"/>
        <v>2152.8695157069092</v>
      </c>
      <c r="X3316" s="5">
        <f t="shared" si="647"/>
        <v>77.899999999999991</v>
      </c>
      <c r="Z3316" s="20">
        <f t="shared" si="641"/>
        <v>2230.7695157069093</v>
      </c>
      <c r="AA3316" s="59">
        <f t="shared" si="628"/>
        <v>43327</v>
      </c>
      <c r="AB3316" s="36">
        <f t="shared" si="677"/>
        <v>134.59170364285706</v>
      </c>
      <c r="AC3316" s="28">
        <f t="shared" si="677"/>
        <v>319.0726849285715</v>
      </c>
      <c r="AD3316" s="28">
        <f t="shared" si="677"/>
        <v>433.96870060714309</v>
      </c>
      <c r="AE3316" s="28">
        <f t="shared" si="677"/>
        <v>572.87413932142852</v>
      </c>
      <c r="AF3316" s="28">
        <f t="shared" si="677"/>
        <v>213.72022203571419</v>
      </c>
      <c r="AG3316" s="28">
        <f t="shared" si="677"/>
        <v>0</v>
      </c>
      <c r="AH3316" s="28">
        <f t="shared" si="677"/>
        <v>141.33172853571432</v>
      </c>
      <c r="AI3316" s="28">
        <f t="shared" si="677"/>
        <v>0</v>
      </c>
      <c r="AJ3316" s="28">
        <f t="shared" si="687"/>
        <v>1.2235988250430636</v>
      </c>
      <c r="AK3316" s="28">
        <f t="shared" si="677"/>
        <v>0</v>
      </c>
      <c r="AL3316" s="28">
        <f t="shared" si="634"/>
        <v>52.630078499999975</v>
      </c>
      <c r="AM3316" s="28">
        <f t="shared" si="634"/>
        <v>192.98530203571408</v>
      </c>
      <c r="AQ3316" s="24">
        <f t="shared" si="644"/>
        <v>2062.3981584321859</v>
      </c>
      <c r="AS3316" s="47">
        <f t="shared" si="690"/>
        <v>305.55</v>
      </c>
      <c r="AU3316" s="20">
        <f t="shared" si="642"/>
        <v>2367.9481584321861</v>
      </c>
      <c r="AW3316" s="20">
        <f t="shared" si="629"/>
        <v>-137.17864272527686</v>
      </c>
    </row>
    <row r="3317" spans="1:49" x14ac:dyDescent="0.25">
      <c r="A3317" t="str">
        <f>VLOOKUP($B3317,'Cushing Balance'!$C$2:$E$500,3,TRUE)</f>
        <v>322018</v>
      </c>
      <c r="B3317" s="2">
        <v>43328</v>
      </c>
      <c r="C3317" s="32"/>
      <c r="D3317" s="36">
        <f t="shared" si="672"/>
        <v>391.22794511111118</v>
      </c>
      <c r="E3317" s="28">
        <f t="shared" si="673"/>
        <v>145.03560794444454</v>
      </c>
      <c r="F3317" s="28">
        <f t="shared" si="674"/>
        <v>445.32513961111096</v>
      </c>
      <c r="G3317" s="28"/>
      <c r="H3317" s="28">
        <f t="shared" ref="H3317:R3317" si="695">AVERAGE(H3311:H3316)</f>
        <v>101.42290933333334</v>
      </c>
      <c r="I3317" s="28">
        <f t="shared" si="695"/>
        <v>24.825274190476179</v>
      </c>
      <c r="J3317" s="28">
        <f t="shared" si="695"/>
        <v>322.53056909523798</v>
      </c>
      <c r="K3317" s="28">
        <f t="shared" si="695"/>
        <v>129.53754890476191</v>
      </c>
      <c r="L3317" s="28">
        <f t="shared" si="695"/>
        <v>30.122654857142845</v>
      </c>
      <c r="M3317" s="28">
        <f t="shared" si="627"/>
        <v>239.8318148021587</v>
      </c>
      <c r="N3317" s="28">
        <f t="shared" si="695"/>
        <v>85.052794000000048</v>
      </c>
      <c r="O3317" s="28">
        <f t="shared" si="695"/>
        <v>31.141945047619036</v>
      </c>
      <c r="P3317" s="28">
        <f t="shared" si="695"/>
        <v>181.08394114285716</v>
      </c>
      <c r="Q3317" s="28">
        <f t="shared" si="665"/>
        <v>9.2223439999999997</v>
      </c>
      <c r="R3317" s="28">
        <f t="shared" si="695"/>
        <v>16.509027666666668</v>
      </c>
      <c r="S3317" s="28"/>
      <c r="T3317" s="243">
        <f t="shared" si="619"/>
        <v>-24.119540416666666</v>
      </c>
      <c r="V3317" s="24">
        <f t="shared" si="640"/>
        <v>2152.8695157069201</v>
      </c>
      <c r="X3317" s="5">
        <f t="shared" si="647"/>
        <v>77.899999999999991</v>
      </c>
      <c r="Z3317" s="20">
        <f t="shared" si="641"/>
        <v>2230.7695157069202</v>
      </c>
      <c r="AA3317" s="59">
        <f t="shared" si="628"/>
        <v>43328</v>
      </c>
      <c r="AB3317" s="36">
        <f t="shared" ref="AB3317:AK3332" si="696">AVERAGE(AB3310:AB3316)</f>
        <v>134.59170364285706</v>
      </c>
      <c r="AC3317" s="28">
        <f t="shared" si="696"/>
        <v>319.0726849285715</v>
      </c>
      <c r="AD3317" s="28">
        <f t="shared" si="696"/>
        <v>433.96870060714309</v>
      </c>
      <c r="AE3317" s="28">
        <f t="shared" si="696"/>
        <v>572.87413932142852</v>
      </c>
      <c r="AF3317" s="28">
        <f t="shared" si="696"/>
        <v>213.72022203571419</v>
      </c>
      <c r="AG3317" s="28">
        <f t="shared" si="696"/>
        <v>0</v>
      </c>
      <c r="AH3317" s="28">
        <f t="shared" si="696"/>
        <v>141.33172853571432</v>
      </c>
      <c r="AI3317" s="28">
        <f t="shared" si="696"/>
        <v>0</v>
      </c>
      <c r="AJ3317" s="28">
        <f t="shared" si="687"/>
        <v>1.2235988250370646</v>
      </c>
      <c r="AK3317" s="28">
        <f t="shared" si="696"/>
        <v>0</v>
      </c>
      <c r="AL3317" s="28">
        <f t="shared" si="634"/>
        <v>52.630078499999975</v>
      </c>
      <c r="AM3317" s="28">
        <f t="shared" si="634"/>
        <v>192.98530203571408</v>
      </c>
      <c r="AQ3317" s="24">
        <f t="shared" si="644"/>
        <v>2062.39815843218</v>
      </c>
      <c r="AS3317" s="47">
        <f t="shared" si="690"/>
        <v>305.55</v>
      </c>
      <c r="AU3317" s="20">
        <f t="shared" si="642"/>
        <v>2367.9481584321802</v>
      </c>
      <c r="AW3317" s="20">
        <f t="shared" si="629"/>
        <v>-137.17864272526003</v>
      </c>
    </row>
    <row r="3318" spans="1:49" x14ac:dyDescent="0.25">
      <c r="A3318" t="str">
        <f>VLOOKUP($B3318,'Cushing Balance'!$C$2:$E$500,3,TRUE)</f>
        <v>322018</v>
      </c>
      <c r="B3318" s="2">
        <v>43329</v>
      </c>
      <c r="C3318" s="32"/>
      <c r="D3318" s="36">
        <f t="shared" si="672"/>
        <v>391.22794511111118</v>
      </c>
      <c r="E3318" s="28">
        <f t="shared" si="673"/>
        <v>145.03560794444454</v>
      </c>
      <c r="F3318" s="28">
        <f t="shared" si="674"/>
        <v>445.32513961111096</v>
      </c>
      <c r="G3318" s="28"/>
      <c r="H3318" s="28">
        <f t="shared" ref="H3318:R3318" si="697">AVERAGE(H3312:H3317)</f>
        <v>101.42290933333334</v>
      </c>
      <c r="I3318" s="28">
        <f t="shared" si="697"/>
        <v>24.825274190476179</v>
      </c>
      <c r="J3318" s="28">
        <f t="shared" si="697"/>
        <v>322.53056909523798</v>
      </c>
      <c r="K3318" s="28">
        <f t="shared" si="697"/>
        <v>129.53754890476191</v>
      </c>
      <c r="L3318" s="28">
        <f t="shared" si="697"/>
        <v>30.122654857142845</v>
      </c>
      <c r="M3318" s="28">
        <f t="shared" si="627"/>
        <v>239.83181480217735</v>
      </c>
      <c r="N3318" s="28">
        <f t="shared" si="697"/>
        <v>85.052794000000048</v>
      </c>
      <c r="O3318" s="28">
        <f t="shared" si="697"/>
        <v>31.141945047619036</v>
      </c>
      <c r="P3318" s="28">
        <f t="shared" si="697"/>
        <v>181.08394114285716</v>
      </c>
      <c r="Q3318" s="28">
        <f t="shared" si="665"/>
        <v>9.2223439999999997</v>
      </c>
      <c r="R3318" s="28">
        <f t="shared" si="697"/>
        <v>16.509027666666668</v>
      </c>
      <c r="S3318" s="28"/>
      <c r="T3318" s="243">
        <f t="shared" si="619"/>
        <v>-24.119540416666666</v>
      </c>
      <c r="V3318" s="24">
        <f t="shared" si="640"/>
        <v>2152.8695157069387</v>
      </c>
      <c r="X3318" s="5">
        <f t="shared" si="647"/>
        <v>77.899999999999991</v>
      </c>
      <c r="Z3318" s="20">
        <f t="shared" si="641"/>
        <v>2230.7695157069388</v>
      </c>
      <c r="AA3318" s="59">
        <f t="shared" si="628"/>
        <v>43329</v>
      </c>
      <c r="AB3318" s="36">
        <f t="shared" si="696"/>
        <v>134.59170364285706</v>
      </c>
      <c r="AC3318" s="28">
        <f t="shared" si="696"/>
        <v>319.0726849285715</v>
      </c>
      <c r="AD3318" s="28">
        <f t="shared" si="696"/>
        <v>433.96870060714309</v>
      </c>
      <c r="AE3318" s="28">
        <f t="shared" si="696"/>
        <v>572.87413932142852</v>
      </c>
      <c r="AF3318" s="28">
        <f t="shared" si="696"/>
        <v>213.72022203571419</v>
      </c>
      <c r="AG3318" s="28">
        <f t="shared" si="696"/>
        <v>0</v>
      </c>
      <c r="AH3318" s="28">
        <f t="shared" si="696"/>
        <v>141.33172853571432</v>
      </c>
      <c r="AI3318" s="28">
        <f t="shared" si="696"/>
        <v>0</v>
      </c>
      <c r="AJ3318" s="28">
        <f t="shared" si="687"/>
        <v>1.2235988250245502</v>
      </c>
      <c r="AK3318" s="28">
        <f t="shared" si="696"/>
        <v>0</v>
      </c>
      <c r="AL3318" s="28">
        <f t="shared" si="634"/>
        <v>52.630078499999975</v>
      </c>
      <c r="AM3318" s="28">
        <f t="shared" si="634"/>
        <v>192.98530203571408</v>
      </c>
      <c r="AQ3318" s="24">
        <f t="shared" si="644"/>
        <v>2062.3981584321673</v>
      </c>
      <c r="AS3318" s="47">
        <f t="shared" si="690"/>
        <v>305.55</v>
      </c>
      <c r="AU3318" s="20">
        <f t="shared" si="642"/>
        <v>2367.9481584321675</v>
      </c>
      <c r="AW3318" s="20">
        <f t="shared" si="629"/>
        <v>-137.17864272522866</v>
      </c>
    </row>
    <row r="3319" spans="1:49" x14ac:dyDescent="0.25">
      <c r="A3319" t="str">
        <f>VLOOKUP($B3319,'Cushing Balance'!$C$2:$E$500,3,TRUE)</f>
        <v>332018</v>
      </c>
      <c r="B3319" s="2">
        <v>43330</v>
      </c>
      <c r="C3319" s="32"/>
      <c r="D3319" s="36">
        <f t="shared" si="672"/>
        <v>391.22794511111118</v>
      </c>
      <c r="E3319" s="28">
        <f t="shared" si="673"/>
        <v>145.03560794444454</v>
      </c>
      <c r="F3319" s="28">
        <f t="shared" si="674"/>
        <v>445.32513961111096</v>
      </c>
      <c r="G3319" s="28"/>
      <c r="H3319" s="28">
        <f t="shared" ref="H3319:R3319" si="698">AVERAGE(H3313:H3318)</f>
        <v>101.42290933333334</v>
      </c>
      <c r="I3319" s="28">
        <f t="shared" si="698"/>
        <v>24.825274190476179</v>
      </c>
      <c r="J3319" s="28">
        <f t="shared" si="698"/>
        <v>322.53056909523798</v>
      </c>
      <c r="K3319" s="28">
        <f t="shared" si="698"/>
        <v>129.53754890476191</v>
      </c>
      <c r="L3319" s="28">
        <f t="shared" si="698"/>
        <v>30.122654857142845</v>
      </c>
      <c r="M3319" s="28">
        <f t="shared" si="627"/>
        <v>239.83181480219673</v>
      </c>
      <c r="N3319" s="28">
        <f t="shared" si="698"/>
        <v>85.052794000000048</v>
      </c>
      <c r="O3319" s="28">
        <f t="shared" si="698"/>
        <v>31.141945047619036</v>
      </c>
      <c r="P3319" s="28">
        <f t="shared" si="698"/>
        <v>181.08394114285716</v>
      </c>
      <c r="Q3319" s="28">
        <f t="shared" si="665"/>
        <v>9.2223439999999997</v>
      </c>
      <c r="R3319" s="28">
        <f t="shared" si="698"/>
        <v>16.509027666666668</v>
      </c>
      <c r="S3319" s="28"/>
      <c r="T3319" s="243">
        <f t="shared" si="619"/>
        <v>-24.119540416666666</v>
      </c>
      <c r="V3319" s="24">
        <f t="shared" si="640"/>
        <v>2152.8695157069583</v>
      </c>
      <c r="X3319" s="5">
        <f t="shared" si="647"/>
        <v>77.899999999999991</v>
      </c>
      <c r="Z3319" s="20">
        <f t="shared" si="641"/>
        <v>2230.7695157069584</v>
      </c>
      <c r="AA3319" s="59">
        <f t="shared" si="628"/>
        <v>43330</v>
      </c>
      <c r="AB3319" s="36">
        <f t="shared" si="696"/>
        <v>134.59170364285706</v>
      </c>
      <c r="AC3319" s="28">
        <f t="shared" si="696"/>
        <v>319.0726849285715</v>
      </c>
      <c r="AD3319" s="28">
        <f t="shared" si="696"/>
        <v>433.96870060714309</v>
      </c>
      <c r="AE3319" s="28">
        <f t="shared" si="696"/>
        <v>572.87413932142852</v>
      </c>
      <c r="AF3319" s="28">
        <f t="shared" si="696"/>
        <v>213.72022203571419</v>
      </c>
      <c r="AG3319" s="28">
        <f t="shared" si="696"/>
        <v>0</v>
      </c>
      <c r="AH3319" s="28">
        <f t="shared" si="696"/>
        <v>141.33172853571432</v>
      </c>
      <c r="AI3319" s="28">
        <f t="shared" si="696"/>
        <v>0</v>
      </c>
      <c r="AJ3319" s="28">
        <f t="shared" si="687"/>
        <v>1.2235988250097252</v>
      </c>
      <c r="AK3319" s="28">
        <f t="shared" si="696"/>
        <v>0</v>
      </c>
      <c r="AL3319" s="28">
        <f t="shared" si="634"/>
        <v>52.630078499999975</v>
      </c>
      <c r="AM3319" s="28">
        <f t="shared" si="634"/>
        <v>192.98530203571408</v>
      </c>
      <c r="AQ3319" s="24">
        <f t="shared" si="644"/>
        <v>2062.3981584321527</v>
      </c>
      <c r="AS3319" s="47">
        <f t="shared" si="690"/>
        <v>305.55</v>
      </c>
      <c r="AU3319" s="20">
        <f t="shared" si="642"/>
        <v>2367.9481584321529</v>
      </c>
      <c r="AW3319" s="20">
        <f t="shared" si="629"/>
        <v>-137.17864272519455</v>
      </c>
    </row>
    <row r="3320" spans="1:49" x14ac:dyDescent="0.25">
      <c r="A3320" t="str">
        <f>VLOOKUP($B3320,'Cushing Balance'!$C$2:$E$500,3,TRUE)</f>
        <v>332018</v>
      </c>
      <c r="B3320" s="2">
        <v>43331</v>
      </c>
      <c r="C3320" s="32"/>
      <c r="D3320" s="36">
        <f t="shared" si="672"/>
        <v>391.22794511111118</v>
      </c>
      <c r="E3320" s="28">
        <f t="shared" si="673"/>
        <v>145.03560794444454</v>
      </c>
      <c r="F3320" s="28">
        <f t="shared" si="674"/>
        <v>445.32513961111096</v>
      </c>
      <c r="G3320" s="28"/>
      <c r="H3320" s="28">
        <f t="shared" ref="H3320:R3320" si="699">AVERAGE(H3314:H3319)</f>
        <v>101.42290933333334</v>
      </c>
      <c r="I3320" s="28">
        <f t="shared" si="699"/>
        <v>24.825274190476179</v>
      </c>
      <c r="J3320" s="28">
        <f t="shared" si="699"/>
        <v>322.53056909523798</v>
      </c>
      <c r="K3320" s="28">
        <f t="shared" si="699"/>
        <v>129.53754890476191</v>
      </c>
      <c r="L3320" s="28">
        <f t="shared" si="699"/>
        <v>30.122654857142845</v>
      </c>
      <c r="M3320" s="28">
        <f t="shared" si="627"/>
        <v>239.83181480221128</v>
      </c>
      <c r="N3320" s="28">
        <f t="shared" si="699"/>
        <v>85.052794000000048</v>
      </c>
      <c r="O3320" s="28">
        <f t="shared" si="699"/>
        <v>31.141945047619036</v>
      </c>
      <c r="P3320" s="28">
        <f t="shared" si="699"/>
        <v>181.08394114285716</v>
      </c>
      <c r="Q3320" s="28">
        <f t="shared" si="665"/>
        <v>9.2223439999999997</v>
      </c>
      <c r="R3320" s="28">
        <f t="shared" si="699"/>
        <v>16.509027666666668</v>
      </c>
      <c r="S3320" s="28"/>
      <c r="T3320" s="243">
        <f t="shared" si="619"/>
        <v>-24.119540416666666</v>
      </c>
      <c r="V3320" s="24">
        <f t="shared" si="640"/>
        <v>2152.8695157069728</v>
      </c>
      <c r="X3320" s="5">
        <f t="shared" si="647"/>
        <v>77.899999999999991</v>
      </c>
      <c r="Z3320" s="20">
        <f t="shared" si="641"/>
        <v>2230.7695157069729</v>
      </c>
      <c r="AA3320" s="59">
        <f t="shared" si="628"/>
        <v>43331</v>
      </c>
      <c r="AB3320" s="36">
        <f t="shared" si="696"/>
        <v>134.59170364285706</v>
      </c>
      <c r="AC3320" s="28">
        <f t="shared" si="696"/>
        <v>319.0726849285715</v>
      </c>
      <c r="AD3320" s="28">
        <f t="shared" si="696"/>
        <v>433.96870060714309</v>
      </c>
      <c r="AE3320" s="28">
        <f t="shared" si="696"/>
        <v>572.87413932142852</v>
      </c>
      <c r="AF3320" s="28">
        <f t="shared" si="696"/>
        <v>213.72022203571419</v>
      </c>
      <c r="AG3320" s="28">
        <f t="shared" si="696"/>
        <v>0</v>
      </c>
      <c r="AH3320" s="28">
        <f t="shared" si="696"/>
        <v>141.33172853571432</v>
      </c>
      <c r="AI3320" s="28">
        <f t="shared" si="696"/>
        <v>0</v>
      </c>
      <c r="AJ3320" s="28">
        <f t="shared" si="687"/>
        <v>1.2235988249962935</v>
      </c>
      <c r="AK3320" s="28">
        <f t="shared" si="696"/>
        <v>0</v>
      </c>
      <c r="AL3320" s="28">
        <f t="shared" si="634"/>
        <v>52.630078499999975</v>
      </c>
      <c r="AM3320" s="28">
        <f t="shared" si="634"/>
        <v>192.98530203571408</v>
      </c>
      <c r="AQ3320" s="24">
        <f t="shared" si="644"/>
        <v>2062.3981584321391</v>
      </c>
      <c r="AS3320" s="47">
        <f t="shared" si="690"/>
        <v>305.55</v>
      </c>
      <c r="AU3320" s="20">
        <f t="shared" si="642"/>
        <v>2367.9481584321393</v>
      </c>
      <c r="AW3320" s="20">
        <f t="shared" si="629"/>
        <v>-137.17864272516636</v>
      </c>
    </row>
    <row r="3321" spans="1:49" x14ac:dyDescent="0.25">
      <c r="A3321" t="str">
        <f>VLOOKUP($B3321,'Cushing Balance'!$C$2:$E$500,3,TRUE)</f>
        <v>332018</v>
      </c>
      <c r="B3321" s="2">
        <v>43332</v>
      </c>
      <c r="C3321" s="32"/>
      <c r="D3321" s="36">
        <f t="shared" si="672"/>
        <v>391.22794511111118</v>
      </c>
      <c r="E3321" s="28">
        <f t="shared" si="673"/>
        <v>145.03560794444454</v>
      </c>
      <c r="F3321" s="28">
        <f t="shared" si="674"/>
        <v>445.32513961111096</v>
      </c>
      <c r="G3321" s="28"/>
      <c r="H3321" s="28">
        <f t="shared" ref="H3321:R3321" si="700">AVERAGE(H3315:H3320)</f>
        <v>101.42290933333334</v>
      </c>
      <c r="I3321" s="28">
        <f t="shared" si="700"/>
        <v>24.825274190476179</v>
      </c>
      <c r="J3321" s="28">
        <f t="shared" si="700"/>
        <v>322.53056909523798</v>
      </c>
      <c r="K3321" s="28">
        <f t="shared" si="700"/>
        <v>129.53754890476191</v>
      </c>
      <c r="L3321" s="28">
        <f t="shared" si="700"/>
        <v>30.122654857142845</v>
      </c>
      <c r="M3321" s="28">
        <f t="shared" si="627"/>
        <v>239.83181480221822</v>
      </c>
      <c r="N3321" s="28">
        <f t="shared" si="700"/>
        <v>85.052794000000048</v>
      </c>
      <c r="O3321" s="28">
        <f t="shared" si="700"/>
        <v>31.141945047619036</v>
      </c>
      <c r="P3321" s="28">
        <f t="shared" si="700"/>
        <v>181.08394114285716</v>
      </c>
      <c r="Q3321" s="28">
        <f t="shared" si="665"/>
        <v>9.2223439999999997</v>
      </c>
      <c r="R3321" s="28">
        <f t="shared" si="700"/>
        <v>16.509027666666668</v>
      </c>
      <c r="S3321" s="28"/>
      <c r="T3321" s="243">
        <f t="shared" si="619"/>
        <v>-24.119540416666666</v>
      </c>
      <c r="V3321" s="24">
        <f t="shared" si="640"/>
        <v>2152.8695157069792</v>
      </c>
      <c r="X3321" s="5">
        <f t="shared" si="647"/>
        <v>77.899999999999991</v>
      </c>
      <c r="Z3321" s="20">
        <f t="shared" si="641"/>
        <v>2230.7695157069793</v>
      </c>
      <c r="AA3321" s="59">
        <f t="shared" si="628"/>
        <v>43332</v>
      </c>
      <c r="AB3321" s="36">
        <f t="shared" si="696"/>
        <v>134.59170364285706</v>
      </c>
      <c r="AC3321" s="28">
        <f t="shared" si="696"/>
        <v>319.0726849285715</v>
      </c>
      <c r="AD3321" s="28">
        <f t="shared" si="696"/>
        <v>433.96870060714309</v>
      </c>
      <c r="AE3321" s="28">
        <f t="shared" si="696"/>
        <v>572.87413932142852</v>
      </c>
      <c r="AF3321" s="28">
        <f t="shared" si="696"/>
        <v>213.72022203571419</v>
      </c>
      <c r="AG3321" s="28">
        <f t="shared" si="696"/>
        <v>0</v>
      </c>
      <c r="AH3321" s="28">
        <f t="shared" si="696"/>
        <v>141.33172853571432</v>
      </c>
      <c r="AI3321" s="28">
        <f t="shared" si="696"/>
        <v>0</v>
      </c>
      <c r="AJ3321" s="28">
        <f t="shared" si="687"/>
        <v>1.2235988249867999</v>
      </c>
      <c r="AK3321" s="28">
        <f t="shared" si="696"/>
        <v>0</v>
      </c>
      <c r="AL3321" s="28">
        <f t="shared" si="634"/>
        <v>52.630078499999975</v>
      </c>
      <c r="AM3321" s="28">
        <f t="shared" si="634"/>
        <v>192.98530203571408</v>
      </c>
      <c r="AQ3321" s="24">
        <f t="shared" si="644"/>
        <v>2062.3981584321295</v>
      </c>
      <c r="AS3321" s="47">
        <f t="shared" si="690"/>
        <v>305.55</v>
      </c>
      <c r="AU3321" s="20">
        <f t="shared" si="642"/>
        <v>2367.9481584321297</v>
      </c>
      <c r="AW3321" s="20">
        <f t="shared" si="629"/>
        <v>-137.17864272515044</v>
      </c>
    </row>
    <row r="3322" spans="1:49" x14ac:dyDescent="0.25">
      <c r="A3322" t="str">
        <f>VLOOKUP($B3322,'Cushing Balance'!$C$2:$E$500,3,TRUE)</f>
        <v>332018</v>
      </c>
      <c r="B3322" s="2">
        <v>43333</v>
      </c>
      <c r="C3322" s="32"/>
      <c r="D3322" s="36">
        <f t="shared" si="672"/>
        <v>391.22794511111118</v>
      </c>
      <c r="E3322" s="28">
        <f t="shared" si="673"/>
        <v>145.03560794444454</v>
      </c>
      <c r="F3322" s="28">
        <f t="shared" si="674"/>
        <v>445.32513961111096</v>
      </c>
      <c r="G3322" s="28"/>
      <c r="H3322" s="28">
        <f t="shared" ref="H3322:R3322" si="701">AVERAGE(H3316:H3321)</f>
        <v>101.42290933333334</v>
      </c>
      <c r="I3322" s="28">
        <f t="shared" si="701"/>
        <v>24.825274190476179</v>
      </c>
      <c r="J3322" s="28">
        <f t="shared" si="701"/>
        <v>322.53056909523798</v>
      </c>
      <c r="K3322" s="28">
        <f t="shared" si="701"/>
        <v>129.53754890476191</v>
      </c>
      <c r="L3322" s="28">
        <f t="shared" si="701"/>
        <v>30.122654857142845</v>
      </c>
      <c r="M3322" s="28">
        <f t="shared" si="627"/>
        <v>239.83181480221768</v>
      </c>
      <c r="N3322" s="28">
        <f t="shared" si="701"/>
        <v>85.052794000000048</v>
      </c>
      <c r="O3322" s="28">
        <f t="shared" si="701"/>
        <v>31.141945047619036</v>
      </c>
      <c r="P3322" s="28">
        <f t="shared" si="701"/>
        <v>181.08394114285716</v>
      </c>
      <c r="Q3322" s="28">
        <f t="shared" si="665"/>
        <v>9.2223439999999997</v>
      </c>
      <c r="R3322" s="28">
        <f t="shared" si="701"/>
        <v>16.509027666666668</v>
      </c>
      <c r="S3322" s="28"/>
      <c r="T3322" s="243">
        <f t="shared" si="619"/>
        <v>-24.119540416666666</v>
      </c>
      <c r="V3322" s="24">
        <f t="shared" si="640"/>
        <v>2152.8695157069792</v>
      </c>
      <c r="X3322" s="5">
        <f t="shared" si="647"/>
        <v>77.899999999999991</v>
      </c>
      <c r="Z3322" s="20">
        <f t="shared" si="641"/>
        <v>2230.7695157069793</v>
      </c>
      <c r="AA3322" s="59">
        <f t="shared" si="628"/>
        <v>43333</v>
      </c>
      <c r="AB3322" s="36">
        <f t="shared" si="696"/>
        <v>134.59170364285706</v>
      </c>
      <c r="AC3322" s="28">
        <f t="shared" si="696"/>
        <v>319.0726849285715</v>
      </c>
      <c r="AD3322" s="28">
        <f t="shared" si="696"/>
        <v>433.96870060714309</v>
      </c>
      <c r="AE3322" s="28">
        <f t="shared" si="696"/>
        <v>572.87413932142852</v>
      </c>
      <c r="AF3322" s="28">
        <f t="shared" si="696"/>
        <v>213.72022203571419</v>
      </c>
      <c r="AG3322" s="28">
        <f t="shared" si="696"/>
        <v>0</v>
      </c>
      <c r="AH3322" s="28">
        <f t="shared" si="696"/>
        <v>141.33172853571432</v>
      </c>
      <c r="AI3322" s="28">
        <f t="shared" si="696"/>
        <v>0</v>
      </c>
      <c r="AJ3322" s="28">
        <f t="shared" si="687"/>
        <v>1.2235988249823617</v>
      </c>
      <c r="AK3322" s="28">
        <f t="shared" si="696"/>
        <v>0</v>
      </c>
      <c r="AL3322" s="28">
        <f t="shared" si="634"/>
        <v>52.630078499999975</v>
      </c>
      <c r="AM3322" s="28">
        <f t="shared" si="634"/>
        <v>192.98530203571408</v>
      </c>
      <c r="AQ3322" s="24">
        <f t="shared" si="644"/>
        <v>2062.3981584321255</v>
      </c>
      <c r="AS3322" s="47">
        <f t="shared" si="690"/>
        <v>305.55</v>
      </c>
      <c r="AU3322" s="20">
        <f t="shared" si="642"/>
        <v>2367.9481584321256</v>
      </c>
      <c r="AW3322" s="20">
        <f t="shared" si="629"/>
        <v>-137.17864272514635</v>
      </c>
    </row>
    <row r="3323" spans="1:49" x14ac:dyDescent="0.25">
      <c r="A3323" t="str">
        <f>VLOOKUP($B3323,'Cushing Balance'!$C$2:$E$500,3,TRUE)</f>
        <v>332018</v>
      </c>
      <c r="B3323" s="2">
        <v>43334</v>
      </c>
      <c r="C3323" s="32"/>
      <c r="D3323" s="36">
        <f t="shared" si="672"/>
        <v>391.22794511111118</v>
      </c>
      <c r="E3323" s="28">
        <f t="shared" si="673"/>
        <v>145.03560794444454</v>
      </c>
      <c r="F3323" s="28">
        <f t="shared" si="674"/>
        <v>445.32513961111096</v>
      </c>
      <c r="G3323" s="28"/>
      <c r="H3323" s="28">
        <f t="shared" ref="H3323:R3323" si="702">AVERAGE(H3317:H3322)</f>
        <v>101.42290933333334</v>
      </c>
      <c r="I3323" s="28">
        <f t="shared" si="702"/>
        <v>24.825274190476179</v>
      </c>
      <c r="J3323" s="28">
        <f t="shared" si="702"/>
        <v>322.53056909523798</v>
      </c>
      <c r="K3323" s="28">
        <f t="shared" si="702"/>
        <v>129.53754890476191</v>
      </c>
      <c r="L3323" s="28">
        <f t="shared" si="702"/>
        <v>30.122654857142845</v>
      </c>
      <c r="M3323" s="28">
        <f t="shared" si="627"/>
        <v>239.8318148022118</v>
      </c>
      <c r="N3323" s="28">
        <f t="shared" si="702"/>
        <v>85.052794000000048</v>
      </c>
      <c r="O3323" s="28">
        <f t="shared" si="702"/>
        <v>31.141945047619036</v>
      </c>
      <c r="P3323" s="28">
        <f t="shared" si="702"/>
        <v>181.08394114285716</v>
      </c>
      <c r="Q3323" s="28">
        <f t="shared" si="665"/>
        <v>9.2223439999999997</v>
      </c>
      <c r="R3323" s="28">
        <f t="shared" si="702"/>
        <v>16.509027666666668</v>
      </c>
      <c r="S3323" s="28"/>
      <c r="T3323" s="243">
        <f t="shared" ref="T3323:T3386" si="703">AVERAGE(T3315:T3322)</f>
        <v>-24.119540416666666</v>
      </c>
      <c r="V3323" s="24">
        <f t="shared" si="640"/>
        <v>2152.8695157069728</v>
      </c>
      <c r="X3323" s="5">
        <f t="shared" si="647"/>
        <v>77.899999999999991</v>
      </c>
      <c r="Z3323" s="20">
        <f t="shared" si="641"/>
        <v>2230.7695157069729</v>
      </c>
      <c r="AA3323" s="59">
        <f t="shared" si="628"/>
        <v>43334</v>
      </c>
      <c r="AB3323" s="36">
        <f t="shared" si="696"/>
        <v>134.59170364285706</v>
      </c>
      <c r="AC3323" s="28">
        <f t="shared" si="696"/>
        <v>319.0726849285715</v>
      </c>
      <c r="AD3323" s="28">
        <f t="shared" si="696"/>
        <v>433.96870060714309</v>
      </c>
      <c r="AE3323" s="28">
        <f t="shared" si="696"/>
        <v>572.87413932142852</v>
      </c>
      <c r="AF3323" s="28">
        <f t="shared" si="696"/>
        <v>213.72022203571419</v>
      </c>
      <c r="AG3323" s="28">
        <f t="shared" si="696"/>
        <v>0</v>
      </c>
      <c r="AH3323" s="28">
        <f t="shared" si="696"/>
        <v>141.33172853571432</v>
      </c>
      <c r="AI3323" s="28">
        <f t="shared" si="696"/>
        <v>0</v>
      </c>
      <c r="AJ3323" s="28">
        <f t="shared" si="687"/>
        <v>1.2235988249827565</v>
      </c>
      <c r="AK3323" s="28">
        <f t="shared" si="696"/>
        <v>0</v>
      </c>
      <c r="AL3323" s="28">
        <f t="shared" si="634"/>
        <v>52.630078499999975</v>
      </c>
      <c r="AM3323" s="28">
        <f t="shared" si="634"/>
        <v>192.98530203571408</v>
      </c>
      <c r="AQ3323" s="24">
        <f t="shared" si="644"/>
        <v>2062.3981584321255</v>
      </c>
      <c r="AS3323" s="47">
        <f t="shared" si="690"/>
        <v>305.55</v>
      </c>
      <c r="AU3323" s="20">
        <f t="shared" si="642"/>
        <v>2367.9481584321256</v>
      </c>
      <c r="AW3323" s="20">
        <f t="shared" si="629"/>
        <v>-137.17864272515271</v>
      </c>
    </row>
    <row r="3324" spans="1:49" x14ac:dyDescent="0.25">
      <c r="A3324" t="str">
        <f>VLOOKUP($B3324,'Cushing Balance'!$C$2:$E$500,3,TRUE)</f>
        <v>332018</v>
      </c>
      <c r="B3324" s="2">
        <v>43335</v>
      </c>
      <c r="C3324" s="32"/>
      <c r="D3324" s="36">
        <f t="shared" si="672"/>
        <v>391.22794511111118</v>
      </c>
      <c r="E3324" s="28">
        <f t="shared" si="673"/>
        <v>145.03560794444454</v>
      </c>
      <c r="F3324" s="28">
        <f t="shared" si="674"/>
        <v>445.32513961111096</v>
      </c>
      <c r="G3324" s="28"/>
      <c r="H3324" s="28">
        <f t="shared" ref="H3324:R3324" si="704">AVERAGE(H3318:H3323)</f>
        <v>101.42290933333334</v>
      </c>
      <c r="I3324" s="28">
        <f t="shared" si="704"/>
        <v>24.825274190476179</v>
      </c>
      <c r="J3324" s="28">
        <f t="shared" si="704"/>
        <v>322.53056909523798</v>
      </c>
      <c r="K3324" s="28">
        <f t="shared" si="704"/>
        <v>129.53754890476191</v>
      </c>
      <c r="L3324" s="28">
        <f t="shared" si="704"/>
        <v>30.122654857142845</v>
      </c>
      <c r="M3324" s="28">
        <f t="shared" si="627"/>
        <v>239.83181480220361</v>
      </c>
      <c r="N3324" s="28">
        <f t="shared" si="704"/>
        <v>85.052794000000048</v>
      </c>
      <c r="O3324" s="28">
        <f t="shared" si="704"/>
        <v>31.141945047619036</v>
      </c>
      <c r="P3324" s="28">
        <f t="shared" si="704"/>
        <v>181.08394114285716</v>
      </c>
      <c r="Q3324" s="28">
        <f t="shared" si="665"/>
        <v>9.2223439999999997</v>
      </c>
      <c r="R3324" s="28">
        <f t="shared" si="704"/>
        <v>16.509027666666668</v>
      </c>
      <c r="S3324" s="28"/>
      <c r="T3324" s="243">
        <f t="shared" si="703"/>
        <v>-24.119540416666666</v>
      </c>
      <c r="V3324" s="24">
        <f t="shared" si="640"/>
        <v>2152.8695157069646</v>
      </c>
      <c r="X3324" s="5">
        <f t="shared" si="647"/>
        <v>77.899999999999991</v>
      </c>
      <c r="Z3324" s="20">
        <f t="shared" si="641"/>
        <v>2230.7695157069647</v>
      </c>
      <c r="AA3324" s="59">
        <f t="shared" si="628"/>
        <v>43335</v>
      </c>
      <c r="AB3324" s="36">
        <f t="shared" si="696"/>
        <v>134.59170364285706</v>
      </c>
      <c r="AC3324" s="28">
        <f t="shared" si="696"/>
        <v>319.0726849285715</v>
      </c>
      <c r="AD3324" s="28">
        <f t="shared" si="696"/>
        <v>433.96870060714309</v>
      </c>
      <c r="AE3324" s="28">
        <f t="shared" si="696"/>
        <v>572.87413932142852</v>
      </c>
      <c r="AF3324" s="28">
        <f t="shared" si="696"/>
        <v>213.72022203571419</v>
      </c>
      <c r="AG3324" s="28">
        <f t="shared" si="696"/>
        <v>0</v>
      </c>
      <c r="AH3324" s="28">
        <f t="shared" si="696"/>
        <v>141.33172853571432</v>
      </c>
      <c r="AI3324" s="28">
        <f t="shared" si="696"/>
        <v>0</v>
      </c>
      <c r="AJ3324" s="28">
        <f t="shared" si="687"/>
        <v>1.2235988249867746</v>
      </c>
      <c r="AK3324" s="28">
        <f t="shared" si="696"/>
        <v>0</v>
      </c>
      <c r="AL3324" s="28">
        <f t="shared" si="634"/>
        <v>52.630078499999975</v>
      </c>
      <c r="AM3324" s="28">
        <f t="shared" si="634"/>
        <v>192.98530203571408</v>
      </c>
      <c r="AQ3324" s="24">
        <f t="shared" si="644"/>
        <v>2062.3981584321295</v>
      </c>
      <c r="AS3324" s="47">
        <f t="shared" si="690"/>
        <v>305.55</v>
      </c>
      <c r="AU3324" s="20">
        <f t="shared" si="642"/>
        <v>2367.9481584321297</v>
      </c>
      <c r="AW3324" s="20">
        <f t="shared" si="629"/>
        <v>-137.17864272516499</v>
      </c>
    </row>
    <row r="3325" spans="1:49" x14ac:dyDescent="0.25">
      <c r="A3325" t="str">
        <f>VLOOKUP($B3325,'Cushing Balance'!$C$2:$E$500,3,TRUE)</f>
        <v>332018</v>
      </c>
      <c r="B3325" s="2">
        <v>43336</v>
      </c>
      <c r="C3325" s="32"/>
      <c r="D3325" s="36">
        <f t="shared" si="672"/>
        <v>391.22794511111118</v>
      </c>
      <c r="E3325" s="28">
        <f t="shared" si="673"/>
        <v>145.03560794444454</v>
      </c>
      <c r="F3325" s="28">
        <f t="shared" si="674"/>
        <v>445.32513961111096</v>
      </c>
      <c r="G3325" s="28"/>
      <c r="H3325" s="28">
        <f t="shared" ref="H3325:R3325" si="705">AVERAGE(H3319:H3324)</f>
        <v>101.42290933333334</v>
      </c>
      <c r="I3325" s="28">
        <f t="shared" si="705"/>
        <v>24.825274190476179</v>
      </c>
      <c r="J3325" s="28">
        <f t="shared" si="705"/>
        <v>322.53056909523798</v>
      </c>
      <c r="K3325" s="28">
        <f t="shared" si="705"/>
        <v>129.53754890476191</v>
      </c>
      <c r="L3325" s="28">
        <f t="shared" si="705"/>
        <v>30.122654857142845</v>
      </c>
      <c r="M3325" s="28">
        <f t="shared" si="627"/>
        <v>239.83181480219599</v>
      </c>
      <c r="N3325" s="28">
        <f t="shared" si="705"/>
        <v>85.052794000000048</v>
      </c>
      <c r="O3325" s="28">
        <f t="shared" si="705"/>
        <v>31.141945047619036</v>
      </c>
      <c r="P3325" s="28">
        <f t="shared" si="705"/>
        <v>181.08394114285716</v>
      </c>
      <c r="Q3325" s="28">
        <f t="shared" si="665"/>
        <v>9.2223439999999997</v>
      </c>
      <c r="R3325" s="28">
        <f t="shared" si="705"/>
        <v>16.509027666666668</v>
      </c>
      <c r="S3325" s="28"/>
      <c r="T3325" s="243">
        <f t="shared" si="703"/>
        <v>-24.119540416666666</v>
      </c>
      <c r="V3325" s="24">
        <f t="shared" si="640"/>
        <v>2152.8695157069574</v>
      </c>
      <c r="X3325" s="5">
        <f t="shared" si="647"/>
        <v>77.899999999999991</v>
      </c>
      <c r="Z3325" s="20">
        <f t="shared" si="641"/>
        <v>2230.7695157069575</v>
      </c>
      <c r="AA3325" s="59">
        <f t="shared" si="628"/>
        <v>43336</v>
      </c>
      <c r="AB3325" s="36">
        <f t="shared" si="696"/>
        <v>134.59170364285706</v>
      </c>
      <c r="AC3325" s="28">
        <f t="shared" si="696"/>
        <v>319.0726849285715</v>
      </c>
      <c r="AD3325" s="28">
        <f t="shared" si="696"/>
        <v>433.96870060714309</v>
      </c>
      <c r="AE3325" s="28">
        <f t="shared" si="696"/>
        <v>572.87413932142852</v>
      </c>
      <c r="AF3325" s="28">
        <f t="shared" si="696"/>
        <v>213.72022203571419</v>
      </c>
      <c r="AG3325" s="28">
        <f t="shared" si="696"/>
        <v>0</v>
      </c>
      <c r="AH3325" s="28">
        <f t="shared" si="696"/>
        <v>141.33172853571432</v>
      </c>
      <c r="AI3325" s="28">
        <f t="shared" si="696"/>
        <v>0</v>
      </c>
      <c r="AJ3325" s="28">
        <f t="shared" si="687"/>
        <v>1.2235988249927028</v>
      </c>
      <c r="AK3325" s="28">
        <f t="shared" si="696"/>
        <v>0</v>
      </c>
      <c r="AL3325" s="28">
        <f t="shared" si="634"/>
        <v>52.630078499999975</v>
      </c>
      <c r="AM3325" s="28">
        <f t="shared" si="634"/>
        <v>192.98530203571408</v>
      </c>
      <c r="AQ3325" s="24">
        <f t="shared" si="644"/>
        <v>2062.3981584321355</v>
      </c>
      <c r="AS3325" s="47">
        <f t="shared" si="690"/>
        <v>305.55</v>
      </c>
      <c r="AU3325" s="20">
        <f t="shared" si="642"/>
        <v>2367.9481584321356</v>
      </c>
      <c r="AW3325" s="20">
        <f t="shared" si="629"/>
        <v>-137.17864272517818</v>
      </c>
    </row>
    <row r="3326" spans="1:49" x14ac:dyDescent="0.25">
      <c r="A3326" t="str">
        <f>VLOOKUP($B3326,'Cushing Balance'!$C$2:$E$500,3,TRUE)</f>
        <v>342018</v>
      </c>
      <c r="B3326" s="2">
        <v>43337</v>
      </c>
      <c r="C3326" s="32"/>
      <c r="D3326" s="36">
        <f t="shared" si="672"/>
        <v>391.22794511111118</v>
      </c>
      <c r="E3326" s="28">
        <f t="shared" si="673"/>
        <v>145.03560794444454</v>
      </c>
      <c r="F3326" s="28">
        <f t="shared" si="674"/>
        <v>445.32513961111096</v>
      </c>
      <c r="G3326" s="28"/>
      <c r="H3326" s="28">
        <f t="shared" ref="H3326:R3326" si="706">AVERAGE(H3320:H3325)</f>
        <v>101.42290933333334</v>
      </c>
      <c r="I3326" s="28">
        <f t="shared" si="706"/>
        <v>24.825274190476179</v>
      </c>
      <c r="J3326" s="28">
        <f t="shared" si="706"/>
        <v>322.53056909523798</v>
      </c>
      <c r="K3326" s="28">
        <f t="shared" si="706"/>
        <v>129.53754890476191</v>
      </c>
      <c r="L3326" s="28">
        <f t="shared" si="706"/>
        <v>30.122654857142845</v>
      </c>
      <c r="M3326" s="28">
        <f t="shared" si="627"/>
        <v>239.83181480219088</v>
      </c>
      <c r="N3326" s="28">
        <f t="shared" si="706"/>
        <v>85.052794000000048</v>
      </c>
      <c r="O3326" s="28">
        <f t="shared" si="706"/>
        <v>31.141945047619036</v>
      </c>
      <c r="P3326" s="28">
        <f t="shared" si="706"/>
        <v>181.08394114285716</v>
      </c>
      <c r="Q3326" s="28">
        <f t="shared" si="665"/>
        <v>9.2223439999999997</v>
      </c>
      <c r="R3326" s="28">
        <f t="shared" si="706"/>
        <v>16.509027666666668</v>
      </c>
      <c r="S3326" s="28"/>
      <c r="T3326" s="243">
        <f t="shared" si="703"/>
        <v>-24.119540416666666</v>
      </c>
      <c r="V3326" s="24">
        <f t="shared" si="640"/>
        <v>2152.8695157069519</v>
      </c>
      <c r="X3326" s="5">
        <f t="shared" si="647"/>
        <v>77.899999999999991</v>
      </c>
      <c r="Z3326" s="20">
        <f t="shared" si="641"/>
        <v>2230.769515706952</v>
      </c>
      <c r="AA3326" s="59">
        <f t="shared" si="628"/>
        <v>43337</v>
      </c>
      <c r="AB3326" s="36">
        <f t="shared" si="696"/>
        <v>134.59170364285706</v>
      </c>
      <c r="AC3326" s="28">
        <f t="shared" si="696"/>
        <v>319.0726849285715</v>
      </c>
      <c r="AD3326" s="28">
        <f t="shared" si="696"/>
        <v>433.96870060714309</v>
      </c>
      <c r="AE3326" s="28">
        <f t="shared" si="696"/>
        <v>572.87413932142852</v>
      </c>
      <c r="AF3326" s="28">
        <f t="shared" si="696"/>
        <v>213.72022203571419</v>
      </c>
      <c r="AG3326" s="28">
        <f t="shared" si="696"/>
        <v>0</v>
      </c>
      <c r="AH3326" s="28">
        <f t="shared" si="696"/>
        <v>141.33172853571432</v>
      </c>
      <c r="AI3326" s="28">
        <f t="shared" si="696"/>
        <v>0</v>
      </c>
      <c r="AJ3326" s="28">
        <f t="shared" si="687"/>
        <v>1.223598824998811</v>
      </c>
      <c r="AK3326" s="28">
        <f t="shared" si="696"/>
        <v>0</v>
      </c>
      <c r="AL3326" s="28">
        <f t="shared" si="634"/>
        <v>52.630078499999975</v>
      </c>
      <c r="AM3326" s="28">
        <f t="shared" si="634"/>
        <v>192.98530203571408</v>
      </c>
      <c r="AQ3326" s="24">
        <f t="shared" si="644"/>
        <v>2062.3981584321418</v>
      </c>
      <c r="AS3326" s="47">
        <f t="shared" si="690"/>
        <v>305.55</v>
      </c>
      <c r="AU3326" s="20">
        <f t="shared" si="642"/>
        <v>2367.948158432142</v>
      </c>
      <c r="AW3326" s="20">
        <f t="shared" si="629"/>
        <v>-137.17864272519</v>
      </c>
    </row>
    <row r="3327" spans="1:49" x14ac:dyDescent="0.25">
      <c r="A3327" t="str">
        <f>VLOOKUP($B3327,'Cushing Balance'!$C$2:$E$500,3,TRUE)</f>
        <v>342018</v>
      </c>
      <c r="B3327" s="2">
        <v>43338</v>
      </c>
      <c r="C3327" s="32"/>
      <c r="D3327" s="36">
        <f t="shared" si="672"/>
        <v>391.22794511111118</v>
      </c>
      <c r="E3327" s="28">
        <f t="shared" si="673"/>
        <v>145.03560794444454</v>
      </c>
      <c r="F3327" s="28">
        <f t="shared" si="674"/>
        <v>445.32513961111096</v>
      </c>
      <c r="G3327" s="28"/>
      <c r="H3327" s="28">
        <f t="shared" ref="H3327:R3327" si="707">AVERAGE(H3321:H3326)</f>
        <v>101.42290933333334</v>
      </c>
      <c r="I3327" s="28">
        <f t="shared" si="707"/>
        <v>24.825274190476179</v>
      </c>
      <c r="J3327" s="28">
        <f t="shared" si="707"/>
        <v>322.53056909523798</v>
      </c>
      <c r="K3327" s="28">
        <f t="shared" si="707"/>
        <v>129.53754890476191</v>
      </c>
      <c r="L3327" s="28">
        <f t="shared" si="707"/>
        <v>30.122654857142845</v>
      </c>
      <c r="M3327" s="28">
        <f t="shared" si="627"/>
        <v>239.83181480218903</v>
      </c>
      <c r="N3327" s="28">
        <f t="shared" si="707"/>
        <v>85.052794000000048</v>
      </c>
      <c r="O3327" s="28">
        <f t="shared" si="707"/>
        <v>31.141945047619036</v>
      </c>
      <c r="P3327" s="28">
        <f t="shared" si="707"/>
        <v>181.08394114285716</v>
      </c>
      <c r="Q3327" s="28">
        <f t="shared" si="665"/>
        <v>9.2223439999999997</v>
      </c>
      <c r="R3327" s="28">
        <f t="shared" si="707"/>
        <v>16.509027666666668</v>
      </c>
      <c r="S3327" s="28"/>
      <c r="T3327" s="243">
        <f t="shared" si="703"/>
        <v>-24.119540416666666</v>
      </c>
      <c r="V3327" s="24">
        <f t="shared" si="640"/>
        <v>2152.8695157069501</v>
      </c>
      <c r="X3327" s="5">
        <f t="shared" si="647"/>
        <v>77.899999999999991</v>
      </c>
      <c r="Z3327" s="20">
        <f t="shared" si="641"/>
        <v>2230.7695157069502</v>
      </c>
      <c r="AA3327" s="59">
        <f t="shared" si="628"/>
        <v>43338</v>
      </c>
      <c r="AB3327" s="36">
        <f t="shared" si="696"/>
        <v>134.59170364285706</v>
      </c>
      <c r="AC3327" s="28">
        <f t="shared" si="696"/>
        <v>319.0726849285715</v>
      </c>
      <c r="AD3327" s="28">
        <f t="shared" si="696"/>
        <v>433.96870060714309</v>
      </c>
      <c r="AE3327" s="28">
        <f t="shared" si="696"/>
        <v>572.87413932142852</v>
      </c>
      <c r="AF3327" s="28">
        <f t="shared" si="696"/>
        <v>213.72022203571419</v>
      </c>
      <c r="AG3327" s="28">
        <f t="shared" si="696"/>
        <v>0</v>
      </c>
      <c r="AH3327" s="28">
        <f t="shared" si="696"/>
        <v>141.33172853571432</v>
      </c>
      <c r="AI3327" s="28">
        <f t="shared" si="696"/>
        <v>0</v>
      </c>
      <c r="AJ3327" s="28">
        <f t="shared" si="687"/>
        <v>1.2235988250037346</v>
      </c>
      <c r="AK3327" s="28">
        <f t="shared" si="696"/>
        <v>0</v>
      </c>
      <c r="AL3327" s="28">
        <f t="shared" si="634"/>
        <v>52.630078499999975</v>
      </c>
      <c r="AM3327" s="28">
        <f t="shared" si="634"/>
        <v>192.98530203571408</v>
      </c>
      <c r="AQ3327" s="24">
        <f t="shared" si="644"/>
        <v>2062.3981584321464</v>
      </c>
      <c r="AS3327" s="47">
        <f t="shared" si="690"/>
        <v>305.55</v>
      </c>
      <c r="AU3327" s="20">
        <f t="shared" si="642"/>
        <v>2367.9481584321466</v>
      </c>
      <c r="AW3327" s="20">
        <f t="shared" si="629"/>
        <v>-137.17864272519637</v>
      </c>
    </row>
    <row r="3328" spans="1:49" x14ac:dyDescent="0.25">
      <c r="A3328" t="str">
        <f>VLOOKUP($B3328,'Cushing Balance'!$C$2:$E$500,3,TRUE)</f>
        <v>342018</v>
      </c>
      <c r="B3328" s="2">
        <v>43339</v>
      </c>
      <c r="C3328" s="32"/>
      <c r="D3328" s="36">
        <f t="shared" si="672"/>
        <v>391.22794511111118</v>
      </c>
      <c r="E3328" s="28">
        <f t="shared" si="673"/>
        <v>145.03560794444454</v>
      </c>
      <c r="F3328" s="28">
        <f t="shared" si="674"/>
        <v>445.32513961111096</v>
      </c>
      <c r="G3328" s="28"/>
      <c r="H3328" s="28">
        <f t="shared" ref="H3328:R3328" si="708">AVERAGE(H3322:H3327)</f>
        <v>101.42290933333334</v>
      </c>
      <c r="I3328" s="28">
        <f t="shared" si="708"/>
        <v>24.825274190476179</v>
      </c>
      <c r="J3328" s="28">
        <f t="shared" si="708"/>
        <v>322.53056909523798</v>
      </c>
      <c r="K3328" s="28">
        <f t="shared" si="708"/>
        <v>129.53754890476191</v>
      </c>
      <c r="L3328" s="28">
        <f t="shared" si="708"/>
        <v>30.122654857142845</v>
      </c>
      <c r="M3328" s="28">
        <f t="shared" si="627"/>
        <v>239.83181480219008</v>
      </c>
      <c r="N3328" s="28">
        <f t="shared" si="708"/>
        <v>85.052794000000048</v>
      </c>
      <c r="O3328" s="28">
        <f t="shared" si="708"/>
        <v>31.141945047619036</v>
      </c>
      <c r="P3328" s="28">
        <f t="shared" si="708"/>
        <v>181.08394114285716</v>
      </c>
      <c r="Q3328" s="28">
        <f t="shared" si="665"/>
        <v>9.2223439999999997</v>
      </c>
      <c r="R3328" s="28">
        <f t="shared" si="708"/>
        <v>16.509027666666668</v>
      </c>
      <c r="S3328" s="28"/>
      <c r="T3328" s="243">
        <f t="shared" si="703"/>
        <v>-24.119540416666666</v>
      </c>
      <c r="V3328" s="24">
        <f t="shared" si="640"/>
        <v>2152.8695157069515</v>
      </c>
      <c r="X3328" s="5">
        <f t="shared" si="647"/>
        <v>77.899999999999991</v>
      </c>
      <c r="Z3328" s="20">
        <f t="shared" si="641"/>
        <v>2230.7695157069516</v>
      </c>
      <c r="AA3328" s="59">
        <f t="shared" si="628"/>
        <v>43339</v>
      </c>
      <c r="AB3328" s="36">
        <f t="shared" si="696"/>
        <v>134.59170364285706</v>
      </c>
      <c r="AC3328" s="28">
        <f t="shared" si="696"/>
        <v>319.0726849285715</v>
      </c>
      <c r="AD3328" s="28">
        <f t="shared" si="696"/>
        <v>433.96870060714309</v>
      </c>
      <c r="AE3328" s="28">
        <f t="shared" si="696"/>
        <v>572.87413932142852</v>
      </c>
      <c r="AF3328" s="28">
        <f t="shared" si="696"/>
        <v>213.72022203571419</v>
      </c>
      <c r="AG3328" s="28">
        <f t="shared" si="696"/>
        <v>0</v>
      </c>
      <c r="AH3328" s="28">
        <f t="shared" si="696"/>
        <v>141.33172853571432</v>
      </c>
      <c r="AI3328" s="28">
        <f t="shared" si="696"/>
        <v>0</v>
      </c>
      <c r="AJ3328" s="28">
        <f t="shared" si="687"/>
        <v>1.2235988250066889</v>
      </c>
      <c r="AK3328" s="28">
        <f t="shared" si="696"/>
        <v>0</v>
      </c>
      <c r="AL3328" s="28">
        <f t="shared" si="634"/>
        <v>52.630078499999975</v>
      </c>
      <c r="AM3328" s="28">
        <f t="shared" si="634"/>
        <v>192.98530203571408</v>
      </c>
      <c r="AQ3328" s="24">
        <f t="shared" si="644"/>
        <v>2062.3981584321496</v>
      </c>
      <c r="AS3328" s="47">
        <f t="shared" si="690"/>
        <v>305.55</v>
      </c>
      <c r="AU3328" s="20">
        <f t="shared" si="642"/>
        <v>2367.9481584321497</v>
      </c>
      <c r="AW3328" s="20">
        <f t="shared" si="629"/>
        <v>-137.17864272519819</v>
      </c>
    </row>
    <row r="3329" spans="1:49" x14ac:dyDescent="0.25">
      <c r="A3329" t="str">
        <f>VLOOKUP($B3329,'Cushing Balance'!$C$2:$E$500,3,TRUE)</f>
        <v>342018</v>
      </c>
      <c r="B3329" s="2">
        <v>43340</v>
      </c>
      <c r="C3329" s="32"/>
      <c r="D3329" s="36">
        <f t="shared" si="672"/>
        <v>391.22794511111118</v>
      </c>
      <c r="E3329" s="28">
        <f t="shared" si="673"/>
        <v>145.03560794444454</v>
      </c>
      <c r="F3329" s="28">
        <f t="shared" si="674"/>
        <v>445.32513961111096</v>
      </c>
      <c r="G3329" s="28"/>
      <c r="H3329" s="28">
        <f t="shared" ref="H3329:R3329" si="709">AVERAGE(H3323:H3328)</f>
        <v>101.42290933333334</v>
      </c>
      <c r="I3329" s="28">
        <f t="shared" si="709"/>
        <v>24.825274190476179</v>
      </c>
      <c r="J3329" s="28">
        <f t="shared" si="709"/>
        <v>322.53056909523798</v>
      </c>
      <c r="K3329" s="28">
        <f t="shared" si="709"/>
        <v>129.53754890476191</v>
      </c>
      <c r="L3329" s="28">
        <f t="shared" si="709"/>
        <v>30.122654857142845</v>
      </c>
      <c r="M3329" s="28">
        <f t="shared" si="627"/>
        <v>239.83181480219298</v>
      </c>
      <c r="N3329" s="28">
        <f t="shared" si="709"/>
        <v>85.052794000000048</v>
      </c>
      <c r="O3329" s="28">
        <f t="shared" si="709"/>
        <v>31.141945047619036</v>
      </c>
      <c r="P3329" s="28">
        <f t="shared" si="709"/>
        <v>181.08394114285716</v>
      </c>
      <c r="Q3329" s="28">
        <f t="shared" si="665"/>
        <v>9.2223439999999997</v>
      </c>
      <c r="R3329" s="28">
        <f t="shared" si="709"/>
        <v>16.509027666666668</v>
      </c>
      <c r="S3329" s="28"/>
      <c r="T3329" s="243">
        <f t="shared" si="703"/>
        <v>-24.119540416666666</v>
      </c>
      <c r="V3329" s="24">
        <f t="shared" si="640"/>
        <v>2152.8695157069546</v>
      </c>
      <c r="X3329" s="5">
        <f t="shared" si="647"/>
        <v>77.899999999999991</v>
      </c>
      <c r="Z3329" s="20">
        <f t="shared" si="641"/>
        <v>2230.7695157069547</v>
      </c>
      <c r="AA3329" s="59">
        <f t="shared" si="628"/>
        <v>43340</v>
      </c>
      <c r="AB3329" s="36">
        <f t="shared" si="696"/>
        <v>134.59170364285706</v>
      </c>
      <c r="AC3329" s="28">
        <f t="shared" si="696"/>
        <v>319.0726849285715</v>
      </c>
      <c r="AD3329" s="28">
        <f t="shared" si="696"/>
        <v>433.96870060714309</v>
      </c>
      <c r="AE3329" s="28">
        <f t="shared" si="696"/>
        <v>572.87413932142852</v>
      </c>
      <c r="AF3329" s="28">
        <f t="shared" si="696"/>
        <v>213.72022203571419</v>
      </c>
      <c r="AG3329" s="28">
        <f t="shared" si="696"/>
        <v>0</v>
      </c>
      <c r="AH3329" s="28">
        <f t="shared" si="696"/>
        <v>141.33172853571432</v>
      </c>
      <c r="AI3329" s="28">
        <f t="shared" si="696"/>
        <v>0</v>
      </c>
      <c r="AJ3329" s="28">
        <f t="shared" si="687"/>
        <v>1.2235988250075036</v>
      </c>
      <c r="AK3329" s="28">
        <f t="shared" si="696"/>
        <v>0</v>
      </c>
      <c r="AL3329" s="28">
        <f t="shared" si="634"/>
        <v>52.630078499999975</v>
      </c>
      <c r="AM3329" s="28">
        <f t="shared" si="634"/>
        <v>192.98530203571408</v>
      </c>
      <c r="AQ3329" s="24">
        <f t="shared" si="644"/>
        <v>2062.39815843215</v>
      </c>
      <c r="AS3329" s="47">
        <f t="shared" si="690"/>
        <v>305.55</v>
      </c>
      <c r="AU3329" s="20">
        <f t="shared" si="642"/>
        <v>2367.9481584321502</v>
      </c>
      <c r="AW3329" s="20">
        <f t="shared" si="629"/>
        <v>-137.17864272519546</v>
      </c>
    </row>
    <row r="3330" spans="1:49" x14ac:dyDescent="0.25">
      <c r="A3330" t="str">
        <f>VLOOKUP($B3330,'Cushing Balance'!$C$2:$E$500,3,TRUE)</f>
        <v>342018</v>
      </c>
      <c r="B3330" s="2">
        <v>43341</v>
      </c>
      <c r="C3330" s="32"/>
      <c r="D3330" s="36">
        <f t="shared" si="672"/>
        <v>391.22794511111118</v>
      </c>
      <c r="E3330" s="28">
        <f t="shared" si="673"/>
        <v>145.03560794444454</v>
      </c>
      <c r="F3330" s="28">
        <f t="shared" si="674"/>
        <v>445.32513961111096</v>
      </c>
      <c r="G3330" s="28"/>
      <c r="H3330" s="28">
        <f t="shared" ref="H3330:R3330" si="710">AVERAGE(H3324:H3329)</f>
        <v>101.42290933333334</v>
      </c>
      <c r="I3330" s="28">
        <f t="shared" si="710"/>
        <v>24.825274190476179</v>
      </c>
      <c r="J3330" s="28">
        <f t="shared" si="710"/>
        <v>322.53056909523798</v>
      </c>
      <c r="K3330" s="28">
        <f t="shared" si="710"/>
        <v>129.53754890476191</v>
      </c>
      <c r="L3330" s="28">
        <f t="shared" si="710"/>
        <v>30.122654857142845</v>
      </c>
      <c r="M3330" s="28">
        <f t="shared" ref="M3330:M3393" si="711">AVERAGE(M3317:M3329)</f>
        <v>239.83181480219645</v>
      </c>
      <c r="N3330" s="28">
        <f t="shared" si="710"/>
        <v>85.052794000000048</v>
      </c>
      <c r="O3330" s="28">
        <f t="shared" si="710"/>
        <v>31.141945047619036</v>
      </c>
      <c r="P3330" s="28">
        <f t="shared" si="710"/>
        <v>181.08394114285716</v>
      </c>
      <c r="Q3330" s="28">
        <f t="shared" si="665"/>
        <v>9.2223439999999997</v>
      </c>
      <c r="R3330" s="28">
        <f t="shared" si="710"/>
        <v>16.509027666666668</v>
      </c>
      <c r="S3330" s="28"/>
      <c r="T3330" s="243">
        <f t="shared" si="703"/>
        <v>-24.119540416666666</v>
      </c>
      <c r="V3330" s="24">
        <f t="shared" si="640"/>
        <v>2152.8695157069578</v>
      </c>
      <c r="X3330" s="5">
        <f t="shared" si="647"/>
        <v>77.899999999999991</v>
      </c>
      <c r="Z3330" s="20">
        <f t="shared" si="641"/>
        <v>2230.7695157069579</v>
      </c>
      <c r="AA3330" s="59">
        <f t="shared" ref="AA3330:AA3393" si="712">B3330</f>
        <v>43341</v>
      </c>
      <c r="AB3330" s="36">
        <f t="shared" si="696"/>
        <v>134.59170364285706</v>
      </c>
      <c r="AC3330" s="28">
        <f t="shared" si="696"/>
        <v>319.0726849285715</v>
      </c>
      <c r="AD3330" s="28">
        <f t="shared" si="696"/>
        <v>433.96870060714309</v>
      </c>
      <c r="AE3330" s="28">
        <f t="shared" si="696"/>
        <v>572.87413932142852</v>
      </c>
      <c r="AF3330" s="28">
        <f t="shared" si="696"/>
        <v>213.72022203571419</v>
      </c>
      <c r="AG3330" s="28">
        <f t="shared" si="696"/>
        <v>0</v>
      </c>
      <c r="AH3330" s="28">
        <f t="shared" si="696"/>
        <v>141.33172853571432</v>
      </c>
      <c r="AI3330" s="28">
        <f t="shared" si="696"/>
        <v>0</v>
      </c>
      <c r="AJ3330" s="28">
        <f t="shared" si="687"/>
        <v>1.2235988250065117</v>
      </c>
      <c r="AK3330" s="28">
        <f t="shared" si="696"/>
        <v>0</v>
      </c>
      <c r="AL3330" s="28">
        <f t="shared" si="634"/>
        <v>52.630078499999975</v>
      </c>
      <c r="AM3330" s="28">
        <f t="shared" si="634"/>
        <v>192.98530203571408</v>
      </c>
      <c r="AQ3330" s="24">
        <f t="shared" si="644"/>
        <v>2062.3981584321491</v>
      </c>
      <c r="AS3330" s="47">
        <f t="shared" si="690"/>
        <v>305.55</v>
      </c>
      <c r="AU3330" s="20">
        <f t="shared" si="642"/>
        <v>2367.9481584321493</v>
      </c>
      <c r="AW3330" s="20">
        <f t="shared" ref="AW3330:AW3393" si="713">Z3330-AU3330+AY3330</f>
        <v>-137.17864272519137</v>
      </c>
    </row>
    <row r="3331" spans="1:49" x14ac:dyDescent="0.25">
      <c r="A3331" t="str">
        <f>VLOOKUP($B3331,'Cushing Balance'!$C$2:$E$500,3,TRUE)</f>
        <v>342018</v>
      </c>
      <c r="B3331" s="2">
        <v>43342</v>
      </c>
      <c r="C3331" s="32"/>
      <c r="D3331" s="36">
        <f t="shared" si="672"/>
        <v>391.22794511111118</v>
      </c>
      <c r="E3331" s="28">
        <f t="shared" si="673"/>
        <v>145.03560794444454</v>
      </c>
      <c r="F3331" s="28">
        <f t="shared" si="674"/>
        <v>445.32513961111096</v>
      </c>
      <c r="G3331" s="28"/>
      <c r="H3331" s="28">
        <f t="shared" ref="H3331:R3331" si="714">AVERAGE(H3325:H3330)</f>
        <v>101.42290933333334</v>
      </c>
      <c r="I3331" s="28">
        <f t="shared" si="714"/>
        <v>24.825274190476179</v>
      </c>
      <c r="J3331" s="28">
        <f t="shared" si="714"/>
        <v>322.53056909523798</v>
      </c>
      <c r="K3331" s="28">
        <f t="shared" si="714"/>
        <v>129.53754890476191</v>
      </c>
      <c r="L3331" s="28">
        <f t="shared" si="714"/>
        <v>30.122654857142845</v>
      </c>
      <c r="M3331" s="28">
        <f t="shared" si="711"/>
        <v>239.8318148021994</v>
      </c>
      <c r="N3331" s="28">
        <f t="shared" si="714"/>
        <v>85.052794000000048</v>
      </c>
      <c r="O3331" s="28">
        <f t="shared" si="714"/>
        <v>31.141945047619036</v>
      </c>
      <c r="P3331" s="28">
        <f t="shared" si="714"/>
        <v>181.08394114285716</v>
      </c>
      <c r="Q3331" s="28">
        <f t="shared" si="665"/>
        <v>9.2223439999999997</v>
      </c>
      <c r="R3331" s="28">
        <f t="shared" si="714"/>
        <v>16.509027666666668</v>
      </c>
      <c r="S3331" s="28"/>
      <c r="T3331" s="243">
        <f t="shared" si="703"/>
        <v>-24.119540416666666</v>
      </c>
      <c r="V3331" s="24">
        <f t="shared" si="640"/>
        <v>2152.869515706961</v>
      </c>
      <c r="X3331" s="5">
        <f t="shared" si="647"/>
        <v>77.899999999999991</v>
      </c>
      <c r="Z3331" s="20">
        <f t="shared" si="641"/>
        <v>2230.7695157069611</v>
      </c>
      <c r="AA3331" s="59">
        <f t="shared" si="712"/>
        <v>43342</v>
      </c>
      <c r="AB3331" s="36">
        <f t="shared" si="696"/>
        <v>134.59170364285706</v>
      </c>
      <c r="AC3331" s="28">
        <f t="shared" si="696"/>
        <v>319.0726849285715</v>
      </c>
      <c r="AD3331" s="28">
        <f t="shared" si="696"/>
        <v>433.96870060714309</v>
      </c>
      <c r="AE3331" s="28">
        <f t="shared" si="696"/>
        <v>572.87413932142852</v>
      </c>
      <c r="AF3331" s="28">
        <f t="shared" si="696"/>
        <v>213.72022203571419</v>
      </c>
      <c r="AG3331" s="28">
        <f t="shared" si="696"/>
        <v>0</v>
      </c>
      <c r="AH3331" s="28">
        <f t="shared" si="696"/>
        <v>141.33172853571432</v>
      </c>
      <c r="AI3331" s="28">
        <f t="shared" si="696"/>
        <v>0</v>
      </c>
      <c r="AJ3331" s="28">
        <f t="shared" si="687"/>
        <v>1.2235988250043561</v>
      </c>
      <c r="AK3331" s="28">
        <f t="shared" si="696"/>
        <v>0</v>
      </c>
      <c r="AL3331" s="28">
        <f t="shared" si="634"/>
        <v>52.630078499999975</v>
      </c>
      <c r="AM3331" s="28">
        <f t="shared" si="634"/>
        <v>192.98530203571408</v>
      </c>
      <c r="AQ3331" s="24">
        <f t="shared" si="644"/>
        <v>2062.3981584321473</v>
      </c>
      <c r="AS3331" s="47">
        <f t="shared" si="690"/>
        <v>305.55</v>
      </c>
      <c r="AU3331" s="20">
        <f t="shared" si="642"/>
        <v>2367.9481584321475</v>
      </c>
      <c r="AW3331" s="20">
        <f t="shared" si="713"/>
        <v>-137.17864272518636</v>
      </c>
    </row>
    <row r="3332" spans="1:49" x14ac:dyDescent="0.25">
      <c r="A3332" t="str">
        <f>VLOOKUP($B3332,'Cushing Balance'!$C$2:$E$500,3,TRUE)</f>
        <v>342018</v>
      </c>
      <c r="B3332" s="2">
        <v>43343</v>
      </c>
      <c r="C3332" s="32"/>
      <c r="D3332" s="36">
        <f t="shared" si="672"/>
        <v>391.22794511111118</v>
      </c>
      <c r="E3332" s="28">
        <f t="shared" si="673"/>
        <v>145.03560794444454</v>
      </c>
      <c r="F3332" s="28">
        <f t="shared" si="674"/>
        <v>445.32513961111096</v>
      </c>
      <c r="G3332" s="28"/>
      <c r="H3332" s="28">
        <f t="shared" ref="H3332:R3332" si="715">AVERAGE(H3326:H3331)</f>
        <v>101.42290933333334</v>
      </c>
      <c r="I3332" s="28">
        <f t="shared" si="715"/>
        <v>24.825274190476179</v>
      </c>
      <c r="J3332" s="28">
        <f t="shared" si="715"/>
        <v>322.53056909523798</v>
      </c>
      <c r="K3332" s="28">
        <f t="shared" si="715"/>
        <v>129.53754890476191</v>
      </c>
      <c r="L3332" s="28">
        <f t="shared" si="715"/>
        <v>30.122654857142845</v>
      </c>
      <c r="M3332" s="28">
        <f t="shared" si="711"/>
        <v>239.83181480220108</v>
      </c>
      <c r="N3332" s="28">
        <f t="shared" si="715"/>
        <v>85.052794000000048</v>
      </c>
      <c r="O3332" s="28">
        <f t="shared" si="715"/>
        <v>31.141945047619036</v>
      </c>
      <c r="P3332" s="28">
        <f t="shared" si="715"/>
        <v>181.08394114285716</v>
      </c>
      <c r="Q3332" s="28">
        <f t="shared" si="665"/>
        <v>9.2223439999999997</v>
      </c>
      <c r="R3332" s="28">
        <f t="shared" si="715"/>
        <v>16.509027666666668</v>
      </c>
      <c r="S3332" s="28"/>
      <c r="T3332" s="243">
        <f t="shared" si="703"/>
        <v>-24.119540416666666</v>
      </c>
      <c r="V3332" s="24">
        <f t="shared" si="640"/>
        <v>2152.8695157069624</v>
      </c>
      <c r="X3332" s="5">
        <f t="shared" si="647"/>
        <v>77.899999999999991</v>
      </c>
      <c r="Z3332" s="20">
        <f t="shared" si="641"/>
        <v>2230.7695157069625</v>
      </c>
      <c r="AA3332" s="59">
        <f t="shared" si="712"/>
        <v>43343</v>
      </c>
      <c r="AB3332" s="36">
        <f t="shared" si="696"/>
        <v>134.59170364285706</v>
      </c>
      <c r="AC3332" s="28">
        <f t="shared" si="696"/>
        <v>319.0726849285715</v>
      </c>
      <c r="AD3332" s="28">
        <f t="shared" si="696"/>
        <v>433.96870060714309</v>
      </c>
      <c r="AE3332" s="28">
        <f t="shared" si="696"/>
        <v>572.87413932142852</v>
      </c>
      <c r="AF3332" s="28">
        <f t="shared" si="696"/>
        <v>213.72022203571419</v>
      </c>
      <c r="AG3332" s="28">
        <f t="shared" si="696"/>
        <v>0</v>
      </c>
      <c r="AH3332" s="28">
        <f t="shared" si="696"/>
        <v>141.33172853571432</v>
      </c>
      <c r="AI3332" s="28">
        <f t="shared" si="696"/>
        <v>0</v>
      </c>
      <c r="AJ3332" s="28">
        <f t="shared" si="687"/>
        <v>1.2235988250017757</v>
      </c>
      <c r="AK3332" s="28">
        <f t="shared" si="696"/>
        <v>0</v>
      </c>
      <c r="AL3332" s="28">
        <f t="shared" si="634"/>
        <v>52.630078499999975</v>
      </c>
      <c r="AM3332" s="28">
        <f t="shared" si="634"/>
        <v>192.98530203571408</v>
      </c>
      <c r="AQ3332" s="24">
        <f t="shared" si="644"/>
        <v>2062.3981584321446</v>
      </c>
      <c r="AS3332" s="47">
        <f t="shared" si="690"/>
        <v>305.55</v>
      </c>
      <c r="AU3332" s="20">
        <f t="shared" si="642"/>
        <v>2367.9481584321447</v>
      </c>
      <c r="AW3332" s="20">
        <f t="shared" si="713"/>
        <v>-137.17864272518227</v>
      </c>
    </row>
    <row r="3333" spans="1:49" x14ac:dyDescent="0.25">
      <c r="A3333" t="str">
        <f>VLOOKUP($B3333,'Cushing Balance'!$C$2:$E$500,3,TRUE)</f>
        <v>352018</v>
      </c>
      <c r="B3333" s="2">
        <v>43344</v>
      </c>
      <c r="C3333" s="32"/>
      <c r="D3333" s="36">
        <f t="shared" si="672"/>
        <v>391.22794511111118</v>
      </c>
      <c r="E3333" s="28">
        <f t="shared" si="673"/>
        <v>145.03560794444454</v>
      </c>
      <c r="F3333" s="28">
        <f t="shared" si="674"/>
        <v>445.32513961111096</v>
      </c>
      <c r="G3333" s="28"/>
      <c r="H3333" s="28">
        <f t="shared" ref="H3333:R3333" si="716">AVERAGE(H3327:H3332)</f>
        <v>101.42290933333334</v>
      </c>
      <c r="I3333" s="28">
        <f t="shared" si="716"/>
        <v>24.825274190476179</v>
      </c>
      <c r="J3333" s="28">
        <f t="shared" si="716"/>
        <v>322.53056909523798</v>
      </c>
      <c r="K3333" s="28">
        <f t="shared" si="716"/>
        <v>129.53754890476191</v>
      </c>
      <c r="L3333" s="28">
        <f t="shared" si="716"/>
        <v>30.122654857142845</v>
      </c>
      <c r="M3333" s="28">
        <f t="shared" si="711"/>
        <v>239.83181480220142</v>
      </c>
      <c r="N3333" s="28">
        <f t="shared" si="716"/>
        <v>85.052794000000048</v>
      </c>
      <c r="O3333" s="28">
        <f t="shared" si="716"/>
        <v>31.141945047619036</v>
      </c>
      <c r="P3333" s="28">
        <f t="shared" si="716"/>
        <v>181.08394114285716</v>
      </c>
      <c r="Q3333" s="28">
        <f t="shared" si="665"/>
        <v>9.2223439999999997</v>
      </c>
      <c r="R3333" s="28">
        <f t="shared" si="716"/>
        <v>16.509027666666668</v>
      </c>
      <c r="S3333" s="28"/>
      <c r="T3333" s="243">
        <f t="shared" si="703"/>
        <v>-24.119540416666666</v>
      </c>
      <c r="V3333" s="24">
        <f t="shared" si="640"/>
        <v>2152.8695157069628</v>
      </c>
      <c r="X3333" s="5">
        <f t="shared" si="647"/>
        <v>77.899999999999991</v>
      </c>
      <c r="Z3333" s="20">
        <f t="shared" si="641"/>
        <v>2230.7695157069629</v>
      </c>
      <c r="AA3333" s="59">
        <f t="shared" si="712"/>
        <v>43344</v>
      </c>
      <c r="AB3333" s="36">
        <f t="shared" ref="AB3333:AK3348" si="717">AVERAGE(AB3326:AB3332)</f>
        <v>134.59170364285706</v>
      </c>
      <c r="AC3333" s="28">
        <f t="shared" si="717"/>
        <v>319.0726849285715</v>
      </c>
      <c r="AD3333" s="28">
        <f t="shared" si="717"/>
        <v>433.96870060714309</v>
      </c>
      <c r="AE3333" s="28">
        <f t="shared" si="717"/>
        <v>572.87413932142852</v>
      </c>
      <c r="AF3333" s="28">
        <f t="shared" si="717"/>
        <v>213.72022203571419</v>
      </c>
      <c r="AG3333" s="28">
        <f t="shared" si="717"/>
        <v>0</v>
      </c>
      <c r="AH3333" s="28">
        <f t="shared" si="717"/>
        <v>141.33172853571432</v>
      </c>
      <c r="AI3333" s="28">
        <f t="shared" si="717"/>
        <v>0</v>
      </c>
      <c r="AJ3333" s="28">
        <f t="shared" si="687"/>
        <v>1.2235988249994232</v>
      </c>
      <c r="AK3333" s="28">
        <f t="shared" si="717"/>
        <v>0</v>
      </c>
      <c r="AL3333" s="28">
        <f t="shared" ref="AL3333:AM3396" si="718">AVERAGE(AL3326:AL3332)</f>
        <v>52.630078499999975</v>
      </c>
      <c r="AM3333" s="28">
        <f t="shared" si="718"/>
        <v>192.98530203571408</v>
      </c>
      <c r="AQ3333" s="24">
        <f t="shared" si="644"/>
        <v>2062.3981584321423</v>
      </c>
      <c r="AS3333" s="47">
        <f t="shared" si="690"/>
        <v>305.55</v>
      </c>
      <c r="AU3333" s="20">
        <f t="shared" si="642"/>
        <v>2367.9481584321425</v>
      </c>
      <c r="AW3333" s="20">
        <f t="shared" si="713"/>
        <v>-137.17864272517954</v>
      </c>
    </row>
    <row r="3334" spans="1:49" x14ac:dyDescent="0.25">
      <c r="A3334" t="str">
        <f>VLOOKUP($B3334,'Cushing Balance'!$C$2:$E$500,3,TRUE)</f>
        <v>352018</v>
      </c>
      <c r="B3334" s="2">
        <v>43345</v>
      </c>
      <c r="C3334" s="32"/>
      <c r="D3334" s="36">
        <f t="shared" si="672"/>
        <v>391.22794511111118</v>
      </c>
      <c r="E3334" s="28">
        <f t="shared" si="673"/>
        <v>145.03560794444454</v>
      </c>
      <c r="F3334" s="28">
        <f t="shared" si="674"/>
        <v>445.32513961111096</v>
      </c>
      <c r="G3334" s="28"/>
      <c r="H3334" s="28">
        <f t="shared" ref="H3334:R3334" si="719">AVERAGE(H3328:H3333)</f>
        <v>101.42290933333334</v>
      </c>
      <c r="I3334" s="28">
        <f t="shared" si="719"/>
        <v>24.825274190476179</v>
      </c>
      <c r="J3334" s="28">
        <f t="shared" si="719"/>
        <v>322.53056909523798</v>
      </c>
      <c r="K3334" s="28">
        <f t="shared" si="719"/>
        <v>129.53754890476191</v>
      </c>
      <c r="L3334" s="28">
        <f t="shared" si="719"/>
        <v>30.122654857142845</v>
      </c>
      <c r="M3334" s="28">
        <f t="shared" si="711"/>
        <v>239.83181480220065</v>
      </c>
      <c r="N3334" s="28">
        <f t="shared" si="719"/>
        <v>85.052794000000048</v>
      </c>
      <c r="O3334" s="28">
        <f t="shared" si="719"/>
        <v>31.141945047619036</v>
      </c>
      <c r="P3334" s="28">
        <f t="shared" si="719"/>
        <v>181.08394114285716</v>
      </c>
      <c r="Q3334" s="28">
        <f t="shared" si="665"/>
        <v>9.2223439999999997</v>
      </c>
      <c r="R3334" s="28">
        <f t="shared" si="719"/>
        <v>16.509027666666668</v>
      </c>
      <c r="S3334" s="28"/>
      <c r="T3334" s="243">
        <f t="shared" si="703"/>
        <v>-24.119540416666666</v>
      </c>
      <c r="V3334" s="24">
        <f t="shared" si="640"/>
        <v>2152.8695157069619</v>
      </c>
      <c r="X3334" s="5">
        <f t="shared" si="647"/>
        <v>77.899999999999991</v>
      </c>
      <c r="Z3334" s="20">
        <f t="shared" si="641"/>
        <v>2230.769515706962</v>
      </c>
      <c r="AA3334" s="59">
        <f t="shared" si="712"/>
        <v>43345</v>
      </c>
      <c r="AB3334" s="36">
        <f t="shared" si="717"/>
        <v>134.59170364285706</v>
      </c>
      <c r="AC3334" s="28">
        <f t="shared" si="717"/>
        <v>319.0726849285715</v>
      </c>
      <c r="AD3334" s="28">
        <f t="shared" si="717"/>
        <v>433.96870060714309</v>
      </c>
      <c r="AE3334" s="28">
        <f t="shared" si="717"/>
        <v>572.87413932142852</v>
      </c>
      <c r="AF3334" s="28">
        <f t="shared" si="717"/>
        <v>213.72022203571419</v>
      </c>
      <c r="AG3334" s="28">
        <f t="shared" si="717"/>
        <v>0</v>
      </c>
      <c r="AH3334" s="28">
        <f t="shared" si="717"/>
        <v>141.33172853571432</v>
      </c>
      <c r="AI3334" s="28">
        <f t="shared" si="717"/>
        <v>0</v>
      </c>
      <c r="AJ3334" s="28">
        <f t="shared" si="687"/>
        <v>1.2235988249977481</v>
      </c>
      <c r="AK3334" s="28">
        <f t="shared" si="717"/>
        <v>0</v>
      </c>
      <c r="AL3334" s="28">
        <f t="shared" si="718"/>
        <v>52.630078499999975</v>
      </c>
      <c r="AM3334" s="28">
        <f t="shared" si="718"/>
        <v>192.98530203571408</v>
      </c>
      <c r="AQ3334" s="24">
        <f t="shared" si="644"/>
        <v>2062.3981584321405</v>
      </c>
      <c r="AS3334" s="47">
        <f t="shared" si="690"/>
        <v>305.55</v>
      </c>
      <c r="AU3334" s="20">
        <f t="shared" si="642"/>
        <v>2367.9481584321406</v>
      </c>
      <c r="AW3334" s="20">
        <f t="shared" si="713"/>
        <v>-137.17864272517863</v>
      </c>
    </row>
    <row r="3335" spans="1:49" x14ac:dyDescent="0.25">
      <c r="A3335" t="str">
        <f>VLOOKUP($B3335,'Cushing Balance'!$C$2:$E$500,3,TRUE)</f>
        <v>352018</v>
      </c>
      <c r="B3335" s="2">
        <v>43346</v>
      </c>
      <c r="C3335" s="32"/>
      <c r="D3335" s="36">
        <f t="shared" si="672"/>
        <v>391.22794511111118</v>
      </c>
      <c r="E3335" s="28">
        <f t="shared" si="673"/>
        <v>145.03560794444454</v>
      </c>
      <c r="F3335" s="28">
        <f t="shared" si="674"/>
        <v>445.32513961111096</v>
      </c>
      <c r="G3335" s="28"/>
      <c r="H3335" s="28">
        <f t="shared" ref="H3335:R3335" si="720">AVERAGE(H3329:H3334)</f>
        <v>101.42290933333334</v>
      </c>
      <c r="I3335" s="28">
        <f t="shared" si="720"/>
        <v>24.825274190476179</v>
      </c>
      <c r="J3335" s="28">
        <f t="shared" si="720"/>
        <v>322.53056909523798</v>
      </c>
      <c r="K3335" s="28">
        <f t="shared" si="720"/>
        <v>129.53754890476191</v>
      </c>
      <c r="L3335" s="28">
        <f t="shared" si="720"/>
        <v>30.122654857142845</v>
      </c>
      <c r="M3335" s="28">
        <f t="shared" si="711"/>
        <v>239.83181480219932</v>
      </c>
      <c r="N3335" s="28">
        <f t="shared" si="720"/>
        <v>85.052794000000048</v>
      </c>
      <c r="O3335" s="28">
        <f t="shared" si="720"/>
        <v>31.141945047619036</v>
      </c>
      <c r="P3335" s="28">
        <f t="shared" si="720"/>
        <v>181.08394114285716</v>
      </c>
      <c r="Q3335" s="28">
        <f t="shared" si="665"/>
        <v>9.2223439999999997</v>
      </c>
      <c r="R3335" s="28">
        <f t="shared" si="720"/>
        <v>16.509027666666668</v>
      </c>
      <c r="S3335" s="28"/>
      <c r="T3335" s="243">
        <f t="shared" si="703"/>
        <v>-24.119540416666666</v>
      </c>
      <c r="V3335" s="24">
        <f t="shared" si="640"/>
        <v>2152.8695157069606</v>
      </c>
      <c r="X3335" s="5">
        <f t="shared" si="647"/>
        <v>77.899999999999991</v>
      </c>
      <c r="Z3335" s="20">
        <f t="shared" si="641"/>
        <v>2230.7695157069606</v>
      </c>
      <c r="AA3335" s="59">
        <f t="shared" si="712"/>
        <v>43346</v>
      </c>
      <c r="AB3335" s="36">
        <f t="shared" si="717"/>
        <v>134.59170364285706</v>
      </c>
      <c r="AC3335" s="28">
        <f t="shared" si="717"/>
        <v>319.0726849285715</v>
      </c>
      <c r="AD3335" s="28">
        <f t="shared" si="717"/>
        <v>433.96870060714309</v>
      </c>
      <c r="AE3335" s="28">
        <f t="shared" si="717"/>
        <v>572.87413932142852</v>
      </c>
      <c r="AF3335" s="28">
        <f t="shared" si="717"/>
        <v>213.72022203571419</v>
      </c>
      <c r="AG3335" s="28">
        <f t="shared" si="717"/>
        <v>0</v>
      </c>
      <c r="AH3335" s="28">
        <f t="shared" si="717"/>
        <v>141.33172853571432</v>
      </c>
      <c r="AI3335" s="28">
        <f t="shared" si="717"/>
        <v>0</v>
      </c>
      <c r="AJ3335" s="28">
        <f t="shared" si="687"/>
        <v>1.2235988249969494</v>
      </c>
      <c r="AK3335" s="28">
        <f t="shared" si="717"/>
        <v>0</v>
      </c>
      <c r="AL3335" s="28">
        <f t="shared" si="718"/>
        <v>52.630078499999975</v>
      </c>
      <c r="AM3335" s="28">
        <f t="shared" si="718"/>
        <v>192.98530203571408</v>
      </c>
      <c r="AQ3335" s="24">
        <f t="shared" si="644"/>
        <v>2062.39815843214</v>
      </c>
      <c r="AS3335" s="47">
        <f t="shared" si="690"/>
        <v>305.55</v>
      </c>
      <c r="AU3335" s="20">
        <f t="shared" si="642"/>
        <v>2367.9481584321402</v>
      </c>
      <c r="AW3335" s="20">
        <f t="shared" si="713"/>
        <v>-137.17864272517954</v>
      </c>
    </row>
    <row r="3336" spans="1:49" x14ac:dyDescent="0.25">
      <c r="A3336" t="str">
        <f>VLOOKUP($B3336,'Cushing Balance'!$C$2:$E$500,3,TRUE)</f>
        <v>352018</v>
      </c>
      <c r="B3336" s="2">
        <v>43347</v>
      </c>
      <c r="C3336" s="32"/>
      <c r="D3336" s="36">
        <f t="shared" si="672"/>
        <v>391.22794511111118</v>
      </c>
      <c r="E3336" s="28">
        <f t="shared" si="673"/>
        <v>145.03560794444454</v>
      </c>
      <c r="F3336" s="28">
        <f t="shared" si="674"/>
        <v>445.32513961111096</v>
      </c>
      <c r="G3336" s="28"/>
      <c r="H3336" s="28">
        <f t="shared" ref="H3336:R3336" si="721">AVERAGE(H3330:H3335)</f>
        <v>101.42290933333334</v>
      </c>
      <c r="I3336" s="28">
        <f t="shared" si="721"/>
        <v>24.825274190476179</v>
      </c>
      <c r="J3336" s="28">
        <f t="shared" si="721"/>
        <v>322.53056909523798</v>
      </c>
      <c r="K3336" s="28">
        <f t="shared" si="721"/>
        <v>129.53754890476191</v>
      </c>
      <c r="L3336" s="28">
        <f t="shared" si="721"/>
        <v>30.122654857142845</v>
      </c>
      <c r="M3336" s="28">
        <f t="shared" si="711"/>
        <v>239.83181480219793</v>
      </c>
      <c r="N3336" s="28">
        <f t="shared" si="721"/>
        <v>85.052794000000048</v>
      </c>
      <c r="O3336" s="28">
        <f t="shared" si="721"/>
        <v>31.141945047619036</v>
      </c>
      <c r="P3336" s="28">
        <f t="shared" si="721"/>
        <v>181.08394114285716</v>
      </c>
      <c r="Q3336" s="28">
        <f t="shared" si="665"/>
        <v>9.2223439999999997</v>
      </c>
      <c r="R3336" s="28">
        <f t="shared" si="721"/>
        <v>16.509027666666668</v>
      </c>
      <c r="S3336" s="28"/>
      <c r="T3336" s="243">
        <f t="shared" si="703"/>
        <v>-24.119540416666666</v>
      </c>
      <c r="V3336" s="24">
        <f t="shared" si="640"/>
        <v>2152.8695157069592</v>
      </c>
      <c r="X3336" s="5">
        <f t="shared" si="647"/>
        <v>77.899999999999991</v>
      </c>
      <c r="Z3336" s="20">
        <f t="shared" si="641"/>
        <v>2230.7695157069593</v>
      </c>
      <c r="AA3336" s="59">
        <f t="shared" si="712"/>
        <v>43347</v>
      </c>
      <c r="AB3336" s="36">
        <f t="shared" si="717"/>
        <v>134.59170364285706</v>
      </c>
      <c r="AC3336" s="28">
        <f t="shared" si="717"/>
        <v>319.0726849285715</v>
      </c>
      <c r="AD3336" s="28">
        <f t="shared" si="717"/>
        <v>433.96870060714309</v>
      </c>
      <c r="AE3336" s="28">
        <f t="shared" si="717"/>
        <v>572.87413932142852</v>
      </c>
      <c r="AF3336" s="28">
        <f t="shared" si="717"/>
        <v>213.72022203571419</v>
      </c>
      <c r="AG3336" s="28">
        <f t="shared" si="717"/>
        <v>0</v>
      </c>
      <c r="AH3336" s="28">
        <f t="shared" si="717"/>
        <v>141.33172853571432</v>
      </c>
      <c r="AI3336" s="28">
        <f t="shared" si="717"/>
        <v>0</v>
      </c>
      <c r="AJ3336" s="28">
        <f t="shared" si="687"/>
        <v>1.2235988249969931</v>
      </c>
      <c r="AK3336" s="28">
        <f t="shared" si="717"/>
        <v>0</v>
      </c>
      <c r="AL3336" s="28">
        <f t="shared" si="718"/>
        <v>52.630078499999975</v>
      </c>
      <c r="AM3336" s="28">
        <f t="shared" si="718"/>
        <v>192.98530203571408</v>
      </c>
      <c r="AQ3336" s="24">
        <f t="shared" si="644"/>
        <v>2062.39815843214</v>
      </c>
      <c r="AS3336" s="47">
        <f t="shared" si="690"/>
        <v>305.55</v>
      </c>
      <c r="AU3336" s="20">
        <f t="shared" si="642"/>
        <v>2367.9481584321402</v>
      </c>
      <c r="AW3336" s="20">
        <f t="shared" si="713"/>
        <v>-137.17864272518091</v>
      </c>
    </row>
    <row r="3337" spans="1:49" x14ac:dyDescent="0.25">
      <c r="A3337" t="str">
        <f>VLOOKUP($B3337,'Cushing Balance'!$C$2:$E$500,3,TRUE)</f>
        <v>352018</v>
      </c>
      <c r="B3337" s="2">
        <v>43348</v>
      </c>
      <c r="C3337" s="32"/>
      <c r="D3337" s="36">
        <f t="shared" si="672"/>
        <v>391.22794511111118</v>
      </c>
      <c r="E3337" s="28">
        <f t="shared" si="673"/>
        <v>145.03560794444454</v>
      </c>
      <c r="F3337" s="28">
        <f t="shared" si="674"/>
        <v>445.32513961111096</v>
      </c>
      <c r="G3337" s="28"/>
      <c r="H3337" s="28">
        <f t="shared" ref="H3337:R3337" si="722">AVERAGE(H3331:H3336)</f>
        <v>101.42290933333334</v>
      </c>
      <c r="I3337" s="28">
        <f t="shared" si="722"/>
        <v>24.825274190476179</v>
      </c>
      <c r="J3337" s="28">
        <f t="shared" si="722"/>
        <v>322.53056909523798</v>
      </c>
      <c r="K3337" s="28">
        <f t="shared" si="722"/>
        <v>129.53754890476191</v>
      </c>
      <c r="L3337" s="28">
        <f t="shared" si="722"/>
        <v>30.122654857142845</v>
      </c>
      <c r="M3337" s="28">
        <f t="shared" si="711"/>
        <v>239.83181480219687</v>
      </c>
      <c r="N3337" s="28">
        <f t="shared" si="722"/>
        <v>85.052794000000048</v>
      </c>
      <c r="O3337" s="28">
        <f t="shared" si="722"/>
        <v>31.141945047619036</v>
      </c>
      <c r="P3337" s="28">
        <f t="shared" si="722"/>
        <v>181.08394114285716</v>
      </c>
      <c r="Q3337" s="28">
        <f t="shared" si="665"/>
        <v>9.2223439999999997</v>
      </c>
      <c r="R3337" s="28">
        <f t="shared" si="722"/>
        <v>16.509027666666668</v>
      </c>
      <c r="S3337" s="28"/>
      <c r="T3337" s="243">
        <f t="shared" si="703"/>
        <v>-24.119540416666666</v>
      </c>
      <c r="V3337" s="24">
        <f t="shared" si="640"/>
        <v>2152.8695157069583</v>
      </c>
      <c r="X3337" s="5">
        <f t="shared" si="647"/>
        <v>77.899999999999991</v>
      </c>
      <c r="Z3337" s="20">
        <f t="shared" si="641"/>
        <v>2230.7695157069584</v>
      </c>
      <c r="AA3337" s="59">
        <f t="shared" si="712"/>
        <v>43348</v>
      </c>
      <c r="AB3337" s="36">
        <f t="shared" si="717"/>
        <v>134.59170364285706</v>
      </c>
      <c r="AC3337" s="28">
        <f t="shared" si="717"/>
        <v>319.0726849285715</v>
      </c>
      <c r="AD3337" s="28">
        <f t="shared" si="717"/>
        <v>433.96870060714309</v>
      </c>
      <c r="AE3337" s="28">
        <f t="shared" si="717"/>
        <v>572.87413932142852</v>
      </c>
      <c r="AF3337" s="28">
        <f t="shared" si="717"/>
        <v>213.72022203571419</v>
      </c>
      <c r="AG3337" s="28">
        <f t="shared" si="717"/>
        <v>0</v>
      </c>
      <c r="AH3337" s="28">
        <f t="shared" si="717"/>
        <v>141.33172853571432</v>
      </c>
      <c r="AI3337" s="28">
        <f t="shared" si="717"/>
        <v>0</v>
      </c>
      <c r="AJ3337" s="28">
        <f t="shared" si="687"/>
        <v>1.2235988249976726</v>
      </c>
      <c r="AK3337" s="28">
        <f t="shared" si="717"/>
        <v>0</v>
      </c>
      <c r="AL3337" s="28">
        <f t="shared" si="718"/>
        <v>52.630078499999975</v>
      </c>
      <c r="AM3337" s="28">
        <f t="shared" si="718"/>
        <v>192.98530203571408</v>
      </c>
      <c r="AQ3337" s="24">
        <f t="shared" si="644"/>
        <v>2062.3981584321405</v>
      </c>
      <c r="AS3337" s="47">
        <f t="shared" si="690"/>
        <v>305.55</v>
      </c>
      <c r="AU3337" s="20">
        <f t="shared" si="642"/>
        <v>2367.9481584321406</v>
      </c>
      <c r="AW3337" s="20">
        <f t="shared" si="713"/>
        <v>-137.17864272518227</v>
      </c>
    </row>
    <row r="3338" spans="1:49" x14ac:dyDescent="0.25">
      <c r="A3338" t="str">
        <f>VLOOKUP($B3338,'Cushing Balance'!$C$2:$E$500,3,TRUE)</f>
        <v>352018</v>
      </c>
      <c r="B3338" s="2">
        <v>43349</v>
      </c>
      <c r="C3338" s="32"/>
      <c r="D3338" s="36">
        <f t="shared" si="672"/>
        <v>391.22794511111118</v>
      </c>
      <c r="E3338" s="28">
        <f t="shared" si="673"/>
        <v>145.03560794444454</v>
      </c>
      <c r="F3338" s="28">
        <f t="shared" si="674"/>
        <v>445.32513961111096</v>
      </c>
      <c r="G3338" s="28"/>
      <c r="H3338" s="28">
        <f t="shared" ref="H3338:R3338" si="723">AVERAGE(H3332:H3337)</f>
        <v>101.42290933333334</v>
      </c>
      <c r="I3338" s="28">
        <f t="shared" si="723"/>
        <v>24.825274190476179</v>
      </c>
      <c r="J3338" s="28">
        <f t="shared" si="723"/>
        <v>322.53056909523798</v>
      </c>
      <c r="K3338" s="28">
        <f t="shared" si="723"/>
        <v>129.53754890476191</v>
      </c>
      <c r="L3338" s="28">
        <f t="shared" si="723"/>
        <v>30.122654857142845</v>
      </c>
      <c r="M3338" s="28">
        <f t="shared" si="711"/>
        <v>239.83181480219633</v>
      </c>
      <c r="N3338" s="28">
        <f t="shared" si="723"/>
        <v>85.052794000000048</v>
      </c>
      <c r="O3338" s="28">
        <f t="shared" si="723"/>
        <v>31.141945047619036</v>
      </c>
      <c r="P3338" s="28">
        <f t="shared" si="723"/>
        <v>181.08394114285716</v>
      </c>
      <c r="Q3338" s="28">
        <f t="shared" si="665"/>
        <v>9.2223439999999997</v>
      </c>
      <c r="R3338" s="28">
        <f t="shared" si="723"/>
        <v>16.509027666666668</v>
      </c>
      <c r="S3338" s="28"/>
      <c r="T3338" s="243">
        <f t="shared" si="703"/>
        <v>-24.119540416666666</v>
      </c>
      <c r="V3338" s="24">
        <f t="shared" ref="V3338:V3401" si="724">SUM(D3338:R3338)</f>
        <v>2152.8695157069574</v>
      </c>
      <c r="X3338" s="5">
        <f t="shared" si="647"/>
        <v>77.899999999999991</v>
      </c>
      <c r="Z3338" s="20">
        <f t="shared" ref="Z3338:Z3401" si="725">X3338+V3338</f>
        <v>2230.7695157069575</v>
      </c>
      <c r="AA3338" s="59">
        <f t="shared" si="712"/>
        <v>43349</v>
      </c>
      <c r="AB3338" s="36">
        <f t="shared" si="717"/>
        <v>134.59170364285706</v>
      </c>
      <c r="AC3338" s="28">
        <f t="shared" si="717"/>
        <v>319.0726849285715</v>
      </c>
      <c r="AD3338" s="28">
        <f t="shared" si="717"/>
        <v>433.96870060714309</v>
      </c>
      <c r="AE3338" s="28">
        <f t="shared" si="717"/>
        <v>572.87413932142852</v>
      </c>
      <c r="AF3338" s="28">
        <f t="shared" si="717"/>
        <v>213.72022203571419</v>
      </c>
      <c r="AG3338" s="28">
        <f t="shared" si="717"/>
        <v>0</v>
      </c>
      <c r="AH3338" s="28">
        <f t="shared" si="717"/>
        <v>141.33172853571432</v>
      </c>
      <c r="AI3338" s="28">
        <f t="shared" si="717"/>
        <v>0</v>
      </c>
      <c r="AJ3338" s="28">
        <f t="shared" si="687"/>
        <v>1.2235988249986933</v>
      </c>
      <c r="AK3338" s="28">
        <f t="shared" si="717"/>
        <v>0</v>
      </c>
      <c r="AL3338" s="28">
        <f t="shared" si="718"/>
        <v>52.630078499999975</v>
      </c>
      <c r="AM3338" s="28">
        <f t="shared" si="718"/>
        <v>192.98530203571408</v>
      </c>
      <c r="AQ3338" s="24">
        <f t="shared" si="644"/>
        <v>2062.3981584321414</v>
      </c>
      <c r="AS3338" s="47">
        <f t="shared" si="690"/>
        <v>305.55</v>
      </c>
      <c r="AU3338" s="20">
        <f t="shared" ref="AU3338:AU3401" si="726">AS3338+AQ3338</f>
        <v>2367.9481584321416</v>
      </c>
      <c r="AW3338" s="20">
        <f t="shared" si="713"/>
        <v>-137.17864272518409</v>
      </c>
    </row>
    <row r="3339" spans="1:49" x14ac:dyDescent="0.25">
      <c r="A3339" t="str">
        <f>VLOOKUP($B3339,'Cushing Balance'!$C$2:$E$500,3,TRUE)</f>
        <v>352018</v>
      </c>
      <c r="B3339" s="2">
        <v>43350</v>
      </c>
      <c r="C3339" s="32"/>
      <c r="D3339" s="36">
        <f t="shared" si="672"/>
        <v>391.22794511111118</v>
      </c>
      <c r="E3339" s="28">
        <f t="shared" si="673"/>
        <v>145.03560794444454</v>
      </c>
      <c r="F3339" s="28">
        <f t="shared" si="674"/>
        <v>445.32513961111096</v>
      </c>
      <c r="G3339" s="28"/>
      <c r="H3339" s="28">
        <f t="shared" ref="H3339:R3339" si="727">AVERAGE(H3333:H3338)</f>
        <v>101.42290933333334</v>
      </c>
      <c r="I3339" s="28">
        <f t="shared" si="727"/>
        <v>24.825274190476179</v>
      </c>
      <c r="J3339" s="28">
        <f t="shared" si="727"/>
        <v>322.53056909523798</v>
      </c>
      <c r="K3339" s="28">
        <f t="shared" si="727"/>
        <v>129.53754890476191</v>
      </c>
      <c r="L3339" s="28">
        <f t="shared" si="727"/>
        <v>30.122654857142845</v>
      </c>
      <c r="M3339" s="28">
        <f t="shared" si="711"/>
        <v>239.83181480219633</v>
      </c>
      <c r="N3339" s="28">
        <f t="shared" si="727"/>
        <v>85.052794000000048</v>
      </c>
      <c r="O3339" s="28">
        <f t="shared" si="727"/>
        <v>31.141945047619036</v>
      </c>
      <c r="P3339" s="28">
        <f t="shared" si="727"/>
        <v>181.08394114285716</v>
      </c>
      <c r="Q3339" s="28">
        <f t="shared" si="665"/>
        <v>9.2223439999999997</v>
      </c>
      <c r="R3339" s="28">
        <f t="shared" si="727"/>
        <v>16.509027666666668</v>
      </c>
      <c r="S3339" s="28"/>
      <c r="T3339" s="243">
        <f t="shared" si="703"/>
        <v>-24.119540416666666</v>
      </c>
      <c r="V3339" s="24">
        <f t="shared" si="724"/>
        <v>2152.8695157069574</v>
      </c>
      <c r="X3339" s="5">
        <f t="shared" si="647"/>
        <v>77.899999999999991</v>
      </c>
      <c r="Z3339" s="20">
        <f t="shared" si="725"/>
        <v>2230.7695157069575</v>
      </c>
      <c r="AA3339" s="59">
        <f t="shared" si="712"/>
        <v>43350</v>
      </c>
      <c r="AB3339" s="36">
        <f t="shared" si="717"/>
        <v>134.59170364285706</v>
      </c>
      <c r="AC3339" s="28">
        <f t="shared" si="717"/>
        <v>319.0726849285715</v>
      </c>
      <c r="AD3339" s="28">
        <f t="shared" si="717"/>
        <v>433.96870060714309</v>
      </c>
      <c r="AE3339" s="28">
        <f t="shared" si="717"/>
        <v>572.87413932142852</v>
      </c>
      <c r="AF3339" s="28">
        <f t="shared" si="717"/>
        <v>213.72022203571419</v>
      </c>
      <c r="AG3339" s="28">
        <f t="shared" si="717"/>
        <v>0</v>
      </c>
      <c r="AH3339" s="28">
        <f t="shared" si="717"/>
        <v>141.33172853571432</v>
      </c>
      <c r="AI3339" s="28">
        <f t="shared" si="717"/>
        <v>0</v>
      </c>
      <c r="AJ3339" s="28">
        <f t="shared" si="687"/>
        <v>1.2235988249997556</v>
      </c>
      <c r="AK3339" s="28">
        <f t="shared" si="717"/>
        <v>0</v>
      </c>
      <c r="AL3339" s="28">
        <f t="shared" si="718"/>
        <v>52.630078499999975</v>
      </c>
      <c r="AM3339" s="28">
        <f t="shared" si="718"/>
        <v>192.98530203571408</v>
      </c>
      <c r="AQ3339" s="24">
        <f t="shared" ref="AQ3339:AQ3402" si="728">SUM(AB3339:AO3339)</f>
        <v>2062.3981584321427</v>
      </c>
      <c r="AS3339" s="47">
        <f t="shared" si="690"/>
        <v>305.55</v>
      </c>
      <c r="AU3339" s="20">
        <f t="shared" si="726"/>
        <v>2367.9481584321429</v>
      </c>
      <c r="AW3339" s="20">
        <f t="shared" si="713"/>
        <v>-137.17864272518545</v>
      </c>
    </row>
    <row r="3340" spans="1:49" x14ac:dyDescent="0.25">
      <c r="A3340" t="str">
        <f>VLOOKUP($B3340,'Cushing Balance'!$C$2:$E$500,3,TRUE)</f>
        <v>362018</v>
      </c>
      <c r="B3340" s="2">
        <v>43351</v>
      </c>
      <c r="C3340" s="32"/>
      <c r="D3340" s="36">
        <f t="shared" si="672"/>
        <v>391.22794511111118</v>
      </c>
      <c r="E3340" s="28">
        <f t="shared" si="673"/>
        <v>145.03560794444454</v>
      </c>
      <c r="F3340" s="28">
        <f t="shared" si="674"/>
        <v>445.32513961111096</v>
      </c>
      <c r="G3340" s="28"/>
      <c r="H3340" s="28">
        <f t="shared" ref="H3340:R3340" si="729">AVERAGE(H3334:H3339)</f>
        <v>101.42290933333334</v>
      </c>
      <c r="I3340" s="28">
        <f t="shared" si="729"/>
        <v>24.825274190476179</v>
      </c>
      <c r="J3340" s="28">
        <f t="shared" si="729"/>
        <v>322.53056909523798</v>
      </c>
      <c r="K3340" s="28">
        <f t="shared" si="729"/>
        <v>129.53754890476191</v>
      </c>
      <c r="L3340" s="28">
        <f t="shared" si="729"/>
        <v>30.122654857142845</v>
      </c>
      <c r="M3340" s="28">
        <f t="shared" si="711"/>
        <v>239.83181480219676</v>
      </c>
      <c r="N3340" s="28">
        <f t="shared" si="729"/>
        <v>85.052794000000048</v>
      </c>
      <c r="O3340" s="28">
        <f t="shared" si="729"/>
        <v>31.141945047619036</v>
      </c>
      <c r="P3340" s="28">
        <f t="shared" si="729"/>
        <v>181.08394114285716</v>
      </c>
      <c r="Q3340" s="28">
        <f t="shared" si="665"/>
        <v>9.2223439999999997</v>
      </c>
      <c r="R3340" s="28">
        <f t="shared" si="729"/>
        <v>16.509027666666668</v>
      </c>
      <c r="S3340" s="28"/>
      <c r="T3340" s="243">
        <f t="shared" si="703"/>
        <v>-24.119540416666666</v>
      </c>
      <c r="V3340" s="24">
        <f t="shared" si="724"/>
        <v>2152.8695157069583</v>
      </c>
      <c r="X3340" s="5">
        <f t="shared" si="647"/>
        <v>77.899999999999991</v>
      </c>
      <c r="Z3340" s="20">
        <f t="shared" si="725"/>
        <v>2230.7695157069584</v>
      </c>
      <c r="AA3340" s="59">
        <f t="shared" si="712"/>
        <v>43351</v>
      </c>
      <c r="AB3340" s="36">
        <f t="shared" si="717"/>
        <v>134.59170364285706</v>
      </c>
      <c r="AC3340" s="28">
        <f t="shared" si="717"/>
        <v>319.0726849285715</v>
      </c>
      <c r="AD3340" s="28">
        <f t="shared" si="717"/>
        <v>433.96870060714309</v>
      </c>
      <c r="AE3340" s="28">
        <f t="shared" si="717"/>
        <v>572.87413932142852</v>
      </c>
      <c r="AF3340" s="28">
        <f t="shared" si="717"/>
        <v>213.72022203571419</v>
      </c>
      <c r="AG3340" s="28">
        <f t="shared" si="717"/>
        <v>0</v>
      </c>
      <c r="AH3340" s="28">
        <f t="shared" si="717"/>
        <v>141.33172853571432</v>
      </c>
      <c r="AI3340" s="28">
        <f t="shared" si="717"/>
        <v>0</v>
      </c>
      <c r="AJ3340" s="28">
        <f t="shared" si="687"/>
        <v>1.2235988250006211</v>
      </c>
      <c r="AK3340" s="28">
        <f t="shared" si="717"/>
        <v>0</v>
      </c>
      <c r="AL3340" s="28">
        <f t="shared" si="718"/>
        <v>52.630078499999975</v>
      </c>
      <c r="AM3340" s="28">
        <f t="shared" si="718"/>
        <v>192.98530203571408</v>
      </c>
      <c r="AQ3340" s="24">
        <f t="shared" si="728"/>
        <v>2062.3981584321436</v>
      </c>
      <c r="AS3340" s="47">
        <f t="shared" si="690"/>
        <v>305.55</v>
      </c>
      <c r="AU3340" s="20">
        <f t="shared" si="726"/>
        <v>2367.9481584321438</v>
      </c>
      <c r="AW3340" s="20">
        <f t="shared" si="713"/>
        <v>-137.17864272518545</v>
      </c>
    </row>
    <row r="3341" spans="1:49" x14ac:dyDescent="0.25">
      <c r="A3341" t="str">
        <f>VLOOKUP($B3341,'Cushing Balance'!$C$2:$E$500,3,TRUE)</f>
        <v>362018</v>
      </c>
      <c r="B3341" s="2">
        <v>43352</v>
      </c>
      <c r="C3341" s="32"/>
      <c r="D3341" s="36">
        <f t="shared" si="672"/>
        <v>391.22794511111118</v>
      </c>
      <c r="E3341" s="28">
        <f t="shared" si="673"/>
        <v>145.03560794444454</v>
      </c>
      <c r="F3341" s="28">
        <f t="shared" si="674"/>
        <v>445.32513961111096</v>
      </c>
      <c r="G3341" s="28"/>
      <c r="H3341" s="28">
        <f t="shared" ref="H3341:R3341" si="730">AVERAGE(H3335:H3340)</f>
        <v>101.42290933333334</v>
      </c>
      <c r="I3341" s="28">
        <f t="shared" si="730"/>
        <v>24.825274190476179</v>
      </c>
      <c r="J3341" s="28">
        <f t="shared" si="730"/>
        <v>322.53056909523798</v>
      </c>
      <c r="K3341" s="28">
        <f t="shared" si="730"/>
        <v>129.53754890476191</v>
      </c>
      <c r="L3341" s="28">
        <f t="shared" si="730"/>
        <v>30.122654857142845</v>
      </c>
      <c r="M3341" s="28">
        <f t="shared" si="711"/>
        <v>239.83181480219733</v>
      </c>
      <c r="N3341" s="28">
        <f t="shared" si="730"/>
        <v>85.052794000000048</v>
      </c>
      <c r="O3341" s="28">
        <f t="shared" si="730"/>
        <v>31.141945047619036</v>
      </c>
      <c r="P3341" s="28">
        <f t="shared" si="730"/>
        <v>181.08394114285716</v>
      </c>
      <c r="Q3341" s="28">
        <f t="shared" si="665"/>
        <v>9.2223439999999997</v>
      </c>
      <c r="R3341" s="28">
        <f t="shared" si="730"/>
        <v>16.509027666666668</v>
      </c>
      <c r="S3341" s="28"/>
      <c r="T3341" s="243">
        <f t="shared" si="703"/>
        <v>-24.119540416666666</v>
      </c>
      <c r="V3341" s="24">
        <f t="shared" si="724"/>
        <v>2152.8695157069587</v>
      </c>
      <c r="X3341" s="5">
        <f t="shared" ref="X3341:X3404" si="731">82*0.95</f>
        <v>77.899999999999991</v>
      </c>
      <c r="Z3341" s="20">
        <f t="shared" si="725"/>
        <v>2230.7695157069588</v>
      </c>
      <c r="AA3341" s="59">
        <f t="shared" si="712"/>
        <v>43352</v>
      </c>
      <c r="AB3341" s="36">
        <f t="shared" si="717"/>
        <v>134.59170364285706</v>
      </c>
      <c r="AC3341" s="28">
        <f t="shared" si="717"/>
        <v>319.0726849285715</v>
      </c>
      <c r="AD3341" s="28">
        <f t="shared" si="717"/>
        <v>433.96870060714309</v>
      </c>
      <c r="AE3341" s="28">
        <f t="shared" si="717"/>
        <v>572.87413932142852</v>
      </c>
      <c r="AF3341" s="28">
        <f t="shared" si="717"/>
        <v>213.72022203571419</v>
      </c>
      <c r="AG3341" s="28">
        <f t="shared" si="717"/>
        <v>0</v>
      </c>
      <c r="AH3341" s="28">
        <f t="shared" si="717"/>
        <v>141.33172853571432</v>
      </c>
      <c r="AI3341" s="28">
        <f t="shared" si="717"/>
        <v>0</v>
      </c>
      <c r="AJ3341" s="28">
        <f t="shared" si="687"/>
        <v>1.2235988250011489</v>
      </c>
      <c r="AK3341" s="28">
        <f t="shared" si="717"/>
        <v>0</v>
      </c>
      <c r="AL3341" s="28">
        <f t="shared" si="718"/>
        <v>52.630078499999975</v>
      </c>
      <c r="AM3341" s="28">
        <f t="shared" si="718"/>
        <v>192.98530203571408</v>
      </c>
      <c r="AQ3341" s="24">
        <f t="shared" si="728"/>
        <v>2062.3981584321436</v>
      </c>
      <c r="AS3341" s="47">
        <f t="shared" si="690"/>
        <v>305.55</v>
      </c>
      <c r="AU3341" s="20">
        <f t="shared" si="726"/>
        <v>2367.9481584321438</v>
      </c>
      <c r="AW3341" s="20">
        <f t="shared" si="713"/>
        <v>-137.178642725185</v>
      </c>
    </row>
    <row r="3342" spans="1:49" x14ac:dyDescent="0.25">
      <c r="A3342" t="str">
        <f>VLOOKUP($B3342,'Cushing Balance'!$C$2:$E$500,3,TRUE)</f>
        <v>362018</v>
      </c>
      <c r="B3342" s="2">
        <v>43353</v>
      </c>
      <c r="C3342" s="32"/>
      <c r="D3342" s="36">
        <f t="shared" si="672"/>
        <v>391.22794511111118</v>
      </c>
      <c r="E3342" s="28">
        <f t="shared" si="673"/>
        <v>145.03560794444454</v>
      </c>
      <c r="F3342" s="28">
        <f t="shared" si="674"/>
        <v>445.32513961111096</v>
      </c>
      <c r="G3342" s="28"/>
      <c r="H3342" s="28">
        <f t="shared" ref="H3342:R3342" si="732">AVERAGE(H3336:H3341)</f>
        <v>101.42290933333334</v>
      </c>
      <c r="I3342" s="28">
        <f t="shared" si="732"/>
        <v>24.825274190476179</v>
      </c>
      <c r="J3342" s="28">
        <f t="shared" si="732"/>
        <v>322.53056909523798</v>
      </c>
      <c r="K3342" s="28">
        <f t="shared" si="732"/>
        <v>129.53754890476191</v>
      </c>
      <c r="L3342" s="28">
        <f t="shared" si="732"/>
        <v>30.122654857142845</v>
      </c>
      <c r="M3342" s="28">
        <f t="shared" si="711"/>
        <v>239.8318148021979</v>
      </c>
      <c r="N3342" s="28">
        <f t="shared" si="732"/>
        <v>85.052794000000048</v>
      </c>
      <c r="O3342" s="28">
        <f t="shared" si="732"/>
        <v>31.141945047619036</v>
      </c>
      <c r="P3342" s="28">
        <f t="shared" si="732"/>
        <v>181.08394114285716</v>
      </c>
      <c r="Q3342" s="28">
        <f t="shared" si="665"/>
        <v>9.2223439999999997</v>
      </c>
      <c r="R3342" s="28">
        <f t="shared" si="732"/>
        <v>16.509027666666668</v>
      </c>
      <c r="S3342" s="28"/>
      <c r="T3342" s="243">
        <f t="shared" si="703"/>
        <v>-24.119540416666666</v>
      </c>
      <c r="V3342" s="24">
        <f t="shared" si="724"/>
        <v>2152.8695157069592</v>
      </c>
      <c r="X3342" s="5">
        <f t="shared" si="731"/>
        <v>77.899999999999991</v>
      </c>
      <c r="Z3342" s="20">
        <f t="shared" si="725"/>
        <v>2230.7695157069593</v>
      </c>
      <c r="AA3342" s="59">
        <f t="shared" si="712"/>
        <v>43353</v>
      </c>
      <c r="AB3342" s="36">
        <f t="shared" si="717"/>
        <v>134.59170364285706</v>
      </c>
      <c r="AC3342" s="28">
        <f t="shared" si="717"/>
        <v>319.0726849285715</v>
      </c>
      <c r="AD3342" s="28">
        <f t="shared" si="717"/>
        <v>433.96870060714309</v>
      </c>
      <c r="AE3342" s="28">
        <f t="shared" si="717"/>
        <v>572.87413932142852</v>
      </c>
      <c r="AF3342" s="28">
        <f t="shared" si="717"/>
        <v>213.72022203571419</v>
      </c>
      <c r="AG3342" s="28">
        <f t="shared" si="717"/>
        <v>0</v>
      </c>
      <c r="AH3342" s="28">
        <f t="shared" si="717"/>
        <v>141.33172853571432</v>
      </c>
      <c r="AI3342" s="28">
        <f t="shared" si="717"/>
        <v>0</v>
      </c>
      <c r="AJ3342" s="28">
        <f t="shared" si="687"/>
        <v>1.2235988250013048</v>
      </c>
      <c r="AK3342" s="28">
        <f t="shared" si="717"/>
        <v>0</v>
      </c>
      <c r="AL3342" s="28">
        <f t="shared" si="718"/>
        <v>52.630078499999975</v>
      </c>
      <c r="AM3342" s="28">
        <f t="shared" si="718"/>
        <v>192.98530203571408</v>
      </c>
      <c r="AQ3342" s="24">
        <f t="shared" si="728"/>
        <v>2062.3981584321441</v>
      </c>
      <c r="AS3342" s="47">
        <f t="shared" si="690"/>
        <v>305.55</v>
      </c>
      <c r="AU3342" s="20">
        <f t="shared" si="726"/>
        <v>2367.9481584321443</v>
      </c>
      <c r="AW3342" s="20">
        <f t="shared" si="713"/>
        <v>-137.178642725185</v>
      </c>
    </row>
    <row r="3343" spans="1:49" x14ac:dyDescent="0.25">
      <c r="A3343" t="str">
        <f>VLOOKUP($B3343,'Cushing Balance'!$C$2:$E$500,3,TRUE)</f>
        <v>362018</v>
      </c>
      <c r="B3343" s="2">
        <v>43354</v>
      </c>
      <c r="C3343" s="32"/>
      <c r="D3343" s="36">
        <f t="shared" si="672"/>
        <v>391.22794511111118</v>
      </c>
      <c r="E3343" s="28">
        <f t="shared" si="673"/>
        <v>145.03560794444454</v>
      </c>
      <c r="F3343" s="28">
        <f t="shared" si="674"/>
        <v>445.32513961111096</v>
      </c>
      <c r="G3343" s="28"/>
      <c r="H3343" s="28">
        <f t="shared" ref="H3343:R3343" si="733">AVERAGE(H3337:H3342)</f>
        <v>101.42290933333334</v>
      </c>
      <c r="I3343" s="28">
        <f t="shared" si="733"/>
        <v>24.825274190476179</v>
      </c>
      <c r="J3343" s="28">
        <f t="shared" si="733"/>
        <v>322.53056909523798</v>
      </c>
      <c r="K3343" s="28">
        <f t="shared" si="733"/>
        <v>129.53754890476191</v>
      </c>
      <c r="L3343" s="28">
        <f t="shared" si="733"/>
        <v>30.122654857142845</v>
      </c>
      <c r="M3343" s="28">
        <f t="shared" si="711"/>
        <v>239.83181480219827</v>
      </c>
      <c r="N3343" s="28">
        <f t="shared" si="733"/>
        <v>85.052794000000048</v>
      </c>
      <c r="O3343" s="28">
        <f t="shared" si="733"/>
        <v>31.141945047619036</v>
      </c>
      <c r="P3343" s="28">
        <f t="shared" si="733"/>
        <v>181.08394114285716</v>
      </c>
      <c r="Q3343" s="28">
        <f t="shared" si="665"/>
        <v>9.2223439999999997</v>
      </c>
      <c r="R3343" s="28">
        <f t="shared" si="733"/>
        <v>16.509027666666668</v>
      </c>
      <c r="S3343" s="28"/>
      <c r="T3343" s="243">
        <f t="shared" si="703"/>
        <v>-24.119540416666666</v>
      </c>
      <c r="V3343" s="24">
        <f t="shared" si="724"/>
        <v>2152.8695157069596</v>
      </c>
      <c r="X3343" s="5">
        <f t="shared" si="731"/>
        <v>77.899999999999991</v>
      </c>
      <c r="Z3343" s="20">
        <f t="shared" si="725"/>
        <v>2230.7695157069597</v>
      </c>
      <c r="AA3343" s="59">
        <f t="shared" si="712"/>
        <v>43354</v>
      </c>
      <c r="AB3343" s="36">
        <f t="shared" si="717"/>
        <v>134.59170364285706</v>
      </c>
      <c r="AC3343" s="28">
        <f t="shared" si="717"/>
        <v>319.0726849285715</v>
      </c>
      <c r="AD3343" s="28">
        <f t="shared" si="717"/>
        <v>433.96870060714309</v>
      </c>
      <c r="AE3343" s="28">
        <f t="shared" si="717"/>
        <v>572.87413932142852</v>
      </c>
      <c r="AF3343" s="28">
        <f t="shared" si="717"/>
        <v>213.72022203571419</v>
      </c>
      <c r="AG3343" s="28">
        <f t="shared" si="717"/>
        <v>0</v>
      </c>
      <c r="AH3343" s="28">
        <f t="shared" si="717"/>
        <v>141.33172853571432</v>
      </c>
      <c r="AI3343" s="28">
        <f t="shared" si="717"/>
        <v>0</v>
      </c>
      <c r="AJ3343" s="28">
        <f t="shared" si="687"/>
        <v>1.2235988250011429</v>
      </c>
      <c r="AK3343" s="28">
        <f t="shared" si="717"/>
        <v>0</v>
      </c>
      <c r="AL3343" s="28">
        <f t="shared" si="718"/>
        <v>52.630078499999975</v>
      </c>
      <c r="AM3343" s="28">
        <f t="shared" si="718"/>
        <v>192.98530203571408</v>
      </c>
      <c r="AQ3343" s="24">
        <f t="shared" si="728"/>
        <v>2062.3981584321436</v>
      </c>
      <c r="AS3343" s="47">
        <f t="shared" si="690"/>
        <v>305.55</v>
      </c>
      <c r="AU3343" s="20">
        <f t="shared" si="726"/>
        <v>2367.9481584321438</v>
      </c>
      <c r="AW3343" s="20">
        <f t="shared" si="713"/>
        <v>-137.17864272518409</v>
      </c>
    </row>
    <row r="3344" spans="1:49" x14ac:dyDescent="0.25">
      <c r="A3344" t="str">
        <f>VLOOKUP($B3344,'Cushing Balance'!$C$2:$E$500,3,TRUE)</f>
        <v>362018</v>
      </c>
      <c r="B3344" s="2">
        <v>43355</v>
      </c>
      <c r="C3344" s="32"/>
      <c r="D3344" s="36">
        <f t="shared" si="672"/>
        <v>391.22794511111118</v>
      </c>
      <c r="E3344" s="28">
        <f t="shared" si="673"/>
        <v>145.03560794444454</v>
      </c>
      <c r="F3344" s="28">
        <f t="shared" si="674"/>
        <v>445.32513961111096</v>
      </c>
      <c r="G3344" s="28"/>
      <c r="H3344" s="28">
        <f t="shared" ref="H3344:R3344" si="734">AVERAGE(H3338:H3343)</f>
        <v>101.42290933333334</v>
      </c>
      <c r="I3344" s="28">
        <f t="shared" si="734"/>
        <v>24.825274190476179</v>
      </c>
      <c r="J3344" s="28">
        <f t="shared" si="734"/>
        <v>322.53056909523798</v>
      </c>
      <c r="K3344" s="28">
        <f t="shared" si="734"/>
        <v>129.53754890476191</v>
      </c>
      <c r="L3344" s="28">
        <f t="shared" si="734"/>
        <v>30.122654857142845</v>
      </c>
      <c r="M3344" s="28">
        <f t="shared" si="711"/>
        <v>239.83181480219841</v>
      </c>
      <c r="N3344" s="28">
        <f t="shared" si="734"/>
        <v>85.052794000000048</v>
      </c>
      <c r="O3344" s="28">
        <f t="shared" si="734"/>
        <v>31.141945047619036</v>
      </c>
      <c r="P3344" s="28">
        <f t="shared" si="734"/>
        <v>181.08394114285716</v>
      </c>
      <c r="Q3344" s="28">
        <f t="shared" si="665"/>
        <v>9.2223439999999997</v>
      </c>
      <c r="R3344" s="28">
        <f t="shared" si="734"/>
        <v>16.509027666666668</v>
      </c>
      <c r="S3344" s="28"/>
      <c r="T3344" s="243">
        <f t="shared" si="703"/>
        <v>-24.119540416666666</v>
      </c>
      <c r="V3344" s="24">
        <f t="shared" si="724"/>
        <v>2152.8695157069596</v>
      </c>
      <c r="X3344" s="5">
        <f t="shared" si="731"/>
        <v>77.899999999999991</v>
      </c>
      <c r="Z3344" s="20">
        <f t="shared" si="725"/>
        <v>2230.7695157069597</v>
      </c>
      <c r="AA3344" s="59">
        <f t="shared" si="712"/>
        <v>43355</v>
      </c>
      <c r="AB3344" s="36">
        <f t="shared" si="717"/>
        <v>134.59170364285706</v>
      </c>
      <c r="AC3344" s="28">
        <f t="shared" si="717"/>
        <v>319.0726849285715</v>
      </c>
      <c r="AD3344" s="28">
        <f t="shared" si="717"/>
        <v>433.96870060714309</v>
      </c>
      <c r="AE3344" s="28">
        <f t="shared" si="717"/>
        <v>572.87413932142852</v>
      </c>
      <c r="AF3344" s="28">
        <f t="shared" si="717"/>
        <v>213.72022203571419</v>
      </c>
      <c r="AG3344" s="28">
        <f t="shared" si="717"/>
        <v>0</v>
      </c>
      <c r="AH3344" s="28">
        <f t="shared" si="717"/>
        <v>141.33172853571432</v>
      </c>
      <c r="AI3344" s="28">
        <f t="shared" si="717"/>
        <v>0</v>
      </c>
      <c r="AJ3344" s="28">
        <f t="shared" si="687"/>
        <v>1.2235988250007734</v>
      </c>
      <c r="AK3344" s="28">
        <f t="shared" si="717"/>
        <v>0</v>
      </c>
      <c r="AL3344" s="28">
        <f t="shared" si="718"/>
        <v>52.630078499999975</v>
      </c>
      <c r="AM3344" s="28">
        <f t="shared" si="718"/>
        <v>192.98530203571408</v>
      </c>
      <c r="AQ3344" s="24">
        <f t="shared" si="728"/>
        <v>2062.3981584321436</v>
      </c>
      <c r="AS3344" s="47">
        <f t="shared" si="690"/>
        <v>305.55</v>
      </c>
      <c r="AU3344" s="20">
        <f t="shared" si="726"/>
        <v>2367.9481584321438</v>
      </c>
      <c r="AW3344" s="20">
        <f t="shared" si="713"/>
        <v>-137.17864272518409</v>
      </c>
    </row>
    <row r="3345" spans="1:49" x14ac:dyDescent="0.25">
      <c r="A3345" t="str">
        <f>VLOOKUP($B3345,'Cushing Balance'!$C$2:$E$500,3,TRUE)</f>
        <v>362018</v>
      </c>
      <c r="B3345" s="2">
        <v>43356</v>
      </c>
      <c r="C3345" s="32"/>
      <c r="D3345" s="36">
        <f t="shared" si="672"/>
        <v>391.22794511111118</v>
      </c>
      <c r="E3345" s="28">
        <f t="shared" si="673"/>
        <v>145.03560794444454</v>
      </c>
      <c r="F3345" s="28">
        <f t="shared" si="674"/>
        <v>445.32513961111096</v>
      </c>
      <c r="G3345" s="28"/>
      <c r="H3345" s="28">
        <f t="shared" ref="H3345:R3345" si="735">AVERAGE(H3339:H3344)</f>
        <v>101.42290933333334</v>
      </c>
      <c r="I3345" s="28">
        <f t="shared" si="735"/>
        <v>24.825274190476179</v>
      </c>
      <c r="J3345" s="28">
        <f t="shared" si="735"/>
        <v>322.53056909523798</v>
      </c>
      <c r="K3345" s="28">
        <f t="shared" si="735"/>
        <v>129.53754890476191</v>
      </c>
      <c r="L3345" s="28">
        <f t="shared" si="735"/>
        <v>30.122654857142845</v>
      </c>
      <c r="M3345" s="28">
        <f t="shared" si="711"/>
        <v>239.83181480219838</v>
      </c>
      <c r="N3345" s="28">
        <f t="shared" si="735"/>
        <v>85.052794000000048</v>
      </c>
      <c r="O3345" s="28">
        <f t="shared" si="735"/>
        <v>31.141945047619036</v>
      </c>
      <c r="P3345" s="28">
        <f t="shared" si="735"/>
        <v>181.08394114285716</v>
      </c>
      <c r="Q3345" s="28">
        <f t="shared" si="665"/>
        <v>9.2223439999999997</v>
      </c>
      <c r="R3345" s="28">
        <f t="shared" si="735"/>
        <v>16.509027666666668</v>
      </c>
      <c r="S3345" s="28"/>
      <c r="T3345" s="243">
        <f t="shared" si="703"/>
        <v>-24.119540416666666</v>
      </c>
      <c r="V3345" s="24">
        <f t="shared" si="724"/>
        <v>2152.8695157069596</v>
      </c>
      <c r="X3345" s="5">
        <f t="shared" si="731"/>
        <v>77.899999999999991</v>
      </c>
      <c r="Z3345" s="20">
        <f t="shared" si="725"/>
        <v>2230.7695157069597</v>
      </c>
      <c r="AA3345" s="59">
        <f t="shared" si="712"/>
        <v>43356</v>
      </c>
      <c r="AB3345" s="36">
        <f t="shared" si="717"/>
        <v>134.59170364285706</v>
      </c>
      <c r="AC3345" s="28">
        <f t="shared" si="717"/>
        <v>319.0726849285715</v>
      </c>
      <c r="AD3345" s="28">
        <f t="shared" si="717"/>
        <v>433.96870060714309</v>
      </c>
      <c r="AE3345" s="28">
        <f t="shared" si="717"/>
        <v>572.87413932142852</v>
      </c>
      <c r="AF3345" s="28">
        <f t="shared" si="717"/>
        <v>213.72022203571419</v>
      </c>
      <c r="AG3345" s="28">
        <f t="shared" si="717"/>
        <v>0</v>
      </c>
      <c r="AH3345" s="28">
        <f t="shared" si="717"/>
        <v>141.33172853571432</v>
      </c>
      <c r="AI3345" s="28">
        <f t="shared" si="717"/>
        <v>0</v>
      </c>
      <c r="AJ3345" s="28">
        <f t="shared" si="687"/>
        <v>1.2235988250003247</v>
      </c>
      <c r="AK3345" s="28">
        <f t="shared" si="717"/>
        <v>0</v>
      </c>
      <c r="AL3345" s="28">
        <f t="shared" si="718"/>
        <v>52.630078499999975</v>
      </c>
      <c r="AM3345" s="28">
        <f t="shared" si="718"/>
        <v>192.98530203571408</v>
      </c>
      <c r="AQ3345" s="24">
        <f t="shared" si="728"/>
        <v>2062.3981584321432</v>
      </c>
      <c r="AS3345" s="47">
        <f t="shared" si="690"/>
        <v>305.55</v>
      </c>
      <c r="AU3345" s="20">
        <f t="shared" si="726"/>
        <v>2367.9481584321434</v>
      </c>
      <c r="AW3345" s="20">
        <f t="shared" si="713"/>
        <v>-137.17864272518364</v>
      </c>
    </row>
    <row r="3346" spans="1:49" x14ac:dyDescent="0.25">
      <c r="A3346" t="str">
        <f>VLOOKUP($B3346,'Cushing Balance'!$C$2:$E$500,3,TRUE)</f>
        <v>362018</v>
      </c>
      <c r="B3346" s="2">
        <v>43357</v>
      </c>
      <c r="C3346" s="32"/>
      <c r="D3346" s="36">
        <f t="shared" si="672"/>
        <v>391.22794511111118</v>
      </c>
      <c r="E3346" s="28">
        <f t="shared" si="673"/>
        <v>145.03560794444454</v>
      </c>
      <c r="F3346" s="28">
        <f t="shared" si="674"/>
        <v>445.32513961111096</v>
      </c>
      <c r="G3346" s="28"/>
      <c r="H3346" s="28">
        <f t="shared" ref="H3346:R3346" si="736">AVERAGE(H3340:H3345)</f>
        <v>101.42290933333334</v>
      </c>
      <c r="I3346" s="28">
        <f t="shared" si="736"/>
        <v>24.825274190476179</v>
      </c>
      <c r="J3346" s="28">
        <f t="shared" si="736"/>
        <v>322.53056909523798</v>
      </c>
      <c r="K3346" s="28">
        <f t="shared" si="736"/>
        <v>129.53754890476191</v>
      </c>
      <c r="L3346" s="28">
        <f t="shared" si="736"/>
        <v>30.122654857142845</v>
      </c>
      <c r="M3346" s="28">
        <f t="shared" si="711"/>
        <v>239.83181480219815</v>
      </c>
      <c r="N3346" s="28">
        <f t="shared" si="736"/>
        <v>85.052794000000048</v>
      </c>
      <c r="O3346" s="28">
        <f t="shared" si="736"/>
        <v>31.141945047619036</v>
      </c>
      <c r="P3346" s="28">
        <f t="shared" si="736"/>
        <v>181.08394114285716</v>
      </c>
      <c r="Q3346" s="28">
        <f t="shared" si="665"/>
        <v>9.2223439999999997</v>
      </c>
      <c r="R3346" s="28">
        <f t="shared" si="736"/>
        <v>16.509027666666668</v>
      </c>
      <c r="S3346" s="28"/>
      <c r="T3346" s="243">
        <f t="shared" si="703"/>
        <v>-24.119540416666666</v>
      </c>
      <c r="V3346" s="24">
        <f t="shared" si="724"/>
        <v>2152.8695157069592</v>
      </c>
      <c r="X3346" s="5">
        <f t="shared" si="731"/>
        <v>77.899999999999991</v>
      </c>
      <c r="Z3346" s="20">
        <f t="shared" si="725"/>
        <v>2230.7695157069593</v>
      </c>
      <c r="AA3346" s="59">
        <f t="shared" si="712"/>
        <v>43357</v>
      </c>
      <c r="AB3346" s="36">
        <f t="shared" si="717"/>
        <v>134.59170364285706</v>
      </c>
      <c r="AC3346" s="28">
        <f t="shared" si="717"/>
        <v>319.0726849285715</v>
      </c>
      <c r="AD3346" s="28">
        <f t="shared" si="717"/>
        <v>433.96870060714309</v>
      </c>
      <c r="AE3346" s="28">
        <f t="shared" si="717"/>
        <v>572.87413932142852</v>
      </c>
      <c r="AF3346" s="28">
        <f t="shared" si="717"/>
        <v>213.72022203571419</v>
      </c>
      <c r="AG3346" s="28">
        <f t="shared" si="717"/>
        <v>0</v>
      </c>
      <c r="AH3346" s="28">
        <f t="shared" si="717"/>
        <v>141.33172853571432</v>
      </c>
      <c r="AI3346" s="28">
        <f t="shared" si="717"/>
        <v>0</v>
      </c>
      <c r="AJ3346" s="28">
        <f t="shared" si="687"/>
        <v>1.2235988249999121</v>
      </c>
      <c r="AK3346" s="28">
        <f t="shared" si="717"/>
        <v>0</v>
      </c>
      <c r="AL3346" s="28">
        <f t="shared" si="718"/>
        <v>52.630078499999975</v>
      </c>
      <c r="AM3346" s="28">
        <f t="shared" si="718"/>
        <v>192.98530203571408</v>
      </c>
      <c r="AQ3346" s="24">
        <f t="shared" si="728"/>
        <v>2062.3981584321427</v>
      </c>
      <c r="AS3346" s="47">
        <f t="shared" si="690"/>
        <v>305.55</v>
      </c>
      <c r="AU3346" s="20">
        <f t="shared" si="726"/>
        <v>2367.9481584321429</v>
      </c>
      <c r="AW3346" s="20">
        <f t="shared" si="713"/>
        <v>-137.17864272518364</v>
      </c>
    </row>
    <row r="3347" spans="1:49" x14ac:dyDescent="0.25">
      <c r="A3347" t="str">
        <f>VLOOKUP($B3347,'Cushing Balance'!$C$2:$E$500,3,TRUE)</f>
        <v>372018</v>
      </c>
      <c r="B3347" s="2">
        <v>43358</v>
      </c>
      <c r="C3347" s="32"/>
      <c r="D3347" s="36">
        <f t="shared" si="672"/>
        <v>391.22794511111118</v>
      </c>
      <c r="E3347" s="28">
        <f t="shared" si="673"/>
        <v>145.03560794444454</v>
      </c>
      <c r="F3347" s="28">
        <f t="shared" si="674"/>
        <v>445.32513961111096</v>
      </c>
      <c r="G3347" s="28"/>
      <c r="H3347" s="28">
        <f t="shared" ref="H3347:R3347" si="737">AVERAGE(H3341:H3346)</f>
        <v>101.42290933333334</v>
      </c>
      <c r="I3347" s="28">
        <f t="shared" si="737"/>
        <v>24.825274190476179</v>
      </c>
      <c r="J3347" s="28">
        <f t="shared" si="737"/>
        <v>322.53056909523798</v>
      </c>
      <c r="K3347" s="28">
        <f t="shared" si="737"/>
        <v>129.53754890476191</v>
      </c>
      <c r="L3347" s="28">
        <f t="shared" si="737"/>
        <v>30.122654857142845</v>
      </c>
      <c r="M3347" s="28">
        <f t="shared" si="711"/>
        <v>239.83181480219793</v>
      </c>
      <c r="N3347" s="28">
        <f t="shared" si="737"/>
        <v>85.052794000000048</v>
      </c>
      <c r="O3347" s="28">
        <f t="shared" si="737"/>
        <v>31.141945047619036</v>
      </c>
      <c r="P3347" s="28">
        <f t="shared" si="737"/>
        <v>181.08394114285716</v>
      </c>
      <c r="Q3347" s="28">
        <f t="shared" si="665"/>
        <v>9.2223439999999997</v>
      </c>
      <c r="R3347" s="28">
        <f t="shared" si="737"/>
        <v>16.509027666666668</v>
      </c>
      <c r="S3347" s="28"/>
      <c r="T3347" s="243">
        <f t="shared" si="703"/>
        <v>-24.119540416666666</v>
      </c>
      <c r="V3347" s="24">
        <f t="shared" si="724"/>
        <v>2152.8695157069592</v>
      </c>
      <c r="X3347" s="5">
        <f t="shared" si="731"/>
        <v>77.899999999999991</v>
      </c>
      <c r="Z3347" s="20">
        <f t="shared" si="725"/>
        <v>2230.7695157069593</v>
      </c>
      <c r="AA3347" s="59">
        <f t="shared" si="712"/>
        <v>43358</v>
      </c>
      <c r="AB3347" s="36">
        <f t="shared" si="717"/>
        <v>134.59170364285706</v>
      </c>
      <c r="AC3347" s="28">
        <f t="shared" si="717"/>
        <v>319.0726849285715</v>
      </c>
      <c r="AD3347" s="28">
        <f t="shared" si="717"/>
        <v>433.96870060714309</v>
      </c>
      <c r="AE3347" s="28">
        <f t="shared" si="717"/>
        <v>572.87413932142852</v>
      </c>
      <c r="AF3347" s="28">
        <f t="shared" si="717"/>
        <v>213.72022203571419</v>
      </c>
      <c r="AG3347" s="28">
        <f t="shared" si="717"/>
        <v>0</v>
      </c>
      <c r="AH3347" s="28">
        <f t="shared" si="717"/>
        <v>141.33172853571432</v>
      </c>
      <c r="AI3347" s="28">
        <f t="shared" si="717"/>
        <v>0</v>
      </c>
      <c r="AJ3347" s="28">
        <f t="shared" si="687"/>
        <v>1.2235988249996159</v>
      </c>
      <c r="AK3347" s="28">
        <f t="shared" si="717"/>
        <v>0</v>
      </c>
      <c r="AL3347" s="28">
        <f t="shared" si="718"/>
        <v>52.630078499999975</v>
      </c>
      <c r="AM3347" s="28">
        <f t="shared" si="718"/>
        <v>192.98530203571408</v>
      </c>
      <c r="AQ3347" s="24">
        <f t="shared" si="728"/>
        <v>2062.3981584321427</v>
      </c>
      <c r="AS3347" s="47">
        <f t="shared" si="690"/>
        <v>305.55</v>
      </c>
      <c r="AU3347" s="20">
        <f t="shared" si="726"/>
        <v>2367.9481584321429</v>
      </c>
      <c r="AW3347" s="20">
        <f t="shared" si="713"/>
        <v>-137.17864272518364</v>
      </c>
    </row>
    <row r="3348" spans="1:49" x14ac:dyDescent="0.25">
      <c r="A3348" t="str">
        <f>VLOOKUP($B3348,'Cushing Balance'!$C$2:$E$500,3,TRUE)</f>
        <v>372018</v>
      </c>
      <c r="B3348" s="2">
        <v>43359</v>
      </c>
      <c r="C3348" s="32"/>
      <c r="D3348" s="36">
        <f t="shared" si="672"/>
        <v>391.22794511111118</v>
      </c>
      <c r="E3348" s="28">
        <f t="shared" si="673"/>
        <v>145.03560794444454</v>
      </c>
      <c r="F3348" s="28">
        <f t="shared" si="674"/>
        <v>445.32513961111096</v>
      </c>
      <c r="G3348" s="28"/>
      <c r="H3348" s="28">
        <f t="shared" ref="H3348:R3348" si="738">AVERAGE(H3342:H3347)</f>
        <v>101.42290933333334</v>
      </c>
      <c r="I3348" s="28">
        <f t="shared" si="738"/>
        <v>24.825274190476179</v>
      </c>
      <c r="J3348" s="28">
        <f t="shared" si="738"/>
        <v>322.53056909523798</v>
      </c>
      <c r="K3348" s="28">
        <f t="shared" si="738"/>
        <v>129.53754890476191</v>
      </c>
      <c r="L3348" s="28">
        <f t="shared" si="738"/>
        <v>30.122654857142845</v>
      </c>
      <c r="M3348" s="28">
        <f t="shared" si="711"/>
        <v>239.8318148021977</v>
      </c>
      <c r="N3348" s="28">
        <f t="shared" si="738"/>
        <v>85.052794000000048</v>
      </c>
      <c r="O3348" s="28">
        <f t="shared" si="738"/>
        <v>31.141945047619036</v>
      </c>
      <c r="P3348" s="28">
        <f t="shared" si="738"/>
        <v>181.08394114285716</v>
      </c>
      <c r="Q3348" s="28">
        <f t="shared" si="665"/>
        <v>9.2223439999999997</v>
      </c>
      <c r="R3348" s="28">
        <f t="shared" si="738"/>
        <v>16.509027666666668</v>
      </c>
      <c r="S3348" s="28"/>
      <c r="T3348" s="243">
        <f t="shared" si="703"/>
        <v>-24.119540416666666</v>
      </c>
      <c r="V3348" s="24">
        <f t="shared" si="724"/>
        <v>2152.8695157069592</v>
      </c>
      <c r="X3348" s="5">
        <f t="shared" si="731"/>
        <v>77.899999999999991</v>
      </c>
      <c r="Z3348" s="20">
        <f t="shared" si="725"/>
        <v>2230.7695157069593</v>
      </c>
      <c r="AA3348" s="59">
        <f t="shared" si="712"/>
        <v>43359</v>
      </c>
      <c r="AB3348" s="36">
        <f t="shared" si="717"/>
        <v>134.59170364285706</v>
      </c>
      <c r="AC3348" s="28">
        <f t="shared" si="717"/>
        <v>319.0726849285715</v>
      </c>
      <c r="AD3348" s="28">
        <f t="shared" si="717"/>
        <v>433.96870060714309</v>
      </c>
      <c r="AE3348" s="28">
        <f t="shared" si="717"/>
        <v>572.87413932142852</v>
      </c>
      <c r="AF3348" s="28">
        <f t="shared" si="717"/>
        <v>213.72022203571419</v>
      </c>
      <c r="AG3348" s="28">
        <f t="shared" si="717"/>
        <v>0</v>
      </c>
      <c r="AH3348" s="28">
        <f t="shared" si="717"/>
        <v>141.33172853571432</v>
      </c>
      <c r="AI3348" s="28">
        <f t="shared" si="717"/>
        <v>0</v>
      </c>
      <c r="AJ3348" s="28">
        <f t="shared" si="687"/>
        <v>1.223598824999472</v>
      </c>
      <c r="AK3348" s="28">
        <f t="shared" si="717"/>
        <v>0</v>
      </c>
      <c r="AL3348" s="28">
        <f t="shared" si="718"/>
        <v>52.630078499999975</v>
      </c>
      <c r="AM3348" s="28">
        <f t="shared" si="718"/>
        <v>192.98530203571408</v>
      </c>
      <c r="AQ3348" s="24">
        <f t="shared" si="728"/>
        <v>2062.3981584321423</v>
      </c>
      <c r="AS3348" s="47">
        <f t="shared" si="690"/>
        <v>305.55</v>
      </c>
      <c r="AU3348" s="20">
        <f t="shared" si="726"/>
        <v>2367.9481584321425</v>
      </c>
      <c r="AW3348" s="20">
        <f t="shared" si="713"/>
        <v>-137.17864272518318</v>
      </c>
    </row>
    <row r="3349" spans="1:49" x14ac:dyDescent="0.25">
      <c r="A3349" t="str">
        <f>VLOOKUP($B3349,'Cushing Balance'!$C$2:$E$500,3,TRUE)</f>
        <v>372018</v>
      </c>
      <c r="B3349" s="2">
        <v>43360</v>
      </c>
      <c r="C3349" s="32"/>
      <c r="D3349" s="36">
        <f t="shared" si="672"/>
        <v>391.22794511111118</v>
      </c>
      <c r="E3349" s="28">
        <f t="shared" si="673"/>
        <v>145.03560794444454</v>
      </c>
      <c r="F3349" s="28">
        <f t="shared" si="674"/>
        <v>445.32513961111096</v>
      </c>
      <c r="G3349" s="28"/>
      <c r="H3349" s="28">
        <f t="shared" ref="H3349:R3349" si="739">AVERAGE(H3343:H3348)</f>
        <v>101.42290933333334</v>
      </c>
      <c r="I3349" s="28">
        <f t="shared" si="739"/>
        <v>24.825274190476179</v>
      </c>
      <c r="J3349" s="28">
        <f t="shared" si="739"/>
        <v>322.53056909523798</v>
      </c>
      <c r="K3349" s="28">
        <f t="shared" si="739"/>
        <v>129.53754890476191</v>
      </c>
      <c r="L3349" s="28">
        <f t="shared" si="739"/>
        <v>30.122654857142845</v>
      </c>
      <c r="M3349" s="28">
        <f t="shared" si="711"/>
        <v>239.83181480219758</v>
      </c>
      <c r="N3349" s="28">
        <f t="shared" si="739"/>
        <v>85.052794000000048</v>
      </c>
      <c r="O3349" s="28">
        <f t="shared" si="739"/>
        <v>31.141945047619036</v>
      </c>
      <c r="P3349" s="28">
        <f t="shared" si="739"/>
        <v>181.08394114285716</v>
      </c>
      <c r="Q3349" s="28">
        <f t="shared" si="665"/>
        <v>9.2223439999999997</v>
      </c>
      <c r="R3349" s="28">
        <f t="shared" si="739"/>
        <v>16.509027666666668</v>
      </c>
      <c r="S3349" s="28"/>
      <c r="T3349" s="243">
        <f t="shared" si="703"/>
        <v>-24.119540416666666</v>
      </c>
      <c r="V3349" s="24">
        <f t="shared" si="724"/>
        <v>2152.8695157069592</v>
      </c>
      <c r="X3349" s="5">
        <f t="shared" si="731"/>
        <v>77.899999999999991</v>
      </c>
      <c r="Z3349" s="20">
        <f t="shared" si="725"/>
        <v>2230.7695157069593</v>
      </c>
      <c r="AA3349" s="59">
        <f t="shared" si="712"/>
        <v>43360</v>
      </c>
      <c r="AB3349" s="36">
        <f t="shared" ref="AB3349:AK3364" si="740">AVERAGE(AB3342:AB3348)</f>
        <v>134.59170364285706</v>
      </c>
      <c r="AC3349" s="28">
        <f t="shared" si="740"/>
        <v>319.0726849285715</v>
      </c>
      <c r="AD3349" s="28">
        <f t="shared" si="740"/>
        <v>433.96870060714309</v>
      </c>
      <c r="AE3349" s="28">
        <f t="shared" si="740"/>
        <v>572.87413932142852</v>
      </c>
      <c r="AF3349" s="28">
        <f t="shared" si="740"/>
        <v>213.72022203571419</v>
      </c>
      <c r="AG3349" s="28">
        <f t="shared" si="740"/>
        <v>0</v>
      </c>
      <c r="AH3349" s="28">
        <f t="shared" si="740"/>
        <v>141.33172853571432</v>
      </c>
      <c r="AI3349" s="28">
        <f t="shared" si="740"/>
        <v>0</v>
      </c>
      <c r="AJ3349" s="28">
        <f t="shared" si="687"/>
        <v>1.2235988249994751</v>
      </c>
      <c r="AK3349" s="28">
        <f t="shared" si="740"/>
        <v>0</v>
      </c>
      <c r="AL3349" s="28">
        <f t="shared" si="718"/>
        <v>52.630078499999975</v>
      </c>
      <c r="AM3349" s="28">
        <f t="shared" si="718"/>
        <v>192.98530203571408</v>
      </c>
      <c r="AQ3349" s="24">
        <f t="shared" si="728"/>
        <v>2062.3981584321423</v>
      </c>
      <c r="AS3349" s="47">
        <f t="shared" si="690"/>
        <v>305.55</v>
      </c>
      <c r="AU3349" s="20">
        <f t="shared" si="726"/>
        <v>2367.9481584321425</v>
      </c>
      <c r="AW3349" s="20">
        <f t="shared" si="713"/>
        <v>-137.17864272518318</v>
      </c>
    </row>
    <row r="3350" spans="1:49" x14ac:dyDescent="0.25">
      <c r="A3350" t="str">
        <f>VLOOKUP($B3350,'Cushing Balance'!$C$2:$E$500,3,TRUE)</f>
        <v>372018</v>
      </c>
      <c r="B3350" s="2">
        <v>43361</v>
      </c>
      <c r="C3350" s="32"/>
      <c r="D3350" s="36">
        <f t="shared" si="672"/>
        <v>391.22794511111118</v>
      </c>
      <c r="E3350" s="28">
        <f t="shared" si="673"/>
        <v>145.03560794444454</v>
      </c>
      <c r="F3350" s="28">
        <f t="shared" si="674"/>
        <v>445.32513961111096</v>
      </c>
      <c r="G3350" s="28"/>
      <c r="H3350" s="28">
        <f t="shared" ref="H3350:R3350" si="741">AVERAGE(H3344:H3349)</f>
        <v>101.42290933333334</v>
      </c>
      <c r="I3350" s="28">
        <f t="shared" si="741"/>
        <v>24.825274190476179</v>
      </c>
      <c r="J3350" s="28">
        <f t="shared" si="741"/>
        <v>322.53056909523798</v>
      </c>
      <c r="K3350" s="28">
        <f t="shared" si="741"/>
        <v>129.53754890476191</v>
      </c>
      <c r="L3350" s="28">
        <f t="shared" si="741"/>
        <v>30.122654857142845</v>
      </c>
      <c r="M3350" s="28">
        <f t="shared" si="711"/>
        <v>239.83181480219753</v>
      </c>
      <c r="N3350" s="28">
        <f t="shared" si="741"/>
        <v>85.052794000000048</v>
      </c>
      <c r="O3350" s="28">
        <f t="shared" si="741"/>
        <v>31.141945047619036</v>
      </c>
      <c r="P3350" s="28">
        <f t="shared" si="741"/>
        <v>181.08394114285716</v>
      </c>
      <c r="Q3350" s="28">
        <f t="shared" si="665"/>
        <v>9.2223439999999997</v>
      </c>
      <c r="R3350" s="28">
        <f t="shared" si="741"/>
        <v>16.509027666666668</v>
      </c>
      <c r="S3350" s="28"/>
      <c r="T3350" s="243">
        <f t="shared" si="703"/>
        <v>-24.119540416666666</v>
      </c>
      <c r="V3350" s="24">
        <f t="shared" si="724"/>
        <v>2152.8695157069592</v>
      </c>
      <c r="X3350" s="5">
        <f t="shared" si="731"/>
        <v>77.899999999999991</v>
      </c>
      <c r="Z3350" s="20">
        <f t="shared" si="725"/>
        <v>2230.7695157069593</v>
      </c>
      <c r="AA3350" s="59">
        <f t="shared" si="712"/>
        <v>43361</v>
      </c>
      <c r="AB3350" s="36">
        <f t="shared" si="740"/>
        <v>134.59170364285706</v>
      </c>
      <c r="AC3350" s="28">
        <f t="shared" si="740"/>
        <v>319.0726849285715</v>
      </c>
      <c r="AD3350" s="28">
        <f t="shared" si="740"/>
        <v>433.96870060714309</v>
      </c>
      <c r="AE3350" s="28">
        <f t="shared" si="740"/>
        <v>572.87413932142852</v>
      </c>
      <c r="AF3350" s="28">
        <f t="shared" si="740"/>
        <v>213.72022203571419</v>
      </c>
      <c r="AG3350" s="28">
        <f t="shared" si="740"/>
        <v>0</v>
      </c>
      <c r="AH3350" s="28">
        <f t="shared" si="740"/>
        <v>141.33172853571432</v>
      </c>
      <c r="AI3350" s="28">
        <f t="shared" si="740"/>
        <v>0</v>
      </c>
      <c r="AJ3350" s="28">
        <f t="shared" si="687"/>
        <v>1.2235988249995904</v>
      </c>
      <c r="AK3350" s="28">
        <f t="shared" si="740"/>
        <v>0</v>
      </c>
      <c r="AL3350" s="28">
        <f t="shared" si="718"/>
        <v>52.630078499999975</v>
      </c>
      <c r="AM3350" s="28">
        <f t="shared" si="718"/>
        <v>192.98530203571408</v>
      </c>
      <c r="AQ3350" s="24">
        <f t="shared" si="728"/>
        <v>2062.3981584321423</v>
      </c>
      <c r="AS3350" s="47">
        <f t="shared" si="690"/>
        <v>305.55</v>
      </c>
      <c r="AU3350" s="20">
        <f t="shared" si="726"/>
        <v>2367.9481584321425</v>
      </c>
      <c r="AW3350" s="20">
        <f t="shared" si="713"/>
        <v>-137.17864272518318</v>
      </c>
    </row>
    <row r="3351" spans="1:49" x14ac:dyDescent="0.25">
      <c r="A3351" t="str">
        <f>VLOOKUP($B3351,'Cushing Balance'!$C$2:$E$500,3,TRUE)</f>
        <v>372018</v>
      </c>
      <c r="B3351" s="2">
        <v>43362</v>
      </c>
      <c r="C3351" s="32"/>
      <c r="D3351" s="36">
        <f t="shared" si="672"/>
        <v>391.22794511111118</v>
      </c>
      <c r="E3351" s="28">
        <f t="shared" si="673"/>
        <v>145.03560794444454</v>
      </c>
      <c r="F3351" s="28">
        <f t="shared" si="674"/>
        <v>445.32513961111096</v>
      </c>
      <c r="G3351" s="28"/>
      <c r="H3351" s="28">
        <f t="shared" ref="H3351:R3351" si="742">AVERAGE(H3345:H3350)</f>
        <v>101.42290933333334</v>
      </c>
      <c r="I3351" s="28">
        <f t="shared" si="742"/>
        <v>24.825274190476179</v>
      </c>
      <c r="J3351" s="28">
        <f t="shared" si="742"/>
        <v>322.53056909523798</v>
      </c>
      <c r="K3351" s="28">
        <f t="shared" si="742"/>
        <v>129.53754890476191</v>
      </c>
      <c r="L3351" s="28">
        <f t="shared" si="742"/>
        <v>30.122654857142845</v>
      </c>
      <c r="M3351" s="28">
        <f t="shared" si="711"/>
        <v>239.83181480219761</v>
      </c>
      <c r="N3351" s="28">
        <f t="shared" si="742"/>
        <v>85.052794000000048</v>
      </c>
      <c r="O3351" s="28">
        <f t="shared" si="742"/>
        <v>31.141945047619036</v>
      </c>
      <c r="P3351" s="28">
        <f t="shared" si="742"/>
        <v>181.08394114285716</v>
      </c>
      <c r="Q3351" s="28">
        <f t="shared" si="665"/>
        <v>9.2223439999999997</v>
      </c>
      <c r="R3351" s="28">
        <f t="shared" si="742"/>
        <v>16.509027666666668</v>
      </c>
      <c r="S3351" s="28"/>
      <c r="T3351" s="243">
        <f t="shared" si="703"/>
        <v>-24.119540416666666</v>
      </c>
      <c r="V3351" s="24">
        <f t="shared" si="724"/>
        <v>2152.8695157069592</v>
      </c>
      <c r="X3351" s="5">
        <f t="shared" si="731"/>
        <v>77.899999999999991</v>
      </c>
      <c r="Z3351" s="20">
        <f t="shared" si="725"/>
        <v>2230.7695157069593</v>
      </c>
      <c r="AA3351" s="59">
        <f t="shared" si="712"/>
        <v>43362</v>
      </c>
      <c r="AB3351" s="36">
        <f t="shared" si="740"/>
        <v>134.59170364285706</v>
      </c>
      <c r="AC3351" s="28">
        <f t="shared" si="740"/>
        <v>319.0726849285715</v>
      </c>
      <c r="AD3351" s="28">
        <f t="shared" si="740"/>
        <v>433.96870060714309</v>
      </c>
      <c r="AE3351" s="28">
        <f t="shared" si="740"/>
        <v>572.87413932142852</v>
      </c>
      <c r="AF3351" s="28">
        <f t="shared" si="740"/>
        <v>213.72022203571419</v>
      </c>
      <c r="AG3351" s="28">
        <f t="shared" si="740"/>
        <v>0</v>
      </c>
      <c r="AH3351" s="28">
        <f t="shared" si="740"/>
        <v>141.33172853571432</v>
      </c>
      <c r="AI3351" s="28">
        <f t="shared" si="740"/>
        <v>0</v>
      </c>
      <c r="AJ3351" s="28">
        <f t="shared" si="687"/>
        <v>1.2235988249997667</v>
      </c>
      <c r="AK3351" s="28">
        <f t="shared" si="740"/>
        <v>0</v>
      </c>
      <c r="AL3351" s="28">
        <f t="shared" si="718"/>
        <v>52.630078499999975</v>
      </c>
      <c r="AM3351" s="28">
        <f t="shared" si="718"/>
        <v>192.98530203571408</v>
      </c>
      <c r="AQ3351" s="24">
        <f t="shared" si="728"/>
        <v>2062.3981584321427</v>
      </c>
      <c r="AS3351" s="47">
        <f t="shared" si="690"/>
        <v>305.55</v>
      </c>
      <c r="AU3351" s="20">
        <f t="shared" si="726"/>
        <v>2367.9481584321429</v>
      </c>
      <c r="AW3351" s="20">
        <f t="shared" si="713"/>
        <v>-137.17864272518364</v>
      </c>
    </row>
    <row r="3352" spans="1:49" x14ac:dyDescent="0.25">
      <c r="A3352" t="str">
        <f>VLOOKUP($B3352,'Cushing Balance'!$C$2:$E$500,3,TRUE)</f>
        <v>372018</v>
      </c>
      <c r="B3352" s="2">
        <v>43363</v>
      </c>
      <c r="C3352" s="32"/>
      <c r="D3352" s="36">
        <f t="shared" si="672"/>
        <v>391.22794511111118</v>
      </c>
      <c r="E3352" s="28">
        <f t="shared" si="673"/>
        <v>145.03560794444454</v>
      </c>
      <c r="F3352" s="28">
        <f t="shared" si="674"/>
        <v>445.32513961111096</v>
      </c>
      <c r="G3352" s="28"/>
      <c r="H3352" s="28">
        <f t="shared" ref="H3352:R3352" si="743">AVERAGE(H3346:H3351)</f>
        <v>101.42290933333334</v>
      </c>
      <c r="I3352" s="28">
        <f t="shared" si="743"/>
        <v>24.825274190476179</v>
      </c>
      <c r="J3352" s="28">
        <f t="shared" si="743"/>
        <v>322.53056909523798</v>
      </c>
      <c r="K3352" s="28">
        <f t="shared" si="743"/>
        <v>129.53754890476191</v>
      </c>
      <c r="L3352" s="28">
        <f t="shared" si="743"/>
        <v>30.122654857142845</v>
      </c>
      <c r="M3352" s="28">
        <f t="shared" si="711"/>
        <v>239.83181480219767</v>
      </c>
      <c r="N3352" s="28">
        <f t="shared" si="743"/>
        <v>85.052794000000048</v>
      </c>
      <c r="O3352" s="28">
        <f t="shared" si="743"/>
        <v>31.141945047619036</v>
      </c>
      <c r="P3352" s="28">
        <f t="shared" si="743"/>
        <v>181.08394114285716</v>
      </c>
      <c r="Q3352" s="28">
        <f t="shared" si="665"/>
        <v>9.2223439999999997</v>
      </c>
      <c r="R3352" s="28">
        <f t="shared" si="743"/>
        <v>16.509027666666668</v>
      </c>
      <c r="S3352" s="28"/>
      <c r="T3352" s="243">
        <f t="shared" si="703"/>
        <v>-24.119540416666666</v>
      </c>
      <c r="V3352" s="24">
        <f t="shared" si="724"/>
        <v>2152.8695157069592</v>
      </c>
      <c r="X3352" s="5">
        <f t="shared" si="731"/>
        <v>77.899999999999991</v>
      </c>
      <c r="Z3352" s="20">
        <f t="shared" si="725"/>
        <v>2230.7695157069593</v>
      </c>
      <c r="AA3352" s="59">
        <f t="shared" si="712"/>
        <v>43363</v>
      </c>
      <c r="AB3352" s="36">
        <f t="shared" si="740"/>
        <v>134.59170364285706</v>
      </c>
      <c r="AC3352" s="28">
        <f t="shared" si="740"/>
        <v>319.0726849285715</v>
      </c>
      <c r="AD3352" s="28">
        <f t="shared" si="740"/>
        <v>433.96870060714309</v>
      </c>
      <c r="AE3352" s="28">
        <f t="shared" si="740"/>
        <v>572.87413932142852</v>
      </c>
      <c r="AF3352" s="28">
        <f t="shared" si="740"/>
        <v>213.72022203571419</v>
      </c>
      <c r="AG3352" s="28">
        <f t="shared" si="740"/>
        <v>0</v>
      </c>
      <c r="AH3352" s="28">
        <f t="shared" si="740"/>
        <v>141.33172853571432</v>
      </c>
      <c r="AI3352" s="28">
        <f t="shared" si="740"/>
        <v>0</v>
      </c>
      <c r="AJ3352" s="28">
        <f t="shared" si="687"/>
        <v>1.2235988249999514</v>
      </c>
      <c r="AK3352" s="28">
        <f t="shared" si="740"/>
        <v>0</v>
      </c>
      <c r="AL3352" s="28">
        <f t="shared" si="718"/>
        <v>52.630078499999975</v>
      </c>
      <c r="AM3352" s="28">
        <f t="shared" si="718"/>
        <v>192.98530203571408</v>
      </c>
      <c r="AQ3352" s="24">
        <f t="shared" si="728"/>
        <v>2062.3981584321427</v>
      </c>
      <c r="AS3352" s="47">
        <f t="shared" si="690"/>
        <v>305.55</v>
      </c>
      <c r="AU3352" s="20">
        <f t="shared" si="726"/>
        <v>2367.9481584321429</v>
      </c>
      <c r="AW3352" s="20">
        <f t="shared" si="713"/>
        <v>-137.17864272518364</v>
      </c>
    </row>
    <row r="3353" spans="1:49" x14ac:dyDescent="0.25">
      <c r="A3353" t="str">
        <f>VLOOKUP($B3353,'Cushing Balance'!$C$2:$E$500,3,TRUE)</f>
        <v>372018</v>
      </c>
      <c r="B3353" s="2">
        <v>43364</v>
      </c>
      <c r="C3353" s="32"/>
      <c r="D3353" s="36">
        <f t="shared" si="672"/>
        <v>391.22794511111118</v>
      </c>
      <c r="E3353" s="28">
        <f t="shared" si="673"/>
        <v>145.03560794444454</v>
      </c>
      <c r="F3353" s="28">
        <f t="shared" si="674"/>
        <v>445.32513961111096</v>
      </c>
      <c r="G3353" s="28"/>
      <c r="H3353" s="28">
        <f t="shared" ref="H3353:R3353" si="744">AVERAGE(H3347:H3352)</f>
        <v>101.42290933333334</v>
      </c>
      <c r="I3353" s="28">
        <f t="shared" si="744"/>
        <v>24.825274190476179</v>
      </c>
      <c r="J3353" s="28">
        <f t="shared" si="744"/>
        <v>322.53056909523798</v>
      </c>
      <c r="K3353" s="28">
        <f t="shared" si="744"/>
        <v>129.53754890476191</v>
      </c>
      <c r="L3353" s="28">
        <f t="shared" si="744"/>
        <v>30.122654857142845</v>
      </c>
      <c r="M3353" s="28">
        <f t="shared" si="711"/>
        <v>239.83181480219778</v>
      </c>
      <c r="N3353" s="28">
        <f t="shared" si="744"/>
        <v>85.052794000000048</v>
      </c>
      <c r="O3353" s="28">
        <f t="shared" si="744"/>
        <v>31.141945047619036</v>
      </c>
      <c r="P3353" s="28">
        <f t="shared" si="744"/>
        <v>181.08394114285716</v>
      </c>
      <c r="Q3353" s="28">
        <f t="shared" si="665"/>
        <v>9.2223439999999997</v>
      </c>
      <c r="R3353" s="28">
        <f t="shared" si="744"/>
        <v>16.509027666666668</v>
      </c>
      <c r="S3353" s="28"/>
      <c r="T3353" s="243">
        <f t="shared" si="703"/>
        <v>-24.119540416666666</v>
      </c>
      <c r="V3353" s="24">
        <f t="shared" si="724"/>
        <v>2152.8695157069592</v>
      </c>
      <c r="X3353" s="5">
        <f t="shared" si="731"/>
        <v>77.899999999999991</v>
      </c>
      <c r="Z3353" s="20">
        <f t="shared" si="725"/>
        <v>2230.7695157069593</v>
      </c>
      <c r="AA3353" s="59">
        <f t="shared" si="712"/>
        <v>43364</v>
      </c>
      <c r="AB3353" s="36">
        <f t="shared" si="740"/>
        <v>134.59170364285706</v>
      </c>
      <c r="AC3353" s="28">
        <f t="shared" si="740"/>
        <v>319.0726849285715</v>
      </c>
      <c r="AD3353" s="28">
        <f t="shared" si="740"/>
        <v>433.96870060714309</v>
      </c>
      <c r="AE3353" s="28">
        <f t="shared" si="740"/>
        <v>572.87413932142852</v>
      </c>
      <c r="AF3353" s="28">
        <f t="shared" si="740"/>
        <v>213.72022203571419</v>
      </c>
      <c r="AG3353" s="28">
        <f t="shared" si="740"/>
        <v>0</v>
      </c>
      <c r="AH3353" s="28">
        <f t="shared" si="740"/>
        <v>141.33172853571432</v>
      </c>
      <c r="AI3353" s="28">
        <f t="shared" si="740"/>
        <v>0</v>
      </c>
      <c r="AJ3353" s="28">
        <f t="shared" si="687"/>
        <v>1.2235988250001031</v>
      </c>
      <c r="AK3353" s="28">
        <f t="shared" si="740"/>
        <v>0</v>
      </c>
      <c r="AL3353" s="28">
        <f t="shared" si="718"/>
        <v>52.630078499999975</v>
      </c>
      <c r="AM3353" s="28">
        <f t="shared" si="718"/>
        <v>192.98530203571408</v>
      </c>
      <c r="AQ3353" s="24">
        <f t="shared" si="728"/>
        <v>2062.3981584321427</v>
      </c>
      <c r="AS3353" s="47">
        <f t="shared" si="690"/>
        <v>305.55</v>
      </c>
      <c r="AU3353" s="20">
        <f t="shared" si="726"/>
        <v>2367.9481584321429</v>
      </c>
      <c r="AW3353" s="20">
        <f t="shared" si="713"/>
        <v>-137.17864272518364</v>
      </c>
    </row>
    <row r="3354" spans="1:49" x14ac:dyDescent="0.25">
      <c r="A3354" t="str">
        <f>VLOOKUP($B3354,'Cushing Balance'!$C$2:$E$500,3,TRUE)</f>
        <v>382018</v>
      </c>
      <c r="B3354" s="2">
        <v>43365</v>
      </c>
      <c r="C3354" s="32"/>
      <c r="D3354" s="36">
        <f t="shared" si="672"/>
        <v>391.22794511111118</v>
      </c>
      <c r="E3354" s="28">
        <f t="shared" si="673"/>
        <v>145.03560794444454</v>
      </c>
      <c r="F3354" s="28">
        <f t="shared" si="674"/>
        <v>445.32513961111096</v>
      </c>
      <c r="G3354" s="28"/>
      <c r="H3354" s="28">
        <f t="shared" ref="H3354:R3354" si="745">AVERAGE(H3348:H3353)</f>
        <v>101.42290933333334</v>
      </c>
      <c r="I3354" s="28">
        <f t="shared" si="745"/>
        <v>24.825274190476179</v>
      </c>
      <c r="J3354" s="28">
        <f t="shared" si="745"/>
        <v>322.53056909523798</v>
      </c>
      <c r="K3354" s="28">
        <f t="shared" si="745"/>
        <v>129.53754890476191</v>
      </c>
      <c r="L3354" s="28">
        <f t="shared" si="745"/>
        <v>30.122654857142845</v>
      </c>
      <c r="M3354" s="28">
        <f t="shared" si="711"/>
        <v>239.83181480219784</v>
      </c>
      <c r="N3354" s="28">
        <f t="shared" si="745"/>
        <v>85.052794000000048</v>
      </c>
      <c r="O3354" s="28">
        <f t="shared" si="745"/>
        <v>31.141945047619036</v>
      </c>
      <c r="P3354" s="28">
        <f t="shared" si="745"/>
        <v>181.08394114285716</v>
      </c>
      <c r="Q3354" s="28">
        <f t="shared" si="665"/>
        <v>9.2223439999999997</v>
      </c>
      <c r="R3354" s="28">
        <f t="shared" si="745"/>
        <v>16.509027666666668</v>
      </c>
      <c r="S3354" s="28"/>
      <c r="T3354" s="243">
        <f t="shared" si="703"/>
        <v>-24.119540416666666</v>
      </c>
      <c r="V3354" s="24">
        <f t="shared" si="724"/>
        <v>2152.8695157069592</v>
      </c>
      <c r="X3354" s="5">
        <f t="shared" si="731"/>
        <v>77.899999999999991</v>
      </c>
      <c r="Z3354" s="20">
        <f t="shared" si="725"/>
        <v>2230.7695157069593</v>
      </c>
      <c r="AA3354" s="59">
        <f t="shared" si="712"/>
        <v>43365</v>
      </c>
      <c r="AB3354" s="36">
        <f t="shared" si="740"/>
        <v>134.59170364285706</v>
      </c>
      <c r="AC3354" s="28">
        <f t="shared" si="740"/>
        <v>319.0726849285715</v>
      </c>
      <c r="AD3354" s="28">
        <f t="shared" si="740"/>
        <v>433.96870060714309</v>
      </c>
      <c r="AE3354" s="28">
        <f t="shared" si="740"/>
        <v>572.87413932142852</v>
      </c>
      <c r="AF3354" s="28">
        <f t="shared" si="740"/>
        <v>213.72022203571419</v>
      </c>
      <c r="AG3354" s="28">
        <f t="shared" si="740"/>
        <v>0</v>
      </c>
      <c r="AH3354" s="28">
        <f t="shared" si="740"/>
        <v>141.33172853571432</v>
      </c>
      <c r="AI3354" s="28">
        <f t="shared" si="740"/>
        <v>0</v>
      </c>
      <c r="AJ3354" s="28">
        <f t="shared" si="687"/>
        <v>1.2235988250001975</v>
      </c>
      <c r="AK3354" s="28">
        <f t="shared" si="740"/>
        <v>0</v>
      </c>
      <c r="AL3354" s="28">
        <f t="shared" si="718"/>
        <v>52.630078499999975</v>
      </c>
      <c r="AM3354" s="28">
        <f t="shared" si="718"/>
        <v>192.98530203571408</v>
      </c>
      <c r="AQ3354" s="24">
        <f t="shared" si="728"/>
        <v>2062.3981584321427</v>
      </c>
      <c r="AS3354" s="47">
        <f t="shared" si="690"/>
        <v>305.55</v>
      </c>
      <c r="AU3354" s="20">
        <f t="shared" si="726"/>
        <v>2367.9481584321429</v>
      </c>
      <c r="AW3354" s="20">
        <f t="shared" si="713"/>
        <v>-137.17864272518364</v>
      </c>
    </row>
    <row r="3355" spans="1:49" x14ac:dyDescent="0.25">
      <c r="A3355" t="str">
        <f>VLOOKUP($B3355,'Cushing Balance'!$C$2:$E$500,3,TRUE)</f>
        <v>382018</v>
      </c>
      <c r="B3355" s="2">
        <v>43366</v>
      </c>
      <c r="C3355" s="32"/>
      <c r="D3355" s="36">
        <f t="shared" si="672"/>
        <v>391.22794511111118</v>
      </c>
      <c r="E3355" s="28">
        <f t="shared" si="673"/>
        <v>145.03560794444454</v>
      </c>
      <c r="F3355" s="28">
        <f t="shared" si="674"/>
        <v>445.32513961111096</v>
      </c>
      <c r="G3355" s="28"/>
      <c r="H3355" s="28">
        <f t="shared" ref="H3355:R3355" si="746">AVERAGE(H3349:H3354)</f>
        <v>101.42290933333334</v>
      </c>
      <c r="I3355" s="28">
        <f t="shared" si="746"/>
        <v>24.825274190476179</v>
      </c>
      <c r="J3355" s="28">
        <f t="shared" si="746"/>
        <v>322.53056909523798</v>
      </c>
      <c r="K3355" s="28">
        <f t="shared" si="746"/>
        <v>129.53754890476191</v>
      </c>
      <c r="L3355" s="28">
        <f t="shared" si="746"/>
        <v>30.122654857142845</v>
      </c>
      <c r="M3355" s="28">
        <f t="shared" si="711"/>
        <v>239.8318148021979</v>
      </c>
      <c r="N3355" s="28">
        <f t="shared" si="746"/>
        <v>85.052794000000048</v>
      </c>
      <c r="O3355" s="28">
        <f t="shared" si="746"/>
        <v>31.141945047619036</v>
      </c>
      <c r="P3355" s="28">
        <f t="shared" si="746"/>
        <v>181.08394114285716</v>
      </c>
      <c r="Q3355" s="28">
        <f t="shared" si="665"/>
        <v>9.2223439999999997</v>
      </c>
      <c r="R3355" s="28">
        <f t="shared" si="746"/>
        <v>16.509027666666668</v>
      </c>
      <c r="S3355" s="28"/>
      <c r="T3355" s="243">
        <f t="shared" si="703"/>
        <v>-24.119540416666666</v>
      </c>
      <c r="V3355" s="24">
        <f t="shared" si="724"/>
        <v>2152.8695157069592</v>
      </c>
      <c r="X3355" s="5">
        <f t="shared" si="731"/>
        <v>77.899999999999991</v>
      </c>
      <c r="Z3355" s="20">
        <f t="shared" si="725"/>
        <v>2230.7695157069593</v>
      </c>
      <c r="AA3355" s="59">
        <f t="shared" si="712"/>
        <v>43366</v>
      </c>
      <c r="AB3355" s="36">
        <f t="shared" si="740"/>
        <v>134.59170364285706</v>
      </c>
      <c r="AC3355" s="28">
        <f t="shared" si="740"/>
        <v>319.0726849285715</v>
      </c>
      <c r="AD3355" s="28">
        <f t="shared" si="740"/>
        <v>433.96870060714309</v>
      </c>
      <c r="AE3355" s="28">
        <f t="shared" si="740"/>
        <v>572.87413932142852</v>
      </c>
      <c r="AF3355" s="28">
        <f t="shared" si="740"/>
        <v>213.72022203571419</v>
      </c>
      <c r="AG3355" s="28">
        <f t="shared" si="740"/>
        <v>0</v>
      </c>
      <c r="AH3355" s="28">
        <f t="shared" si="740"/>
        <v>141.33172853571432</v>
      </c>
      <c r="AI3355" s="28">
        <f t="shared" si="740"/>
        <v>0</v>
      </c>
      <c r="AJ3355" s="28">
        <f t="shared" si="687"/>
        <v>1.223598825000227</v>
      </c>
      <c r="AK3355" s="28">
        <f t="shared" si="740"/>
        <v>0</v>
      </c>
      <c r="AL3355" s="28">
        <f t="shared" si="718"/>
        <v>52.630078499999975</v>
      </c>
      <c r="AM3355" s="28">
        <f t="shared" si="718"/>
        <v>192.98530203571408</v>
      </c>
      <c r="AQ3355" s="24">
        <f t="shared" si="728"/>
        <v>2062.3981584321427</v>
      </c>
      <c r="AS3355" s="47">
        <f t="shared" si="690"/>
        <v>305.55</v>
      </c>
      <c r="AU3355" s="20">
        <f t="shared" si="726"/>
        <v>2367.9481584321429</v>
      </c>
      <c r="AW3355" s="20">
        <f t="shared" si="713"/>
        <v>-137.17864272518364</v>
      </c>
    </row>
    <row r="3356" spans="1:49" x14ac:dyDescent="0.25">
      <c r="A3356" t="str">
        <f>VLOOKUP($B3356,'Cushing Balance'!$C$2:$E$500,3,TRUE)</f>
        <v>382018</v>
      </c>
      <c r="B3356" s="2">
        <v>43367</v>
      </c>
      <c r="C3356" s="32"/>
      <c r="D3356" s="36">
        <f t="shared" si="672"/>
        <v>391.22794511111118</v>
      </c>
      <c r="E3356" s="28">
        <f t="shared" si="673"/>
        <v>145.03560794444454</v>
      </c>
      <c r="F3356" s="28">
        <f t="shared" si="674"/>
        <v>445.32513961111096</v>
      </c>
      <c r="G3356" s="28"/>
      <c r="H3356" s="28">
        <f t="shared" ref="H3356:R3356" si="747">AVERAGE(H3350:H3355)</f>
        <v>101.42290933333334</v>
      </c>
      <c r="I3356" s="28">
        <f t="shared" si="747"/>
        <v>24.825274190476179</v>
      </c>
      <c r="J3356" s="28">
        <f t="shared" si="747"/>
        <v>322.53056909523798</v>
      </c>
      <c r="K3356" s="28">
        <f t="shared" si="747"/>
        <v>129.53754890476191</v>
      </c>
      <c r="L3356" s="28">
        <f t="shared" si="747"/>
        <v>30.122654857142845</v>
      </c>
      <c r="M3356" s="28">
        <f t="shared" si="711"/>
        <v>239.8318148021979</v>
      </c>
      <c r="N3356" s="28">
        <f t="shared" si="747"/>
        <v>85.052794000000048</v>
      </c>
      <c r="O3356" s="28">
        <f t="shared" si="747"/>
        <v>31.141945047619036</v>
      </c>
      <c r="P3356" s="28">
        <f t="shared" si="747"/>
        <v>181.08394114285716</v>
      </c>
      <c r="Q3356" s="28">
        <f t="shared" si="665"/>
        <v>9.2223439999999997</v>
      </c>
      <c r="R3356" s="28">
        <f t="shared" si="747"/>
        <v>16.509027666666668</v>
      </c>
      <c r="S3356" s="28"/>
      <c r="T3356" s="243">
        <f t="shared" si="703"/>
        <v>-24.119540416666666</v>
      </c>
      <c r="V3356" s="24">
        <f t="shared" si="724"/>
        <v>2152.8695157069592</v>
      </c>
      <c r="X3356" s="5">
        <f t="shared" si="731"/>
        <v>77.899999999999991</v>
      </c>
      <c r="Z3356" s="20">
        <f t="shared" si="725"/>
        <v>2230.7695157069593</v>
      </c>
      <c r="AA3356" s="59">
        <f t="shared" si="712"/>
        <v>43367</v>
      </c>
      <c r="AB3356" s="36">
        <f t="shared" si="740"/>
        <v>134.59170364285706</v>
      </c>
      <c r="AC3356" s="28">
        <f t="shared" si="740"/>
        <v>319.0726849285715</v>
      </c>
      <c r="AD3356" s="28">
        <f t="shared" si="740"/>
        <v>433.96870060714309</v>
      </c>
      <c r="AE3356" s="28">
        <f t="shared" si="740"/>
        <v>572.87413932142852</v>
      </c>
      <c r="AF3356" s="28">
        <f t="shared" si="740"/>
        <v>213.72022203571419</v>
      </c>
      <c r="AG3356" s="28">
        <f t="shared" si="740"/>
        <v>0</v>
      </c>
      <c r="AH3356" s="28">
        <f t="shared" si="740"/>
        <v>141.33172853571432</v>
      </c>
      <c r="AI3356" s="28">
        <f t="shared" si="740"/>
        <v>0</v>
      </c>
      <c r="AJ3356" s="28">
        <f t="shared" si="687"/>
        <v>1.2235988250002008</v>
      </c>
      <c r="AK3356" s="28">
        <f t="shared" si="740"/>
        <v>0</v>
      </c>
      <c r="AL3356" s="28">
        <f t="shared" si="718"/>
        <v>52.630078499999975</v>
      </c>
      <c r="AM3356" s="28">
        <f t="shared" si="718"/>
        <v>192.98530203571408</v>
      </c>
      <c r="AQ3356" s="24">
        <f t="shared" si="728"/>
        <v>2062.3981584321427</v>
      </c>
      <c r="AS3356" s="47">
        <f t="shared" si="690"/>
        <v>305.55</v>
      </c>
      <c r="AU3356" s="20">
        <f t="shared" si="726"/>
        <v>2367.9481584321429</v>
      </c>
      <c r="AW3356" s="20">
        <f t="shared" si="713"/>
        <v>-137.17864272518364</v>
      </c>
    </row>
    <row r="3357" spans="1:49" x14ac:dyDescent="0.25">
      <c r="A3357" t="str">
        <f>VLOOKUP($B3357,'Cushing Balance'!$C$2:$E$500,3,TRUE)</f>
        <v>382018</v>
      </c>
      <c r="B3357" s="2">
        <v>43368</v>
      </c>
      <c r="C3357" s="32"/>
      <c r="D3357" s="36">
        <f t="shared" si="672"/>
        <v>391.22794511111118</v>
      </c>
      <c r="E3357" s="28">
        <f t="shared" si="673"/>
        <v>145.03560794444454</v>
      </c>
      <c r="F3357" s="28">
        <f t="shared" si="674"/>
        <v>445.32513961111096</v>
      </c>
      <c r="G3357" s="28"/>
      <c r="H3357" s="28">
        <f t="shared" ref="H3357:R3357" si="748">AVERAGE(H3351:H3356)</f>
        <v>101.42290933333334</v>
      </c>
      <c r="I3357" s="28">
        <f t="shared" si="748"/>
        <v>24.825274190476179</v>
      </c>
      <c r="J3357" s="28">
        <f t="shared" si="748"/>
        <v>322.53056909523798</v>
      </c>
      <c r="K3357" s="28">
        <f t="shared" si="748"/>
        <v>129.53754890476191</v>
      </c>
      <c r="L3357" s="28">
        <f t="shared" si="748"/>
        <v>30.122654857142845</v>
      </c>
      <c r="M3357" s="28">
        <f t="shared" si="711"/>
        <v>239.8318148021979</v>
      </c>
      <c r="N3357" s="28">
        <f t="shared" si="748"/>
        <v>85.052794000000048</v>
      </c>
      <c r="O3357" s="28">
        <f t="shared" si="748"/>
        <v>31.141945047619036</v>
      </c>
      <c r="P3357" s="28">
        <f t="shared" si="748"/>
        <v>181.08394114285716</v>
      </c>
      <c r="Q3357" s="28">
        <f t="shared" ref="Q3357:Q3420" si="749">AVERAGE(Q3351:Q3356)</f>
        <v>9.2223439999999997</v>
      </c>
      <c r="R3357" s="28">
        <f t="shared" si="748"/>
        <v>16.509027666666668</v>
      </c>
      <c r="S3357" s="28"/>
      <c r="T3357" s="243">
        <f t="shared" si="703"/>
        <v>-24.119540416666666</v>
      </c>
      <c r="V3357" s="24">
        <f t="shared" si="724"/>
        <v>2152.8695157069592</v>
      </c>
      <c r="X3357" s="5">
        <f t="shared" si="731"/>
        <v>77.899999999999991</v>
      </c>
      <c r="Z3357" s="20">
        <f t="shared" si="725"/>
        <v>2230.7695157069593</v>
      </c>
      <c r="AA3357" s="59">
        <f t="shared" si="712"/>
        <v>43368</v>
      </c>
      <c r="AB3357" s="36">
        <f t="shared" si="740"/>
        <v>134.59170364285706</v>
      </c>
      <c r="AC3357" s="28">
        <f t="shared" si="740"/>
        <v>319.0726849285715</v>
      </c>
      <c r="AD3357" s="28">
        <f t="shared" si="740"/>
        <v>433.96870060714309</v>
      </c>
      <c r="AE3357" s="28">
        <f t="shared" si="740"/>
        <v>572.87413932142852</v>
      </c>
      <c r="AF3357" s="28">
        <f t="shared" si="740"/>
        <v>213.72022203571419</v>
      </c>
      <c r="AG3357" s="28">
        <f t="shared" si="740"/>
        <v>0</v>
      </c>
      <c r="AH3357" s="28">
        <f t="shared" si="740"/>
        <v>141.33172853571432</v>
      </c>
      <c r="AI3357" s="28">
        <f t="shared" si="740"/>
        <v>0</v>
      </c>
      <c r="AJ3357" s="28">
        <f t="shared" si="687"/>
        <v>1.2235988250001373</v>
      </c>
      <c r="AK3357" s="28">
        <f t="shared" si="740"/>
        <v>0</v>
      </c>
      <c r="AL3357" s="28">
        <f t="shared" si="718"/>
        <v>52.630078499999975</v>
      </c>
      <c r="AM3357" s="28">
        <f t="shared" si="718"/>
        <v>192.98530203571408</v>
      </c>
      <c r="AQ3357" s="24">
        <f t="shared" si="728"/>
        <v>2062.3981584321427</v>
      </c>
      <c r="AS3357" s="47">
        <f t="shared" si="690"/>
        <v>305.55</v>
      </c>
      <c r="AU3357" s="20">
        <f t="shared" si="726"/>
        <v>2367.9481584321429</v>
      </c>
      <c r="AW3357" s="20">
        <f t="shared" si="713"/>
        <v>-137.17864272518364</v>
      </c>
    </row>
    <row r="3358" spans="1:49" x14ac:dyDescent="0.25">
      <c r="A3358" t="str">
        <f>VLOOKUP($B3358,'Cushing Balance'!$C$2:$E$500,3,TRUE)</f>
        <v>382018</v>
      </c>
      <c r="B3358" s="2">
        <v>43369</v>
      </c>
      <c r="C3358" s="32"/>
      <c r="D3358" s="36">
        <f t="shared" si="672"/>
        <v>391.22794511111118</v>
      </c>
      <c r="E3358" s="28">
        <f t="shared" si="673"/>
        <v>145.03560794444454</v>
      </c>
      <c r="F3358" s="28">
        <f t="shared" si="674"/>
        <v>445.32513961111096</v>
      </c>
      <c r="G3358" s="28"/>
      <c r="H3358" s="28">
        <f t="shared" ref="H3358:R3358" si="750">AVERAGE(H3352:H3357)</f>
        <v>101.42290933333334</v>
      </c>
      <c r="I3358" s="28">
        <f t="shared" si="750"/>
        <v>24.825274190476179</v>
      </c>
      <c r="J3358" s="28">
        <f t="shared" si="750"/>
        <v>322.53056909523798</v>
      </c>
      <c r="K3358" s="28">
        <f t="shared" si="750"/>
        <v>129.53754890476191</v>
      </c>
      <c r="L3358" s="28">
        <f t="shared" si="750"/>
        <v>30.122654857142845</v>
      </c>
      <c r="M3358" s="28">
        <f t="shared" si="711"/>
        <v>239.83181480219784</v>
      </c>
      <c r="N3358" s="28">
        <f t="shared" si="750"/>
        <v>85.052794000000048</v>
      </c>
      <c r="O3358" s="28">
        <f t="shared" si="750"/>
        <v>31.141945047619036</v>
      </c>
      <c r="P3358" s="28">
        <f t="shared" si="750"/>
        <v>181.08394114285716</v>
      </c>
      <c r="Q3358" s="28">
        <f t="shared" si="749"/>
        <v>9.2223439999999997</v>
      </c>
      <c r="R3358" s="28">
        <f t="shared" si="750"/>
        <v>16.509027666666668</v>
      </c>
      <c r="S3358" s="28"/>
      <c r="T3358" s="243">
        <f t="shared" si="703"/>
        <v>-24.119540416666666</v>
      </c>
      <c r="V3358" s="24">
        <f t="shared" si="724"/>
        <v>2152.8695157069592</v>
      </c>
      <c r="X3358" s="5">
        <f t="shared" si="731"/>
        <v>77.899999999999991</v>
      </c>
      <c r="Z3358" s="20">
        <f t="shared" si="725"/>
        <v>2230.7695157069593</v>
      </c>
      <c r="AA3358" s="59">
        <f t="shared" si="712"/>
        <v>43369</v>
      </c>
      <c r="AB3358" s="36">
        <f t="shared" si="740"/>
        <v>134.59170364285706</v>
      </c>
      <c r="AC3358" s="28">
        <f t="shared" si="740"/>
        <v>319.0726849285715</v>
      </c>
      <c r="AD3358" s="28">
        <f t="shared" si="740"/>
        <v>433.96870060714309</v>
      </c>
      <c r="AE3358" s="28">
        <f t="shared" si="740"/>
        <v>572.87413932142852</v>
      </c>
      <c r="AF3358" s="28">
        <f t="shared" si="740"/>
        <v>213.72022203571419</v>
      </c>
      <c r="AG3358" s="28">
        <f t="shared" si="740"/>
        <v>0</v>
      </c>
      <c r="AH3358" s="28">
        <f t="shared" si="740"/>
        <v>141.33172853571432</v>
      </c>
      <c r="AI3358" s="28">
        <f t="shared" si="740"/>
        <v>0</v>
      </c>
      <c r="AJ3358" s="28">
        <f t="shared" si="687"/>
        <v>1.2235988250000596</v>
      </c>
      <c r="AK3358" s="28">
        <f t="shared" si="740"/>
        <v>0</v>
      </c>
      <c r="AL3358" s="28">
        <f t="shared" si="718"/>
        <v>52.630078499999975</v>
      </c>
      <c r="AM3358" s="28">
        <f t="shared" si="718"/>
        <v>192.98530203571408</v>
      </c>
      <c r="AQ3358" s="24">
        <f t="shared" si="728"/>
        <v>2062.3981584321427</v>
      </c>
      <c r="AS3358" s="47">
        <f t="shared" si="690"/>
        <v>305.55</v>
      </c>
      <c r="AU3358" s="20">
        <f t="shared" si="726"/>
        <v>2367.9481584321429</v>
      </c>
      <c r="AW3358" s="20">
        <f t="shared" si="713"/>
        <v>-137.17864272518364</v>
      </c>
    </row>
    <row r="3359" spans="1:49" x14ac:dyDescent="0.25">
      <c r="A3359" t="str">
        <f>VLOOKUP($B3359,'Cushing Balance'!$C$2:$E$500,3,TRUE)</f>
        <v>382018</v>
      </c>
      <c r="B3359" s="2">
        <v>43370</v>
      </c>
      <c r="C3359" s="32"/>
      <c r="D3359" s="36">
        <f t="shared" si="672"/>
        <v>391.22794511111118</v>
      </c>
      <c r="E3359" s="28">
        <f t="shared" si="673"/>
        <v>145.03560794444454</v>
      </c>
      <c r="F3359" s="28">
        <f t="shared" si="674"/>
        <v>445.32513961111096</v>
      </c>
      <c r="G3359" s="28"/>
      <c r="H3359" s="28">
        <f t="shared" ref="H3359:R3359" si="751">AVERAGE(H3353:H3358)</f>
        <v>101.42290933333334</v>
      </c>
      <c r="I3359" s="28">
        <f t="shared" si="751"/>
        <v>24.825274190476179</v>
      </c>
      <c r="J3359" s="28">
        <f t="shared" si="751"/>
        <v>322.53056909523798</v>
      </c>
      <c r="K3359" s="28">
        <f t="shared" si="751"/>
        <v>129.53754890476191</v>
      </c>
      <c r="L3359" s="28">
        <f t="shared" si="751"/>
        <v>30.122654857142845</v>
      </c>
      <c r="M3359" s="28">
        <f t="shared" si="711"/>
        <v>239.83181480219784</v>
      </c>
      <c r="N3359" s="28">
        <f t="shared" si="751"/>
        <v>85.052794000000048</v>
      </c>
      <c r="O3359" s="28">
        <f t="shared" si="751"/>
        <v>31.141945047619036</v>
      </c>
      <c r="P3359" s="28">
        <f t="shared" si="751"/>
        <v>181.08394114285716</v>
      </c>
      <c r="Q3359" s="28">
        <f t="shared" si="749"/>
        <v>9.2223439999999997</v>
      </c>
      <c r="R3359" s="28">
        <f t="shared" si="751"/>
        <v>16.509027666666668</v>
      </c>
      <c r="S3359" s="28"/>
      <c r="T3359" s="243">
        <f t="shared" si="703"/>
        <v>-24.119540416666666</v>
      </c>
      <c r="V3359" s="24">
        <f t="shared" si="724"/>
        <v>2152.8695157069592</v>
      </c>
      <c r="X3359" s="5">
        <f t="shared" si="731"/>
        <v>77.899999999999991</v>
      </c>
      <c r="Z3359" s="20">
        <f t="shared" si="725"/>
        <v>2230.7695157069593</v>
      </c>
      <c r="AA3359" s="59">
        <f t="shared" si="712"/>
        <v>43370</v>
      </c>
      <c r="AB3359" s="36">
        <f t="shared" si="740"/>
        <v>134.59170364285706</v>
      </c>
      <c r="AC3359" s="28">
        <f t="shared" si="740"/>
        <v>319.0726849285715</v>
      </c>
      <c r="AD3359" s="28">
        <f t="shared" si="740"/>
        <v>433.96870060714309</v>
      </c>
      <c r="AE3359" s="28">
        <f t="shared" si="740"/>
        <v>572.87413932142852</v>
      </c>
      <c r="AF3359" s="28">
        <f t="shared" si="740"/>
        <v>213.72022203571419</v>
      </c>
      <c r="AG3359" s="28">
        <f t="shared" si="740"/>
        <v>0</v>
      </c>
      <c r="AH3359" s="28">
        <f t="shared" si="740"/>
        <v>141.33172853571432</v>
      </c>
      <c r="AI3359" s="28">
        <f t="shared" si="740"/>
        <v>0</v>
      </c>
      <c r="AJ3359" s="28">
        <f t="shared" si="687"/>
        <v>1.2235988249999872</v>
      </c>
      <c r="AK3359" s="28">
        <f t="shared" si="740"/>
        <v>0</v>
      </c>
      <c r="AL3359" s="28">
        <f t="shared" si="718"/>
        <v>52.630078499999975</v>
      </c>
      <c r="AM3359" s="28">
        <f t="shared" si="718"/>
        <v>192.98530203571408</v>
      </c>
      <c r="AQ3359" s="24">
        <f t="shared" si="728"/>
        <v>2062.3981584321427</v>
      </c>
      <c r="AS3359" s="47">
        <f t="shared" si="690"/>
        <v>305.55</v>
      </c>
      <c r="AU3359" s="20">
        <f t="shared" si="726"/>
        <v>2367.9481584321429</v>
      </c>
      <c r="AW3359" s="20">
        <f t="shared" si="713"/>
        <v>-137.17864272518364</v>
      </c>
    </row>
    <row r="3360" spans="1:49" x14ac:dyDescent="0.25">
      <c r="A3360" t="str">
        <f>VLOOKUP($B3360,'Cushing Balance'!$C$2:$E$500,3,TRUE)</f>
        <v>382018</v>
      </c>
      <c r="B3360" s="2">
        <v>43371</v>
      </c>
      <c r="C3360" s="32"/>
      <c r="D3360" s="36">
        <f t="shared" si="672"/>
        <v>391.22794511111118</v>
      </c>
      <c r="E3360" s="28">
        <f t="shared" si="673"/>
        <v>145.03560794444454</v>
      </c>
      <c r="F3360" s="28">
        <f t="shared" si="674"/>
        <v>445.32513961111096</v>
      </c>
      <c r="G3360" s="28"/>
      <c r="H3360" s="28">
        <f t="shared" ref="H3360:R3360" si="752">AVERAGE(H3354:H3359)</f>
        <v>101.42290933333334</v>
      </c>
      <c r="I3360" s="28">
        <f t="shared" si="752"/>
        <v>24.825274190476179</v>
      </c>
      <c r="J3360" s="28">
        <f t="shared" si="752"/>
        <v>322.53056909523798</v>
      </c>
      <c r="K3360" s="28">
        <f t="shared" si="752"/>
        <v>129.53754890476191</v>
      </c>
      <c r="L3360" s="28">
        <f t="shared" si="752"/>
        <v>30.122654857142845</v>
      </c>
      <c r="M3360" s="28">
        <f t="shared" si="711"/>
        <v>239.83181480219778</v>
      </c>
      <c r="N3360" s="28">
        <f t="shared" si="752"/>
        <v>85.052794000000048</v>
      </c>
      <c r="O3360" s="28">
        <f t="shared" si="752"/>
        <v>31.141945047619036</v>
      </c>
      <c r="P3360" s="28">
        <f t="shared" si="752"/>
        <v>181.08394114285716</v>
      </c>
      <c r="Q3360" s="28">
        <f t="shared" si="749"/>
        <v>9.2223439999999997</v>
      </c>
      <c r="R3360" s="28">
        <f t="shared" si="752"/>
        <v>16.509027666666668</v>
      </c>
      <c r="S3360" s="28"/>
      <c r="T3360" s="243">
        <f t="shared" si="703"/>
        <v>-24.119540416666666</v>
      </c>
      <c r="V3360" s="24">
        <f t="shared" si="724"/>
        <v>2152.8695157069592</v>
      </c>
      <c r="X3360" s="5">
        <f t="shared" si="731"/>
        <v>77.899999999999991</v>
      </c>
      <c r="Z3360" s="20">
        <f t="shared" si="725"/>
        <v>2230.7695157069593</v>
      </c>
      <c r="AA3360" s="59">
        <f t="shared" si="712"/>
        <v>43371</v>
      </c>
      <c r="AB3360" s="36">
        <f t="shared" si="740"/>
        <v>134.59170364285706</v>
      </c>
      <c r="AC3360" s="28">
        <f t="shared" si="740"/>
        <v>319.0726849285715</v>
      </c>
      <c r="AD3360" s="28">
        <f t="shared" si="740"/>
        <v>433.96870060714309</v>
      </c>
      <c r="AE3360" s="28">
        <f t="shared" si="740"/>
        <v>572.87413932142852</v>
      </c>
      <c r="AF3360" s="28">
        <f t="shared" si="740"/>
        <v>213.72022203571419</v>
      </c>
      <c r="AG3360" s="28">
        <f t="shared" si="740"/>
        <v>0</v>
      </c>
      <c r="AH3360" s="28">
        <f t="shared" si="740"/>
        <v>141.33172853571432</v>
      </c>
      <c r="AI3360" s="28">
        <f t="shared" si="740"/>
        <v>0</v>
      </c>
      <c r="AJ3360" s="28">
        <f t="shared" si="687"/>
        <v>1.2235988249999346</v>
      </c>
      <c r="AK3360" s="28">
        <f t="shared" si="740"/>
        <v>0</v>
      </c>
      <c r="AL3360" s="28">
        <f t="shared" si="718"/>
        <v>52.630078499999975</v>
      </c>
      <c r="AM3360" s="28">
        <f t="shared" si="718"/>
        <v>192.98530203571408</v>
      </c>
      <c r="AQ3360" s="24">
        <f t="shared" si="728"/>
        <v>2062.3981584321427</v>
      </c>
      <c r="AS3360" s="47">
        <f t="shared" si="690"/>
        <v>305.55</v>
      </c>
      <c r="AU3360" s="20">
        <f t="shared" si="726"/>
        <v>2367.9481584321429</v>
      </c>
      <c r="AW3360" s="20">
        <f t="shared" si="713"/>
        <v>-137.17864272518364</v>
      </c>
    </row>
    <row r="3361" spans="1:49" x14ac:dyDescent="0.25">
      <c r="A3361" t="str">
        <f>VLOOKUP($B3361,'Cushing Balance'!$C$2:$E$500,3,TRUE)</f>
        <v>392018</v>
      </c>
      <c r="B3361" s="2">
        <v>43372</v>
      </c>
      <c r="C3361" s="32"/>
      <c r="D3361" s="36">
        <f t="shared" si="672"/>
        <v>391.22794511111118</v>
      </c>
      <c r="E3361" s="28">
        <f t="shared" si="673"/>
        <v>145.03560794444454</v>
      </c>
      <c r="F3361" s="28">
        <f t="shared" si="674"/>
        <v>445.32513961111096</v>
      </c>
      <c r="G3361" s="28"/>
      <c r="H3361" s="28">
        <f t="shared" ref="H3361:R3361" si="753">AVERAGE(H3355:H3360)</f>
        <v>101.42290933333334</v>
      </c>
      <c r="I3361" s="28">
        <f t="shared" si="753"/>
        <v>24.825274190476179</v>
      </c>
      <c r="J3361" s="28">
        <f t="shared" si="753"/>
        <v>322.53056909523798</v>
      </c>
      <c r="K3361" s="28">
        <f t="shared" si="753"/>
        <v>129.53754890476191</v>
      </c>
      <c r="L3361" s="28">
        <f t="shared" si="753"/>
        <v>30.122654857142845</v>
      </c>
      <c r="M3361" s="28">
        <f t="shared" si="711"/>
        <v>239.83181480219775</v>
      </c>
      <c r="N3361" s="28">
        <f t="shared" si="753"/>
        <v>85.052794000000048</v>
      </c>
      <c r="O3361" s="28">
        <f t="shared" si="753"/>
        <v>31.141945047619036</v>
      </c>
      <c r="P3361" s="28">
        <f t="shared" si="753"/>
        <v>181.08394114285716</v>
      </c>
      <c r="Q3361" s="28">
        <f t="shared" si="749"/>
        <v>9.2223439999999997</v>
      </c>
      <c r="R3361" s="28">
        <f t="shared" si="753"/>
        <v>16.509027666666668</v>
      </c>
      <c r="S3361" s="28"/>
      <c r="T3361" s="243">
        <f t="shared" si="703"/>
        <v>-24.119540416666666</v>
      </c>
      <c r="V3361" s="24">
        <f t="shared" si="724"/>
        <v>2152.8695157069592</v>
      </c>
      <c r="X3361" s="5">
        <f t="shared" si="731"/>
        <v>77.899999999999991</v>
      </c>
      <c r="Z3361" s="20">
        <f t="shared" si="725"/>
        <v>2230.7695157069593</v>
      </c>
      <c r="AA3361" s="59">
        <f t="shared" si="712"/>
        <v>43372</v>
      </c>
      <c r="AB3361" s="36">
        <f t="shared" si="740"/>
        <v>134.59170364285706</v>
      </c>
      <c r="AC3361" s="28">
        <f t="shared" si="740"/>
        <v>319.0726849285715</v>
      </c>
      <c r="AD3361" s="28">
        <f t="shared" si="740"/>
        <v>433.96870060714309</v>
      </c>
      <c r="AE3361" s="28">
        <f t="shared" si="740"/>
        <v>572.87413932142852</v>
      </c>
      <c r="AF3361" s="28">
        <f t="shared" si="740"/>
        <v>213.72022203571419</v>
      </c>
      <c r="AG3361" s="28">
        <f t="shared" si="740"/>
        <v>0</v>
      </c>
      <c r="AH3361" s="28">
        <f t="shared" si="740"/>
        <v>141.33172853571432</v>
      </c>
      <c r="AI3361" s="28">
        <f t="shared" si="740"/>
        <v>0</v>
      </c>
      <c r="AJ3361" s="28">
        <f t="shared" si="687"/>
        <v>1.2235988249999086</v>
      </c>
      <c r="AK3361" s="28">
        <f t="shared" si="740"/>
        <v>0</v>
      </c>
      <c r="AL3361" s="28">
        <f t="shared" si="718"/>
        <v>52.630078499999975</v>
      </c>
      <c r="AM3361" s="28">
        <f t="shared" si="718"/>
        <v>192.98530203571408</v>
      </c>
      <c r="AQ3361" s="24">
        <f t="shared" si="728"/>
        <v>2062.3981584321427</v>
      </c>
      <c r="AS3361" s="47">
        <f t="shared" si="690"/>
        <v>305.55</v>
      </c>
      <c r="AU3361" s="20">
        <f t="shared" si="726"/>
        <v>2367.9481584321429</v>
      </c>
      <c r="AW3361" s="20">
        <f t="shared" si="713"/>
        <v>-137.17864272518364</v>
      </c>
    </row>
    <row r="3362" spans="1:49" x14ac:dyDescent="0.25">
      <c r="A3362" t="str">
        <f>VLOOKUP($B3362,'Cushing Balance'!$C$2:$E$500,3,TRUE)</f>
        <v>392018</v>
      </c>
      <c r="B3362" s="2">
        <v>43373</v>
      </c>
      <c r="C3362" s="32"/>
      <c r="D3362" s="36">
        <f t="shared" si="672"/>
        <v>391.22794511111118</v>
      </c>
      <c r="E3362" s="28">
        <f t="shared" si="673"/>
        <v>145.03560794444454</v>
      </c>
      <c r="F3362" s="28">
        <f t="shared" si="674"/>
        <v>445.32513961111096</v>
      </c>
      <c r="G3362" s="28"/>
      <c r="H3362" s="28">
        <f t="shared" ref="H3362:R3362" si="754">AVERAGE(H3356:H3361)</f>
        <v>101.42290933333334</v>
      </c>
      <c r="I3362" s="28">
        <f t="shared" si="754"/>
        <v>24.825274190476179</v>
      </c>
      <c r="J3362" s="28">
        <f t="shared" si="754"/>
        <v>322.53056909523798</v>
      </c>
      <c r="K3362" s="28">
        <f t="shared" si="754"/>
        <v>129.53754890476191</v>
      </c>
      <c r="L3362" s="28">
        <f t="shared" si="754"/>
        <v>30.122654857142845</v>
      </c>
      <c r="M3362" s="28">
        <f t="shared" si="711"/>
        <v>239.8318148021977</v>
      </c>
      <c r="N3362" s="28">
        <f t="shared" si="754"/>
        <v>85.052794000000048</v>
      </c>
      <c r="O3362" s="28">
        <f t="shared" si="754"/>
        <v>31.141945047619036</v>
      </c>
      <c r="P3362" s="28">
        <f t="shared" si="754"/>
        <v>181.08394114285716</v>
      </c>
      <c r="Q3362" s="28">
        <f t="shared" si="749"/>
        <v>9.2223439999999997</v>
      </c>
      <c r="R3362" s="28">
        <f t="shared" si="754"/>
        <v>16.509027666666668</v>
      </c>
      <c r="S3362" s="28"/>
      <c r="T3362" s="243">
        <f t="shared" si="703"/>
        <v>-24.119540416666666</v>
      </c>
      <c r="V3362" s="24">
        <f t="shared" si="724"/>
        <v>2152.8695157069592</v>
      </c>
      <c r="X3362" s="5">
        <f t="shared" si="731"/>
        <v>77.899999999999991</v>
      </c>
      <c r="Z3362" s="20">
        <f t="shared" si="725"/>
        <v>2230.7695157069593</v>
      </c>
      <c r="AA3362" s="59">
        <f t="shared" si="712"/>
        <v>43373</v>
      </c>
      <c r="AB3362" s="36">
        <f t="shared" si="740"/>
        <v>134.59170364285706</v>
      </c>
      <c r="AC3362" s="28">
        <f t="shared" si="740"/>
        <v>319.0726849285715</v>
      </c>
      <c r="AD3362" s="28">
        <f t="shared" si="740"/>
        <v>433.96870060714309</v>
      </c>
      <c r="AE3362" s="28">
        <f t="shared" si="740"/>
        <v>572.87413932142852</v>
      </c>
      <c r="AF3362" s="28">
        <f t="shared" si="740"/>
        <v>213.72022203571419</v>
      </c>
      <c r="AG3362" s="28">
        <f t="shared" si="740"/>
        <v>0</v>
      </c>
      <c r="AH3362" s="28">
        <f t="shared" si="740"/>
        <v>141.33172853571432</v>
      </c>
      <c r="AI3362" s="28">
        <f t="shared" si="740"/>
        <v>0</v>
      </c>
      <c r="AJ3362" s="28">
        <f t="shared" si="687"/>
        <v>1.2235988249999084</v>
      </c>
      <c r="AK3362" s="28">
        <f t="shared" si="740"/>
        <v>0</v>
      </c>
      <c r="AL3362" s="28">
        <f t="shared" si="718"/>
        <v>52.630078499999975</v>
      </c>
      <c r="AM3362" s="28">
        <f t="shared" si="718"/>
        <v>192.98530203571408</v>
      </c>
      <c r="AQ3362" s="24">
        <f t="shared" si="728"/>
        <v>2062.3981584321427</v>
      </c>
      <c r="AS3362" s="47">
        <f t="shared" si="690"/>
        <v>305.55</v>
      </c>
      <c r="AU3362" s="20">
        <f t="shared" si="726"/>
        <v>2367.9481584321429</v>
      </c>
      <c r="AW3362" s="20">
        <f t="shared" si="713"/>
        <v>-137.17864272518364</v>
      </c>
    </row>
    <row r="3363" spans="1:49" x14ac:dyDescent="0.25">
      <c r="A3363" t="str">
        <f>VLOOKUP($B3363,'Cushing Balance'!$C$2:$E$500,3,TRUE)</f>
        <v>392018</v>
      </c>
      <c r="B3363" s="2">
        <v>43374</v>
      </c>
      <c r="C3363" s="32"/>
      <c r="D3363" s="36">
        <f t="shared" si="672"/>
        <v>391.22794511111118</v>
      </c>
      <c r="E3363" s="28">
        <f t="shared" si="673"/>
        <v>145.03560794444454</v>
      </c>
      <c r="F3363" s="28">
        <f t="shared" si="674"/>
        <v>445.32513961111096</v>
      </c>
      <c r="G3363" s="28"/>
      <c r="H3363" s="28">
        <f t="shared" ref="H3363:R3363" si="755">AVERAGE(H3357:H3362)</f>
        <v>101.42290933333334</v>
      </c>
      <c r="I3363" s="28">
        <f t="shared" si="755"/>
        <v>24.825274190476179</v>
      </c>
      <c r="J3363" s="28">
        <f t="shared" si="755"/>
        <v>322.53056909523798</v>
      </c>
      <c r="K3363" s="28">
        <f t="shared" si="755"/>
        <v>129.53754890476191</v>
      </c>
      <c r="L3363" s="28">
        <f t="shared" si="755"/>
        <v>30.122654857142845</v>
      </c>
      <c r="M3363" s="28">
        <f t="shared" si="711"/>
        <v>239.8318148021977</v>
      </c>
      <c r="N3363" s="28">
        <f t="shared" si="755"/>
        <v>85.052794000000048</v>
      </c>
      <c r="O3363" s="28">
        <f t="shared" si="755"/>
        <v>31.141945047619036</v>
      </c>
      <c r="P3363" s="28">
        <f t="shared" si="755"/>
        <v>181.08394114285716</v>
      </c>
      <c r="Q3363" s="28">
        <f t="shared" si="749"/>
        <v>9.2223439999999997</v>
      </c>
      <c r="R3363" s="28">
        <f t="shared" si="755"/>
        <v>16.509027666666668</v>
      </c>
      <c r="S3363" s="28"/>
      <c r="T3363" s="243">
        <f t="shared" si="703"/>
        <v>-24.119540416666666</v>
      </c>
      <c r="V3363" s="24">
        <f t="shared" si="724"/>
        <v>2152.8695157069592</v>
      </c>
      <c r="X3363" s="5">
        <f t="shared" si="731"/>
        <v>77.899999999999991</v>
      </c>
      <c r="Z3363" s="20">
        <f t="shared" si="725"/>
        <v>2230.7695157069593</v>
      </c>
      <c r="AA3363" s="59">
        <f t="shared" si="712"/>
        <v>43374</v>
      </c>
      <c r="AB3363" s="36">
        <f t="shared" si="740"/>
        <v>134.59170364285706</v>
      </c>
      <c r="AC3363" s="28">
        <f t="shared" si="740"/>
        <v>319.0726849285715</v>
      </c>
      <c r="AD3363" s="28">
        <f t="shared" si="740"/>
        <v>433.96870060714309</v>
      </c>
      <c r="AE3363" s="28">
        <f t="shared" si="740"/>
        <v>572.87413932142852</v>
      </c>
      <c r="AF3363" s="28">
        <f t="shared" si="740"/>
        <v>213.72022203571419</v>
      </c>
      <c r="AG3363" s="28">
        <f t="shared" si="740"/>
        <v>0</v>
      </c>
      <c r="AH3363" s="28">
        <f t="shared" si="740"/>
        <v>141.33172853571432</v>
      </c>
      <c r="AI3363" s="28">
        <f t="shared" si="740"/>
        <v>0</v>
      </c>
      <c r="AJ3363" s="28">
        <f t="shared" si="687"/>
        <v>1.2235988249999279</v>
      </c>
      <c r="AK3363" s="28">
        <f t="shared" si="740"/>
        <v>0</v>
      </c>
      <c r="AL3363" s="28">
        <f t="shared" si="718"/>
        <v>52.630078499999975</v>
      </c>
      <c r="AM3363" s="28">
        <f t="shared" si="718"/>
        <v>192.98530203571408</v>
      </c>
      <c r="AQ3363" s="24">
        <f t="shared" si="728"/>
        <v>2062.3981584321427</v>
      </c>
      <c r="AS3363" s="47">
        <f t="shared" si="690"/>
        <v>305.55</v>
      </c>
      <c r="AU3363" s="20">
        <f t="shared" si="726"/>
        <v>2367.9481584321429</v>
      </c>
      <c r="AW3363" s="20">
        <f t="shared" si="713"/>
        <v>-137.17864272518364</v>
      </c>
    </row>
    <row r="3364" spans="1:49" x14ac:dyDescent="0.25">
      <c r="A3364" t="str">
        <f>VLOOKUP($B3364,'Cushing Balance'!$C$2:$E$500,3,TRUE)</f>
        <v>392018</v>
      </c>
      <c r="B3364" s="2">
        <v>43375</v>
      </c>
      <c r="C3364" s="32"/>
      <c r="D3364" s="36">
        <f t="shared" ref="D3364:D3427" si="756">AVERAGE(D3356:D3363)</f>
        <v>391.22794511111118</v>
      </c>
      <c r="E3364" s="28">
        <f t="shared" ref="E3364:E3427" si="757">AVERAGE(E3356:E3363)</f>
        <v>145.03560794444454</v>
      </c>
      <c r="F3364" s="28">
        <f t="shared" ref="F3364:F3427" si="758">AVERAGE(F3356:F3363)</f>
        <v>445.32513961111096</v>
      </c>
      <c r="G3364" s="28"/>
      <c r="H3364" s="28">
        <f t="shared" ref="H3364:R3364" si="759">AVERAGE(H3358:H3363)</f>
        <v>101.42290933333334</v>
      </c>
      <c r="I3364" s="28">
        <f t="shared" si="759"/>
        <v>24.825274190476179</v>
      </c>
      <c r="J3364" s="28">
        <f t="shared" si="759"/>
        <v>322.53056909523798</v>
      </c>
      <c r="K3364" s="28">
        <f t="shared" si="759"/>
        <v>129.53754890476191</v>
      </c>
      <c r="L3364" s="28">
        <f t="shared" si="759"/>
        <v>30.122654857142845</v>
      </c>
      <c r="M3364" s="28">
        <f t="shared" si="711"/>
        <v>239.83181480219775</v>
      </c>
      <c r="N3364" s="28">
        <f t="shared" si="759"/>
        <v>85.052794000000048</v>
      </c>
      <c r="O3364" s="28">
        <f t="shared" si="759"/>
        <v>31.141945047619036</v>
      </c>
      <c r="P3364" s="28">
        <f t="shared" si="759"/>
        <v>181.08394114285716</v>
      </c>
      <c r="Q3364" s="28">
        <f t="shared" si="749"/>
        <v>9.2223439999999997</v>
      </c>
      <c r="R3364" s="28">
        <f t="shared" si="759"/>
        <v>16.509027666666668</v>
      </c>
      <c r="S3364" s="28"/>
      <c r="T3364" s="243">
        <f t="shared" si="703"/>
        <v>-24.119540416666666</v>
      </c>
      <c r="V3364" s="24">
        <f t="shared" si="724"/>
        <v>2152.8695157069592</v>
      </c>
      <c r="X3364" s="5">
        <f t="shared" si="731"/>
        <v>77.899999999999991</v>
      </c>
      <c r="Z3364" s="20">
        <f t="shared" si="725"/>
        <v>2230.7695157069593</v>
      </c>
      <c r="AA3364" s="59">
        <f t="shared" si="712"/>
        <v>43375</v>
      </c>
      <c r="AB3364" s="36">
        <f t="shared" si="740"/>
        <v>134.59170364285706</v>
      </c>
      <c r="AC3364" s="28">
        <f t="shared" si="740"/>
        <v>319.0726849285715</v>
      </c>
      <c r="AD3364" s="28">
        <f t="shared" si="740"/>
        <v>433.96870060714309</v>
      </c>
      <c r="AE3364" s="28">
        <f t="shared" si="740"/>
        <v>572.87413932142852</v>
      </c>
      <c r="AF3364" s="28">
        <f t="shared" si="740"/>
        <v>213.72022203571419</v>
      </c>
      <c r="AG3364" s="28">
        <f t="shared" si="740"/>
        <v>0</v>
      </c>
      <c r="AH3364" s="28">
        <f t="shared" si="740"/>
        <v>141.33172853571432</v>
      </c>
      <c r="AI3364" s="28">
        <f t="shared" si="740"/>
        <v>0</v>
      </c>
      <c r="AJ3364" s="28">
        <f t="shared" si="687"/>
        <v>1.2235988249999583</v>
      </c>
      <c r="AK3364" s="28">
        <f t="shared" si="740"/>
        <v>0</v>
      </c>
      <c r="AL3364" s="28">
        <f t="shared" si="718"/>
        <v>52.630078499999975</v>
      </c>
      <c r="AM3364" s="28">
        <f t="shared" si="718"/>
        <v>192.98530203571408</v>
      </c>
      <c r="AQ3364" s="24">
        <f t="shared" si="728"/>
        <v>2062.3981584321427</v>
      </c>
      <c r="AS3364" s="47">
        <f t="shared" si="690"/>
        <v>305.55</v>
      </c>
      <c r="AU3364" s="20">
        <f t="shared" si="726"/>
        <v>2367.9481584321429</v>
      </c>
      <c r="AW3364" s="20">
        <f t="shared" si="713"/>
        <v>-137.17864272518364</v>
      </c>
    </row>
    <row r="3365" spans="1:49" x14ac:dyDescent="0.25">
      <c r="A3365" t="str">
        <f>VLOOKUP($B3365,'Cushing Balance'!$C$2:$E$500,3,TRUE)</f>
        <v>392018</v>
      </c>
      <c r="B3365" s="2">
        <v>43376</v>
      </c>
      <c r="C3365" s="32"/>
      <c r="D3365" s="36">
        <f t="shared" si="756"/>
        <v>391.22794511111118</v>
      </c>
      <c r="E3365" s="28">
        <f t="shared" si="757"/>
        <v>145.03560794444454</v>
      </c>
      <c r="F3365" s="28">
        <f t="shared" si="758"/>
        <v>445.32513961111096</v>
      </c>
      <c r="G3365" s="28"/>
      <c r="H3365" s="28">
        <f t="shared" ref="H3365:R3365" si="760">AVERAGE(H3359:H3364)</f>
        <v>101.42290933333334</v>
      </c>
      <c r="I3365" s="28">
        <f t="shared" si="760"/>
        <v>24.825274190476179</v>
      </c>
      <c r="J3365" s="28">
        <f t="shared" si="760"/>
        <v>322.53056909523798</v>
      </c>
      <c r="K3365" s="28">
        <f t="shared" si="760"/>
        <v>129.53754890476191</v>
      </c>
      <c r="L3365" s="28">
        <f t="shared" si="760"/>
        <v>30.122654857142845</v>
      </c>
      <c r="M3365" s="28">
        <f t="shared" si="711"/>
        <v>239.83181480219778</v>
      </c>
      <c r="N3365" s="28">
        <f t="shared" si="760"/>
        <v>85.052794000000048</v>
      </c>
      <c r="O3365" s="28">
        <f t="shared" si="760"/>
        <v>31.141945047619036</v>
      </c>
      <c r="P3365" s="28">
        <f t="shared" si="760"/>
        <v>181.08394114285716</v>
      </c>
      <c r="Q3365" s="28">
        <f t="shared" si="749"/>
        <v>9.2223439999999997</v>
      </c>
      <c r="R3365" s="28">
        <f t="shared" si="760"/>
        <v>16.509027666666668</v>
      </c>
      <c r="S3365" s="28"/>
      <c r="T3365" s="243">
        <f t="shared" si="703"/>
        <v>-24.119540416666666</v>
      </c>
      <c r="V3365" s="24">
        <f t="shared" si="724"/>
        <v>2152.8695157069592</v>
      </c>
      <c r="X3365" s="5">
        <f t="shared" si="731"/>
        <v>77.899999999999991</v>
      </c>
      <c r="Z3365" s="20">
        <f t="shared" si="725"/>
        <v>2230.7695157069593</v>
      </c>
      <c r="AA3365" s="59">
        <f t="shared" si="712"/>
        <v>43376</v>
      </c>
      <c r="AB3365" s="36">
        <f t="shared" ref="AB3365:AK3380" si="761">AVERAGE(AB3358:AB3364)</f>
        <v>134.59170364285706</v>
      </c>
      <c r="AC3365" s="28">
        <f t="shared" si="761"/>
        <v>319.0726849285715</v>
      </c>
      <c r="AD3365" s="28">
        <f t="shared" si="761"/>
        <v>433.96870060714309</v>
      </c>
      <c r="AE3365" s="28">
        <f t="shared" si="761"/>
        <v>572.87413932142852</v>
      </c>
      <c r="AF3365" s="28">
        <f t="shared" si="761"/>
        <v>213.72022203571419</v>
      </c>
      <c r="AG3365" s="28">
        <f t="shared" si="761"/>
        <v>0</v>
      </c>
      <c r="AH3365" s="28">
        <f t="shared" si="761"/>
        <v>141.33172853571432</v>
      </c>
      <c r="AI3365" s="28">
        <f t="shared" si="761"/>
        <v>0</v>
      </c>
      <c r="AJ3365" s="28">
        <f t="shared" si="687"/>
        <v>1.2235988249999905</v>
      </c>
      <c r="AK3365" s="28">
        <f t="shared" si="761"/>
        <v>0</v>
      </c>
      <c r="AL3365" s="28">
        <f t="shared" si="718"/>
        <v>52.630078499999975</v>
      </c>
      <c r="AM3365" s="28">
        <f t="shared" si="718"/>
        <v>192.98530203571408</v>
      </c>
      <c r="AQ3365" s="24">
        <f t="shared" si="728"/>
        <v>2062.3981584321427</v>
      </c>
      <c r="AS3365" s="47">
        <f t="shared" si="690"/>
        <v>305.55</v>
      </c>
      <c r="AU3365" s="20">
        <f t="shared" si="726"/>
        <v>2367.9481584321429</v>
      </c>
      <c r="AW3365" s="20">
        <f t="shared" si="713"/>
        <v>-137.17864272518364</v>
      </c>
    </row>
    <row r="3366" spans="1:49" x14ac:dyDescent="0.25">
      <c r="A3366" t="str">
        <f>VLOOKUP($B3366,'Cushing Balance'!$C$2:$E$500,3,TRUE)</f>
        <v>392018</v>
      </c>
      <c r="B3366" s="2">
        <v>43377</v>
      </c>
      <c r="C3366" s="32"/>
      <c r="D3366" s="36">
        <f t="shared" si="756"/>
        <v>391.22794511111118</v>
      </c>
      <c r="E3366" s="28">
        <f t="shared" si="757"/>
        <v>145.03560794444454</v>
      </c>
      <c r="F3366" s="28">
        <f t="shared" si="758"/>
        <v>445.32513961111096</v>
      </c>
      <c r="G3366" s="28"/>
      <c r="H3366" s="28">
        <f t="shared" ref="H3366:R3366" si="762">AVERAGE(H3360:H3365)</f>
        <v>101.42290933333334</v>
      </c>
      <c r="I3366" s="28">
        <f t="shared" si="762"/>
        <v>24.825274190476179</v>
      </c>
      <c r="J3366" s="28">
        <f t="shared" si="762"/>
        <v>322.53056909523798</v>
      </c>
      <c r="K3366" s="28">
        <f t="shared" si="762"/>
        <v>129.53754890476191</v>
      </c>
      <c r="L3366" s="28">
        <f t="shared" si="762"/>
        <v>30.122654857142845</v>
      </c>
      <c r="M3366" s="28">
        <f t="shared" si="711"/>
        <v>239.83181480219778</v>
      </c>
      <c r="N3366" s="28">
        <f t="shared" si="762"/>
        <v>85.052794000000048</v>
      </c>
      <c r="O3366" s="28">
        <f t="shared" si="762"/>
        <v>31.141945047619036</v>
      </c>
      <c r="P3366" s="28">
        <f t="shared" si="762"/>
        <v>181.08394114285716</v>
      </c>
      <c r="Q3366" s="28">
        <f t="shared" si="749"/>
        <v>9.2223439999999997</v>
      </c>
      <c r="R3366" s="28">
        <f t="shared" si="762"/>
        <v>16.509027666666668</v>
      </c>
      <c r="S3366" s="28"/>
      <c r="T3366" s="243">
        <f t="shared" si="703"/>
        <v>-24.119540416666666</v>
      </c>
      <c r="V3366" s="24">
        <f t="shared" si="724"/>
        <v>2152.8695157069592</v>
      </c>
      <c r="X3366" s="5">
        <f t="shared" si="731"/>
        <v>77.899999999999991</v>
      </c>
      <c r="Z3366" s="20">
        <f t="shared" si="725"/>
        <v>2230.7695157069593</v>
      </c>
      <c r="AA3366" s="59">
        <f t="shared" si="712"/>
        <v>43377</v>
      </c>
      <c r="AB3366" s="36">
        <f t="shared" si="761"/>
        <v>134.59170364285706</v>
      </c>
      <c r="AC3366" s="28">
        <f t="shared" si="761"/>
        <v>319.0726849285715</v>
      </c>
      <c r="AD3366" s="28">
        <f t="shared" si="761"/>
        <v>433.96870060714309</v>
      </c>
      <c r="AE3366" s="28">
        <f t="shared" si="761"/>
        <v>572.87413932142852</v>
      </c>
      <c r="AF3366" s="28">
        <f t="shared" si="761"/>
        <v>213.72022203571419</v>
      </c>
      <c r="AG3366" s="28">
        <f t="shared" si="761"/>
        <v>0</v>
      </c>
      <c r="AH3366" s="28">
        <f t="shared" si="761"/>
        <v>141.33172853571432</v>
      </c>
      <c r="AI3366" s="28">
        <f t="shared" si="761"/>
        <v>0</v>
      </c>
      <c r="AJ3366" s="28">
        <f t="shared" si="687"/>
        <v>1.2235988250000172</v>
      </c>
      <c r="AK3366" s="28">
        <f t="shared" si="761"/>
        <v>0</v>
      </c>
      <c r="AL3366" s="28">
        <f t="shared" si="718"/>
        <v>52.630078499999975</v>
      </c>
      <c r="AM3366" s="28">
        <f t="shared" si="718"/>
        <v>192.98530203571408</v>
      </c>
      <c r="AQ3366" s="24">
        <f t="shared" si="728"/>
        <v>2062.3981584321427</v>
      </c>
      <c r="AS3366" s="47">
        <f t="shared" si="690"/>
        <v>305.55</v>
      </c>
      <c r="AU3366" s="20">
        <f t="shared" si="726"/>
        <v>2367.9481584321429</v>
      </c>
      <c r="AW3366" s="20">
        <f t="shared" si="713"/>
        <v>-137.17864272518364</v>
      </c>
    </row>
    <row r="3367" spans="1:49" x14ac:dyDescent="0.25">
      <c r="A3367" t="str">
        <f>VLOOKUP($B3367,'Cushing Balance'!$C$2:$E$500,3,TRUE)</f>
        <v>392018</v>
      </c>
      <c r="B3367" s="2">
        <v>43378</v>
      </c>
      <c r="C3367" s="32"/>
      <c r="D3367" s="36">
        <f t="shared" si="756"/>
        <v>391.22794511111118</v>
      </c>
      <c r="E3367" s="28">
        <f t="shared" si="757"/>
        <v>145.03560794444454</v>
      </c>
      <c r="F3367" s="28">
        <f t="shared" si="758"/>
        <v>445.32513961111096</v>
      </c>
      <c r="G3367" s="28"/>
      <c r="H3367" s="28">
        <f t="shared" ref="H3367:R3367" si="763">AVERAGE(H3361:H3366)</f>
        <v>101.42290933333334</v>
      </c>
      <c r="I3367" s="28">
        <f t="shared" si="763"/>
        <v>24.825274190476179</v>
      </c>
      <c r="J3367" s="28">
        <f t="shared" si="763"/>
        <v>322.53056909523798</v>
      </c>
      <c r="K3367" s="28">
        <f t="shared" si="763"/>
        <v>129.53754890476191</v>
      </c>
      <c r="L3367" s="28">
        <f t="shared" si="763"/>
        <v>30.122654857142845</v>
      </c>
      <c r="M3367" s="28">
        <f t="shared" si="711"/>
        <v>239.83181480219778</v>
      </c>
      <c r="N3367" s="28">
        <f t="shared" si="763"/>
        <v>85.052794000000048</v>
      </c>
      <c r="O3367" s="28">
        <f t="shared" si="763"/>
        <v>31.141945047619036</v>
      </c>
      <c r="P3367" s="28">
        <f t="shared" si="763"/>
        <v>181.08394114285716</v>
      </c>
      <c r="Q3367" s="28">
        <f t="shared" si="749"/>
        <v>9.2223439999999997</v>
      </c>
      <c r="R3367" s="28">
        <f t="shared" si="763"/>
        <v>16.509027666666668</v>
      </c>
      <c r="S3367" s="28"/>
      <c r="T3367" s="243">
        <f t="shared" si="703"/>
        <v>-24.119540416666666</v>
      </c>
      <c r="V3367" s="24">
        <f t="shared" si="724"/>
        <v>2152.8695157069592</v>
      </c>
      <c r="X3367" s="5">
        <f t="shared" si="731"/>
        <v>77.899999999999991</v>
      </c>
      <c r="Z3367" s="20">
        <f t="shared" si="725"/>
        <v>2230.7695157069593</v>
      </c>
      <c r="AA3367" s="59">
        <f t="shared" si="712"/>
        <v>43378</v>
      </c>
      <c r="AB3367" s="36">
        <f t="shared" si="761"/>
        <v>134.59170364285706</v>
      </c>
      <c r="AC3367" s="28">
        <f t="shared" si="761"/>
        <v>319.0726849285715</v>
      </c>
      <c r="AD3367" s="28">
        <f t="shared" si="761"/>
        <v>433.96870060714309</v>
      </c>
      <c r="AE3367" s="28">
        <f t="shared" si="761"/>
        <v>572.87413932142852</v>
      </c>
      <c r="AF3367" s="28">
        <f t="shared" si="761"/>
        <v>213.72022203571419</v>
      </c>
      <c r="AG3367" s="28">
        <f t="shared" si="761"/>
        <v>0</v>
      </c>
      <c r="AH3367" s="28">
        <f t="shared" si="761"/>
        <v>141.33172853571432</v>
      </c>
      <c r="AI3367" s="28">
        <f t="shared" si="761"/>
        <v>0</v>
      </c>
      <c r="AJ3367" s="28">
        <f t="shared" si="687"/>
        <v>1.2235988250000343</v>
      </c>
      <c r="AK3367" s="28">
        <f t="shared" si="761"/>
        <v>0</v>
      </c>
      <c r="AL3367" s="28">
        <f t="shared" si="718"/>
        <v>52.630078499999975</v>
      </c>
      <c r="AM3367" s="28">
        <f t="shared" si="718"/>
        <v>192.98530203571408</v>
      </c>
      <c r="AQ3367" s="24">
        <f t="shared" si="728"/>
        <v>2062.3981584321427</v>
      </c>
      <c r="AS3367" s="47">
        <f t="shared" si="690"/>
        <v>305.55</v>
      </c>
      <c r="AU3367" s="20">
        <f t="shared" si="726"/>
        <v>2367.9481584321429</v>
      </c>
      <c r="AW3367" s="20">
        <f t="shared" si="713"/>
        <v>-137.17864272518364</v>
      </c>
    </row>
    <row r="3368" spans="1:49" x14ac:dyDescent="0.25">
      <c r="A3368" t="str">
        <f>VLOOKUP($B3368,'Cushing Balance'!$C$2:$E$500,3,TRUE)</f>
        <v>402018</v>
      </c>
      <c r="B3368" s="2">
        <v>43379</v>
      </c>
      <c r="C3368" s="32"/>
      <c r="D3368" s="36">
        <f t="shared" si="756"/>
        <v>391.22794511111118</v>
      </c>
      <c r="E3368" s="28">
        <f t="shared" si="757"/>
        <v>145.03560794444454</v>
      </c>
      <c r="F3368" s="28">
        <f t="shared" si="758"/>
        <v>445.32513961111096</v>
      </c>
      <c r="G3368" s="28"/>
      <c r="H3368" s="28">
        <f t="shared" ref="H3368:R3368" si="764">AVERAGE(H3362:H3367)</f>
        <v>101.42290933333334</v>
      </c>
      <c r="I3368" s="28">
        <f t="shared" si="764"/>
        <v>24.825274190476179</v>
      </c>
      <c r="J3368" s="28">
        <f t="shared" si="764"/>
        <v>322.53056909523798</v>
      </c>
      <c r="K3368" s="28">
        <f t="shared" si="764"/>
        <v>129.53754890476191</v>
      </c>
      <c r="L3368" s="28">
        <f t="shared" si="764"/>
        <v>30.122654857142845</v>
      </c>
      <c r="M3368" s="28">
        <f t="shared" si="711"/>
        <v>239.83181480219775</v>
      </c>
      <c r="N3368" s="28">
        <f t="shared" si="764"/>
        <v>85.052794000000048</v>
      </c>
      <c r="O3368" s="28">
        <f t="shared" si="764"/>
        <v>31.141945047619036</v>
      </c>
      <c r="P3368" s="28">
        <f t="shared" si="764"/>
        <v>181.08394114285716</v>
      </c>
      <c r="Q3368" s="28">
        <f t="shared" si="749"/>
        <v>9.2223439999999997</v>
      </c>
      <c r="R3368" s="28">
        <f t="shared" si="764"/>
        <v>16.509027666666668</v>
      </c>
      <c r="S3368" s="28"/>
      <c r="T3368" s="243">
        <f t="shared" si="703"/>
        <v>-24.119540416666666</v>
      </c>
      <c r="V3368" s="24">
        <f t="shared" si="724"/>
        <v>2152.8695157069592</v>
      </c>
      <c r="X3368" s="5">
        <f t="shared" si="731"/>
        <v>77.899999999999991</v>
      </c>
      <c r="Z3368" s="20">
        <f t="shared" si="725"/>
        <v>2230.7695157069593</v>
      </c>
      <c r="AA3368" s="59">
        <f t="shared" si="712"/>
        <v>43379</v>
      </c>
      <c r="AB3368" s="36">
        <f t="shared" si="761"/>
        <v>134.59170364285706</v>
      </c>
      <c r="AC3368" s="28">
        <f t="shared" si="761"/>
        <v>319.0726849285715</v>
      </c>
      <c r="AD3368" s="28">
        <f t="shared" si="761"/>
        <v>433.96870060714309</v>
      </c>
      <c r="AE3368" s="28">
        <f t="shared" si="761"/>
        <v>572.87413932142852</v>
      </c>
      <c r="AF3368" s="28">
        <f t="shared" si="761"/>
        <v>213.72022203571419</v>
      </c>
      <c r="AG3368" s="28">
        <f t="shared" si="761"/>
        <v>0</v>
      </c>
      <c r="AH3368" s="28">
        <f t="shared" si="761"/>
        <v>141.33172853571432</v>
      </c>
      <c r="AI3368" s="28">
        <f t="shared" si="761"/>
        <v>0</v>
      </c>
      <c r="AJ3368" s="28">
        <f t="shared" si="687"/>
        <v>1.2235988250000396</v>
      </c>
      <c r="AK3368" s="28">
        <f t="shared" si="761"/>
        <v>0</v>
      </c>
      <c r="AL3368" s="28">
        <f t="shared" si="718"/>
        <v>52.630078499999975</v>
      </c>
      <c r="AM3368" s="28">
        <f t="shared" si="718"/>
        <v>192.98530203571408</v>
      </c>
      <c r="AQ3368" s="24">
        <f t="shared" si="728"/>
        <v>2062.3981584321427</v>
      </c>
      <c r="AS3368" s="47">
        <f t="shared" si="690"/>
        <v>305.55</v>
      </c>
      <c r="AU3368" s="20">
        <f t="shared" si="726"/>
        <v>2367.9481584321429</v>
      </c>
      <c r="AW3368" s="20">
        <f t="shared" si="713"/>
        <v>-137.17864272518364</v>
      </c>
    </row>
    <row r="3369" spans="1:49" x14ac:dyDescent="0.25">
      <c r="A3369" t="str">
        <f>VLOOKUP($B3369,'Cushing Balance'!$C$2:$E$500,3,TRUE)</f>
        <v>402018</v>
      </c>
      <c r="B3369" s="2">
        <v>43380</v>
      </c>
      <c r="C3369" s="32"/>
      <c r="D3369" s="36">
        <f t="shared" si="756"/>
        <v>391.22794511111118</v>
      </c>
      <c r="E3369" s="28">
        <f t="shared" si="757"/>
        <v>145.03560794444454</v>
      </c>
      <c r="F3369" s="28">
        <f t="shared" si="758"/>
        <v>445.32513961111096</v>
      </c>
      <c r="G3369" s="28"/>
      <c r="H3369" s="28">
        <f t="shared" ref="H3369:R3369" si="765">AVERAGE(H3363:H3368)</f>
        <v>101.42290933333334</v>
      </c>
      <c r="I3369" s="28">
        <f t="shared" si="765"/>
        <v>24.825274190476179</v>
      </c>
      <c r="J3369" s="28">
        <f t="shared" si="765"/>
        <v>322.53056909523798</v>
      </c>
      <c r="K3369" s="28">
        <f t="shared" si="765"/>
        <v>129.53754890476191</v>
      </c>
      <c r="L3369" s="28">
        <f t="shared" si="765"/>
        <v>30.122654857142845</v>
      </c>
      <c r="M3369" s="28">
        <f t="shared" si="711"/>
        <v>239.83181480219775</v>
      </c>
      <c r="N3369" s="28">
        <f t="shared" si="765"/>
        <v>85.052794000000048</v>
      </c>
      <c r="O3369" s="28">
        <f t="shared" si="765"/>
        <v>31.141945047619036</v>
      </c>
      <c r="P3369" s="28">
        <f t="shared" si="765"/>
        <v>181.08394114285716</v>
      </c>
      <c r="Q3369" s="28">
        <f t="shared" si="749"/>
        <v>9.2223439999999997</v>
      </c>
      <c r="R3369" s="28">
        <f t="shared" si="765"/>
        <v>16.509027666666668</v>
      </c>
      <c r="S3369" s="28"/>
      <c r="T3369" s="243">
        <f t="shared" si="703"/>
        <v>-24.119540416666666</v>
      </c>
      <c r="V3369" s="24">
        <f t="shared" si="724"/>
        <v>2152.8695157069592</v>
      </c>
      <c r="X3369" s="5">
        <f t="shared" si="731"/>
        <v>77.899999999999991</v>
      </c>
      <c r="Z3369" s="20">
        <f t="shared" si="725"/>
        <v>2230.7695157069593</v>
      </c>
      <c r="AA3369" s="59">
        <f t="shared" si="712"/>
        <v>43380</v>
      </c>
      <c r="AB3369" s="36">
        <f t="shared" si="761"/>
        <v>134.59170364285706</v>
      </c>
      <c r="AC3369" s="28">
        <f t="shared" si="761"/>
        <v>319.0726849285715</v>
      </c>
      <c r="AD3369" s="28">
        <f t="shared" si="761"/>
        <v>433.96870060714309</v>
      </c>
      <c r="AE3369" s="28">
        <f t="shared" si="761"/>
        <v>572.87413932142852</v>
      </c>
      <c r="AF3369" s="28">
        <f t="shared" si="761"/>
        <v>213.72022203571419</v>
      </c>
      <c r="AG3369" s="28">
        <f t="shared" si="761"/>
        <v>0</v>
      </c>
      <c r="AH3369" s="28">
        <f t="shared" si="761"/>
        <v>141.33172853571432</v>
      </c>
      <c r="AI3369" s="28">
        <f t="shared" si="761"/>
        <v>0</v>
      </c>
      <c r="AJ3369" s="28">
        <f t="shared" si="687"/>
        <v>1.2235988250000354</v>
      </c>
      <c r="AK3369" s="28">
        <f t="shared" si="761"/>
        <v>0</v>
      </c>
      <c r="AL3369" s="28">
        <f t="shared" si="718"/>
        <v>52.630078499999975</v>
      </c>
      <c r="AM3369" s="28">
        <f t="shared" si="718"/>
        <v>192.98530203571408</v>
      </c>
      <c r="AQ3369" s="24">
        <f t="shared" si="728"/>
        <v>2062.3981584321427</v>
      </c>
      <c r="AS3369" s="47">
        <f t="shared" si="690"/>
        <v>305.55</v>
      </c>
      <c r="AU3369" s="20">
        <f t="shared" si="726"/>
        <v>2367.9481584321429</v>
      </c>
      <c r="AW3369" s="20">
        <f t="shared" si="713"/>
        <v>-137.17864272518364</v>
      </c>
    </row>
    <row r="3370" spans="1:49" x14ac:dyDescent="0.25">
      <c r="A3370" t="str">
        <f>VLOOKUP($B3370,'Cushing Balance'!$C$2:$E$500,3,TRUE)</f>
        <v>402018</v>
      </c>
      <c r="B3370" s="2">
        <v>43381</v>
      </c>
      <c r="C3370" s="32"/>
      <c r="D3370" s="36">
        <f t="shared" si="756"/>
        <v>391.22794511111118</v>
      </c>
      <c r="E3370" s="28">
        <f t="shared" si="757"/>
        <v>145.03560794444454</v>
      </c>
      <c r="F3370" s="28">
        <f t="shared" si="758"/>
        <v>445.32513961111096</v>
      </c>
      <c r="G3370" s="28"/>
      <c r="H3370" s="28">
        <f t="shared" ref="H3370:R3370" si="766">AVERAGE(H3364:H3369)</f>
        <v>101.42290933333334</v>
      </c>
      <c r="I3370" s="28">
        <f t="shared" si="766"/>
        <v>24.825274190476179</v>
      </c>
      <c r="J3370" s="28">
        <f t="shared" si="766"/>
        <v>322.53056909523798</v>
      </c>
      <c r="K3370" s="28">
        <f t="shared" si="766"/>
        <v>129.53754890476191</v>
      </c>
      <c r="L3370" s="28">
        <f t="shared" si="766"/>
        <v>30.122654857142845</v>
      </c>
      <c r="M3370" s="28">
        <f t="shared" si="711"/>
        <v>239.8318148021977</v>
      </c>
      <c r="N3370" s="28">
        <f t="shared" si="766"/>
        <v>85.052794000000048</v>
      </c>
      <c r="O3370" s="28">
        <f t="shared" si="766"/>
        <v>31.141945047619036</v>
      </c>
      <c r="P3370" s="28">
        <f t="shared" si="766"/>
        <v>181.08394114285716</v>
      </c>
      <c r="Q3370" s="28">
        <f t="shared" si="749"/>
        <v>9.2223439999999997</v>
      </c>
      <c r="R3370" s="28">
        <f t="shared" si="766"/>
        <v>16.509027666666668</v>
      </c>
      <c r="S3370" s="28"/>
      <c r="T3370" s="243">
        <f t="shared" si="703"/>
        <v>-24.119540416666666</v>
      </c>
      <c r="V3370" s="24">
        <f t="shared" si="724"/>
        <v>2152.8695157069592</v>
      </c>
      <c r="X3370" s="5">
        <f t="shared" si="731"/>
        <v>77.899999999999991</v>
      </c>
      <c r="Z3370" s="20">
        <f t="shared" si="725"/>
        <v>2230.7695157069593</v>
      </c>
      <c r="AA3370" s="59">
        <f t="shared" si="712"/>
        <v>43381</v>
      </c>
      <c r="AB3370" s="36">
        <f t="shared" si="761"/>
        <v>134.59170364285706</v>
      </c>
      <c r="AC3370" s="28">
        <f t="shared" si="761"/>
        <v>319.0726849285715</v>
      </c>
      <c r="AD3370" s="28">
        <f t="shared" si="761"/>
        <v>433.96870060714309</v>
      </c>
      <c r="AE3370" s="28">
        <f t="shared" si="761"/>
        <v>572.87413932142852</v>
      </c>
      <c r="AF3370" s="28">
        <f t="shared" si="761"/>
        <v>213.72022203571419</v>
      </c>
      <c r="AG3370" s="28">
        <f t="shared" si="761"/>
        <v>0</v>
      </c>
      <c r="AH3370" s="28">
        <f t="shared" si="761"/>
        <v>141.33172853571432</v>
      </c>
      <c r="AI3370" s="28">
        <f t="shared" si="761"/>
        <v>0</v>
      </c>
      <c r="AJ3370" s="28">
        <f t="shared" si="687"/>
        <v>1.2235988250000247</v>
      </c>
      <c r="AK3370" s="28">
        <f t="shared" si="761"/>
        <v>0</v>
      </c>
      <c r="AL3370" s="28">
        <f t="shared" si="718"/>
        <v>52.630078499999975</v>
      </c>
      <c r="AM3370" s="28">
        <f t="shared" si="718"/>
        <v>192.98530203571408</v>
      </c>
      <c r="AQ3370" s="24">
        <f t="shared" si="728"/>
        <v>2062.3981584321427</v>
      </c>
      <c r="AS3370" s="47">
        <f t="shared" si="690"/>
        <v>305.55</v>
      </c>
      <c r="AU3370" s="20">
        <f t="shared" si="726"/>
        <v>2367.9481584321429</v>
      </c>
      <c r="AW3370" s="20">
        <f t="shared" si="713"/>
        <v>-137.17864272518364</v>
      </c>
    </row>
    <row r="3371" spans="1:49" x14ac:dyDescent="0.25">
      <c r="A3371" t="str">
        <f>VLOOKUP($B3371,'Cushing Balance'!$C$2:$E$500,3,TRUE)</f>
        <v>402018</v>
      </c>
      <c r="B3371" s="2">
        <v>43382</v>
      </c>
      <c r="C3371" s="32"/>
      <c r="D3371" s="36">
        <f t="shared" si="756"/>
        <v>391.22794511111118</v>
      </c>
      <c r="E3371" s="28">
        <f t="shared" si="757"/>
        <v>145.03560794444454</v>
      </c>
      <c r="F3371" s="28">
        <f t="shared" si="758"/>
        <v>445.32513961111096</v>
      </c>
      <c r="G3371" s="28"/>
      <c r="H3371" s="28">
        <f t="shared" ref="H3371:R3371" si="767">AVERAGE(H3365:H3370)</f>
        <v>101.42290933333334</v>
      </c>
      <c r="I3371" s="28">
        <f t="shared" si="767"/>
        <v>24.825274190476179</v>
      </c>
      <c r="J3371" s="28">
        <f t="shared" si="767"/>
        <v>322.53056909523798</v>
      </c>
      <c r="K3371" s="28">
        <f t="shared" si="767"/>
        <v>129.53754890476191</v>
      </c>
      <c r="L3371" s="28">
        <f t="shared" si="767"/>
        <v>30.122654857142845</v>
      </c>
      <c r="M3371" s="28">
        <f t="shared" si="711"/>
        <v>239.83181480219775</v>
      </c>
      <c r="N3371" s="28">
        <f t="shared" si="767"/>
        <v>85.052794000000048</v>
      </c>
      <c r="O3371" s="28">
        <f t="shared" si="767"/>
        <v>31.141945047619036</v>
      </c>
      <c r="P3371" s="28">
        <f t="shared" si="767"/>
        <v>181.08394114285716</v>
      </c>
      <c r="Q3371" s="28">
        <f t="shared" si="749"/>
        <v>9.2223439999999997</v>
      </c>
      <c r="R3371" s="28">
        <f t="shared" si="767"/>
        <v>16.509027666666668</v>
      </c>
      <c r="S3371" s="28"/>
      <c r="T3371" s="243">
        <f t="shared" si="703"/>
        <v>-24.119540416666666</v>
      </c>
      <c r="V3371" s="24">
        <f t="shared" si="724"/>
        <v>2152.8695157069592</v>
      </c>
      <c r="X3371" s="5">
        <f t="shared" si="731"/>
        <v>77.899999999999991</v>
      </c>
      <c r="Z3371" s="20">
        <f t="shared" si="725"/>
        <v>2230.7695157069593</v>
      </c>
      <c r="AA3371" s="59">
        <f t="shared" si="712"/>
        <v>43382</v>
      </c>
      <c r="AB3371" s="36">
        <f t="shared" si="761"/>
        <v>134.59170364285706</v>
      </c>
      <c r="AC3371" s="28">
        <f t="shared" si="761"/>
        <v>319.0726849285715</v>
      </c>
      <c r="AD3371" s="28">
        <f t="shared" si="761"/>
        <v>433.96870060714309</v>
      </c>
      <c r="AE3371" s="28">
        <f t="shared" si="761"/>
        <v>572.87413932142852</v>
      </c>
      <c r="AF3371" s="28">
        <f t="shared" si="761"/>
        <v>213.72022203571419</v>
      </c>
      <c r="AG3371" s="28">
        <f t="shared" si="761"/>
        <v>0</v>
      </c>
      <c r="AH3371" s="28">
        <f t="shared" si="761"/>
        <v>141.33172853571432</v>
      </c>
      <c r="AI3371" s="28">
        <f t="shared" si="761"/>
        <v>0</v>
      </c>
      <c r="AJ3371" s="28">
        <f t="shared" si="687"/>
        <v>1.2235988250000109</v>
      </c>
      <c r="AK3371" s="28">
        <f t="shared" si="761"/>
        <v>0</v>
      </c>
      <c r="AL3371" s="28">
        <f t="shared" si="718"/>
        <v>52.630078499999975</v>
      </c>
      <c r="AM3371" s="28">
        <f t="shared" si="718"/>
        <v>192.98530203571408</v>
      </c>
      <c r="AQ3371" s="24">
        <f t="shared" si="728"/>
        <v>2062.3981584321427</v>
      </c>
      <c r="AS3371" s="47">
        <f t="shared" si="690"/>
        <v>305.55</v>
      </c>
      <c r="AU3371" s="20">
        <f t="shared" si="726"/>
        <v>2367.9481584321429</v>
      </c>
      <c r="AW3371" s="20">
        <f t="shared" si="713"/>
        <v>-137.17864272518364</v>
      </c>
    </row>
    <row r="3372" spans="1:49" x14ac:dyDescent="0.25">
      <c r="A3372" t="str">
        <f>VLOOKUP($B3372,'Cushing Balance'!$C$2:$E$500,3,TRUE)</f>
        <v>402018</v>
      </c>
      <c r="B3372" s="2">
        <v>43383</v>
      </c>
      <c r="C3372" s="32"/>
      <c r="D3372" s="36">
        <f t="shared" si="756"/>
        <v>391.22794511111118</v>
      </c>
      <c r="E3372" s="28">
        <f t="shared" si="757"/>
        <v>145.03560794444454</v>
      </c>
      <c r="F3372" s="28">
        <f t="shared" si="758"/>
        <v>445.32513961111096</v>
      </c>
      <c r="G3372" s="28"/>
      <c r="H3372" s="28">
        <f t="shared" ref="H3372:R3372" si="768">AVERAGE(H3366:H3371)</f>
        <v>101.42290933333334</v>
      </c>
      <c r="I3372" s="28">
        <f t="shared" si="768"/>
        <v>24.825274190476179</v>
      </c>
      <c r="J3372" s="28">
        <f t="shared" si="768"/>
        <v>322.53056909523798</v>
      </c>
      <c r="K3372" s="28">
        <f t="shared" si="768"/>
        <v>129.53754890476191</v>
      </c>
      <c r="L3372" s="28">
        <f t="shared" si="768"/>
        <v>30.122654857142845</v>
      </c>
      <c r="M3372" s="28">
        <f t="shared" si="711"/>
        <v>239.8318148021977</v>
      </c>
      <c r="N3372" s="28">
        <f t="shared" si="768"/>
        <v>85.052794000000048</v>
      </c>
      <c r="O3372" s="28">
        <f t="shared" si="768"/>
        <v>31.141945047619036</v>
      </c>
      <c r="P3372" s="28">
        <f t="shared" si="768"/>
        <v>181.08394114285716</v>
      </c>
      <c r="Q3372" s="28">
        <f t="shared" si="749"/>
        <v>9.2223439999999997</v>
      </c>
      <c r="R3372" s="28">
        <f t="shared" si="768"/>
        <v>16.509027666666668</v>
      </c>
      <c r="S3372" s="28"/>
      <c r="T3372" s="243">
        <f t="shared" si="703"/>
        <v>-24.119540416666666</v>
      </c>
      <c r="V3372" s="24">
        <f t="shared" si="724"/>
        <v>2152.8695157069592</v>
      </c>
      <c r="X3372" s="5">
        <f t="shared" si="731"/>
        <v>77.899999999999991</v>
      </c>
      <c r="Z3372" s="20">
        <f t="shared" si="725"/>
        <v>2230.7695157069593</v>
      </c>
      <c r="AA3372" s="59">
        <f t="shared" si="712"/>
        <v>43383</v>
      </c>
      <c r="AB3372" s="36">
        <f t="shared" si="761"/>
        <v>134.59170364285706</v>
      </c>
      <c r="AC3372" s="28">
        <f t="shared" si="761"/>
        <v>319.0726849285715</v>
      </c>
      <c r="AD3372" s="28">
        <f t="shared" si="761"/>
        <v>433.96870060714309</v>
      </c>
      <c r="AE3372" s="28">
        <f t="shared" si="761"/>
        <v>572.87413932142852</v>
      </c>
      <c r="AF3372" s="28">
        <f t="shared" si="761"/>
        <v>213.72022203571419</v>
      </c>
      <c r="AG3372" s="28">
        <f t="shared" si="761"/>
        <v>0</v>
      </c>
      <c r="AH3372" s="28">
        <f t="shared" si="761"/>
        <v>141.33172853571432</v>
      </c>
      <c r="AI3372" s="28">
        <f t="shared" si="761"/>
        <v>0</v>
      </c>
      <c r="AJ3372" s="28">
        <f t="shared" si="687"/>
        <v>1.2235988249999983</v>
      </c>
      <c r="AK3372" s="28">
        <f t="shared" si="761"/>
        <v>0</v>
      </c>
      <c r="AL3372" s="28">
        <f t="shared" si="718"/>
        <v>52.630078499999975</v>
      </c>
      <c r="AM3372" s="28">
        <f t="shared" si="718"/>
        <v>192.98530203571408</v>
      </c>
      <c r="AQ3372" s="24">
        <f t="shared" si="728"/>
        <v>2062.3981584321427</v>
      </c>
      <c r="AS3372" s="47">
        <f t="shared" si="690"/>
        <v>305.55</v>
      </c>
      <c r="AU3372" s="20">
        <f t="shared" si="726"/>
        <v>2367.9481584321429</v>
      </c>
      <c r="AW3372" s="20">
        <f t="shared" si="713"/>
        <v>-137.17864272518364</v>
      </c>
    </row>
    <row r="3373" spans="1:49" x14ac:dyDescent="0.25">
      <c r="A3373" t="str">
        <f>VLOOKUP($B3373,'Cushing Balance'!$C$2:$E$500,3,TRUE)</f>
        <v>402018</v>
      </c>
      <c r="B3373" s="2">
        <v>43384</v>
      </c>
      <c r="C3373" s="32"/>
      <c r="D3373" s="36">
        <f t="shared" si="756"/>
        <v>391.22794511111118</v>
      </c>
      <c r="E3373" s="28">
        <f t="shared" si="757"/>
        <v>145.03560794444454</v>
      </c>
      <c r="F3373" s="28">
        <f t="shared" si="758"/>
        <v>445.32513961111096</v>
      </c>
      <c r="G3373" s="28"/>
      <c r="H3373" s="28">
        <f t="shared" ref="H3373:R3373" si="769">AVERAGE(H3367:H3372)</f>
        <v>101.42290933333334</v>
      </c>
      <c r="I3373" s="28">
        <f t="shared" si="769"/>
        <v>24.825274190476179</v>
      </c>
      <c r="J3373" s="28">
        <f t="shared" si="769"/>
        <v>322.53056909523798</v>
      </c>
      <c r="K3373" s="28">
        <f t="shared" si="769"/>
        <v>129.53754890476191</v>
      </c>
      <c r="L3373" s="28">
        <f t="shared" si="769"/>
        <v>30.122654857142845</v>
      </c>
      <c r="M3373" s="28">
        <f t="shared" si="711"/>
        <v>239.83181480219775</v>
      </c>
      <c r="N3373" s="28">
        <f t="shared" si="769"/>
        <v>85.052794000000048</v>
      </c>
      <c r="O3373" s="28">
        <f t="shared" si="769"/>
        <v>31.141945047619036</v>
      </c>
      <c r="P3373" s="28">
        <f t="shared" si="769"/>
        <v>181.08394114285716</v>
      </c>
      <c r="Q3373" s="28">
        <f t="shared" si="749"/>
        <v>9.2223439999999997</v>
      </c>
      <c r="R3373" s="28">
        <f t="shared" si="769"/>
        <v>16.509027666666668</v>
      </c>
      <c r="S3373" s="28"/>
      <c r="T3373" s="243">
        <f t="shared" si="703"/>
        <v>-24.119540416666666</v>
      </c>
      <c r="V3373" s="24">
        <f t="shared" si="724"/>
        <v>2152.8695157069592</v>
      </c>
      <c r="X3373" s="5">
        <f t="shared" si="731"/>
        <v>77.899999999999991</v>
      </c>
      <c r="Z3373" s="20">
        <f t="shared" si="725"/>
        <v>2230.7695157069593</v>
      </c>
      <c r="AA3373" s="59">
        <f t="shared" si="712"/>
        <v>43384</v>
      </c>
      <c r="AB3373" s="36">
        <f t="shared" si="761"/>
        <v>134.59170364285706</v>
      </c>
      <c r="AC3373" s="28">
        <f t="shared" si="761"/>
        <v>319.0726849285715</v>
      </c>
      <c r="AD3373" s="28">
        <f t="shared" si="761"/>
        <v>433.96870060714309</v>
      </c>
      <c r="AE3373" s="28">
        <f t="shared" si="761"/>
        <v>572.87413932142852</v>
      </c>
      <c r="AF3373" s="28">
        <f t="shared" si="761"/>
        <v>213.72022203571419</v>
      </c>
      <c r="AG3373" s="28">
        <f t="shared" si="761"/>
        <v>0</v>
      </c>
      <c r="AH3373" s="28">
        <f t="shared" si="761"/>
        <v>141.33172853571432</v>
      </c>
      <c r="AI3373" s="28">
        <f t="shared" si="761"/>
        <v>0</v>
      </c>
      <c r="AJ3373" s="28">
        <f t="shared" si="687"/>
        <v>1.2235988249999892</v>
      </c>
      <c r="AK3373" s="28">
        <f t="shared" si="761"/>
        <v>0</v>
      </c>
      <c r="AL3373" s="28">
        <f t="shared" si="718"/>
        <v>52.630078499999975</v>
      </c>
      <c r="AM3373" s="28">
        <f t="shared" si="718"/>
        <v>192.98530203571408</v>
      </c>
      <c r="AQ3373" s="24">
        <f t="shared" si="728"/>
        <v>2062.3981584321427</v>
      </c>
      <c r="AS3373" s="47">
        <f t="shared" si="690"/>
        <v>305.55</v>
      </c>
      <c r="AU3373" s="20">
        <f t="shared" si="726"/>
        <v>2367.9481584321429</v>
      </c>
      <c r="AW3373" s="20">
        <f t="shared" si="713"/>
        <v>-137.17864272518364</v>
      </c>
    </row>
    <row r="3374" spans="1:49" x14ac:dyDescent="0.25">
      <c r="A3374" t="str">
        <f>VLOOKUP($B3374,'Cushing Balance'!$C$2:$E$500,3,TRUE)</f>
        <v>402018</v>
      </c>
      <c r="B3374" s="2">
        <v>43385</v>
      </c>
      <c r="C3374" s="32"/>
      <c r="D3374" s="36">
        <f t="shared" si="756"/>
        <v>391.22794511111118</v>
      </c>
      <c r="E3374" s="28">
        <f t="shared" si="757"/>
        <v>145.03560794444454</v>
      </c>
      <c r="F3374" s="28">
        <f t="shared" si="758"/>
        <v>445.32513961111096</v>
      </c>
      <c r="G3374" s="28"/>
      <c r="H3374" s="28">
        <f t="shared" ref="H3374:R3374" si="770">AVERAGE(H3368:H3373)</f>
        <v>101.42290933333334</v>
      </c>
      <c r="I3374" s="28">
        <f t="shared" si="770"/>
        <v>24.825274190476179</v>
      </c>
      <c r="J3374" s="28">
        <f t="shared" si="770"/>
        <v>322.53056909523798</v>
      </c>
      <c r="K3374" s="28">
        <f t="shared" si="770"/>
        <v>129.53754890476191</v>
      </c>
      <c r="L3374" s="28">
        <f t="shared" si="770"/>
        <v>30.122654857142845</v>
      </c>
      <c r="M3374" s="28">
        <f t="shared" si="711"/>
        <v>239.8318148021977</v>
      </c>
      <c r="N3374" s="28">
        <f t="shared" si="770"/>
        <v>85.052794000000048</v>
      </c>
      <c r="O3374" s="28">
        <f t="shared" si="770"/>
        <v>31.141945047619036</v>
      </c>
      <c r="P3374" s="28">
        <f t="shared" si="770"/>
        <v>181.08394114285716</v>
      </c>
      <c r="Q3374" s="28">
        <f t="shared" si="749"/>
        <v>9.2223439999999997</v>
      </c>
      <c r="R3374" s="28">
        <f t="shared" si="770"/>
        <v>16.509027666666668</v>
      </c>
      <c r="S3374" s="28"/>
      <c r="T3374" s="243">
        <f t="shared" si="703"/>
        <v>-24.119540416666666</v>
      </c>
      <c r="V3374" s="24">
        <f t="shared" si="724"/>
        <v>2152.8695157069592</v>
      </c>
      <c r="X3374" s="5">
        <f t="shared" si="731"/>
        <v>77.899999999999991</v>
      </c>
      <c r="Z3374" s="20">
        <f t="shared" si="725"/>
        <v>2230.7695157069593</v>
      </c>
      <c r="AA3374" s="59">
        <f t="shared" si="712"/>
        <v>43385</v>
      </c>
      <c r="AB3374" s="36">
        <f t="shared" si="761"/>
        <v>134.59170364285706</v>
      </c>
      <c r="AC3374" s="28">
        <f t="shared" si="761"/>
        <v>319.0726849285715</v>
      </c>
      <c r="AD3374" s="28">
        <f t="shared" si="761"/>
        <v>433.96870060714309</v>
      </c>
      <c r="AE3374" s="28">
        <f t="shared" si="761"/>
        <v>572.87413932142852</v>
      </c>
      <c r="AF3374" s="28">
        <f t="shared" si="761"/>
        <v>213.72022203571419</v>
      </c>
      <c r="AG3374" s="28">
        <f t="shared" si="761"/>
        <v>0</v>
      </c>
      <c r="AH3374" s="28">
        <f t="shared" si="761"/>
        <v>141.33172853571432</v>
      </c>
      <c r="AI3374" s="28">
        <f t="shared" si="761"/>
        <v>0</v>
      </c>
      <c r="AJ3374" s="28">
        <f t="shared" ref="AJ3374:AJ3410" si="771">AVERAGE(AJ3359:AJ3373)</f>
        <v>1.2235988249999843</v>
      </c>
      <c r="AK3374" s="28">
        <f t="shared" si="761"/>
        <v>0</v>
      </c>
      <c r="AL3374" s="28">
        <f t="shared" si="718"/>
        <v>52.630078499999975</v>
      </c>
      <c r="AM3374" s="28">
        <f t="shared" si="718"/>
        <v>192.98530203571408</v>
      </c>
      <c r="AQ3374" s="24">
        <f t="shared" si="728"/>
        <v>2062.3981584321427</v>
      </c>
      <c r="AS3374" s="47">
        <f t="shared" si="690"/>
        <v>305.55</v>
      </c>
      <c r="AU3374" s="20">
        <f t="shared" si="726"/>
        <v>2367.9481584321429</v>
      </c>
      <c r="AW3374" s="20">
        <f t="shared" si="713"/>
        <v>-137.17864272518364</v>
      </c>
    </row>
    <row r="3375" spans="1:49" x14ac:dyDescent="0.25">
      <c r="A3375" t="str">
        <f>VLOOKUP($B3375,'Cushing Balance'!$C$2:$E$500,3,TRUE)</f>
        <v>412018</v>
      </c>
      <c r="B3375" s="2">
        <v>43386</v>
      </c>
      <c r="C3375" s="32"/>
      <c r="D3375" s="36">
        <f t="shared" si="756"/>
        <v>391.22794511111118</v>
      </c>
      <c r="E3375" s="28">
        <f t="shared" si="757"/>
        <v>145.03560794444454</v>
      </c>
      <c r="F3375" s="28">
        <f t="shared" si="758"/>
        <v>445.32513961111096</v>
      </c>
      <c r="G3375" s="28"/>
      <c r="H3375" s="28">
        <f t="shared" ref="H3375:R3375" si="772">AVERAGE(H3369:H3374)</f>
        <v>101.42290933333334</v>
      </c>
      <c r="I3375" s="28">
        <f t="shared" si="772"/>
        <v>24.825274190476179</v>
      </c>
      <c r="J3375" s="28">
        <f t="shared" si="772"/>
        <v>322.53056909523798</v>
      </c>
      <c r="K3375" s="28">
        <f t="shared" si="772"/>
        <v>129.53754890476191</v>
      </c>
      <c r="L3375" s="28">
        <f t="shared" si="772"/>
        <v>30.122654857142845</v>
      </c>
      <c r="M3375" s="28">
        <f t="shared" si="711"/>
        <v>239.8318148021977</v>
      </c>
      <c r="N3375" s="28">
        <f t="shared" si="772"/>
        <v>85.052794000000048</v>
      </c>
      <c r="O3375" s="28">
        <f t="shared" si="772"/>
        <v>31.141945047619036</v>
      </c>
      <c r="P3375" s="28">
        <f t="shared" si="772"/>
        <v>181.08394114285716</v>
      </c>
      <c r="Q3375" s="28">
        <f t="shared" si="749"/>
        <v>9.2223439999999997</v>
      </c>
      <c r="R3375" s="28">
        <f t="shared" si="772"/>
        <v>16.509027666666668</v>
      </c>
      <c r="S3375" s="28"/>
      <c r="T3375" s="243">
        <f t="shared" si="703"/>
        <v>-24.119540416666666</v>
      </c>
      <c r="V3375" s="24">
        <f t="shared" si="724"/>
        <v>2152.8695157069592</v>
      </c>
      <c r="X3375" s="5">
        <f t="shared" si="731"/>
        <v>77.899999999999991</v>
      </c>
      <c r="Z3375" s="20">
        <f t="shared" si="725"/>
        <v>2230.7695157069593</v>
      </c>
      <c r="AA3375" s="59">
        <f t="shared" si="712"/>
        <v>43386</v>
      </c>
      <c r="AB3375" s="36">
        <f t="shared" si="761"/>
        <v>134.59170364285706</v>
      </c>
      <c r="AC3375" s="28">
        <f t="shared" si="761"/>
        <v>319.0726849285715</v>
      </c>
      <c r="AD3375" s="28">
        <f t="shared" si="761"/>
        <v>433.96870060714309</v>
      </c>
      <c r="AE3375" s="28">
        <f t="shared" si="761"/>
        <v>572.87413932142852</v>
      </c>
      <c r="AF3375" s="28">
        <f t="shared" si="761"/>
        <v>213.72022203571419</v>
      </c>
      <c r="AG3375" s="28">
        <f t="shared" si="761"/>
        <v>0</v>
      </c>
      <c r="AH3375" s="28">
        <f t="shared" si="761"/>
        <v>141.33172853571432</v>
      </c>
      <c r="AI3375" s="28">
        <f t="shared" si="761"/>
        <v>0</v>
      </c>
      <c r="AJ3375" s="28">
        <f t="shared" si="771"/>
        <v>1.2235988249999843</v>
      </c>
      <c r="AK3375" s="28">
        <f t="shared" si="761"/>
        <v>0</v>
      </c>
      <c r="AL3375" s="28">
        <f t="shared" si="718"/>
        <v>52.630078499999975</v>
      </c>
      <c r="AM3375" s="28">
        <f t="shared" si="718"/>
        <v>192.98530203571408</v>
      </c>
      <c r="AQ3375" s="24">
        <f t="shared" si="728"/>
        <v>2062.3981584321427</v>
      </c>
      <c r="AS3375" s="47">
        <f t="shared" si="690"/>
        <v>305.55</v>
      </c>
      <c r="AU3375" s="20">
        <f t="shared" si="726"/>
        <v>2367.9481584321429</v>
      </c>
      <c r="AW3375" s="20">
        <f t="shared" si="713"/>
        <v>-137.17864272518364</v>
      </c>
    </row>
    <row r="3376" spans="1:49" x14ac:dyDescent="0.25">
      <c r="A3376" t="str">
        <f>VLOOKUP($B3376,'Cushing Balance'!$C$2:$E$500,3,TRUE)</f>
        <v>412018</v>
      </c>
      <c r="B3376" s="2">
        <v>43387</v>
      </c>
      <c r="C3376" s="32"/>
      <c r="D3376" s="36">
        <f t="shared" si="756"/>
        <v>391.22794511111118</v>
      </c>
      <c r="E3376" s="28">
        <f t="shared" si="757"/>
        <v>145.03560794444454</v>
      </c>
      <c r="F3376" s="28">
        <f t="shared" si="758"/>
        <v>445.32513961111096</v>
      </c>
      <c r="G3376" s="28"/>
      <c r="H3376" s="28">
        <f t="shared" ref="H3376:R3376" si="773">AVERAGE(H3370:H3375)</f>
        <v>101.42290933333334</v>
      </c>
      <c r="I3376" s="28">
        <f t="shared" si="773"/>
        <v>24.825274190476179</v>
      </c>
      <c r="J3376" s="28">
        <f t="shared" si="773"/>
        <v>322.53056909523798</v>
      </c>
      <c r="K3376" s="28">
        <f t="shared" si="773"/>
        <v>129.53754890476191</v>
      </c>
      <c r="L3376" s="28">
        <f t="shared" si="773"/>
        <v>30.122654857142845</v>
      </c>
      <c r="M3376" s="28">
        <f t="shared" si="711"/>
        <v>239.8318148021977</v>
      </c>
      <c r="N3376" s="28">
        <f t="shared" si="773"/>
        <v>85.052794000000048</v>
      </c>
      <c r="O3376" s="28">
        <f t="shared" si="773"/>
        <v>31.141945047619036</v>
      </c>
      <c r="P3376" s="28">
        <f t="shared" si="773"/>
        <v>181.08394114285716</v>
      </c>
      <c r="Q3376" s="28">
        <f t="shared" si="749"/>
        <v>9.2223439999999997</v>
      </c>
      <c r="R3376" s="28">
        <f t="shared" si="773"/>
        <v>16.509027666666668</v>
      </c>
      <c r="S3376" s="28"/>
      <c r="T3376" s="243">
        <f t="shared" si="703"/>
        <v>-24.119540416666666</v>
      </c>
      <c r="V3376" s="24">
        <f t="shared" si="724"/>
        <v>2152.8695157069592</v>
      </c>
      <c r="X3376" s="5">
        <f t="shared" si="731"/>
        <v>77.899999999999991</v>
      </c>
      <c r="Z3376" s="20">
        <f t="shared" si="725"/>
        <v>2230.7695157069593</v>
      </c>
      <c r="AA3376" s="59">
        <f t="shared" si="712"/>
        <v>43387</v>
      </c>
      <c r="AB3376" s="36">
        <f t="shared" si="761"/>
        <v>134.59170364285706</v>
      </c>
      <c r="AC3376" s="28">
        <f t="shared" si="761"/>
        <v>319.0726849285715</v>
      </c>
      <c r="AD3376" s="28">
        <f t="shared" si="761"/>
        <v>433.96870060714309</v>
      </c>
      <c r="AE3376" s="28">
        <f t="shared" si="761"/>
        <v>572.87413932142852</v>
      </c>
      <c r="AF3376" s="28">
        <f t="shared" si="761"/>
        <v>213.72022203571419</v>
      </c>
      <c r="AG3376" s="28">
        <f t="shared" si="761"/>
        <v>0</v>
      </c>
      <c r="AH3376" s="28">
        <f t="shared" si="761"/>
        <v>141.33172853571432</v>
      </c>
      <c r="AI3376" s="28">
        <f t="shared" si="761"/>
        <v>0</v>
      </c>
      <c r="AJ3376" s="28">
        <f t="shared" si="771"/>
        <v>1.2235988249999876</v>
      </c>
      <c r="AK3376" s="28">
        <f t="shared" si="761"/>
        <v>0</v>
      </c>
      <c r="AL3376" s="28">
        <f t="shared" si="718"/>
        <v>52.630078499999975</v>
      </c>
      <c r="AM3376" s="28">
        <f t="shared" si="718"/>
        <v>192.98530203571408</v>
      </c>
      <c r="AQ3376" s="24">
        <f t="shared" si="728"/>
        <v>2062.3981584321427</v>
      </c>
      <c r="AS3376" s="47">
        <f t="shared" ref="AS3376:AS3439" si="774">315*0.97</f>
        <v>305.55</v>
      </c>
      <c r="AU3376" s="20">
        <f t="shared" si="726"/>
        <v>2367.9481584321429</v>
      </c>
      <c r="AW3376" s="20">
        <f t="shared" si="713"/>
        <v>-137.17864272518364</v>
      </c>
    </row>
    <row r="3377" spans="1:49" x14ac:dyDescent="0.25">
      <c r="A3377" t="str">
        <f>VLOOKUP($B3377,'Cushing Balance'!$C$2:$E$500,3,TRUE)</f>
        <v>412018</v>
      </c>
      <c r="B3377" s="2">
        <v>43388</v>
      </c>
      <c r="C3377" s="32"/>
      <c r="D3377" s="36">
        <f t="shared" si="756"/>
        <v>391.22794511111118</v>
      </c>
      <c r="E3377" s="28">
        <f t="shared" si="757"/>
        <v>145.03560794444454</v>
      </c>
      <c r="F3377" s="28">
        <f t="shared" si="758"/>
        <v>445.32513961111096</v>
      </c>
      <c r="G3377" s="28"/>
      <c r="H3377" s="28">
        <f t="shared" ref="H3377:R3377" si="775">AVERAGE(H3371:H3376)</f>
        <v>101.42290933333334</v>
      </c>
      <c r="I3377" s="28">
        <f t="shared" si="775"/>
        <v>24.825274190476179</v>
      </c>
      <c r="J3377" s="28">
        <f t="shared" si="775"/>
        <v>322.53056909523798</v>
      </c>
      <c r="K3377" s="28">
        <f t="shared" si="775"/>
        <v>129.53754890476191</v>
      </c>
      <c r="L3377" s="28">
        <f t="shared" si="775"/>
        <v>30.122654857142845</v>
      </c>
      <c r="M3377" s="28">
        <f t="shared" si="711"/>
        <v>239.83181480219767</v>
      </c>
      <c r="N3377" s="28">
        <f t="shared" si="775"/>
        <v>85.052794000000048</v>
      </c>
      <c r="O3377" s="28">
        <f t="shared" si="775"/>
        <v>31.141945047619036</v>
      </c>
      <c r="P3377" s="28">
        <f t="shared" si="775"/>
        <v>181.08394114285716</v>
      </c>
      <c r="Q3377" s="28">
        <f t="shared" si="749"/>
        <v>9.2223439999999997</v>
      </c>
      <c r="R3377" s="28">
        <f t="shared" si="775"/>
        <v>16.509027666666668</v>
      </c>
      <c r="S3377" s="28"/>
      <c r="T3377" s="243">
        <f t="shared" si="703"/>
        <v>-24.119540416666666</v>
      </c>
      <c r="V3377" s="24">
        <f t="shared" si="724"/>
        <v>2152.8695157069592</v>
      </c>
      <c r="X3377" s="5">
        <f t="shared" si="731"/>
        <v>77.899999999999991</v>
      </c>
      <c r="Z3377" s="20">
        <f t="shared" si="725"/>
        <v>2230.7695157069593</v>
      </c>
      <c r="AA3377" s="59">
        <f t="shared" si="712"/>
        <v>43388</v>
      </c>
      <c r="AB3377" s="36">
        <f t="shared" si="761"/>
        <v>134.59170364285706</v>
      </c>
      <c r="AC3377" s="28">
        <f t="shared" si="761"/>
        <v>319.0726849285715</v>
      </c>
      <c r="AD3377" s="28">
        <f t="shared" si="761"/>
        <v>433.96870060714309</v>
      </c>
      <c r="AE3377" s="28">
        <f t="shared" si="761"/>
        <v>572.87413932142852</v>
      </c>
      <c r="AF3377" s="28">
        <f t="shared" si="761"/>
        <v>213.72022203571419</v>
      </c>
      <c r="AG3377" s="28">
        <f t="shared" si="761"/>
        <v>0</v>
      </c>
      <c r="AH3377" s="28">
        <f t="shared" si="761"/>
        <v>141.33172853571432</v>
      </c>
      <c r="AI3377" s="28">
        <f t="shared" si="761"/>
        <v>0</v>
      </c>
      <c r="AJ3377" s="28">
        <f t="shared" si="771"/>
        <v>1.2235988249999927</v>
      </c>
      <c r="AK3377" s="28">
        <f t="shared" si="761"/>
        <v>0</v>
      </c>
      <c r="AL3377" s="28">
        <f t="shared" si="718"/>
        <v>52.630078499999975</v>
      </c>
      <c r="AM3377" s="28">
        <f t="shared" si="718"/>
        <v>192.98530203571408</v>
      </c>
      <c r="AQ3377" s="24">
        <f t="shared" si="728"/>
        <v>2062.3981584321427</v>
      </c>
      <c r="AS3377" s="47">
        <f t="shared" si="774"/>
        <v>305.55</v>
      </c>
      <c r="AU3377" s="20">
        <f t="shared" si="726"/>
        <v>2367.9481584321429</v>
      </c>
      <c r="AW3377" s="20">
        <f t="shared" si="713"/>
        <v>-137.17864272518364</v>
      </c>
    </row>
    <row r="3378" spans="1:49" x14ac:dyDescent="0.25">
      <c r="A3378" t="str">
        <f>VLOOKUP($B3378,'Cushing Balance'!$C$2:$E$500,3,TRUE)</f>
        <v>412018</v>
      </c>
      <c r="B3378" s="2">
        <v>43389</v>
      </c>
      <c r="C3378" s="32"/>
      <c r="D3378" s="36">
        <f t="shared" si="756"/>
        <v>391.22794511111118</v>
      </c>
      <c r="E3378" s="28">
        <f t="shared" si="757"/>
        <v>145.03560794444454</v>
      </c>
      <c r="F3378" s="28">
        <f t="shared" si="758"/>
        <v>445.32513961111096</v>
      </c>
      <c r="G3378" s="28"/>
      <c r="H3378" s="28">
        <f t="shared" ref="H3378:R3378" si="776">AVERAGE(H3372:H3377)</f>
        <v>101.42290933333334</v>
      </c>
      <c r="I3378" s="28">
        <f t="shared" si="776"/>
        <v>24.825274190476179</v>
      </c>
      <c r="J3378" s="28">
        <f t="shared" si="776"/>
        <v>322.53056909523798</v>
      </c>
      <c r="K3378" s="28">
        <f t="shared" si="776"/>
        <v>129.53754890476191</v>
      </c>
      <c r="L3378" s="28">
        <f t="shared" si="776"/>
        <v>30.122654857142845</v>
      </c>
      <c r="M3378" s="28">
        <f t="shared" si="711"/>
        <v>239.8318148021977</v>
      </c>
      <c r="N3378" s="28">
        <f t="shared" si="776"/>
        <v>85.052794000000048</v>
      </c>
      <c r="O3378" s="28">
        <f t="shared" si="776"/>
        <v>31.141945047619036</v>
      </c>
      <c r="P3378" s="28">
        <f t="shared" si="776"/>
        <v>181.08394114285716</v>
      </c>
      <c r="Q3378" s="28">
        <f t="shared" si="749"/>
        <v>9.2223439999999997</v>
      </c>
      <c r="R3378" s="28">
        <f t="shared" si="776"/>
        <v>16.509027666666668</v>
      </c>
      <c r="S3378" s="28"/>
      <c r="T3378" s="243">
        <f t="shared" si="703"/>
        <v>-24.119540416666666</v>
      </c>
      <c r="V3378" s="24">
        <f t="shared" si="724"/>
        <v>2152.8695157069592</v>
      </c>
      <c r="X3378" s="5">
        <f t="shared" si="731"/>
        <v>77.899999999999991</v>
      </c>
      <c r="Z3378" s="20">
        <f t="shared" si="725"/>
        <v>2230.7695157069593</v>
      </c>
      <c r="AA3378" s="59">
        <f t="shared" si="712"/>
        <v>43389</v>
      </c>
      <c r="AB3378" s="36">
        <f t="shared" si="761"/>
        <v>134.59170364285706</v>
      </c>
      <c r="AC3378" s="28">
        <f t="shared" si="761"/>
        <v>319.0726849285715</v>
      </c>
      <c r="AD3378" s="28">
        <f t="shared" si="761"/>
        <v>433.96870060714309</v>
      </c>
      <c r="AE3378" s="28">
        <f t="shared" si="761"/>
        <v>572.87413932142852</v>
      </c>
      <c r="AF3378" s="28">
        <f t="shared" si="761"/>
        <v>213.72022203571419</v>
      </c>
      <c r="AG3378" s="28">
        <f t="shared" si="761"/>
        <v>0</v>
      </c>
      <c r="AH3378" s="28">
        <f t="shared" si="761"/>
        <v>141.33172853571432</v>
      </c>
      <c r="AI3378" s="28">
        <f t="shared" si="761"/>
        <v>0</v>
      </c>
      <c r="AJ3378" s="28">
        <f t="shared" si="771"/>
        <v>1.2235988249999983</v>
      </c>
      <c r="AK3378" s="28">
        <f t="shared" si="761"/>
        <v>0</v>
      </c>
      <c r="AL3378" s="28">
        <f t="shared" si="718"/>
        <v>52.630078499999975</v>
      </c>
      <c r="AM3378" s="28">
        <f t="shared" si="718"/>
        <v>192.98530203571408</v>
      </c>
      <c r="AQ3378" s="24">
        <f t="shared" si="728"/>
        <v>2062.3981584321427</v>
      </c>
      <c r="AS3378" s="47">
        <f t="shared" si="774"/>
        <v>305.55</v>
      </c>
      <c r="AU3378" s="20">
        <f t="shared" si="726"/>
        <v>2367.9481584321429</v>
      </c>
      <c r="AW3378" s="20">
        <f t="shared" si="713"/>
        <v>-137.17864272518364</v>
      </c>
    </row>
    <row r="3379" spans="1:49" x14ac:dyDescent="0.25">
      <c r="A3379" t="str">
        <f>VLOOKUP($B3379,'Cushing Balance'!$C$2:$E$500,3,TRUE)</f>
        <v>412018</v>
      </c>
      <c r="B3379" s="2">
        <v>43390</v>
      </c>
      <c r="C3379" s="32"/>
      <c r="D3379" s="36">
        <f t="shared" si="756"/>
        <v>391.22794511111118</v>
      </c>
      <c r="E3379" s="28">
        <f t="shared" si="757"/>
        <v>145.03560794444454</v>
      </c>
      <c r="F3379" s="28">
        <f t="shared" si="758"/>
        <v>445.32513961111096</v>
      </c>
      <c r="G3379" s="28"/>
      <c r="H3379" s="28">
        <f t="shared" ref="H3379:R3379" si="777">AVERAGE(H3373:H3378)</f>
        <v>101.42290933333334</v>
      </c>
      <c r="I3379" s="28">
        <f t="shared" si="777"/>
        <v>24.825274190476179</v>
      </c>
      <c r="J3379" s="28">
        <f t="shared" si="777"/>
        <v>322.53056909523798</v>
      </c>
      <c r="K3379" s="28">
        <f t="shared" si="777"/>
        <v>129.53754890476191</v>
      </c>
      <c r="L3379" s="28">
        <f t="shared" si="777"/>
        <v>30.122654857142845</v>
      </c>
      <c r="M3379" s="28">
        <f t="shared" si="711"/>
        <v>239.8318148021977</v>
      </c>
      <c r="N3379" s="28">
        <f t="shared" si="777"/>
        <v>85.052794000000048</v>
      </c>
      <c r="O3379" s="28">
        <f t="shared" si="777"/>
        <v>31.141945047619036</v>
      </c>
      <c r="P3379" s="28">
        <f t="shared" si="777"/>
        <v>181.08394114285716</v>
      </c>
      <c r="Q3379" s="28">
        <f t="shared" si="749"/>
        <v>9.2223439999999997</v>
      </c>
      <c r="R3379" s="28">
        <f t="shared" si="777"/>
        <v>16.509027666666668</v>
      </c>
      <c r="S3379" s="28"/>
      <c r="T3379" s="243">
        <f t="shared" si="703"/>
        <v>-24.119540416666666</v>
      </c>
      <c r="V3379" s="24">
        <f t="shared" si="724"/>
        <v>2152.8695157069592</v>
      </c>
      <c r="X3379" s="5">
        <f t="shared" si="731"/>
        <v>77.899999999999991</v>
      </c>
      <c r="Z3379" s="20">
        <f t="shared" si="725"/>
        <v>2230.7695157069593</v>
      </c>
      <c r="AA3379" s="59">
        <f t="shared" si="712"/>
        <v>43390</v>
      </c>
      <c r="AB3379" s="36">
        <f t="shared" si="761"/>
        <v>134.59170364285706</v>
      </c>
      <c r="AC3379" s="28">
        <f t="shared" si="761"/>
        <v>319.0726849285715</v>
      </c>
      <c r="AD3379" s="28">
        <f t="shared" si="761"/>
        <v>433.96870060714309</v>
      </c>
      <c r="AE3379" s="28">
        <f t="shared" si="761"/>
        <v>572.87413932142852</v>
      </c>
      <c r="AF3379" s="28">
        <f t="shared" si="761"/>
        <v>213.72022203571419</v>
      </c>
      <c r="AG3379" s="28">
        <f t="shared" si="761"/>
        <v>0</v>
      </c>
      <c r="AH3379" s="28">
        <f t="shared" si="761"/>
        <v>141.33172853571432</v>
      </c>
      <c r="AI3379" s="28">
        <f t="shared" si="761"/>
        <v>0</v>
      </c>
      <c r="AJ3379" s="28">
        <f t="shared" si="771"/>
        <v>1.2235988250000032</v>
      </c>
      <c r="AK3379" s="28">
        <f t="shared" si="761"/>
        <v>0</v>
      </c>
      <c r="AL3379" s="28">
        <f t="shared" si="718"/>
        <v>52.630078499999975</v>
      </c>
      <c r="AM3379" s="28">
        <f t="shared" si="718"/>
        <v>192.98530203571408</v>
      </c>
      <c r="AQ3379" s="24">
        <f t="shared" si="728"/>
        <v>2062.3981584321427</v>
      </c>
      <c r="AS3379" s="47">
        <f t="shared" si="774"/>
        <v>305.55</v>
      </c>
      <c r="AU3379" s="20">
        <f t="shared" si="726"/>
        <v>2367.9481584321429</v>
      </c>
      <c r="AW3379" s="20">
        <f t="shared" si="713"/>
        <v>-137.17864272518364</v>
      </c>
    </row>
    <row r="3380" spans="1:49" x14ac:dyDescent="0.25">
      <c r="A3380" t="str">
        <f>VLOOKUP($B3380,'Cushing Balance'!$C$2:$E$500,3,TRUE)</f>
        <v>412018</v>
      </c>
      <c r="B3380" s="2">
        <v>43391</v>
      </c>
      <c r="C3380" s="32"/>
      <c r="D3380" s="36">
        <f t="shared" si="756"/>
        <v>391.22794511111118</v>
      </c>
      <c r="E3380" s="28">
        <f t="shared" si="757"/>
        <v>145.03560794444454</v>
      </c>
      <c r="F3380" s="28">
        <f t="shared" si="758"/>
        <v>445.32513961111096</v>
      </c>
      <c r="G3380" s="28"/>
      <c r="H3380" s="28">
        <f t="shared" ref="H3380:R3380" si="778">AVERAGE(H3374:H3379)</f>
        <v>101.42290933333334</v>
      </c>
      <c r="I3380" s="28">
        <f t="shared" si="778"/>
        <v>24.825274190476179</v>
      </c>
      <c r="J3380" s="28">
        <f t="shared" si="778"/>
        <v>322.53056909523798</v>
      </c>
      <c r="K3380" s="28">
        <f t="shared" si="778"/>
        <v>129.53754890476191</v>
      </c>
      <c r="L3380" s="28">
        <f t="shared" si="778"/>
        <v>30.122654857142845</v>
      </c>
      <c r="M3380" s="28">
        <f t="shared" si="711"/>
        <v>239.83181480219767</v>
      </c>
      <c r="N3380" s="28">
        <f t="shared" si="778"/>
        <v>85.052794000000048</v>
      </c>
      <c r="O3380" s="28">
        <f t="shared" si="778"/>
        <v>31.141945047619036</v>
      </c>
      <c r="P3380" s="28">
        <f t="shared" si="778"/>
        <v>181.08394114285716</v>
      </c>
      <c r="Q3380" s="28">
        <f t="shared" si="749"/>
        <v>9.2223439999999997</v>
      </c>
      <c r="R3380" s="28">
        <f t="shared" si="778"/>
        <v>16.509027666666668</v>
      </c>
      <c r="S3380" s="28"/>
      <c r="T3380" s="243">
        <f t="shared" si="703"/>
        <v>-24.119540416666666</v>
      </c>
      <c r="V3380" s="24">
        <f t="shared" si="724"/>
        <v>2152.8695157069592</v>
      </c>
      <c r="X3380" s="5">
        <f t="shared" si="731"/>
        <v>77.899999999999991</v>
      </c>
      <c r="Z3380" s="20">
        <f t="shared" si="725"/>
        <v>2230.7695157069593</v>
      </c>
      <c r="AA3380" s="59">
        <f t="shared" si="712"/>
        <v>43391</v>
      </c>
      <c r="AB3380" s="36">
        <f t="shared" si="761"/>
        <v>134.59170364285706</v>
      </c>
      <c r="AC3380" s="28">
        <f t="shared" si="761"/>
        <v>319.0726849285715</v>
      </c>
      <c r="AD3380" s="28">
        <f t="shared" si="761"/>
        <v>433.96870060714309</v>
      </c>
      <c r="AE3380" s="28">
        <f t="shared" si="761"/>
        <v>572.87413932142852</v>
      </c>
      <c r="AF3380" s="28">
        <f t="shared" si="761"/>
        <v>213.72022203571419</v>
      </c>
      <c r="AG3380" s="28">
        <f t="shared" si="761"/>
        <v>0</v>
      </c>
      <c r="AH3380" s="28">
        <f t="shared" si="761"/>
        <v>141.33172853571432</v>
      </c>
      <c r="AI3380" s="28">
        <f t="shared" si="761"/>
        <v>0</v>
      </c>
      <c r="AJ3380" s="28">
        <f t="shared" si="771"/>
        <v>1.2235988250000061</v>
      </c>
      <c r="AK3380" s="28">
        <f t="shared" si="761"/>
        <v>0</v>
      </c>
      <c r="AL3380" s="28">
        <f t="shared" si="718"/>
        <v>52.630078499999975</v>
      </c>
      <c r="AM3380" s="28">
        <f t="shared" si="718"/>
        <v>192.98530203571408</v>
      </c>
      <c r="AQ3380" s="24">
        <f t="shared" si="728"/>
        <v>2062.3981584321427</v>
      </c>
      <c r="AS3380" s="47">
        <f t="shared" si="774"/>
        <v>305.55</v>
      </c>
      <c r="AU3380" s="20">
        <f t="shared" si="726"/>
        <v>2367.9481584321429</v>
      </c>
      <c r="AW3380" s="20">
        <f t="shared" si="713"/>
        <v>-137.17864272518364</v>
      </c>
    </row>
    <row r="3381" spans="1:49" x14ac:dyDescent="0.25">
      <c r="A3381" t="str">
        <f>VLOOKUP($B3381,'Cushing Balance'!$C$2:$E$500,3,TRUE)</f>
        <v>412018</v>
      </c>
      <c r="B3381" s="2">
        <v>43392</v>
      </c>
      <c r="C3381" s="32"/>
      <c r="D3381" s="36">
        <f t="shared" si="756"/>
        <v>391.22794511111118</v>
      </c>
      <c r="E3381" s="28">
        <f t="shared" si="757"/>
        <v>145.03560794444454</v>
      </c>
      <c r="F3381" s="28">
        <f t="shared" si="758"/>
        <v>445.32513961111096</v>
      </c>
      <c r="G3381" s="28"/>
      <c r="H3381" s="28">
        <f t="shared" ref="H3381:R3381" si="779">AVERAGE(H3375:H3380)</f>
        <v>101.42290933333334</v>
      </c>
      <c r="I3381" s="28">
        <f t="shared" si="779"/>
        <v>24.825274190476179</v>
      </c>
      <c r="J3381" s="28">
        <f t="shared" si="779"/>
        <v>322.53056909523798</v>
      </c>
      <c r="K3381" s="28">
        <f t="shared" si="779"/>
        <v>129.53754890476191</v>
      </c>
      <c r="L3381" s="28">
        <f t="shared" si="779"/>
        <v>30.122654857142845</v>
      </c>
      <c r="M3381" s="28">
        <f t="shared" si="711"/>
        <v>239.83181480219767</v>
      </c>
      <c r="N3381" s="28">
        <f t="shared" si="779"/>
        <v>85.052794000000048</v>
      </c>
      <c r="O3381" s="28">
        <f t="shared" si="779"/>
        <v>31.141945047619036</v>
      </c>
      <c r="P3381" s="28">
        <f t="shared" si="779"/>
        <v>181.08394114285716</v>
      </c>
      <c r="Q3381" s="28">
        <f t="shared" si="749"/>
        <v>9.2223439999999997</v>
      </c>
      <c r="R3381" s="28">
        <f t="shared" si="779"/>
        <v>16.509027666666668</v>
      </c>
      <c r="S3381" s="28"/>
      <c r="T3381" s="243">
        <f t="shared" si="703"/>
        <v>-24.119540416666666</v>
      </c>
      <c r="V3381" s="24">
        <f t="shared" si="724"/>
        <v>2152.8695157069592</v>
      </c>
      <c r="X3381" s="5">
        <f t="shared" si="731"/>
        <v>77.899999999999991</v>
      </c>
      <c r="Z3381" s="20">
        <f t="shared" si="725"/>
        <v>2230.7695157069593</v>
      </c>
      <c r="AA3381" s="59">
        <f t="shared" si="712"/>
        <v>43392</v>
      </c>
      <c r="AB3381" s="36">
        <f t="shared" ref="AB3381:AK3396" si="780">AVERAGE(AB3374:AB3380)</f>
        <v>134.59170364285706</v>
      </c>
      <c r="AC3381" s="28">
        <f t="shared" si="780"/>
        <v>319.0726849285715</v>
      </c>
      <c r="AD3381" s="28">
        <f t="shared" si="780"/>
        <v>433.96870060714309</v>
      </c>
      <c r="AE3381" s="28">
        <f t="shared" si="780"/>
        <v>572.87413932142852</v>
      </c>
      <c r="AF3381" s="28">
        <f t="shared" si="780"/>
        <v>213.72022203571419</v>
      </c>
      <c r="AG3381" s="28">
        <f t="shared" si="780"/>
        <v>0</v>
      </c>
      <c r="AH3381" s="28">
        <f t="shared" si="780"/>
        <v>141.33172853571432</v>
      </c>
      <c r="AI3381" s="28">
        <f t="shared" si="780"/>
        <v>0</v>
      </c>
      <c r="AJ3381" s="28">
        <f t="shared" si="771"/>
        <v>1.2235988250000069</v>
      </c>
      <c r="AK3381" s="28">
        <f t="shared" si="780"/>
        <v>0</v>
      </c>
      <c r="AL3381" s="28">
        <f t="shared" si="718"/>
        <v>52.630078499999975</v>
      </c>
      <c r="AM3381" s="28">
        <f t="shared" si="718"/>
        <v>192.98530203571408</v>
      </c>
      <c r="AQ3381" s="24">
        <f t="shared" si="728"/>
        <v>2062.3981584321427</v>
      </c>
      <c r="AS3381" s="47">
        <f t="shared" si="774"/>
        <v>305.55</v>
      </c>
      <c r="AU3381" s="20">
        <f t="shared" si="726"/>
        <v>2367.9481584321429</v>
      </c>
      <c r="AW3381" s="20">
        <f t="shared" si="713"/>
        <v>-137.17864272518364</v>
      </c>
    </row>
    <row r="3382" spans="1:49" x14ac:dyDescent="0.25">
      <c r="A3382" t="str">
        <f>VLOOKUP($B3382,'Cushing Balance'!$C$2:$E$500,3,TRUE)</f>
        <v>422018</v>
      </c>
      <c r="B3382" s="2">
        <v>43393</v>
      </c>
      <c r="C3382" s="32"/>
      <c r="D3382" s="36">
        <f t="shared" si="756"/>
        <v>391.22794511111118</v>
      </c>
      <c r="E3382" s="28">
        <f t="shared" si="757"/>
        <v>145.03560794444454</v>
      </c>
      <c r="F3382" s="28">
        <f t="shared" si="758"/>
        <v>445.32513961111096</v>
      </c>
      <c r="G3382" s="28"/>
      <c r="H3382" s="28">
        <f t="shared" ref="H3382:R3382" si="781">AVERAGE(H3376:H3381)</f>
        <v>101.42290933333334</v>
      </c>
      <c r="I3382" s="28">
        <f t="shared" si="781"/>
        <v>24.825274190476179</v>
      </c>
      <c r="J3382" s="28">
        <f t="shared" si="781"/>
        <v>322.53056909523798</v>
      </c>
      <c r="K3382" s="28">
        <f t="shared" si="781"/>
        <v>129.53754890476191</v>
      </c>
      <c r="L3382" s="28">
        <f t="shared" si="781"/>
        <v>30.122654857142845</v>
      </c>
      <c r="M3382" s="28">
        <f t="shared" si="711"/>
        <v>239.83181480219767</v>
      </c>
      <c r="N3382" s="28">
        <f t="shared" si="781"/>
        <v>85.052794000000048</v>
      </c>
      <c r="O3382" s="28">
        <f t="shared" si="781"/>
        <v>31.141945047619036</v>
      </c>
      <c r="P3382" s="28">
        <f t="shared" si="781"/>
        <v>181.08394114285716</v>
      </c>
      <c r="Q3382" s="28">
        <f t="shared" si="749"/>
        <v>9.2223439999999997</v>
      </c>
      <c r="R3382" s="28">
        <f t="shared" si="781"/>
        <v>16.509027666666668</v>
      </c>
      <c r="S3382" s="28"/>
      <c r="T3382" s="243">
        <f t="shared" si="703"/>
        <v>-24.119540416666666</v>
      </c>
      <c r="V3382" s="24">
        <f t="shared" si="724"/>
        <v>2152.8695157069592</v>
      </c>
      <c r="X3382" s="5">
        <f t="shared" si="731"/>
        <v>77.899999999999991</v>
      </c>
      <c r="Z3382" s="20">
        <f t="shared" si="725"/>
        <v>2230.7695157069593</v>
      </c>
      <c r="AA3382" s="59">
        <f t="shared" si="712"/>
        <v>43393</v>
      </c>
      <c r="AB3382" s="36">
        <f t="shared" si="780"/>
        <v>134.59170364285706</v>
      </c>
      <c r="AC3382" s="28">
        <f t="shared" si="780"/>
        <v>319.0726849285715</v>
      </c>
      <c r="AD3382" s="28">
        <f t="shared" si="780"/>
        <v>433.96870060714309</v>
      </c>
      <c r="AE3382" s="28">
        <f t="shared" si="780"/>
        <v>572.87413932142852</v>
      </c>
      <c r="AF3382" s="28">
        <f t="shared" si="780"/>
        <v>213.72022203571419</v>
      </c>
      <c r="AG3382" s="28">
        <f t="shared" si="780"/>
        <v>0</v>
      </c>
      <c r="AH3382" s="28">
        <f t="shared" si="780"/>
        <v>141.33172853571432</v>
      </c>
      <c r="AI3382" s="28">
        <f t="shared" si="780"/>
        <v>0</v>
      </c>
      <c r="AJ3382" s="28">
        <f t="shared" si="771"/>
        <v>1.2235988250000063</v>
      </c>
      <c r="AK3382" s="28">
        <f t="shared" si="780"/>
        <v>0</v>
      </c>
      <c r="AL3382" s="28">
        <f t="shared" si="718"/>
        <v>52.630078499999975</v>
      </c>
      <c r="AM3382" s="28">
        <f t="shared" si="718"/>
        <v>192.98530203571408</v>
      </c>
      <c r="AQ3382" s="24">
        <f t="shared" si="728"/>
        <v>2062.3981584321427</v>
      </c>
      <c r="AS3382" s="47">
        <f t="shared" si="774"/>
        <v>305.55</v>
      </c>
      <c r="AU3382" s="20">
        <f t="shared" si="726"/>
        <v>2367.9481584321429</v>
      </c>
      <c r="AW3382" s="20">
        <f t="shared" si="713"/>
        <v>-137.17864272518364</v>
      </c>
    </row>
    <row r="3383" spans="1:49" x14ac:dyDescent="0.25">
      <c r="A3383" t="str">
        <f>VLOOKUP($B3383,'Cushing Balance'!$C$2:$E$500,3,TRUE)</f>
        <v>422018</v>
      </c>
      <c r="B3383" s="2">
        <v>43394</v>
      </c>
      <c r="C3383" s="32"/>
      <c r="D3383" s="36">
        <f t="shared" si="756"/>
        <v>391.22794511111118</v>
      </c>
      <c r="E3383" s="28">
        <f t="shared" si="757"/>
        <v>145.03560794444454</v>
      </c>
      <c r="F3383" s="28">
        <f t="shared" si="758"/>
        <v>445.32513961111096</v>
      </c>
      <c r="G3383" s="28"/>
      <c r="H3383" s="28">
        <f t="shared" ref="H3383:R3383" si="782">AVERAGE(H3377:H3382)</f>
        <v>101.42290933333334</v>
      </c>
      <c r="I3383" s="28">
        <f t="shared" si="782"/>
        <v>24.825274190476179</v>
      </c>
      <c r="J3383" s="28">
        <f t="shared" si="782"/>
        <v>322.53056909523798</v>
      </c>
      <c r="K3383" s="28">
        <f t="shared" si="782"/>
        <v>129.53754890476191</v>
      </c>
      <c r="L3383" s="28">
        <f t="shared" si="782"/>
        <v>30.122654857142845</v>
      </c>
      <c r="M3383" s="28">
        <f t="shared" si="711"/>
        <v>239.83181480219767</v>
      </c>
      <c r="N3383" s="28">
        <f t="shared" si="782"/>
        <v>85.052794000000048</v>
      </c>
      <c r="O3383" s="28">
        <f t="shared" si="782"/>
        <v>31.141945047619036</v>
      </c>
      <c r="P3383" s="28">
        <f t="shared" si="782"/>
        <v>181.08394114285716</v>
      </c>
      <c r="Q3383" s="28">
        <f t="shared" si="749"/>
        <v>9.2223439999999997</v>
      </c>
      <c r="R3383" s="28">
        <f t="shared" si="782"/>
        <v>16.509027666666668</v>
      </c>
      <c r="S3383" s="28"/>
      <c r="T3383" s="243">
        <f t="shared" si="703"/>
        <v>-24.119540416666666</v>
      </c>
      <c r="V3383" s="24">
        <f t="shared" si="724"/>
        <v>2152.8695157069592</v>
      </c>
      <c r="X3383" s="5">
        <f t="shared" si="731"/>
        <v>77.899999999999991</v>
      </c>
      <c r="Z3383" s="20">
        <f t="shared" si="725"/>
        <v>2230.7695157069593</v>
      </c>
      <c r="AA3383" s="59">
        <f t="shared" si="712"/>
        <v>43394</v>
      </c>
      <c r="AB3383" s="36">
        <f t="shared" si="780"/>
        <v>134.59170364285706</v>
      </c>
      <c r="AC3383" s="28">
        <f t="shared" si="780"/>
        <v>319.0726849285715</v>
      </c>
      <c r="AD3383" s="28">
        <f t="shared" si="780"/>
        <v>433.96870060714309</v>
      </c>
      <c r="AE3383" s="28">
        <f t="shared" si="780"/>
        <v>572.87413932142852</v>
      </c>
      <c r="AF3383" s="28">
        <f t="shared" si="780"/>
        <v>213.72022203571419</v>
      </c>
      <c r="AG3383" s="28">
        <f t="shared" si="780"/>
        <v>0</v>
      </c>
      <c r="AH3383" s="28">
        <f t="shared" si="780"/>
        <v>141.33172853571432</v>
      </c>
      <c r="AI3383" s="28">
        <f t="shared" si="780"/>
        <v>0</v>
      </c>
      <c r="AJ3383" s="28">
        <f t="shared" si="771"/>
        <v>1.2235988250000045</v>
      </c>
      <c r="AK3383" s="28">
        <f t="shared" si="780"/>
        <v>0</v>
      </c>
      <c r="AL3383" s="28">
        <f t="shared" si="718"/>
        <v>52.630078499999975</v>
      </c>
      <c r="AM3383" s="28">
        <f t="shared" si="718"/>
        <v>192.98530203571408</v>
      </c>
      <c r="AQ3383" s="24">
        <f t="shared" si="728"/>
        <v>2062.3981584321427</v>
      </c>
      <c r="AS3383" s="47">
        <f t="shared" si="774"/>
        <v>305.55</v>
      </c>
      <c r="AU3383" s="20">
        <f t="shared" si="726"/>
        <v>2367.9481584321429</v>
      </c>
      <c r="AW3383" s="20">
        <f t="shared" si="713"/>
        <v>-137.17864272518364</v>
      </c>
    </row>
    <row r="3384" spans="1:49" x14ac:dyDescent="0.25">
      <c r="A3384" t="str">
        <f>VLOOKUP($B3384,'Cushing Balance'!$C$2:$E$500,3,TRUE)</f>
        <v>422018</v>
      </c>
      <c r="B3384" s="2">
        <v>43395</v>
      </c>
      <c r="C3384" s="32"/>
      <c r="D3384" s="36">
        <f t="shared" si="756"/>
        <v>391.22794511111118</v>
      </c>
      <c r="E3384" s="28">
        <f t="shared" si="757"/>
        <v>145.03560794444454</v>
      </c>
      <c r="F3384" s="28">
        <f t="shared" si="758"/>
        <v>445.32513961111096</v>
      </c>
      <c r="G3384" s="28"/>
      <c r="H3384" s="28">
        <f t="shared" ref="H3384:R3384" si="783">AVERAGE(H3378:H3383)</f>
        <v>101.42290933333334</v>
      </c>
      <c r="I3384" s="28">
        <f t="shared" si="783"/>
        <v>24.825274190476179</v>
      </c>
      <c r="J3384" s="28">
        <f t="shared" si="783"/>
        <v>322.53056909523798</v>
      </c>
      <c r="K3384" s="28">
        <f t="shared" si="783"/>
        <v>129.53754890476191</v>
      </c>
      <c r="L3384" s="28">
        <f t="shared" si="783"/>
        <v>30.122654857142845</v>
      </c>
      <c r="M3384" s="28">
        <f t="shared" si="711"/>
        <v>239.83181480219767</v>
      </c>
      <c r="N3384" s="28">
        <f t="shared" si="783"/>
        <v>85.052794000000048</v>
      </c>
      <c r="O3384" s="28">
        <f t="shared" si="783"/>
        <v>31.141945047619036</v>
      </c>
      <c r="P3384" s="28">
        <f t="shared" si="783"/>
        <v>181.08394114285716</v>
      </c>
      <c r="Q3384" s="28">
        <f t="shared" si="749"/>
        <v>9.2223439999999997</v>
      </c>
      <c r="R3384" s="28">
        <f t="shared" si="783"/>
        <v>16.509027666666668</v>
      </c>
      <c r="S3384" s="28"/>
      <c r="T3384" s="243">
        <f t="shared" si="703"/>
        <v>-24.119540416666666</v>
      </c>
      <c r="V3384" s="24">
        <f t="shared" si="724"/>
        <v>2152.8695157069592</v>
      </c>
      <c r="X3384" s="5">
        <f t="shared" si="731"/>
        <v>77.899999999999991</v>
      </c>
      <c r="Z3384" s="20">
        <f t="shared" si="725"/>
        <v>2230.7695157069593</v>
      </c>
      <c r="AA3384" s="59">
        <f t="shared" si="712"/>
        <v>43395</v>
      </c>
      <c r="AB3384" s="36">
        <f t="shared" si="780"/>
        <v>134.59170364285706</v>
      </c>
      <c r="AC3384" s="28">
        <f t="shared" si="780"/>
        <v>319.0726849285715</v>
      </c>
      <c r="AD3384" s="28">
        <f t="shared" si="780"/>
        <v>433.96870060714309</v>
      </c>
      <c r="AE3384" s="28">
        <f t="shared" si="780"/>
        <v>572.87413932142852</v>
      </c>
      <c r="AF3384" s="28">
        <f t="shared" si="780"/>
        <v>213.72022203571419</v>
      </c>
      <c r="AG3384" s="28">
        <f t="shared" si="780"/>
        <v>0</v>
      </c>
      <c r="AH3384" s="28">
        <f t="shared" si="780"/>
        <v>141.33172853571432</v>
      </c>
      <c r="AI3384" s="28">
        <f t="shared" si="780"/>
        <v>0</v>
      </c>
      <c r="AJ3384" s="28">
        <f t="shared" si="771"/>
        <v>1.2235988250000023</v>
      </c>
      <c r="AK3384" s="28">
        <f t="shared" si="780"/>
        <v>0</v>
      </c>
      <c r="AL3384" s="28">
        <f t="shared" si="718"/>
        <v>52.630078499999975</v>
      </c>
      <c r="AM3384" s="28">
        <f t="shared" si="718"/>
        <v>192.98530203571408</v>
      </c>
      <c r="AQ3384" s="24">
        <f t="shared" si="728"/>
        <v>2062.3981584321427</v>
      </c>
      <c r="AS3384" s="47">
        <f t="shared" si="774"/>
        <v>305.55</v>
      </c>
      <c r="AU3384" s="20">
        <f t="shared" si="726"/>
        <v>2367.9481584321429</v>
      </c>
      <c r="AW3384" s="20">
        <f t="shared" si="713"/>
        <v>-137.17864272518364</v>
      </c>
    </row>
    <row r="3385" spans="1:49" x14ac:dyDescent="0.25">
      <c r="A3385" t="str">
        <f>VLOOKUP($B3385,'Cushing Balance'!$C$2:$E$500,3,TRUE)</f>
        <v>422018</v>
      </c>
      <c r="B3385" s="2">
        <v>43396</v>
      </c>
      <c r="C3385" s="32"/>
      <c r="D3385" s="36">
        <f t="shared" si="756"/>
        <v>391.22794511111118</v>
      </c>
      <c r="E3385" s="28">
        <f t="shared" si="757"/>
        <v>145.03560794444454</v>
      </c>
      <c r="F3385" s="28">
        <f t="shared" si="758"/>
        <v>445.32513961111096</v>
      </c>
      <c r="G3385" s="28"/>
      <c r="H3385" s="28">
        <f t="shared" ref="H3385:R3385" si="784">AVERAGE(H3379:H3384)</f>
        <v>101.42290933333334</v>
      </c>
      <c r="I3385" s="28">
        <f t="shared" si="784"/>
        <v>24.825274190476179</v>
      </c>
      <c r="J3385" s="28">
        <f t="shared" si="784"/>
        <v>322.53056909523798</v>
      </c>
      <c r="K3385" s="28">
        <f t="shared" si="784"/>
        <v>129.53754890476191</v>
      </c>
      <c r="L3385" s="28">
        <f t="shared" si="784"/>
        <v>30.122654857142845</v>
      </c>
      <c r="M3385" s="28">
        <f t="shared" si="711"/>
        <v>239.83181480219767</v>
      </c>
      <c r="N3385" s="28">
        <f t="shared" si="784"/>
        <v>85.052794000000048</v>
      </c>
      <c r="O3385" s="28">
        <f t="shared" si="784"/>
        <v>31.141945047619036</v>
      </c>
      <c r="P3385" s="28">
        <f t="shared" si="784"/>
        <v>181.08394114285716</v>
      </c>
      <c r="Q3385" s="28">
        <f t="shared" si="749"/>
        <v>9.2223439999999997</v>
      </c>
      <c r="R3385" s="28">
        <f t="shared" si="784"/>
        <v>16.509027666666668</v>
      </c>
      <c r="S3385" s="28"/>
      <c r="T3385" s="243">
        <f t="shared" si="703"/>
        <v>-24.119540416666666</v>
      </c>
      <c r="V3385" s="24">
        <f t="shared" si="724"/>
        <v>2152.8695157069592</v>
      </c>
      <c r="X3385" s="5">
        <f t="shared" si="731"/>
        <v>77.899999999999991</v>
      </c>
      <c r="Z3385" s="20">
        <f t="shared" si="725"/>
        <v>2230.7695157069593</v>
      </c>
      <c r="AA3385" s="59">
        <f t="shared" si="712"/>
        <v>43396</v>
      </c>
      <c r="AB3385" s="36">
        <f t="shared" si="780"/>
        <v>134.59170364285706</v>
      </c>
      <c r="AC3385" s="28">
        <f t="shared" si="780"/>
        <v>319.0726849285715</v>
      </c>
      <c r="AD3385" s="28">
        <f t="shared" si="780"/>
        <v>433.96870060714309</v>
      </c>
      <c r="AE3385" s="28">
        <f t="shared" si="780"/>
        <v>572.87413932142852</v>
      </c>
      <c r="AF3385" s="28">
        <f t="shared" si="780"/>
        <v>213.72022203571419</v>
      </c>
      <c r="AG3385" s="28">
        <f t="shared" si="780"/>
        <v>0</v>
      </c>
      <c r="AH3385" s="28">
        <f t="shared" si="780"/>
        <v>141.33172853571432</v>
      </c>
      <c r="AI3385" s="28">
        <f t="shared" si="780"/>
        <v>0</v>
      </c>
      <c r="AJ3385" s="28">
        <f t="shared" si="771"/>
        <v>1.2235988250000001</v>
      </c>
      <c r="AK3385" s="28">
        <f t="shared" si="780"/>
        <v>0</v>
      </c>
      <c r="AL3385" s="28">
        <f t="shared" si="718"/>
        <v>52.630078499999975</v>
      </c>
      <c r="AM3385" s="28">
        <f t="shared" si="718"/>
        <v>192.98530203571408</v>
      </c>
      <c r="AQ3385" s="24">
        <f t="shared" si="728"/>
        <v>2062.3981584321427</v>
      </c>
      <c r="AS3385" s="47">
        <f t="shared" si="774"/>
        <v>305.55</v>
      </c>
      <c r="AU3385" s="20">
        <f t="shared" si="726"/>
        <v>2367.9481584321429</v>
      </c>
      <c r="AW3385" s="20">
        <f t="shared" si="713"/>
        <v>-137.17864272518364</v>
      </c>
    </row>
    <row r="3386" spans="1:49" x14ac:dyDescent="0.25">
      <c r="A3386" t="str">
        <f>VLOOKUP($B3386,'Cushing Balance'!$C$2:$E$500,3,TRUE)</f>
        <v>422018</v>
      </c>
      <c r="B3386" s="2">
        <v>43397</v>
      </c>
      <c r="C3386" s="32"/>
      <c r="D3386" s="36">
        <f t="shared" si="756"/>
        <v>391.22794511111118</v>
      </c>
      <c r="E3386" s="28">
        <f t="shared" si="757"/>
        <v>145.03560794444454</v>
      </c>
      <c r="F3386" s="28">
        <f t="shared" si="758"/>
        <v>445.32513961111096</v>
      </c>
      <c r="G3386" s="28"/>
      <c r="H3386" s="28">
        <f t="shared" ref="H3386:R3386" si="785">AVERAGE(H3380:H3385)</f>
        <v>101.42290933333334</v>
      </c>
      <c r="I3386" s="28">
        <f t="shared" si="785"/>
        <v>24.825274190476179</v>
      </c>
      <c r="J3386" s="28">
        <f t="shared" si="785"/>
        <v>322.53056909523798</v>
      </c>
      <c r="K3386" s="28">
        <f t="shared" si="785"/>
        <v>129.53754890476191</v>
      </c>
      <c r="L3386" s="28">
        <f t="shared" si="785"/>
        <v>30.122654857142845</v>
      </c>
      <c r="M3386" s="28">
        <f t="shared" si="711"/>
        <v>239.83181480219767</v>
      </c>
      <c r="N3386" s="28">
        <f t="shared" si="785"/>
        <v>85.052794000000048</v>
      </c>
      <c r="O3386" s="28">
        <f t="shared" si="785"/>
        <v>31.141945047619036</v>
      </c>
      <c r="P3386" s="28">
        <f t="shared" si="785"/>
        <v>181.08394114285716</v>
      </c>
      <c r="Q3386" s="28">
        <f t="shared" si="749"/>
        <v>9.2223439999999997</v>
      </c>
      <c r="R3386" s="28">
        <f t="shared" si="785"/>
        <v>16.509027666666668</v>
      </c>
      <c r="S3386" s="28"/>
      <c r="T3386" s="243">
        <f t="shared" si="703"/>
        <v>-24.119540416666666</v>
      </c>
      <c r="V3386" s="24">
        <f t="shared" si="724"/>
        <v>2152.8695157069592</v>
      </c>
      <c r="X3386" s="5">
        <f t="shared" si="731"/>
        <v>77.899999999999991</v>
      </c>
      <c r="Z3386" s="20">
        <f t="shared" si="725"/>
        <v>2230.7695157069593</v>
      </c>
      <c r="AA3386" s="59">
        <f t="shared" si="712"/>
        <v>43397</v>
      </c>
      <c r="AB3386" s="36">
        <f t="shared" si="780"/>
        <v>134.59170364285706</v>
      </c>
      <c r="AC3386" s="28">
        <f t="shared" si="780"/>
        <v>319.0726849285715</v>
      </c>
      <c r="AD3386" s="28">
        <f t="shared" si="780"/>
        <v>433.96870060714309</v>
      </c>
      <c r="AE3386" s="28">
        <f t="shared" si="780"/>
        <v>572.87413932142852</v>
      </c>
      <c r="AF3386" s="28">
        <f t="shared" si="780"/>
        <v>213.72022203571419</v>
      </c>
      <c r="AG3386" s="28">
        <f t="shared" si="780"/>
        <v>0</v>
      </c>
      <c r="AH3386" s="28">
        <f t="shared" si="780"/>
        <v>141.33172853571432</v>
      </c>
      <c r="AI3386" s="28">
        <f t="shared" si="780"/>
        <v>0</v>
      </c>
      <c r="AJ3386" s="28">
        <f t="shared" si="771"/>
        <v>1.2235988249999985</v>
      </c>
      <c r="AK3386" s="28">
        <f t="shared" si="780"/>
        <v>0</v>
      </c>
      <c r="AL3386" s="28">
        <f t="shared" si="718"/>
        <v>52.630078499999975</v>
      </c>
      <c r="AM3386" s="28">
        <f t="shared" si="718"/>
        <v>192.98530203571408</v>
      </c>
      <c r="AQ3386" s="24">
        <f t="shared" si="728"/>
        <v>2062.3981584321427</v>
      </c>
      <c r="AS3386" s="47">
        <f t="shared" si="774"/>
        <v>305.55</v>
      </c>
      <c r="AU3386" s="20">
        <f t="shared" si="726"/>
        <v>2367.9481584321429</v>
      </c>
      <c r="AW3386" s="20">
        <f t="shared" si="713"/>
        <v>-137.17864272518364</v>
      </c>
    </row>
    <row r="3387" spans="1:49" x14ac:dyDescent="0.25">
      <c r="A3387" t="str">
        <f>VLOOKUP($B3387,'Cushing Balance'!$C$2:$E$500,3,TRUE)</f>
        <v>422018</v>
      </c>
      <c r="B3387" s="2">
        <v>43398</v>
      </c>
      <c r="C3387" s="32"/>
      <c r="D3387" s="36">
        <f t="shared" si="756"/>
        <v>391.22794511111118</v>
      </c>
      <c r="E3387" s="28">
        <f t="shared" si="757"/>
        <v>145.03560794444454</v>
      </c>
      <c r="F3387" s="28">
        <f t="shared" si="758"/>
        <v>445.32513961111096</v>
      </c>
      <c r="G3387" s="28"/>
      <c r="H3387" s="28">
        <f t="shared" ref="H3387:R3387" si="786">AVERAGE(H3381:H3386)</f>
        <v>101.42290933333334</v>
      </c>
      <c r="I3387" s="28">
        <f t="shared" si="786"/>
        <v>24.825274190476179</v>
      </c>
      <c r="J3387" s="28">
        <f t="shared" si="786"/>
        <v>322.53056909523798</v>
      </c>
      <c r="K3387" s="28">
        <f t="shared" si="786"/>
        <v>129.53754890476191</v>
      </c>
      <c r="L3387" s="28">
        <f t="shared" si="786"/>
        <v>30.122654857142845</v>
      </c>
      <c r="M3387" s="28">
        <f t="shared" si="711"/>
        <v>239.83181480219767</v>
      </c>
      <c r="N3387" s="28">
        <f t="shared" si="786"/>
        <v>85.052794000000048</v>
      </c>
      <c r="O3387" s="28">
        <f t="shared" si="786"/>
        <v>31.141945047619036</v>
      </c>
      <c r="P3387" s="28">
        <f t="shared" si="786"/>
        <v>181.08394114285716</v>
      </c>
      <c r="Q3387" s="28">
        <f t="shared" si="749"/>
        <v>9.2223439999999997</v>
      </c>
      <c r="R3387" s="28">
        <f t="shared" si="786"/>
        <v>16.509027666666668</v>
      </c>
      <c r="S3387" s="28"/>
      <c r="T3387" s="243">
        <f t="shared" ref="T3387:T3450" si="787">AVERAGE(T3379:T3386)</f>
        <v>-24.119540416666666</v>
      </c>
      <c r="V3387" s="24">
        <f t="shared" si="724"/>
        <v>2152.8695157069592</v>
      </c>
      <c r="X3387" s="5">
        <f t="shared" si="731"/>
        <v>77.899999999999991</v>
      </c>
      <c r="Z3387" s="20">
        <f t="shared" si="725"/>
        <v>2230.7695157069593</v>
      </c>
      <c r="AA3387" s="59">
        <f t="shared" si="712"/>
        <v>43398</v>
      </c>
      <c r="AB3387" s="36">
        <f t="shared" si="780"/>
        <v>134.59170364285706</v>
      </c>
      <c r="AC3387" s="28">
        <f t="shared" si="780"/>
        <v>319.0726849285715</v>
      </c>
      <c r="AD3387" s="28">
        <f t="shared" si="780"/>
        <v>433.96870060714309</v>
      </c>
      <c r="AE3387" s="28">
        <f t="shared" si="780"/>
        <v>572.87413932142852</v>
      </c>
      <c r="AF3387" s="28">
        <f t="shared" si="780"/>
        <v>213.72022203571419</v>
      </c>
      <c r="AG3387" s="28">
        <f t="shared" si="780"/>
        <v>0</v>
      </c>
      <c r="AH3387" s="28">
        <f t="shared" si="780"/>
        <v>141.33172853571432</v>
      </c>
      <c r="AI3387" s="28">
        <f t="shared" si="780"/>
        <v>0</v>
      </c>
      <c r="AJ3387" s="28">
        <f t="shared" si="771"/>
        <v>1.2235988249999976</v>
      </c>
      <c r="AK3387" s="28">
        <f t="shared" si="780"/>
        <v>0</v>
      </c>
      <c r="AL3387" s="28">
        <f t="shared" si="718"/>
        <v>52.630078499999975</v>
      </c>
      <c r="AM3387" s="28">
        <f t="shared" si="718"/>
        <v>192.98530203571408</v>
      </c>
      <c r="AQ3387" s="24">
        <f t="shared" si="728"/>
        <v>2062.3981584321427</v>
      </c>
      <c r="AS3387" s="47">
        <f t="shared" si="774"/>
        <v>305.55</v>
      </c>
      <c r="AU3387" s="20">
        <f t="shared" si="726"/>
        <v>2367.9481584321429</v>
      </c>
      <c r="AW3387" s="20">
        <f t="shared" si="713"/>
        <v>-137.17864272518364</v>
      </c>
    </row>
    <row r="3388" spans="1:49" x14ac:dyDescent="0.25">
      <c r="A3388" t="str">
        <f>VLOOKUP($B3388,'Cushing Balance'!$C$2:$E$500,3,TRUE)</f>
        <v>422018</v>
      </c>
      <c r="B3388" s="2">
        <v>43399</v>
      </c>
      <c r="C3388" s="32"/>
      <c r="D3388" s="36">
        <f t="shared" si="756"/>
        <v>391.22794511111118</v>
      </c>
      <c r="E3388" s="28">
        <f t="shared" si="757"/>
        <v>145.03560794444454</v>
      </c>
      <c r="F3388" s="28">
        <f t="shared" si="758"/>
        <v>445.32513961111096</v>
      </c>
      <c r="G3388" s="28"/>
      <c r="H3388" s="28">
        <f t="shared" ref="H3388:R3388" si="788">AVERAGE(H3382:H3387)</f>
        <v>101.42290933333334</v>
      </c>
      <c r="I3388" s="28">
        <f t="shared" si="788"/>
        <v>24.825274190476179</v>
      </c>
      <c r="J3388" s="28">
        <f t="shared" si="788"/>
        <v>322.53056909523798</v>
      </c>
      <c r="K3388" s="28">
        <f t="shared" si="788"/>
        <v>129.53754890476191</v>
      </c>
      <c r="L3388" s="28">
        <f t="shared" si="788"/>
        <v>30.122654857142845</v>
      </c>
      <c r="M3388" s="28">
        <f t="shared" si="711"/>
        <v>239.83181480219767</v>
      </c>
      <c r="N3388" s="28">
        <f t="shared" si="788"/>
        <v>85.052794000000048</v>
      </c>
      <c r="O3388" s="28">
        <f t="shared" si="788"/>
        <v>31.141945047619036</v>
      </c>
      <c r="P3388" s="28">
        <f t="shared" si="788"/>
        <v>181.08394114285716</v>
      </c>
      <c r="Q3388" s="28">
        <f t="shared" si="749"/>
        <v>9.2223439999999997</v>
      </c>
      <c r="R3388" s="28">
        <f t="shared" si="788"/>
        <v>16.509027666666668</v>
      </c>
      <c r="S3388" s="28"/>
      <c r="T3388" s="243">
        <f t="shared" si="787"/>
        <v>-24.119540416666666</v>
      </c>
      <c r="V3388" s="24">
        <f t="shared" si="724"/>
        <v>2152.8695157069592</v>
      </c>
      <c r="X3388" s="5">
        <f t="shared" si="731"/>
        <v>77.899999999999991</v>
      </c>
      <c r="Z3388" s="20">
        <f t="shared" si="725"/>
        <v>2230.7695157069593</v>
      </c>
      <c r="AA3388" s="59">
        <f t="shared" si="712"/>
        <v>43399</v>
      </c>
      <c r="AB3388" s="36">
        <f t="shared" si="780"/>
        <v>134.59170364285706</v>
      </c>
      <c r="AC3388" s="28">
        <f t="shared" si="780"/>
        <v>319.0726849285715</v>
      </c>
      <c r="AD3388" s="28">
        <f t="shared" si="780"/>
        <v>433.96870060714309</v>
      </c>
      <c r="AE3388" s="28">
        <f t="shared" si="780"/>
        <v>572.87413932142852</v>
      </c>
      <c r="AF3388" s="28">
        <f t="shared" si="780"/>
        <v>213.72022203571419</v>
      </c>
      <c r="AG3388" s="28">
        <f t="shared" si="780"/>
        <v>0</v>
      </c>
      <c r="AH3388" s="28">
        <f t="shared" si="780"/>
        <v>141.33172853571432</v>
      </c>
      <c r="AI3388" s="28">
        <f t="shared" si="780"/>
        <v>0</v>
      </c>
      <c r="AJ3388" s="28">
        <f t="shared" si="771"/>
        <v>1.2235988249999974</v>
      </c>
      <c r="AK3388" s="28">
        <f t="shared" si="780"/>
        <v>0</v>
      </c>
      <c r="AL3388" s="28">
        <f t="shared" si="718"/>
        <v>52.630078499999975</v>
      </c>
      <c r="AM3388" s="28">
        <f t="shared" si="718"/>
        <v>192.98530203571408</v>
      </c>
      <c r="AQ3388" s="24">
        <f t="shared" si="728"/>
        <v>2062.3981584321427</v>
      </c>
      <c r="AS3388" s="47">
        <f t="shared" si="774"/>
        <v>305.55</v>
      </c>
      <c r="AU3388" s="20">
        <f t="shared" si="726"/>
        <v>2367.9481584321429</v>
      </c>
      <c r="AW3388" s="20">
        <f t="shared" si="713"/>
        <v>-137.17864272518364</v>
      </c>
    </row>
    <row r="3389" spans="1:49" x14ac:dyDescent="0.25">
      <c r="A3389" t="str">
        <f>VLOOKUP($B3389,'Cushing Balance'!$C$2:$E$500,3,TRUE)</f>
        <v>432018</v>
      </c>
      <c r="B3389" s="2">
        <v>43400</v>
      </c>
      <c r="C3389" s="32"/>
      <c r="D3389" s="36">
        <f t="shared" si="756"/>
        <v>391.22794511111118</v>
      </c>
      <c r="E3389" s="28">
        <f t="shared" si="757"/>
        <v>145.03560794444454</v>
      </c>
      <c r="F3389" s="28">
        <f t="shared" si="758"/>
        <v>445.32513961111096</v>
      </c>
      <c r="G3389" s="28"/>
      <c r="H3389" s="28">
        <f t="shared" ref="H3389:R3389" si="789">AVERAGE(H3383:H3388)</f>
        <v>101.42290933333334</v>
      </c>
      <c r="I3389" s="28">
        <f t="shared" si="789"/>
        <v>24.825274190476179</v>
      </c>
      <c r="J3389" s="28">
        <f t="shared" si="789"/>
        <v>322.53056909523798</v>
      </c>
      <c r="K3389" s="28">
        <f t="shared" si="789"/>
        <v>129.53754890476191</v>
      </c>
      <c r="L3389" s="28">
        <f t="shared" si="789"/>
        <v>30.122654857142845</v>
      </c>
      <c r="M3389" s="28">
        <f t="shared" si="711"/>
        <v>239.83181480219767</v>
      </c>
      <c r="N3389" s="28">
        <f t="shared" si="789"/>
        <v>85.052794000000048</v>
      </c>
      <c r="O3389" s="28">
        <f t="shared" si="789"/>
        <v>31.141945047619036</v>
      </c>
      <c r="P3389" s="28">
        <f t="shared" si="789"/>
        <v>181.08394114285716</v>
      </c>
      <c r="Q3389" s="28">
        <f t="shared" si="749"/>
        <v>9.2223439999999997</v>
      </c>
      <c r="R3389" s="28">
        <f t="shared" si="789"/>
        <v>16.509027666666668</v>
      </c>
      <c r="S3389" s="28"/>
      <c r="T3389" s="243">
        <f t="shared" si="787"/>
        <v>-24.119540416666666</v>
      </c>
      <c r="V3389" s="24">
        <f t="shared" si="724"/>
        <v>2152.8695157069592</v>
      </c>
      <c r="X3389" s="5">
        <f t="shared" si="731"/>
        <v>77.899999999999991</v>
      </c>
      <c r="Z3389" s="20">
        <f t="shared" si="725"/>
        <v>2230.7695157069593</v>
      </c>
      <c r="AA3389" s="59">
        <f t="shared" si="712"/>
        <v>43400</v>
      </c>
      <c r="AB3389" s="36">
        <f t="shared" si="780"/>
        <v>134.59170364285706</v>
      </c>
      <c r="AC3389" s="28">
        <f t="shared" si="780"/>
        <v>319.0726849285715</v>
      </c>
      <c r="AD3389" s="28">
        <f t="shared" si="780"/>
        <v>433.96870060714309</v>
      </c>
      <c r="AE3389" s="28">
        <f t="shared" si="780"/>
        <v>572.87413932142852</v>
      </c>
      <c r="AF3389" s="28">
        <f t="shared" si="780"/>
        <v>213.72022203571419</v>
      </c>
      <c r="AG3389" s="28">
        <f t="shared" si="780"/>
        <v>0</v>
      </c>
      <c r="AH3389" s="28">
        <f t="shared" si="780"/>
        <v>141.33172853571432</v>
      </c>
      <c r="AI3389" s="28">
        <f t="shared" si="780"/>
        <v>0</v>
      </c>
      <c r="AJ3389" s="28">
        <f t="shared" si="771"/>
        <v>1.2235988249999978</v>
      </c>
      <c r="AK3389" s="28">
        <f t="shared" si="780"/>
        <v>0</v>
      </c>
      <c r="AL3389" s="28">
        <f t="shared" si="718"/>
        <v>52.630078499999975</v>
      </c>
      <c r="AM3389" s="28">
        <f t="shared" si="718"/>
        <v>192.98530203571408</v>
      </c>
      <c r="AQ3389" s="24">
        <f t="shared" si="728"/>
        <v>2062.3981584321427</v>
      </c>
      <c r="AS3389" s="47">
        <f t="shared" si="774"/>
        <v>305.55</v>
      </c>
      <c r="AU3389" s="20">
        <f t="shared" si="726"/>
        <v>2367.9481584321429</v>
      </c>
      <c r="AW3389" s="20">
        <f t="shared" si="713"/>
        <v>-137.17864272518364</v>
      </c>
    </row>
    <row r="3390" spans="1:49" x14ac:dyDescent="0.25">
      <c r="A3390" t="str">
        <f>VLOOKUP($B3390,'Cushing Balance'!$C$2:$E$500,3,TRUE)</f>
        <v>432018</v>
      </c>
      <c r="B3390" s="2">
        <v>43401</v>
      </c>
      <c r="C3390" s="32"/>
      <c r="D3390" s="36">
        <f t="shared" si="756"/>
        <v>391.22794511111118</v>
      </c>
      <c r="E3390" s="28">
        <f t="shared" si="757"/>
        <v>145.03560794444454</v>
      </c>
      <c r="F3390" s="28">
        <f t="shared" si="758"/>
        <v>445.32513961111096</v>
      </c>
      <c r="G3390" s="28"/>
      <c r="H3390" s="28">
        <f t="shared" ref="H3390:R3390" si="790">AVERAGE(H3384:H3389)</f>
        <v>101.42290933333334</v>
      </c>
      <c r="I3390" s="28">
        <f t="shared" si="790"/>
        <v>24.825274190476179</v>
      </c>
      <c r="J3390" s="28">
        <f t="shared" si="790"/>
        <v>322.53056909523798</v>
      </c>
      <c r="K3390" s="28">
        <f t="shared" si="790"/>
        <v>129.53754890476191</v>
      </c>
      <c r="L3390" s="28">
        <f t="shared" si="790"/>
        <v>30.122654857142845</v>
      </c>
      <c r="M3390" s="28">
        <f t="shared" si="711"/>
        <v>239.83181480219767</v>
      </c>
      <c r="N3390" s="28">
        <f t="shared" si="790"/>
        <v>85.052794000000048</v>
      </c>
      <c r="O3390" s="28">
        <f t="shared" si="790"/>
        <v>31.141945047619036</v>
      </c>
      <c r="P3390" s="28">
        <f t="shared" si="790"/>
        <v>181.08394114285716</v>
      </c>
      <c r="Q3390" s="28">
        <f t="shared" si="749"/>
        <v>9.2223439999999997</v>
      </c>
      <c r="R3390" s="28">
        <f t="shared" si="790"/>
        <v>16.509027666666668</v>
      </c>
      <c r="S3390" s="28"/>
      <c r="T3390" s="243">
        <f t="shared" si="787"/>
        <v>-24.119540416666666</v>
      </c>
      <c r="V3390" s="24">
        <f t="shared" si="724"/>
        <v>2152.8695157069592</v>
      </c>
      <c r="X3390" s="5">
        <f t="shared" si="731"/>
        <v>77.899999999999991</v>
      </c>
      <c r="Z3390" s="20">
        <f t="shared" si="725"/>
        <v>2230.7695157069593</v>
      </c>
      <c r="AA3390" s="59">
        <f t="shared" si="712"/>
        <v>43401</v>
      </c>
      <c r="AB3390" s="36">
        <f t="shared" si="780"/>
        <v>134.59170364285706</v>
      </c>
      <c r="AC3390" s="28">
        <f t="shared" si="780"/>
        <v>319.0726849285715</v>
      </c>
      <c r="AD3390" s="28">
        <f t="shared" si="780"/>
        <v>433.96870060714309</v>
      </c>
      <c r="AE3390" s="28">
        <f t="shared" si="780"/>
        <v>572.87413932142852</v>
      </c>
      <c r="AF3390" s="28">
        <f t="shared" si="780"/>
        <v>213.72022203571419</v>
      </c>
      <c r="AG3390" s="28">
        <f t="shared" si="780"/>
        <v>0</v>
      </c>
      <c r="AH3390" s="28">
        <f t="shared" si="780"/>
        <v>141.33172853571432</v>
      </c>
      <c r="AI3390" s="28">
        <f t="shared" si="780"/>
        <v>0</v>
      </c>
      <c r="AJ3390" s="28">
        <f t="shared" si="771"/>
        <v>1.2235988249999989</v>
      </c>
      <c r="AK3390" s="28">
        <f t="shared" si="780"/>
        <v>0</v>
      </c>
      <c r="AL3390" s="28">
        <f t="shared" si="718"/>
        <v>52.630078499999975</v>
      </c>
      <c r="AM3390" s="28">
        <f t="shared" si="718"/>
        <v>192.98530203571408</v>
      </c>
      <c r="AQ3390" s="24">
        <f t="shared" si="728"/>
        <v>2062.3981584321427</v>
      </c>
      <c r="AS3390" s="47">
        <f t="shared" si="774"/>
        <v>305.55</v>
      </c>
      <c r="AU3390" s="20">
        <f t="shared" si="726"/>
        <v>2367.9481584321429</v>
      </c>
      <c r="AW3390" s="20">
        <f t="shared" si="713"/>
        <v>-137.17864272518364</v>
      </c>
    </row>
    <row r="3391" spans="1:49" x14ac:dyDescent="0.25">
      <c r="A3391" t="str">
        <f>VLOOKUP($B3391,'Cushing Balance'!$C$2:$E$500,3,TRUE)</f>
        <v>432018</v>
      </c>
      <c r="B3391" s="2">
        <v>43402</v>
      </c>
      <c r="C3391" s="32"/>
      <c r="D3391" s="36">
        <f t="shared" si="756"/>
        <v>391.22794511111118</v>
      </c>
      <c r="E3391" s="28">
        <f t="shared" si="757"/>
        <v>145.03560794444454</v>
      </c>
      <c r="F3391" s="28">
        <f t="shared" si="758"/>
        <v>445.32513961111096</v>
      </c>
      <c r="G3391" s="28"/>
      <c r="H3391" s="28">
        <f t="shared" ref="H3391:R3391" si="791">AVERAGE(H3385:H3390)</f>
        <v>101.42290933333334</v>
      </c>
      <c r="I3391" s="28">
        <f t="shared" si="791"/>
        <v>24.825274190476179</v>
      </c>
      <c r="J3391" s="28">
        <f t="shared" si="791"/>
        <v>322.53056909523798</v>
      </c>
      <c r="K3391" s="28">
        <f t="shared" si="791"/>
        <v>129.53754890476191</v>
      </c>
      <c r="L3391" s="28">
        <f t="shared" si="791"/>
        <v>30.122654857142845</v>
      </c>
      <c r="M3391" s="28">
        <f t="shared" si="711"/>
        <v>239.83181480219767</v>
      </c>
      <c r="N3391" s="28">
        <f t="shared" si="791"/>
        <v>85.052794000000048</v>
      </c>
      <c r="O3391" s="28">
        <f t="shared" si="791"/>
        <v>31.141945047619036</v>
      </c>
      <c r="P3391" s="28">
        <f t="shared" si="791"/>
        <v>181.08394114285716</v>
      </c>
      <c r="Q3391" s="28">
        <f t="shared" si="749"/>
        <v>9.2223439999999997</v>
      </c>
      <c r="R3391" s="28">
        <f t="shared" si="791"/>
        <v>16.509027666666668</v>
      </c>
      <c r="S3391" s="28"/>
      <c r="T3391" s="243">
        <f t="shared" si="787"/>
        <v>-24.119540416666666</v>
      </c>
      <c r="V3391" s="24">
        <f t="shared" si="724"/>
        <v>2152.8695157069592</v>
      </c>
      <c r="X3391" s="5">
        <f t="shared" si="731"/>
        <v>77.899999999999991</v>
      </c>
      <c r="Z3391" s="20">
        <f t="shared" si="725"/>
        <v>2230.7695157069593</v>
      </c>
      <c r="AA3391" s="59">
        <f t="shared" si="712"/>
        <v>43402</v>
      </c>
      <c r="AB3391" s="36">
        <f t="shared" si="780"/>
        <v>134.59170364285706</v>
      </c>
      <c r="AC3391" s="28">
        <f t="shared" si="780"/>
        <v>319.0726849285715</v>
      </c>
      <c r="AD3391" s="28">
        <f t="shared" si="780"/>
        <v>433.96870060714309</v>
      </c>
      <c r="AE3391" s="28">
        <f t="shared" si="780"/>
        <v>572.87413932142852</v>
      </c>
      <c r="AF3391" s="28">
        <f t="shared" si="780"/>
        <v>213.72022203571419</v>
      </c>
      <c r="AG3391" s="28">
        <f t="shared" si="780"/>
        <v>0</v>
      </c>
      <c r="AH3391" s="28">
        <f t="shared" si="780"/>
        <v>141.33172853571432</v>
      </c>
      <c r="AI3391" s="28">
        <f t="shared" si="780"/>
        <v>0</v>
      </c>
      <c r="AJ3391" s="28">
        <f t="shared" si="771"/>
        <v>1.2235988249999998</v>
      </c>
      <c r="AK3391" s="28">
        <f t="shared" si="780"/>
        <v>0</v>
      </c>
      <c r="AL3391" s="28">
        <f t="shared" si="718"/>
        <v>52.630078499999975</v>
      </c>
      <c r="AM3391" s="28">
        <f t="shared" si="718"/>
        <v>192.98530203571408</v>
      </c>
      <c r="AQ3391" s="24">
        <f t="shared" si="728"/>
        <v>2062.3981584321427</v>
      </c>
      <c r="AS3391" s="47">
        <f t="shared" si="774"/>
        <v>305.55</v>
      </c>
      <c r="AU3391" s="20">
        <f t="shared" si="726"/>
        <v>2367.9481584321429</v>
      </c>
      <c r="AW3391" s="20">
        <f t="shared" si="713"/>
        <v>-137.17864272518364</v>
      </c>
    </row>
    <row r="3392" spans="1:49" x14ac:dyDescent="0.25">
      <c r="A3392" t="str">
        <f>VLOOKUP($B3392,'Cushing Balance'!$C$2:$E$500,3,TRUE)</f>
        <v>432018</v>
      </c>
      <c r="B3392" s="2">
        <v>43403</v>
      </c>
      <c r="C3392" s="32"/>
      <c r="D3392" s="36">
        <f t="shared" si="756"/>
        <v>391.22794511111118</v>
      </c>
      <c r="E3392" s="28">
        <f t="shared" si="757"/>
        <v>145.03560794444454</v>
      </c>
      <c r="F3392" s="28">
        <f t="shared" si="758"/>
        <v>445.32513961111096</v>
      </c>
      <c r="G3392" s="28"/>
      <c r="H3392" s="28">
        <f t="shared" ref="H3392:R3392" si="792">AVERAGE(H3386:H3391)</f>
        <v>101.42290933333334</v>
      </c>
      <c r="I3392" s="28">
        <f t="shared" si="792"/>
        <v>24.825274190476179</v>
      </c>
      <c r="J3392" s="28">
        <f t="shared" si="792"/>
        <v>322.53056909523798</v>
      </c>
      <c r="K3392" s="28">
        <f t="shared" si="792"/>
        <v>129.53754890476191</v>
      </c>
      <c r="L3392" s="28">
        <f t="shared" si="792"/>
        <v>30.122654857142845</v>
      </c>
      <c r="M3392" s="28">
        <f t="shared" si="711"/>
        <v>239.83181480219767</v>
      </c>
      <c r="N3392" s="28">
        <f t="shared" si="792"/>
        <v>85.052794000000048</v>
      </c>
      <c r="O3392" s="28">
        <f t="shared" si="792"/>
        <v>31.141945047619036</v>
      </c>
      <c r="P3392" s="28">
        <f t="shared" si="792"/>
        <v>181.08394114285716</v>
      </c>
      <c r="Q3392" s="28">
        <f t="shared" si="749"/>
        <v>9.2223439999999997</v>
      </c>
      <c r="R3392" s="28">
        <f t="shared" si="792"/>
        <v>16.509027666666668</v>
      </c>
      <c r="S3392" s="28"/>
      <c r="T3392" s="243">
        <f t="shared" si="787"/>
        <v>-24.119540416666666</v>
      </c>
      <c r="V3392" s="24">
        <f t="shared" si="724"/>
        <v>2152.8695157069592</v>
      </c>
      <c r="X3392" s="5">
        <f t="shared" si="731"/>
        <v>77.899999999999991</v>
      </c>
      <c r="Z3392" s="20">
        <f t="shared" si="725"/>
        <v>2230.7695157069593</v>
      </c>
      <c r="AA3392" s="59">
        <f t="shared" si="712"/>
        <v>43403</v>
      </c>
      <c r="AB3392" s="36">
        <f t="shared" si="780"/>
        <v>134.59170364285706</v>
      </c>
      <c r="AC3392" s="28">
        <f t="shared" si="780"/>
        <v>319.0726849285715</v>
      </c>
      <c r="AD3392" s="28">
        <f t="shared" si="780"/>
        <v>433.96870060714309</v>
      </c>
      <c r="AE3392" s="28">
        <f t="shared" si="780"/>
        <v>572.87413932142852</v>
      </c>
      <c r="AF3392" s="28">
        <f t="shared" si="780"/>
        <v>213.72022203571419</v>
      </c>
      <c r="AG3392" s="28">
        <f t="shared" si="780"/>
        <v>0</v>
      </c>
      <c r="AH3392" s="28">
        <f t="shared" si="780"/>
        <v>141.33172853571432</v>
      </c>
      <c r="AI3392" s="28">
        <f t="shared" si="780"/>
        <v>0</v>
      </c>
      <c r="AJ3392" s="28">
        <f t="shared" si="771"/>
        <v>1.2235988250000007</v>
      </c>
      <c r="AK3392" s="28">
        <f t="shared" si="780"/>
        <v>0</v>
      </c>
      <c r="AL3392" s="28">
        <f t="shared" si="718"/>
        <v>52.630078499999975</v>
      </c>
      <c r="AM3392" s="28">
        <f t="shared" si="718"/>
        <v>192.98530203571408</v>
      </c>
      <c r="AQ3392" s="24">
        <f t="shared" si="728"/>
        <v>2062.3981584321427</v>
      </c>
      <c r="AS3392" s="47">
        <f t="shared" si="774"/>
        <v>305.55</v>
      </c>
      <c r="AU3392" s="20">
        <f t="shared" si="726"/>
        <v>2367.9481584321429</v>
      </c>
      <c r="AW3392" s="20">
        <f t="shared" si="713"/>
        <v>-137.17864272518364</v>
      </c>
    </row>
    <row r="3393" spans="1:49" x14ac:dyDescent="0.25">
      <c r="A3393" t="str">
        <f>VLOOKUP($B3393,'Cushing Balance'!$C$2:$E$500,3,TRUE)</f>
        <v>432018</v>
      </c>
      <c r="B3393" s="2">
        <v>43404</v>
      </c>
      <c r="C3393" s="32"/>
      <c r="D3393" s="36">
        <f t="shared" si="756"/>
        <v>391.22794511111118</v>
      </c>
      <c r="E3393" s="28">
        <f t="shared" si="757"/>
        <v>145.03560794444454</v>
      </c>
      <c r="F3393" s="28">
        <f t="shared" si="758"/>
        <v>445.32513961111096</v>
      </c>
      <c r="G3393" s="28"/>
      <c r="H3393" s="28">
        <f t="shared" ref="H3393:R3393" si="793">AVERAGE(H3387:H3392)</f>
        <v>101.42290933333334</v>
      </c>
      <c r="I3393" s="28">
        <f t="shared" si="793"/>
        <v>24.825274190476179</v>
      </c>
      <c r="J3393" s="28">
        <f t="shared" si="793"/>
        <v>322.53056909523798</v>
      </c>
      <c r="K3393" s="28">
        <f t="shared" si="793"/>
        <v>129.53754890476191</v>
      </c>
      <c r="L3393" s="28">
        <f t="shared" si="793"/>
        <v>30.122654857142845</v>
      </c>
      <c r="M3393" s="28">
        <f t="shared" si="711"/>
        <v>239.83181480219767</v>
      </c>
      <c r="N3393" s="28">
        <f t="shared" si="793"/>
        <v>85.052794000000048</v>
      </c>
      <c r="O3393" s="28">
        <f t="shared" si="793"/>
        <v>31.141945047619036</v>
      </c>
      <c r="P3393" s="28">
        <f t="shared" si="793"/>
        <v>181.08394114285716</v>
      </c>
      <c r="Q3393" s="28">
        <f t="shared" si="749"/>
        <v>9.2223439999999997</v>
      </c>
      <c r="R3393" s="28">
        <f t="shared" si="793"/>
        <v>16.509027666666668</v>
      </c>
      <c r="S3393" s="28"/>
      <c r="T3393" s="243">
        <f t="shared" si="787"/>
        <v>-24.119540416666666</v>
      </c>
      <c r="V3393" s="24">
        <f t="shared" si="724"/>
        <v>2152.8695157069592</v>
      </c>
      <c r="X3393" s="5">
        <f t="shared" si="731"/>
        <v>77.899999999999991</v>
      </c>
      <c r="Z3393" s="20">
        <f t="shared" si="725"/>
        <v>2230.7695157069593</v>
      </c>
      <c r="AA3393" s="59">
        <f t="shared" si="712"/>
        <v>43404</v>
      </c>
      <c r="AB3393" s="36">
        <f t="shared" si="780"/>
        <v>134.59170364285706</v>
      </c>
      <c r="AC3393" s="28">
        <f t="shared" si="780"/>
        <v>319.0726849285715</v>
      </c>
      <c r="AD3393" s="28">
        <f t="shared" si="780"/>
        <v>433.96870060714309</v>
      </c>
      <c r="AE3393" s="28">
        <f t="shared" si="780"/>
        <v>572.87413932142852</v>
      </c>
      <c r="AF3393" s="28">
        <f t="shared" si="780"/>
        <v>213.72022203571419</v>
      </c>
      <c r="AG3393" s="28">
        <f t="shared" si="780"/>
        <v>0</v>
      </c>
      <c r="AH3393" s="28">
        <f t="shared" si="780"/>
        <v>141.33172853571432</v>
      </c>
      <c r="AI3393" s="28">
        <f t="shared" si="780"/>
        <v>0</v>
      </c>
      <c r="AJ3393" s="28">
        <f t="shared" si="771"/>
        <v>1.2235988250000012</v>
      </c>
      <c r="AK3393" s="28">
        <f t="shared" si="780"/>
        <v>0</v>
      </c>
      <c r="AL3393" s="28">
        <f t="shared" si="718"/>
        <v>52.630078499999975</v>
      </c>
      <c r="AM3393" s="28">
        <f t="shared" si="718"/>
        <v>192.98530203571408</v>
      </c>
      <c r="AQ3393" s="24">
        <f t="shared" si="728"/>
        <v>2062.3981584321427</v>
      </c>
      <c r="AS3393" s="47">
        <f t="shared" si="774"/>
        <v>305.55</v>
      </c>
      <c r="AU3393" s="20">
        <f t="shared" si="726"/>
        <v>2367.9481584321429</v>
      </c>
      <c r="AW3393" s="20">
        <f t="shared" si="713"/>
        <v>-137.17864272518364</v>
      </c>
    </row>
    <row r="3394" spans="1:49" x14ac:dyDescent="0.25">
      <c r="A3394" t="str">
        <f>VLOOKUP($B3394,'Cushing Balance'!$C$2:$E$500,3,TRUE)</f>
        <v>432018</v>
      </c>
      <c r="B3394" s="2">
        <v>43405</v>
      </c>
      <c r="C3394" s="32"/>
      <c r="D3394" s="36">
        <f t="shared" si="756"/>
        <v>391.22794511111118</v>
      </c>
      <c r="E3394" s="28">
        <f t="shared" si="757"/>
        <v>145.03560794444454</v>
      </c>
      <c r="F3394" s="28">
        <f t="shared" si="758"/>
        <v>445.32513961111096</v>
      </c>
      <c r="G3394" s="28"/>
      <c r="H3394" s="28">
        <f t="shared" ref="H3394:R3394" si="794">AVERAGE(H3388:H3393)</f>
        <v>101.42290933333334</v>
      </c>
      <c r="I3394" s="28">
        <f t="shared" si="794"/>
        <v>24.825274190476179</v>
      </c>
      <c r="J3394" s="28">
        <f t="shared" si="794"/>
        <v>322.53056909523798</v>
      </c>
      <c r="K3394" s="28">
        <f t="shared" si="794"/>
        <v>129.53754890476191</v>
      </c>
      <c r="L3394" s="28">
        <f t="shared" si="794"/>
        <v>30.122654857142845</v>
      </c>
      <c r="M3394" s="28">
        <f t="shared" ref="M3394:M3457" si="795">AVERAGE(M3381:M3393)</f>
        <v>239.83181480219767</v>
      </c>
      <c r="N3394" s="28">
        <f t="shared" si="794"/>
        <v>85.052794000000048</v>
      </c>
      <c r="O3394" s="28">
        <f t="shared" si="794"/>
        <v>31.141945047619036</v>
      </c>
      <c r="P3394" s="28">
        <f t="shared" si="794"/>
        <v>181.08394114285716</v>
      </c>
      <c r="Q3394" s="28">
        <f t="shared" si="749"/>
        <v>9.2223439999999997</v>
      </c>
      <c r="R3394" s="28">
        <f t="shared" si="794"/>
        <v>16.509027666666668</v>
      </c>
      <c r="S3394" s="28"/>
      <c r="T3394" s="243">
        <f t="shared" si="787"/>
        <v>-24.119540416666666</v>
      </c>
      <c r="V3394" s="24">
        <f t="shared" si="724"/>
        <v>2152.8695157069592</v>
      </c>
      <c r="X3394" s="5">
        <f t="shared" si="731"/>
        <v>77.899999999999991</v>
      </c>
      <c r="Z3394" s="20">
        <f t="shared" si="725"/>
        <v>2230.7695157069593</v>
      </c>
      <c r="AA3394" s="59">
        <f t="shared" ref="AA3394:AA3457" si="796">B3394</f>
        <v>43405</v>
      </c>
      <c r="AB3394" s="36">
        <f t="shared" si="780"/>
        <v>134.59170364285706</v>
      </c>
      <c r="AC3394" s="28">
        <f t="shared" si="780"/>
        <v>319.0726849285715</v>
      </c>
      <c r="AD3394" s="28">
        <f t="shared" si="780"/>
        <v>433.96870060714309</v>
      </c>
      <c r="AE3394" s="28">
        <f t="shared" si="780"/>
        <v>572.87413932142852</v>
      </c>
      <c r="AF3394" s="28">
        <f t="shared" si="780"/>
        <v>213.72022203571419</v>
      </c>
      <c r="AG3394" s="28">
        <f t="shared" si="780"/>
        <v>0</v>
      </c>
      <c r="AH3394" s="28">
        <f t="shared" si="780"/>
        <v>141.33172853571432</v>
      </c>
      <c r="AI3394" s="28">
        <f t="shared" si="780"/>
        <v>0</v>
      </c>
      <c r="AJ3394" s="28">
        <f t="shared" si="771"/>
        <v>1.2235988250000012</v>
      </c>
      <c r="AK3394" s="28">
        <f t="shared" si="780"/>
        <v>0</v>
      </c>
      <c r="AL3394" s="28">
        <f t="shared" si="718"/>
        <v>52.630078499999975</v>
      </c>
      <c r="AM3394" s="28">
        <f t="shared" si="718"/>
        <v>192.98530203571408</v>
      </c>
      <c r="AQ3394" s="24">
        <f t="shared" si="728"/>
        <v>2062.3981584321427</v>
      </c>
      <c r="AS3394" s="47">
        <f t="shared" si="774"/>
        <v>305.55</v>
      </c>
      <c r="AU3394" s="20">
        <f t="shared" si="726"/>
        <v>2367.9481584321429</v>
      </c>
      <c r="AW3394" s="20">
        <f t="shared" ref="AW3394:AW3457" si="797">Z3394-AU3394+AY3394</f>
        <v>-137.17864272518364</v>
      </c>
    </row>
    <row r="3395" spans="1:49" x14ac:dyDescent="0.25">
      <c r="A3395" t="str">
        <f>VLOOKUP($B3395,'Cushing Balance'!$C$2:$E$500,3,TRUE)</f>
        <v>432018</v>
      </c>
      <c r="B3395" s="2">
        <v>43406</v>
      </c>
      <c r="C3395" s="32"/>
      <c r="D3395" s="36">
        <f t="shared" si="756"/>
        <v>391.22794511111118</v>
      </c>
      <c r="E3395" s="28">
        <f t="shared" si="757"/>
        <v>145.03560794444454</v>
      </c>
      <c r="F3395" s="28">
        <f t="shared" si="758"/>
        <v>445.32513961111096</v>
      </c>
      <c r="G3395" s="28"/>
      <c r="H3395" s="28">
        <f t="shared" ref="H3395:R3395" si="798">AVERAGE(H3389:H3394)</f>
        <v>101.42290933333334</v>
      </c>
      <c r="I3395" s="28">
        <f t="shared" si="798"/>
        <v>24.825274190476179</v>
      </c>
      <c r="J3395" s="28">
        <f t="shared" si="798"/>
        <v>322.53056909523798</v>
      </c>
      <c r="K3395" s="28">
        <f t="shared" si="798"/>
        <v>129.53754890476191</v>
      </c>
      <c r="L3395" s="28">
        <f t="shared" si="798"/>
        <v>30.122654857142845</v>
      </c>
      <c r="M3395" s="28">
        <f t="shared" si="795"/>
        <v>239.83181480219767</v>
      </c>
      <c r="N3395" s="28">
        <f t="shared" si="798"/>
        <v>85.052794000000048</v>
      </c>
      <c r="O3395" s="28">
        <f t="shared" si="798"/>
        <v>31.141945047619036</v>
      </c>
      <c r="P3395" s="28">
        <f t="shared" si="798"/>
        <v>181.08394114285716</v>
      </c>
      <c r="Q3395" s="28">
        <f t="shared" si="749"/>
        <v>9.2223439999999997</v>
      </c>
      <c r="R3395" s="28">
        <f t="shared" si="798"/>
        <v>16.509027666666668</v>
      </c>
      <c r="S3395" s="28"/>
      <c r="T3395" s="243">
        <f t="shared" si="787"/>
        <v>-24.119540416666666</v>
      </c>
      <c r="V3395" s="24">
        <f t="shared" si="724"/>
        <v>2152.8695157069592</v>
      </c>
      <c r="X3395" s="5">
        <f t="shared" si="731"/>
        <v>77.899999999999991</v>
      </c>
      <c r="Z3395" s="20">
        <f t="shared" si="725"/>
        <v>2230.7695157069593</v>
      </c>
      <c r="AA3395" s="59">
        <f t="shared" si="796"/>
        <v>43406</v>
      </c>
      <c r="AB3395" s="36">
        <f t="shared" si="780"/>
        <v>134.59170364285706</v>
      </c>
      <c r="AC3395" s="28">
        <f t="shared" si="780"/>
        <v>319.0726849285715</v>
      </c>
      <c r="AD3395" s="28">
        <f t="shared" si="780"/>
        <v>433.96870060714309</v>
      </c>
      <c r="AE3395" s="28">
        <f t="shared" si="780"/>
        <v>572.87413932142852</v>
      </c>
      <c r="AF3395" s="28">
        <f t="shared" si="780"/>
        <v>213.72022203571419</v>
      </c>
      <c r="AG3395" s="28">
        <f t="shared" si="780"/>
        <v>0</v>
      </c>
      <c r="AH3395" s="28">
        <f t="shared" si="780"/>
        <v>141.33172853571432</v>
      </c>
      <c r="AI3395" s="28">
        <f t="shared" si="780"/>
        <v>0</v>
      </c>
      <c r="AJ3395" s="28">
        <f t="shared" si="771"/>
        <v>1.2235988250000009</v>
      </c>
      <c r="AK3395" s="28">
        <f t="shared" si="780"/>
        <v>0</v>
      </c>
      <c r="AL3395" s="28">
        <f t="shared" si="718"/>
        <v>52.630078499999975</v>
      </c>
      <c r="AM3395" s="28">
        <f t="shared" si="718"/>
        <v>192.98530203571408</v>
      </c>
      <c r="AQ3395" s="24">
        <f t="shared" si="728"/>
        <v>2062.3981584321427</v>
      </c>
      <c r="AS3395" s="47">
        <f t="shared" si="774"/>
        <v>305.55</v>
      </c>
      <c r="AU3395" s="20">
        <f t="shared" si="726"/>
        <v>2367.9481584321429</v>
      </c>
      <c r="AW3395" s="20">
        <f t="shared" si="797"/>
        <v>-137.17864272518364</v>
      </c>
    </row>
    <row r="3396" spans="1:49" x14ac:dyDescent="0.25">
      <c r="A3396" t="str">
        <f>VLOOKUP($B3396,'Cushing Balance'!$C$2:$E$500,3,TRUE)</f>
        <v>442018</v>
      </c>
      <c r="B3396" s="2">
        <v>43407</v>
      </c>
      <c r="C3396" s="32"/>
      <c r="D3396" s="36">
        <f t="shared" si="756"/>
        <v>391.22794511111118</v>
      </c>
      <c r="E3396" s="28">
        <f t="shared" si="757"/>
        <v>145.03560794444454</v>
      </c>
      <c r="F3396" s="28">
        <f t="shared" si="758"/>
        <v>445.32513961111096</v>
      </c>
      <c r="G3396" s="28"/>
      <c r="H3396" s="28">
        <f t="shared" ref="H3396:R3396" si="799">AVERAGE(H3390:H3395)</f>
        <v>101.42290933333334</v>
      </c>
      <c r="I3396" s="28">
        <f t="shared" si="799"/>
        <v>24.825274190476179</v>
      </c>
      <c r="J3396" s="28">
        <f t="shared" si="799"/>
        <v>322.53056909523798</v>
      </c>
      <c r="K3396" s="28">
        <f t="shared" si="799"/>
        <v>129.53754890476191</v>
      </c>
      <c r="L3396" s="28">
        <f t="shared" si="799"/>
        <v>30.122654857142845</v>
      </c>
      <c r="M3396" s="28">
        <f t="shared" si="795"/>
        <v>239.83181480219767</v>
      </c>
      <c r="N3396" s="28">
        <f t="shared" si="799"/>
        <v>85.052794000000048</v>
      </c>
      <c r="O3396" s="28">
        <f t="shared" si="799"/>
        <v>31.141945047619036</v>
      </c>
      <c r="P3396" s="28">
        <f t="shared" si="799"/>
        <v>181.08394114285716</v>
      </c>
      <c r="Q3396" s="28">
        <f t="shared" si="749"/>
        <v>9.2223439999999997</v>
      </c>
      <c r="R3396" s="28">
        <f t="shared" si="799"/>
        <v>16.509027666666668</v>
      </c>
      <c r="S3396" s="28"/>
      <c r="T3396" s="243">
        <f t="shared" si="787"/>
        <v>-24.119540416666666</v>
      </c>
      <c r="V3396" s="24">
        <f t="shared" si="724"/>
        <v>2152.8695157069592</v>
      </c>
      <c r="X3396" s="5">
        <f t="shared" si="731"/>
        <v>77.899999999999991</v>
      </c>
      <c r="Z3396" s="20">
        <f t="shared" si="725"/>
        <v>2230.7695157069593</v>
      </c>
      <c r="AA3396" s="59">
        <f t="shared" si="796"/>
        <v>43407</v>
      </c>
      <c r="AB3396" s="36">
        <f t="shared" si="780"/>
        <v>134.59170364285706</v>
      </c>
      <c r="AC3396" s="28">
        <f t="shared" si="780"/>
        <v>319.0726849285715</v>
      </c>
      <c r="AD3396" s="28">
        <f t="shared" si="780"/>
        <v>433.96870060714309</v>
      </c>
      <c r="AE3396" s="28">
        <f t="shared" si="780"/>
        <v>572.87413932142852</v>
      </c>
      <c r="AF3396" s="28">
        <f t="shared" si="780"/>
        <v>213.72022203571419</v>
      </c>
      <c r="AG3396" s="28">
        <f t="shared" si="780"/>
        <v>0</v>
      </c>
      <c r="AH3396" s="28">
        <f t="shared" si="780"/>
        <v>141.33172853571432</v>
      </c>
      <c r="AI3396" s="28">
        <f t="shared" si="780"/>
        <v>0</v>
      </c>
      <c r="AJ3396" s="28">
        <f t="shared" si="771"/>
        <v>1.2235988250000009</v>
      </c>
      <c r="AK3396" s="28">
        <f t="shared" si="780"/>
        <v>0</v>
      </c>
      <c r="AL3396" s="28">
        <f t="shared" si="718"/>
        <v>52.630078499999975</v>
      </c>
      <c r="AM3396" s="28">
        <f t="shared" si="718"/>
        <v>192.98530203571408</v>
      </c>
      <c r="AQ3396" s="24">
        <f t="shared" si="728"/>
        <v>2062.3981584321427</v>
      </c>
      <c r="AS3396" s="47">
        <f t="shared" si="774"/>
        <v>305.55</v>
      </c>
      <c r="AU3396" s="20">
        <f t="shared" si="726"/>
        <v>2367.9481584321429</v>
      </c>
      <c r="AW3396" s="20">
        <f t="shared" si="797"/>
        <v>-137.17864272518364</v>
      </c>
    </row>
    <row r="3397" spans="1:49" x14ac:dyDescent="0.25">
      <c r="A3397" t="str">
        <f>VLOOKUP($B3397,'Cushing Balance'!$C$2:$E$500,3,TRUE)</f>
        <v>442018</v>
      </c>
      <c r="B3397" s="2">
        <v>43408</v>
      </c>
      <c r="C3397" s="32"/>
      <c r="D3397" s="36">
        <f t="shared" si="756"/>
        <v>391.22794511111118</v>
      </c>
      <c r="E3397" s="28">
        <f t="shared" si="757"/>
        <v>145.03560794444454</v>
      </c>
      <c r="F3397" s="28">
        <f t="shared" si="758"/>
        <v>445.32513961111096</v>
      </c>
      <c r="G3397" s="28"/>
      <c r="H3397" s="28">
        <f t="shared" ref="H3397:R3397" si="800">AVERAGE(H3391:H3396)</f>
        <v>101.42290933333334</v>
      </c>
      <c r="I3397" s="28">
        <f t="shared" si="800"/>
        <v>24.825274190476179</v>
      </c>
      <c r="J3397" s="28">
        <f t="shared" si="800"/>
        <v>322.53056909523798</v>
      </c>
      <c r="K3397" s="28">
        <f t="shared" si="800"/>
        <v>129.53754890476191</v>
      </c>
      <c r="L3397" s="28">
        <f t="shared" si="800"/>
        <v>30.122654857142845</v>
      </c>
      <c r="M3397" s="28">
        <f t="shared" si="795"/>
        <v>239.83181480219767</v>
      </c>
      <c r="N3397" s="28">
        <f t="shared" si="800"/>
        <v>85.052794000000048</v>
      </c>
      <c r="O3397" s="28">
        <f t="shared" si="800"/>
        <v>31.141945047619036</v>
      </c>
      <c r="P3397" s="28">
        <f t="shared" si="800"/>
        <v>181.08394114285716</v>
      </c>
      <c r="Q3397" s="28">
        <f t="shared" si="749"/>
        <v>9.2223439999999997</v>
      </c>
      <c r="R3397" s="28">
        <f t="shared" si="800"/>
        <v>16.509027666666668</v>
      </c>
      <c r="S3397" s="28"/>
      <c r="T3397" s="243">
        <f t="shared" si="787"/>
        <v>-24.119540416666666</v>
      </c>
      <c r="V3397" s="24">
        <f t="shared" si="724"/>
        <v>2152.8695157069592</v>
      </c>
      <c r="X3397" s="5">
        <f t="shared" si="731"/>
        <v>77.899999999999991</v>
      </c>
      <c r="Z3397" s="20">
        <f t="shared" si="725"/>
        <v>2230.7695157069593</v>
      </c>
      <c r="AA3397" s="59">
        <f t="shared" si="796"/>
        <v>43408</v>
      </c>
      <c r="AB3397" s="36">
        <f t="shared" ref="AB3397:AK3412" si="801">AVERAGE(AB3390:AB3396)</f>
        <v>134.59170364285706</v>
      </c>
      <c r="AC3397" s="28">
        <f t="shared" si="801"/>
        <v>319.0726849285715</v>
      </c>
      <c r="AD3397" s="28">
        <f t="shared" si="801"/>
        <v>433.96870060714309</v>
      </c>
      <c r="AE3397" s="28">
        <f t="shared" si="801"/>
        <v>572.87413932142852</v>
      </c>
      <c r="AF3397" s="28">
        <f t="shared" si="801"/>
        <v>213.72022203571419</v>
      </c>
      <c r="AG3397" s="28">
        <f t="shared" si="801"/>
        <v>0</v>
      </c>
      <c r="AH3397" s="28">
        <f t="shared" si="801"/>
        <v>141.33172853571432</v>
      </c>
      <c r="AI3397" s="28">
        <f t="shared" si="801"/>
        <v>0</v>
      </c>
      <c r="AJ3397" s="28">
        <f t="shared" si="771"/>
        <v>1.2235988250000005</v>
      </c>
      <c r="AK3397" s="28">
        <f t="shared" si="801"/>
        <v>0</v>
      </c>
      <c r="AL3397" s="28">
        <f t="shared" ref="AL3397:AM3460" si="802">AVERAGE(AL3390:AL3396)</f>
        <v>52.630078499999975</v>
      </c>
      <c r="AM3397" s="28">
        <f t="shared" si="802"/>
        <v>192.98530203571408</v>
      </c>
      <c r="AQ3397" s="24">
        <f t="shared" si="728"/>
        <v>2062.3981584321427</v>
      </c>
      <c r="AS3397" s="47">
        <f t="shared" si="774"/>
        <v>305.55</v>
      </c>
      <c r="AU3397" s="20">
        <f t="shared" si="726"/>
        <v>2367.9481584321429</v>
      </c>
      <c r="AW3397" s="20">
        <f t="shared" si="797"/>
        <v>-137.17864272518364</v>
      </c>
    </row>
    <row r="3398" spans="1:49" x14ac:dyDescent="0.25">
      <c r="A3398" t="str">
        <f>VLOOKUP($B3398,'Cushing Balance'!$C$2:$E$500,3,TRUE)</f>
        <v>442018</v>
      </c>
      <c r="B3398" s="2">
        <v>43409</v>
      </c>
      <c r="C3398" s="32"/>
      <c r="D3398" s="36">
        <f t="shared" si="756"/>
        <v>391.22794511111118</v>
      </c>
      <c r="E3398" s="28">
        <f t="shared" si="757"/>
        <v>145.03560794444454</v>
      </c>
      <c r="F3398" s="28">
        <f t="shared" si="758"/>
        <v>445.32513961111096</v>
      </c>
      <c r="G3398" s="28"/>
      <c r="H3398" s="28">
        <f t="shared" ref="H3398:R3398" si="803">AVERAGE(H3392:H3397)</f>
        <v>101.42290933333334</v>
      </c>
      <c r="I3398" s="28">
        <f t="shared" si="803"/>
        <v>24.825274190476179</v>
      </c>
      <c r="J3398" s="28">
        <f t="shared" si="803"/>
        <v>322.53056909523798</v>
      </c>
      <c r="K3398" s="28">
        <f t="shared" si="803"/>
        <v>129.53754890476191</v>
      </c>
      <c r="L3398" s="28">
        <f t="shared" si="803"/>
        <v>30.122654857142845</v>
      </c>
      <c r="M3398" s="28">
        <f t="shared" si="795"/>
        <v>239.83181480219767</v>
      </c>
      <c r="N3398" s="28">
        <f t="shared" si="803"/>
        <v>85.052794000000048</v>
      </c>
      <c r="O3398" s="28">
        <f t="shared" si="803"/>
        <v>31.141945047619036</v>
      </c>
      <c r="P3398" s="28">
        <f t="shared" si="803"/>
        <v>181.08394114285716</v>
      </c>
      <c r="Q3398" s="28">
        <f t="shared" si="749"/>
        <v>9.2223439999999997</v>
      </c>
      <c r="R3398" s="28">
        <f t="shared" si="803"/>
        <v>16.509027666666668</v>
      </c>
      <c r="S3398" s="28"/>
      <c r="T3398" s="243">
        <f t="shared" si="787"/>
        <v>-24.119540416666666</v>
      </c>
      <c r="V3398" s="24">
        <f t="shared" si="724"/>
        <v>2152.8695157069592</v>
      </c>
      <c r="X3398" s="5">
        <f t="shared" si="731"/>
        <v>77.899999999999991</v>
      </c>
      <c r="Z3398" s="20">
        <f t="shared" si="725"/>
        <v>2230.7695157069593</v>
      </c>
      <c r="AA3398" s="59">
        <f t="shared" si="796"/>
        <v>43409</v>
      </c>
      <c r="AB3398" s="36">
        <f t="shared" si="801"/>
        <v>134.59170364285706</v>
      </c>
      <c r="AC3398" s="28">
        <f t="shared" si="801"/>
        <v>319.0726849285715</v>
      </c>
      <c r="AD3398" s="28">
        <f t="shared" si="801"/>
        <v>433.96870060714309</v>
      </c>
      <c r="AE3398" s="28">
        <f t="shared" si="801"/>
        <v>572.87413932142852</v>
      </c>
      <c r="AF3398" s="28">
        <f t="shared" si="801"/>
        <v>213.72022203571419</v>
      </c>
      <c r="AG3398" s="28">
        <f t="shared" si="801"/>
        <v>0</v>
      </c>
      <c r="AH3398" s="28">
        <f t="shared" si="801"/>
        <v>141.33172853571432</v>
      </c>
      <c r="AI3398" s="28">
        <f t="shared" si="801"/>
        <v>0</v>
      </c>
      <c r="AJ3398" s="28">
        <f t="shared" si="771"/>
        <v>1.2235988250000001</v>
      </c>
      <c r="AK3398" s="28">
        <f t="shared" si="801"/>
        <v>0</v>
      </c>
      <c r="AL3398" s="28">
        <f t="shared" si="802"/>
        <v>52.630078499999975</v>
      </c>
      <c r="AM3398" s="28">
        <f t="shared" si="802"/>
        <v>192.98530203571408</v>
      </c>
      <c r="AQ3398" s="24">
        <f t="shared" si="728"/>
        <v>2062.3981584321427</v>
      </c>
      <c r="AS3398" s="47">
        <f t="shared" si="774"/>
        <v>305.55</v>
      </c>
      <c r="AU3398" s="20">
        <f t="shared" si="726"/>
        <v>2367.9481584321429</v>
      </c>
      <c r="AW3398" s="20">
        <f t="shared" si="797"/>
        <v>-137.17864272518364</v>
      </c>
    </row>
    <row r="3399" spans="1:49" x14ac:dyDescent="0.25">
      <c r="A3399" t="str">
        <f>VLOOKUP($B3399,'Cushing Balance'!$C$2:$E$500,3,TRUE)</f>
        <v>442018</v>
      </c>
      <c r="B3399" s="2">
        <v>43410</v>
      </c>
      <c r="C3399" s="32"/>
      <c r="D3399" s="36">
        <f t="shared" si="756"/>
        <v>391.22794511111118</v>
      </c>
      <c r="E3399" s="28">
        <f t="shared" si="757"/>
        <v>145.03560794444454</v>
      </c>
      <c r="F3399" s="28">
        <f t="shared" si="758"/>
        <v>445.32513961111096</v>
      </c>
      <c r="G3399" s="28"/>
      <c r="H3399" s="28">
        <f t="shared" ref="H3399:R3399" si="804">AVERAGE(H3393:H3398)</f>
        <v>101.42290933333334</v>
      </c>
      <c r="I3399" s="28">
        <f t="shared" si="804"/>
        <v>24.825274190476179</v>
      </c>
      <c r="J3399" s="28">
        <f t="shared" si="804"/>
        <v>322.53056909523798</v>
      </c>
      <c r="K3399" s="28">
        <f t="shared" si="804"/>
        <v>129.53754890476191</v>
      </c>
      <c r="L3399" s="28">
        <f t="shared" si="804"/>
        <v>30.122654857142845</v>
      </c>
      <c r="M3399" s="28">
        <f t="shared" si="795"/>
        <v>239.83181480219767</v>
      </c>
      <c r="N3399" s="28">
        <f t="shared" si="804"/>
        <v>85.052794000000048</v>
      </c>
      <c r="O3399" s="28">
        <f t="shared" si="804"/>
        <v>31.141945047619036</v>
      </c>
      <c r="P3399" s="28">
        <f t="shared" si="804"/>
        <v>181.08394114285716</v>
      </c>
      <c r="Q3399" s="28">
        <f t="shared" si="749"/>
        <v>9.2223439999999997</v>
      </c>
      <c r="R3399" s="28">
        <f t="shared" si="804"/>
        <v>16.509027666666668</v>
      </c>
      <c r="S3399" s="28"/>
      <c r="T3399" s="243">
        <f t="shared" si="787"/>
        <v>-24.119540416666666</v>
      </c>
      <c r="V3399" s="24">
        <f t="shared" si="724"/>
        <v>2152.8695157069592</v>
      </c>
      <c r="X3399" s="5">
        <f t="shared" si="731"/>
        <v>77.899999999999991</v>
      </c>
      <c r="Z3399" s="20">
        <f t="shared" si="725"/>
        <v>2230.7695157069593</v>
      </c>
      <c r="AA3399" s="59">
        <f t="shared" si="796"/>
        <v>43410</v>
      </c>
      <c r="AB3399" s="36">
        <f t="shared" si="801"/>
        <v>134.59170364285706</v>
      </c>
      <c r="AC3399" s="28">
        <f t="shared" si="801"/>
        <v>319.0726849285715</v>
      </c>
      <c r="AD3399" s="28">
        <f t="shared" si="801"/>
        <v>433.96870060714309</v>
      </c>
      <c r="AE3399" s="28">
        <f t="shared" si="801"/>
        <v>572.87413932142852</v>
      </c>
      <c r="AF3399" s="28">
        <f t="shared" si="801"/>
        <v>213.72022203571419</v>
      </c>
      <c r="AG3399" s="28">
        <f t="shared" si="801"/>
        <v>0</v>
      </c>
      <c r="AH3399" s="28">
        <f t="shared" si="801"/>
        <v>141.33172853571432</v>
      </c>
      <c r="AI3399" s="28">
        <f t="shared" si="801"/>
        <v>0</v>
      </c>
      <c r="AJ3399" s="28">
        <f t="shared" si="771"/>
        <v>1.2235988249999998</v>
      </c>
      <c r="AK3399" s="28">
        <f t="shared" si="801"/>
        <v>0</v>
      </c>
      <c r="AL3399" s="28">
        <f t="shared" si="802"/>
        <v>52.630078499999975</v>
      </c>
      <c r="AM3399" s="28">
        <f t="shared" si="802"/>
        <v>192.98530203571408</v>
      </c>
      <c r="AQ3399" s="24">
        <f t="shared" si="728"/>
        <v>2062.3981584321427</v>
      </c>
      <c r="AS3399" s="47">
        <f t="shared" si="774"/>
        <v>305.55</v>
      </c>
      <c r="AU3399" s="20">
        <f t="shared" si="726"/>
        <v>2367.9481584321429</v>
      </c>
      <c r="AW3399" s="20">
        <f t="shared" si="797"/>
        <v>-137.17864272518364</v>
      </c>
    </row>
    <row r="3400" spans="1:49" x14ac:dyDescent="0.25">
      <c r="A3400" t="str">
        <f>VLOOKUP($B3400,'Cushing Balance'!$C$2:$E$500,3,TRUE)</f>
        <v>442018</v>
      </c>
      <c r="B3400" s="2">
        <v>43411</v>
      </c>
      <c r="C3400" s="32"/>
      <c r="D3400" s="36">
        <f t="shared" si="756"/>
        <v>391.22794511111118</v>
      </c>
      <c r="E3400" s="28">
        <f t="shared" si="757"/>
        <v>145.03560794444454</v>
      </c>
      <c r="F3400" s="28">
        <f t="shared" si="758"/>
        <v>445.32513961111096</v>
      </c>
      <c r="G3400" s="28"/>
      <c r="H3400" s="28">
        <f t="shared" ref="H3400:R3400" si="805">AVERAGE(H3394:H3399)</f>
        <v>101.42290933333334</v>
      </c>
      <c r="I3400" s="28">
        <f t="shared" si="805"/>
        <v>24.825274190476179</v>
      </c>
      <c r="J3400" s="28">
        <f t="shared" si="805"/>
        <v>322.53056909523798</v>
      </c>
      <c r="K3400" s="28">
        <f t="shared" si="805"/>
        <v>129.53754890476191</v>
      </c>
      <c r="L3400" s="28">
        <f t="shared" si="805"/>
        <v>30.122654857142845</v>
      </c>
      <c r="M3400" s="28">
        <f t="shared" si="795"/>
        <v>239.83181480219767</v>
      </c>
      <c r="N3400" s="28">
        <f t="shared" si="805"/>
        <v>85.052794000000048</v>
      </c>
      <c r="O3400" s="28">
        <f t="shared" si="805"/>
        <v>31.141945047619036</v>
      </c>
      <c r="P3400" s="28">
        <f t="shared" si="805"/>
        <v>181.08394114285716</v>
      </c>
      <c r="Q3400" s="28">
        <f t="shared" si="749"/>
        <v>9.2223439999999997</v>
      </c>
      <c r="R3400" s="28">
        <f t="shared" si="805"/>
        <v>16.509027666666668</v>
      </c>
      <c r="S3400" s="28"/>
      <c r="T3400" s="243">
        <f t="shared" si="787"/>
        <v>-24.119540416666666</v>
      </c>
      <c r="V3400" s="24">
        <f t="shared" si="724"/>
        <v>2152.8695157069592</v>
      </c>
      <c r="X3400" s="5">
        <f t="shared" si="731"/>
        <v>77.899999999999991</v>
      </c>
      <c r="Z3400" s="20">
        <f t="shared" si="725"/>
        <v>2230.7695157069593</v>
      </c>
      <c r="AA3400" s="59">
        <f t="shared" si="796"/>
        <v>43411</v>
      </c>
      <c r="AB3400" s="36">
        <f t="shared" si="801"/>
        <v>134.59170364285706</v>
      </c>
      <c r="AC3400" s="28">
        <f t="shared" si="801"/>
        <v>319.0726849285715</v>
      </c>
      <c r="AD3400" s="28">
        <f t="shared" si="801"/>
        <v>433.96870060714309</v>
      </c>
      <c r="AE3400" s="28">
        <f t="shared" si="801"/>
        <v>572.87413932142852</v>
      </c>
      <c r="AF3400" s="28">
        <f t="shared" si="801"/>
        <v>213.72022203571419</v>
      </c>
      <c r="AG3400" s="28">
        <f t="shared" si="801"/>
        <v>0</v>
      </c>
      <c r="AH3400" s="28">
        <f t="shared" si="801"/>
        <v>141.33172853571432</v>
      </c>
      <c r="AI3400" s="28">
        <f t="shared" si="801"/>
        <v>0</v>
      </c>
      <c r="AJ3400" s="28">
        <f t="shared" si="771"/>
        <v>1.2235988249999998</v>
      </c>
      <c r="AK3400" s="28">
        <f t="shared" si="801"/>
        <v>0</v>
      </c>
      <c r="AL3400" s="28">
        <f t="shared" si="802"/>
        <v>52.630078499999975</v>
      </c>
      <c r="AM3400" s="28">
        <f t="shared" si="802"/>
        <v>192.98530203571408</v>
      </c>
      <c r="AQ3400" s="24">
        <f t="shared" si="728"/>
        <v>2062.3981584321427</v>
      </c>
      <c r="AS3400" s="47">
        <f t="shared" si="774"/>
        <v>305.55</v>
      </c>
      <c r="AU3400" s="20">
        <f t="shared" si="726"/>
        <v>2367.9481584321429</v>
      </c>
      <c r="AW3400" s="20">
        <f t="shared" si="797"/>
        <v>-137.17864272518364</v>
      </c>
    </row>
    <row r="3401" spans="1:49" x14ac:dyDescent="0.25">
      <c r="A3401" t="str">
        <f>VLOOKUP($B3401,'Cushing Balance'!$C$2:$E$500,3,TRUE)</f>
        <v>442018</v>
      </c>
      <c r="B3401" s="2">
        <v>43412</v>
      </c>
      <c r="C3401" s="32"/>
      <c r="D3401" s="36">
        <f t="shared" si="756"/>
        <v>391.22794511111118</v>
      </c>
      <c r="E3401" s="28">
        <f t="shared" si="757"/>
        <v>145.03560794444454</v>
      </c>
      <c r="F3401" s="28">
        <f t="shared" si="758"/>
        <v>445.32513961111096</v>
      </c>
      <c r="G3401" s="28"/>
      <c r="H3401" s="28">
        <f t="shared" ref="H3401:R3401" si="806">AVERAGE(H3395:H3400)</f>
        <v>101.42290933333334</v>
      </c>
      <c r="I3401" s="28">
        <f t="shared" si="806"/>
        <v>24.825274190476179</v>
      </c>
      <c r="J3401" s="28">
        <f t="shared" si="806"/>
        <v>322.53056909523798</v>
      </c>
      <c r="K3401" s="28">
        <f t="shared" si="806"/>
        <v>129.53754890476191</v>
      </c>
      <c r="L3401" s="28">
        <f t="shared" si="806"/>
        <v>30.122654857142845</v>
      </c>
      <c r="M3401" s="28">
        <f t="shared" si="795"/>
        <v>239.83181480219767</v>
      </c>
      <c r="N3401" s="28">
        <f t="shared" si="806"/>
        <v>85.052794000000048</v>
      </c>
      <c r="O3401" s="28">
        <f t="shared" si="806"/>
        <v>31.141945047619036</v>
      </c>
      <c r="P3401" s="28">
        <f t="shared" si="806"/>
        <v>181.08394114285716</v>
      </c>
      <c r="Q3401" s="28">
        <f t="shared" si="749"/>
        <v>9.2223439999999997</v>
      </c>
      <c r="R3401" s="28">
        <f t="shared" si="806"/>
        <v>16.509027666666668</v>
      </c>
      <c r="S3401" s="28"/>
      <c r="T3401" s="243">
        <f t="shared" si="787"/>
        <v>-24.119540416666666</v>
      </c>
      <c r="V3401" s="24">
        <f t="shared" si="724"/>
        <v>2152.8695157069592</v>
      </c>
      <c r="X3401" s="5">
        <f t="shared" si="731"/>
        <v>77.899999999999991</v>
      </c>
      <c r="Z3401" s="20">
        <f t="shared" si="725"/>
        <v>2230.7695157069593</v>
      </c>
      <c r="AA3401" s="59">
        <f t="shared" si="796"/>
        <v>43412</v>
      </c>
      <c r="AB3401" s="36">
        <f t="shared" si="801"/>
        <v>134.59170364285706</v>
      </c>
      <c r="AC3401" s="28">
        <f t="shared" si="801"/>
        <v>319.0726849285715</v>
      </c>
      <c r="AD3401" s="28">
        <f t="shared" si="801"/>
        <v>433.96870060714309</v>
      </c>
      <c r="AE3401" s="28">
        <f t="shared" si="801"/>
        <v>572.87413932142852</v>
      </c>
      <c r="AF3401" s="28">
        <f t="shared" si="801"/>
        <v>213.72022203571419</v>
      </c>
      <c r="AG3401" s="28">
        <f t="shared" si="801"/>
        <v>0</v>
      </c>
      <c r="AH3401" s="28">
        <f t="shared" si="801"/>
        <v>141.33172853571432</v>
      </c>
      <c r="AI3401" s="28">
        <f t="shared" si="801"/>
        <v>0</v>
      </c>
      <c r="AJ3401" s="28">
        <f t="shared" si="771"/>
        <v>1.2235988249999998</v>
      </c>
      <c r="AK3401" s="28">
        <f t="shared" si="801"/>
        <v>0</v>
      </c>
      <c r="AL3401" s="28">
        <f t="shared" si="802"/>
        <v>52.630078499999975</v>
      </c>
      <c r="AM3401" s="28">
        <f t="shared" si="802"/>
        <v>192.98530203571408</v>
      </c>
      <c r="AQ3401" s="24">
        <f t="shared" si="728"/>
        <v>2062.3981584321427</v>
      </c>
      <c r="AS3401" s="47">
        <f t="shared" si="774"/>
        <v>305.55</v>
      </c>
      <c r="AU3401" s="20">
        <f t="shared" si="726"/>
        <v>2367.9481584321429</v>
      </c>
      <c r="AW3401" s="20">
        <f t="shared" si="797"/>
        <v>-137.17864272518364</v>
      </c>
    </row>
    <row r="3402" spans="1:49" x14ac:dyDescent="0.25">
      <c r="A3402" t="str">
        <f>VLOOKUP($B3402,'Cushing Balance'!$C$2:$E$500,3,TRUE)</f>
        <v>442018</v>
      </c>
      <c r="B3402" s="2">
        <v>43413</v>
      </c>
      <c r="C3402" s="32"/>
      <c r="D3402" s="36">
        <f t="shared" si="756"/>
        <v>391.22794511111118</v>
      </c>
      <c r="E3402" s="28">
        <f t="shared" si="757"/>
        <v>145.03560794444454</v>
      </c>
      <c r="F3402" s="28">
        <f t="shared" si="758"/>
        <v>445.32513961111096</v>
      </c>
      <c r="G3402" s="28"/>
      <c r="H3402" s="28">
        <f t="shared" ref="H3402:R3402" si="807">AVERAGE(H3396:H3401)</f>
        <v>101.42290933333334</v>
      </c>
      <c r="I3402" s="28">
        <f t="shared" si="807"/>
        <v>24.825274190476179</v>
      </c>
      <c r="J3402" s="28">
        <f t="shared" si="807"/>
        <v>322.53056909523798</v>
      </c>
      <c r="K3402" s="28">
        <f t="shared" si="807"/>
        <v>129.53754890476191</v>
      </c>
      <c r="L3402" s="28">
        <f t="shared" si="807"/>
        <v>30.122654857142845</v>
      </c>
      <c r="M3402" s="28">
        <f t="shared" si="795"/>
        <v>239.83181480219767</v>
      </c>
      <c r="N3402" s="28">
        <f t="shared" si="807"/>
        <v>85.052794000000048</v>
      </c>
      <c r="O3402" s="28">
        <f t="shared" si="807"/>
        <v>31.141945047619036</v>
      </c>
      <c r="P3402" s="28">
        <f t="shared" si="807"/>
        <v>181.08394114285716</v>
      </c>
      <c r="Q3402" s="28">
        <f t="shared" si="749"/>
        <v>9.2223439999999997</v>
      </c>
      <c r="R3402" s="28">
        <f t="shared" si="807"/>
        <v>16.509027666666668</v>
      </c>
      <c r="S3402" s="28"/>
      <c r="T3402" s="243">
        <f t="shared" si="787"/>
        <v>-24.119540416666666</v>
      </c>
      <c r="V3402" s="24">
        <f t="shared" ref="V3402:V3465" si="808">SUM(D3402:R3402)</f>
        <v>2152.8695157069592</v>
      </c>
      <c r="X3402" s="5">
        <f t="shared" si="731"/>
        <v>77.899999999999991</v>
      </c>
      <c r="Z3402" s="20">
        <f t="shared" ref="Z3402:Z3465" si="809">X3402+V3402</f>
        <v>2230.7695157069593</v>
      </c>
      <c r="AA3402" s="59">
        <f t="shared" si="796"/>
        <v>43413</v>
      </c>
      <c r="AB3402" s="36">
        <f t="shared" si="801"/>
        <v>134.59170364285706</v>
      </c>
      <c r="AC3402" s="28">
        <f t="shared" si="801"/>
        <v>319.0726849285715</v>
      </c>
      <c r="AD3402" s="28">
        <f t="shared" si="801"/>
        <v>433.96870060714309</v>
      </c>
      <c r="AE3402" s="28">
        <f t="shared" si="801"/>
        <v>572.87413932142852</v>
      </c>
      <c r="AF3402" s="28">
        <f t="shared" si="801"/>
        <v>213.72022203571419</v>
      </c>
      <c r="AG3402" s="28">
        <f t="shared" si="801"/>
        <v>0</v>
      </c>
      <c r="AH3402" s="28">
        <f t="shared" si="801"/>
        <v>141.33172853571432</v>
      </c>
      <c r="AI3402" s="28">
        <f t="shared" si="801"/>
        <v>0</v>
      </c>
      <c r="AJ3402" s="28">
        <f t="shared" si="771"/>
        <v>1.2235988249999998</v>
      </c>
      <c r="AK3402" s="28">
        <f t="shared" si="801"/>
        <v>0</v>
      </c>
      <c r="AL3402" s="28">
        <f t="shared" si="802"/>
        <v>52.630078499999975</v>
      </c>
      <c r="AM3402" s="28">
        <f t="shared" si="802"/>
        <v>192.98530203571408</v>
      </c>
      <c r="AQ3402" s="24">
        <f t="shared" si="728"/>
        <v>2062.3981584321427</v>
      </c>
      <c r="AS3402" s="47">
        <f t="shared" si="774"/>
        <v>305.55</v>
      </c>
      <c r="AU3402" s="20">
        <f t="shared" ref="AU3402:AU3465" si="810">AS3402+AQ3402</f>
        <v>2367.9481584321429</v>
      </c>
      <c r="AW3402" s="20">
        <f t="shared" si="797"/>
        <v>-137.17864272518364</v>
      </c>
    </row>
    <row r="3403" spans="1:49" x14ac:dyDescent="0.25">
      <c r="A3403" t="str">
        <f>VLOOKUP($B3403,'Cushing Balance'!$C$2:$E$500,3,TRUE)</f>
        <v>452018</v>
      </c>
      <c r="B3403" s="2">
        <v>43414</v>
      </c>
      <c r="C3403" s="32"/>
      <c r="D3403" s="36">
        <f t="shared" si="756"/>
        <v>391.22794511111118</v>
      </c>
      <c r="E3403" s="28">
        <f t="shared" si="757"/>
        <v>145.03560794444454</v>
      </c>
      <c r="F3403" s="28">
        <f t="shared" si="758"/>
        <v>445.32513961111096</v>
      </c>
      <c r="G3403" s="28"/>
      <c r="H3403" s="28">
        <f t="shared" ref="H3403:R3403" si="811">AVERAGE(H3397:H3402)</f>
        <v>101.42290933333334</v>
      </c>
      <c r="I3403" s="28">
        <f t="shared" si="811"/>
        <v>24.825274190476179</v>
      </c>
      <c r="J3403" s="28">
        <f t="shared" si="811"/>
        <v>322.53056909523798</v>
      </c>
      <c r="K3403" s="28">
        <f t="shared" si="811"/>
        <v>129.53754890476191</v>
      </c>
      <c r="L3403" s="28">
        <f t="shared" si="811"/>
        <v>30.122654857142845</v>
      </c>
      <c r="M3403" s="28">
        <f t="shared" si="795"/>
        <v>239.83181480219767</v>
      </c>
      <c r="N3403" s="28">
        <f t="shared" si="811"/>
        <v>85.052794000000048</v>
      </c>
      <c r="O3403" s="28">
        <f t="shared" si="811"/>
        <v>31.141945047619036</v>
      </c>
      <c r="P3403" s="28">
        <f t="shared" si="811"/>
        <v>181.08394114285716</v>
      </c>
      <c r="Q3403" s="28">
        <f t="shared" si="749"/>
        <v>9.2223439999999997</v>
      </c>
      <c r="R3403" s="28">
        <f t="shared" si="811"/>
        <v>16.509027666666668</v>
      </c>
      <c r="S3403" s="28"/>
      <c r="T3403" s="243">
        <f t="shared" si="787"/>
        <v>-24.119540416666666</v>
      </c>
      <c r="V3403" s="24">
        <f t="shared" si="808"/>
        <v>2152.8695157069592</v>
      </c>
      <c r="X3403" s="5">
        <f t="shared" si="731"/>
        <v>77.899999999999991</v>
      </c>
      <c r="Z3403" s="20">
        <f t="shared" si="809"/>
        <v>2230.7695157069593</v>
      </c>
      <c r="AA3403" s="59">
        <f t="shared" si="796"/>
        <v>43414</v>
      </c>
      <c r="AB3403" s="36">
        <f t="shared" si="801"/>
        <v>134.59170364285706</v>
      </c>
      <c r="AC3403" s="28">
        <f t="shared" si="801"/>
        <v>319.0726849285715</v>
      </c>
      <c r="AD3403" s="28">
        <f t="shared" si="801"/>
        <v>433.96870060714309</v>
      </c>
      <c r="AE3403" s="28">
        <f t="shared" si="801"/>
        <v>572.87413932142852</v>
      </c>
      <c r="AF3403" s="28">
        <f t="shared" si="801"/>
        <v>213.72022203571419</v>
      </c>
      <c r="AG3403" s="28">
        <f t="shared" si="801"/>
        <v>0</v>
      </c>
      <c r="AH3403" s="28">
        <f t="shared" si="801"/>
        <v>141.33172853571432</v>
      </c>
      <c r="AI3403" s="28">
        <f t="shared" si="801"/>
        <v>0</v>
      </c>
      <c r="AJ3403" s="28">
        <f t="shared" si="771"/>
        <v>1.2235988249999998</v>
      </c>
      <c r="AK3403" s="28">
        <f t="shared" si="801"/>
        <v>0</v>
      </c>
      <c r="AL3403" s="28">
        <f t="shared" si="802"/>
        <v>52.630078499999975</v>
      </c>
      <c r="AM3403" s="28">
        <f t="shared" si="802"/>
        <v>192.98530203571408</v>
      </c>
      <c r="AQ3403" s="24">
        <f t="shared" ref="AQ3403:AQ3466" si="812">SUM(AB3403:AO3403)</f>
        <v>2062.3981584321427</v>
      </c>
      <c r="AS3403" s="47">
        <f t="shared" si="774"/>
        <v>305.55</v>
      </c>
      <c r="AU3403" s="20">
        <f t="shared" si="810"/>
        <v>2367.9481584321429</v>
      </c>
      <c r="AW3403" s="20">
        <f t="shared" si="797"/>
        <v>-137.17864272518364</v>
      </c>
    </row>
    <row r="3404" spans="1:49" x14ac:dyDescent="0.25">
      <c r="A3404" t="str">
        <f>VLOOKUP($B3404,'Cushing Balance'!$C$2:$E$500,3,TRUE)</f>
        <v>452018</v>
      </c>
      <c r="B3404" s="2">
        <v>43415</v>
      </c>
      <c r="C3404" s="32"/>
      <c r="D3404" s="36">
        <f t="shared" si="756"/>
        <v>391.22794511111118</v>
      </c>
      <c r="E3404" s="28">
        <f t="shared" si="757"/>
        <v>145.03560794444454</v>
      </c>
      <c r="F3404" s="28">
        <f t="shared" si="758"/>
        <v>445.32513961111096</v>
      </c>
      <c r="G3404" s="28"/>
      <c r="H3404" s="28">
        <f t="shared" ref="H3404:R3404" si="813">AVERAGE(H3398:H3403)</f>
        <v>101.42290933333334</v>
      </c>
      <c r="I3404" s="28">
        <f t="shared" si="813"/>
        <v>24.825274190476179</v>
      </c>
      <c r="J3404" s="28">
        <f t="shared" si="813"/>
        <v>322.53056909523798</v>
      </c>
      <c r="K3404" s="28">
        <f t="shared" si="813"/>
        <v>129.53754890476191</v>
      </c>
      <c r="L3404" s="28">
        <f t="shared" si="813"/>
        <v>30.122654857142845</v>
      </c>
      <c r="M3404" s="28">
        <f t="shared" si="795"/>
        <v>239.83181480219767</v>
      </c>
      <c r="N3404" s="28">
        <f t="shared" si="813"/>
        <v>85.052794000000048</v>
      </c>
      <c r="O3404" s="28">
        <f t="shared" si="813"/>
        <v>31.141945047619036</v>
      </c>
      <c r="P3404" s="28">
        <f t="shared" si="813"/>
        <v>181.08394114285716</v>
      </c>
      <c r="Q3404" s="28">
        <f t="shared" si="749"/>
        <v>9.2223439999999997</v>
      </c>
      <c r="R3404" s="28">
        <f t="shared" si="813"/>
        <v>16.509027666666668</v>
      </c>
      <c r="S3404" s="28"/>
      <c r="T3404" s="243">
        <f t="shared" si="787"/>
        <v>-24.119540416666666</v>
      </c>
      <c r="V3404" s="24">
        <f t="shared" si="808"/>
        <v>2152.8695157069592</v>
      </c>
      <c r="X3404" s="5">
        <f t="shared" si="731"/>
        <v>77.899999999999991</v>
      </c>
      <c r="Z3404" s="20">
        <f t="shared" si="809"/>
        <v>2230.7695157069593</v>
      </c>
      <c r="AA3404" s="59">
        <f t="shared" si="796"/>
        <v>43415</v>
      </c>
      <c r="AB3404" s="36">
        <f t="shared" si="801"/>
        <v>134.59170364285706</v>
      </c>
      <c r="AC3404" s="28">
        <f t="shared" si="801"/>
        <v>319.0726849285715</v>
      </c>
      <c r="AD3404" s="28">
        <f t="shared" si="801"/>
        <v>433.96870060714309</v>
      </c>
      <c r="AE3404" s="28">
        <f t="shared" si="801"/>
        <v>572.87413932142852</v>
      </c>
      <c r="AF3404" s="28">
        <f t="shared" si="801"/>
        <v>213.72022203571419</v>
      </c>
      <c r="AG3404" s="28">
        <f t="shared" si="801"/>
        <v>0</v>
      </c>
      <c r="AH3404" s="28">
        <f t="shared" si="801"/>
        <v>141.33172853571432</v>
      </c>
      <c r="AI3404" s="28">
        <f t="shared" si="801"/>
        <v>0</v>
      </c>
      <c r="AJ3404" s="28">
        <f t="shared" si="771"/>
        <v>1.2235988250000003</v>
      </c>
      <c r="AK3404" s="28">
        <f t="shared" si="801"/>
        <v>0</v>
      </c>
      <c r="AL3404" s="28">
        <f t="shared" si="802"/>
        <v>52.630078499999975</v>
      </c>
      <c r="AM3404" s="28">
        <f t="shared" si="802"/>
        <v>192.98530203571408</v>
      </c>
      <c r="AQ3404" s="24">
        <f t="shared" si="812"/>
        <v>2062.3981584321427</v>
      </c>
      <c r="AS3404" s="47">
        <f t="shared" si="774"/>
        <v>305.55</v>
      </c>
      <c r="AU3404" s="20">
        <f t="shared" si="810"/>
        <v>2367.9481584321429</v>
      </c>
      <c r="AW3404" s="20">
        <f t="shared" si="797"/>
        <v>-137.17864272518364</v>
      </c>
    </row>
    <row r="3405" spans="1:49" x14ac:dyDescent="0.25">
      <c r="A3405" t="str">
        <f>VLOOKUP($B3405,'Cushing Balance'!$C$2:$E$500,3,TRUE)</f>
        <v>452018</v>
      </c>
      <c r="B3405" s="2">
        <v>43416</v>
      </c>
      <c r="C3405" s="32"/>
      <c r="D3405" s="36">
        <f t="shared" si="756"/>
        <v>391.22794511111118</v>
      </c>
      <c r="E3405" s="28">
        <f t="shared" si="757"/>
        <v>145.03560794444454</v>
      </c>
      <c r="F3405" s="28">
        <f t="shared" si="758"/>
        <v>445.32513961111096</v>
      </c>
      <c r="G3405" s="28"/>
      <c r="H3405" s="28">
        <f t="shared" ref="H3405:R3405" si="814">AVERAGE(H3399:H3404)</f>
        <v>101.42290933333334</v>
      </c>
      <c r="I3405" s="28">
        <f t="shared" si="814"/>
        <v>24.825274190476179</v>
      </c>
      <c r="J3405" s="28">
        <f t="shared" si="814"/>
        <v>322.53056909523798</v>
      </c>
      <c r="K3405" s="28">
        <f t="shared" si="814"/>
        <v>129.53754890476191</v>
      </c>
      <c r="L3405" s="28">
        <f t="shared" si="814"/>
        <v>30.122654857142845</v>
      </c>
      <c r="M3405" s="28">
        <f t="shared" si="795"/>
        <v>239.83181480219767</v>
      </c>
      <c r="N3405" s="28">
        <f t="shared" si="814"/>
        <v>85.052794000000048</v>
      </c>
      <c r="O3405" s="28">
        <f t="shared" si="814"/>
        <v>31.141945047619036</v>
      </c>
      <c r="P3405" s="28">
        <f t="shared" si="814"/>
        <v>181.08394114285716</v>
      </c>
      <c r="Q3405" s="28">
        <f t="shared" si="749"/>
        <v>9.2223439999999997</v>
      </c>
      <c r="R3405" s="28">
        <f t="shared" si="814"/>
        <v>16.509027666666668</v>
      </c>
      <c r="S3405" s="28"/>
      <c r="T3405" s="243">
        <f t="shared" si="787"/>
        <v>-24.119540416666666</v>
      </c>
      <c r="V3405" s="24">
        <f t="shared" si="808"/>
        <v>2152.8695157069592</v>
      </c>
      <c r="X3405" s="5">
        <f t="shared" ref="X3405:X3468" si="815">82*0.95</f>
        <v>77.899999999999991</v>
      </c>
      <c r="Z3405" s="20">
        <f t="shared" si="809"/>
        <v>2230.7695157069593</v>
      </c>
      <c r="AA3405" s="59">
        <f t="shared" si="796"/>
        <v>43416</v>
      </c>
      <c r="AB3405" s="36">
        <f t="shared" si="801"/>
        <v>134.59170364285706</v>
      </c>
      <c r="AC3405" s="28">
        <f t="shared" si="801"/>
        <v>319.0726849285715</v>
      </c>
      <c r="AD3405" s="28">
        <f t="shared" si="801"/>
        <v>433.96870060714309</v>
      </c>
      <c r="AE3405" s="28">
        <f t="shared" si="801"/>
        <v>572.87413932142852</v>
      </c>
      <c r="AF3405" s="28">
        <f t="shared" si="801"/>
        <v>213.72022203571419</v>
      </c>
      <c r="AG3405" s="28">
        <f t="shared" si="801"/>
        <v>0</v>
      </c>
      <c r="AH3405" s="28">
        <f t="shared" si="801"/>
        <v>141.33172853571432</v>
      </c>
      <c r="AI3405" s="28">
        <f t="shared" si="801"/>
        <v>0</v>
      </c>
      <c r="AJ3405" s="28">
        <f t="shared" si="771"/>
        <v>1.2235988250000003</v>
      </c>
      <c r="AK3405" s="28">
        <f t="shared" si="801"/>
        <v>0</v>
      </c>
      <c r="AL3405" s="28">
        <f t="shared" si="802"/>
        <v>52.630078499999975</v>
      </c>
      <c r="AM3405" s="28">
        <f t="shared" si="802"/>
        <v>192.98530203571408</v>
      </c>
      <c r="AQ3405" s="24">
        <f t="shared" si="812"/>
        <v>2062.3981584321427</v>
      </c>
      <c r="AS3405" s="47">
        <f t="shared" si="774"/>
        <v>305.55</v>
      </c>
      <c r="AU3405" s="20">
        <f t="shared" si="810"/>
        <v>2367.9481584321429</v>
      </c>
      <c r="AW3405" s="20">
        <f t="shared" si="797"/>
        <v>-137.17864272518364</v>
      </c>
    </row>
    <row r="3406" spans="1:49" x14ac:dyDescent="0.25">
      <c r="A3406" t="str">
        <f>VLOOKUP($B3406,'Cushing Balance'!$C$2:$E$500,3,TRUE)</f>
        <v>452018</v>
      </c>
      <c r="B3406" s="2">
        <v>43417</v>
      </c>
      <c r="C3406" s="32"/>
      <c r="D3406" s="36">
        <f t="shared" si="756"/>
        <v>391.22794511111118</v>
      </c>
      <c r="E3406" s="28">
        <f t="shared" si="757"/>
        <v>145.03560794444454</v>
      </c>
      <c r="F3406" s="28">
        <f t="shared" si="758"/>
        <v>445.32513961111096</v>
      </c>
      <c r="G3406" s="28"/>
      <c r="H3406" s="28">
        <f t="shared" ref="H3406:R3406" si="816">AVERAGE(H3400:H3405)</f>
        <v>101.42290933333334</v>
      </c>
      <c r="I3406" s="28">
        <f t="shared" si="816"/>
        <v>24.825274190476179</v>
      </c>
      <c r="J3406" s="28">
        <f t="shared" si="816"/>
        <v>322.53056909523798</v>
      </c>
      <c r="K3406" s="28">
        <f t="shared" si="816"/>
        <v>129.53754890476191</v>
      </c>
      <c r="L3406" s="28">
        <f t="shared" si="816"/>
        <v>30.122654857142845</v>
      </c>
      <c r="M3406" s="28">
        <f t="shared" si="795"/>
        <v>239.83181480219767</v>
      </c>
      <c r="N3406" s="28">
        <f t="shared" si="816"/>
        <v>85.052794000000048</v>
      </c>
      <c r="O3406" s="28">
        <f t="shared" si="816"/>
        <v>31.141945047619036</v>
      </c>
      <c r="P3406" s="28">
        <f t="shared" si="816"/>
        <v>181.08394114285716</v>
      </c>
      <c r="Q3406" s="28">
        <f t="shared" si="749"/>
        <v>9.2223439999999997</v>
      </c>
      <c r="R3406" s="28">
        <f t="shared" si="816"/>
        <v>16.509027666666668</v>
      </c>
      <c r="S3406" s="28"/>
      <c r="T3406" s="243">
        <f t="shared" si="787"/>
        <v>-24.119540416666666</v>
      </c>
      <c r="V3406" s="24">
        <f t="shared" si="808"/>
        <v>2152.8695157069592</v>
      </c>
      <c r="X3406" s="5">
        <f t="shared" si="815"/>
        <v>77.899999999999991</v>
      </c>
      <c r="Z3406" s="20">
        <f t="shared" si="809"/>
        <v>2230.7695157069593</v>
      </c>
      <c r="AA3406" s="59">
        <f t="shared" si="796"/>
        <v>43417</v>
      </c>
      <c r="AB3406" s="36">
        <f t="shared" si="801"/>
        <v>134.59170364285706</v>
      </c>
      <c r="AC3406" s="28">
        <f t="shared" si="801"/>
        <v>319.0726849285715</v>
      </c>
      <c r="AD3406" s="28">
        <f t="shared" si="801"/>
        <v>433.96870060714309</v>
      </c>
      <c r="AE3406" s="28">
        <f t="shared" si="801"/>
        <v>572.87413932142852</v>
      </c>
      <c r="AF3406" s="28">
        <f t="shared" si="801"/>
        <v>213.72022203571419</v>
      </c>
      <c r="AG3406" s="28">
        <f t="shared" si="801"/>
        <v>0</v>
      </c>
      <c r="AH3406" s="28">
        <f t="shared" si="801"/>
        <v>141.33172853571432</v>
      </c>
      <c r="AI3406" s="28">
        <f t="shared" si="801"/>
        <v>0</v>
      </c>
      <c r="AJ3406" s="28">
        <f t="shared" si="771"/>
        <v>1.2235988250000003</v>
      </c>
      <c r="AK3406" s="28">
        <f t="shared" si="801"/>
        <v>0</v>
      </c>
      <c r="AL3406" s="28">
        <f t="shared" si="802"/>
        <v>52.630078499999975</v>
      </c>
      <c r="AM3406" s="28">
        <f t="shared" si="802"/>
        <v>192.98530203571408</v>
      </c>
      <c r="AQ3406" s="24">
        <f t="shared" si="812"/>
        <v>2062.3981584321427</v>
      </c>
      <c r="AS3406" s="47">
        <f t="shared" si="774"/>
        <v>305.55</v>
      </c>
      <c r="AU3406" s="20">
        <f t="shared" si="810"/>
        <v>2367.9481584321429</v>
      </c>
      <c r="AW3406" s="20">
        <f t="shared" si="797"/>
        <v>-137.17864272518364</v>
      </c>
    </row>
    <row r="3407" spans="1:49" x14ac:dyDescent="0.25">
      <c r="A3407" t="str">
        <f>VLOOKUP($B3407,'Cushing Balance'!$C$2:$E$500,3,TRUE)</f>
        <v>452018</v>
      </c>
      <c r="B3407" s="2">
        <v>43418</v>
      </c>
      <c r="C3407" s="32"/>
      <c r="D3407" s="36">
        <f t="shared" si="756"/>
        <v>391.22794511111118</v>
      </c>
      <c r="E3407" s="28">
        <f t="shared" si="757"/>
        <v>145.03560794444454</v>
      </c>
      <c r="F3407" s="28">
        <f t="shared" si="758"/>
        <v>445.32513961111096</v>
      </c>
      <c r="G3407" s="28"/>
      <c r="H3407" s="28">
        <f t="shared" ref="H3407:R3407" si="817">AVERAGE(H3401:H3406)</f>
        <v>101.42290933333334</v>
      </c>
      <c r="I3407" s="28">
        <f t="shared" si="817"/>
        <v>24.825274190476179</v>
      </c>
      <c r="J3407" s="28">
        <f t="shared" si="817"/>
        <v>322.53056909523798</v>
      </c>
      <c r="K3407" s="28">
        <f t="shared" si="817"/>
        <v>129.53754890476191</v>
      </c>
      <c r="L3407" s="28">
        <f t="shared" si="817"/>
        <v>30.122654857142845</v>
      </c>
      <c r="M3407" s="28">
        <f t="shared" si="795"/>
        <v>239.83181480219767</v>
      </c>
      <c r="N3407" s="28">
        <f t="shared" si="817"/>
        <v>85.052794000000048</v>
      </c>
      <c r="O3407" s="28">
        <f t="shared" si="817"/>
        <v>31.141945047619036</v>
      </c>
      <c r="P3407" s="28">
        <f t="shared" si="817"/>
        <v>181.08394114285716</v>
      </c>
      <c r="Q3407" s="28">
        <f t="shared" si="749"/>
        <v>9.2223439999999997</v>
      </c>
      <c r="R3407" s="28">
        <f t="shared" si="817"/>
        <v>16.509027666666668</v>
      </c>
      <c r="S3407" s="28"/>
      <c r="T3407" s="243">
        <f t="shared" si="787"/>
        <v>-24.119540416666666</v>
      </c>
      <c r="V3407" s="24">
        <f t="shared" si="808"/>
        <v>2152.8695157069592</v>
      </c>
      <c r="X3407" s="5">
        <f t="shared" si="815"/>
        <v>77.899999999999991</v>
      </c>
      <c r="Z3407" s="20">
        <f t="shared" si="809"/>
        <v>2230.7695157069593</v>
      </c>
      <c r="AA3407" s="59">
        <f t="shared" si="796"/>
        <v>43418</v>
      </c>
      <c r="AB3407" s="36">
        <f t="shared" si="801"/>
        <v>134.59170364285706</v>
      </c>
      <c r="AC3407" s="28">
        <f t="shared" si="801"/>
        <v>319.0726849285715</v>
      </c>
      <c r="AD3407" s="28">
        <f t="shared" si="801"/>
        <v>433.96870060714309</v>
      </c>
      <c r="AE3407" s="28">
        <f t="shared" si="801"/>
        <v>572.87413932142852</v>
      </c>
      <c r="AF3407" s="28">
        <f t="shared" si="801"/>
        <v>213.72022203571419</v>
      </c>
      <c r="AG3407" s="28">
        <f t="shared" si="801"/>
        <v>0</v>
      </c>
      <c r="AH3407" s="28">
        <f t="shared" si="801"/>
        <v>141.33172853571432</v>
      </c>
      <c r="AI3407" s="28">
        <f t="shared" si="801"/>
        <v>0</v>
      </c>
      <c r="AJ3407" s="28">
        <f t="shared" si="771"/>
        <v>1.2235988250000003</v>
      </c>
      <c r="AK3407" s="28">
        <f t="shared" si="801"/>
        <v>0</v>
      </c>
      <c r="AL3407" s="28">
        <f t="shared" si="802"/>
        <v>52.630078499999975</v>
      </c>
      <c r="AM3407" s="28">
        <f t="shared" si="802"/>
        <v>192.98530203571408</v>
      </c>
      <c r="AQ3407" s="24">
        <f t="shared" si="812"/>
        <v>2062.3981584321427</v>
      </c>
      <c r="AS3407" s="47">
        <f t="shared" si="774"/>
        <v>305.55</v>
      </c>
      <c r="AU3407" s="20">
        <f t="shared" si="810"/>
        <v>2367.9481584321429</v>
      </c>
      <c r="AW3407" s="20">
        <f t="shared" si="797"/>
        <v>-137.17864272518364</v>
      </c>
    </row>
    <row r="3408" spans="1:49" x14ac:dyDescent="0.25">
      <c r="A3408" t="str">
        <f>VLOOKUP($B3408,'Cushing Balance'!$C$2:$E$500,3,TRUE)</f>
        <v>452018</v>
      </c>
      <c r="B3408" s="2">
        <v>43419</v>
      </c>
      <c r="C3408" s="32"/>
      <c r="D3408" s="36">
        <f t="shared" si="756"/>
        <v>391.22794511111118</v>
      </c>
      <c r="E3408" s="28">
        <f t="shared" si="757"/>
        <v>145.03560794444454</v>
      </c>
      <c r="F3408" s="28">
        <f t="shared" si="758"/>
        <v>445.32513961111096</v>
      </c>
      <c r="G3408" s="28"/>
      <c r="H3408" s="28">
        <f t="shared" ref="H3408:R3408" si="818">AVERAGE(H3402:H3407)</f>
        <v>101.42290933333334</v>
      </c>
      <c r="I3408" s="28">
        <f t="shared" si="818"/>
        <v>24.825274190476179</v>
      </c>
      <c r="J3408" s="28">
        <f t="shared" si="818"/>
        <v>322.53056909523798</v>
      </c>
      <c r="K3408" s="28">
        <f t="shared" si="818"/>
        <v>129.53754890476191</v>
      </c>
      <c r="L3408" s="28">
        <f t="shared" si="818"/>
        <v>30.122654857142845</v>
      </c>
      <c r="M3408" s="28">
        <f t="shared" si="795"/>
        <v>239.83181480219767</v>
      </c>
      <c r="N3408" s="28">
        <f t="shared" si="818"/>
        <v>85.052794000000048</v>
      </c>
      <c r="O3408" s="28">
        <f t="shared" si="818"/>
        <v>31.141945047619036</v>
      </c>
      <c r="P3408" s="28">
        <f t="shared" si="818"/>
        <v>181.08394114285716</v>
      </c>
      <c r="Q3408" s="28">
        <f t="shared" si="749"/>
        <v>9.2223439999999997</v>
      </c>
      <c r="R3408" s="28">
        <f t="shared" si="818"/>
        <v>16.509027666666668</v>
      </c>
      <c r="S3408" s="28"/>
      <c r="T3408" s="243">
        <f t="shared" si="787"/>
        <v>-24.119540416666666</v>
      </c>
      <c r="V3408" s="24">
        <f t="shared" si="808"/>
        <v>2152.8695157069592</v>
      </c>
      <c r="X3408" s="5">
        <f t="shared" si="815"/>
        <v>77.899999999999991</v>
      </c>
      <c r="Z3408" s="20">
        <f t="shared" si="809"/>
        <v>2230.7695157069593</v>
      </c>
      <c r="AA3408" s="59">
        <f t="shared" si="796"/>
        <v>43419</v>
      </c>
      <c r="AB3408" s="36">
        <f t="shared" si="801"/>
        <v>134.59170364285706</v>
      </c>
      <c r="AC3408" s="28">
        <f t="shared" si="801"/>
        <v>319.0726849285715</v>
      </c>
      <c r="AD3408" s="28">
        <f t="shared" si="801"/>
        <v>433.96870060714309</v>
      </c>
      <c r="AE3408" s="28">
        <f t="shared" si="801"/>
        <v>572.87413932142852</v>
      </c>
      <c r="AF3408" s="28">
        <f t="shared" si="801"/>
        <v>213.72022203571419</v>
      </c>
      <c r="AG3408" s="28">
        <f t="shared" si="801"/>
        <v>0</v>
      </c>
      <c r="AH3408" s="28">
        <f t="shared" si="801"/>
        <v>141.33172853571432</v>
      </c>
      <c r="AI3408" s="28">
        <f t="shared" si="801"/>
        <v>0</v>
      </c>
      <c r="AJ3408" s="28">
        <f t="shared" si="771"/>
        <v>1.2235988250000003</v>
      </c>
      <c r="AK3408" s="28">
        <f t="shared" si="801"/>
        <v>0</v>
      </c>
      <c r="AL3408" s="28">
        <f t="shared" si="802"/>
        <v>52.630078499999975</v>
      </c>
      <c r="AM3408" s="28">
        <f t="shared" si="802"/>
        <v>192.98530203571408</v>
      </c>
      <c r="AQ3408" s="24">
        <f t="shared" si="812"/>
        <v>2062.3981584321427</v>
      </c>
      <c r="AS3408" s="47">
        <f t="shared" si="774"/>
        <v>305.55</v>
      </c>
      <c r="AU3408" s="20">
        <f t="shared" si="810"/>
        <v>2367.9481584321429</v>
      </c>
      <c r="AW3408" s="20">
        <f t="shared" si="797"/>
        <v>-137.17864272518364</v>
      </c>
    </row>
    <row r="3409" spans="1:49" x14ac:dyDescent="0.25">
      <c r="A3409" t="str">
        <f>VLOOKUP($B3409,'Cushing Balance'!$C$2:$E$500,3,TRUE)</f>
        <v>452018</v>
      </c>
      <c r="B3409" s="2">
        <v>43420</v>
      </c>
      <c r="C3409" s="32"/>
      <c r="D3409" s="36">
        <f t="shared" si="756"/>
        <v>391.22794511111118</v>
      </c>
      <c r="E3409" s="28">
        <f t="shared" si="757"/>
        <v>145.03560794444454</v>
      </c>
      <c r="F3409" s="28">
        <f t="shared" si="758"/>
        <v>445.32513961111096</v>
      </c>
      <c r="G3409" s="28"/>
      <c r="H3409" s="28">
        <f t="shared" ref="H3409:R3409" si="819">AVERAGE(H3403:H3408)</f>
        <v>101.42290933333334</v>
      </c>
      <c r="I3409" s="28">
        <f t="shared" si="819"/>
        <v>24.825274190476179</v>
      </c>
      <c r="J3409" s="28">
        <f t="shared" si="819"/>
        <v>322.53056909523798</v>
      </c>
      <c r="K3409" s="28">
        <f t="shared" si="819"/>
        <v>129.53754890476191</v>
      </c>
      <c r="L3409" s="28">
        <f t="shared" si="819"/>
        <v>30.122654857142845</v>
      </c>
      <c r="M3409" s="28">
        <f t="shared" si="795"/>
        <v>239.83181480219767</v>
      </c>
      <c r="N3409" s="28">
        <f t="shared" si="819"/>
        <v>85.052794000000048</v>
      </c>
      <c r="O3409" s="28">
        <f t="shared" si="819"/>
        <v>31.141945047619036</v>
      </c>
      <c r="P3409" s="28">
        <f t="shared" si="819"/>
        <v>181.08394114285716</v>
      </c>
      <c r="Q3409" s="28">
        <f t="shared" si="749"/>
        <v>9.2223439999999997</v>
      </c>
      <c r="R3409" s="28">
        <f t="shared" si="819"/>
        <v>16.509027666666668</v>
      </c>
      <c r="S3409" s="28"/>
      <c r="T3409" s="243">
        <f t="shared" si="787"/>
        <v>-24.119540416666666</v>
      </c>
      <c r="V3409" s="24">
        <f t="shared" si="808"/>
        <v>2152.8695157069592</v>
      </c>
      <c r="X3409" s="5">
        <f t="shared" si="815"/>
        <v>77.899999999999991</v>
      </c>
      <c r="Z3409" s="20">
        <f t="shared" si="809"/>
        <v>2230.7695157069593</v>
      </c>
      <c r="AA3409" s="59">
        <f t="shared" si="796"/>
        <v>43420</v>
      </c>
      <c r="AB3409" s="36">
        <f t="shared" si="801"/>
        <v>134.59170364285706</v>
      </c>
      <c r="AC3409" s="28">
        <f t="shared" si="801"/>
        <v>319.0726849285715</v>
      </c>
      <c r="AD3409" s="28">
        <f t="shared" si="801"/>
        <v>433.96870060714309</v>
      </c>
      <c r="AE3409" s="28">
        <f t="shared" si="801"/>
        <v>572.87413932142852</v>
      </c>
      <c r="AF3409" s="28">
        <f t="shared" si="801"/>
        <v>213.72022203571419</v>
      </c>
      <c r="AG3409" s="28">
        <f t="shared" si="801"/>
        <v>0</v>
      </c>
      <c r="AH3409" s="28">
        <f t="shared" si="801"/>
        <v>141.33172853571432</v>
      </c>
      <c r="AI3409" s="28">
        <f t="shared" si="801"/>
        <v>0</v>
      </c>
      <c r="AJ3409" s="28">
        <f t="shared" si="771"/>
        <v>1.2235988250000001</v>
      </c>
      <c r="AK3409" s="28">
        <f t="shared" si="801"/>
        <v>0</v>
      </c>
      <c r="AL3409" s="28">
        <f t="shared" si="802"/>
        <v>52.630078499999975</v>
      </c>
      <c r="AM3409" s="28">
        <f t="shared" si="802"/>
        <v>192.98530203571408</v>
      </c>
      <c r="AQ3409" s="24">
        <f t="shared" si="812"/>
        <v>2062.3981584321427</v>
      </c>
      <c r="AS3409" s="47">
        <f t="shared" si="774"/>
        <v>305.55</v>
      </c>
      <c r="AU3409" s="20">
        <f t="shared" si="810"/>
        <v>2367.9481584321429</v>
      </c>
      <c r="AW3409" s="20">
        <f t="shared" si="797"/>
        <v>-137.17864272518364</v>
      </c>
    </row>
    <row r="3410" spans="1:49" x14ac:dyDescent="0.25">
      <c r="A3410" t="str">
        <f>VLOOKUP($B3410,'Cushing Balance'!$C$2:$E$500,3,TRUE)</f>
        <v>462018</v>
      </c>
      <c r="B3410" s="2">
        <v>43421</v>
      </c>
      <c r="C3410" s="32"/>
      <c r="D3410" s="36">
        <f t="shared" si="756"/>
        <v>391.22794511111118</v>
      </c>
      <c r="E3410" s="28">
        <f t="shared" si="757"/>
        <v>145.03560794444454</v>
      </c>
      <c r="F3410" s="28">
        <f t="shared" si="758"/>
        <v>445.32513961111096</v>
      </c>
      <c r="G3410" s="28"/>
      <c r="H3410" s="28">
        <f t="shared" ref="H3410:R3410" si="820">AVERAGE(H3404:H3409)</f>
        <v>101.42290933333334</v>
      </c>
      <c r="I3410" s="28">
        <f t="shared" si="820"/>
        <v>24.825274190476179</v>
      </c>
      <c r="J3410" s="28">
        <f t="shared" si="820"/>
        <v>322.53056909523798</v>
      </c>
      <c r="K3410" s="28">
        <f t="shared" si="820"/>
        <v>129.53754890476191</v>
      </c>
      <c r="L3410" s="28">
        <f t="shared" si="820"/>
        <v>30.122654857142845</v>
      </c>
      <c r="M3410" s="28">
        <f t="shared" si="795"/>
        <v>239.83181480219767</v>
      </c>
      <c r="N3410" s="28">
        <f t="shared" si="820"/>
        <v>85.052794000000048</v>
      </c>
      <c r="O3410" s="28">
        <f t="shared" si="820"/>
        <v>31.141945047619036</v>
      </c>
      <c r="P3410" s="28">
        <f t="shared" si="820"/>
        <v>181.08394114285716</v>
      </c>
      <c r="Q3410" s="28">
        <f t="shared" si="749"/>
        <v>9.2223439999999997</v>
      </c>
      <c r="R3410" s="28">
        <f t="shared" si="820"/>
        <v>16.509027666666668</v>
      </c>
      <c r="S3410" s="28"/>
      <c r="T3410" s="243">
        <f t="shared" si="787"/>
        <v>-24.119540416666666</v>
      </c>
      <c r="V3410" s="24">
        <f t="shared" si="808"/>
        <v>2152.8695157069592</v>
      </c>
      <c r="X3410" s="5">
        <f t="shared" si="815"/>
        <v>77.899999999999991</v>
      </c>
      <c r="Z3410" s="20">
        <f t="shared" si="809"/>
        <v>2230.7695157069593</v>
      </c>
      <c r="AA3410" s="59">
        <f t="shared" si="796"/>
        <v>43421</v>
      </c>
      <c r="AB3410" s="36">
        <f t="shared" si="801"/>
        <v>134.59170364285706</v>
      </c>
      <c r="AC3410" s="28">
        <f t="shared" si="801"/>
        <v>319.0726849285715</v>
      </c>
      <c r="AD3410" s="28">
        <f t="shared" si="801"/>
        <v>433.96870060714309</v>
      </c>
      <c r="AE3410" s="28">
        <f t="shared" si="801"/>
        <v>572.87413932142852</v>
      </c>
      <c r="AF3410" s="28">
        <f t="shared" si="801"/>
        <v>213.72022203571419</v>
      </c>
      <c r="AG3410" s="28">
        <f t="shared" si="801"/>
        <v>0</v>
      </c>
      <c r="AH3410" s="28">
        <f t="shared" si="801"/>
        <v>141.33172853571432</v>
      </c>
      <c r="AI3410" s="28">
        <f t="shared" si="801"/>
        <v>0</v>
      </c>
      <c r="AJ3410" s="28">
        <f t="shared" si="771"/>
        <v>1.2235988250000001</v>
      </c>
      <c r="AK3410" s="28">
        <f t="shared" si="801"/>
        <v>0</v>
      </c>
      <c r="AL3410" s="28">
        <f t="shared" si="802"/>
        <v>52.630078499999975</v>
      </c>
      <c r="AM3410" s="28">
        <f t="shared" si="802"/>
        <v>192.98530203571408</v>
      </c>
      <c r="AQ3410" s="24">
        <f t="shared" si="812"/>
        <v>2062.3981584321427</v>
      </c>
      <c r="AS3410" s="47">
        <f t="shared" si="774"/>
        <v>305.55</v>
      </c>
      <c r="AU3410" s="20">
        <f t="shared" si="810"/>
        <v>2367.9481584321429</v>
      </c>
      <c r="AW3410" s="20">
        <f t="shared" si="797"/>
        <v>-137.17864272518364</v>
      </c>
    </row>
    <row r="3411" spans="1:49" x14ac:dyDescent="0.25">
      <c r="A3411" t="str">
        <f>VLOOKUP($B3411,'Cushing Balance'!$C$2:$E$500,3,TRUE)</f>
        <v>462018</v>
      </c>
      <c r="B3411" s="2">
        <v>43422</v>
      </c>
      <c r="C3411" s="32"/>
      <c r="D3411" s="36">
        <f t="shared" si="756"/>
        <v>391.22794511111118</v>
      </c>
      <c r="E3411" s="28">
        <f t="shared" si="757"/>
        <v>145.03560794444454</v>
      </c>
      <c r="F3411" s="28">
        <f t="shared" si="758"/>
        <v>445.32513961111096</v>
      </c>
      <c r="G3411" s="28"/>
      <c r="H3411" s="28">
        <f t="shared" ref="H3411:R3411" si="821">AVERAGE(H3405:H3410)</f>
        <v>101.42290933333334</v>
      </c>
      <c r="I3411" s="28">
        <f t="shared" si="821"/>
        <v>24.825274190476179</v>
      </c>
      <c r="J3411" s="28">
        <f t="shared" si="821"/>
        <v>322.53056909523798</v>
      </c>
      <c r="K3411" s="28">
        <f t="shared" si="821"/>
        <v>129.53754890476191</v>
      </c>
      <c r="L3411" s="28">
        <f t="shared" si="821"/>
        <v>30.122654857142845</v>
      </c>
      <c r="M3411" s="28">
        <f t="shared" si="795"/>
        <v>239.83181480219767</v>
      </c>
      <c r="N3411" s="28">
        <f t="shared" si="821"/>
        <v>85.052794000000048</v>
      </c>
      <c r="O3411" s="28">
        <f t="shared" si="821"/>
        <v>31.141945047619036</v>
      </c>
      <c r="P3411" s="28">
        <f t="shared" si="821"/>
        <v>181.08394114285716</v>
      </c>
      <c r="Q3411" s="28">
        <f t="shared" si="749"/>
        <v>9.2223439999999997</v>
      </c>
      <c r="R3411" s="28">
        <f t="shared" si="821"/>
        <v>16.509027666666668</v>
      </c>
      <c r="S3411" s="28"/>
      <c r="T3411" s="243">
        <f t="shared" si="787"/>
        <v>-24.119540416666666</v>
      </c>
      <c r="V3411" s="24">
        <f t="shared" si="808"/>
        <v>2152.8695157069592</v>
      </c>
      <c r="X3411" s="5">
        <f t="shared" si="815"/>
        <v>77.899999999999991</v>
      </c>
      <c r="Z3411" s="20">
        <f t="shared" si="809"/>
        <v>2230.7695157069593</v>
      </c>
      <c r="AA3411" s="59">
        <f t="shared" si="796"/>
        <v>43422</v>
      </c>
      <c r="AB3411" s="36">
        <f t="shared" si="801"/>
        <v>134.59170364285706</v>
      </c>
      <c r="AC3411" s="28">
        <f t="shared" si="801"/>
        <v>319.0726849285715</v>
      </c>
      <c r="AD3411" s="28">
        <f t="shared" si="801"/>
        <v>433.96870060714309</v>
      </c>
      <c r="AE3411" s="28">
        <f t="shared" si="801"/>
        <v>572.87413932142852</v>
      </c>
      <c r="AF3411" s="28">
        <f t="shared" si="801"/>
        <v>213.72022203571419</v>
      </c>
      <c r="AG3411" s="28">
        <f t="shared" si="801"/>
        <v>0</v>
      </c>
      <c r="AH3411" s="28">
        <f t="shared" si="801"/>
        <v>141.33172853571432</v>
      </c>
      <c r="AI3411" s="28">
        <f t="shared" si="801"/>
        <v>0</v>
      </c>
      <c r="AJ3411" s="28">
        <f t="shared" si="801"/>
        <v>1.2235988250000001</v>
      </c>
      <c r="AK3411" s="28">
        <f t="shared" si="801"/>
        <v>0</v>
      </c>
      <c r="AL3411" s="28">
        <f t="shared" si="802"/>
        <v>52.630078499999975</v>
      </c>
      <c r="AM3411" s="28">
        <f t="shared" si="802"/>
        <v>192.98530203571408</v>
      </c>
      <c r="AQ3411" s="24">
        <f t="shared" si="812"/>
        <v>2062.3981584321427</v>
      </c>
      <c r="AS3411" s="47">
        <f t="shared" si="774"/>
        <v>305.55</v>
      </c>
      <c r="AU3411" s="20">
        <f t="shared" si="810"/>
        <v>2367.9481584321429</v>
      </c>
      <c r="AW3411" s="20">
        <f t="shared" si="797"/>
        <v>-137.17864272518364</v>
      </c>
    </row>
    <row r="3412" spans="1:49" x14ac:dyDescent="0.25">
      <c r="A3412" t="str">
        <f>VLOOKUP($B3412,'Cushing Balance'!$C$2:$E$500,3,TRUE)</f>
        <v>462018</v>
      </c>
      <c r="B3412" s="2">
        <v>43423</v>
      </c>
      <c r="C3412" s="32"/>
      <c r="D3412" s="36">
        <f t="shared" si="756"/>
        <v>391.22794511111118</v>
      </c>
      <c r="E3412" s="28">
        <f t="shared" si="757"/>
        <v>145.03560794444454</v>
      </c>
      <c r="F3412" s="28">
        <f t="shared" si="758"/>
        <v>445.32513961111096</v>
      </c>
      <c r="G3412" s="28"/>
      <c r="H3412" s="28">
        <f t="shared" ref="H3412:R3412" si="822">AVERAGE(H3406:H3411)</f>
        <v>101.42290933333334</v>
      </c>
      <c r="I3412" s="28">
        <f t="shared" si="822"/>
        <v>24.825274190476179</v>
      </c>
      <c r="J3412" s="28">
        <f t="shared" si="822"/>
        <v>322.53056909523798</v>
      </c>
      <c r="K3412" s="28">
        <f t="shared" si="822"/>
        <v>129.53754890476191</v>
      </c>
      <c r="L3412" s="28">
        <f t="shared" si="822"/>
        <v>30.122654857142845</v>
      </c>
      <c r="M3412" s="28">
        <f t="shared" si="795"/>
        <v>239.83181480219767</v>
      </c>
      <c r="N3412" s="28">
        <f t="shared" si="822"/>
        <v>85.052794000000048</v>
      </c>
      <c r="O3412" s="28">
        <f t="shared" si="822"/>
        <v>31.141945047619036</v>
      </c>
      <c r="P3412" s="28">
        <f t="shared" si="822"/>
        <v>181.08394114285716</v>
      </c>
      <c r="Q3412" s="28">
        <f t="shared" si="749"/>
        <v>9.2223439999999997</v>
      </c>
      <c r="R3412" s="28">
        <f t="shared" si="822"/>
        <v>16.509027666666668</v>
      </c>
      <c r="S3412" s="28"/>
      <c r="T3412" s="243">
        <f t="shared" si="787"/>
        <v>-24.119540416666666</v>
      </c>
      <c r="V3412" s="24">
        <f t="shared" si="808"/>
        <v>2152.8695157069592</v>
      </c>
      <c r="X3412" s="5">
        <f t="shared" si="815"/>
        <v>77.899999999999991</v>
      </c>
      <c r="Z3412" s="20">
        <f t="shared" si="809"/>
        <v>2230.7695157069593</v>
      </c>
      <c r="AA3412" s="59">
        <f t="shared" si="796"/>
        <v>43423</v>
      </c>
      <c r="AB3412" s="36">
        <f t="shared" si="801"/>
        <v>134.59170364285706</v>
      </c>
      <c r="AC3412" s="28">
        <f t="shared" si="801"/>
        <v>319.0726849285715</v>
      </c>
      <c r="AD3412" s="28">
        <f t="shared" si="801"/>
        <v>433.96870060714309</v>
      </c>
      <c r="AE3412" s="28">
        <f t="shared" si="801"/>
        <v>572.87413932142852</v>
      </c>
      <c r="AF3412" s="28">
        <f t="shared" si="801"/>
        <v>213.72022203571419</v>
      </c>
      <c r="AG3412" s="28">
        <f t="shared" si="801"/>
        <v>0</v>
      </c>
      <c r="AH3412" s="28">
        <f t="shared" si="801"/>
        <v>141.33172853571432</v>
      </c>
      <c r="AI3412" s="28">
        <f t="shared" si="801"/>
        <v>0</v>
      </c>
      <c r="AJ3412" s="28">
        <f t="shared" si="801"/>
        <v>1.2235988250000001</v>
      </c>
      <c r="AK3412" s="28">
        <f t="shared" si="801"/>
        <v>0</v>
      </c>
      <c r="AL3412" s="28">
        <f t="shared" si="802"/>
        <v>52.630078499999975</v>
      </c>
      <c r="AM3412" s="28">
        <f t="shared" si="802"/>
        <v>192.98530203571408</v>
      </c>
      <c r="AQ3412" s="24">
        <f t="shared" si="812"/>
        <v>2062.3981584321427</v>
      </c>
      <c r="AS3412" s="47">
        <f t="shared" si="774"/>
        <v>305.55</v>
      </c>
      <c r="AU3412" s="20">
        <f t="shared" si="810"/>
        <v>2367.9481584321429</v>
      </c>
      <c r="AW3412" s="20">
        <f t="shared" si="797"/>
        <v>-137.17864272518364</v>
      </c>
    </row>
    <row r="3413" spans="1:49" x14ac:dyDescent="0.25">
      <c r="A3413" t="str">
        <f>VLOOKUP($B3413,'Cushing Balance'!$C$2:$E$500,3,TRUE)</f>
        <v>462018</v>
      </c>
      <c r="B3413" s="2">
        <v>43424</v>
      </c>
      <c r="C3413" s="32"/>
      <c r="D3413" s="36">
        <f t="shared" si="756"/>
        <v>391.22794511111118</v>
      </c>
      <c r="E3413" s="28">
        <f t="shared" si="757"/>
        <v>145.03560794444454</v>
      </c>
      <c r="F3413" s="28">
        <f t="shared" si="758"/>
        <v>445.32513961111096</v>
      </c>
      <c r="G3413" s="28"/>
      <c r="H3413" s="28">
        <f t="shared" ref="H3413:R3413" si="823">AVERAGE(H3407:H3412)</f>
        <v>101.42290933333334</v>
      </c>
      <c r="I3413" s="28">
        <f t="shared" si="823"/>
        <v>24.825274190476179</v>
      </c>
      <c r="J3413" s="28">
        <f t="shared" si="823"/>
        <v>322.53056909523798</v>
      </c>
      <c r="K3413" s="28">
        <f t="shared" si="823"/>
        <v>129.53754890476191</v>
      </c>
      <c r="L3413" s="28">
        <f t="shared" si="823"/>
        <v>30.122654857142845</v>
      </c>
      <c r="M3413" s="28">
        <f t="shared" si="795"/>
        <v>239.83181480219767</v>
      </c>
      <c r="N3413" s="28">
        <f t="shared" si="823"/>
        <v>85.052794000000048</v>
      </c>
      <c r="O3413" s="28">
        <f t="shared" si="823"/>
        <v>31.141945047619036</v>
      </c>
      <c r="P3413" s="28">
        <f t="shared" si="823"/>
        <v>181.08394114285716</v>
      </c>
      <c r="Q3413" s="28">
        <f t="shared" si="749"/>
        <v>9.2223439999999997</v>
      </c>
      <c r="R3413" s="28">
        <f t="shared" si="823"/>
        <v>16.509027666666668</v>
      </c>
      <c r="S3413" s="28"/>
      <c r="T3413" s="243">
        <f t="shared" si="787"/>
        <v>-24.119540416666666</v>
      </c>
      <c r="V3413" s="24">
        <f t="shared" si="808"/>
        <v>2152.8695157069592</v>
      </c>
      <c r="X3413" s="5">
        <f t="shared" si="815"/>
        <v>77.899999999999991</v>
      </c>
      <c r="Z3413" s="20">
        <f t="shared" si="809"/>
        <v>2230.7695157069593</v>
      </c>
      <c r="AA3413" s="59">
        <f t="shared" si="796"/>
        <v>43424</v>
      </c>
      <c r="AB3413" s="36">
        <f t="shared" ref="AB3413:AK3428" si="824">AVERAGE(AB3406:AB3412)</f>
        <v>134.59170364285706</v>
      </c>
      <c r="AC3413" s="28">
        <f t="shared" si="824"/>
        <v>319.0726849285715</v>
      </c>
      <c r="AD3413" s="28">
        <f t="shared" si="824"/>
        <v>433.96870060714309</v>
      </c>
      <c r="AE3413" s="28">
        <f t="shared" si="824"/>
        <v>572.87413932142852</v>
      </c>
      <c r="AF3413" s="28">
        <f t="shared" si="824"/>
        <v>213.72022203571419</v>
      </c>
      <c r="AG3413" s="28">
        <f t="shared" si="824"/>
        <v>0</v>
      </c>
      <c r="AH3413" s="28">
        <f t="shared" si="824"/>
        <v>141.33172853571432</v>
      </c>
      <c r="AI3413" s="28">
        <f t="shared" si="824"/>
        <v>0</v>
      </c>
      <c r="AJ3413" s="28">
        <f t="shared" si="824"/>
        <v>1.2235988250000001</v>
      </c>
      <c r="AK3413" s="28">
        <f t="shared" si="824"/>
        <v>0</v>
      </c>
      <c r="AL3413" s="28">
        <f t="shared" si="802"/>
        <v>52.630078499999975</v>
      </c>
      <c r="AM3413" s="28">
        <f t="shared" si="802"/>
        <v>192.98530203571408</v>
      </c>
      <c r="AQ3413" s="24">
        <f t="shared" si="812"/>
        <v>2062.3981584321427</v>
      </c>
      <c r="AS3413" s="47">
        <f t="shared" si="774"/>
        <v>305.55</v>
      </c>
      <c r="AU3413" s="20">
        <f t="shared" si="810"/>
        <v>2367.9481584321429</v>
      </c>
      <c r="AW3413" s="20">
        <f t="shared" si="797"/>
        <v>-137.17864272518364</v>
      </c>
    </row>
    <row r="3414" spans="1:49" x14ac:dyDescent="0.25">
      <c r="A3414" t="str">
        <f>VLOOKUP($B3414,'Cushing Balance'!$C$2:$E$500,3,TRUE)</f>
        <v>462018</v>
      </c>
      <c r="B3414" s="2">
        <v>43425</v>
      </c>
      <c r="C3414" s="32"/>
      <c r="D3414" s="36">
        <f t="shared" si="756"/>
        <v>391.22794511111118</v>
      </c>
      <c r="E3414" s="28">
        <f t="shared" si="757"/>
        <v>145.03560794444454</v>
      </c>
      <c r="F3414" s="28">
        <f t="shared" si="758"/>
        <v>445.32513961111096</v>
      </c>
      <c r="G3414" s="28"/>
      <c r="H3414" s="28">
        <f t="shared" ref="H3414:R3414" si="825">AVERAGE(H3408:H3413)</f>
        <v>101.42290933333334</v>
      </c>
      <c r="I3414" s="28">
        <f t="shared" si="825"/>
        <v>24.825274190476179</v>
      </c>
      <c r="J3414" s="28">
        <f t="shared" si="825"/>
        <v>322.53056909523798</v>
      </c>
      <c r="K3414" s="28">
        <f t="shared" si="825"/>
        <v>129.53754890476191</v>
      </c>
      <c r="L3414" s="28">
        <f t="shared" si="825"/>
        <v>30.122654857142845</v>
      </c>
      <c r="M3414" s="28">
        <f t="shared" si="795"/>
        <v>239.83181480219767</v>
      </c>
      <c r="N3414" s="28">
        <f t="shared" si="825"/>
        <v>85.052794000000048</v>
      </c>
      <c r="O3414" s="28">
        <f t="shared" si="825"/>
        <v>31.141945047619036</v>
      </c>
      <c r="P3414" s="28">
        <f t="shared" si="825"/>
        <v>181.08394114285716</v>
      </c>
      <c r="Q3414" s="28">
        <f t="shared" si="749"/>
        <v>9.2223439999999997</v>
      </c>
      <c r="R3414" s="28">
        <f t="shared" si="825"/>
        <v>16.509027666666668</v>
      </c>
      <c r="S3414" s="28"/>
      <c r="T3414" s="243">
        <f t="shared" si="787"/>
        <v>-24.119540416666666</v>
      </c>
      <c r="V3414" s="24">
        <f t="shared" si="808"/>
        <v>2152.8695157069592</v>
      </c>
      <c r="X3414" s="5">
        <f t="shared" si="815"/>
        <v>77.899999999999991</v>
      </c>
      <c r="Z3414" s="20">
        <f t="shared" si="809"/>
        <v>2230.7695157069593</v>
      </c>
      <c r="AA3414" s="59">
        <f t="shared" si="796"/>
        <v>43425</v>
      </c>
      <c r="AB3414" s="36">
        <f t="shared" si="824"/>
        <v>134.59170364285706</v>
      </c>
      <c r="AC3414" s="28">
        <f t="shared" si="824"/>
        <v>319.0726849285715</v>
      </c>
      <c r="AD3414" s="28">
        <f t="shared" si="824"/>
        <v>433.96870060714309</v>
      </c>
      <c r="AE3414" s="28">
        <f t="shared" si="824"/>
        <v>572.87413932142852</v>
      </c>
      <c r="AF3414" s="28">
        <f t="shared" si="824"/>
        <v>213.72022203571419</v>
      </c>
      <c r="AG3414" s="28">
        <f t="shared" si="824"/>
        <v>0</v>
      </c>
      <c r="AH3414" s="28">
        <f t="shared" si="824"/>
        <v>141.33172853571432</v>
      </c>
      <c r="AI3414" s="28">
        <f t="shared" si="824"/>
        <v>0</v>
      </c>
      <c r="AJ3414" s="28">
        <f t="shared" si="824"/>
        <v>1.2235988250000001</v>
      </c>
      <c r="AK3414" s="28">
        <f t="shared" si="824"/>
        <v>0</v>
      </c>
      <c r="AL3414" s="28">
        <f t="shared" si="802"/>
        <v>52.630078499999975</v>
      </c>
      <c r="AM3414" s="28">
        <f t="shared" si="802"/>
        <v>192.98530203571408</v>
      </c>
      <c r="AQ3414" s="24">
        <f t="shared" si="812"/>
        <v>2062.3981584321427</v>
      </c>
      <c r="AS3414" s="47">
        <f t="shared" si="774"/>
        <v>305.55</v>
      </c>
      <c r="AU3414" s="20">
        <f t="shared" si="810"/>
        <v>2367.9481584321429</v>
      </c>
      <c r="AW3414" s="20">
        <f t="shared" si="797"/>
        <v>-137.17864272518364</v>
      </c>
    </row>
    <row r="3415" spans="1:49" x14ac:dyDescent="0.25">
      <c r="A3415" t="str">
        <f>VLOOKUP($B3415,'Cushing Balance'!$C$2:$E$500,3,TRUE)</f>
        <v>462018</v>
      </c>
      <c r="B3415" s="2">
        <v>43426</v>
      </c>
      <c r="C3415" s="32"/>
      <c r="D3415" s="36">
        <f t="shared" si="756"/>
        <v>391.22794511111118</v>
      </c>
      <c r="E3415" s="28">
        <f t="shared" si="757"/>
        <v>145.03560794444454</v>
      </c>
      <c r="F3415" s="28">
        <f t="shared" si="758"/>
        <v>445.32513961111096</v>
      </c>
      <c r="G3415" s="28"/>
      <c r="H3415" s="28">
        <f t="shared" ref="H3415:R3415" si="826">AVERAGE(H3409:H3414)</f>
        <v>101.42290933333334</v>
      </c>
      <c r="I3415" s="28">
        <f t="shared" si="826"/>
        <v>24.825274190476179</v>
      </c>
      <c r="J3415" s="28">
        <f t="shared" si="826"/>
        <v>322.53056909523798</v>
      </c>
      <c r="K3415" s="28">
        <f t="shared" si="826"/>
        <v>129.53754890476191</v>
      </c>
      <c r="L3415" s="28">
        <f t="shared" si="826"/>
        <v>30.122654857142845</v>
      </c>
      <c r="M3415" s="28">
        <f t="shared" si="795"/>
        <v>239.83181480219767</v>
      </c>
      <c r="N3415" s="28">
        <f t="shared" si="826"/>
        <v>85.052794000000048</v>
      </c>
      <c r="O3415" s="28">
        <f t="shared" si="826"/>
        <v>31.141945047619036</v>
      </c>
      <c r="P3415" s="28">
        <f t="shared" si="826"/>
        <v>181.08394114285716</v>
      </c>
      <c r="Q3415" s="28">
        <f t="shared" si="749"/>
        <v>9.2223439999999997</v>
      </c>
      <c r="R3415" s="28">
        <f t="shared" si="826"/>
        <v>16.509027666666668</v>
      </c>
      <c r="S3415" s="28"/>
      <c r="T3415" s="243">
        <f t="shared" si="787"/>
        <v>-24.119540416666666</v>
      </c>
      <c r="V3415" s="24">
        <f t="shared" si="808"/>
        <v>2152.8695157069592</v>
      </c>
      <c r="X3415" s="5">
        <f t="shared" si="815"/>
        <v>77.899999999999991</v>
      </c>
      <c r="Z3415" s="20">
        <f t="shared" si="809"/>
        <v>2230.7695157069593</v>
      </c>
      <c r="AA3415" s="59">
        <f t="shared" si="796"/>
        <v>43426</v>
      </c>
      <c r="AB3415" s="36">
        <f t="shared" si="824"/>
        <v>134.59170364285706</v>
      </c>
      <c r="AC3415" s="28">
        <f t="shared" si="824"/>
        <v>319.0726849285715</v>
      </c>
      <c r="AD3415" s="28">
        <f t="shared" si="824"/>
        <v>433.96870060714309</v>
      </c>
      <c r="AE3415" s="28">
        <f t="shared" si="824"/>
        <v>572.87413932142852</v>
      </c>
      <c r="AF3415" s="28">
        <f t="shared" si="824"/>
        <v>213.72022203571419</v>
      </c>
      <c r="AG3415" s="28">
        <f t="shared" si="824"/>
        <v>0</v>
      </c>
      <c r="AH3415" s="28">
        <f t="shared" si="824"/>
        <v>141.33172853571432</v>
      </c>
      <c r="AI3415" s="28">
        <f t="shared" si="824"/>
        <v>0</v>
      </c>
      <c r="AJ3415" s="28">
        <f t="shared" si="824"/>
        <v>1.2235988250000001</v>
      </c>
      <c r="AK3415" s="28">
        <f t="shared" si="824"/>
        <v>0</v>
      </c>
      <c r="AL3415" s="28">
        <f t="shared" si="802"/>
        <v>52.630078499999975</v>
      </c>
      <c r="AM3415" s="28">
        <f t="shared" si="802"/>
        <v>192.98530203571408</v>
      </c>
      <c r="AQ3415" s="24">
        <f t="shared" si="812"/>
        <v>2062.3981584321427</v>
      </c>
      <c r="AS3415" s="47">
        <f t="shared" si="774"/>
        <v>305.55</v>
      </c>
      <c r="AU3415" s="20">
        <f t="shared" si="810"/>
        <v>2367.9481584321429</v>
      </c>
      <c r="AW3415" s="20">
        <f t="shared" si="797"/>
        <v>-137.17864272518364</v>
      </c>
    </row>
    <row r="3416" spans="1:49" x14ac:dyDescent="0.25">
      <c r="A3416" t="str">
        <f>VLOOKUP($B3416,'Cushing Balance'!$C$2:$E$500,3,TRUE)</f>
        <v>462018</v>
      </c>
      <c r="B3416" s="2">
        <v>43427</v>
      </c>
      <c r="C3416" s="32"/>
      <c r="D3416" s="36">
        <f t="shared" si="756"/>
        <v>391.22794511111118</v>
      </c>
      <c r="E3416" s="28">
        <f t="shared" si="757"/>
        <v>145.03560794444454</v>
      </c>
      <c r="F3416" s="28">
        <f t="shared" si="758"/>
        <v>445.32513961111096</v>
      </c>
      <c r="G3416" s="28"/>
      <c r="H3416" s="28">
        <f t="shared" ref="H3416:R3416" si="827">AVERAGE(H3410:H3415)</f>
        <v>101.42290933333334</v>
      </c>
      <c r="I3416" s="28">
        <f t="shared" si="827"/>
        <v>24.825274190476179</v>
      </c>
      <c r="J3416" s="28">
        <f t="shared" si="827"/>
        <v>322.53056909523798</v>
      </c>
      <c r="K3416" s="28">
        <f t="shared" si="827"/>
        <v>129.53754890476191</v>
      </c>
      <c r="L3416" s="28">
        <f t="shared" si="827"/>
        <v>30.122654857142845</v>
      </c>
      <c r="M3416" s="28">
        <f t="shared" si="795"/>
        <v>239.83181480219767</v>
      </c>
      <c r="N3416" s="28">
        <f t="shared" si="827"/>
        <v>85.052794000000048</v>
      </c>
      <c r="O3416" s="28">
        <f t="shared" si="827"/>
        <v>31.141945047619036</v>
      </c>
      <c r="P3416" s="28">
        <f t="shared" si="827"/>
        <v>181.08394114285716</v>
      </c>
      <c r="Q3416" s="28">
        <f t="shared" si="749"/>
        <v>9.2223439999999997</v>
      </c>
      <c r="R3416" s="28">
        <f t="shared" si="827"/>
        <v>16.509027666666668</v>
      </c>
      <c r="S3416" s="28"/>
      <c r="T3416" s="243">
        <f t="shared" si="787"/>
        <v>-24.119540416666666</v>
      </c>
      <c r="V3416" s="24">
        <f t="shared" si="808"/>
        <v>2152.8695157069592</v>
      </c>
      <c r="X3416" s="5">
        <f t="shared" si="815"/>
        <v>77.899999999999991</v>
      </c>
      <c r="Z3416" s="20">
        <f t="shared" si="809"/>
        <v>2230.7695157069593</v>
      </c>
      <c r="AA3416" s="59">
        <f t="shared" si="796"/>
        <v>43427</v>
      </c>
      <c r="AB3416" s="36">
        <f t="shared" si="824"/>
        <v>134.59170364285706</v>
      </c>
      <c r="AC3416" s="28">
        <f t="shared" si="824"/>
        <v>319.0726849285715</v>
      </c>
      <c r="AD3416" s="28">
        <f t="shared" si="824"/>
        <v>433.96870060714309</v>
      </c>
      <c r="AE3416" s="28">
        <f t="shared" si="824"/>
        <v>572.87413932142852</v>
      </c>
      <c r="AF3416" s="28">
        <f t="shared" si="824"/>
        <v>213.72022203571419</v>
      </c>
      <c r="AG3416" s="28">
        <f t="shared" si="824"/>
        <v>0</v>
      </c>
      <c r="AH3416" s="28">
        <f t="shared" si="824"/>
        <v>141.33172853571432</v>
      </c>
      <c r="AI3416" s="28">
        <f t="shared" si="824"/>
        <v>0</v>
      </c>
      <c r="AJ3416" s="28">
        <f t="shared" si="824"/>
        <v>1.2235988250000001</v>
      </c>
      <c r="AK3416" s="28">
        <f t="shared" si="824"/>
        <v>0</v>
      </c>
      <c r="AL3416" s="28">
        <f t="shared" si="802"/>
        <v>52.630078499999975</v>
      </c>
      <c r="AM3416" s="28">
        <f t="shared" si="802"/>
        <v>192.98530203571408</v>
      </c>
      <c r="AQ3416" s="24">
        <f t="shared" si="812"/>
        <v>2062.3981584321427</v>
      </c>
      <c r="AS3416" s="47">
        <f t="shared" si="774"/>
        <v>305.55</v>
      </c>
      <c r="AU3416" s="20">
        <f t="shared" si="810"/>
        <v>2367.9481584321429</v>
      </c>
      <c r="AW3416" s="20">
        <f t="shared" si="797"/>
        <v>-137.17864272518364</v>
      </c>
    </row>
    <row r="3417" spans="1:49" x14ac:dyDescent="0.25">
      <c r="A3417" t="str">
        <f>VLOOKUP($B3417,'Cushing Balance'!$C$2:$E$500,3,TRUE)</f>
        <v>472018</v>
      </c>
      <c r="B3417" s="2">
        <v>43428</v>
      </c>
      <c r="C3417" s="32"/>
      <c r="D3417" s="36">
        <f t="shared" si="756"/>
        <v>391.22794511111118</v>
      </c>
      <c r="E3417" s="28">
        <f t="shared" si="757"/>
        <v>145.03560794444454</v>
      </c>
      <c r="F3417" s="28">
        <f t="shared" si="758"/>
        <v>445.32513961111096</v>
      </c>
      <c r="G3417" s="28"/>
      <c r="H3417" s="28">
        <f t="shared" ref="H3417:R3417" si="828">AVERAGE(H3411:H3416)</f>
        <v>101.42290933333334</v>
      </c>
      <c r="I3417" s="28">
        <f t="shared" si="828"/>
        <v>24.825274190476179</v>
      </c>
      <c r="J3417" s="28">
        <f t="shared" si="828"/>
        <v>322.53056909523798</v>
      </c>
      <c r="K3417" s="28">
        <f t="shared" si="828"/>
        <v>129.53754890476191</v>
      </c>
      <c r="L3417" s="28">
        <f t="shared" si="828"/>
        <v>30.122654857142845</v>
      </c>
      <c r="M3417" s="28">
        <f t="shared" si="795"/>
        <v>239.83181480219767</v>
      </c>
      <c r="N3417" s="28">
        <f t="shared" si="828"/>
        <v>85.052794000000048</v>
      </c>
      <c r="O3417" s="28">
        <f t="shared" si="828"/>
        <v>31.141945047619036</v>
      </c>
      <c r="P3417" s="28">
        <f t="shared" si="828"/>
        <v>181.08394114285716</v>
      </c>
      <c r="Q3417" s="28">
        <f t="shared" si="749"/>
        <v>9.2223439999999997</v>
      </c>
      <c r="R3417" s="28">
        <f t="shared" si="828"/>
        <v>16.509027666666668</v>
      </c>
      <c r="S3417" s="28"/>
      <c r="T3417" s="243">
        <f t="shared" si="787"/>
        <v>-24.119540416666666</v>
      </c>
      <c r="V3417" s="24">
        <f t="shared" si="808"/>
        <v>2152.8695157069592</v>
      </c>
      <c r="X3417" s="5">
        <f t="shared" si="815"/>
        <v>77.899999999999991</v>
      </c>
      <c r="Z3417" s="20">
        <f t="shared" si="809"/>
        <v>2230.7695157069593</v>
      </c>
      <c r="AA3417" s="59">
        <f t="shared" si="796"/>
        <v>43428</v>
      </c>
      <c r="AB3417" s="36">
        <f t="shared" si="824"/>
        <v>134.59170364285706</v>
      </c>
      <c r="AC3417" s="28">
        <f t="shared" si="824"/>
        <v>319.0726849285715</v>
      </c>
      <c r="AD3417" s="28">
        <f t="shared" si="824"/>
        <v>433.96870060714309</v>
      </c>
      <c r="AE3417" s="28">
        <f t="shared" si="824"/>
        <v>572.87413932142852</v>
      </c>
      <c r="AF3417" s="28">
        <f t="shared" si="824"/>
        <v>213.72022203571419</v>
      </c>
      <c r="AG3417" s="28">
        <f t="shared" si="824"/>
        <v>0</v>
      </c>
      <c r="AH3417" s="28">
        <f t="shared" si="824"/>
        <v>141.33172853571432</v>
      </c>
      <c r="AI3417" s="28">
        <f t="shared" si="824"/>
        <v>0</v>
      </c>
      <c r="AJ3417" s="28">
        <f t="shared" si="824"/>
        <v>1.2235988250000001</v>
      </c>
      <c r="AK3417" s="28">
        <f t="shared" si="824"/>
        <v>0</v>
      </c>
      <c r="AL3417" s="28">
        <f t="shared" si="802"/>
        <v>52.630078499999975</v>
      </c>
      <c r="AM3417" s="28">
        <f t="shared" si="802"/>
        <v>192.98530203571408</v>
      </c>
      <c r="AQ3417" s="24">
        <f t="shared" si="812"/>
        <v>2062.3981584321427</v>
      </c>
      <c r="AS3417" s="47">
        <f t="shared" si="774"/>
        <v>305.55</v>
      </c>
      <c r="AU3417" s="20">
        <f t="shared" si="810"/>
        <v>2367.9481584321429</v>
      </c>
      <c r="AW3417" s="20">
        <f t="shared" si="797"/>
        <v>-137.17864272518364</v>
      </c>
    </row>
    <row r="3418" spans="1:49" x14ac:dyDescent="0.25">
      <c r="A3418" t="str">
        <f>VLOOKUP($B3418,'Cushing Balance'!$C$2:$E$500,3,TRUE)</f>
        <v>472018</v>
      </c>
      <c r="B3418" s="2">
        <v>43429</v>
      </c>
      <c r="C3418" s="32"/>
      <c r="D3418" s="36">
        <f t="shared" si="756"/>
        <v>391.22794511111118</v>
      </c>
      <c r="E3418" s="28">
        <f t="shared" si="757"/>
        <v>145.03560794444454</v>
      </c>
      <c r="F3418" s="28">
        <f t="shared" si="758"/>
        <v>445.32513961111096</v>
      </c>
      <c r="G3418" s="28"/>
      <c r="H3418" s="28">
        <f t="shared" ref="H3418:R3418" si="829">AVERAGE(H3412:H3417)</f>
        <v>101.42290933333334</v>
      </c>
      <c r="I3418" s="28">
        <f t="shared" si="829"/>
        <v>24.825274190476179</v>
      </c>
      <c r="J3418" s="28">
        <f t="shared" si="829"/>
        <v>322.53056909523798</v>
      </c>
      <c r="K3418" s="28">
        <f t="shared" si="829"/>
        <v>129.53754890476191</v>
      </c>
      <c r="L3418" s="28">
        <f t="shared" si="829"/>
        <v>30.122654857142845</v>
      </c>
      <c r="M3418" s="28">
        <f t="shared" si="795"/>
        <v>239.83181480219767</v>
      </c>
      <c r="N3418" s="28">
        <f t="shared" si="829"/>
        <v>85.052794000000048</v>
      </c>
      <c r="O3418" s="28">
        <f t="shared" si="829"/>
        <v>31.141945047619036</v>
      </c>
      <c r="P3418" s="28">
        <f t="shared" si="829"/>
        <v>181.08394114285716</v>
      </c>
      <c r="Q3418" s="28">
        <f t="shared" si="749"/>
        <v>9.2223439999999997</v>
      </c>
      <c r="R3418" s="28">
        <f t="shared" si="829"/>
        <v>16.509027666666668</v>
      </c>
      <c r="S3418" s="28"/>
      <c r="T3418" s="243">
        <f t="shared" si="787"/>
        <v>-24.119540416666666</v>
      </c>
      <c r="V3418" s="24">
        <f t="shared" si="808"/>
        <v>2152.8695157069592</v>
      </c>
      <c r="X3418" s="5">
        <f t="shared" si="815"/>
        <v>77.899999999999991</v>
      </c>
      <c r="Z3418" s="20">
        <f t="shared" si="809"/>
        <v>2230.7695157069593</v>
      </c>
      <c r="AA3418" s="59">
        <f t="shared" si="796"/>
        <v>43429</v>
      </c>
      <c r="AB3418" s="36">
        <f t="shared" si="824"/>
        <v>134.59170364285706</v>
      </c>
      <c r="AC3418" s="28">
        <f t="shared" si="824"/>
        <v>319.0726849285715</v>
      </c>
      <c r="AD3418" s="28">
        <f t="shared" si="824"/>
        <v>433.96870060714309</v>
      </c>
      <c r="AE3418" s="28">
        <f t="shared" si="824"/>
        <v>572.87413932142852</v>
      </c>
      <c r="AF3418" s="28">
        <f t="shared" si="824"/>
        <v>213.72022203571419</v>
      </c>
      <c r="AG3418" s="28">
        <f t="shared" si="824"/>
        <v>0</v>
      </c>
      <c r="AH3418" s="28">
        <f t="shared" si="824"/>
        <v>141.33172853571432</v>
      </c>
      <c r="AI3418" s="28">
        <f t="shared" si="824"/>
        <v>0</v>
      </c>
      <c r="AJ3418" s="28">
        <f t="shared" si="824"/>
        <v>1.2235988250000001</v>
      </c>
      <c r="AK3418" s="28">
        <f t="shared" si="824"/>
        <v>0</v>
      </c>
      <c r="AL3418" s="28">
        <f t="shared" si="802"/>
        <v>52.630078499999975</v>
      </c>
      <c r="AM3418" s="28">
        <f t="shared" si="802"/>
        <v>192.98530203571408</v>
      </c>
      <c r="AQ3418" s="24">
        <f t="shared" si="812"/>
        <v>2062.3981584321427</v>
      </c>
      <c r="AS3418" s="47">
        <f t="shared" si="774"/>
        <v>305.55</v>
      </c>
      <c r="AU3418" s="20">
        <f t="shared" si="810"/>
        <v>2367.9481584321429</v>
      </c>
      <c r="AW3418" s="20">
        <f t="shared" si="797"/>
        <v>-137.17864272518364</v>
      </c>
    </row>
    <row r="3419" spans="1:49" x14ac:dyDescent="0.25">
      <c r="A3419" t="str">
        <f>VLOOKUP($B3419,'Cushing Balance'!$C$2:$E$500,3,TRUE)</f>
        <v>472018</v>
      </c>
      <c r="B3419" s="2">
        <v>43430</v>
      </c>
      <c r="C3419" s="32"/>
      <c r="D3419" s="36">
        <f t="shared" si="756"/>
        <v>391.22794511111118</v>
      </c>
      <c r="E3419" s="28">
        <f t="shared" si="757"/>
        <v>145.03560794444454</v>
      </c>
      <c r="F3419" s="28">
        <f t="shared" si="758"/>
        <v>445.32513961111096</v>
      </c>
      <c r="G3419" s="28"/>
      <c r="H3419" s="28">
        <f t="shared" ref="H3419:R3419" si="830">AVERAGE(H3413:H3418)</f>
        <v>101.42290933333334</v>
      </c>
      <c r="I3419" s="28">
        <f t="shared" si="830"/>
        <v>24.825274190476179</v>
      </c>
      <c r="J3419" s="28">
        <f t="shared" si="830"/>
        <v>322.53056909523798</v>
      </c>
      <c r="K3419" s="28">
        <f t="shared" si="830"/>
        <v>129.53754890476191</v>
      </c>
      <c r="L3419" s="28">
        <f t="shared" si="830"/>
        <v>30.122654857142845</v>
      </c>
      <c r="M3419" s="28">
        <f t="shared" si="795"/>
        <v>239.83181480219767</v>
      </c>
      <c r="N3419" s="28">
        <f t="shared" si="830"/>
        <v>85.052794000000048</v>
      </c>
      <c r="O3419" s="28">
        <f t="shared" si="830"/>
        <v>31.141945047619036</v>
      </c>
      <c r="P3419" s="28">
        <f t="shared" si="830"/>
        <v>181.08394114285716</v>
      </c>
      <c r="Q3419" s="28">
        <f t="shared" si="749"/>
        <v>9.2223439999999997</v>
      </c>
      <c r="R3419" s="28">
        <f t="shared" si="830"/>
        <v>16.509027666666668</v>
      </c>
      <c r="S3419" s="28"/>
      <c r="T3419" s="243">
        <f t="shared" si="787"/>
        <v>-24.119540416666666</v>
      </c>
      <c r="V3419" s="24">
        <f t="shared" si="808"/>
        <v>2152.8695157069592</v>
      </c>
      <c r="X3419" s="5">
        <f t="shared" si="815"/>
        <v>77.899999999999991</v>
      </c>
      <c r="Z3419" s="20">
        <f t="shared" si="809"/>
        <v>2230.7695157069593</v>
      </c>
      <c r="AA3419" s="59">
        <f t="shared" si="796"/>
        <v>43430</v>
      </c>
      <c r="AB3419" s="36">
        <f t="shared" si="824"/>
        <v>134.59170364285706</v>
      </c>
      <c r="AC3419" s="28">
        <f t="shared" si="824"/>
        <v>319.0726849285715</v>
      </c>
      <c r="AD3419" s="28">
        <f t="shared" si="824"/>
        <v>433.96870060714309</v>
      </c>
      <c r="AE3419" s="28">
        <f t="shared" si="824"/>
        <v>572.87413932142852</v>
      </c>
      <c r="AF3419" s="28">
        <f t="shared" si="824"/>
        <v>213.72022203571419</v>
      </c>
      <c r="AG3419" s="28">
        <f t="shared" si="824"/>
        <v>0</v>
      </c>
      <c r="AH3419" s="28">
        <f t="shared" si="824"/>
        <v>141.33172853571432</v>
      </c>
      <c r="AI3419" s="28">
        <f t="shared" si="824"/>
        <v>0</v>
      </c>
      <c r="AJ3419" s="28">
        <f t="shared" si="824"/>
        <v>1.2235988250000001</v>
      </c>
      <c r="AK3419" s="28">
        <f t="shared" si="824"/>
        <v>0</v>
      </c>
      <c r="AL3419" s="28">
        <f t="shared" si="802"/>
        <v>52.630078499999975</v>
      </c>
      <c r="AM3419" s="28">
        <f t="shared" si="802"/>
        <v>192.98530203571408</v>
      </c>
      <c r="AQ3419" s="24">
        <f t="shared" si="812"/>
        <v>2062.3981584321427</v>
      </c>
      <c r="AS3419" s="47">
        <f t="shared" si="774"/>
        <v>305.55</v>
      </c>
      <c r="AU3419" s="20">
        <f t="shared" si="810"/>
        <v>2367.9481584321429</v>
      </c>
      <c r="AW3419" s="20">
        <f t="shared" si="797"/>
        <v>-137.17864272518364</v>
      </c>
    </row>
    <row r="3420" spans="1:49" x14ac:dyDescent="0.25">
      <c r="A3420" t="str">
        <f>VLOOKUP($B3420,'Cushing Balance'!$C$2:$E$500,3,TRUE)</f>
        <v>472018</v>
      </c>
      <c r="B3420" s="2">
        <v>43431</v>
      </c>
      <c r="C3420" s="32"/>
      <c r="D3420" s="36">
        <f t="shared" si="756"/>
        <v>391.22794511111118</v>
      </c>
      <c r="E3420" s="28">
        <f t="shared" si="757"/>
        <v>145.03560794444454</v>
      </c>
      <c r="F3420" s="28">
        <f t="shared" si="758"/>
        <v>445.32513961111096</v>
      </c>
      <c r="G3420" s="28"/>
      <c r="H3420" s="28">
        <f t="shared" ref="H3420:R3420" si="831">AVERAGE(H3414:H3419)</f>
        <v>101.42290933333334</v>
      </c>
      <c r="I3420" s="28">
        <f t="shared" si="831"/>
        <v>24.825274190476179</v>
      </c>
      <c r="J3420" s="28">
        <f t="shared" si="831"/>
        <v>322.53056909523798</v>
      </c>
      <c r="K3420" s="28">
        <f t="shared" si="831"/>
        <v>129.53754890476191</v>
      </c>
      <c r="L3420" s="28">
        <f t="shared" si="831"/>
        <v>30.122654857142845</v>
      </c>
      <c r="M3420" s="28">
        <f t="shared" si="795"/>
        <v>239.83181480219767</v>
      </c>
      <c r="N3420" s="28">
        <f t="shared" si="831"/>
        <v>85.052794000000048</v>
      </c>
      <c r="O3420" s="28">
        <f t="shared" si="831"/>
        <v>31.141945047619036</v>
      </c>
      <c r="P3420" s="28">
        <f t="shared" si="831"/>
        <v>181.08394114285716</v>
      </c>
      <c r="Q3420" s="28">
        <f t="shared" si="749"/>
        <v>9.2223439999999997</v>
      </c>
      <c r="R3420" s="28">
        <f t="shared" si="831"/>
        <v>16.509027666666668</v>
      </c>
      <c r="S3420" s="28"/>
      <c r="T3420" s="243">
        <f t="shared" si="787"/>
        <v>-24.119540416666666</v>
      </c>
      <c r="V3420" s="24">
        <f t="shared" si="808"/>
        <v>2152.8695157069592</v>
      </c>
      <c r="X3420" s="5">
        <f t="shared" si="815"/>
        <v>77.899999999999991</v>
      </c>
      <c r="Z3420" s="20">
        <f t="shared" si="809"/>
        <v>2230.7695157069593</v>
      </c>
      <c r="AA3420" s="59">
        <f t="shared" si="796"/>
        <v>43431</v>
      </c>
      <c r="AB3420" s="36">
        <f t="shared" si="824"/>
        <v>134.59170364285706</v>
      </c>
      <c r="AC3420" s="28">
        <f t="shared" si="824"/>
        <v>319.0726849285715</v>
      </c>
      <c r="AD3420" s="28">
        <f t="shared" si="824"/>
        <v>433.96870060714309</v>
      </c>
      <c r="AE3420" s="28">
        <f t="shared" si="824"/>
        <v>572.87413932142852</v>
      </c>
      <c r="AF3420" s="28">
        <f t="shared" si="824"/>
        <v>213.72022203571419</v>
      </c>
      <c r="AG3420" s="28">
        <f t="shared" si="824"/>
        <v>0</v>
      </c>
      <c r="AH3420" s="28">
        <f t="shared" si="824"/>
        <v>141.33172853571432</v>
      </c>
      <c r="AI3420" s="28">
        <f t="shared" si="824"/>
        <v>0</v>
      </c>
      <c r="AJ3420" s="28">
        <f t="shared" si="824"/>
        <v>1.2235988250000001</v>
      </c>
      <c r="AK3420" s="28">
        <f t="shared" si="824"/>
        <v>0</v>
      </c>
      <c r="AL3420" s="28">
        <f t="shared" si="802"/>
        <v>52.630078499999975</v>
      </c>
      <c r="AM3420" s="28">
        <f t="shared" si="802"/>
        <v>192.98530203571408</v>
      </c>
      <c r="AQ3420" s="24">
        <f t="shared" si="812"/>
        <v>2062.3981584321427</v>
      </c>
      <c r="AS3420" s="47">
        <f t="shared" si="774"/>
        <v>305.55</v>
      </c>
      <c r="AU3420" s="20">
        <f t="shared" si="810"/>
        <v>2367.9481584321429</v>
      </c>
      <c r="AW3420" s="20">
        <f t="shared" si="797"/>
        <v>-137.17864272518364</v>
      </c>
    </row>
    <row r="3421" spans="1:49" x14ac:dyDescent="0.25">
      <c r="A3421" t="str">
        <f>VLOOKUP($B3421,'Cushing Balance'!$C$2:$E$500,3,TRUE)</f>
        <v>472018</v>
      </c>
      <c r="B3421" s="2">
        <v>43432</v>
      </c>
      <c r="C3421" s="32"/>
      <c r="D3421" s="36">
        <f t="shared" si="756"/>
        <v>391.22794511111118</v>
      </c>
      <c r="E3421" s="28">
        <f t="shared" si="757"/>
        <v>145.03560794444454</v>
      </c>
      <c r="F3421" s="28">
        <f t="shared" si="758"/>
        <v>445.32513961111096</v>
      </c>
      <c r="G3421" s="28"/>
      <c r="H3421" s="28">
        <f t="shared" ref="H3421:R3421" si="832">AVERAGE(H3415:H3420)</f>
        <v>101.42290933333334</v>
      </c>
      <c r="I3421" s="28">
        <f t="shared" si="832"/>
        <v>24.825274190476179</v>
      </c>
      <c r="J3421" s="28">
        <f t="shared" si="832"/>
        <v>322.53056909523798</v>
      </c>
      <c r="K3421" s="28">
        <f t="shared" si="832"/>
        <v>129.53754890476191</v>
      </c>
      <c r="L3421" s="28">
        <f t="shared" si="832"/>
        <v>30.122654857142845</v>
      </c>
      <c r="M3421" s="28">
        <f t="shared" si="795"/>
        <v>239.83181480219767</v>
      </c>
      <c r="N3421" s="28">
        <f t="shared" si="832"/>
        <v>85.052794000000048</v>
      </c>
      <c r="O3421" s="28">
        <f t="shared" si="832"/>
        <v>31.141945047619036</v>
      </c>
      <c r="P3421" s="28">
        <f t="shared" si="832"/>
        <v>181.08394114285716</v>
      </c>
      <c r="Q3421" s="28">
        <f t="shared" ref="Q3421:Q3484" si="833">AVERAGE(Q3415:Q3420)</f>
        <v>9.2223439999999997</v>
      </c>
      <c r="R3421" s="28">
        <f t="shared" si="832"/>
        <v>16.509027666666668</v>
      </c>
      <c r="S3421" s="28"/>
      <c r="T3421" s="243">
        <f t="shared" si="787"/>
        <v>-24.119540416666666</v>
      </c>
      <c r="V3421" s="24">
        <f t="shared" si="808"/>
        <v>2152.8695157069592</v>
      </c>
      <c r="X3421" s="5">
        <f t="shared" si="815"/>
        <v>77.899999999999991</v>
      </c>
      <c r="Z3421" s="20">
        <f t="shared" si="809"/>
        <v>2230.7695157069593</v>
      </c>
      <c r="AA3421" s="59">
        <f t="shared" si="796"/>
        <v>43432</v>
      </c>
      <c r="AB3421" s="36">
        <f t="shared" si="824"/>
        <v>134.59170364285706</v>
      </c>
      <c r="AC3421" s="28">
        <f t="shared" si="824"/>
        <v>319.0726849285715</v>
      </c>
      <c r="AD3421" s="28">
        <f t="shared" si="824"/>
        <v>433.96870060714309</v>
      </c>
      <c r="AE3421" s="28">
        <f t="shared" si="824"/>
        <v>572.87413932142852</v>
      </c>
      <c r="AF3421" s="28">
        <f t="shared" si="824"/>
        <v>213.72022203571419</v>
      </c>
      <c r="AG3421" s="28">
        <f t="shared" si="824"/>
        <v>0</v>
      </c>
      <c r="AH3421" s="28">
        <f t="shared" si="824"/>
        <v>141.33172853571432</v>
      </c>
      <c r="AI3421" s="28">
        <f t="shared" si="824"/>
        <v>0</v>
      </c>
      <c r="AJ3421" s="28">
        <f t="shared" si="824"/>
        <v>1.2235988250000001</v>
      </c>
      <c r="AK3421" s="28">
        <f t="shared" si="824"/>
        <v>0</v>
      </c>
      <c r="AL3421" s="28">
        <f t="shared" si="802"/>
        <v>52.630078499999975</v>
      </c>
      <c r="AM3421" s="28">
        <f t="shared" si="802"/>
        <v>192.98530203571408</v>
      </c>
      <c r="AQ3421" s="24">
        <f t="shared" si="812"/>
        <v>2062.3981584321427</v>
      </c>
      <c r="AS3421" s="47">
        <f t="shared" si="774"/>
        <v>305.55</v>
      </c>
      <c r="AU3421" s="20">
        <f t="shared" si="810"/>
        <v>2367.9481584321429</v>
      </c>
      <c r="AW3421" s="20">
        <f t="shared" si="797"/>
        <v>-137.17864272518364</v>
      </c>
    </row>
    <row r="3422" spans="1:49" x14ac:dyDescent="0.25">
      <c r="A3422" t="str">
        <f>VLOOKUP($B3422,'Cushing Balance'!$C$2:$E$500,3,TRUE)</f>
        <v>472018</v>
      </c>
      <c r="B3422" s="2">
        <v>43433</v>
      </c>
      <c r="C3422" s="32"/>
      <c r="D3422" s="36">
        <f t="shared" si="756"/>
        <v>391.22794511111118</v>
      </c>
      <c r="E3422" s="28">
        <f t="shared" si="757"/>
        <v>145.03560794444454</v>
      </c>
      <c r="F3422" s="28">
        <f t="shared" si="758"/>
        <v>445.32513961111096</v>
      </c>
      <c r="G3422" s="28"/>
      <c r="H3422" s="28">
        <f t="shared" ref="H3422:R3422" si="834">AVERAGE(H3416:H3421)</f>
        <v>101.42290933333334</v>
      </c>
      <c r="I3422" s="28">
        <f t="shared" si="834"/>
        <v>24.825274190476179</v>
      </c>
      <c r="J3422" s="28">
        <f t="shared" si="834"/>
        <v>322.53056909523798</v>
      </c>
      <c r="K3422" s="28">
        <f t="shared" si="834"/>
        <v>129.53754890476191</v>
      </c>
      <c r="L3422" s="28">
        <f t="shared" si="834"/>
        <v>30.122654857142845</v>
      </c>
      <c r="M3422" s="28">
        <f t="shared" si="795"/>
        <v>239.83181480219767</v>
      </c>
      <c r="N3422" s="28">
        <f t="shared" si="834"/>
        <v>85.052794000000048</v>
      </c>
      <c r="O3422" s="28">
        <f t="shared" si="834"/>
        <v>31.141945047619036</v>
      </c>
      <c r="P3422" s="28">
        <f t="shared" si="834"/>
        <v>181.08394114285716</v>
      </c>
      <c r="Q3422" s="28">
        <f t="shared" si="833"/>
        <v>9.2223439999999997</v>
      </c>
      <c r="R3422" s="28">
        <f t="shared" si="834"/>
        <v>16.509027666666668</v>
      </c>
      <c r="S3422" s="28"/>
      <c r="T3422" s="243">
        <f t="shared" si="787"/>
        <v>-24.119540416666666</v>
      </c>
      <c r="V3422" s="24">
        <f t="shared" si="808"/>
        <v>2152.8695157069592</v>
      </c>
      <c r="X3422" s="5">
        <f t="shared" si="815"/>
        <v>77.899999999999991</v>
      </c>
      <c r="Z3422" s="20">
        <f t="shared" si="809"/>
        <v>2230.7695157069593</v>
      </c>
      <c r="AA3422" s="59">
        <f t="shared" si="796"/>
        <v>43433</v>
      </c>
      <c r="AB3422" s="36">
        <f t="shared" si="824"/>
        <v>134.59170364285706</v>
      </c>
      <c r="AC3422" s="28">
        <f t="shared" si="824"/>
        <v>319.0726849285715</v>
      </c>
      <c r="AD3422" s="28">
        <f t="shared" si="824"/>
        <v>433.96870060714309</v>
      </c>
      <c r="AE3422" s="28">
        <f t="shared" si="824"/>
        <v>572.87413932142852</v>
      </c>
      <c r="AF3422" s="28">
        <f t="shared" si="824"/>
        <v>213.72022203571419</v>
      </c>
      <c r="AG3422" s="28">
        <f t="shared" si="824"/>
        <v>0</v>
      </c>
      <c r="AH3422" s="28">
        <f t="shared" si="824"/>
        <v>141.33172853571432</v>
      </c>
      <c r="AI3422" s="28">
        <f t="shared" si="824"/>
        <v>0</v>
      </c>
      <c r="AJ3422" s="28">
        <f t="shared" si="824"/>
        <v>1.2235988250000001</v>
      </c>
      <c r="AK3422" s="28">
        <f t="shared" si="824"/>
        <v>0</v>
      </c>
      <c r="AL3422" s="28">
        <f t="shared" si="802"/>
        <v>52.630078499999975</v>
      </c>
      <c r="AM3422" s="28">
        <f t="shared" si="802"/>
        <v>192.98530203571408</v>
      </c>
      <c r="AQ3422" s="24">
        <f t="shared" si="812"/>
        <v>2062.3981584321427</v>
      </c>
      <c r="AS3422" s="47">
        <f t="shared" si="774"/>
        <v>305.55</v>
      </c>
      <c r="AU3422" s="20">
        <f t="shared" si="810"/>
        <v>2367.9481584321429</v>
      </c>
      <c r="AW3422" s="20">
        <f t="shared" si="797"/>
        <v>-137.17864272518364</v>
      </c>
    </row>
    <row r="3423" spans="1:49" x14ac:dyDescent="0.25">
      <c r="A3423" t="str">
        <f>VLOOKUP($B3423,'Cushing Balance'!$C$2:$E$500,3,TRUE)</f>
        <v>472018</v>
      </c>
      <c r="B3423" s="2">
        <v>43434</v>
      </c>
      <c r="C3423" s="32"/>
      <c r="D3423" s="36">
        <f t="shared" si="756"/>
        <v>391.22794511111118</v>
      </c>
      <c r="E3423" s="28">
        <f t="shared" si="757"/>
        <v>145.03560794444454</v>
      </c>
      <c r="F3423" s="28">
        <f t="shared" si="758"/>
        <v>445.32513961111096</v>
      </c>
      <c r="G3423" s="28"/>
      <c r="H3423" s="28">
        <f t="shared" ref="H3423:R3423" si="835">AVERAGE(H3417:H3422)</f>
        <v>101.42290933333334</v>
      </c>
      <c r="I3423" s="28">
        <f t="shared" si="835"/>
        <v>24.825274190476179</v>
      </c>
      <c r="J3423" s="28">
        <f t="shared" si="835"/>
        <v>322.53056909523798</v>
      </c>
      <c r="K3423" s="28">
        <f t="shared" si="835"/>
        <v>129.53754890476191</v>
      </c>
      <c r="L3423" s="28">
        <f t="shared" si="835"/>
        <v>30.122654857142845</v>
      </c>
      <c r="M3423" s="28">
        <f t="shared" si="795"/>
        <v>239.83181480219767</v>
      </c>
      <c r="N3423" s="28">
        <f t="shared" si="835"/>
        <v>85.052794000000048</v>
      </c>
      <c r="O3423" s="28">
        <f t="shared" si="835"/>
        <v>31.141945047619036</v>
      </c>
      <c r="P3423" s="28">
        <f t="shared" si="835"/>
        <v>181.08394114285716</v>
      </c>
      <c r="Q3423" s="28">
        <f t="shared" si="833"/>
        <v>9.2223439999999997</v>
      </c>
      <c r="R3423" s="28">
        <f t="shared" si="835"/>
        <v>16.509027666666668</v>
      </c>
      <c r="S3423" s="28"/>
      <c r="T3423" s="243">
        <f t="shared" si="787"/>
        <v>-24.119540416666666</v>
      </c>
      <c r="V3423" s="24">
        <f t="shared" si="808"/>
        <v>2152.8695157069592</v>
      </c>
      <c r="X3423" s="5">
        <f t="shared" si="815"/>
        <v>77.899999999999991</v>
      </c>
      <c r="Z3423" s="20">
        <f t="shared" si="809"/>
        <v>2230.7695157069593</v>
      </c>
      <c r="AA3423" s="59">
        <f t="shared" si="796"/>
        <v>43434</v>
      </c>
      <c r="AB3423" s="36">
        <f t="shared" si="824"/>
        <v>134.59170364285706</v>
      </c>
      <c r="AC3423" s="28">
        <f t="shared" si="824"/>
        <v>319.0726849285715</v>
      </c>
      <c r="AD3423" s="28">
        <f t="shared" si="824"/>
        <v>433.96870060714309</v>
      </c>
      <c r="AE3423" s="28">
        <f t="shared" si="824"/>
        <v>572.87413932142852</v>
      </c>
      <c r="AF3423" s="28">
        <f t="shared" si="824"/>
        <v>213.72022203571419</v>
      </c>
      <c r="AG3423" s="28">
        <f t="shared" si="824"/>
        <v>0</v>
      </c>
      <c r="AH3423" s="28">
        <f t="shared" si="824"/>
        <v>141.33172853571432</v>
      </c>
      <c r="AI3423" s="28">
        <f t="shared" si="824"/>
        <v>0</v>
      </c>
      <c r="AJ3423" s="28">
        <f t="shared" si="824"/>
        <v>1.2235988250000001</v>
      </c>
      <c r="AK3423" s="28">
        <f t="shared" si="824"/>
        <v>0</v>
      </c>
      <c r="AL3423" s="28">
        <f t="shared" si="802"/>
        <v>52.630078499999975</v>
      </c>
      <c r="AM3423" s="28">
        <f t="shared" si="802"/>
        <v>192.98530203571408</v>
      </c>
      <c r="AQ3423" s="24">
        <f t="shared" si="812"/>
        <v>2062.3981584321427</v>
      </c>
      <c r="AS3423" s="47">
        <f t="shared" si="774"/>
        <v>305.55</v>
      </c>
      <c r="AU3423" s="20">
        <f t="shared" si="810"/>
        <v>2367.9481584321429</v>
      </c>
      <c r="AW3423" s="20">
        <f t="shared" si="797"/>
        <v>-137.17864272518364</v>
      </c>
    </row>
    <row r="3424" spans="1:49" x14ac:dyDescent="0.25">
      <c r="A3424" t="str">
        <f>VLOOKUP($B3424,'Cushing Balance'!$C$2:$E$500,3,TRUE)</f>
        <v>482018</v>
      </c>
      <c r="B3424" s="2">
        <v>43435</v>
      </c>
      <c r="C3424" s="32"/>
      <c r="D3424" s="36">
        <f t="shared" si="756"/>
        <v>391.22794511111118</v>
      </c>
      <c r="E3424" s="28">
        <f t="shared" si="757"/>
        <v>145.03560794444454</v>
      </c>
      <c r="F3424" s="28">
        <f t="shared" si="758"/>
        <v>445.32513961111096</v>
      </c>
      <c r="G3424" s="28"/>
      <c r="H3424" s="28">
        <f t="shared" ref="H3424:R3424" si="836">AVERAGE(H3418:H3423)</f>
        <v>101.42290933333334</v>
      </c>
      <c r="I3424" s="28">
        <f t="shared" si="836"/>
        <v>24.825274190476179</v>
      </c>
      <c r="J3424" s="28">
        <f t="shared" si="836"/>
        <v>322.53056909523798</v>
      </c>
      <c r="K3424" s="28">
        <f t="shared" si="836"/>
        <v>129.53754890476191</v>
      </c>
      <c r="L3424" s="28">
        <f t="shared" si="836"/>
        <v>30.122654857142845</v>
      </c>
      <c r="M3424" s="28">
        <f t="shared" si="795"/>
        <v>239.83181480219767</v>
      </c>
      <c r="N3424" s="28">
        <f t="shared" si="836"/>
        <v>85.052794000000048</v>
      </c>
      <c r="O3424" s="28">
        <f t="shared" si="836"/>
        <v>31.141945047619036</v>
      </c>
      <c r="P3424" s="28">
        <f t="shared" si="836"/>
        <v>181.08394114285716</v>
      </c>
      <c r="Q3424" s="28">
        <f t="shared" si="833"/>
        <v>9.2223439999999997</v>
      </c>
      <c r="R3424" s="28">
        <f t="shared" si="836"/>
        <v>16.509027666666668</v>
      </c>
      <c r="S3424" s="28"/>
      <c r="T3424" s="243">
        <f t="shared" si="787"/>
        <v>-24.119540416666666</v>
      </c>
      <c r="V3424" s="24">
        <f t="shared" si="808"/>
        <v>2152.8695157069592</v>
      </c>
      <c r="X3424" s="5">
        <f t="shared" si="815"/>
        <v>77.899999999999991</v>
      </c>
      <c r="Z3424" s="20">
        <f t="shared" si="809"/>
        <v>2230.7695157069593</v>
      </c>
      <c r="AA3424" s="59">
        <f t="shared" si="796"/>
        <v>43435</v>
      </c>
      <c r="AB3424" s="36">
        <f t="shared" si="824"/>
        <v>134.59170364285706</v>
      </c>
      <c r="AC3424" s="28">
        <f t="shared" si="824"/>
        <v>319.0726849285715</v>
      </c>
      <c r="AD3424" s="28">
        <f t="shared" si="824"/>
        <v>433.96870060714309</v>
      </c>
      <c r="AE3424" s="28">
        <f t="shared" si="824"/>
        <v>572.87413932142852</v>
      </c>
      <c r="AF3424" s="28">
        <f t="shared" si="824"/>
        <v>213.72022203571419</v>
      </c>
      <c r="AG3424" s="28">
        <f t="shared" si="824"/>
        <v>0</v>
      </c>
      <c r="AH3424" s="28">
        <f t="shared" si="824"/>
        <v>141.33172853571432</v>
      </c>
      <c r="AI3424" s="28">
        <f t="shared" si="824"/>
        <v>0</v>
      </c>
      <c r="AJ3424" s="28">
        <f t="shared" si="824"/>
        <v>1.2235988250000001</v>
      </c>
      <c r="AK3424" s="28">
        <f t="shared" si="824"/>
        <v>0</v>
      </c>
      <c r="AL3424" s="28">
        <f t="shared" si="802"/>
        <v>52.630078499999975</v>
      </c>
      <c r="AM3424" s="28">
        <f t="shared" si="802"/>
        <v>192.98530203571408</v>
      </c>
      <c r="AQ3424" s="24">
        <f t="shared" si="812"/>
        <v>2062.3981584321427</v>
      </c>
      <c r="AS3424" s="47">
        <f t="shared" si="774"/>
        <v>305.55</v>
      </c>
      <c r="AU3424" s="20">
        <f t="shared" si="810"/>
        <v>2367.9481584321429</v>
      </c>
      <c r="AW3424" s="20">
        <f t="shared" si="797"/>
        <v>-137.17864272518364</v>
      </c>
    </row>
    <row r="3425" spans="1:49" x14ac:dyDescent="0.25">
      <c r="A3425" t="str">
        <f>VLOOKUP($B3425,'Cushing Balance'!$C$2:$E$500,3,TRUE)</f>
        <v>482018</v>
      </c>
      <c r="B3425" s="2">
        <v>43436</v>
      </c>
      <c r="C3425" s="32"/>
      <c r="D3425" s="36">
        <f t="shared" si="756"/>
        <v>391.22794511111118</v>
      </c>
      <c r="E3425" s="28">
        <f t="shared" si="757"/>
        <v>145.03560794444454</v>
      </c>
      <c r="F3425" s="28">
        <f t="shared" si="758"/>
        <v>445.32513961111096</v>
      </c>
      <c r="G3425" s="28"/>
      <c r="H3425" s="28">
        <f t="shared" ref="H3425:R3425" si="837">AVERAGE(H3419:H3424)</f>
        <v>101.42290933333334</v>
      </c>
      <c r="I3425" s="28">
        <f t="shared" si="837"/>
        <v>24.825274190476179</v>
      </c>
      <c r="J3425" s="28">
        <f t="shared" si="837"/>
        <v>322.53056909523798</v>
      </c>
      <c r="K3425" s="28">
        <f t="shared" si="837"/>
        <v>129.53754890476191</v>
      </c>
      <c r="L3425" s="28">
        <f t="shared" si="837"/>
        <v>30.122654857142845</v>
      </c>
      <c r="M3425" s="28">
        <f t="shared" si="795"/>
        <v>239.83181480219767</v>
      </c>
      <c r="N3425" s="28">
        <f t="shared" si="837"/>
        <v>85.052794000000048</v>
      </c>
      <c r="O3425" s="28">
        <f t="shared" si="837"/>
        <v>31.141945047619036</v>
      </c>
      <c r="P3425" s="28">
        <f t="shared" si="837"/>
        <v>181.08394114285716</v>
      </c>
      <c r="Q3425" s="28">
        <f t="shared" si="833"/>
        <v>9.2223439999999997</v>
      </c>
      <c r="R3425" s="28">
        <f t="shared" si="837"/>
        <v>16.509027666666668</v>
      </c>
      <c r="S3425" s="28"/>
      <c r="T3425" s="243">
        <f t="shared" si="787"/>
        <v>-24.119540416666666</v>
      </c>
      <c r="V3425" s="24">
        <f t="shared" si="808"/>
        <v>2152.8695157069592</v>
      </c>
      <c r="X3425" s="5">
        <f t="shared" si="815"/>
        <v>77.899999999999991</v>
      </c>
      <c r="Z3425" s="20">
        <f t="shared" si="809"/>
        <v>2230.7695157069593</v>
      </c>
      <c r="AA3425" s="59">
        <f t="shared" si="796"/>
        <v>43436</v>
      </c>
      <c r="AB3425" s="36">
        <f t="shared" si="824"/>
        <v>134.59170364285706</v>
      </c>
      <c r="AC3425" s="28">
        <f t="shared" si="824"/>
        <v>319.0726849285715</v>
      </c>
      <c r="AD3425" s="28">
        <f t="shared" si="824"/>
        <v>433.96870060714309</v>
      </c>
      <c r="AE3425" s="28">
        <f t="shared" si="824"/>
        <v>572.87413932142852</v>
      </c>
      <c r="AF3425" s="28">
        <f t="shared" si="824"/>
        <v>213.72022203571419</v>
      </c>
      <c r="AG3425" s="28">
        <f t="shared" si="824"/>
        <v>0</v>
      </c>
      <c r="AH3425" s="28">
        <f t="shared" si="824"/>
        <v>141.33172853571432</v>
      </c>
      <c r="AI3425" s="28">
        <f t="shared" si="824"/>
        <v>0</v>
      </c>
      <c r="AJ3425" s="28">
        <f t="shared" si="824"/>
        <v>1.2235988250000001</v>
      </c>
      <c r="AK3425" s="28">
        <f t="shared" si="824"/>
        <v>0</v>
      </c>
      <c r="AL3425" s="28">
        <f t="shared" si="802"/>
        <v>52.630078499999975</v>
      </c>
      <c r="AM3425" s="28">
        <f t="shared" si="802"/>
        <v>192.98530203571408</v>
      </c>
      <c r="AQ3425" s="24">
        <f t="shared" si="812"/>
        <v>2062.3981584321427</v>
      </c>
      <c r="AS3425" s="47">
        <f t="shared" si="774"/>
        <v>305.55</v>
      </c>
      <c r="AU3425" s="20">
        <f t="shared" si="810"/>
        <v>2367.9481584321429</v>
      </c>
      <c r="AW3425" s="20">
        <f t="shared" si="797"/>
        <v>-137.17864272518364</v>
      </c>
    </row>
    <row r="3426" spans="1:49" x14ac:dyDescent="0.25">
      <c r="A3426" t="str">
        <f>VLOOKUP($B3426,'Cushing Balance'!$C$2:$E$500,3,TRUE)</f>
        <v>482018</v>
      </c>
      <c r="B3426" s="2">
        <v>43437</v>
      </c>
      <c r="C3426" s="32"/>
      <c r="D3426" s="36">
        <f t="shared" si="756"/>
        <v>391.22794511111118</v>
      </c>
      <c r="E3426" s="28">
        <f t="shared" si="757"/>
        <v>145.03560794444454</v>
      </c>
      <c r="F3426" s="28">
        <f t="shared" si="758"/>
        <v>445.32513961111096</v>
      </c>
      <c r="G3426" s="28"/>
      <c r="H3426" s="28">
        <f t="shared" ref="H3426:R3426" si="838">AVERAGE(H3420:H3425)</f>
        <v>101.42290933333334</v>
      </c>
      <c r="I3426" s="28">
        <f t="shared" si="838"/>
        <v>24.825274190476179</v>
      </c>
      <c r="J3426" s="28">
        <f t="shared" si="838"/>
        <v>322.53056909523798</v>
      </c>
      <c r="K3426" s="28">
        <f t="shared" si="838"/>
        <v>129.53754890476191</v>
      </c>
      <c r="L3426" s="28">
        <f t="shared" si="838"/>
        <v>30.122654857142845</v>
      </c>
      <c r="M3426" s="28">
        <f t="shared" si="795"/>
        <v>239.83181480219767</v>
      </c>
      <c r="N3426" s="28">
        <f t="shared" si="838"/>
        <v>85.052794000000048</v>
      </c>
      <c r="O3426" s="28">
        <f t="shared" si="838"/>
        <v>31.141945047619036</v>
      </c>
      <c r="P3426" s="28">
        <f t="shared" si="838"/>
        <v>181.08394114285716</v>
      </c>
      <c r="Q3426" s="28">
        <f t="shared" si="833"/>
        <v>9.2223439999999997</v>
      </c>
      <c r="R3426" s="28">
        <f t="shared" si="838"/>
        <v>16.509027666666668</v>
      </c>
      <c r="S3426" s="28"/>
      <c r="T3426" s="243">
        <f t="shared" si="787"/>
        <v>-24.119540416666666</v>
      </c>
      <c r="V3426" s="24">
        <f t="shared" si="808"/>
        <v>2152.8695157069592</v>
      </c>
      <c r="X3426" s="5">
        <f t="shared" si="815"/>
        <v>77.899999999999991</v>
      </c>
      <c r="Z3426" s="20">
        <f t="shared" si="809"/>
        <v>2230.7695157069593</v>
      </c>
      <c r="AA3426" s="59">
        <f t="shared" si="796"/>
        <v>43437</v>
      </c>
      <c r="AB3426" s="36">
        <f t="shared" si="824"/>
        <v>134.59170364285706</v>
      </c>
      <c r="AC3426" s="28">
        <f t="shared" si="824"/>
        <v>319.0726849285715</v>
      </c>
      <c r="AD3426" s="28">
        <f t="shared" si="824"/>
        <v>433.96870060714309</v>
      </c>
      <c r="AE3426" s="28">
        <f t="shared" si="824"/>
        <v>572.87413932142852</v>
      </c>
      <c r="AF3426" s="28">
        <f t="shared" si="824"/>
        <v>213.72022203571419</v>
      </c>
      <c r="AG3426" s="28">
        <f t="shared" si="824"/>
        <v>0</v>
      </c>
      <c r="AH3426" s="28">
        <f t="shared" si="824"/>
        <v>141.33172853571432</v>
      </c>
      <c r="AI3426" s="28">
        <f t="shared" si="824"/>
        <v>0</v>
      </c>
      <c r="AJ3426" s="28">
        <f t="shared" si="824"/>
        <v>1.2235988250000001</v>
      </c>
      <c r="AK3426" s="28">
        <f t="shared" si="824"/>
        <v>0</v>
      </c>
      <c r="AL3426" s="28">
        <f t="shared" si="802"/>
        <v>52.630078499999975</v>
      </c>
      <c r="AM3426" s="28">
        <f t="shared" si="802"/>
        <v>192.98530203571408</v>
      </c>
      <c r="AQ3426" s="24">
        <f t="shared" si="812"/>
        <v>2062.3981584321427</v>
      </c>
      <c r="AS3426" s="47">
        <f t="shared" si="774"/>
        <v>305.55</v>
      </c>
      <c r="AU3426" s="20">
        <f t="shared" si="810"/>
        <v>2367.9481584321429</v>
      </c>
      <c r="AW3426" s="20">
        <f t="shared" si="797"/>
        <v>-137.17864272518364</v>
      </c>
    </row>
    <row r="3427" spans="1:49" x14ac:dyDescent="0.25">
      <c r="A3427" t="str">
        <f>VLOOKUP($B3427,'Cushing Balance'!$C$2:$E$500,3,TRUE)</f>
        <v>482018</v>
      </c>
      <c r="B3427" s="2">
        <v>43438</v>
      </c>
      <c r="C3427" s="32"/>
      <c r="D3427" s="36">
        <f t="shared" si="756"/>
        <v>391.22794511111118</v>
      </c>
      <c r="E3427" s="28">
        <f t="shared" si="757"/>
        <v>145.03560794444454</v>
      </c>
      <c r="F3427" s="28">
        <f t="shared" si="758"/>
        <v>445.32513961111096</v>
      </c>
      <c r="G3427" s="28"/>
      <c r="H3427" s="28">
        <f t="shared" ref="H3427:R3427" si="839">AVERAGE(H3421:H3426)</f>
        <v>101.42290933333334</v>
      </c>
      <c r="I3427" s="28">
        <f t="shared" si="839"/>
        <v>24.825274190476179</v>
      </c>
      <c r="J3427" s="28">
        <f t="shared" si="839"/>
        <v>322.53056909523798</v>
      </c>
      <c r="K3427" s="28">
        <f t="shared" si="839"/>
        <v>129.53754890476191</v>
      </c>
      <c r="L3427" s="28">
        <f t="shared" si="839"/>
        <v>30.122654857142845</v>
      </c>
      <c r="M3427" s="28">
        <f t="shared" si="795"/>
        <v>239.83181480219767</v>
      </c>
      <c r="N3427" s="28">
        <f t="shared" si="839"/>
        <v>85.052794000000048</v>
      </c>
      <c r="O3427" s="28">
        <f t="shared" si="839"/>
        <v>31.141945047619036</v>
      </c>
      <c r="P3427" s="28">
        <f t="shared" si="839"/>
        <v>181.08394114285716</v>
      </c>
      <c r="Q3427" s="28">
        <f t="shared" si="833"/>
        <v>9.2223439999999997</v>
      </c>
      <c r="R3427" s="28">
        <f t="shared" si="839"/>
        <v>16.509027666666668</v>
      </c>
      <c r="S3427" s="28"/>
      <c r="T3427" s="243">
        <f t="shared" si="787"/>
        <v>-24.119540416666666</v>
      </c>
      <c r="V3427" s="24">
        <f t="shared" si="808"/>
        <v>2152.8695157069592</v>
      </c>
      <c r="X3427" s="5">
        <f t="shared" si="815"/>
        <v>77.899999999999991</v>
      </c>
      <c r="Z3427" s="20">
        <f t="shared" si="809"/>
        <v>2230.7695157069593</v>
      </c>
      <c r="AA3427" s="59">
        <f t="shared" si="796"/>
        <v>43438</v>
      </c>
      <c r="AB3427" s="36">
        <f t="shared" si="824"/>
        <v>134.59170364285706</v>
      </c>
      <c r="AC3427" s="28">
        <f t="shared" si="824"/>
        <v>319.0726849285715</v>
      </c>
      <c r="AD3427" s="28">
        <f t="shared" si="824"/>
        <v>433.96870060714309</v>
      </c>
      <c r="AE3427" s="28">
        <f t="shared" si="824"/>
        <v>572.87413932142852</v>
      </c>
      <c r="AF3427" s="28">
        <f t="shared" si="824"/>
        <v>213.72022203571419</v>
      </c>
      <c r="AG3427" s="28">
        <f t="shared" si="824"/>
        <v>0</v>
      </c>
      <c r="AH3427" s="28">
        <f t="shared" si="824"/>
        <v>141.33172853571432</v>
      </c>
      <c r="AI3427" s="28">
        <f t="shared" si="824"/>
        <v>0</v>
      </c>
      <c r="AJ3427" s="28">
        <f t="shared" si="824"/>
        <v>1.2235988250000001</v>
      </c>
      <c r="AK3427" s="28">
        <f t="shared" si="824"/>
        <v>0</v>
      </c>
      <c r="AL3427" s="28">
        <f t="shared" si="802"/>
        <v>52.630078499999975</v>
      </c>
      <c r="AM3427" s="28">
        <f t="shared" si="802"/>
        <v>192.98530203571408</v>
      </c>
      <c r="AQ3427" s="24">
        <f t="shared" si="812"/>
        <v>2062.3981584321427</v>
      </c>
      <c r="AS3427" s="47">
        <f t="shared" si="774"/>
        <v>305.55</v>
      </c>
      <c r="AU3427" s="20">
        <f t="shared" si="810"/>
        <v>2367.9481584321429</v>
      </c>
      <c r="AW3427" s="20">
        <f t="shared" si="797"/>
        <v>-137.17864272518364</v>
      </c>
    </row>
    <row r="3428" spans="1:49" x14ac:dyDescent="0.25">
      <c r="A3428" t="str">
        <f>VLOOKUP($B3428,'Cushing Balance'!$C$2:$E$500,3,TRUE)</f>
        <v>482018</v>
      </c>
      <c r="B3428" s="2">
        <v>43439</v>
      </c>
      <c r="C3428" s="32"/>
      <c r="D3428" s="36">
        <f t="shared" ref="D3428:D3491" si="840">AVERAGE(D3420:D3427)</f>
        <v>391.22794511111118</v>
      </c>
      <c r="E3428" s="28">
        <f t="shared" ref="E3428:E3491" si="841">AVERAGE(E3420:E3427)</f>
        <v>145.03560794444454</v>
      </c>
      <c r="F3428" s="28">
        <f t="shared" ref="F3428:F3491" si="842">AVERAGE(F3420:F3427)</f>
        <v>445.32513961111096</v>
      </c>
      <c r="G3428" s="28"/>
      <c r="H3428" s="28">
        <f t="shared" ref="H3428:R3428" si="843">AVERAGE(H3422:H3427)</f>
        <v>101.42290933333334</v>
      </c>
      <c r="I3428" s="28">
        <f t="shared" si="843"/>
        <v>24.825274190476179</v>
      </c>
      <c r="J3428" s="28">
        <f t="shared" si="843"/>
        <v>322.53056909523798</v>
      </c>
      <c r="K3428" s="28">
        <f t="shared" si="843"/>
        <v>129.53754890476191</v>
      </c>
      <c r="L3428" s="28">
        <f t="shared" si="843"/>
        <v>30.122654857142845</v>
      </c>
      <c r="M3428" s="28">
        <f t="shared" si="795"/>
        <v>239.83181480219767</v>
      </c>
      <c r="N3428" s="28">
        <f t="shared" si="843"/>
        <v>85.052794000000048</v>
      </c>
      <c r="O3428" s="28">
        <f t="shared" si="843"/>
        <v>31.141945047619036</v>
      </c>
      <c r="P3428" s="28">
        <f t="shared" si="843"/>
        <v>181.08394114285716</v>
      </c>
      <c r="Q3428" s="28">
        <f t="shared" si="833"/>
        <v>9.2223439999999997</v>
      </c>
      <c r="R3428" s="28">
        <f t="shared" si="843"/>
        <v>16.509027666666668</v>
      </c>
      <c r="S3428" s="28"/>
      <c r="T3428" s="243">
        <f t="shared" si="787"/>
        <v>-24.119540416666666</v>
      </c>
      <c r="V3428" s="24">
        <f t="shared" si="808"/>
        <v>2152.8695157069592</v>
      </c>
      <c r="X3428" s="5">
        <f t="shared" si="815"/>
        <v>77.899999999999991</v>
      </c>
      <c r="Z3428" s="20">
        <f t="shared" si="809"/>
        <v>2230.7695157069593</v>
      </c>
      <c r="AA3428" s="59">
        <f t="shared" si="796"/>
        <v>43439</v>
      </c>
      <c r="AB3428" s="36">
        <f t="shared" si="824"/>
        <v>134.59170364285706</v>
      </c>
      <c r="AC3428" s="28">
        <f t="shared" si="824"/>
        <v>319.0726849285715</v>
      </c>
      <c r="AD3428" s="28">
        <f t="shared" si="824"/>
        <v>433.96870060714309</v>
      </c>
      <c r="AE3428" s="28">
        <f t="shared" si="824"/>
        <v>572.87413932142852</v>
      </c>
      <c r="AF3428" s="28">
        <f t="shared" si="824"/>
        <v>213.72022203571419</v>
      </c>
      <c r="AG3428" s="28">
        <f t="shared" si="824"/>
        <v>0</v>
      </c>
      <c r="AH3428" s="28">
        <f t="shared" si="824"/>
        <v>141.33172853571432</v>
      </c>
      <c r="AI3428" s="28">
        <f t="shared" si="824"/>
        <v>0</v>
      </c>
      <c r="AJ3428" s="28">
        <f t="shared" si="824"/>
        <v>1.2235988250000001</v>
      </c>
      <c r="AK3428" s="28">
        <f t="shared" si="824"/>
        <v>0</v>
      </c>
      <c r="AL3428" s="28">
        <f t="shared" si="802"/>
        <v>52.630078499999975</v>
      </c>
      <c r="AM3428" s="28">
        <f t="shared" si="802"/>
        <v>192.98530203571408</v>
      </c>
      <c r="AQ3428" s="24">
        <f t="shared" si="812"/>
        <v>2062.3981584321427</v>
      </c>
      <c r="AS3428" s="47">
        <f t="shared" si="774"/>
        <v>305.55</v>
      </c>
      <c r="AU3428" s="20">
        <f t="shared" si="810"/>
        <v>2367.9481584321429</v>
      </c>
      <c r="AW3428" s="20">
        <f t="shared" si="797"/>
        <v>-137.17864272518364</v>
      </c>
    </row>
    <row r="3429" spans="1:49" x14ac:dyDescent="0.25">
      <c r="A3429" t="str">
        <f>VLOOKUP($B3429,'Cushing Balance'!$C$2:$E$500,3,TRUE)</f>
        <v>482018</v>
      </c>
      <c r="B3429" s="2">
        <v>43440</v>
      </c>
      <c r="C3429" s="32"/>
      <c r="D3429" s="36">
        <f t="shared" si="840"/>
        <v>391.22794511111118</v>
      </c>
      <c r="E3429" s="28">
        <f t="shared" si="841"/>
        <v>145.03560794444454</v>
      </c>
      <c r="F3429" s="28">
        <f t="shared" si="842"/>
        <v>445.32513961111096</v>
      </c>
      <c r="G3429" s="28"/>
      <c r="H3429" s="28">
        <f t="shared" ref="H3429:R3429" si="844">AVERAGE(H3423:H3428)</f>
        <v>101.42290933333334</v>
      </c>
      <c r="I3429" s="28">
        <f t="shared" si="844"/>
        <v>24.825274190476179</v>
      </c>
      <c r="J3429" s="28">
        <f t="shared" si="844"/>
        <v>322.53056909523798</v>
      </c>
      <c r="K3429" s="28">
        <f t="shared" si="844"/>
        <v>129.53754890476191</v>
      </c>
      <c r="L3429" s="28">
        <f t="shared" si="844"/>
        <v>30.122654857142845</v>
      </c>
      <c r="M3429" s="28">
        <f t="shared" si="795"/>
        <v>239.83181480219767</v>
      </c>
      <c r="N3429" s="28">
        <f t="shared" si="844"/>
        <v>85.052794000000048</v>
      </c>
      <c r="O3429" s="28">
        <f t="shared" si="844"/>
        <v>31.141945047619036</v>
      </c>
      <c r="P3429" s="28">
        <f t="shared" si="844"/>
        <v>181.08394114285716</v>
      </c>
      <c r="Q3429" s="28">
        <f t="shared" si="833"/>
        <v>9.2223439999999997</v>
      </c>
      <c r="R3429" s="28">
        <f t="shared" si="844"/>
        <v>16.509027666666668</v>
      </c>
      <c r="S3429" s="28"/>
      <c r="T3429" s="243">
        <f t="shared" si="787"/>
        <v>-24.119540416666666</v>
      </c>
      <c r="V3429" s="24">
        <f t="shared" si="808"/>
        <v>2152.8695157069592</v>
      </c>
      <c r="X3429" s="5">
        <f t="shared" si="815"/>
        <v>77.899999999999991</v>
      </c>
      <c r="Z3429" s="20">
        <f t="shared" si="809"/>
        <v>2230.7695157069593</v>
      </c>
      <c r="AA3429" s="59">
        <f t="shared" si="796"/>
        <v>43440</v>
      </c>
      <c r="AB3429" s="36">
        <f t="shared" ref="AB3429:AK3444" si="845">AVERAGE(AB3422:AB3428)</f>
        <v>134.59170364285706</v>
      </c>
      <c r="AC3429" s="28">
        <f t="shared" si="845"/>
        <v>319.0726849285715</v>
      </c>
      <c r="AD3429" s="28">
        <f t="shared" si="845"/>
        <v>433.96870060714309</v>
      </c>
      <c r="AE3429" s="28">
        <f t="shared" si="845"/>
        <v>572.87413932142852</v>
      </c>
      <c r="AF3429" s="28">
        <f t="shared" si="845"/>
        <v>213.72022203571419</v>
      </c>
      <c r="AG3429" s="28">
        <f t="shared" si="845"/>
        <v>0</v>
      </c>
      <c r="AH3429" s="28">
        <f t="shared" si="845"/>
        <v>141.33172853571432</v>
      </c>
      <c r="AI3429" s="28">
        <f t="shared" si="845"/>
        <v>0</v>
      </c>
      <c r="AJ3429" s="28">
        <f t="shared" si="845"/>
        <v>1.2235988250000001</v>
      </c>
      <c r="AK3429" s="28">
        <f t="shared" si="845"/>
        <v>0</v>
      </c>
      <c r="AL3429" s="28">
        <f t="shared" si="802"/>
        <v>52.630078499999975</v>
      </c>
      <c r="AM3429" s="28">
        <f t="shared" si="802"/>
        <v>192.98530203571408</v>
      </c>
      <c r="AQ3429" s="24">
        <f t="shared" si="812"/>
        <v>2062.3981584321427</v>
      </c>
      <c r="AS3429" s="47">
        <f t="shared" si="774"/>
        <v>305.55</v>
      </c>
      <c r="AU3429" s="20">
        <f t="shared" si="810"/>
        <v>2367.9481584321429</v>
      </c>
      <c r="AW3429" s="20">
        <f t="shared" si="797"/>
        <v>-137.17864272518364</v>
      </c>
    </row>
    <row r="3430" spans="1:49" x14ac:dyDescent="0.25">
      <c r="A3430" t="str">
        <f>VLOOKUP($B3430,'Cushing Balance'!$C$2:$E$500,3,TRUE)</f>
        <v>482018</v>
      </c>
      <c r="B3430" s="2">
        <v>43441</v>
      </c>
      <c r="C3430" s="32"/>
      <c r="D3430" s="36">
        <f t="shared" si="840"/>
        <v>391.22794511111118</v>
      </c>
      <c r="E3430" s="28">
        <f t="shared" si="841"/>
        <v>145.03560794444454</v>
      </c>
      <c r="F3430" s="28">
        <f t="shared" si="842"/>
        <v>445.32513961111096</v>
      </c>
      <c r="G3430" s="28"/>
      <c r="H3430" s="28">
        <f t="shared" ref="H3430:R3430" si="846">AVERAGE(H3424:H3429)</f>
        <v>101.42290933333334</v>
      </c>
      <c r="I3430" s="28">
        <f t="shared" si="846"/>
        <v>24.825274190476179</v>
      </c>
      <c r="J3430" s="28">
        <f t="shared" si="846"/>
        <v>322.53056909523798</v>
      </c>
      <c r="K3430" s="28">
        <f t="shared" si="846"/>
        <v>129.53754890476191</v>
      </c>
      <c r="L3430" s="28">
        <f t="shared" si="846"/>
        <v>30.122654857142845</v>
      </c>
      <c r="M3430" s="28">
        <f t="shared" si="795"/>
        <v>239.83181480219767</v>
      </c>
      <c r="N3430" s="28">
        <f t="shared" si="846"/>
        <v>85.052794000000048</v>
      </c>
      <c r="O3430" s="28">
        <f t="shared" si="846"/>
        <v>31.141945047619036</v>
      </c>
      <c r="P3430" s="28">
        <f t="shared" si="846"/>
        <v>181.08394114285716</v>
      </c>
      <c r="Q3430" s="28">
        <f t="shared" si="833"/>
        <v>9.2223439999999997</v>
      </c>
      <c r="R3430" s="28">
        <f t="shared" si="846"/>
        <v>16.509027666666668</v>
      </c>
      <c r="S3430" s="28"/>
      <c r="T3430" s="243">
        <f t="shared" si="787"/>
        <v>-24.119540416666666</v>
      </c>
      <c r="V3430" s="24">
        <f t="shared" si="808"/>
        <v>2152.8695157069592</v>
      </c>
      <c r="X3430" s="5">
        <f t="shared" si="815"/>
        <v>77.899999999999991</v>
      </c>
      <c r="Z3430" s="20">
        <f t="shared" si="809"/>
        <v>2230.7695157069593</v>
      </c>
      <c r="AA3430" s="59">
        <f t="shared" si="796"/>
        <v>43441</v>
      </c>
      <c r="AB3430" s="36">
        <f t="shared" si="845"/>
        <v>134.59170364285706</v>
      </c>
      <c r="AC3430" s="28">
        <f t="shared" si="845"/>
        <v>319.0726849285715</v>
      </c>
      <c r="AD3430" s="28">
        <f t="shared" si="845"/>
        <v>433.96870060714309</v>
      </c>
      <c r="AE3430" s="28">
        <f t="shared" si="845"/>
        <v>572.87413932142852</v>
      </c>
      <c r="AF3430" s="28">
        <f t="shared" si="845"/>
        <v>213.72022203571419</v>
      </c>
      <c r="AG3430" s="28">
        <f t="shared" si="845"/>
        <v>0</v>
      </c>
      <c r="AH3430" s="28">
        <f t="shared" si="845"/>
        <v>141.33172853571432</v>
      </c>
      <c r="AI3430" s="28">
        <f t="shared" si="845"/>
        <v>0</v>
      </c>
      <c r="AJ3430" s="28">
        <f t="shared" si="845"/>
        <v>1.2235988250000001</v>
      </c>
      <c r="AK3430" s="28">
        <f t="shared" si="845"/>
        <v>0</v>
      </c>
      <c r="AL3430" s="28">
        <f t="shared" si="802"/>
        <v>52.630078499999975</v>
      </c>
      <c r="AM3430" s="28">
        <f t="shared" si="802"/>
        <v>192.98530203571408</v>
      </c>
      <c r="AQ3430" s="24">
        <f t="shared" si="812"/>
        <v>2062.3981584321427</v>
      </c>
      <c r="AS3430" s="47">
        <f t="shared" si="774"/>
        <v>305.55</v>
      </c>
      <c r="AU3430" s="20">
        <f t="shared" si="810"/>
        <v>2367.9481584321429</v>
      </c>
      <c r="AW3430" s="20">
        <f t="shared" si="797"/>
        <v>-137.17864272518364</v>
      </c>
    </row>
    <row r="3431" spans="1:49" x14ac:dyDescent="0.25">
      <c r="A3431" t="str">
        <f>VLOOKUP($B3431,'Cushing Balance'!$C$2:$E$500,3,TRUE)</f>
        <v>492018</v>
      </c>
      <c r="B3431" s="2">
        <v>43442</v>
      </c>
      <c r="C3431" s="32"/>
      <c r="D3431" s="36">
        <f t="shared" si="840"/>
        <v>391.22794511111118</v>
      </c>
      <c r="E3431" s="28">
        <f t="shared" si="841"/>
        <v>145.03560794444454</v>
      </c>
      <c r="F3431" s="28">
        <f t="shared" si="842"/>
        <v>445.32513961111096</v>
      </c>
      <c r="G3431" s="28"/>
      <c r="H3431" s="28">
        <f t="shared" ref="H3431:R3431" si="847">AVERAGE(H3425:H3430)</f>
        <v>101.42290933333334</v>
      </c>
      <c r="I3431" s="28">
        <f t="shared" si="847"/>
        <v>24.825274190476179</v>
      </c>
      <c r="J3431" s="28">
        <f t="shared" si="847"/>
        <v>322.53056909523798</v>
      </c>
      <c r="K3431" s="28">
        <f t="shared" si="847"/>
        <v>129.53754890476191</v>
      </c>
      <c r="L3431" s="28">
        <f t="shared" si="847"/>
        <v>30.122654857142845</v>
      </c>
      <c r="M3431" s="28">
        <f t="shared" si="795"/>
        <v>239.83181480219767</v>
      </c>
      <c r="N3431" s="28">
        <f t="shared" si="847"/>
        <v>85.052794000000048</v>
      </c>
      <c r="O3431" s="28">
        <f t="shared" si="847"/>
        <v>31.141945047619036</v>
      </c>
      <c r="P3431" s="28">
        <f t="shared" si="847"/>
        <v>181.08394114285716</v>
      </c>
      <c r="Q3431" s="28">
        <f t="shared" si="833"/>
        <v>9.2223439999999997</v>
      </c>
      <c r="R3431" s="28">
        <f t="shared" si="847"/>
        <v>16.509027666666668</v>
      </c>
      <c r="S3431" s="28"/>
      <c r="T3431" s="243">
        <f t="shared" si="787"/>
        <v>-24.119540416666666</v>
      </c>
      <c r="V3431" s="24">
        <f t="shared" si="808"/>
        <v>2152.8695157069592</v>
      </c>
      <c r="X3431" s="5">
        <f t="shared" si="815"/>
        <v>77.899999999999991</v>
      </c>
      <c r="Z3431" s="20">
        <f t="shared" si="809"/>
        <v>2230.7695157069593</v>
      </c>
      <c r="AA3431" s="59">
        <f t="shared" si="796"/>
        <v>43442</v>
      </c>
      <c r="AB3431" s="36">
        <f t="shared" si="845"/>
        <v>134.59170364285706</v>
      </c>
      <c r="AC3431" s="28">
        <f t="shared" si="845"/>
        <v>319.0726849285715</v>
      </c>
      <c r="AD3431" s="28">
        <f t="shared" si="845"/>
        <v>433.96870060714309</v>
      </c>
      <c r="AE3431" s="28">
        <f t="shared" si="845"/>
        <v>572.87413932142852</v>
      </c>
      <c r="AF3431" s="28">
        <f t="shared" si="845"/>
        <v>213.72022203571419</v>
      </c>
      <c r="AG3431" s="28">
        <f t="shared" si="845"/>
        <v>0</v>
      </c>
      <c r="AH3431" s="28">
        <f t="shared" si="845"/>
        <v>141.33172853571432</v>
      </c>
      <c r="AI3431" s="28">
        <f t="shared" si="845"/>
        <v>0</v>
      </c>
      <c r="AJ3431" s="28">
        <f t="shared" si="845"/>
        <v>1.2235988250000001</v>
      </c>
      <c r="AK3431" s="28">
        <f t="shared" si="845"/>
        <v>0</v>
      </c>
      <c r="AL3431" s="28">
        <f t="shared" si="802"/>
        <v>52.630078499999975</v>
      </c>
      <c r="AM3431" s="28">
        <f t="shared" si="802"/>
        <v>192.98530203571408</v>
      </c>
      <c r="AQ3431" s="24">
        <f t="shared" si="812"/>
        <v>2062.3981584321427</v>
      </c>
      <c r="AS3431" s="47">
        <f t="shared" si="774"/>
        <v>305.55</v>
      </c>
      <c r="AU3431" s="20">
        <f t="shared" si="810"/>
        <v>2367.9481584321429</v>
      </c>
      <c r="AW3431" s="20">
        <f t="shared" si="797"/>
        <v>-137.17864272518364</v>
      </c>
    </row>
    <row r="3432" spans="1:49" x14ac:dyDescent="0.25">
      <c r="A3432" t="str">
        <f>VLOOKUP($B3432,'Cushing Balance'!$C$2:$E$500,3,TRUE)</f>
        <v>492018</v>
      </c>
      <c r="B3432" s="2">
        <v>43443</v>
      </c>
      <c r="C3432" s="32"/>
      <c r="D3432" s="36">
        <f t="shared" si="840"/>
        <v>391.22794511111118</v>
      </c>
      <c r="E3432" s="28">
        <f t="shared" si="841"/>
        <v>145.03560794444454</v>
      </c>
      <c r="F3432" s="28">
        <f t="shared" si="842"/>
        <v>445.32513961111096</v>
      </c>
      <c r="G3432" s="28"/>
      <c r="H3432" s="28">
        <f t="shared" ref="H3432:R3432" si="848">AVERAGE(H3426:H3431)</f>
        <v>101.42290933333334</v>
      </c>
      <c r="I3432" s="28">
        <f t="shared" si="848"/>
        <v>24.825274190476179</v>
      </c>
      <c r="J3432" s="28">
        <f t="shared" si="848"/>
        <v>322.53056909523798</v>
      </c>
      <c r="K3432" s="28">
        <f t="shared" si="848"/>
        <v>129.53754890476191</v>
      </c>
      <c r="L3432" s="28">
        <f t="shared" si="848"/>
        <v>30.122654857142845</v>
      </c>
      <c r="M3432" s="28">
        <f t="shared" si="795"/>
        <v>239.83181480219767</v>
      </c>
      <c r="N3432" s="28">
        <f t="shared" si="848"/>
        <v>85.052794000000048</v>
      </c>
      <c r="O3432" s="28">
        <f t="shared" si="848"/>
        <v>31.141945047619036</v>
      </c>
      <c r="P3432" s="28">
        <f t="shared" si="848"/>
        <v>181.08394114285716</v>
      </c>
      <c r="Q3432" s="28">
        <f t="shared" si="833"/>
        <v>9.2223439999999997</v>
      </c>
      <c r="R3432" s="28">
        <f t="shared" si="848"/>
        <v>16.509027666666668</v>
      </c>
      <c r="S3432" s="28"/>
      <c r="T3432" s="243">
        <f t="shared" si="787"/>
        <v>-24.119540416666666</v>
      </c>
      <c r="V3432" s="24">
        <f t="shared" si="808"/>
        <v>2152.8695157069592</v>
      </c>
      <c r="X3432" s="5">
        <f t="shared" si="815"/>
        <v>77.899999999999991</v>
      </c>
      <c r="Z3432" s="20">
        <f t="shared" si="809"/>
        <v>2230.7695157069593</v>
      </c>
      <c r="AA3432" s="59">
        <f t="shared" si="796"/>
        <v>43443</v>
      </c>
      <c r="AB3432" s="36">
        <f t="shared" si="845"/>
        <v>134.59170364285706</v>
      </c>
      <c r="AC3432" s="28">
        <f t="shared" si="845"/>
        <v>319.0726849285715</v>
      </c>
      <c r="AD3432" s="28">
        <f t="shared" si="845"/>
        <v>433.96870060714309</v>
      </c>
      <c r="AE3432" s="28">
        <f t="shared" si="845"/>
        <v>572.87413932142852</v>
      </c>
      <c r="AF3432" s="28">
        <f t="shared" si="845"/>
        <v>213.72022203571419</v>
      </c>
      <c r="AG3432" s="28">
        <f t="shared" si="845"/>
        <v>0</v>
      </c>
      <c r="AH3432" s="28">
        <f t="shared" si="845"/>
        <v>141.33172853571432</v>
      </c>
      <c r="AI3432" s="28">
        <f t="shared" si="845"/>
        <v>0</v>
      </c>
      <c r="AJ3432" s="28">
        <f t="shared" si="845"/>
        <v>1.2235988250000001</v>
      </c>
      <c r="AK3432" s="28">
        <f t="shared" si="845"/>
        <v>0</v>
      </c>
      <c r="AL3432" s="28">
        <f t="shared" si="802"/>
        <v>52.630078499999975</v>
      </c>
      <c r="AM3432" s="28">
        <f t="shared" si="802"/>
        <v>192.98530203571408</v>
      </c>
      <c r="AQ3432" s="24">
        <f t="shared" si="812"/>
        <v>2062.3981584321427</v>
      </c>
      <c r="AS3432" s="47">
        <f t="shared" si="774"/>
        <v>305.55</v>
      </c>
      <c r="AU3432" s="20">
        <f t="shared" si="810"/>
        <v>2367.9481584321429</v>
      </c>
      <c r="AW3432" s="20">
        <f t="shared" si="797"/>
        <v>-137.17864272518364</v>
      </c>
    </row>
    <row r="3433" spans="1:49" x14ac:dyDescent="0.25">
      <c r="A3433" t="str">
        <f>VLOOKUP($B3433,'Cushing Balance'!$C$2:$E$500,3,TRUE)</f>
        <v>492018</v>
      </c>
      <c r="B3433" s="2">
        <v>43444</v>
      </c>
      <c r="C3433" s="32"/>
      <c r="D3433" s="36">
        <f t="shared" si="840"/>
        <v>391.22794511111118</v>
      </c>
      <c r="E3433" s="28">
        <f t="shared" si="841"/>
        <v>145.03560794444454</v>
      </c>
      <c r="F3433" s="28">
        <f t="shared" si="842"/>
        <v>445.32513961111096</v>
      </c>
      <c r="G3433" s="28"/>
      <c r="H3433" s="28">
        <f t="shared" ref="H3433:R3433" si="849">AVERAGE(H3427:H3432)</f>
        <v>101.42290933333334</v>
      </c>
      <c r="I3433" s="28">
        <f t="shared" si="849"/>
        <v>24.825274190476179</v>
      </c>
      <c r="J3433" s="28">
        <f t="shared" si="849"/>
        <v>322.53056909523798</v>
      </c>
      <c r="K3433" s="28">
        <f t="shared" si="849"/>
        <v>129.53754890476191</v>
      </c>
      <c r="L3433" s="28">
        <f t="shared" si="849"/>
        <v>30.122654857142845</v>
      </c>
      <c r="M3433" s="28">
        <f t="shared" si="795"/>
        <v>239.83181480219767</v>
      </c>
      <c r="N3433" s="28">
        <f t="shared" si="849"/>
        <v>85.052794000000048</v>
      </c>
      <c r="O3433" s="28">
        <f t="shared" si="849"/>
        <v>31.141945047619036</v>
      </c>
      <c r="P3433" s="28">
        <f t="shared" si="849"/>
        <v>181.08394114285716</v>
      </c>
      <c r="Q3433" s="28">
        <f t="shared" si="833"/>
        <v>9.2223439999999997</v>
      </c>
      <c r="R3433" s="28">
        <f t="shared" si="849"/>
        <v>16.509027666666668</v>
      </c>
      <c r="S3433" s="28"/>
      <c r="T3433" s="243">
        <f t="shared" si="787"/>
        <v>-24.119540416666666</v>
      </c>
      <c r="V3433" s="24">
        <f t="shared" si="808"/>
        <v>2152.8695157069592</v>
      </c>
      <c r="X3433" s="5">
        <f t="shared" si="815"/>
        <v>77.899999999999991</v>
      </c>
      <c r="Z3433" s="20">
        <f t="shared" si="809"/>
        <v>2230.7695157069593</v>
      </c>
      <c r="AA3433" s="59">
        <f t="shared" si="796"/>
        <v>43444</v>
      </c>
      <c r="AB3433" s="36">
        <f t="shared" si="845"/>
        <v>134.59170364285706</v>
      </c>
      <c r="AC3433" s="28">
        <f t="shared" si="845"/>
        <v>319.0726849285715</v>
      </c>
      <c r="AD3433" s="28">
        <f t="shared" si="845"/>
        <v>433.96870060714309</v>
      </c>
      <c r="AE3433" s="28">
        <f t="shared" si="845"/>
        <v>572.87413932142852</v>
      </c>
      <c r="AF3433" s="28">
        <f t="shared" si="845"/>
        <v>213.72022203571419</v>
      </c>
      <c r="AG3433" s="28">
        <f t="shared" si="845"/>
        <v>0</v>
      </c>
      <c r="AH3433" s="28">
        <f t="shared" si="845"/>
        <v>141.33172853571432</v>
      </c>
      <c r="AI3433" s="28">
        <f t="shared" si="845"/>
        <v>0</v>
      </c>
      <c r="AJ3433" s="28">
        <f t="shared" si="845"/>
        <v>1.2235988250000001</v>
      </c>
      <c r="AK3433" s="28">
        <f t="shared" si="845"/>
        <v>0</v>
      </c>
      <c r="AL3433" s="28">
        <f t="shared" si="802"/>
        <v>52.630078499999975</v>
      </c>
      <c r="AM3433" s="28">
        <f t="shared" si="802"/>
        <v>192.98530203571408</v>
      </c>
      <c r="AQ3433" s="24">
        <f t="shared" si="812"/>
        <v>2062.3981584321427</v>
      </c>
      <c r="AS3433" s="47">
        <f t="shared" si="774"/>
        <v>305.55</v>
      </c>
      <c r="AU3433" s="20">
        <f t="shared" si="810"/>
        <v>2367.9481584321429</v>
      </c>
      <c r="AW3433" s="20">
        <f t="shared" si="797"/>
        <v>-137.17864272518364</v>
      </c>
    </row>
    <row r="3434" spans="1:49" x14ac:dyDescent="0.25">
      <c r="A3434" t="str">
        <f>VLOOKUP($B3434,'Cushing Balance'!$C$2:$E$500,3,TRUE)</f>
        <v>492018</v>
      </c>
      <c r="B3434" s="2">
        <v>43445</v>
      </c>
      <c r="C3434" s="32"/>
      <c r="D3434" s="36">
        <f t="shared" si="840"/>
        <v>391.22794511111118</v>
      </c>
      <c r="E3434" s="28">
        <f t="shared" si="841"/>
        <v>145.03560794444454</v>
      </c>
      <c r="F3434" s="28">
        <f t="shared" si="842"/>
        <v>445.32513961111096</v>
      </c>
      <c r="G3434" s="28"/>
      <c r="H3434" s="28">
        <f t="shared" ref="H3434:R3434" si="850">AVERAGE(H3428:H3433)</f>
        <v>101.42290933333334</v>
      </c>
      <c r="I3434" s="28">
        <f t="shared" si="850"/>
        <v>24.825274190476179</v>
      </c>
      <c r="J3434" s="28">
        <f t="shared" si="850"/>
        <v>322.53056909523798</v>
      </c>
      <c r="K3434" s="28">
        <f t="shared" si="850"/>
        <v>129.53754890476191</v>
      </c>
      <c r="L3434" s="28">
        <f t="shared" si="850"/>
        <v>30.122654857142845</v>
      </c>
      <c r="M3434" s="28">
        <f t="shared" si="795"/>
        <v>239.83181480219767</v>
      </c>
      <c r="N3434" s="28">
        <f t="shared" si="850"/>
        <v>85.052794000000048</v>
      </c>
      <c r="O3434" s="28">
        <f t="shared" si="850"/>
        <v>31.141945047619036</v>
      </c>
      <c r="P3434" s="28">
        <f t="shared" si="850"/>
        <v>181.08394114285716</v>
      </c>
      <c r="Q3434" s="28">
        <f t="shared" si="833"/>
        <v>9.2223439999999997</v>
      </c>
      <c r="R3434" s="28">
        <f t="shared" si="850"/>
        <v>16.509027666666668</v>
      </c>
      <c r="S3434" s="28"/>
      <c r="T3434" s="243">
        <f t="shared" si="787"/>
        <v>-24.119540416666666</v>
      </c>
      <c r="V3434" s="24">
        <f t="shared" si="808"/>
        <v>2152.8695157069592</v>
      </c>
      <c r="X3434" s="5">
        <f t="shared" si="815"/>
        <v>77.899999999999991</v>
      </c>
      <c r="Z3434" s="20">
        <f t="shared" si="809"/>
        <v>2230.7695157069593</v>
      </c>
      <c r="AA3434" s="59">
        <f t="shared" si="796"/>
        <v>43445</v>
      </c>
      <c r="AB3434" s="36">
        <f t="shared" si="845"/>
        <v>134.59170364285706</v>
      </c>
      <c r="AC3434" s="28">
        <f t="shared" si="845"/>
        <v>319.0726849285715</v>
      </c>
      <c r="AD3434" s="28">
        <f t="shared" si="845"/>
        <v>433.96870060714309</v>
      </c>
      <c r="AE3434" s="28">
        <f t="shared" si="845"/>
        <v>572.87413932142852</v>
      </c>
      <c r="AF3434" s="28">
        <f t="shared" si="845"/>
        <v>213.72022203571419</v>
      </c>
      <c r="AG3434" s="28">
        <f t="shared" si="845"/>
        <v>0</v>
      </c>
      <c r="AH3434" s="28">
        <f t="shared" si="845"/>
        <v>141.33172853571432</v>
      </c>
      <c r="AI3434" s="28">
        <f t="shared" si="845"/>
        <v>0</v>
      </c>
      <c r="AJ3434" s="28">
        <f t="shared" si="845"/>
        <v>1.2235988250000001</v>
      </c>
      <c r="AK3434" s="28">
        <f t="shared" si="845"/>
        <v>0</v>
      </c>
      <c r="AL3434" s="28">
        <f t="shared" si="802"/>
        <v>52.630078499999975</v>
      </c>
      <c r="AM3434" s="28">
        <f t="shared" si="802"/>
        <v>192.98530203571408</v>
      </c>
      <c r="AQ3434" s="24">
        <f t="shared" si="812"/>
        <v>2062.3981584321427</v>
      </c>
      <c r="AS3434" s="47">
        <f t="shared" si="774"/>
        <v>305.55</v>
      </c>
      <c r="AU3434" s="20">
        <f t="shared" si="810"/>
        <v>2367.9481584321429</v>
      </c>
      <c r="AW3434" s="20">
        <f t="shared" si="797"/>
        <v>-137.17864272518364</v>
      </c>
    </row>
    <row r="3435" spans="1:49" x14ac:dyDescent="0.25">
      <c r="A3435" t="str">
        <f>VLOOKUP($B3435,'Cushing Balance'!$C$2:$E$500,3,TRUE)</f>
        <v>492018</v>
      </c>
      <c r="B3435" s="2">
        <v>43446</v>
      </c>
      <c r="C3435" s="32"/>
      <c r="D3435" s="36">
        <f t="shared" si="840"/>
        <v>391.22794511111118</v>
      </c>
      <c r="E3435" s="28">
        <f t="shared" si="841"/>
        <v>145.03560794444454</v>
      </c>
      <c r="F3435" s="28">
        <f t="shared" si="842"/>
        <v>445.32513961111096</v>
      </c>
      <c r="G3435" s="28"/>
      <c r="H3435" s="28">
        <f t="shared" ref="H3435:R3435" si="851">AVERAGE(H3429:H3434)</f>
        <v>101.42290933333334</v>
      </c>
      <c r="I3435" s="28">
        <f t="shared" si="851"/>
        <v>24.825274190476179</v>
      </c>
      <c r="J3435" s="28">
        <f t="shared" si="851"/>
        <v>322.53056909523798</v>
      </c>
      <c r="K3435" s="28">
        <f t="shared" si="851"/>
        <v>129.53754890476191</v>
      </c>
      <c r="L3435" s="28">
        <f t="shared" si="851"/>
        <v>30.122654857142845</v>
      </c>
      <c r="M3435" s="28">
        <f t="shared" si="795"/>
        <v>239.83181480219767</v>
      </c>
      <c r="N3435" s="28">
        <f t="shared" si="851"/>
        <v>85.052794000000048</v>
      </c>
      <c r="O3435" s="28">
        <f t="shared" si="851"/>
        <v>31.141945047619036</v>
      </c>
      <c r="P3435" s="28">
        <f t="shared" si="851"/>
        <v>181.08394114285716</v>
      </c>
      <c r="Q3435" s="28">
        <f t="shared" si="833"/>
        <v>9.2223439999999997</v>
      </c>
      <c r="R3435" s="28">
        <f t="shared" si="851"/>
        <v>16.509027666666668</v>
      </c>
      <c r="S3435" s="28"/>
      <c r="T3435" s="243">
        <f t="shared" si="787"/>
        <v>-24.119540416666666</v>
      </c>
      <c r="V3435" s="24">
        <f t="shared" si="808"/>
        <v>2152.8695157069592</v>
      </c>
      <c r="X3435" s="5">
        <f t="shared" si="815"/>
        <v>77.899999999999991</v>
      </c>
      <c r="Z3435" s="20">
        <f t="shared" si="809"/>
        <v>2230.7695157069593</v>
      </c>
      <c r="AA3435" s="59">
        <f t="shared" si="796"/>
        <v>43446</v>
      </c>
      <c r="AB3435" s="36">
        <f t="shared" si="845"/>
        <v>134.59170364285706</v>
      </c>
      <c r="AC3435" s="28">
        <f t="shared" si="845"/>
        <v>319.0726849285715</v>
      </c>
      <c r="AD3435" s="28">
        <f t="shared" si="845"/>
        <v>433.96870060714309</v>
      </c>
      <c r="AE3435" s="28">
        <f t="shared" si="845"/>
        <v>572.87413932142852</v>
      </c>
      <c r="AF3435" s="28">
        <f t="shared" si="845"/>
        <v>213.72022203571419</v>
      </c>
      <c r="AG3435" s="28">
        <f t="shared" si="845"/>
        <v>0</v>
      </c>
      <c r="AH3435" s="28">
        <f t="shared" si="845"/>
        <v>141.33172853571432</v>
      </c>
      <c r="AI3435" s="28">
        <f t="shared" si="845"/>
        <v>0</v>
      </c>
      <c r="AJ3435" s="28">
        <f t="shared" si="845"/>
        <v>1.2235988250000001</v>
      </c>
      <c r="AK3435" s="28">
        <f t="shared" si="845"/>
        <v>0</v>
      </c>
      <c r="AL3435" s="28">
        <f t="shared" si="802"/>
        <v>52.630078499999975</v>
      </c>
      <c r="AM3435" s="28">
        <f t="shared" si="802"/>
        <v>192.98530203571408</v>
      </c>
      <c r="AQ3435" s="24">
        <f t="shared" si="812"/>
        <v>2062.3981584321427</v>
      </c>
      <c r="AS3435" s="47">
        <f t="shared" si="774"/>
        <v>305.55</v>
      </c>
      <c r="AU3435" s="20">
        <f t="shared" si="810"/>
        <v>2367.9481584321429</v>
      </c>
      <c r="AW3435" s="20">
        <f t="shared" si="797"/>
        <v>-137.17864272518364</v>
      </c>
    </row>
    <row r="3436" spans="1:49" x14ac:dyDescent="0.25">
      <c r="A3436" t="str">
        <f>VLOOKUP($B3436,'Cushing Balance'!$C$2:$E$500,3,TRUE)</f>
        <v>492018</v>
      </c>
      <c r="B3436" s="2">
        <v>43447</v>
      </c>
      <c r="C3436" s="32"/>
      <c r="D3436" s="36">
        <f t="shared" si="840"/>
        <v>391.22794511111118</v>
      </c>
      <c r="E3436" s="28">
        <f t="shared" si="841"/>
        <v>145.03560794444454</v>
      </c>
      <c r="F3436" s="28">
        <f t="shared" si="842"/>
        <v>445.32513961111096</v>
      </c>
      <c r="G3436" s="28"/>
      <c r="H3436" s="28">
        <f t="shared" ref="H3436:R3436" si="852">AVERAGE(H3430:H3435)</f>
        <v>101.42290933333334</v>
      </c>
      <c r="I3436" s="28">
        <f t="shared" si="852"/>
        <v>24.825274190476179</v>
      </c>
      <c r="J3436" s="28">
        <f t="shared" si="852"/>
        <v>322.53056909523798</v>
      </c>
      <c r="K3436" s="28">
        <f t="shared" si="852"/>
        <v>129.53754890476191</v>
      </c>
      <c r="L3436" s="28">
        <f t="shared" si="852"/>
        <v>30.122654857142845</v>
      </c>
      <c r="M3436" s="28">
        <f t="shared" si="795"/>
        <v>239.83181480219767</v>
      </c>
      <c r="N3436" s="28">
        <f t="shared" si="852"/>
        <v>85.052794000000048</v>
      </c>
      <c r="O3436" s="28">
        <f t="shared" si="852"/>
        <v>31.141945047619036</v>
      </c>
      <c r="P3436" s="28">
        <f t="shared" si="852"/>
        <v>181.08394114285716</v>
      </c>
      <c r="Q3436" s="28">
        <f t="shared" si="833"/>
        <v>9.2223439999999997</v>
      </c>
      <c r="R3436" s="28">
        <f t="shared" si="852"/>
        <v>16.509027666666668</v>
      </c>
      <c r="S3436" s="28"/>
      <c r="T3436" s="243">
        <f t="shared" si="787"/>
        <v>-24.119540416666666</v>
      </c>
      <c r="V3436" s="24">
        <f t="shared" si="808"/>
        <v>2152.8695157069592</v>
      </c>
      <c r="X3436" s="5">
        <f t="shared" si="815"/>
        <v>77.899999999999991</v>
      </c>
      <c r="Z3436" s="20">
        <f t="shared" si="809"/>
        <v>2230.7695157069593</v>
      </c>
      <c r="AA3436" s="59">
        <f t="shared" si="796"/>
        <v>43447</v>
      </c>
      <c r="AB3436" s="36">
        <f t="shared" si="845"/>
        <v>134.59170364285706</v>
      </c>
      <c r="AC3436" s="28">
        <f t="shared" si="845"/>
        <v>319.0726849285715</v>
      </c>
      <c r="AD3436" s="28">
        <f t="shared" si="845"/>
        <v>433.96870060714309</v>
      </c>
      <c r="AE3436" s="28">
        <f t="shared" si="845"/>
        <v>572.87413932142852</v>
      </c>
      <c r="AF3436" s="28">
        <f t="shared" si="845"/>
        <v>213.72022203571419</v>
      </c>
      <c r="AG3436" s="28">
        <f t="shared" si="845"/>
        <v>0</v>
      </c>
      <c r="AH3436" s="28">
        <f t="shared" si="845"/>
        <v>141.33172853571432</v>
      </c>
      <c r="AI3436" s="28">
        <f t="shared" si="845"/>
        <v>0</v>
      </c>
      <c r="AJ3436" s="28">
        <f t="shared" si="845"/>
        <v>1.2235988250000001</v>
      </c>
      <c r="AK3436" s="28">
        <f t="shared" si="845"/>
        <v>0</v>
      </c>
      <c r="AL3436" s="28">
        <f t="shared" si="802"/>
        <v>52.630078499999975</v>
      </c>
      <c r="AM3436" s="28">
        <f t="shared" si="802"/>
        <v>192.98530203571408</v>
      </c>
      <c r="AQ3436" s="24">
        <f t="shared" si="812"/>
        <v>2062.3981584321427</v>
      </c>
      <c r="AS3436" s="47">
        <f t="shared" si="774"/>
        <v>305.55</v>
      </c>
      <c r="AU3436" s="20">
        <f t="shared" si="810"/>
        <v>2367.9481584321429</v>
      </c>
      <c r="AW3436" s="20">
        <f t="shared" si="797"/>
        <v>-137.17864272518364</v>
      </c>
    </row>
    <row r="3437" spans="1:49" x14ac:dyDescent="0.25">
      <c r="A3437" t="str">
        <f>VLOOKUP($B3437,'Cushing Balance'!$C$2:$E$500,3,TRUE)</f>
        <v>492018</v>
      </c>
      <c r="B3437" s="2">
        <v>43448</v>
      </c>
      <c r="C3437" s="32"/>
      <c r="D3437" s="36">
        <f t="shared" si="840"/>
        <v>391.22794511111118</v>
      </c>
      <c r="E3437" s="28">
        <f t="shared" si="841"/>
        <v>145.03560794444454</v>
      </c>
      <c r="F3437" s="28">
        <f t="shared" si="842"/>
        <v>445.32513961111096</v>
      </c>
      <c r="G3437" s="28"/>
      <c r="H3437" s="28">
        <f t="shared" ref="H3437:R3437" si="853">AVERAGE(H3431:H3436)</f>
        <v>101.42290933333334</v>
      </c>
      <c r="I3437" s="28">
        <f t="shared" si="853"/>
        <v>24.825274190476179</v>
      </c>
      <c r="J3437" s="28">
        <f t="shared" si="853"/>
        <v>322.53056909523798</v>
      </c>
      <c r="K3437" s="28">
        <f t="shared" si="853"/>
        <v>129.53754890476191</v>
      </c>
      <c r="L3437" s="28">
        <f t="shared" si="853"/>
        <v>30.122654857142845</v>
      </c>
      <c r="M3437" s="28">
        <f t="shared" si="795"/>
        <v>239.83181480219767</v>
      </c>
      <c r="N3437" s="28">
        <f t="shared" si="853"/>
        <v>85.052794000000048</v>
      </c>
      <c r="O3437" s="28">
        <f t="shared" si="853"/>
        <v>31.141945047619036</v>
      </c>
      <c r="P3437" s="28">
        <f t="shared" si="853"/>
        <v>181.08394114285716</v>
      </c>
      <c r="Q3437" s="28">
        <f t="shared" si="833"/>
        <v>9.2223439999999997</v>
      </c>
      <c r="R3437" s="28">
        <f t="shared" si="853"/>
        <v>16.509027666666668</v>
      </c>
      <c r="S3437" s="28"/>
      <c r="T3437" s="243">
        <f t="shared" si="787"/>
        <v>-24.119540416666666</v>
      </c>
      <c r="V3437" s="24">
        <f t="shared" si="808"/>
        <v>2152.8695157069592</v>
      </c>
      <c r="X3437" s="5">
        <f t="shared" si="815"/>
        <v>77.899999999999991</v>
      </c>
      <c r="Z3437" s="20">
        <f t="shared" si="809"/>
        <v>2230.7695157069593</v>
      </c>
      <c r="AA3437" s="59">
        <f t="shared" si="796"/>
        <v>43448</v>
      </c>
      <c r="AB3437" s="36">
        <f t="shared" si="845"/>
        <v>134.59170364285706</v>
      </c>
      <c r="AC3437" s="28">
        <f t="shared" si="845"/>
        <v>319.0726849285715</v>
      </c>
      <c r="AD3437" s="28">
        <f t="shared" si="845"/>
        <v>433.96870060714309</v>
      </c>
      <c r="AE3437" s="28">
        <f t="shared" si="845"/>
        <v>572.87413932142852</v>
      </c>
      <c r="AF3437" s="28">
        <f t="shared" si="845"/>
        <v>213.72022203571419</v>
      </c>
      <c r="AG3437" s="28">
        <f t="shared" si="845"/>
        <v>0</v>
      </c>
      <c r="AH3437" s="28">
        <f t="shared" si="845"/>
        <v>141.33172853571432</v>
      </c>
      <c r="AI3437" s="28">
        <f t="shared" si="845"/>
        <v>0</v>
      </c>
      <c r="AJ3437" s="28">
        <f t="shared" si="845"/>
        <v>1.2235988250000001</v>
      </c>
      <c r="AK3437" s="28">
        <f t="shared" si="845"/>
        <v>0</v>
      </c>
      <c r="AL3437" s="28">
        <f t="shared" si="802"/>
        <v>52.630078499999975</v>
      </c>
      <c r="AM3437" s="28">
        <f t="shared" si="802"/>
        <v>192.98530203571408</v>
      </c>
      <c r="AQ3437" s="24">
        <f t="shared" si="812"/>
        <v>2062.3981584321427</v>
      </c>
      <c r="AS3437" s="47">
        <f t="shared" si="774"/>
        <v>305.55</v>
      </c>
      <c r="AU3437" s="20">
        <f t="shared" si="810"/>
        <v>2367.9481584321429</v>
      </c>
      <c r="AW3437" s="20">
        <f t="shared" si="797"/>
        <v>-137.17864272518364</v>
      </c>
    </row>
    <row r="3438" spans="1:49" x14ac:dyDescent="0.25">
      <c r="A3438" t="str">
        <f>VLOOKUP($B3438,'Cushing Balance'!$C$2:$E$500,3,TRUE)</f>
        <v>502018</v>
      </c>
      <c r="B3438" s="2">
        <v>43449</v>
      </c>
      <c r="C3438" s="32"/>
      <c r="D3438" s="36">
        <f t="shared" si="840"/>
        <v>391.22794511111118</v>
      </c>
      <c r="E3438" s="28">
        <f t="shared" si="841"/>
        <v>145.03560794444454</v>
      </c>
      <c r="F3438" s="28">
        <f t="shared" si="842"/>
        <v>445.32513961111096</v>
      </c>
      <c r="G3438" s="28"/>
      <c r="H3438" s="28">
        <f t="shared" ref="H3438:R3438" si="854">AVERAGE(H3432:H3437)</f>
        <v>101.42290933333334</v>
      </c>
      <c r="I3438" s="28">
        <f t="shared" si="854"/>
        <v>24.825274190476179</v>
      </c>
      <c r="J3438" s="28">
        <f t="shared" si="854"/>
        <v>322.53056909523798</v>
      </c>
      <c r="K3438" s="28">
        <f t="shared" si="854"/>
        <v>129.53754890476191</v>
      </c>
      <c r="L3438" s="28">
        <f t="shared" si="854"/>
        <v>30.122654857142845</v>
      </c>
      <c r="M3438" s="28">
        <f t="shared" si="795"/>
        <v>239.83181480219767</v>
      </c>
      <c r="N3438" s="28">
        <f t="shared" si="854"/>
        <v>85.052794000000048</v>
      </c>
      <c r="O3438" s="28">
        <f t="shared" si="854"/>
        <v>31.141945047619036</v>
      </c>
      <c r="P3438" s="28">
        <f t="shared" si="854"/>
        <v>181.08394114285716</v>
      </c>
      <c r="Q3438" s="28">
        <f t="shared" si="833"/>
        <v>9.2223439999999997</v>
      </c>
      <c r="R3438" s="28">
        <f t="shared" si="854"/>
        <v>16.509027666666668</v>
      </c>
      <c r="S3438" s="28"/>
      <c r="T3438" s="243">
        <f t="shared" si="787"/>
        <v>-24.119540416666666</v>
      </c>
      <c r="V3438" s="24">
        <f t="shared" si="808"/>
        <v>2152.8695157069592</v>
      </c>
      <c r="X3438" s="5">
        <f t="shared" si="815"/>
        <v>77.899999999999991</v>
      </c>
      <c r="Z3438" s="20">
        <f t="shared" si="809"/>
        <v>2230.7695157069593</v>
      </c>
      <c r="AA3438" s="59">
        <f t="shared" si="796"/>
        <v>43449</v>
      </c>
      <c r="AB3438" s="36">
        <f t="shared" si="845"/>
        <v>134.59170364285706</v>
      </c>
      <c r="AC3438" s="28">
        <f t="shared" si="845"/>
        <v>319.0726849285715</v>
      </c>
      <c r="AD3438" s="28">
        <f t="shared" si="845"/>
        <v>433.96870060714309</v>
      </c>
      <c r="AE3438" s="28">
        <f t="shared" si="845"/>
        <v>572.87413932142852</v>
      </c>
      <c r="AF3438" s="28">
        <f t="shared" si="845"/>
        <v>213.72022203571419</v>
      </c>
      <c r="AG3438" s="28">
        <f t="shared" si="845"/>
        <v>0</v>
      </c>
      <c r="AH3438" s="28">
        <f t="shared" si="845"/>
        <v>141.33172853571432</v>
      </c>
      <c r="AI3438" s="28">
        <f t="shared" si="845"/>
        <v>0</v>
      </c>
      <c r="AJ3438" s="28">
        <f t="shared" si="845"/>
        <v>1.2235988250000001</v>
      </c>
      <c r="AK3438" s="28">
        <f t="shared" si="845"/>
        <v>0</v>
      </c>
      <c r="AL3438" s="28">
        <f t="shared" si="802"/>
        <v>52.630078499999975</v>
      </c>
      <c r="AM3438" s="28">
        <f t="shared" si="802"/>
        <v>192.98530203571408</v>
      </c>
      <c r="AQ3438" s="24">
        <f t="shared" si="812"/>
        <v>2062.3981584321427</v>
      </c>
      <c r="AS3438" s="47">
        <f t="shared" si="774"/>
        <v>305.55</v>
      </c>
      <c r="AU3438" s="20">
        <f t="shared" si="810"/>
        <v>2367.9481584321429</v>
      </c>
      <c r="AW3438" s="20">
        <f t="shared" si="797"/>
        <v>-137.17864272518364</v>
      </c>
    </row>
    <row r="3439" spans="1:49" x14ac:dyDescent="0.25">
      <c r="A3439" t="str">
        <f>VLOOKUP($B3439,'Cushing Balance'!$C$2:$E$500,3,TRUE)</f>
        <v>502018</v>
      </c>
      <c r="B3439" s="2">
        <v>43450</v>
      </c>
      <c r="C3439" s="32"/>
      <c r="D3439" s="36">
        <f t="shared" si="840"/>
        <v>391.22794511111118</v>
      </c>
      <c r="E3439" s="28">
        <f t="shared" si="841"/>
        <v>145.03560794444454</v>
      </c>
      <c r="F3439" s="28">
        <f t="shared" si="842"/>
        <v>445.32513961111096</v>
      </c>
      <c r="G3439" s="28"/>
      <c r="H3439" s="28">
        <f t="shared" ref="H3439:R3439" si="855">AVERAGE(H3433:H3438)</f>
        <v>101.42290933333334</v>
      </c>
      <c r="I3439" s="28">
        <f t="shared" si="855"/>
        <v>24.825274190476179</v>
      </c>
      <c r="J3439" s="28">
        <f t="shared" si="855"/>
        <v>322.53056909523798</v>
      </c>
      <c r="K3439" s="28">
        <f t="shared" si="855"/>
        <v>129.53754890476191</v>
      </c>
      <c r="L3439" s="28">
        <f t="shared" si="855"/>
        <v>30.122654857142845</v>
      </c>
      <c r="M3439" s="28">
        <f t="shared" si="795"/>
        <v>239.83181480219767</v>
      </c>
      <c r="N3439" s="28">
        <f t="shared" si="855"/>
        <v>85.052794000000048</v>
      </c>
      <c r="O3439" s="28">
        <f t="shared" si="855"/>
        <v>31.141945047619036</v>
      </c>
      <c r="P3439" s="28">
        <f t="shared" si="855"/>
        <v>181.08394114285716</v>
      </c>
      <c r="Q3439" s="28">
        <f t="shared" si="833"/>
        <v>9.2223439999999997</v>
      </c>
      <c r="R3439" s="28">
        <f t="shared" si="855"/>
        <v>16.509027666666668</v>
      </c>
      <c r="S3439" s="28"/>
      <c r="T3439" s="243">
        <f t="shared" si="787"/>
        <v>-24.119540416666666</v>
      </c>
      <c r="V3439" s="24">
        <f t="shared" si="808"/>
        <v>2152.8695157069592</v>
      </c>
      <c r="X3439" s="5">
        <f t="shared" si="815"/>
        <v>77.899999999999991</v>
      </c>
      <c r="Z3439" s="20">
        <f t="shared" si="809"/>
        <v>2230.7695157069593</v>
      </c>
      <c r="AA3439" s="59">
        <f t="shared" si="796"/>
        <v>43450</v>
      </c>
      <c r="AB3439" s="36">
        <f t="shared" si="845"/>
        <v>134.59170364285706</v>
      </c>
      <c r="AC3439" s="28">
        <f t="shared" si="845"/>
        <v>319.0726849285715</v>
      </c>
      <c r="AD3439" s="28">
        <f t="shared" si="845"/>
        <v>433.96870060714309</v>
      </c>
      <c r="AE3439" s="28">
        <f t="shared" si="845"/>
        <v>572.87413932142852</v>
      </c>
      <c r="AF3439" s="28">
        <f t="shared" si="845"/>
        <v>213.72022203571419</v>
      </c>
      <c r="AG3439" s="28">
        <f t="shared" si="845"/>
        <v>0</v>
      </c>
      <c r="AH3439" s="28">
        <f t="shared" si="845"/>
        <v>141.33172853571432</v>
      </c>
      <c r="AI3439" s="28">
        <f t="shared" si="845"/>
        <v>0</v>
      </c>
      <c r="AJ3439" s="28">
        <f t="shared" si="845"/>
        <v>1.2235988250000001</v>
      </c>
      <c r="AK3439" s="28">
        <f t="shared" si="845"/>
        <v>0</v>
      </c>
      <c r="AL3439" s="28">
        <f t="shared" si="802"/>
        <v>52.630078499999975</v>
      </c>
      <c r="AM3439" s="28">
        <f t="shared" si="802"/>
        <v>192.98530203571408</v>
      </c>
      <c r="AQ3439" s="24">
        <f t="shared" si="812"/>
        <v>2062.3981584321427</v>
      </c>
      <c r="AS3439" s="47">
        <f t="shared" si="774"/>
        <v>305.55</v>
      </c>
      <c r="AU3439" s="20">
        <f t="shared" si="810"/>
        <v>2367.9481584321429</v>
      </c>
      <c r="AW3439" s="20">
        <f t="shared" si="797"/>
        <v>-137.17864272518364</v>
      </c>
    </row>
    <row r="3440" spans="1:49" x14ac:dyDescent="0.25">
      <c r="A3440" t="str">
        <f>VLOOKUP($B3440,'Cushing Balance'!$C$2:$E$500,3,TRUE)</f>
        <v>502018</v>
      </c>
      <c r="B3440" s="2">
        <v>43451</v>
      </c>
      <c r="C3440" s="32"/>
      <c r="D3440" s="36">
        <f t="shared" si="840"/>
        <v>391.22794511111118</v>
      </c>
      <c r="E3440" s="28">
        <f t="shared" si="841"/>
        <v>145.03560794444454</v>
      </c>
      <c r="F3440" s="28">
        <f t="shared" si="842"/>
        <v>445.32513961111096</v>
      </c>
      <c r="G3440" s="28"/>
      <c r="H3440" s="28">
        <f t="shared" ref="H3440:R3440" si="856">AVERAGE(H3434:H3439)</f>
        <v>101.42290933333334</v>
      </c>
      <c r="I3440" s="28">
        <f t="shared" si="856"/>
        <v>24.825274190476179</v>
      </c>
      <c r="J3440" s="28">
        <f t="shared" si="856"/>
        <v>322.53056909523798</v>
      </c>
      <c r="K3440" s="28">
        <f t="shared" si="856"/>
        <v>129.53754890476191</v>
      </c>
      <c r="L3440" s="28">
        <f t="shared" si="856"/>
        <v>30.122654857142845</v>
      </c>
      <c r="M3440" s="28">
        <f t="shared" si="795"/>
        <v>239.83181480219767</v>
      </c>
      <c r="N3440" s="28">
        <f t="shared" si="856"/>
        <v>85.052794000000048</v>
      </c>
      <c r="O3440" s="28">
        <f t="shared" si="856"/>
        <v>31.141945047619036</v>
      </c>
      <c r="P3440" s="28">
        <f t="shared" si="856"/>
        <v>181.08394114285716</v>
      </c>
      <c r="Q3440" s="28">
        <f t="shared" si="833"/>
        <v>9.2223439999999997</v>
      </c>
      <c r="R3440" s="28">
        <f t="shared" si="856"/>
        <v>16.509027666666668</v>
      </c>
      <c r="S3440" s="28"/>
      <c r="T3440" s="243">
        <f t="shared" si="787"/>
        <v>-24.119540416666666</v>
      </c>
      <c r="V3440" s="24">
        <f t="shared" si="808"/>
        <v>2152.8695157069592</v>
      </c>
      <c r="X3440" s="5">
        <f t="shared" si="815"/>
        <v>77.899999999999991</v>
      </c>
      <c r="Z3440" s="20">
        <f t="shared" si="809"/>
        <v>2230.7695157069593</v>
      </c>
      <c r="AA3440" s="59">
        <f t="shared" si="796"/>
        <v>43451</v>
      </c>
      <c r="AB3440" s="36">
        <f t="shared" si="845"/>
        <v>134.59170364285706</v>
      </c>
      <c r="AC3440" s="28">
        <f t="shared" si="845"/>
        <v>319.0726849285715</v>
      </c>
      <c r="AD3440" s="28">
        <f t="shared" si="845"/>
        <v>433.96870060714309</v>
      </c>
      <c r="AE3440" s="28">
        <f t="shared" si="845"/>
        <v>572.87413932142852</v>
      </c>
      <c r="AF3440" s="28">
        <f t="shared" si="845"/>
        <v>213.72022203571419</v>
      </c>
      <c r="AG3440" s="28">
        <f t="shared" si="845"/>
        <v>0</v>
      </c>
      <c r="AH3440" s="28">
        <f t="shared" si="845"/>
        <v>141.33172853571432</v>
      </c>
      <c r="AI3440" s="28">
        <f t="shared" si="845"/>
        <v>0</v>
      </c>
      <c r="AJ3440" s="28">
        <f t="shared" si="845"/>
        <v>1.2235988250000001</v>
      </c>
      <c r="AK3440" s="28">
        <f t="shared" si="845"/>
        <v>0</v>
      </c>
      <c r="AL3440" s="28">
        <f t="shared" si="802"/>
        <v>52.630078499999975</v>
      </c>
      <c r="AM3440" s="28">
        <f t="shared" si="802"/>
        <v>192.98530203571408</v>
      </c>
      <c r="AQ3440" s="24">
        <f t="shared" si="812"/>
        <v>2062.3981584321427</v>
      </c>
      <c r="AS3440" s="47">
        <f t="shared" ref="AS3440:AS3503" si="857">315*0.97</f>
        <v>305.55</v>
      </c>
      <c r="AU3440" s="20">
        <f t="shared" si="810"/>
        <v>2367.9481584321429</v>
      </c>
      <c r="AW3440" s="20">
        <f t="shared" si="797"/>
        <v>-137.17864272518364</v>
      </c>
    </row>
    <row r="3441" spans="1:49" x14ac:dyDescent="0.25">
      <c r="A3441" t="str">
        <f>VLOOKUP($B3441,'Cushing Balance'!$C$2:$E$500,3,TRUE)</f>
        <v>502018</v>
      </c>
      <c r="B3441" s="2">
        <v>43452</v>
      </c>
      <c r="C3441" s="32"/>
      <c r="D3441" s="36">
        <f t="shared" si="840"/>
        <v>391.22794511111118</v>
      </c>
      <c r="E3441" s="28">
        <f t="shared" si="841"/>
        <v>145.03560794444454</v>
      </c>
      <c r="F3441" s="28">
        <f t="shared" si="842"/>
        <v>445.32513961111096</v>
      </c>
      <c r="G3441" s="28"/>
      <c r="H3441" s="28">
        <f t="shared" ref="H3441:R3441" si="858">AVERAGE(H3435:H3440)</f>
        <v>101.42290933333334</v>
      </c>
      <c r="I3441" s="28">
        <f t="shared" si="858"/>
        <v>24.825274190476179</v>
      </c>
      <c r="J3441" s="28">
        <f t="shared" si="858"/>
        <v>322.53056909523798</v>
      </c>
      <c r="K3441" s="28">
        <f t="shared" si="858"/>
        <v>129.53754890476191</v>
      </c>
      <c r="L3441" s="28">
        <f t="shared" si="858"/>
        <v>30.122654857142845</v>
      </c>
      <c r="M3441" s="28">
        <f t="shared" si="795"/>
        <v>239.83181480219767</v>
      </c>
      <c r="N3441" s="28">
        <f t="shared" si="858"/>
        <v>85.052794000000048</v>
      </c>
      <c r="O3441" s="28">
        <f t="shared" si="858"/>
        <v>31.141945047619036</v>
      </c>
      <c r="P3441" s="28">
        <f t="shared" si="858"/>
        <v>181.08394114285716</v>
      </c>
      <c r="Q3441" s="28">
        <f t="shared" si="833"/>
        <v>9.2223439999999997</v>
      </c>
      <c r="R3441" s="28">
        <f t="shared" si="858"/>
        <v>16.509027666666668</v>
      </c>
      <c r="S3441" s="28"/>
      <c r="T3441" s="243">
        <f t="shared" si="787"/>
        <v>-24.119540416666666</v>
      </c>
      <c r="V3441" s="24">
        <f t="shared" si="808"/>
        <v>2152.8695157069592</v>
      </c>
      <c r="X3441" s="5">
        <f t="shared" si="815"/>
        <v>77.899999999999991</v>
      </c>
      <c r="Z3441" s="20">
        <f t="shared" si="809"/>
        <v>2230.7695157069593</v>
      </c>
      <c r="AA3441" s="59">
        <f t="shared" si="796"/>
        <v>43452</v>
      </c>
      <c r="AB3441" s="36">
        <f t="shared" si="845"/>
        <v>134.59170364285706</v>
      </c>
      <c r="AC3441" s="28">
        <f t="shared" si="845"/>
        <v>319.0726849285715</v>
      </c>
      <c r="AD3441" s="28">
        <f t="shared" si="845"/>
        <v>433.96870060714309</v>
      </c>
      <c r="AE3441" s="28">
        <f t="shared" si="845"/>
        <v>572.87413932142852</v>
      </c>
      <c r="AF3441" s="28">
        <f t="shared" si="845"/>
        <v>213.72022203571419</v>
      </c>
      <c r="AG3441" s="28">
        <f t="shared" si="845"/>
        <v>0</v>
      </c>
      <c r="AH3441" s="28">
        <f t="shared" si="845"/>
        <v>141.33172853571432</v>
      </c>
      <c r="AI3441" s="28">
        <f t="shared" si="845"/>
        <v>0</v>
      </c>
      <c r="AJ3441" s="28">
        <f t="shared" si="845"/>
        <v>1.2235988250000001</v>
      </c>
      <c r="AK3441" s="28">
        <f t="shared" si="845"/>
        <v>0</v>
      </c>
      <c r="AL3441" s="28">
        <f t="shared" si="802"/>
        <v>52.630078499999975</v>
      </c>
      <c r="AM3441" s="28">
        <f t="shared" si="802"/>
        <v>192.98530203571408</v>
      </c>
      <c r="AQ3441" s="24">
        <f t="shared" si="812"/>
        <v>2062.3981584321427</v>
      </c>
      <c r="AS3441" s="47">
        <f t="shared" si="857"/>
        <v>305.55</v>
      </c>
      <c r="AU3441" s="20">
        <f t="shared" si="810"/>
        <v>2367.9481584321429</v>
      </c>
      <c r="AW3441" s="20">
        <f t="shared" si="797"/>
        <v>-137.17864272518364</v>
      </c>
    </row>
    <row r="3442" spans="1:49" x14ac:dyDescent="0.25">
      <c r="A3442" t="str">
        <f>VLOOKUP($B3442,'Cushing Balance'!$C$2:$E$500,3,TRUE)</f>
        <v>502018</v>
      </c>
      <c r="B3442" s="2">
        <v>43453</v>
      </c>
      <c r="C3442" s="32"/>
      <c r="D3442" s="36">
        <f t="shared" si="840"/>
        <v>391.22794511111118</v>
      </c>
      <c r="E3442" s="28">
        <f t="shared" si="841"/>
        <v>145.03560794444454</v>
      </c>
      <c r="F3442" s="28">
        <f t="shared" si="842"/>
        <v>445.32513961111096</v>
      </c>
      <c r="G3442" s="28"/>
      <c r="H3442" s="28">
        <f t="shared" ref="H3442:R3442" si="859">AVERAGE(H3436:H3441)</f>
        <v>101.42290933333334</v>
      </c>
      <c r="I3442" s="28">
        <f t="shared" si="859"/>
        <v>24.825274190476179</v>
      </c>
      <c r="J3442" s="28">
        <f t="shared" si="859"/>
        <v>322.53056909523798</v>
      </c>
      <c r="K3442" s="28">
        <f t="shared" si="859"/>
        <v>129.53754890476191</v>
      </c>
      <c r="L3442" s="28">
        <f t="shared" si="859"/>
        <v>30.122654857142845</v>
      </c>
      <c r="M3442" s="28">
        <f t="shared" si="795"/>
        <v>239.83181480219767</v>
      </c>
      <c r="N3442" s="28">
        <f t="shared" si="859"/>
        <v>85.052794000000048</v>
      </c>
      <c r="O3442" s="28">
        <f t="shared" si="859"/>
        <v>31.141945047619036</v>
      </c>
      <c r="P3442" s="28">
        <f t="shared" si="859"/>
        <v>181.08394114285716</v>
      </c>
      <c r="Q3442" s="28">
        <f t="shared" si="833"/>
        <v>9.2223439999999997</v>
      </c>
      <c r="R3442" s="28">
        <f t="shared" si="859"/>
        <v>16.509027666666668</v>
      </c>
      <c r="S3442" s="28"/>
      <c r="T3442" s="243">
        <f t="shared" si="787"/>
        <v>-24.119540416666666</v>
      </c>
      <c r="V3442" s="24">
        <f t="shared" si="808"/>
        <v>2152.8695157069592</v>
      </c>
      <c r="X3442" s="5">
        <f t="shared" si="815"/>
        <v>77.899999999999991</v>
      </c>
      <c r="Z3442" s="20">
        <f t="shared" si="809"/>
        <v>2230.7695157069593</v>
      </c>
      <c r="AA3442" s="59">
        <f t="shared" si="796"/>
        <v>43453</v>
      </c>
      <c r="AB3442" s="36">
        <f t="shared" si="845"/>
        <v>134.59170364285706</v>
      </c>
      <c r="AC3442" s="28">
        <f t="shared" si="845"/>
        <v>319.0726849285715</v>
      </c>
      <c r="AD3442" s="28">
        <f t="shared" si="845"/>
        <v>433.96870060714309</v>
      </c>
      <c r="AE3442" s="28">
        <f t="shared" si="845"/>
        <v>572.87413932142852</v>
      </c>
      <c r="AF3442" s="28">
        <f t="shared" si="845"/>
        <v>213.72022203571419</v>
      </c>
      <c r="AG3442" s="28">
        <f t="shared" si="845"/>
        <v>0</v>
      </c>
      <c r="AH3442" s="28">
        <f t="shared" si="845"/>
        <v>141.33172853571432</v>
      </c>
      <c r="AI3442" s="28">
        <f t="shared" si="845"/>
        <v>0</v>
      </c>
      <c r="AJ3442" s="28">
        <f t="shared" si="845"/>
        <v>1.2235988250000001</v>
      </c>
      <c r="AK3442" s="28">
        <f t="shared" si="845"/>
        <v>0</v>
      </c>
      <c r="AL3442" s="28">
        <f t="shared" si="802"/>
        <v>52.630078499999975</v>
      </c>
      <c r="AM3442" s="28">
        <f t="shared" si="802"/>
        <v>192.98530203571408</v>
      </c>
      <c r="AQ3442" s="24">
        <f t="shared" si="812"/>
        <v>2062.3981584321427</v>
      </c>
      <c r="AS3442" s="47">
        <f t="shared" si="857"/>
        <v>305.55</v>
      </c>
      <c r="AU3442" s="20">
        <f t="shared" si="810"/>
        <v>2367.9481584321429</v>
      </c>
      <c r="AW3442" s="20">
        <f t="shared" si="797"/>
        <v>-137.17864272518364</v>
      </c>
    </row>
    <row r="3443" spans="1:49" x14ac:dyDescent="0.25">
      <c r="A3443" t="str">
        <f>VLOOKUP($B3443,'Cushing Balance'!$C$2:$E$500,3,TRUE)</f>
        <v>502018</v>
      </c>
      <c r="B3443" s="2">
        <v>43454</v>
      </c>
      <c r="C3443" s="32"/>
      <c r="D3443" s="36">
        <f t="shared" si="840"/>
        <v>391.22794511111118</v>
      </c>
      <c r="E3443" s="28">
        <f t="shared" si="841"/>
        <v>145.03560794444454</v>
      </c>
      <c r="F3443" s="28">
        <f t="shared" si="842"/>
        <v>445.32513961111096</v>
      </c>
      <c r="G3443" s="28"/>
      <c r="H3443" s="28">
        <f t="shared" ref="H3443:R3443" si="860">AVERAGE(H3437:H3442)</f>
        <v>101.42290933333334</v>
      </c>
      <c r="I3443" s="28">
        <f t="shared" si="860"/>
        <v>24.825274190476179</v>
      </c>
      <c r="J3443" s="28">
        <f t="shared" si="860"/>
        <v>322.53056909523798</v>
      </c>
      <c r="K3443" s="28">
        <f t="shared" si="860"/>
        <v>129.53754890476191</v>
      </c>
      <c r="L3443" s="28">
        <f t="shared" si="860"/>
        <v>30.122654857142845</v>
      </c>
      <c r="M3443" s="28">
        <f t="shared" si="795"/>
        <v>239.83181480219767</v>
      </c>
      <c r="N3443" s="28">
        <f t="shared" si="860"/>
        <v>85.052794000000048</v>
      </c>
      <c r="O3443" s="28">
        <f t="shared" si="860"/>
        <v>31.141945047619036</v>
      </c>
      <c r="P3443" s="28">
        <f t="shared" si="860"/>
        <v>181.08394114285716</v>
      </c>
      <c r="Q3443" s="28">
        <f t="shared" si="833"/>
        <v>9.2223439999999997</v>
      </c>
      <c r="R3443" s="28">
        <f t="shared" si="860"/>
        <v>16.509027666666668</v>
      </c>
      <c r="S3443" s="28"/>
      <c r="T3443" s="243">
        <f t="shared" si="787"/>
        <v>-24.119540416666666</v>
      </c>
      <c r="V3443" s="24">
        <f t="shared" si="808"/>
        <v>2152.8695157069592</v>
      </c>
      <c r="X3443" s="5">
        <f t="shared" si="815"/>
        <v>77.899999999999991</v>
      </c>
      <c r="Z3443" s="20">
        <f t="shared" si="809"/>
        <v>2230.7695157069593</v>
      </c>
      <c r="AA3443" s="59">
        <f t="shared" si="796"/>
        <v>43454</v>
      </c>
      <c r="AB3443" s="36">
        <f t="shared" si="845"/>
        <v>134.59170364285706</v>
      </c>
      <c r="AC3443" s="28">
        <f t="shared" si="845"/>
        <v>319.0726849285715</v>
      </c>
      <c r="AD3443" s="28">
        <f t="shared" si="845"/>
        <v>433.96870060714309</v>
      </c>
      <c r="AE3443" s="28">
        <f t="shared" si="845"/>
        <v>572.87413932142852</v>
      </c>
      <c r="AF3443" s="28">
        <f t="shared" si="845"/>
        <v>213.72022203571419</v>
      </c>
      <c r="AG3443" s="28">
        <f t="shared" si="845"/>
        <v>0</v>
      </c>
      <c r="AH3443" s="28">
        <f t="shared" si="845"/>
        <v>141.33172853571432</v>
      </c>
      <c r="AI3443" s="28">
        <f t="shared" si="845"/>
        <v>0</v>
      </c>
      <c r="AJ3443" s="28">
        <f t="shared" si="845"/>
        <v>1.2235988250000001</v>
      </c>
      <c r="AK3443" s="28">
        <f t="shared" si="845"/>
        <v>0</v>
      </c>
      <c r="AL3443" s="28">
        <f t="shared" si="802"/>
        <v>52.630078499999975</v>
      </c>
      <c r="AM3443" s="28">
        <f t="shared" si="802"/>
        <v>192.98530203571408</v>
      </c>
      <c r="AQ3443" s="24">
        <f t="shared" si="812"/>
        <v>2062.3981584321427</v>
      </c>
      <c r="AS3443" s="47">
        <f t="shared" si="857"/>
        <v>305.55</v>
      </c>
      <c r="AU3443" s="20">
        <f t="shared" si="810"/>
        <v>2367.9481584321429</v>
      </c>
      <c r="AW3443" s="20">
        <f t="shared" si="797"/>
        <v>-137.17864272518364</v>
      </c>
    </row>
    <row r="3444" spans="1:49" x14ac:dyDescent="0.25">
      <c r="A3444" t="str">
        <f>VLOOKUP($B3444,'Cushing Balance'!$C$2:$E$500,3,TRUE)</f>
        <v>502018</v>
      </c>
      <c r="B3444" s="2">
        <v>43455</v>
      </c>
      <c r="C3444" s="32"/>
      <c r="D3444" s="36">
        <f t="shared" si="840"/>
        <v>391.22794511111118</v>
      </c>
      <c r="E3444" s="28">
        <f t="shared" si="841"/>
        <v>145.03560794444454</v>
      </c>
      <c r="F3444" s="28">
        <f t="shared" si="842"/>
        <v>445.32513961111096</v>
      </c>
      <c r="G3444" s="28"/>
      <c r="H3444" s="28">
        <f t="shared" ref="H3444:R3444" si="861">AVERAGE(H3438:H3443)</f>
        <v>101.42290933333334</v>
      </c>
      <c r="I3444" s="28">
        <f t="shared" si="861"/>
        <v>24.825274190476179</v>
      </c>
      <c r="J3444" s="28">
        <f t="shared" si="861"/>
        <v>322.53056909523798</v>
      </c>
      <c r="K3444" s="28">
        <f t="shared" si="861"/>
        <v>129.53754890476191</v>
      </c>
      <c r="L3444" s="28">
        <f t="shared" si="861"/>
        <v>30.122654857142845</v>
      </c>
      <c r="M3444" s="28">
        <f t="shared" si="795"/>
        <v>239.83181480219767</v>
      </c>
      <c r="N3444" s="28">
        <f t="shared" si="861"/>
        <v>85.052794000000048</v>
      </c>
      <c r="O3444" s="28">
        <f t="shared" si="861"/>
        <v>31.141945047619036</v>
      </c>
      <c r="P3444" s="28">
        <f t="shared" si="861"/>
        <v>181.08394114285716</v>
      </c>
      <c r="Q3444" s="28">
        <f t="shared" si="833"/>
        <v>9.2223439999999997</v>
      </c>
      <c r="R3444" s="28">
        <f t="shared" si="861"/>
        <v>16.509027666666668</v>
      </c>
      <c r="S3444" s="28"/>
      <c r="T3444" s="243">
        <f t="shared" si="787"/>
        <v>-24.119540416666666</v>
      </c>
      <c r="V3444" s="24">
        <f t="shared" si="808"/>
        <v>2152.8695157069592</v>
      </c>
      <c r="X3444" s="5">
        <f t="shared" si="815"/>
        <v>77.899999999999991</v>
      </c>
      <c r="Z3444" s="20">
        <f t="shared" si="809"/>
        <v>2230.7695157069593</v>
      </c>
      <c r="AA3444" s="59">
        <f t="shared" si="796"/>
        <v>43455</v>
      </c>
      <c r="AB3444" s="36">
        <f t="shared" si="845"/>
        <v>134.59170364285706</v>
      </c>
      <c r="AC3444" s="28">
        <f t="shared" si="845"/>
        <v>319.0726849285715</v>
      </c>
      <c r="AD3444" s="28">
        <f t="shared" si="845"/>
        <v>433.96870060714309</v>
      </c>
      <c r="AE3444" s="28">
        <f t="shared" si="845"/>
        <v>572.87413932142852</v>
      </c>
      <c r="AF3444" s="28">
        <f t="shared" si="845"/>
        <v>213.72022203571419</v>
      </c>
      <c r="AG3444" s="28">
        <f t="shared" si="845"/>
        <v>0</v>
      </c>
      <c r="AH3444" s="28">
        <f t="shared" si="845"/>
        <v>141.33172853571432</v>
      </c>
      <c r="AI3444" s="28">
        <f t="shared" si="845"/>
        <v>0</v>
      </c>
      <c r="AJ3444" s="28">
        <f t="shared" si="845"/>
        <v>1.2235988250000001</v>
      </c>
      <c r="AK3444" s="28">
        <f t="shared" si="845"/>
        <v>0</v>
      </c>
      <c r="AL3444" s="28">
        <f t="shared" si="802"/>
        <v>52.630078499999975</v>
      </c>
      <c r="AM3444" s="28">
        <f t="shared" si="802"/>
        <v>192.98530203571408</v>
      </c>
      <c r="AQ3444" s="24">
        <f t="shared" si="812"/>
        <v>2062.3981584321427</v>
      </c>
      <c r="AS3444" s="47">
        <f t="shared" si="857"/>
        <v>305.55</v>
      </c>
      <c r="AU3444" s="20">
        <f t="shared" si="810"/>
        <v>2367.9481584321429</v>
      </c>
      <c r="AW3444" s="20">
        <f t="shared" si="797"/>
        <v>-137.17864272518364</v>
      </c>
    </row>
    <row r="3445" spans="1:49" x14ac:dyDescent="0.25">
      <c r="A3445" t="str">
        <f>VLOOKUP($B3445,'Cushing Balance'!$C$2:$E$500,3,TRUE)</f>
        <v>512018</v>
      </c>
      <c r="B3445" s="2">
        <v>43456</v>
      </c>
      <c r="C3445" s="32"/>
      <c r="D3445" s="36">
        <f t="shared" si="840"/>
        <v>391.22794511111118</v>
      </c>
      <c r="E3445" s="28">
        <f t="shared" si="841"/>
        <v>145.03560794444454</v>
      </c>
      <c r="F3445" s="28">
        <f t="shared" si="842"/>
        <v>445.32513961111096</v>
      </c>
      <c r="G3445" s="28"/>
      <c r="H3445" s="28">
        <f t="shared" ref="H3445:R3445" si="862">AVERAGE(H3439:H3444)</f>
        <v>101.42290933333334</v>
      </c>
      <c r="I3445" s="28">
        <f t="shared" si="862"/>
        <v>24.825274190476179</v>
      </c>
      <c r="J3445" s="28">
        <f t="shared" si="862"/>
        <v>322.53056909523798</v>
      </c>
      <c r="K3445" s="28">
        <f t="shared" si="862"/>
        <v>129.53754890476191</v>
      </c>
      <c r="L3445" s="28">
        <f t="shared" si="862"/>
        <v>30.122654857142845</v>
      </c>
      <c r="M3445" s="28">
        <f t="shared" si="795"/>
        <v>239.83181480219767</v>
      </c>
      <c r="N3445" s="28">
        <f t="shared" si="862"/>
        <v>85.052794000000048</v>
      </c>
      <c r="O3445" s="28">
        <f t="shared" si="862"/>
        <v>31.141945047619036</v>
      </c>
      <c r="P3445" s="28">
        <f t="shared" si="862"/>
        <v>181.08394114285716</v>
      </c>
      <c r="Q3445" s="28">
        <f t="shared" si="833"/>
        <v>9.2223439999999997</v>
      </c>
      <c r="R3445" s="28">
        <f t="shared" si="862"/>
        <v>16.509027666666668</v>
      </c>
      <c r="S3445" s="28"/>
      <c r="T3445" s="243">
        <f t="shared" si="787"/>
        <v>-24.119540416666666</v>
      </c>
      <c r="V3445" s="24">
        <f t="shared" si="808"/>
        <v>2152.8695157069592</v>
      </c>
      <c r="X3445" s="5">
        <f t="shared" si="815"/>
        <v>77.899999999999991</v>
      </c>
      <c r="Z3445" s="20">
        <f t="shared" si="809"/>
        <v>2230.7695157069593</v>
      </c>
      <c r="AA3445" s="59">
        <f t="shared" si="796"/>
        <v>43456</v>
      </c>
      <c r="AB3445" s="36">
        <f t="shared" ref="AB3445:AK3460" si="863">AVERAGE(AB3438:AB3444)</f>
        <v>134.59170364285706</v>
      </c>
      <c r="AC3445" s="28">
        <f t="shared" si="863"/>
        <v>319.0726849285715</v>
      </c>
      <c r="AD3445" s="28">
        <f t="shared" si="863"/>
        <v>433.96870060714309</v>
      </c>
      <c r="AE3445" s="28">
        <f t="shared" si="863"/>
        <v>572.87413932142852</v>
      </c>
      <c r="AF3445" s="28">
        <f t="shared" si="863"/>
        <v>213.72022203571419</v>
      </c>
      <c r="AG3445" s="28">
        <f t="shared" si="863"/>
        <v>0</v>
      </c>
      <c r="AH3445" s="28">
        <f t="shared" si="863"/>
        <v>141.33172853571432</v>
      </c>
      <c r="AI3445" s="28">
        <f t="shared" si="863"/>
        <v>0</v>
      </c>
      <c r="AJ3445" s="28">
        <f t="shared" si="863"/>
        <v>1.2235988250000001</v>
      </c>
      <c r="AK3445" s="28">
        <f t="shared" si="863"/>
        <v>0</v>
      </c>
      <c r="AL3445" s="28">
        <f t="shared" si="802"/>
        <v>52.630078499999975</v>
      </c>
      <c r="AM3445" s="28">
        <f t="shared" si="802"/>
        <v>192.98530203571408</v>
      </c>
      <c r="AQ3445" s="24">
        <f t="shared" si="812"/>
        <v>2062.3981584321427</v>
      </c>
      <c r="AS3445" s="47">
        <f t="shared" si="857"/>
        <v>305.55</v>
      </c>
      <c r="AU3445" s="20">
        <f t="shared" si="810"/>
        <v>2367.9481584321429</v>
      </c>
      <c r="AW3445" s="20">
        <f t="shared" si="797"/>
        <v>-137.17864272518364</v>
      </c>
    </row>
    <row r="3446" spans="1:49" x14ac:dyDescent="0.25">
      <c r="A3446" t="str">
        <f>VLOOKUP($B3446,'Cushing Balance'!$C$2:$E$500,3,TRUE)</f>
        <v>512018</v>
      </c>
      <c r="B3446" s="2">
        <v>43457</v>
      </c>
      <c r="C3446" s="32"/>
      <c r="D3446" s="36">
        <f t="shared" si="840"/>
        <v>391.22794511111118</v>
      </c>
      <c r="E3446" s="28">
        <f t="shared" si="841"/>
        <v>145.03560794444454</v>
      </c>
      <c r="F3446" s="28">
        <f t="shared" si="842"/>
        <v>445.32513961111096</v>
      </c>
      <c r="G3446" s="28"/>
      <c r="H3446" s="28">
        <f t="shared" ref="H3446:R3446" si="864">AVERAGE(H3440:H3445)</f>
        <v>101.42290933333334</v>
      </c>
      <c r="I3446" s="28">
        <f t="shared" si="864"/>
        <v>24.825274190476179</v>
      </c>
      <c r="J3446" s="28">
        <f t="shared" si="864"/>
        <v>322.53056909523798</v>
      </c>
      <c r="K3446" s="28">
        <f t="shared" si="864"/>
        <v>129.53754890476191</v>
      </c>
      <c r="L3446" s="28">
        <f t="shared" si="864"/>
        <v>30.122654857142845</v>
      </c>
      <c r="M3446" s="28">
        <f t="shared" si="795"/>
        <v>239.83181480219767</v>
      </c>
      <c r="N3446" s="28">
        <f t="shared" si="864"/>
        <v>85.052794000000048</v>
      </c>
      <c r="O3446" s="28">
        <f t="shared" si="864"/>
        <v>31.141945047619036</v>
      </c>
      <c r="P3446" s="28">
        <f t="shared" si="864"/>
        <v>181.08394114285716</v>
      </c>
      <c r="Q3446" s="28">
        <f t="shared" si="833"/>
        <v>9.2223439999999997</v>
      </c>
      <c r="R3446" s="28">
        <f t="shared" si="864"/>
        <v>16.509027666666668</v>
      </c>
      <c r="S3446" s="28"/>
      <c r="T3446" s="243">
        <f t="shared" si="787"/>
        <v>-24.119540416666666</v>
      </c>
      <c r="V3446" s="24">
        <f t="shared" si="808"/>
        <v>2152.8695157069592</v>
      </c>
      <c r="X3446" s="5">
        <f t="shared" si="815"/>
        <v>77.899999999999991</v>
      </c>
      <c r="Z3446" s="20">
        <f t="shared" si="809"/>
        <v>2230.7695157069593</v>
      </c>
      <c r="AA3446" s="59">
        <f t="shared" si="796"/>
        <v>43457</v>
      </c>
      <c r="AB3446" s="36">
        <f t="shared" si="863"/>
        <v>134.59170364285706</v>
      </c>
      <c r="AC3446" s="28">
        <f t="shared" si="863"/>
        <v>319.0726849285715</v>
      </c>
      <c r="AD3446" s="28">
        <f t="shared" si="863"/>
        <v>433.96870060714309</v>
      </c>
      <c r="AE3446" s="28">
        <f t="shared" si="863"/>
        <v>572.87413932142852</v>
      </c>
      <c r="AF3446" s="28">
        <f t="shared" si="863"/>
        <v>213.72022203571419</v>
      </c>
      <c r="AG3446" s="28">
        <f t="shared" si="863"/>
        <v>0</v>
      </c>
      <c r="AH3446" s="28">
        <f t="shared" si="863"/>
        <v>141.33172853571432</v>
      </c>
      <c r="AI3446" s="28">
        <f t="shared" si="863"/>
        <v>0</v>
      </c>
      <c r="AJ3446" s="28">
        <f t="shared" si="863"/>
        <v>1.2235988250000001</v>
      </c>
      <c r="AK3446" s="28">
        <f t="shared" si="863"/>
        <v>0</v>
      </c>
      <c r="AL3446" s="28">
        <f t="shared" si="802"/>
        <v>52.630078499999975</v>
      </c>
      <c r="AM3446" s="28">
        <f t="shared" si="802"/>
        <v>192.98530203571408</v>
      </c>
      <c r="AQ3446" s="24">
        <f t="shared" si="812"/>
        <v>2062.3981584321427</v>
      </c>
      <c r="AS3446" s="47">
        <f t="shared" si="857"/>
        <v>305.55</v>
      </c>
      <c r="AU3446" s="20">
        <f t="shared" si="810"/>
        <v>2367.9481584321429</v>
      </c>
      <c r="AW3446" s="20">
        <f t="shared" si="797"/>
        <v>-137.17864272518364</v>
      </c>
    </row>
    <row r="3447" spans="1:49" x14ac:dyDescent="0.25">
      <c r="A3447" t="str">
        <f>VLOOKUP($B3447,'Cushing Balance'!$C$2:$E$500,3,TRUE)</f>
        <v>512018</v>
      </c>
      <c r="B3447" s="2">
        <v>43458</v>
      </c>
      <c r="C3447" s="32"/>
      <c r="D3447" s="36">
        <f t="shared" si="840"/>
        <v>391.22794511111118</v>
      </c>
      <c r="E3447" s="28">
        <f t="shared" si="841"/>
        <v>145.03560794444454</v>
      </c>
      <c r="F3447" s="28">
        <f t="shared" si="842"/>
        <v>445.32513961111096</v>
      </c>
      <c r="G3447" s="28"/>
      <c r="H3447" s="28">
        <f t="shared" ref="H3447:R3447" si="865">AVERAGE(H3441:H3446)</f>
        <v>101.42290933333334</v>
      </c>
      <c r="I3447" s="28">
        <f t="shared" si="865"/>
        <v>24.825274190476179</v>
      </c>
      <c r="J3447" s="28">
        <f t="shared" si="865"/>
        <v>322.53056909523798</v>
      </c>
      <c r="K3447" s="28">
        <f t="shared" si="865"/>
        <v>129.53754890476191</v>
      </c>
      <c r="L3447" s="28">
        <f t="shared" si="865"/>
        <v>30.122654857142845</v>
      </c>
      <c r="M3447" s="28">
        <f t="shared" si="795"/>
        <v>239.83181480219767</v>
      </c>
      <c r="N3447" s="28">
        <f t="shared" si="865"/>
        <v>85.052794000000048</v>
      </c>
      <c r="O3447" s="28">
        <f t="shared" si="865"/>
        <v>31.141945047619036</v>
      </c>
      <c r="P3447" s="28">
        <f t="shared" si="865"/>
        <v>181.08394114285716</v>
      </c>
      <c r="Q3447" s="28">
        <f t="shared" si="833"/>
        <v>9.2223439999999997</v>
      </c>
      <c r="R3447" s="28">
        <f t="shared" si="865"/>
        <v>16.509027666666668</v>
      </c>
      <c r="S3447" s="28"/>
      <c r="T3447" s="243">
        <f t="shared" si="787"/>
        <v>-24.119540416666666</v>
      </c>
      <c r="V3447" s="24">
        <f t="shared" si="808"/>
        <v>2152.8695157069592</v>
      </c>
      <c r="X3447" s="5">
        <f t="shared" si="815"/>
        <v>77.899999999999991</v>
      </c>
      <c r="Z3447" s="20">
        <f t="shared" si="809"/>
        <v>2230.7695157069593</v>
      </c>
      <c r="AA3447" s="59">
        <f t="shared" si="796"/>
        <v>43458</v>
      </c>
      <c r="AB3447" s="36">
        <f t="shared" si="863"/>
        <v>134.59170364285706</v>
      </c>
      <c r="AC3447" s="28">
        <f t="shared" si="863"/>
        <v>319.0726849285715</v>
      </c>
      <c r="AD3447" s="28">
        <f t="shared" si="863"/>
        <v>433.96870060714309</v>
      </c>
      <c r="AE3447" s="28">
        <f t="shared" si="863"/>
        <v>572.87413932142852</v>
      </c>
      <c r="AF3447" s="28">
        <f t="shared" si="863"/>
        <v>213.72022203571419</v>
      </c>
      <c r="AG3447" s="28">
        <f t="shared" si="863"/>
        <v>0</v>
      </c>
      <c r="AH3447" s="28">
        <f t="shared" si="863"/>
        <v>141.33172853571432</v>
      </c>
      <c r="AI3447" s="28">
        <f t="shared" si="863"/>
        <v>0</v>
      </c>
      <c r="AJ3447" s="28">
        <f t="shared" si="863"/>
        <v>1.2235988250000001</v>
      </c>
      <c r="AK3447" s="28">
        <f t="shared" si="863"/>
        <v>0</v>
      </c>
      <c r="AL3447" s="28">
        <f t="shared" si="802"/>
        <v>52.630078499999975</v>
      </c>
      <c r="AM3447" s="28">
        <f t="shared" si="802"/>
        <v>192.98530203571408</v>
      </c>
      <c r="AQ3447" s="24">
        <f t="shared" si="812"/>
        <v>2062.3981584321427</v>
      </c>
      <c r="AS3447" s="47">
        <f t="shared" si="857"/>
        <v>305.55</v>
      </c>
      <c r="AU3447" s="20">
        <f t="shared" si="810"/>
        <v>2367.9481584321429</v>
      </c>
      <c r="AW3447" s="20">
        <f t="shared" si="797"/>
        <v>-137.17864272518364</v>
      </c>
    </row>
    <row r="3448" spans="1:49" x14ac:dyDescent="0.25">
      <c r="A3448" t="str">
        <f>VLOOKUP($B3448,'Cushing Balance'!$C$2:$E$500,3,TRUE)</f>
        <v>512018</v>
      </c>
      <c r="B3448" s="2">
        <v>43459</v>
      </c>
      <c r="C3448" s="32"/>
      <c r="D3448" s="36">
        <f t="shared" si="840"/>
        <v>391.22794511111118</v>
      </c>
      <c r="E3448" s="28">
        <f t="shared" si="841"/>
        <v>145.03560794444454</v>
      </c>
      <c r="F3448" s="28">
        <f t="shared" si="842"/>
        <v>445.32513961111096</v>
      </c>
      <c r="G3448" s="28"/>
      <c r="H3448" s="28">
        <f t="shared" ref="H3448:R3448" si="866">AVERAGE(H3442:H3447)</f>
        <v>101.42290933333334</v>
      </c>
      <c r="I3448" s="28">
        <f t="shared" si="866"/>
        <v>24.825274190476179</v>
      </c>
      <c r="J3448" s="28">
        <f t="shared" si="866"/>
        <v>322.53056909523798</v>
      </c>
      <c r="K3448" s="28">
        <f t="shared" si="866"/>
        <v>129.53754890476191</v>
      </c>
      <c r="L3448" s="28">
        <f t="shared" si="866"/>
        <v>30.122654857142845</v>
      </c>
      <c r="M3448" s="28">
        <f t="shared" si="795"/>
        <v>239.83181480219767</v>
      </c>
      <c r="N3448" s="28">
        <f t="shared" si="866"/>
        <v>85.052794000000048</v>
      </c>
      <c r="O3448" s="28">
        <f t="shared" si="866"/>
        <v>31.141945047619036</v>
      </c>
      <c r="P3448" s="28">
        <f t="shared" si="866"/>
        <v>181.08394114285716</v>
      </c>
      <c r="Q3448" s="28">
        <f t="shared" si="833"/>
        <v>9.2223439999999997</v>
      </c>
      <c r="R3448" s="28">
        <f t="shared" si="866"/>
        <v>16.509027666666668</v>
      </c>
      <c r="S3448" s="28"/>
      <c r="T3448" s="243">
        <f t="shared" si="787"/>
        <v>-24.119540416666666</v>
      </c>
      <c r="V3448" s="24">
        <f t="shared" si="808"/>
        <v>2152.8695157069592</v>
      </c>
      <c r="X3448" s="5">
        <f t="shared" si="815"/>
        <v>77.899999999999991</v>
      </c>
      <c r="Z3448" s="20">
        <f t="shared" si="809"/>
        <v>2230.7695157069593</v>
      </c>
      <c r="AA3448" s="59">
        <f t="shared" si="796"/>
        <v>43459</v>
      </c>
      <c r="AB3448" s="36">
        <f t="shared" si="863"/>
        <v>134.59170364285706</v>
      </c>
      <c r="AC3448" s="28">
        <f t="shared" si="863"/>
        <v>319.0726849285715</v>
      </c>
      <c r="AD3448" s="28">
        <f t="shared" si="863"/>
        <v>433.96870060714309</v>
      </c>
      <c r="AE3448" s="28">
        <f t="shared" si="863"/>
        <v>572.87413932142852</v>
      </c>
      <c r="AF3448" s="28">
        <f t="shared" si="863"/>
        <v>213.72022203571419</v>
      </c>
      <c r="AG3448" s="28">
        <f t="shared" si="863"/>
        <v>0</v>
      </c>
      <c r="AH3448" s="28">
        <f t="shared" si="863"/>
        <v>141.33172853571432</v>
      </c>
      <c r="AI3448" s="28">
        <f t="shared" si="863"/>
        <v>0</v>
      </c>
      <c r="AJ3448" s="28">
        <f t="shared" si="863"/>
        <v>1.2235988250000001</v>
      </c>
      <c r="AK3448" s="28">
        <f t="shared" si="863"/>
        <v>0</v>
      </c>
      <c r="AL3448" s="28">
        <f t="shared" si="802"/>
        <v>52.630078499999975</v>
      </c>
      <c r="AM3448" s="28">
        <f t="shared" si="802"/>
        <v>192.98530203571408</v>
      </c>
      <c r="AQ3448" s="24">
        <f t="shared" si="812"/>
        <v>2062.3981584321427</v>
      </c>
      <c r="AS3448" s="47">
        <f t="shared" si="857"/>
        <v>305.55</v>
      </c>
      <c r="AU3448" s="20">
        <f t="shared" si="810"/>
        <v>2367.9481584321429</v>
      </c>
      <c r="AW3448" s="20">
        <f t="shared" si="797"/>
        <v>-137.17864272518364</v>
      </c>
    </row>
    <row r="3449" spans="1:49" x14ac:dyDescent="0.25">
      <c r="A3449" t="str">
        <f>VLOOKUP($B3449,'Cushing Balance'!$C$2:$E$500,3,TRUE)</f>
        <v>512018</v>
      </c>
      <c r="B3449" s="2">
        <v>43460</v>
      </c>
      <c r="C3449" s="32"/>
      <c r="D3449" s="36">
        <f t="shared" si="840"/>
        <v>391.22794511111118</v>
      </c>
      <c r="E3449" s="28">
        <f t="shared" si="841"/>
        <v>145.03560794444454</v>
      </c>
      <c r="F3449" s="28">
        <f t="shared" si="842"/>
        <v>445.32513961111096</v>
      </c>
      <c r="G3449" s="28"/>
      <c r="H3449" s="28">
        <f t="shared" ref="H3449:R3449" si="867">AVERAGE(H3443:H3448)</f>
        <v>101.42290933333334</v>
      </c>
      <c r="I3449" s="28">
        <f t="shared" si="867"/>
        <v>24.825274190476179</v>
      </c>
      <c r="J3449" s="28">
        <f t="shared" si="867"/>
        <v>322.53056909523798</v>
      </c>
      <c r="K3449" s="28">
        <f t="shared" si="867"/>
        <v>129.53754890476191</v>
      </c>
      <c r="L3449" s="28">
        <f t="shared" si="867"/>
        <v>30.122654857142845</v>
      </c>
      <c r="M3449" s="28">
        <f t="shared" si="795"/>
        <v>239.83181480219767</v>
      </c>
      <c r="N3449" s="28">
        <f t="shared" si="867"/>
        <v>85.052794000000048</v>
      </c>
      <c r="O3449" s="28">
        <f t="shared" si="867"/>
        <v>31.141945047619036</v>
      </c>
      <c r="P3449" s="28">
        <f t="shared" si="867"/>
        <v>181.08394114285716</v>
      </c>
      <c r="Q3449" s="28">
        <f t="shared" si="833"/>
        <v>9.2223439999999997</v>
      </c>
      <c r="R3449" s="28">
        <f t="shared" si="867"/>
        <v>16.509027666666668</v>
      </c>
      <c r="S3449" s="28"/>
      <c r="T3449" s="243">
        <f t="shared" si="787"/>
        <v>-24.119540416666666</v>
      </c>
      <c r="V3449" s="24">
        <f t="shared" si="808"/>
        <v>2152.8695157069592</v>
      </c>
      <c r="X3449" s="5">
        <f t="shared" si="815"/>
        <v>77.899999999999991</v>
      </c>
      <c r="Z3449" s="20">
        <f t="shared" si="809"/>
        <v>2230.7695157069593</v>
      </c>
      <c r="AA3449" s="59">
        <f t="shared" si="796"/>
        <v>43460</v>
      </c>
      <c r="AB3449" s="36">
        <f t="shared" si="863"/>
        <v>134.59170364285706</v>
      </c>
      <c r="AC3449" s="28">
        <f t="shared" si="863"/>
        <v>319.0726849285715</v>
      </c>
      <c r="AD3449" s="28">
        <f t="shared" si="863"/>
        <v>433.96870060714309</v>
      </c>
      <c r="AE3449" s="28">
        <f t="shared" si="863"/>
        <v>572.87413932142852</v>
      </c>
      <c r="AF3449" s="28">
        <f t="shared" si="863"/>
        <v>213.72022203571419</v>
      </c>
      <c r="AG3449" s="28">
        <f t="shared" si="863"/>
        <v>0</v>
      </c>
      <c r="AH3449" s="28">
        <f t="shared" si="863"/>
        <v>141.33172853571432</v>
      </c>
      <c r="AI3449" s="28">
        <f t="shared" si="863"/>
        <v>0</v>
      </c>
      <c r="AJ3449" s="28">
        <f t="shared" si="863"/>
        <v>1.2235988250000001</v>
      </c>
      <c r="AK3449" s="28">
        <f t="shared" si="863"/>
        <v>0</v>
      </c>
      <c r="AL3449" s="28">
        <f t="shared" si="802"/>
        <v>52.630078499999975</v>
      </c>
      <c r="AM3449" s="28">
        <f t="shared" si="802"/>
        <v>192.98530203571408</v>
      </c>
      <c r="AQ3449" s="24">
        <f t="shared" si="812"/>
        <v>2062.3981584321427</v>
      </c>
      <c r="AS3449" s="47">
        <f t="shared" si="857"/>
        <v>305.55</v>
      </c>
      <c r="AU3449" s="20">
        <f t="shared" si="810"/>
        <v>2367.9481584321429</v>
      </c>
      <c r="AW3449" s="20">
        <f t="shared" si="797"/>
        <v>-137.17864272518364</v>
      </c>
    </row>
    <row r="3450" spans="1:49" x14ac:dyDescent="0.25">
      <c r="A3450" t="str">
        <f>VLOOKUP($B3450,'Cushing Balance'!$C$2:$E$500,3,TRUE)</f>
        <v>512018</v>
      </c>
      <c r="B3450" s="2">
        <v>43461</v>
      </c>
      <c r="C3450" s="32"/>
      <c r="D3450" s="36">
        <f t="shared" si="840"/>
        <v>391.22794511111118</v>
      </c>
      <c r="E3450" s="28">
        <f t="shared" si="841"/>
        <v>145.03560794444454</v>
      </c>
      <c r="F3450" s="28">
        <f t="shared" si="842"/>
        <v>445.32513961111096</v>
      </c>
      <c r="G3450" s="28"/>
      <c r="H3450" s="28">
        <f t="shared" ref="H3450:R3450" si="868">AVERAGE(H3444:H3449)</f>
        <v>101.42290933333334</v>
      </c>
      <c r="I3450" s="28">
        <f t="shared" si="868"/>
        <v>24.825274190476179</v>
      </c>
      <c r="J3450" s="28">
        <f t="shared" si="868"/>
        <v>322.53056909523798</v>
      </c>
      <c r="K3450" s="28">
        <f t="shared" si="868"/>
        <v>129.53754890476191</v>
      </c>
      <c r="L3450" s="28">
        <f t="shared" si="868"/>
        <v>30.122654857142845</v>
      </c>
      <c r="M3450" s="28">
        <f t="shared" si="795"/>
        <v>239.83181480219767</v>
      </c>
      <c r="N3450" s="28">
        <f t="shared" si="868"/>
        <v>85.052794000000048</v>
      </c>
      <c r="O3450" s="28">
        <f t="shared" si="868"/>
        <v>31.141945047619036</v>
      </c>
      <c r="P3450" s="28">
        <f t="shared" si="868"/>
        <v>181.08394114285716</v>
      </c>
      <c r="Q3450" s="28">
        <f t="shared" si="833"/>
        <v>9.2223439999999997</v>
      </c>
      <c r="R3450" s="28">
        <f t="shared" si="868"/>
        <v>16.509027666666668</v>
      </c>
      <c r="S3450" s="28"/>
      <c r="T3450" s="243">
        <f t="shared" si="787"/>
        <v>-24.119540416666666</v>
      </c>
      <c r="V3450" s="24">
        <f t="shared" si="808"/>
        <v>2152.8695157069592</v>
      </c>
      <c r="X3450" s="5">
        <f t="shared" si="815"/>
        <v>77.899999999999991</v>
      </c>
      <c r="Z3450" s="20">
        <f t="shared" si="809"/>
        <v>2230.7695157069593</v>
      </c>
      <c r="AA3450" s="59">
        <f t="shared" si="796"/>
        <v>43461</v>
      </c>
      <c r="AB3450" s="36">
        <f t="shared" si="863"/>
        <v>134.59170364285706</v>
      </c>
      <c r="AC3450" s="28">
        <f t="shared" si="863"/>
        <v>319.0726849285715</v>
      </c>
      <c r="AD3450" s="28">
        <f t="shared" si="863"/>
        <v>433.96870060714309</v>
      </c>
      <c r="AE3450" s="28">
        <f t="shared" si="863"/>
        <v>572.87413932142852</v>
      </c>
      <c r="AF3450" s="28">
        <f t="shared" si="863"/>
        <v>213.72022203571419</v>
      </c>
      <c r="AG3450" s="28">
        <f t="shared" si="863"/>
        <v>0</v>
      </c>
      <c r="AH3450" s="28">
        <f t="shared" si="863"/>
        <v>141.33172853571432</v>
      </c>
      <c r="AI3450" s="28">
        <f t="shared" si="863"/>
        <v>0</v>
      </c>
      <c r="AJ3450" s="28">
        <f t="shared" si="863"/>
        <v>1.2235988250000001</v>
      </c>
      <c r="AK3450" s="28">
        <f t="shared" si="863"/>
        <v>0</v>
      </c>
      <c r="AL3450" s="28">
        <f t="shared" si="802"/>
        <v>52.630078499999975</v>
      </c>
      <c r="AM3450" s="28">
        <f t="shared" si="802"/>
        <v>192.98530203571408</v>
      </c>
      <c r="AQ3450" s="24">
        <f t="shared" si="812"/>
        <v>2062.3981584321427</v>
      </c>
      <c r="AS3450" s="47">
        <f t="shared" si="857"/>
        <v>305.55</v>
      </c>
      <c r="AU3450" s="20">
        <f t="shared" si="810"/>
        <v>2367.9481584321429</v>
      </c>
      <c r="AW3450" s="20">
        <f t="shared" si="797"/>
        <v>-137.17864272518364</v>
      </c>
    </row>
    <row r="3451" spans="1:49" x14ac:dyDescent="0.25">
      <c r="A3451" t="str">
        <f>VLOOKUP($B3451,'Cushing Balance'!$C$2:$E$500,3,TRUE)</f>
        <v>512018</v>
      </c>
      <c r="B3451" s="2">
        <v>43462</v>
      </c>
      <c r="C3451" s="32"/>
      <c r="D3451" s="36">
        <f t="shared" si="840"/>
        <v>391.22794511111118</v>
      </c>
      <c r="E3451" s="28">
        <f t="shared" si="841"/>
        <v>145.03560794444454</v>
      </c>
      <c r="F3451" s="28">
        <f t="shared" si="842"/>
        <v>445.32513961111096</v>
      </c>
      <c r="G3451" s="28"/>
      <c r="H3451" s="28">
        <f t="shared" ref="H3451:R3451" si="869">AVERAGE(H3445:H3450)</f>
        <v>101.42290933333334</v>
      </c>
      <c r="I3451" s="28">
        <f t="shared" si="869"/>
        <v>24.825274190476179</v>
      </c>
      <c r="J3451" s="28">
        <f t="shared" si="869"/>
        <v>322.53056909523798</v>
      </c>
      <c r="K3451" s="28">
        <f t="shared" si="869"/>
        <v>129.53754890476191</v>
      </c>
      <c r="L3451" s="28">
        <f t="shared" si="869"/>
        <v>30.122654857142845</v>
      </c>
      <c r="M3451" s="28">
        <f t="shared" si="795"/>
        <v>239.83181480219767</v>
      </c>
      <c r="N3451" s="28">
        <f t="shared" si="869"/>
        <v>85.052794000000048</v>
      </c>
      <c r="O3451" s="28">
        <f t="shared" si="869"/>
        <v>31.141945047619036</v>
      </c>
      <c r="P3451" s="28">
        <f t="shared" si="869"/>
        <v>181.08394114285716</v>
      </c>
      <c r="Q3451" s="28">
        <f t="shared" si="833"/>
        <v>9.2223439999999997</v>
      </c>
      <c r="R3451" s="28">
        <f t="shared" si="869"/>
        <v>16.509027666666668</v>
      </c>
      <c r="S3451" s="28"/>
      <c r="T3451" s="243">
        <f t="shared" ref="T3451:T3514" si="870">AVERAGE(T3443:T3450)</f>
        <v>-24.119540416666666</v>
      </c>
      <c r="V3451" s="24">
        <f t="shared" si="808"/>
        <v>2152.8695157069592</v>
      </c>
      <c r="X3451" s="5">
        <f t="shared" si="815"/>
        <v>77.899999999999991</v>
      </c>
      <c r="Z3451" s="20">
        <f t="shared" si="809"/>
        <v>2230.7695157069593</v>
      </c>
      <c r="AA3451" s="59">
        <f t="shared" si="796"/>
        <v>43462</v>
      </c>
      <c r="AB3451" s="36">
        <f t="shared" si="863"/>
        <v>134.59170364285706</v>
      </c>
      <c r="AC3451" s="28">
        <f t="shared" si="863"/>
        <v>319.0726849285715</v>
      </c>
      <c r="AD3451" s="28">
        <f t="shared" si="863"/>
        <v>433.96870060714309</v>
      </c>
      <c r="AE3451" s="28">
        <f t="shared" si="863"/>
        <v>572.87413932142852</v>
      </c>
      <c r="AF3451" s="28">
        <f t="shared" si="863"/>
        <v>213.72022203571419</v>
      </c>
      <c r="AG3451" s="28">
        <f t="shared" si="863"/>
        <v>0</v>
      </c>
      <c r="AH3451" s="28">
        <f t="shared" si="863"/>
        <v>141.33172853571432</v>
      </c>
      <c r="AI3451" s="28">
        <f t="shared" si="863"/>
        <v>0</v>
      </c>
      <c r="AJ3451" s="28">
        <f t="shared" si="863"/>
        <v>1.2235988250000001</v>
      </c>
      <c r="AK3451" s="28">
        <f t="shared" si="863"/>
        <v>0</v>
      </c>
      <c r="AL3451" s="28">
        <f t="shared" si="802"/>
        <v>52.630078499999975</v>
      </c>
      <c r="AM3451" s="28">
        <f t="shared" si="802"/>
        <v>192.98530203571408</v>
      </c>
      <c r="AQ3451" s="24">
        <f t="shared" si="812"/>
        <v>2062.3981584321427</v>
      </c>
      <c r="AS3451" s="47">
        <f t="shared" si="857"/>
        <v>305.55</v>
      </c>
      <c r="AU3451" s="20">
        <f t="shared" si="810"/>
        <v>2367.9481584321429</v>
      </c>
      <c r="AW3451" s="20">
        <f t="shared" si="797"/>
        <v>-137.17864272518364</v>
      </c>
    </row>
    <row r="3452" spans="1:49" x14ac:dyDescent="0.25">
      <c r="A3452" t="str">
        <f>VLOOKUP($B3452,'Cushing Balance'!$C$2:$E$500,3,TRUE)</f>
        <v>522018</v>
      </c>
      <c r="B3452" s="2">
        <v>43463</v>
      </c>
      <c r="C3452" s="32"/>
      <c r="D3452" s="36">
        <f t="shared" si="840"/>
        <v>391.22794511111118</v>
      </c>
      <c r="E3452" s="28">
        <f t="shared" si="841"/>
        <v>145.03560794444454</v>
      </c>
      <c r="F3452" s="28">
        <f t="shared" si="842"/>
        <v>445.32513961111096</v>
      </c>
      <c r="G3452" s="28"/>
      <c r="H3452" s="28">
        <f t="shared" ref="H3452:R3452" si="871">AVERAGE(H3446:H3451)</f>
        <v>101.42290933333334</v>
      </c>
      <c r="I3452" s="28">
        <f t="shared" si="871"/>
        <v>24.825274190476179</v>
      </c>
      <c r="J3452" s="28">
        <f t="shared" si="871"/>
        <v>322.53056909523798</v>
      </c>
      <c r="K3452" s="28">
        <f t="shared" si="871"/>
        <v>129.53754890476191</v>
      </c>
      <c r="L3452" s="28">
        <f t="shared" si="871"/>
        <v>30.122654857142845</v>
      </c>
      <c r="M3452" s="28">
        <f t="shared" si="795"/>
        <v>239.83181480219767</v>
      </c>
      <c r="N3452" s="28">
        <f t="shared" si="871"/>
        <v>85.052794000000048</v>
      </c>
      <c r="O3452" s="28">
        <f t="shared" si="871"/>
        <v>31.141945047619036</v>
      </c>
      <c r="P3452" s="28">
        <f t="shared" si="871"/>
        <v>181.08394114285716</v>
      </c>
      <c r="Q3452" s="28">
        <f t="shared" si="833"/>
        <v>9.2223439999999997</v>
      </c>
      <c r="R3452" s="28">
        <f t="shared" si="871"/>
        <v>16.509027666666668</v>
      </c>
      <c r="S3452" s="28"/>
      <c r="T3452" s="243">
        <f t="shared" si="870"/>
        <v>-24.119540416666666</v>
      </c>
      <c r="V3452" s="24">
        <f t="shared" si="808"/>
        <v>2152.8695157069592</v>
      </c>
      <c r="X3452" s="5">
        <f t="shared" si="815"/>
        <v>77.899999999999991</v>
      </c>
      <c r="Z3452" s="20">
        <f t="shared" si="809"/>
        <v>2230.7695157069593</v>
      </c>
      <c r="AA3452" s="59">
        <f t="shared" si="796"/>
        <v>43463</v>
      </c>
      <c r="AB3452" s="36">
        <f t="shared" si="863"/>
        <v>134.59170364285706</v>
      </c>
      <c r="AC3452" s="28">
        <f t="shared" si="863"/>
        <v>319.0726849285715</v>
      </c>
      <c r="AD3452" s="28">
        <f t="shared" si="863"/>
        <v>433.96870060714309</v>
      </c>
      <c r="AE3452" s="28">
        <f t="shared" si="863"/>
        <v>572.87413932142852</v>
      </c>
      <c r="AF3452" s="28">
        <f t="shared" si="863"/>
        <v>213.72022203571419</v>
      </c>
      <c r="AG3452" s="28">
        <f t="shared" si="863"/>
        <v>0</v>
      </c>
      <c r="AH3452" s="28">
        <f t="shared" si="863"/>
        <v>141.33172853571432</v>
      </c>
      <c r="AI3452" s="28">
        <f t="shared" si="863"/>
        <v>0</v>
      </c>
      <c r="AJ3452" s="28">
        <f t="shared" si="863"/>
        <v>1.2235988250000001</v>
      </c>
      <c r="AK3452" s="28">
        <f t="shared" si="863"/>
        <v>0</v>
      </c>
      <c r="AL3452" s="28">
        <f t="shared" si="802"/>
        <v>52.630078499999975</v>
      </c>
      <c r="AM3452" s="28">
        <f t="shared" si="802"/>
        <v>192.98530203571408</v>
      </c>
      <c r="AQ3452" s="24">
        <f t="shared" si="812"/>
        <v>2062.3981584321427</v>
      </c>
      <c r="AS3452" s="47">
        <f t="shared" si="857"/>
        <v>305.55</v>
      </c>
      <c r="AU3452" s="20">
        <f t="shared" si="810"/>
        <v>2367.9481584321429</v>
      </c>
      <c r="AW3452" s="20">
        <f t="shared" si="797"/>
        <v>-137.17864272518364</v>
      </c>
    </row>
    <row r="3453" spans="1:49" x14ac:dyDescent="0.25">
      <c r="A3453" t="str">
        <f>VLOOKUP($B3453,'Cushing Balance'!$C$2:$E$500,3,TRUE)</f>
        <v>522018</v>
      </c>
      <c r="B3453" s="2">
        <v>43464</v>
      </c>
      <c r="C3453" s="32"/>
      <c r="D3453" s="36">
        <f t="shared" si="840"/>
        <v>391.22794511111118</v>
      </c>
      <c r="E3453" s="28">
        <f t="shared" si="841"/>
        <v>145.03560794444454</v>
      </c>
      <c r="F3453" s="28">
        <f t="shared" si="842"/>
        <v>445.32513961111096</v>
      </c>
      <c r="G3453" s="28"/>
      <c r="H3453" s="28">
        <f t="shared" ref="H3453:R3453" si="872">AVERAGE(H3447:H3452)</f>
        <v>101.42290933333334</v>
      </c>
      <c r="I3453" s="28">
        <f t="shared" si="872"/>
        <v>24.825274190476179</v>
      </c>
      <c r="J3453" s="28">
        <f t="shared" si="872"/>
        <v>322.53056909523798</v>
      </c>
      <c r="K3453" s="28">
        <f t="shared" si="872"/>
        <v>129.53754890476191</v>
      </c>
      <c r="L3453" s="28">
        <f t="shared" si="872"/>
        <v>30.122654857142845</v>
      </c>
      <c r="M3453" s="28">
        <f t="shared" si="795"/>
        <v>239.83181480219767</v>
      </c>
      <c r="N3453" s="28">
        <f t="shared" si="872"/>
        <v>85.052794000000048</v>
      </c>
      <c r="O3453" s="28">
        <f t="shared" si="872"/>
        <v>31.141945047619036</v>
      </c>
      <c r="P3453" s="28">
        <f t="shared" si="872"/>
        <v>181.08394114285716</v>
      </c>
      <c r="Q3453" s="28">
        <f t="shared" si="833"/>
        <v>9.2223439999999997</v>
      </c>
      <c r="R3453" s="28">
        <f t="shared" si="872"/>
        <v>16.509027666666668</v>
      </c>
      <c r="S3453" s="28"/>
      <c r="T3453" s="243">
        <f t="shared" si="870"/>
        <v>-24.119540416666666</v>
      </c>
      <c r="V3453" s="24">
        <f t="shared" si="808"/>
        <v>2152.8695157069592</v>
      </c>
      <c r="X3453" s="5">
        <f t="shared" si="815"/>
        <v>77.899999999999991</v>
      </c>
      <c r="Z3453" s="20">
        <f t="shared" si="809"/>
        <v>2230.7695157069593</v>
      </c>
      <c r="AA3453" s="59">
        <f t="shared" si="796"/>
        <v>43464</v>
      </c>
      <c r="AB3453" s="36">
        <f t="shared" si="863"/>
        <v>134.59170364285706</v>
      </c>
      <c r="AC3453" s="28">
        <f t="shared" si="863"/>
        <v>319.0726849285715</v>
      </c>
      <c r="AD3453" s="28">
        <f t="shared" si="863"/>
        <v>433.96870060714309</v>
      </c>
      <c r="AE3453" s="28">
        <f t="shared" si="863"/>
        <v>572.87413932142852</v>
      </c>
      <c r="AF3453" s="28">
        <f t="shared" si="863"/>
        <v>213.72022203571419</v>
      </c>
      <c r="AG3453" s="28">
        <f t="shared" si="863"/>
        <v>0</v>
      </c>
      <c r="AH3453" s="28">
        <f t="shared" si="863"/>
        <v>141.33172853571432</v>
      </c>
      <c r="AI3453" s="28">
        <f t="shared" si="863"/>
        <v>0</v>
      </c>
      <c r="AJ3453" s="28">
        <f t="shared" si="863"/>
        <v>1.2235988250000001</v>
      </c>
      <c r="AK3453" s="28">
        <f t="shared" si="863"/>
        <v>0</v>
      </c>
      <c r="AL3453" s="28">
        <f t="shared" si="802"/>
        <v>52.630078499999975</v>
      </c>
      <c r="AM3453" s="28">
        <f t="shared" si="802"/>
        <v>192.98530203571408</v>
      </c>
      <c r="AQ3453" s="24">
        <f t="shared" si="812"/>
        <v>2062.3981584321427</v>
      </c>
      <c r="AS3453" s="47">
        <f t="shared" si="857"/>
        <v>305.55</v>
      </c>
      <c r="AU3453" s="20">
        <f t="shared" si="810"/>
        <v>2367.9481584321429</v>
      </c>
      <c r="AW3453" s="20">
        <f t="shared" si="797"/>
        <v>-137.17864272518364</v>
      </c>
    </row>
    <row r="3454" spans="1:49" x14ac:dyDescent="0.25">
      <c r="A3454" t="str">
        <f>VLOOKUP($B3454,'Cushing Balance'!$C$2:$E$500,3,TRUE)</f>
        <v>522018</v>
      </c>
      <c r="B3454" s="2">
        <v>43465</v>
      </c>
      <c r="C3454" s="32"/>
      <c r="D3454" s="36">
        <f t="shared" si="840"/>
        <v>391.22794511111118</v>
      </c>
      <c r="E3454" s="28">
        <f t="shared" si="841"/>
        <v>145.03560794444454</v>
      </c>
      <c r="F3454" s="28">
        <f t="shared" si="842"/>
        <v>445.32513961111096</v>
      </c>
      <c r="G3454" s="28"/>
      <c r="H3454" s="28">
        <f t="shared" ref="H3454:R3454" si="873">AVERAGE(H3448:H3453)</f>
        <v>101.42290933333334</v>
      </c>
      <c r="I3454" s="28">
        <f t="shared" si="873"/>
        <v>24.825274190476179</v>
      </c>
      <c r="J3454" s="28">
        <f t="shared" si="873"/>
        <v>322.53056909523798</v>
      </c>
      <c r="K3454" s="28">
        <f t="shared" si="873"/>
        <v>129.53754890476191</v>
      </c>
      <c r="L3454" s="28">
        <f t="shared" si="873"/>
        <v>30.122654857142845</v>
      </c>
      <c r="M3454" s="28">
        <f t="shared" si="795"/>
        <v>239.83181480219767</v>
      </c>
      <c r="N3454" s="28">
        <f t="shared" si="873"/>
        <v>85.052794000000048</v>
      </c>
      <c r="O3454" s="28">
        <f t="shared" si="873"/>
        <v>31.141945047619036</v>
      </c>
      <c r="P3454" s="28">
        <f t="shared" si="873"/>
        <v>181.08394114285716</v>
      </c>
      <c r="Q3454" s="28">
        <f t="shared" si="833"/>
        <v>9.2223439999999997</v>
      </c>
      <c r="R3454" s="28">
        <f t="shared" si="873"/>
        <v>16.509027666666668</v>
      </c>
      <c r="S3454" s="28"/>
      <c r="T3454" s="243">
        <f t="shared" si="870"/>
        <v>-24.119540416666666</v>
      </c>
      <c r="V3454" s="24">
        <f t="shared" si="808"/>
        <v>2152.8695157069592</v>
      </c>
      <c r="X3454" s="5">
        <f t="shared" si="815"/>
        <v>77.899999999999991</v>
      </c>
      <c r="Z3454" s="20">
        <f t="shared" si="809"/>
        <v>2230.7695157069593</v>
      </c>
      <c r="AA3454" s="59">
        <f t="shared" si="796"/>
        <v>43465</v>
      </c>
      <c r="AB3454" s="36">
        <f t="shared" si="863"/>
        <v>134.59170364285706</v>
      </c>
      <c r="AC3454" s="28">
        <f t="shared" si="863"/>
        <v>319.0726849285715</v>
      </c>
      <c r="AD3454" s="28">
        <f t="shared" si="863"/>
        <v>433.96870060714309</v>
      </c>
      <c r="AE3454" s="28">
        <f t="shared" si="863"/>
        <v>572.87413932142852</v>
      </c>
      <c r="AF3454" s="28">
        <f t="shared" si="863"/>
        <v>213.72022203571419</v>
      </c>
      <c r="AG3454" s="28">
        <f t="shared" si="863"/>
        <v>0</v>
      </c>
      <c r="AH3454" s="28">
        <f t="shared" si="863"/>
        <v>141.33172853571432</v>
      </c>
      <c r="AI3454" s="28">
        <f t="shared" si="863"/>
        <v>0</v>
      </c>
      <c r="AJ3454" s="28">
        <f t="shared" si="863"/>
        <v>1.2235988250000001</v>
      </c>
      <c r="AK3454" s="28">
        <f t="shared" si="863"/>
        <v>0</v>
      </c>
      <c r="AL3454" s="28">
        <f t="shared" si="802"/>
        <v>52.630078499999975</v>
      </c>
      <c r="AM3454" s="28">
        <f t="shared" si="802"/>
        <v>192.98530203571408</v>
      </c>
      <c r="AQ3454" s="24">
        <f t="shared" si="812"/>
        <v>2062.3981584321427</v>
      </c>
      <c r="AS3454" s="47">
        <f t="shared" si="857"/>
        <v>305.55</v>
      </c>
      <c r="AU3454" s="20">
        <f t="shared" si="810"/>
        <v>2367.9481584321429</v>
      </c>
      <c r="AW3454" s="20">
        <f t="shared" si="797"/>
        <v>-137.17864272518364</v>
      </c>
    </row>
    <row r="3455" spans="1:49" x14ac:dyDescent="0.25">
      <c r="A3455" t="str">
        <f>VLOOKUP($B3455,'Cushing Balance'!$C$2:$E$500,3,TRUE)</f>
        <v>522018</v>
      </c>
      <c r="B3455" s="2">
        <v>43466</v>
      </c>
      <c r="C3455" s="32"/>
      <c r="D3455" s="36">
        <f t="shared" si="840"/>
        <v>391.22794511111118</v>
      </c>
      <c r="E3455" s="28">
        <f t="shared" si="841"/>
        <v>145.03560794444454</v>
      </c>
      <c r="F3455" s="28">
        <f t="shared" si="842"/>
        <v>445.32513961111096</v>
      </c>
      <c r="G3455" s="28"/>
      <c r="H3455" s="28">
        <f t="shared" ref="H3455:R3455" si="874">AVERAGE(H3449:H3454)</f>
        <v>101.42290933333334</v>
      </c>
      <c r="I3455" s="28">
        <f t="shared" si="874"/>
        <v>24.825274190476179</v>
      </c>
      <c r="J3455" s="28">
        <f t="shared" si="874"/>
        <v>322.53056909523798</v>
      </c>
      <c r="K3455" s="28">
        <f t="shared" si="874"/>
        <v>129.53754890476191</v>
      </c>
      <c r="L3455" s="28">
        <f t="shared" si="874"/>
        <v>30.122654857142845</v>
      </c>
      <c r="M3455" s="28">
        <f t="shared" si="795"/>
        <v>239.83181480219767</v>
      </c>
      <c r="N3455" s="28">
        <f t="shared" si="874"/>
        <v>85.052794000000048</v>
      </c>
      <c r="O3455" s="28">
        <f t="shared" si="874"/>
        <v>31.141945047619036</v>
      </c>
      <c r="P3455" s="28">
        <f t="shared" si="874"/>
        <v>181.08394114285716</v>
      </c>
      <c r="Q3455" s="28">
        <f t="shared" si="833"/>
        <v>9.2223439999999997</v>
      </c>
      <c r="R3455" s="28">
        <f t="shared" si="874"/>
        <v>16.509027666666668</v>
      </c>
      <c r="S3455" s="28"/>
      <c r="T3455" s="243">
        <f t="shared" si="870"/>
        <v>-24.119540416666666</v>
      </c>
      <c r="V3455" s="24">
        <f t="shared" si="808"/>
        <v>2152.8695157069592</v>
      </c>
      <c r="X3455" s="5">
        <f t="shared" si="815"/>
        <v>77.899999999999991</v>
      </c>
      <c r="Z3455" s="20">
        <f t="shared" si="809"/>
        <v>2230.7695157069593</v>
      </c>
      <c r="AA3455" s="59">
        <f t="shared" si="796"/>
        <v>43466</v>
      </c>
      <c r="AB3455" s="36">
        <f t="shared" si="863"/>
        <v>134.59170364285706</v>
      </c>
      <c r="AC3455" s="28">
        <f t="shared" si="863"/>
        <v>319.0726849285715</v>
      </c>
      <c r="AD3455" s="28">
        <f t="shared" si="863"/>
        <v>433.96870060714309</v>
      </c>
      <c r="AE3455" s="28">
        <f t="shared" si="863"/>
        <v>572.87413932142852</v>
      </c>
      <c r="AF3455" s="28">
        <f t="shared" si="863"/>
        <v>213.72022203571419</v>
      </c>
      <c r="AG3455" s="28">
        <f t="shared" si="863"/>
        <v>0</v>
      </c>
      <c r="AH3455" s="28">
        <f t="shared" si="863"/>
        <v>141.33172853571432</v>
      </c>
      <c r="AI3455" s="28">
        <f t="shared" si="863"/>
        <v>0</v>
      </c>
      <c r="AJ3455" s="28">
        <f t="shared" si="863"/>
        <v>1.2235988250000001</v>
      </c>
      <c r="AK3455" s="28">
        <f t="shared" si="863"/>
        <v>0</v>
      </c>
      <c r="AL3455" s="28">
        <f t="shared" si="802"/>
        <v>52.630078499999975</v>
      </c>
      <c r="AM3455" s="28">
        <f t="shared" si="802"/>
        <v>192.98530203571408</v>
      </c>
      <c r="AQ3455" s="24">
        <f t="shared" si="812"/>
        <v>2062.3981584321427</v>
      </c>
      <c r="AS3455" s="47">
        <f t="shared" si="857"/>
        <v>305.55</v>
      </c>
      <c r="AU3455" s="20">
        <f t="shared" si="810"/>
        <v>2367.9481584321429</v>
      </c>
      <c r="AW3455" s="20">
        <f t="shared" si="797"/>
        <v>-137.17864272518364</v>
      </c>
    </row>
    <row r="3456" spans="1:49" x14ac:dyDescent="0.25">
      <c r="A3456" t="str">
        <f>VLOOKUP($B3456,'Cushing Balance'!$C$2:$E$500,3,TRUE)</f>
        <v>522018</v>
      </c>
      <c r="B3456" s="2">
        <v>43467</v>
      </c>
      <c r="C3456" s="32"/>
      <c r="D3456" s="36">
        <f t="shared" si="840"/>
        <v>391.22794511111118</v>
      </c>
      <c r="E3456" s="28">
        <f t="shared" si="841"/>
        <v>145.03560794444454</v>
      </c>
      <c r="F3456" s="28">
        <f t="shared" si="842"/>
        <v>445.32513961111096</v>
      </c>
      <c r="G3456" s="28"/>
      <c r="H3456" s="28">
        <f t="shared" ref="H3456:R3456" si="875">AVERAGE(H3450:H3455)</f>
        <v>101.42290933333334</v>
      </c>
      <c r="I3456" s="28">
        <f t="shared" si="875"/>
        <v>24.825274190476179</v>
      </c>
      <c r="J3456" s="28">
        <f t="shared" si="875"/>
        <v>322.53056909523798</v>
      </c>
      <c r="K3456" s="28">
        <f t="shared" si="875"/>
        <v>129.53754890476191</v>
      </c>
      <c r="L3456" s="28">
        <f t="shared" si="875"/>
        <v>30.122654857142845</v>
      </c>
      <c r="M3456" s="28">
        <f t="shared" si="795"/>
        <v>239.83181480219767</v>
      </c>
      <c r="N3456" s="28">
        <f t="shared" si="875"/>
        <v>85.052794000000048</v>
      </c>
      <c r="O3456" s="28">
        <f t="shared" si="875"/>
        <v>31.141945047619036</v>
      </c>
      <c r="P3456" s="28">
        <f t="shared" si="875"/>
        <v>181.08394114285716</v>
      </c>
      <c r="Q3456" s="28">
        <f t="shared" si="833"/>
        <v>9.2223439999999997</v>
      </c>
      <c r="R3456" s="28">
        <f t="shared" si="875"/>
        <v>16.509027666666668</v>
      </c>
      <c r="S3456" s="28"/>
      <c r="T3456" s="243">
        <f t="shared" si="870"/>
        <v>-24.119540416666666</v>
      </c>
      <c r="V3456" s="24">
        <f t="shared" si="808"/>
        <v>2152.8695157069592</v>
      </c>
      <c r="X3456" s="5">
        <f t="shared" si="815"/>
        <v>77.899999999999991</v>
      </c>
      <c r="Z3456" s="20">
        <f t="shared" si="809"/>
        <v>2230.7695157069593</v>
      </c>
      <c r="AA3456" s="59">
        <f t="shared" si="796"/>
        <v>43467</v>
      </c>
      <c r="AB3456" s="36">
        <f t="shared" si="863"/>
        <v>134.59170364285706</v>
      </c>
      <c r="AC3456" s="28">
        <f t="shared" si="863"/>
        <v>319.0726849285715</v>
      </c>
      <c r="AD3456" s="28">
        <f t="shared" si="863"/>
        <v>433.96870060714309</v>
      </c>
      <c r="AE3456" s="28">
        <f t="shared" si="863"/>
        <v>572.87413932142852</v>
      </c>
      <c r="AF3456" s="28">
        <f t="shared" si="863"/>
        <v>213.72022203571419</v>
      </c>
      <c r="AG3456" s="28">
        <f t="shared" si="863"/>
        <v>0</v>
      </c>
      <c r="AH3456" s="28">
        <f t="shared" si="863"/>
        <v>141.33172853571432</v>
      </c>
      <c r="AI3456" s="28">
        <f t="shared" si="863"/>
        <v>0</v>
      </c>
      <c r="AJ3456" s="28">
        <f t="shared" si="863"/>
        <v>1.2235988250000001</v>
      </c>
      <c r="AK3456" s="28">
        <f t="shared" si="863"/>
        <v>0</v>
      </c>
      <c r="AL3456" s="28">
        <f t="shared" si="802"/>
        <v>52.630078499999975</v>
      </c>
      <c r="AM3456" s="28">
        <f t="shared" si="802"/>
        <v>192.98530203571408</v>
      </c>
      <c r="AQ3456" s="24">
        <f t="shared" si="812"/>
        <v>2062.3981584321427</v>
      </c>
      <c r="AS3456" s="47">
        <f t="shared" si="857"/>
        <v>305.55</v>
      </c>
      <c r="AU3456" s="20">
        <f t="shared" si="810"/>
        <v>2367.9481584321429</v>
      </c>
      <c r="AW3456" s="20">
        <f t="shared" si="797"/>
        <v>-137.17864272518364</v>
      </c>
    </row>
    <row r="3457" spans="1:49" x14ac:dyDescent="0.25">
      <c r="A3457" t="str">
        <f>VLOOKUP($B3457,'Cushing Balance'!$C$2:$E$500,3,TRUE)</f>
        <v>522018</v>
      </c>
      <c r="B3457" s="2">
        <v>43468</v>
      </c>
      <c r="C3457" s="32"/>
      <c r="D3457" s="36">
        <f t="shared" si="840"/>
        <v>391.22794511111118</v>
      </c>
      <c r="E3457" s="28">
        <f t="shared" si="841"/>
        <v>145.03560794444454</v>
      </c>
      <c r="F3457" s="28">
        <f t="shared" si="842"/>
        <v>445.32513961111096</v>
      </c>
      <c r="G3457" s="28"/>
      <c r="H3457" s="28">
        <f t="shared" ref="H3457:R3457" si="876">AVERAGE(H3451:H3456)</f>
        <v>101.42290933333334</v>
      </c>
      <c r="I3457" s="28">
        <f t="shared" si="876"/>
        <v>24.825274190476179</v>
      </c>
      <c r="J3457" s="28">
        <f t="shared" si="876"/>
        <v>322.53056909523798</v>
      </c>
      <c r="K3457" s="28">
        <f t="shared" si="876"/>
        <v>129.53754890476191</v>
      </c>
      <c r="L3457" s="28">
        <f t="shared" si="876"/>
        <v>30.122654857142845</v>
      </c>
      <c r="M3457" s="28">
        <f t="shared" si="795"/>
        <v>239.83181480219767</v>
      </c>
      <c r="N3457" s="28">
        <f t="shared" si="876"/>
        <v>85.052794000000048</v>
      </c>
      <c r="O3457" s="28">
        <f t="shared" si="876"/>
        <v>31.141945047619036</v>
      </c>
      <c r="P3457" s="28">
        <f t="shared" si="876"/>
        <v>181.08394114285716</v>
      </c>
      <c r="Q3457" s="28">
        <f t="shared" si="833"/>
        <v>9.2223439999999997</v>
      </c>
      <c r="R3457" s="28">
        <f t="shared" si="876"/>
        <v>16.509027666666668</v>
      </c>
      <c r="S3457" s="28"/>
      <c r="T3457" s="243">
        <f t="shared" si="870"/>
        <v>-24.119540416666666</v>
      </c>
      <c r="V3457" s="24">
        <f t="shared" si="808"/>
        <v>2152.8695157069592</v>
      </c>
      <c r="X3457" s="5">
        <f t="shared" si="815"/>
        <v>77.899999999999991</v>
      </c>
      <c r="Z3457" s="20">
        <f t="shared" si="809"/>
        <v>2230.7695157069593</v>
      </c>
      <c r="AA3457" s="59">
        <f t="shared" si="796"/>
        <v>43468</v>
      </c>
      <c r="AB3457" s="36">
        <f t="shared" si="863"/>
        <v>134.59170364285706</v>
      </c>
      <c r="AC3457" s="28">
        <f t="shared" si="863"/>
        <v>319.0726849285715</v>
      </c>
      <c r="AD3457" s="28">
        <f t="shared" si="863"/>
        <v>433.96870060714309</v>
      </c>
      <c r="AE3457" s="28">
        <f t="shared" si="863"/>
        <v>572.87413932142852</v>
      </c>
      <c r="AF3457" s="28">
        <f t="shared" si="863"/>
        <v>213.72022203571419</v>
      </c>
      <c r="AG3457" s="28">
        <f t="shared" si="863"/>
        <v>0</v>
      </c>
      <c r="AH3457" s="28">
        <f t="shared" si="863"/>
        <v>141.33172853571432</v>
      </c>
      <c r="AI3457" s="28">
        <f t="shared" si="863"/>
        <v>0</v>
      </c>
      <c r="AJ3457" s="28">
        <f t="shared" si="863"/>
        <v>1.2235988250000001</v>
      </c>
      <c r="AK3457" s="28">
        <f t="shared" si="863"/>
        <v>0</v>
      </c>
      <c r="AL3457" s="28">
        <f t="shared" si="802"/>
        <v>52.630078499999975</v>
      </c>
      <c r="AM3457" s="28">
        <f t="shared" si="802"/>
        <v>192.98530203571408</v>
      </c>
      <c r="AQ3457" s="24">
        <f t="shared" si="812"/>
        <v>2062.3981584321427</v>
      </c>
      <c r="AS3457" s="47">
        <f t="shared" si="857"/>
        <v>305.55</v>
      </c>
      <c r="AU3457" s="20">
        <f t="shared" si="810"/>
        <v>2367.9481584321429</v>
      </c>
      <c r="AW3457" s="20">
        <f t="shared" si="797"/>
        <v>-137.17864272518364</v>
      </c>
    </row>
    <row r="3458" spans="1:49" x14ac:dyDescent="0.25">
      <c r="A3458" t="str">
        <f>VLOOKUP($B3458,'Cushing Balance'!$C$2:$E$500,3,TRUE)</f>
        <v>522018</v>
      </c>
      <c r="B3458" s="2">
        <v>43469</v>
      </c>
      <c r="C3458" s="32"/>
      <c r="D3458" s="36">
        <f t="shared" si="840"/>
        <v>391.22794511111118</v>
      </c>
      <c r="E3458" s="28">
        <f t="shared" si="841"/>
        <v>145.03560794444454</v>
      </c>
      <c r="F3458" s="28">
        <f t="shared" si="842"/>
        <v>445.32513961111096</v>
      </c>
      <c r="G3458" s="28"/>
      <c r="H3458" s="28">
        <f t="shared" ref="H3458:R3458" si="877">AVERAGE(H3452:H3457)</f>
        <v>101.42290933333334</v>
      </c>
      <c r="I3458" s="28">
        <f t="shared" si="877"/>
        <v>24.825274190476179</v>
      </c>
      <c r="J3458" s="28">
        <f t="shared" si="877"/>
        <v>322.53056909523798</v>
      </c>
      <c r="K3458" s="28">
        <f t="shared" si="877"/>
        <v>129.53754890476191</v>
      </c>
      <c r="L3458" s="28">
        <f t="shared" si="877"/>
        <v>30.122654857142845</v>
      </c>
      <c r="M3458" s="28">
        <f t="shared" ref="M3458:M3521" si="878">AVERAGE(M3445:M3457)</f>
        <v>239.83181480219767</v>
      </c>
      <c r="N3458" s="28">
        <f t="shared" si="877"/>
        <v>85.052794000000048</v>
      </c>
      <c r="O3458" s="28">
        <f t="shared" si="877"/>
        <v>31.141945047619036</v>
      </c>
      <c r="P3458" s="28">
        <f t="shared" si="877"/>
        <v>181.08394114285716</v>
      </c>
      <c r="Q3458" s="28">
        <f t="shared" si="833"/>
        <v>9.2223439999999997</v>
      </c>
      <c r="R3458" s="28">
        <f t="shared" si="877"/>
        <v>16.509027666666668</v>
      </c>
      <c r="S3458" s="28"/>
      <c r="T3458" s="243">
        <f t="shared" si="870"/>
        <v>-24.119540416666666</v>
      </c>
      <c r="V3458" s="24">
        <f t="shared" si="808"/>
        <v>2152.8695157069592</v>
      </c>
      <c r="X3458" s="5">
        <f t="shared" si="815"/>
        <v>77.899999999999991</v>
      </c>
      <c r="Z3458" s="20">
        <f t="shared" si="809"/>
        <v>2230.7695157069593</v>
      </c>
      <c r="AA3458" s="59">
        <f t="shared" ref="AA3458:AA3521" si="879">B3458</f>
        <v>43469</v>
      </c>
      <c r="AB3458" s="36">
        <f t="shared" si="863"/>
        <v>134.59170364285706</v>
      </c>
      <c r="AC3458" s="28">
        <f t="shared" si="863"/>
        <v>319.0726849285715</v>
      </c>
      <c r="AD3458" s="28">
        <f t="shared" si="863"/>
        <v>433.96870060714309</v>
      </c>
      <c r="AE3458" s="28">
        <f t="shared" si="863"/>
        <v>572.87413932142852</v>
      </c>
      <c r="AF3458" s="28">
        <f t="shared" si="863"/>
        <v>213.72022203571419</v>
      </c>
      <c r="AG3458" s="28">
        <f t="shared" si="863"/>
        <v>0</v>
      </c>
      <c r="AH3458" s="28">
        <f t="shared" si="863"/>
        <v>141.33172853571432</v>
      </c>
      <c r="AI3458" s="28">
        <f t="shared" si="863"/>
        <v>0</v>
      </c>
      <c r="AJ3458" s="28">
        <f t="shared" si="863"/>
        <v>1.2235988250000001</v>
      </c>
      <c r="AK3458" s="28">
        <f t="shared" si="863"/>
        <v>0</v>
      </c>
      <c r="AL3458" s="28">
        <f t="shared" si="802"/>
        <v>52.630078499999975</v>
      </c>
      <c r="AM3458" s="28">
        <f t="shared" si="802"/>
        <v>192.98530203571408</v>
      </c>
      <c r="AQ3458" s="24">
        <f t="shared" si="812"/>
        <v>2062.3981584321427</v>
      </c>
      <c r="AS3458" s="47">
        <f t="shared" si="857"/>
        <v>305.55</v>
      </c>
      <c r="AU3458" s="20">
        <f t="shared" si="810"/>
        <v>2367.9481584321429</v>
      </c>
      <c r="AW3458" s="20">
        <f t="shared" ref="AW3458:AW3521" si="880">Z3458-AU3458+AY3458</f>
        <v>-137.17864272518364</v>
      </c>
    </row>
    <row r="3459" spans="1:49" x14ac:dyDescent="0.25">
      <c r="A3459" t="str">
        <f>VLOOKUP($B3459,'Cushing Balance'!$C$2:$E$500,3,TRUE)</f>
        <v>12019</v>
      </c>
      <c r="B3459" s="2">
        <v>43470</v>
      </c>
      <c r="C3459" s="32"/>
      <c r="D3459" s="36">
        <f t="shared" si="840"/>
        <v>391.22794511111118</v>
      </c>
      <c r="E3459" s="28">
        <f t="shared" si="841"/>
        <v>145.03560794444454</v>
      </c>
      <c r="F3459" s="28">
        <f t="shared" si="842"/>
        <v>445.32513961111096</v>
      </c>
      <c r="G3459" s="28"/>
      <c r="H3459" s="28">
        <f t="shared" ref="H3459:R3459" si="881">AVERAGE(H3453:H3458)</f>
        <v>101.42290933333334</v>
      </c>
      <c r="I3459" s="28">
        <f t="shared" si="881"/>
        <v>24.825274190476179</v>
      </c>
      <c r="J3459" s="28">
        <f t="shared" si="881"/>
        <v>322.53056909523798</v>
      </c>
      <c r="K3459" s="28">
        <f t="shared" si="881"/>
        <v>129.53754890476191</v>
      </c>
      <c r="L3459" s="28">
        <f t="shared" si="881"/>
        <v>30.122654857142845</v>
      </c>
      <c r="M3459" s="28">
        <f t="shared" si="878"/>
        <v>239.83181480219767</v>
      </c>
      <c r="N3459" s="28">
        <f t="shared" si="881"/>
        <v>85.052794000000048</v>
      </c>
      <c r="O3459" s="28">
        <f t="shared" si="881"/>
        <v>31.141945047619036</v>
      </c>
      <c r="P3459" s="28">
        <f t="shared" si="881"/>
        <v>181.08394114285716</v>
      </c>
      <c r="Q3459" s="28">
        <f t="shared" si="833"/>
        <v>9.2223439999999997</v>
      </c>
      <c r="R3459" s="28">
        <f t="shared" si="881"/>
        <v>16.509027666666668</v>
      </c>
      <c r="S3459" s="28"/>
      <c r="T3459" s="243">
        <f t="shared" si="870"/>
        <v>-24.119540416666666</v>
      </c>
      <c r="V3459" s="24">
        <f t="shared" si="808"/>
        <v>2152.8695157069592</v>
      </c>
      <c r="X3459" s="5">
        <f t="shared" si="815"/>
        <v>77.899999999999991</v>
      </c>
      <c r="Z3459" s="20">
        <f t="shared" si="809"/>
        <v>2230.7695157069593</v>
      </c>
      <c r="AA3459" s="59">
        <f t="shared" si="879"/>
        <v>43470</v>
      </c>
      <c r="AB3459" s="36">
        <f t="shared" si="863"/>
        <v>134.59170364285706</v>
      </c>
      <c r="AC3459" s="28">
        <f t="shared" si="863"/>
        <v>319.0726849285715</v>
      </c>
      <c r="AD3459" s="28">
        <f t="shared" si="863"/>
        <v>433.96870060714309</v>
      </c>
      <c r="AE3459" s="28">
        <f t="shared" si="863"/>
        <v>572.87413932142852</v>
      </c>
      <c r="AF3459" s="28">
        <f t="shared" si="863"/>
        <v>213.72022203571419</v>
      </c>
      <c r="AG3459" s="28">
        <f t="shared" si="863"/>
        <v>0</v>
      </c>
      <c r="AH3459" s="28">
        <f t="shared" si="863"/>
        <v>141.33172853571432</v>
      </c>
      <c r="AI3459" s="28">
        <f t="shared" si="863"/>
        <v>0</v>
      </c>
      <c r="AJ3459" s="28">
        <f t="shared" si="863"/>
        <v>1.2235988250000001</v>
      </c>
      <c r="AK3459" s="28">
        <f t="shared" si="863"/>
        <v>0</v>
      </c>
      <c r="AL3459" s="28">
        <f t="shared" si="802"/>
        <v>52.630078499999975</v>
      </c>
      <c r="AM3459" s="28">
        <f t="shared" si="802"/>
        <v>192.98530203571408</v>
      </c>
      <c r="AQ3459" s="24">
        <f t="shared" si="812"/>
        <v>2062.3981584321427</v>
      </c>
      <c r="AS3459" s="47">
        <f t="shared" si="857"/>
        <v>305.55</v>
      </c>
      <c r="AU3459" s="20">
        <f t="shared" si="810"/>
        <v>2367.9481584321429</v>
      </c>
      <c r="AW3459" s="20">
        <f t="shared" si="880"/>
        <v>-137.17864272518364</v>
      </c>
    </row>
    <row r="3460" spans="1:49" x14ac:dyDescent="0.25">
      <c r="A3460" t="str">
        <f>VLOOKUP($B3460,'Cushing Balance'!$C$2:$E$500,3,TRUE)</f>
        <v>12019</v>
      </c>
      <c r="B3460" s="2">
        <v>43471</v>
      </c>
      <c r="C3460" s="32"/>
      <c r="D3460" s="36">
        <f t="shared" si="840"/>
        <v>391.22794511111118</v>
      </c>
      <c r="E3460" s="28">
        <f t="shared" si="841"/>
        <v>145.03560794444454</v>
      </c>
      <c r="F3460" s="28">
        <f t="shared" si="842"/>
        <v>445.32513961111096</v>
      </c>
      <c r="G3460" s="28"/>
      <c r="H3460" s="28">
        <f t="shared" ref="H3460:R3460" si="882">AVERAGE(H3454:H3459)</f>
        <v>101.42290933333334</v>
      </c>
      <c r="I3460" s="28">
        <f t="shared" si="882"/>
        <v>24.825274190476179</v>
      </c>
      <c r="J3460" s="28">
        <f t="shared" si="882"/>
        <v>322.53056909523798</v>
      </c>
      <c r="K3460" s="28">
        <f t="shared" si="882"/>
        <v>129.53754890476191</v>
      </c>
      <c r="L3460" s="28">
        <f t="shared" si="882"/>
        <v>30.122654857142845</v>
      </c>
      <c r="M3460" s="28">
        <f t="shared" si="878"/>
        <v>239.83181480219767</v>
      </c>
      <c r="N3460" s="28">
        <f t="shared" si="882"/>
        <v>85.052794000000048</v>
      </c>
      <c r="O3460" s="28">
        <f t="shared" si="882"/>
        <v>31.141945047619036</v>
      </c>
      <c r="P3460" s="28">
        <f t="shared" si="882"/>
        <v>181.08394114285716</v>
      </c>
      <c r="Q3460" s="28">
        <f t="shared" si="833"/>
        <v>9.2223439999999997</v>
      </c>
      <c r="R3460" s="28">
        <f t="shared" si="882"/>
        <v>16.509027666666668</v>
      </c>
      <c r="S3460" s="28"/>
      <c r="T3460" s="243">
        <f t="shared" si="870"/>
        <v>-24.119540416666666</v>
      </c>
      <c r="V3460" s="24">
        <f t="shared" si="808"/>
        <v>2152.8695157069592</v>
      </c>
      <c r="X3460" s="5">
        <f t="shared" si="815"/>
        <v>77.899999999999991</v>
      </c>
      <c r="Z3460" s="20">
        <f t="shared" si="809"/>
        <v>2230.7695157069593</v>
      </c>
      <c r="AA3460" s="59">
        <f t="shared" si="879"/>
        <v>43471</v>
      </c>
      <c r="AB3460" s="36">
        <f t="shared" si="863"/>
        <v>134.59170364285706</v>
      </c>
      <c r="AC3460" s="28">
        <f t="shared" si="863"/>
        <v>319.0726849285715</v>
      </c>
      <c r="AD3460" s="28">
        <f t="shared" si="863"/>
        <v>433.96870060714309</v>
      </c>
      <c r="AE3460" s="28">
        <f t="shared" si="863"/>
        <v>572.87413932142852</v>
      </c>
      <c r="AF3460" s="28">
        <f t="shared" si="863"/>
        <v>213.72022203571419</v>
      </c>
      <c r="AG3460" s="28">
        <f t="shared" si="863"/>
        <v>0</v>
      </c>
      <c r="AH3460" s="28">
        <f t="shared" si="863"/>
        <v>141.33172853571432</v>
      </c>
      <c r="AI3460" s="28">
        <f t="shared" si="863"/>
        <v>0</v>
      </c>
      <c r="AJ3460" s="28">
        <f t="shared" si="863"/>
        <v>1.2235988250000001</v>
      </c>
      <c r="AK3460" s="28">
        <f t="shared" si="863"/>
        <v>0</v>
      </c>
      <c r="AL3460" s="28">
        <f t="shared" si="802"/>
        <v>52.630078499999975</v>
      </c>
      <c r="AM3460" s="28">
        <f t="shared" si="802"/>
        <v>192.98530203571408</v>
      </c>
      <c r="AQ3460" s="24">
        <f t="shared" si="812"/>
        <v>2062.3981584321427</v>
      </c>
      <c r="AS3460" s="47">
        <f t="shared" si="857"/>
        <v>305.55</v>
      </c>
      <c r="AU3460" s="20">
        <f t="shared" si="810"/>
        <v>2367.9481584321429</v>
      </c>
      <c r="AW3460" s="20">
        <f t="shared" si="880"/>
        <v>-137.17864272518364</v>
      </c>
    </row>
    <row r="3461" spans="1:49" x14ac:dyDescent="0.25">
      <c r="A3461" t="str">
        <f>VLOOKUP($B3461,'Cushing Balance'!$C$2:$E$500,3,TRUE)</f>
        <v>12019</v>
      </c>
      <c r="B3461" s="2">
        <v>43472</v>
      </c>
      <c r="C3461" s="32"/>
      <c r="D3461" s="36">
        <f t="shared" si="840"/>
        <v>391.22794511111118</v>
      </c>
      <c r="E3461" s="28">
        <f t="shared" si="841"/>
        <v>145.03560794444454</v>
      </c>
      <c r="F3461" s="28">
        <f t="shared" si="842"/>
        <v>445.32513961111096</v>
      </c>
      <c r="G3461" s="28"/>
      <c r="H3461" s="28">
        <f t="shared" ref="H3461:R3461" si="883">AVERAGE(H3455:H3460)</f>
        <v>101.42290933333334</v>
      </c>
      <c r="I3461" s="28">
        <f t="shared" si="883"/>
        <v>24.825274190476179</v>
      </c>
      <c r="J3461" s="28">
        <f t="shared" si="883"/>
        <v>322.53056909523798</v>
      </c>
      <c r="K3461" s="28">
        <f t="shared" si="883"/>
        <v>129.53754890476191</v>
      </c>
      <c r="L3461" s="28">
        <f t="shared" si="883"/>
        <v>30.122654857142845</v>
      </c>
      <c r="M3461" s="28">
        <f t="shared" si="878"/>
        <v>239.83181480219767</v>
      </c>
      <c r="N3461" s="28">
        <f t="shared" si="883"/>
        <v>85.052794000000048</v>
      </c>
      <c r="O3461" s="28">
        <f t="shared" si="883"/>
        <v>31.141945047619036</v>
      </c>
      <c r="P3461" s="28">
        <f t="shared" si="883"/>
        <v>181.08394114285716</v>
      </c>
      <c r="Q3461" s="28">
        <f t="shared" si="833"/>
        <v>9.2223439999999997</v>
      </c>
      <c r="R3461" s="28">
        <f t="shared" si="883"/>
        <v>16.509027666666668</v>
      </c>
      <c r="S3461" s="28"/>
      <c r="T3461" s="243">
        <f t="shared" si="870"/>
        <v>-24.119540416666666</v>
      </c>
      <c r="V3461" s="24">
        <f t="shared" si="808"/>
        <v>2152.8695157069592</v>
      </c>
      <c r="X3461" s="5">
        <f t="shared" si="815"/>
        <v>77.899999999999991</v>
      </c>
      <c r="Z3461" s="20">
        <f t="shared" si="809"/>
        <v>2230.7695157069593</v>
      </c>
      <c r="AA3461" s="59">
        <f t="shared" si="879"/>
        <v>43472</v>
      </c>
      <c r="AB3461" s="36">
        <f t="shared" ref="AB3461:AK3476" si="884">AVERAGE(AB3454:AB3460)</f>
        <v>134.59170364285706</v>
      </c>
      <c r="AC3461" s="28">
        <f t="shared" si="884"/>
        <v>319.0726849285715</v>
      </c>
      <c r="AD3461" s="28">
        <f t="shared" si="884"/>
        <v>433.96870060714309</v>
      </c>
      <c r="AE3461" s="28">
        <f t="shared" si="884"/>
        <v>572.87413932142852</v>
      </c>
      <c r="AF3461" s="28">
        <f t="shared" si="884"/>
        <v>213.72022203571419</v>
      </c>
      <c r="AG3461" s="28">
        <f t="shared" si="884"/>
        <v>0</v>
      </c>
      <c r="AH3461" s="28">
        <f t="shared" si="884"/>
        <v>141.33172853571432</v>
      </c>
      <c r="AI3461" s="28">
        <f t="shared" si="884"/>
        <v>0</v>
      </c>
      <c r="AJ3461" s="28">
        <f t="shared" si="884"/>
        <v>1.2235988250000001</v>
      </c>
      <c r="AK3461" s="28">
        <f t="shared" si="884"/>
        <v>0</v>
      </c>
      <c r="AL3461" s="28">
        <f t="shared" ref="AL3461:AM3524" si="885">AVERAGE(AL3454:AL3460)</f>
        <v>52.630078499999975</v>
      </c>
      <c r="AM3461" s="28">
        <f t="shared" si="885"/>
        <v>192.98530203571408</v>
      </c>
      <c r="AQ3461" s="24">
        <f t="shared" si="812"/>
        <v>2062.3981584321427</v>
      </c>
      <c r="AS3461" s="47">
        <f t="shared" si="857"/>
        <v>305.55</v>
      </c>
      <c r="AU3461" s="20">
        <f t="shared" si="810"/>
        <v>2367.9481584321429</v>
      </c>
      <c r="AW3461" s="20">
        <f t="shared" si="880"/>
        <v>-137.17864272518364</v>
      </c>
    </row>
    <row r="3462" spans="1:49" x14ac:dyDescent="0.25">
      <c r="A3462" t="str">
        <f>VLOOKUP($B3462,'Cushing Balance'!$C$2:$E$500,3,TRUE)</f>
        <v>12019</v>
      </c>
      <c r="B3462" s="2">
        <v>43473</v>
      </c>
      <c r="C3462" s="32"/>
      <c r="D3462" s="36">
        <f t="shared" si="840"/>
        <v>391.22794511111118</v>
      </c>
      <c r="E3462" s="28">
        <f t="shared" si="841"/>
        <v>145.03560794444454</v>
      </c>
      <c r="F3462" s="28">
        <f t="shared" si="842"/>
        <v>445.32513961111096</v>
      </c>
      <c r="G3462" s="28"/>
      <c r="H3462" s="28">
        <f t="shared" ref="H3462:R3462" si="886">AVERAGE(H3456:H3461)</f>
        <v>101.42290933333334</v>
      </c>
      <c r="I3462" s="28">
        <f t="shared" si="886"/>
        <v>24.825274190476179</v>
      </c>
      <c r="J3462" s="28">
        <f t="shared" si="886"/>
        <v>322.53056909523798</v>
      </c>
      <c r="K3462" s="28">
        <f t="shared" si="886"/>
        <v>129.53754890476191</v>
      </c>
      <c r="L3462" s="28">
        <f t="shared" si="886"/>
        <v>30.122654857142845</v>
      </c>
      <c r="M3462" s="28">
        <f t="shared" si="878"/>
        <v>239.83181480219767</v>
      </c>
      <c r="N3462" s="28">
        <f t="shared" si="886"/>
        <v>85.052794000000048</v>
      </c>
      <c r="O3462" s="28">
        <f t="shared" si="886"/>
        <v>31.141945047619036</v>
      </c>
      <c r="P3462" s="28">
        <f t="shared" si="886"/>
        <v>181.08394114285716</v>
      </c>
      <c r="Q3462" s="28">
        <f t="shared" si="833"/>
        <v>9.2223439999999997</v>
      </c>
      <c r="R3462" s="28">
        <f t="shared" si="886"/>
        <v>16.509027666666668</v>
      </c>
      <c r="S3462" s="28"/>
      <c r="T3462" s="243">
        <f t="shared" si="870"/>
        <v>-24.119540416666666</v>
      </c>
      <c r="V3462" s="24">
        <f t="shared" si="808"/>
        <v>2152.8695157069592</v>
      </c>
      <c r="X3462" s="5">
        <f t="shared" si="815"/>
        <v>77.899999999999991</v>
      </c>
      <c r="Z3462" s="20">
        <f t="shared" si="809"/>
        <v>2230.7695157069593</v>
      </c>
      <c r="AA3462" s="59">
        <f t="shared" si="879"/>
        <v>43473</v>
      </c>
      <c r="AB3462" s="36">
        <f t="shared" si="884"/>
        <v>134.59170364285706</v>
      </c>
      <c r="AC3462" s="28">
        <f t="shared" si="884"/>
        <v>319.0726849285715</v>
      </c>
      <c r="AD3462" s="28">
        <f t="shared" si="884"/>
        <v>433.96870060714309</v>
      </c>
      <c r="AE3462" s="28">
        <f t="shared" si="884"/>
        <v>572.87413932142852</v>
      </c>
      <c r="AF3462" s="28">
        <f t="shared" si="884"/>
        <v>213.72022203571419</v>
      </c>
      <c r="AG3462" s="28">
        <f t="shared" si="884"/>
        <v>0</v>
      </c>
      <c r="AH3462" s="28">
        <f t="shared" si="884"/>
        <v>141.33172853571432</v>
      </c>
      <c r="AI3462" s="28">
        <f t="shared" si="884"/>
        <v>0</v>
      </c>
      <c r="AJ3462" s="28">
        <f t="shared" si="884"/>
        <v>1.2235988250000001</v>
      </c>
      <c r="AK3462" s="28">
        <f t="shared" si="884"/>
        <v>0</v>
      </c>
      <c r="AL3462" s="28">
        <f t="shared" si="885"/>
        <v>52.630078499999975</v>
      </c>
      <c r="AM3462" s="28">
        <f t="shared" si="885"/>
        <v>192.98530203571408</v>
      </c>
      <c r="AQ3462" s="24">
        <f t="shared" si="812"/>
        <v>2062.3981584321427</v>
      </c>
      <c r="AS3462" s="47">
        <f t="shared" si="857"/>
        <v>305.55</v>
      </c>
      <c r="AU3462" s="20">
        <f t="shared" si="810"/>
        <v>2367.9481584321429</v>
      </c>
      <c r="AW3462" s="20">
        <f t="shared" si="880"/>
        <v>-137.17864272518364</v>
      </c>
    </row>
    <row r="3463" spans="1:49" x14ac:dyDescent="0.25">
      <c r="A3463" t="str">
        <f>VLOOKUP($B3463,'Cushing Balance'!$C$2:$E$500,3,TRUE)</f>
        <v>12019</v>
      </c>
      <c r="B3463" s="2">
        <v>43474</v>
      </c>
      <c r="C3463" s="32"/>
      <c r="D3463" s="36">
        <f t="shared" si="840"/>
        <v>391.22794511111118</v>
      </c>
      <c r="E3463" s="28">
        <f t="shared" si="841"/>
        <v>145.03560794444454</v>
      </c>
      <c r="F3463" s="28">
        <f t="shared" si="842"/>
        <v>445.32513961111096</v>
      </c>
      <c r="G3463" s="28"/>
      <c r="H3463" s="28">
        <f t="shared" ref="H3463:R3463" si="887">AVERAGE(H3457:H3462)</f>
        <v>101.42290933333334</v>
      </c>
      <c r="I3463" s="28">
        <f t="shared" si="887"/>
        <v>24.825274190476179</v>
      </c>
      <c r="J3463" s="28">
        <f t="shared" si="887"/>
        <v>322.53056909523798</v>
      </c>
      <c r="K3463" s="28">
        <f t="shared" si="887"/>
        <v>129.53754890476191</v>
      </c>
      <c r="L3463" s="28">
        <f t="shared" si="887"/>
        <v>30.122654857142845</v>
      </c>
      <c r="M3463" s="28">
        <f t="shared" si="878"/>
        <v>239.83181480219767</v>
      </c>
      <c r="N3463" s="28">
        <f t="shared" si="887"/>
        <v>85.052794000000048</v>
      </c>
      <c r="O3463" s="28">
        <f t="shared" si="887"/>
        <v>31.141945047619036</v>
      </c>
      <c r="P3463" s="28">
        <f t="shared" si="887"/>
        <v>181.08394114285716</v>
      </c>
      <c r="Q3463" s="28">
        <f t="shared" si="833"/>
        <v>9.2223439999999997</v>
      </c>
      <c r="R3463" s="28">
        <f t="shared" si="887"/>
        <v>16.509027666666668</v>
      </c>
      <c r="S3463" s="28"/>
      <c r="T3463" s="243">
        <f t="shared" si="870"/>
        <v>-24.119540416666666</v>
      </c>
      <c r="V3463" s="24">
        <f t="shared" si="808"/>
        <v>2152.8695157069592</v>
      </c>
      <c r="X3463" s="5">
        <f t="shared" si="815"/>
        <v>77.899999999999991</v>
      </c>
      <c r="Z3463" s="20">
        <f t="shared" si="809"/>
        <v>2230.7695157069593</v>
      </c>
      <c r="AA3463" s="59">
        <f t="shared" si="879"/>
        <v>43474</v>
      </c>
      <c r="AB3463" s="36">
        <f t="shared" si="884"/>
        <v>134.59170364285706</v>
      </c>
      <c r="AC3463" s="28">
        <f t="shared" si="884"/>
        <v>319.0726849285715</v>
      </c>
      <c r="AD3463" s="28">
        <f t="shared" si="884"/>
        <v>433.96870060714309</v>
      </c>
      <c r="AE3463" s="28">
        <f t="shared" si="884"/>
        <v>572.87413932142852</v>
      </c>
      <c r="AF3463" s="28">
        <f t="shared" si="884"/>
        <v>213.72022203571419</v>
      </c>
      <c r="AG3463" s="28">
        <f t="shared" si="884"/>
        <v>0</v>
      </c>
      <c r="AH3463" s="28">
        <f t="shared" si="884"/>
        <v>141.33172853571432</v>
      </c>
      <c r="AI3463" s="28">
        <f t="shared" si="884"/>
        <v>0</v>
      </c>
      <c r="AJ3463" s="28">
        <f t="shared" si="884"/>
        <v>1.2235988250000001</v>
      </c>
      <c r="AK3463" s="28">
        <f t="shared" si="884"/>
        <v>0</v>
      </c>
      <c r="AL3463" s="28">
        <f t="shared" si="885"/>
        <v>52.630078499999975</v>
      </c>
      <c r="AM3463" s="28">
        <f t="shared" si="885"/>
        <v>192.98530203571408</v>
      </c>
      <c r="AQ3463" s="24">
        <f t="shared" si="812"/>
        <v>2062.3981584321427</v>
      </c>
      <c r="AS3463" s="47">
        <f t="shared" si="857"/>
        <v>305.55</v>
      </c>
      <c r="AU3463" s="20">
        <f t="shared" si="810"/>
        <v>2367.9481584321429</v>
      </c>
      <c r="AW3463" s="20">
        <f t="shared" si="880"/>
        <v>-137.17864272518364</v>
      </c>
    </row>
    <row r="3464" spans="1:49" x14ac:dyDescent="0.25">
      <c r="A3464" t="str">
        <f>VLOOKUP($B3464,'Cushing Balance'!$C$2:$E$500,3,TRUE)</f>
        <v>12019</v>
      </c>
      <c r="B3464" s="2">
        <v>43475</v>
      </c>
      <c r="C3464" s="32"/>
      <c r="D3464" s="36">
        <f t="shared" si="840"/>
        <v>391.22794511111118</v>
      </c>
      <c r="E3464" s="28">
        <f t="shared" si="841"/>
        <v>145.03560794444454</v>
      </c>
      <c r="F3464" s="28">
        <f t="shared" si="842"/>
        <v>445.32513961111096</v>
      </c>
      <c r="G3464" s="28"/>
      <c r="H3464" s="28">
        <f t="shared" ref="H3464:R3464" si="888">AVERAGE(H3458:H3463)</f>
        <v>101.42290933333334</v>
      </c>
      <c r="I3464" s="28">
        <f t="shared" si="888"/>
        <v>24.825274190476179</v>
      </c>
      <c r="J3464" s="28">
        <f t="shared" si="888"/>
        <v>322.53056909523798</v>
      </c>
      <c r="K3464" s="28">
        <f t="shared" si="888"/>
        <v>129.53754890476191</v>
      </c>
      <c r="L3464" s="28">
        <f t="shared" si="888"/>
        <v>30.122654857142845</v>
      </c>
      <c r="M3464" s="28">
        <f t="shared" si="878"/>
        <v>239.83181480219767</v>
      </c>
      <c r="N3464" s="28">
        <f t="shared" si="888"/>
        <v>85.052794000000048</v>
      </c>
      <c r="O3464" s="28">
        <f t="shared" si="888"/>
        <v>31.141945047619036</v>
      </c>
      <c r="P3464" s="28">
        <f t="shared" si="888"/>
        <v>181.08394114285716</v>
      </c>
      <c r="Q3464" s="28">
        <f t="shared" si="833"/>
        <v>9.2223439999999997</v>
      </c>
      <c r="R3464" s="28">
        <f t="shared" si="888"/>
        <v>16.509027666666668</v>
      </c>
      <c r="S3464" s="28"/>
      <c r="T3464" s="243">
        <f t="shared" si="870"/>
        <v>-24.119540416666666</v>
      </c>
      <c r="V3464" s="24">
        <f t="shared" si="808"/>
        <v>2152.8695157069592</v>
      </c>
      <c r="X3464" s="5">
        <f t="shared" si="815"/>
        <v>77.899999999999991</v>
      </c>
      <c r="Z3464" s="20">
        <f t="shared" si="809"/>
        <v>2230.7695157069593</v>
      </c>
      <c r="AA3464" s="59">
        <f t="shared" si="879"/>
        <v>43475</v>
      </c>
      <c r="AB3464" s="36">
        <f t="shared" si="884"/>
        <v>134.59170364285706</v>
      </c>
      <c r="AC3464" s="28">
        <f t="shared" si="884"/>
        <v>319.0726849285715</v>
      </c>
      <c r="AD3464" s="28">
        <f t="shared" si="884"/>
        <v>433.96870060714309</v>
      </c>
      <c r="AE3464" s="28">
        <f t="shared" si="884"/>
        <v>572.87413932142852</v>
      </c>
      <c r="AF3464" s="28">
        <f t="shared" si="884"/>
        <v>213.72022203571419</v>
      </c>
      <c r="AG3464" s="28">
        <f t="shared" si="884"/>
        <v>0</v>
      </c>
      <c r="AH3464" s="28">
        <f t="shared" si="884"/>
        <v>141.33172853571432</v>
      </c>
      <c r="AI3464" s="28">
        <f t="shared" si="884"/>
        <v>0</v>
      </c>
      <c r="AJ3464" s="28">
        <f t="shared" si="884"/>
        <v>1.2235988250000001</v>
      </c>
      <c r="AK3464" s="28">
        <f t="shared" si="884"/>
        <v>0</v>
      </c>
      <c r="AL3464" s="28">
        <f t="shared" si="885"/>
        <v>52.630078499999975</v>
      </c>
      <c r="AM3464" s="28">
        <f t="shared" si="885"/>
        <v>192.98530203571408</v>
      </c>
      <c r="AQ3464" s="24">
        <f t="shared" si="812"/>
        <v>2062.3981584321427</v>
      </c>
      <c r="AS3464" s="47">
        <f t="shared" si="857"/>
        <v>305.55</v>
      </c>
      <c r="AU3464" s="20">
        <f t="shared" si="810"/>
        <v>2367.9481584321429</v>
      </c>
      <c r="AW3464" s="20">
        <f t="shared" si="880"/>
        <v>-137.17864272518364</v>
      </c>
    </row>
    <row r="3465" spans="1:49" x14ac:dyDescent="0.25">
      <c r="A3465" t="str">
        <f>VLOOKUP($B3465,'Cushing Balance'!$C$2:$E$500,3,TRUE)</f>
        <v>12019</v>
      </c>
      <c r="B3465" s="2">
        <v>43476</v>
      </c>
      <c r="C3465" s="32"/>
      <c r="D3465" s="36">
        <f t="shared" si="840"/>
        <v>391.22794511111118</v>
      </c>
      <c r="E3465" s="28">
        <f t="shared" si="841"/>
        <v>145.03560794444454</v>
      </c>
      <c r="F3465" s="28">
        <f t="shared" si="842"/>
        <v>445.32513961111096</v>
      </c>
      <c r="G3465" s="28"/>
      <c r="H3465" s="28">
        <f t="shared" ref="H3465:R3465" si="889">AVERAGE(H3459:H3464)</f>
        <v>101.42290933333334</v>
      </c>
      <c r="I3465" s="28">
        <f t="shared" si="889"/>
        <v>24.825274190476179</v>
      </c>
      <c r="J3465" s="28">
        <f t="shared" si="889"/>
        <v>322.53056909523798</v>
      </c>
      <c r="K3465" s="28">
        <f t="shared" si="889"/>
        <v>129.53754890476191</v>
      </c>
      <c r="L3465" s="28">
        <f t="shared" si="889"/>
        <v>30.122654857142845</v>
      </c>
      <c r="M3465" s="28">
        <f t="shared" si="878"/>
        <v>239.83181480219767</v>
      </c>
      <c r="N3465" s="28">
        <f t="shared" si="889"/>
        <v>85.052794000000048</v>
      </c>
      <c r="O3465" s="28">
        <f t="shared" si="889"/>
        <v>31.141945047619036</v>
      </c>
      <c r="P3465" s="28">
        <f t="shared" si="889"/>
        <v>181.08394114285716</v>
      </c>
      <c r="Q3465" s="28">
        <f t="shared" si="833"/>
        <v>9.2223439999999997</v>
      </c>
      <c r="R3465" s="28">
        <f t="shared" si="889"/>
        <v>16.509027666666668</v>
      </c>
      <c r="S3465" s="28"/>
      <c r="T3465" s="243">
        <f t="shared" si="870"/>
        <v>-24.119540416666666</v>
      </c>
      <c r="V3465" s="24">
        <f t="shared" si="808"/>
        <v>2152.8695157069592</v>
      </c>
      <c r="X3465" s="5">
        <f t="shared" si="815"/>
        <v>77.899999999999991</v>
      </c>
      <c r="Z3465" s="20">
        <f t="shared" si="809"/>
        <v>2230.7695157069593</v>
      </c>
      <c r="AA3465" s="59">
        <f t="shared" si="879"/>
        <v>43476</v>
      </c>
      <c r="AB3465" s="36">
        <f t="shared" si="884"/>
        <v>134.59170364285706</v>
      </c>
      <c r="AC3465" s="28">
        <f t="shared" si="884"/>
        <v>319.0726849285715</v>
      </c>
      <c r="AD3465" s="28">
        <f t="shared" si="884"/>
        <v>433.96870060714309</v>
      </c>
      <c r="AE3465" s="28">
        <f t="shared" si="884"/>
        <v>572.87413932142852</v>
      </c>
      <c r="AF3465" s="28">
        <f t="shared" si="884"/>
        <v>213.72022203571419</v>
      </c>
      <c r="AG3465" s="28">
        <f t="shared" si="884"/>
        <v>0</v>
      </c>
      <c r="AH3465" s="28">
        <f t="shared" si="884"/>
        <v>141.33172853571432</v>
      </c>
      <c r="AI3465" s="28">
        <f t="shared" si="884"/>
        <v>0</v>
      </c>
      <c r="AJ3465" s="28">
        <f t="shared" si="884"/>
        <v>1.2235988250000001</v>
      </c>
      <c r="AK3465" s="28">
        <f t="shared" si="884"/>
        <v>0</v>
      </c>
      <c r="AL3465" s="28">
        <f t="shared" si="885"/>
        <v>52.630078499999975</v>
      </c>
      <c r="AM3465" s="28">
        <f t="shared" si="885"/>
        <v>192.98530203571408</v>
      </c>
      <c r="AQ3465" s="24">
        <f t="shared" si="812"/>
        <v>2062.3981584321427</v>
      </c>
      <c r="AS3465" s="47">
        <f t="shared" si="857"/>
        <v>305.55</v>
      </c>
      <c r="AU3465" s="20">
        <f t="shared" si="810"/>
        <v>2367.9481584321429</v>
      </c>
      <c r="AW3465" s="20">
        <f t="shared" si="880"/>
        <v>-137.17864272518364</v>
      </c>
    </row>
    <row r="3466" spans="1:49" x14ac:dyDescent="0.25">
      <c r="A3466" t="str">
        <f>VLOOKUP($B3466,'Cushing Balance'!$C$2:$E$500,3,TRUE)</f>
        <v>12019</v>
      </c>
      <c r="B3466" s="2">
        <v>43477</v>
      </c>
      <c r="C3466" s="32"/>
      <c r="D3466" s="36">
        <f t="shared" si="840"/>
        <v>391.22794511111118</v>
      </c>
      <c r="E3466" s="28">
        <f t="shared" si="841"/>
        <v>145.03560794444454</v>
      </c>
      <c r="F3466" s="28">
        <f t="shared" si="842"/>
        <v>445.32513961111096</v>
      </c>
      <c r="G3466" s="28"/>
      <c r="H3466" s="28">
        <f t="shared" ref="H3466:R3466" si="890">AVERAGE(H3460:H3465)</f>
        <v>101.42290933333334</v>
      </c>
      <c r="I3466" s="28">
        <f t="shared" si="890"/>
        <v>24.825274190476179</v>
      </c>
      <c r="J3466" s="28">
        <f t="shared" si="890"/>
        <v>322.53056909523798</v>
      </c>
      <c r="K3466" s="28">
        <f t="shared" si="890"/>
        <v>129.53754890476191</v>
      </c>
      <c r="L3466" s="28">
        <f t="shared" si="890"/>
        <v>30.122654857142845</v>
      </c>
      <c r="M3466" s="28">
        <f t="shared" si="878"/>
        <v>239.83181480219767</v>
      </c>
      <c r="N3466" s="28">
        <f t="shared" si="890"/>
        <v>85.052794000000048</v>
      </c>
      <c r="O3466" s="28">
        <f t="shared" si="890"/>
        <v>31.141945047619036</v>
      </c>
      <c r="P3466" s="28">
        <f t="shared" si="890"/>
        <v>181.08394114285716</v>
      </c>
      <c r="Q3466" s="28">
        <f t="shared" si="833"/>
        <v>9.2223439999999997</v>
      </c>
      <c r="R3466" s="28">
        <f t="shared" si="890"/>
        <v>16.509027666666668</v>
      </c>
      <c r="S3466" s="28"/>
      <c r="T3466" s="243">
        <f t="shared" si="870"/>
        <v>-24.119540416666666</v>
      </c>
      <c r="V3466" s="24">
        <f t="shared" ref="V3466:V3529" si="891">SUM(D3466:R3466)</f>
        <v>2152.8695157069592</v>
      </c>
      <c r="X3466" s="5">
        <f t="shared" si="815"/>
        <v>77.899999999999991</v>
      </c>
      <c r="Z3466" s="20">
        <f t="shared" ref="Z3466:Z3529" si="892">X3466+V3466</f>
        <v>2230.7695157069593</v>
      </c>
      <c r="AA3466" s="59">
        <f t="shared" si="879"/>
        <v>43477</v>
      </c>
      <c r="AB3466" s="36">
        <f t="shared" si="884"/>
        <v>134.59170364285706</v>
      </c>
      <c r="AC3466" s="28">
        <f t="shared" si="884"/>
        <v>319.0726849285715</v>
      </c>
      <c r="AD3466" s="28">
        <f t="shared" si="884"/>
        <v>433.96870060714309</v>
      </c>
      <c r="AE3466" s="28">
        <f t="shared" si="884"/>
        <v>572.87413932142852</v>
      </c>
      <c r="AF3466" s="28">
        <f t="shared" si="884"/>
        <v>213.72022203571419</v>
      </c>
      <c r="AG3466" s="28">
        <f t="shared" si="884"/>
        <v>0</v>
      </c>
      <c r="AH3466" s="28">
        <f t="shared" si="884"/>
        <v>141.33172853571432</v>
      </c>
      <c r="AI3466" s="28">
        <f t="shared" si="884"/>
        <v>0</v>
      </c>
      <c r="AJ3466" s="28">
        <f t="shared" si="884"/>
        <v>1.2235988250000001</v>
      </c>
      <c r="AK3466" s="28">
        <f t="shared" si="884"/>
        <v>0</v>
      </c>
      <c r="AL3466" s="28">
        <f t="shared" si="885"/>
        <v>52.630078499999975</v>
      </c>
      <c r="AM3466" s="28">
        <f t="shared" si="885"/>
        <v>192.98530203571408</v>
      </c>
      <c r="AQ3466" s="24">
        <f t="shared" si="812"/>
        <v>2062.3981584321427</v>
      </c>
      <c r="AS3466" s="47">
        <f t="shared" si="857"/>
        <v>305.55</v>
      </c>
      <c r="AU3466" s="20">
        <f t="shared" ref="AU3466:AU3529" si="893">AS3466+AQ3466</f>
        <v>2367.9481584321429</v>
      </c>
      <c r="AW3466" s="20">
        <f t="shared" si="880"/>
        <v>-137.17864272518364</v>
      </c>
    </row>
    <row r="3467" spans="1:49" x14ac:dyDescent="0.25">
      <c r="A3467" t="str">
        <f>VLOOKUP($B3467,'Cushing Balance'!$C$2:$E$500,3,TRUE)</f>
        <v>12019</v>
      </c>
      <c r="B3467" s="2">
        <v>43478</v>
      </c>
      <c r="C3467" s="32"/>
      <c r="D3467" s="36">
        <f t="shared" si="840"/>
        <v>391.22794511111118</v>
      </c>
      <c r="E3467" s="28">
        <f t="shared" si="841"/>
        <v>145.03560794444454</v>
      </c>
      <c r="F3467" s="28">
        <f t="shared" si="842"/>
        <v>445.32513961111096</v>
      </c>
      <c r="G3467" s="28"/>
      <c r="H3467" s="28">
        <f t="shared" ref="H3467:R3467" si="894">AVERAGE(H3461:H3466)</f>
        <v>101.42290933333334</v>
      </c>
      <c r="I3467" s="28">
        <f t="shared" si="894"/>
        <v>24.825274190476179</v>
      </c>
      <c r="J3467" s="28">
        <f t="shared" si="894"/>
        <v>322.53056909523798</v>
      </c>
      <c r="K3467" s="28">
        <f t="shared" si="894"/>
        <v>129.53754890476191</v>
      </c>
      <c r="L3467" s="28">
        <f t="shared" si="894"/>
        <v>30.122654857142845</v>
      </c>
      <c r="M3467" s="28">
        <f t="shared" si="878"/>
        <v>239.83181480219767</v>
      </c>
      <c r="N3467" s="28">
        <f t="shared" si="894"/>
        <v>85.052794000000048</v>
      </c>
      <c r="O3467" s="28">
        <f t="shared" si="894"/>
        <v>31.141945047619036</v>
      </c>
      <c r="P3467" s="28">
        <f t="shared" si="894"/>
        <v>181.08394114285716</v>
      </c>
      <c r="Q3467" s="28">
        <f t="shared" si="833"/>
        <v>9.2223439999999997</v>
      </c>
      <c r="R3467" s="28">
        <f t="shared" si="894"/>
        <v>16.509027666666668</v>
      </c>
      <c r="S3467" s="28"/>
      <c r="T3467" s="243">
        <f t="shared" si="870"/>
        <v>-24.119540416666666</v>
      </c>
      <c r="V3467" s="24">
        <f t="shared" si="891"/>
        <v>2152.8695157069592</v>
      </c>
      <c r="X3467" s="5">
        <f t="shared" si="815"/>
        <v>77.899999999999991</v>
      </c>
      <c r="Z3467" s="20">
        <f t="shared" si="892"/>
        <v>2230.7695157069593</v>
      </c>
      <c r="AA3467" s="59">
        <f t="shared" si="879"/>
        <v>43478</v>
      </c>
      <c r="AB3467" s="36">
        <f t="shared" si="884"/>
        <v>134.59170364285706</v>
      </c>
      <c r="AC3467" s="28">
        <f t="shared" si="884"/>
        <v>319.0726849285715</v>
      </c>
      <c r="AD3467" s="28">
        <f t="shared" si="884"/>
        <v>433.96870060714309</v>
      </c>
      <c r="AE3467" s="28">
        <f t="shared" si="884"/>
        <v>572.87413932142852</v>
      </c>
      <c r="AF3467" s="28">
        <f t="shared" si="884"/>
        <v>213.72022203571419</v>
      </c>
      <c r="AG3467" s="28">
        <f t="shared" si="884"/>
        <v>0</v>
      </c>
      <c r="AH3467" s="28">
        <f t="shared" si="884"/>
        <v>141.33172853571432</v>
      </c>
      <c r="AI3467" s="28">
        <f t="shared" si="884"/>
        <v>0</v>
      </c>
      <c r="AJ3467" s="28">
        <f t="shared" si="884"/>
        <v>1.2235988250000001</v>
      </c>
      <c r="AK3467" s="28">
        <f t="shared" si="884"/>
        <v>0</v>
      </c>
      <c r="AL3467" s="28">
        <f t="shared" si="885"/>
        <v>52.630078499999975</v>
      </c>
      <c r="AM3467" s="28">
        <f t="shared" si="885"/>
        <v>192.98530203571408</v>
      </c>
      <c r="AQ3467" s="24">
        <f t="shared" ref="AQ3467:AQ3530" si="895">SUM(AB3467:AO3467)</f>
        <v>2062.3981584321427</v>
      </c>
      <c r="AS3467" s="47">
        <f t="shared" si="857"/>
        <v>305.55</v>
      </c>
      <c r="AU3467" s="20">
        <f t="shared" si="893"/>
        <v>2367.9481584321429</v>
      </c>
      <c r="AW3467" s="20">
        <f t="shared" si="880"/>
        <v>-137.17864272518364</v>
      </c>
    </row>
    <row r="3468" spans="1:49" x14ac:dyDescent="0.25">
      <c r="A3468" t="str">
        <f>VLOOKUP($B3468,'Cushing Balance'!$C$2:$E$500,3,TRUE)</f>
        <v>12019</v>
      </c>
      <c r="B3468" s="2">
        <v>43479</v>
      </c>
      <c r="C3468" s="32"/>
      <c r="D3468" s="36">
        <f t="shared" si="840"/>
        <v>391.22794511111118</v>
      </c>
      <c r="E3468" s="28">
        <f t="shared" si="841"/>
        <v>145.03560794444454</v>
      </c>
      <c r="F3468" s="28">
        <f t="shared" si="842"/>
        <v>445.32513961111096</v>
      </c>
      <c r="G3468" s="28"/>
      <c r="H3468" s="28">
        <f t="shared" ref="H3468:R3468" si="896">AVERAGE(H3462:H3467)</f>
        <v>101.42290933333334</v>
      </c>
      <c r="I3468" s="28">
        <f t="shared" si="896"/>
        <v>24.825274190476179</v>
      </c>
      <c r="J3468" s="28">
        <f t="shared" si="896"/>
        <v>322.53056909523798</v>
      </c>
      <c r="K3468" s="28">
        <f t="shared" si="896"/>
        <v>129.53754890476191</v>
      </c>
      <c r="L3468" s="28">
        <f t="shared" si="896"/>
        <v>30.122654857142845</v>
      </c>
      <c r="M3468" s="28">
        <f t="shared" si="878"/>
        <v>239.83181480219767</v>
      </c>
      <c r="N3468" s="28">
        <f t="shared" si="896"/>
        <v>85.052794000000048</v>
      </c>
      <c r="O3468" s="28">
        <f t="shared" si="896"/>
        <v>31.141945047619036</v>
      </c>
      <c r="P3468" s="28">
        <f t="shared" si="896"/>
        <v>181.08394114285716</v>
      </c>
      <c r="Q3468" s="28">
        <f t="shared" si="833"/>
        <v>9.2223439999999997</v>
      </c>
      <c r="R3468" s="28">
        <f t="shared" si="896"/>
        <v>16.509027666666668</v>
      </c>
      <c r="S3468" s="28"/>
      <c r="T3468" s="243">
        <f t="shared" si="870"/>
        <v>-24.119540416666666</v>
      </c>
      <c r="V3468" s="24">
        <f t="shared" si="891"/>
        <v>2152.8695157069592</v>
      </c>
      <c r="X3468" s="5">
        <f t="shared" si="815"/>
        <v>77.899999999999991</v>
      </c>
      <c r="Z3468" s="20">
        <f t="shared" si="892"/>
        <v>2230.7695157069593</v>
      </c>
      <c r="AA3468" s="59">
        <f t="shared" si="879"/>
        <v>43479</v>
      </c>
      <c r="AB3468" s="36">
        <f t="shared" si="884"/>
        <v>134.59170364285706</v>
      </c>
      <c r="AC3468" s="28">
        <f t="shared" si="884"/>
        <v>319.0726849285715</v>
      </c>
      <c r="AD3468" s="28">
        <f t="shared" si="884"/>
        <v>433.96870060714309</v>
      </c>
      <c r="AE3468" s="28">
        <f t="shared" si="884"/>
        <v>572.87413932142852</v>
      </c>
      <c r="AF3468" s="28">
        <f t="shared" si="884"/>
        <v>213.72022203571419</v>
      </c>
      <c r="AG3468" s="28">
        <f t="shared" si="884"/>
        <v>0</v>
      </c>
      <c r="AH3468" s="28">
        <f t="shared" si="884"/>
        <v>141.33172853571432</v>
      </c>
      <c r="AI3468" s="28">
        <f t="shared" si="884"/>
        <v>0</v>
      </c>
      <c r="AJ3468" s="28">
        <f t="shared" si="884"/>
        <v>1.2235988250000001</v>
      </c>
      <c r="AK3468" s="28">
        <f t="shared" si="884"/>
        <v>0</v>
      </c>
      <c r="AL3468" s="28">
        <f t="shared" si="885"/>
        <v>52.630078499999975</v>
      </c>
      <c r="AM3468" s="28">
        <f t="shared" si="885"/>
        <v>192.98530203571408</v>
      </c>
      <c r="AQ3468" s="24">
        <f t="shared" si="895"/>
        <v>2062.3981584321427</v>
      </c>
      <c r="AS3468" s="47">
        <f t="shared" si="857"/>
        <v>305.55</v>
      </c>
      <c r="AU3468" s="20">
        <f t="shared" si="893"/>
        <v>2367.9481584321429</v>
      </c>
      <c r="AW3468" s="20">
        <f t="shared" si="880"/>
        <v>-137.17864272518364</v>
      </c>
    </row>
    <row r="3469" spans="1:49" x14ac:dyDescent="0.25">
      <c r="A3469" t="str">
        <f>VLOOKUP($B3469,'Cushing Balance'!$C$2:$E$500,3,TRUE)</f>
        <v>12019</v>
      </c>
      <c r="B3469" s="2">
        <v>43480</v>
      </c>
      <c r="C3469" s="32"/>
      <c r="D3469" s="36">
        <f t="shared" si="840"/>
        <v>391.22794511111118</v>
      </c>
      <c r="E3469" s="28">
        <f t="shared" si="841"/>
        <v>145.03560794444454</v>
      </c>
      <c r="F3469" s="28">
        <f t="shared" si="842"/>
        <v>445.32513961111096</v>
      </c>
      <c r="G3469" s="28"/>
      <c r="H3469" s="28">
        <f t="shared" ref="H3469:R3469" si="897">AVERAGE(H3463:H3468)</f>
        <v>101.42290933333334</v>
      </c>
      <c r="I3469" s="28">
        <f t="shared" si="897"/>
        <v>24.825274190476179</v>
      </c>
      <c r="J3469" s="28">
        <f t="shared" si="897"/>
        <v>322.53056909523798</v>
      </c>
      <c r="K3469" s="28">
        <f t="shared" si="897"/>
        <v>129.53754890476191</v>
      </c>
      <c r="L3469" s="28">
        <f t="shared" si="897"/>
        <v>30.122654857142845</v>
      </c>
      <c r="M3469" s="28">
        <f t="shared" si="878"/>
        <v>239.83181480219767</v>
      </c>
      <c r="N3469" s="28">
        <f t="shared" si="897"/>
        <v>85.052794000000048</v>
      </c>
      <c r="O3469" s="28">
        <f t="shared" si="897"/>
        <v>31.141945047619036</v>
      </c>
      <c r="P3469" s="28">
        <f t="shared" si="897"/>
        <v>181.08394114285716</v>
      </c>
      <c r="Q3469" s="28">
        <f t="shared" si="833"/>
        <v>9.2223439999999997</v>
      </c>
      <c r="R3469" s="28">
        <f t="shared" si="897"/>
        <v>16.509027666666668</v>
      </c>
      <c r="S3469" s="28"/>
      <c r="T3469" s="243">
        <f t="shared" si="870"/>
        <v>-24.119540416666666</v>
      </c>
      <c r="V3469" s="24">
        <f t="shared" si="891"/>
        <v>2152.8695157069592</v>
      </c>
      <c r="X3469" s="5">
        <f t="shared" ref="X3469:X3532" si="898">82*0.95</f>
        <v>77.899999999999991</v>
      </c>
      <c r="Z3469" s="20">
        <f t="shared" si="892"/>
        <v>2230.7695157069593</v>
      </c>
      <c r="AA3469" s="59">
        <f t="shared" si="879"/>
        <v>43480</v>
      </c>
      <c r="AB3469" s="36">
        <f t="shared" si="884"/>
        <v>134.59170364285706</v>
      </c>
      <c r="AC3469" s="28">
        <f t="shared" si="884"/>
        <v>319.0726849285715</v>
      </c>
      <c r="AD3469" s="28">
        <f t="shared" si="884"/>
        <v>433.96870060714309</v>
      </c>
      <c r="AE3469" s="28">
        <f t="shared" si="884"/>
        <v>572.87413932142852</v>
      </c>
      <c r="AF3469" s="28">
        <f t="shared" si="884"/>
        <v>213.72022203571419</v>
      </c>
      <c r="AG3469" s="28">
        <f t="shared" si="884"/>
        <v>0</v>
      </c>
      <c r="AH3469" s="28">
        <f t="shared" si="884"/>
        <v>141.33172853571432</v>
      </c>
      <c r="AI3469" s="28">
        <f t="shared" si="884"/>
        <v>0</v>
      </c>
      <c r="AJ3469" s="28">
        <f t="shared" si="884"/>
        <v>1.2235988250000001</v>
      </c>
      <c r="AK3469" s="28">
        <f t="shared" si="884"/>
        <v>0</v>
      </c>
      <c r="AL3469" s="28">
        <f t="shared" si="885"/>
        <v>52.630078499999975</v>
      </c>
      <c r="AM3469" s="28">
        <f t="shared" si="885"/>
        <v>192.98530203571408</v>
      </c>
      <c r="AQ3469" s="24">
        <f t="shared" si="895"/>
        <v>2062.3981584321427</v>
      </c>
      <c r="AS3469" s="47">
        <f t="shared" si="857"/>
        <v>305.55</v>
      </c>
      <c r="AU3469" s="20">
        <f t="shared" si="893"/>
        <v>2367.9481584321429</v>
      </c>
      <c r="AW3469" s="20">
        <f t="shared" si="880"/>
        <v>-137.17864272518364</v>
      </c>
    </row>
    <row r="3470" spans="1:49" x14ac:dyDescent="0.25">
      <c r="A3470" t="str">
        <f>VLOOKUP($B3470,'Cushing Balance'!$C$2:$E$500,3,TRUE)</f>
        <v>12019</v>
      </c>
      <c r="B3470" s="2">
        <v>43481</v>
      </c>
      <c r="C3470" s="32"/>
      <c r="D3470" s="36">
        <f t="shared" si="840"/>
        <v>391.22794511111118</v>
      </c>
      <c r="E3470" s="28">
        <f t="shared" si="841"/>
        <v>145.03560794444454</v>
      </c>
      <c r="F3470" s="28">
        <f t="shared" si="842"/>
        <v>445.32513961111096</v>
      </c>
      <c r="G3470" s="28"/>
      <c r="H3470" s="28">
        <f t="shared" ref="H3470:R3470" si="899">AVERAGE(H3464:H3469)</f>
        <v>101.42290933333334</v>
      </c>
      <c r="I3470" s="28">
        <f t="shared" si="899"/>
        <v>24.825274190476179</v>
      </c>
      <c r="J3470" s="28">
        <f t="shared" si="899"/>
        <v>322.53056909523798</v>
      </c>
      <c r="K3470" s="28">
        <f t="shared" si="899"/>
        <v>129.53754890476191</v>
      </c>
      <c r="L3470" s="28">
        <f t="shared" si="899"/>
        <v>30.122654857142845</v>
      </c>
      <c r="M3470" s="28">
        <f t="shared" si="878"/>
        <v>239.83181480219767</v>
      </c>
      <c r="N3470" s="28">
        <f t="shared" si="899"/>
        <v>85.052794000000048</v>
      </c>
      <c r="O3470" s="28">
        <f t="shared" si="899"/>
        <v>31.141945047619036</v>
      </c>
      <c r="P3470" s="28">
        <f t="shared" si="899"/>
        <v>181.08394114285716</v>
      </c>
      <c r="Q3470" s="28">
        <f t="shared" si="833"/>
        <v>9.2223439999999997</v>
      </c>
      <c r="R3470" s="28">
        <f t="shared" si="899"/>
        <v>16.509027666666668</v>
      </c>
      <c r="S3470" s="28"/>
      <c r="T3470" s="243">
        <f t="shared" si="870"/>
        <v>-24.119540416666666</v>
      </c>
      <c r="V3470" s="24">
        <f t="shared" si="891"/>
        <v>2152.8695157069592</v>
      </c>
      <c r="X3470" s="5">
        <f t="shared" si="898"/>
        <v>77.899999999999991</v>
      </c>
      <c r="Z3470" s="20">
        <f t="shared" si="892"/>
        <v>2230.7695157069593</v>
      </c>
      <c r="AA3470" s="59">
        <f t="shared" si="879"/>
        <v>43481</v>
      </c>
      <c r="AB3470" s="36">
        <f t="shared" si="884"/>
        <v>134.59170364285706</v>
      </c>
      <c r="AC3470" s="28">
        <f t="shared" si="884"/>
        <v>319.0726849285715</v>
      </c>
      <c r="AD3470" s="28">
        <f t="shared" si="884"/>
        <v>433.96870060714309</v>
      </c>
      <c r="AE3470" s="28">
        <f t="shared" si="884"/>
        <v>572.87413932142852</v>
      </c>
      <c r="AF3470" s="28">
        <f t="shared" si="884"/>
        <v>213.72022203571419</v>
      </c>
      <c r="AG3470" s="28">
        <f t="shared" si="884"/>
        <v>0</v>
      </c>
      <c r="AH3470" s="28">
        <f t="shared" si="884"/>
        <v>141.33172853571432</v>
      </c>
      <c r="AI3470" s="28">
        <f t="shared" si="884"/>
        <v>0</v>
      </c>
      <c r="AJ3470" s="28">
        <f t="shared" si="884"/>
        <v>1.2235988250000001</v>
      </c>
      <c r="AK3470" s="28">
        <f t="shared" si="884"/>
        <v>0</v>
      </c>
      <c r="AL3470" s="28">
        <f t="shared" si="885"/>
        <v>52.630078499999975</v>
      </c>
      <c r="AM3470" s="28">
        <f t="shared" si="885"/>
        <v>192.98530203571408</v>
      </c>
      <c r="AQ3470" s="24">
        <f t="shared" si="895"/>
        <v>2062.3981584321427</v>
      </c>
      <c r="AS3470" s="47">
        <f t="shared" si="857"/>
        <v>305.55</v>
      </c>
      <c r="AU3470" s="20">
        <f t="shared" si="893"/>
        <v>2367.9481584321429</v>
      </c>
      <c r="AW3470" s="20">
        <f t="shared" si="880"/>
        <v>-137.17864272518364</v>
      </c>
    </row>
    <row r="3471" spans="1:49" x14ac:dyDescent="0.25">
      <c r="A3471" t="str">
        <f>VLOOKUP($B3471,'Cushing Balance'!$C$2:$E$500,3,TRUE)</f>
        <v>12019</v>
      </c>
      <c r="B3471" s="2">
        <v>43482</v>
      </c>
      <c r="C3471" s="32"/>
      <c r="D3471" s="36">
        <f t="shared" si="840"/>
        <v>391.22794511111118</v>
      </c>
      <c r="E3471" s="28">
        <f t="shared" si="841"/>
        <v>145.03560794444454</v>
      </c>
      <c r="F3471" s="28">
        <f t="shared" si="842"/>
        <v>445.32513961111096</v>
      </c>
      <c r="G3471" s="28"/>
      <c r="H3471" s="28">
        <f t="shared" ref="H3471:R3471" si="900">AVERAGE(H3465:H3470)</f>
        <v>101.42290933333334</v>
      </c>
      <c r="I3471" s="28">
        <f t="shared" si="900"/>
        <v>24.825274190476179</v>
      </c>
      <c r="J3471" s="28">
        <f t="shared" si="900"/>
        <v>322.53056909523798</v>
      </c>
      <c r="K3471" s="28">
        <f t="shared" si="900"/>
        <v>129.53754890476191</v>
      </c>
      <c r="L3471" s="28">
        <f t="shared" si="900"/>
        <v>30.122654857142845</v>
      </c>
      <c r="M3471" s="28">
        <f t="shared" si="878"/>
        <v>239.83181480219767</v>
      </c>
      <c r="N3471" s="28">
        <f t="shared" si="900"/>
        <v>85.052794000000048</v>
      </c>
      <c r="O3471" s="28">
        <f t="shared" si="900"/>
        <v>31.141945047619036</v>
      </c>
      <c r="P3471" s="28">
        <f t="shared" si="900"/>
        <v>181.08394114285716</v>
      </c>
      <c r="Q3471" s="28">
        <f t="shared" si="833"/>
        <v>9.2223439999999997</v>
      </c>
      <c r="R3471" s="28">
        <f t="shared" si="900"/>
        <v>16.509027666666668</v>
      </c>
      <c r="S3471" s="28"/>
      <c r="T3471" s="243">
        <f t="shared" si="870"/>
        <v>-24.119540416666666</v>
      </c>
      <c r="V3471" s="24">
        <f t="shared" si="891"/>
        <v>2152.8695157069592</v>
      </c>
      <c r="X3471" s="5">
        <f t="shared" si="898"/>
        <v>77.899999999999991</v>
      </c>
      <c r="Z3471" s="20">
        <f t="shared" si="892"/>
        <v>2230.7695157069593</v>
      </c>
      <c r="AA3471" s="59">
        <f t="shared" si="879"/>
        <v>43482</v>
      </c>
      <c r="AB3471" s="36">
        <f t="shared" si="884"/>
        <v>134.59170364285706</v>
      </c>
      <c r="AC3471" s="28">
        <f t="shared" si="884"/>
        <v>319.0726849285715</v>
      </c>
      <c r="AD3471" s="28">
        <f t="shared" si="884"/>
        <v>433.96870060714309</v>
      </c>
      <c r="AE3471" s="28">
        <f t="shared" si="884"/>
        <v>572.87413932142852</v>
      </c>
      <c r="AF3471" s="28">
        <f t="shared" si="884"/>
        <v>213.72022203571419</v>
      </c>
      <c r="AG3471" s="28">
        <f t="shared" si="884"/>
        <v>0</v>
      </c>
      <c r="AH3471" s="28">
        <f t="shared" si="884"/>
        <v>141.33172853571432</v>
      </c>
      <c r="AI3471" s="28">
        <f t="shared" si="884"/>
        <v>0</v>
      </c>
      <c r="AJ3471" s="28">
        <f t="shared" si="884"/>
        <v>1.2235988250000001</v>
      </c>
      <c r="AK3471" s="28">
        <f t="shared" si="884"/>
        <v>0</v>
      </c>
      <c r="AL3471" s="28">
        <f t="shared" si="885"/>
        <v>52.630078499999975</v>
      </c>
      <c r="AM3471" s="28">
        <f t="shared" si="885"/>
        <v>192.98530203571408</v>
      </c>
      <c r="AQ3471" s="24">
        <f t="shared" si="895"/>
        <v>2062.3981584321427</v>
      </c>
      <c r="AS3471" s="47">
        <f t="shared" si="857"/>
        <v>305.55</v>
      </c>
      <c r="AU3471" s="20">
        <f t="shared" si="893"/>
        <v>2367.9481584321429</v>
      </c>
      <c r="AW3471" s="20">
        <f t="shared" si="880"/>
        <v>-137.17864272518364</v>
      </c>
    </row>
    <row r="3472" spans="1:49" x14ac:dyDescent="0.25">
      <c r="A3472" t="str">
        <f>VLOOKUP($B3472,'Cushing Balance'!$C$2:$E$500,3,TRUE)</f>
        <v>12019</v>
      </c>
      <c r="B3472" s="2">
        <v>43483</v>
      </c>
      <c r="C3472" s="32"/>
      <c r="D3472" s="36">
        <f t="shared" si="840"/>
        <v>391.22794511111118</v>
      </c>
      <c r="E3472" s="28">
        <f t="shared" si="841"/>
        <v>145.03560794444454</v>
      </c>
      <c r="F3472" s="28">
        <f t="shared" si="842"/>
        <v>445.32513961111096</v>
      </c>
      <c r="G3472" s="28"/>
      <c r="H3472" s="28">
        <f t="shared" ref="H3472:R3472" si="901">AVERAGE(H3466:H3471)</f>
        <v>101.42290933333334</v>
      </c>
      <c r="I3472" s="28">
        <f t="shared" si="901"/>
        <v>24.825274190476179</v>
      </c>
      <c r="J3472" s="28">
        <f t="shared" si="901"/>
        <v>322.53056909523798</v>
      </c>
      <c r="K3472" s="28">
        <f t="shared" si="901"/>
        <v>129.53754890476191</v>
      </c>
      <c r="L3472" s="28">
        <f t="shared" si="901"/>
        <v>30.122654857142845</v>
      </c>
      <c r="M3472" s="28">
        <f t="shared" si="878"/>
        <v>239.83181480219767</v>
      </c>
      <c r="N3472" s="28">
        <f t="shared" si="901"/>
        <v>85.052794000000048</v>
      </c>
      <c r="O3472" s="28">
        <f t="shared" si="901"/>
        <v>31.141945047619036</v>
      </c>
      <c r="P3472" s="28">
        <f t="shared" si="901"/>
        <v>181.08394114285716</v>
      </c>
      <c r="Q3472" s="28">
        <f t="shared" si="833"/>
        <v>9.2223439999999997</v>
      </c>
      <c r="R3472" s="28">
        <f t="shared" si="901"/>
        <v>16.509027666666668</v>
      </c>
      <c r="S3472" s="28"/>
      <c r="T3472" s="243">
        <f t="shared" si="870"/>
        <v>-24.119540416666666</v>
      </c>
      <c r="V3472" s="24">
        <f t="shared" si="891"/>
        <v>2152.8695157069592</v>
      </c>
      <c r="X3472" s="5">
        <f t="shared" si="898"/>
        <v>77.899999999999991</v>
      </c>
      <c r="Z3472" s="20">
        <f t="shared" si="892"/>
        <v>2230.7695157069593</v>
      </c>
      <c r="AA3472" s="59">
        <f t="shared" si="879"/>
        <v>43483</v>
      </c>
      <c r="AB3472" s="36">
        <f t="shared" si="884"/>
        <v>134.59170364285706</v>
      </c>
      <c r="AC3472" s="28">
        <f t="shared" si="884"/>
        <v>319.0726849285715</v>
      </c>
      <c r="AD3472" s="28">
        <f t="shared" si="884"/>
        <v>433.96870060714309</v>
      </c>
      <c r="AE3472" s="28">
        <f t="shared" si="884"/>
        <v>572.87413932142852</v>
      </c>
      <c r="AF3472" s="28">
        <f t="shared" si="884"/>
        <v>213.72022203571419</v>
      </c>
      <c r="AG3472" s="28">
        <f t="shared" si="884"/>
        <v>0</v>
      </c>
      <c r="AH3472" s="28">
        <f t="shared" si="884"/>
        <v>141.33172853571432</v>
      </c>
      <c r="AI3472" s="28">
        <f t="shared" si="884"/>
        <v>0</v>
      </c>
      <c r="AJ3472" s="28">
        <f t="shared" si="884"/>
        <v>1.2235988250000001</v>
      </c>
      <c r="AK3472" s="28">
        <f t="shared" si="884"/>
        <v>0</v>
      </c>
      <c r="AL3472" s="28">
        <f t="shared" si="885"/>
        <v>52.630078499999975</v>
      </c>
      <c r="AM3472" s="28">
        <f t="shared" si="885"/>
        <v>192.98530203571408</v>
      </c>
      <c r="AQ3472" s="24">
        <f t="shared" si="895"/>
        <v>2062.3981584321427</v>
      </c>
      <c r="AS3472" s="47">
        <f t="shared" si="857"/>
        <v>305.55</v>
      </c>
      <c r="AU3472" s="20">
        <f t="shared" si="893"/>
        <v>2367.9481584321429</v>
      </c>
      <c r="AW3472" s="20">
        <f t="shared" si="880"/>
        <v>-137.17864272518364</v>
      </c>
    </row>
    <row r="3473" spans="1:49" x14ac:dyDescent="0.25">
      <c r="A3473" t="str">
        <f>VLOOKUP($B3473,'Cushing Balance'!$C$2:$E$500,3,TRUE)</f>
        <v>12019</v>
      </c>
      <c r="B3473" s="2">
        <v>43484</v>
      </c>
      <c r="C3473" s="32"/>
      <c r="D3473" s="36">
        <f t="shared" si="840"/>
        <v>391.22794511111118</v>
      </c>
      <c r="E3473" s="28">
        <f t="shared" si="841"/>
        <v>145.03560794444454</v>
      </c>
      <c r="F3473" s="28">
        <f t="shared" si="842"/>
        <v>445.32513961111096</v>
      </c>
      <c r="G3473" s="28"/>
      <c r="H3473" s="28">
        <f t="shared" ref="H3473:R3473" si="902">AVERAGE(H3467:H3472)</f>
        <v>101.42290933333334</v>
      </c>
      <c r="I3473" s="28">
        <f t="shared" si="902"/>
        <v>24.825274190476179</v>
      </c>
      <c r="J3473" s="28">
        <f t="shared" si="902"/>
        <v>322.53056909523798</v>
      </c>
      <c r="K3473" s="28">
        <f t="shared" si="902"/>
        <v>129.53754890476191</v>
      </c>
      <c r="L3473" s="28">
        <f t="shared" si="902"/>
        <v>30.122654857142845</v>
      </c>
      <c r="M3473" s="28">
        <f t="shared" si="878"/>
        <v>239.83181480219767</v>
      </c>
      <c r="N3473" s="28">
        <f t="shared" si="902"/>
        <v>85.052794000000048</v>
      </c>
      <c r="O3473" s="28">
        <f t="shared" si="902"/>
        <v>31.141945047619036</v>
      </c>
      <c r="P3473" s="28">
        <f t="shared" si="902"/>
        <v>181.08394114285716</v>
      </c>
      <c r="Q3473" s="28">
        <f t="shared" si="833"/>
        <v>9.2223439999999997</v>
      </c>
      <c r="R3473" s="28">
        <f t="shared" si="902"/>
        <v>16.509027666666668</v>
      </c>
      <c r="S3473" s="28"/>
      <c r="T3473" s="243">
        <f t="shared" si="870"/>
        <v>-24.119540416666666</v>
      </c>
      <c r="V3473" s="24">
        <f t="shared" si="891"/>
        <v>2152.8695157069592</v>
      </c>
      <c r="X3473" s="5">
        <f t="shared" si="898"/>
        <v>77.899999999999991</v>
      </c>
      <c r="Z3473" s="20">
        <f t="shared" si="892"/>
        <v>2230.7695157069593</v>
      </c>
      <c r="AA3473" s="59">
        <f t="shared" si="879"/>
        <v>43484</v>
      </c>
      <c r="AB3473" s="36">
        <f t="shared" si="884"/>
        <v>134.59170364285706</v>
      </c>
      <c r="AC3473" s="28">
        <f t="shared" si="884"/>
        <v>319.0726849285715</v>
      </c>
      <c r="AD3473" s="28">
        <f t="shared" si="884"/>
        <v>433.96870060714309</v>
      </c>
      <c r="AE3473" s="28">
        <f t="shared" si="884"/>
        <v>572.87413932142852</v>
      </c>
      <c r="AF3473" s="28">
        <f t="shared" si="884"/>
        <v>213.72022203571419</v>
      </c>
      <c r="AG3473" s="28">
        <f t="shared" si="884"/>
        <v>0</v>
      </c>
      <c r="AH3473" s="28">
        <f t="shared" si="884"/>
        <v>141.33172853571432</v>
      </c>
      <c r="AI3473" s="28">
        <f t="shared" si="884"/>
        <v>0</v>
      </c>
      <c r="AJ3473" s="28">
        <f t="shared" si="884"/>
        <v>1.2235988250000001</v>
      </c>
      <c r="AK3473" s="28">
        <f t="shared" si="884"/>
        <v>0</v>
      </c>
      <c r="AL3473" s="28">
        <f t="shared" si="885"/>
        <v>52.630078499999975</v>
      </c>
      <c r="AM3473" s="28">
        <f t="shared" si="885"/>
        <v>192.98530203571408</v>
      </c>
      <c r="AQ3473" s="24">
        <f t="shared" si="895"/>
        <v>2062.3981584321427</v>
      </c>
      <c r="AS3473" s="47">
        <f t="shared" si="857"/>
        <v>305.55</v>
      </c>
      <c r="AU3473" s="20">
        <f t="shared" si="893"/>
        <v>2367.9481584321429</v>
      </c>
      <c r="AW3473" s="20">
        <f t="shared" si="880"/>
        <v>-137.17864272518364</v>
      </c>
    </row>
    <row r="3474" spans="1:49" x14ac:dyDescent="0.25">
      <c r="A3474" t="str">
        <f>VLOOKUP($B3474,'Cushing Balance'!$C$2:$E$500,3,TRUE)</f>
        <v>12019</v>
      </c>
      <c r="B3474" s="2">
        <v>43485</v>
      </c>
      <c r="C3474" s="32"/>
      <c r="D3474" s="36">
        <f t="shared" si="840"/>
        <v>391.22794511111118</v>
      </c>
      <c r="E3474" s="28">
        <f t="shared" si="841"/>
        <v>145.03560794444454</v>
      </c>
      <c r="F3474" s="28">
        <f t="shared" si="842"/>
        <v>445.32513961111096</v>
      </c>
      <c r="G3474" s="28"/>
      <c r="H3474" s="28">
        <f t="shared" ref="H3474:R3474" si="903">AVERAGE(H3468:H3473)</f>
        <v>101.42290933333334</v>
      </c>
      <c r="I3474" s="28">
        <f t="shared" si="903"/>
        <v>24.825274190476179</v>
      </c>
      <c r="J3474" s="28">
        <f t="shared" si="903"/>
        <v>322.53056909523798</v>
      </c>
      <c r="K3474" s="28">
        <f t="shared" si="903"/>
        <v>129.53754890476191</v>
      </c>
      <c r="L3474" s="28">
        <f t="shared" si="903"/>
        <v>30.122654857142845</v>
      </c>
      <c r="M3474" s="28">
        <f t="shared" si="878"/>
        <v>239.83181480219767</v>
      </c>
      <c r="N3474" s="28">
        <f t="shared" si="903"/>
        <v>85.052794000000048</v>
      </c>
      <c r="O3474" s="28">
        <f t="shared" si="903"/>
        <v>31.141945047619036</v>
      </c>
      <c r="P3474" s="28">
        <f t="shared" si="903"/>
        <v>181.08394114285716</v>
      </c>
      <c r="Q3474" s="28">
        <f t="shared" si="833"/>
        <v>9.2223439999999997</v>
      </c>
      <c r="R3474" s="28">
        <f t="shared" si="903"/>
        <v>16.509027666666668</v>
      </c>
      <c r="S3474" s="28"/>
      <c r="T3474" s="243">
        <f t="shared" si="870"/>
        <v>-24.119540416666666</v>
      </c>
      <c r="V3474" s="24">
        <f t="shared" si="891"/>
        <v>2152.8695157069592</v>
      </c>
      <c r="X3474" s="5">
        <f t="shared" si="898"/>
        <v>77.899999999999991</v>
      </c>
      <c r="Z3474" s="20">
        <f t="shared" si="892"/>
        <v>2230.7695157069593</v>
      </c>
      <c r="AA3474" s="59">
        <f t="shared" si="879"/>
        <v>43485</v>
      </c>
      <c r="AB3474" s="36">
        <f t="shared" si="884"/>
        <v>134.59170364285706</v>
      </c>
      <c r="AC3474" s="28">
        <f t="shared" si="884"/>
        <v>319.0726849285715</v>
      </c>
      <c r="AD3474" s="28">
        <f t="shared" si="884"/>
        <v>433.96870060714309</v>
      </c>
      <c r="AE3474" s="28">
        <f t="shared" si="884"/>
        <v>572.87413932142852</v>
      </c>
      <c r="AF3474" s="28">
        <f t="shared" si="884"/>
        <v>213.72022203571419</v>
      </c>
      <c r="AG3474" s="28">
        <f t="shared" si="884"/>
        <v>0</v>
      </c>
      <c r="AH3474" s="28">
        <f t="shared" si="884"/>
        <v>141.33172853571432</v>
      </c>
      <c r="AI3474" s="28">
        <f t="shared" si="884"/>
        <v>0</v>
      </c>
      <c r="AJ3474" s="28">
        <f t="shared" si="884"/>
        <v>1.2235988250000001</v>
      </c>
      <c r="AK3474" s="28">
        <f t="shared" si="884"/>
        <v>0</v>
      </c>
      <c r="AL3474" s="28">
        <f t="shared" si="885"/>
        <v>52.630078499999975</v>
      </c>
      <c r="AM3474" s="28">
        <f t="shared" si="885"/>
        <v>192.98530203571408</v>
      </c>
      <c r="AQ3474" s="24">
        <f t="shared" si="895"/>
        <v>2062.3981584321427</v>
      </c>
      <c r="AS3474" s="47">
        <f t="shared" si="857"/>
        <v>305.55</v>
      </c>
      <c r="AU3474" s="20">
        <f t="shared" si="893"/>
        <v>2367.9481584321429</v>
      </c>
      <c r="AW3474" s="20">
        <f t="shared" si="880"/>
        <v>-137.17864272518364</v>
      </c>
    </row>
    <row r="3475" spans="1:49" x14ac:dyDescent="0.25">
      <c r="A3475" t="str">
        <f>VLOOKUP($B3475,'Cushing Balance'!$C$2:$E$500,3,TRUE)</f>
        <v>12019</v>
      </c>
      <c r="B3475" s="2">
        <v>43486</v>
      </c>
      <c r="C3475" s="32"/>
      <c r="D3475" s="36">
        <f t="shared" si="840"/>
        <v>391.22794511111118</v>
      </c>
      <c r="E3475" s="28">
        <f t="shared" si="841"/>
        <v>145.03560794444454</v>
      </c>
      <c r="F3475" s="28">
        <f t="shared" si="842"/>
        <v>445.32513961111096</v>
      </c>
      <c r="G3475" s="28"/>
      <c r="H3475" s="28">
        <f t="shared" ref="H3475:R3475" si="904">AVERAGE(H3469:H3474)</f>
        <v>101.42290933333334</v>
      </c>
      <c r="I3475" s="28">
        <f t="shared" si="904"/>
        <v>24.825274190476179</v>
      </c>
      <c r="J3475" s="28">
        <f t="shared" si="904"/>
        <v>322.53056909523798</v>
      </c>
      <c r="K3475" s="28">
        <f t="shared" si="904"/>
        <v>129.53754890476191</v>
      </c>
      <c r="L3475" s="28">
        <f t="shared" si="904"/>
        <v>30.122654857142845</v>
      </c>
      <c r="M3475" s="28">
        <f t="shared" si="878"/>
        <v>239.83181480219767</v>
      </c>
      <c r="N3475" s="28">
        <f t="shared" si="904"/>
        <v>85.052794000000048</v>
      </c>
      <c r="O3475" s="28">
        <f t="shared" si="904"/>
        <v>31.141945047619036</v>
      </c>
      <c r="P3475" s="28">
        <f t="shared" si="904"/>
        <v>181.08394114285716</v>
      </c>
      <c r="Q3475" s="28">
        <f t="shared" si="833"/>
        <v>9.2223439999999997</v>
      </c>
      <c r="R3475" s="28">
        <f t="shared" si="904"/>
        <v>16.509027666666668</v>
      </c>
      <c r="S3475" s="28"/>
      <c r="T3475" s="243">
        <f t="shared" si="870"/>
        <v>-24.119540416666666</v>
      </c>
      <c r="V3475" s="24">
        <f t="shared" si="891"/>
        <v>2152.8695157069592</v>
      </c>
      <c r="X3475" s="5">
        <f t="shared" si="898"/>
        <v>77.899999999999991</v>
      </c>
      <c r="Z3475" s="20">
        <f t="shared" si="892"/>
        <v>2230.7695157069593</v>
      </c>
      <c r="AA3475" s="59">
        <f t="shared" si="879"/>
        <v>43486</v>
      </c>
      <c r="AB3475" s="36">
        <f t="shared" si="884"/>
        <v>134.59170364285706</v>
      </c>
      <c r="AC3475" s="28">
        <f t="shared" si="884"/>
        <v>319.0726849285715</v>
      </c>
      <c r="AD3475" s="28">
        <f t="shared" si="884"/>
        <v>433.96870060714309</v>
      </c>
      <c r="AE3475" s="28">
        <f t="shared" si="884"/>
        <v>572.87413932142852</v>
      </c>
      <c r="AF3475" s="28">
        <f t="shared" si="884"/>
        <v>213.72022203571419</v>
      </c>
      <c r="AG3475" s="28">
        <f t="shared" si="884"/>
        <v>0</v>
      </c>
      <c r="AH3475" s="28">
        <f t="shared" si="884"/>
        <v>141.33172853571432</v>
      </c>
      <c r="AI3475" s="28">
        <f t="shared" si="884"/>
        <v>0</v>
      </c>
      <c r="AJ3475" s="28">
        <f t="shared" si="884"/>
        <v>1.2235988250000001</v>
      </c>
      <c r="AK3475" s="28">
        <f t="shared" si="884"/>
        <v>0</v>
      </c>
      <c r="AL3475" s="28">
        <f t="shared" si="885"/>
        <v>52.630078499999975</v>
      </c>
      <c r="AM3475" s="28">
        <f t="shared" si="885"/>
        <v>192.98530203571408</v>
      </c>
      <c r="AQ3475" s="24">
        <f t="shared" si="895"/>
        <v>2062.3981584321427</v>
      </c>
      <c r="AS3475" s="47">
        <f t="shared" si="857"/>
        <v>305.55</v>
      </c>
      <c r="AU3475" s="20">
        <f t="shared" si="893"/>
        <v>2367.9481584321429</v>
      </c>
      <c r="AW3475" s="20">
        <f t="shared" si="880"/>
        <v>-137.17864272518364</v>
      </c>
    </row>
    <row r="3476" spans="1:49" x14ac:dyDescent="0.25">
      <c r="A3476" t="str">
        <f>VLOOKUP($B3476,'Cushing Balance'!$C$2:$E$500,3,TRUE)</f>
        <v>12019</v>
      </c>
      <c r="B3476" s="2">
        <v>43487</v>
      </c>
      <c r="C3476" s="32"/>
      <c r="D3476" s="36">
        <f t="shared" si="840"/>
        <v>391.22794511111118</v>
      </c>
      <c r="E3476" s="28">
        <f t="shared" si="841"/>
        <v>145.03560794444454</v>
      </c>
      <c r="F3476" s="28">
        <f t="shared" si="842"/>
        <v>445.32513961111096</v>
      </c>
      <c r="G3476" s="28"/>
      <c r="H3476" s="28">
        <f t="shared" ref="H3476:R3476" si="905">AVERAGE(H3470:H3475)</f>
        <v>101.42290933333334</v>
      </c>
      <c r="I3476" s="28">
        <f t="shared" si="905"/>
        <v>24.825274190476179</v>
      </c>
      <c r="J3476" s="28">
        <f t="shared" si="905"/>
        <v>322.53056909523798</v>
      </c>
      <c r="K3476" s="28">
        <f t="shared" si="905"/>
        <v>129.53754890476191</v>
      </c>
      <c r="L3476" s="28">
        <f t="shared" si="905"/>
        <v>30.122654857142845</v>
      </c>
      <c r="M3476" s="28">
        <f t="shared" si="878"/>
        <v>239.83181480219767</v>
      </c>
      <c r="N3476" s="28">
        <f t="shared" si="905"/>
        <v>85.052794000000048</v>
      </c>
      <c r="O3476" s="28">
        <f t="shared" si="905"/>
        <v>31.141945047619036</v>
      </c>
      <c r="P3476" s="28">
        <f t="shared" si="905"/>
        <v>181.08394114285716</v>
      </c>
      <c r="Q3476" s="28">
        <f t="shared" si="833"/>
        <v>9.2223439999999997</v>
      </c>
      <c r="R3476" s="28">
        <f t="shared" si="905"/>
        <v>16.509027666666668</v>
      </c>
      <c r="S3476" s="28"/>
      <c r="T3476" s="243">
        <f t="shared" si="870"/>
        <v>-24.119540416666666</v>
      </c>
      <c r="V3476" s="24">
        <f t="shared" si="891"/>
        <v>2152.8695157069592</v>
      </c>
      <c r="X3476" s="5">
        <f t="shared" si="898"/>
        <v>77.899999999999991</v>
      </c>
      <c r="Z3476" s="20">
        <f t="shared" si="892"/>
        <v>2230.7695157069593</v>
      </c>
      <c r="AA3476" s="59">
        <f t="shared" si="879"/>
        <v>43487</v>
      </c>
      <c r="AB3476" s="36">
        <f t="shared" si="884"/>
        <v>134.59170364285706</v>
      </c>
      <c r="AC3476" s="28">
        <f t="shared" si="884"/>
        <v>319.0726849285715</v>
      </c>
      <c r="AD3476" s="28">
        <f t="shared" si="884"/>
        <v>433.96870060714309</v>
      </c>
      <c r="AE3476" s="28">
        <f t="shared" si="884"/>
        <v>572.87413932142852</v>
      </c>
      <c r="AF3476" s="28">
        <f t="shared" si="884"/>
        <v>213.72022203571419</v>
      </c>
      <c r="AG3476" s="28">
        <f t="shared" si="884"/>
        <v>0</v>
      </c>
      <c r="AH3476" s="28">
        <f t="shared" si="884"/>
        <v>141.33172853571432</v>
      </c>
      <c r="AI3476" s="28">
        <f t="shared" si="884"/>
        <v>0</v>
      </c>
      <c r="AJ3476" s="28">
        <f t="shared" si="884"/>
        <v>1.2235988250000001</v>
      </c>
      <c r="AK3476" s="28">
        <f t="shared" si="884"/>
        <v>0</v>
      </c>
      <c r="AL3476" s="28">
        <f t="shared" si="885"/>
        <v>52.630078499999975</v>
      </c>
      <c r="AM3476" s="28">
        <f t="shared" si="885"/>
        <v>192.98530203571408</v>
      </c>
      <c r="AQ3476" s="24">
        <f t="shared" si="895"/>
        <v>2062.3981584321427</v>
      </c>
      <c r="AS3476" s="47">
        <f t="shared" si="857"/>
        <v>305.55</v>
      </c>
      <c r="AU3476" s="20">
        <f t="shared" si="893"/>
        <v>2367.9481584321429</v>
      </c>
      <c r="AW3476" s="20">
        <f t="shared" si="880"/>
        <v>-137.17864272518364</v>
      </c>
    </row>
    <row r="3477" spans="1:49" x14ac:dyDescent="0.25">
      <c r="A3477" t="str">
        <f>VLOOKUP($B3477,'Cushing Balance'!$C$2:$E$500,3,TRUE)</f>
        <v>12019</v>
      </c>
      <c r="B3477" s="2">
        <v>43488</v>
      </c>
      <c r="C3477" s="32"/>
      <c r="D3477" s="36">
        <f t="shared" si="840"/>
        <v>391.22794511111118</v>
      </c>
      <c r="E3477" s="28">
        <f t="shared" si="841"/>
        <v>145.03560794444454</v>
      </c>
      <c r="F3477" s="28">
        <f t="shared" si="842"/>
        <v>445.32513961111096</v>
      </c>
      <c r="G3477" s="28"/>
      <c r="H3477" s="28">
        <f t="shared" ref="H3477:R3477" si="906">AVERAGE(H3471:H3476)</f>
        <v>101.42290933333334</v>
      </c>
      <c r="I3477" s="28">
        <f t="shared" si="906"/>
        <v>24.825274190476179</v>
      </c>
      <c r="J3477" s="28">
        <f t="shared" si="906"/>
        <v>322.53056909523798</v>
      </c>
      <c r="K3477" s="28">
        <f t="shared" si="906"/>
        <v>129.53754890476191</v>
      </c>
      <c r="L3477" s="28">
        <f t="shared" si="906"/>
        <v>30.122654857142845</v>
      </c>
      <c r="M3477" s="28">
        <f t="shared" si="878"/>
        <v>239.83181480219767</v>
      </c>
      <c r="N3477" s="28">
        <f t="shared" si="906"/>
        <v>85.052794000000048</v>
      </c>
      <c r="O3477" s="28">
        <f t="shared" si="906"/>
        <v>31.141945047619036</v>
      </c>
      <c r="P3477" s="28">
        <f t="shared" si="906"/>
        <v>181.08394114285716</v>
      </c>
      <c r="Q3477" s="28">
        <f t="shared" si="833"/>
        <v>9.2223439999999997</v>
      </c>
      <c r="R3477" s="28">
        <f t="shared" si="906"/>
        <v>16.509027666666668</v>
      </c>
      <c r="S3477" s="28"/>
      <c r="T3477" s="243">
        <f t="shared" si="870"/>
        <v>-24.119540416666666</v>
      </c>
      <c r="V3477" s="24">
        <f t="shared" si="891"/>
        <v>2152.8695157069592</v>
      </c>
      <c r="X3477" s="5">
        <f t="shared" si="898"/>
        <v>77.899999999999991</v>
      </c>
      <c r="Z3477" s="20">
        <f t="shared" si="892"/>
        <v>2230.7695157069593</v>
      </c>
      <c r="AA3477" s="59">
        <f t="shared" si="879"/>
        <v>43488</v>
      </c>
      <c r="AB3477" s="36">
        <f t="shared" ref="AB3477:AK3492" si="907">AVERAGE(AB3470:AB3476)</f>
        <v>134.59170364285706</v>
      </c>
      <c r="AC3477" s="28">
        <f t="shared" si="907"/>
        <v>319.0726849285715</v>
      </c>
      <c r="AD3477" s="28">
        <f t="shared" si="907"/>
        <v>433.96870060714309</v>
      </c>
      <c r="AE3477" s="28">
        <f t="shared" si="907"/>
        <v>572.87413932142852</v>
      </c>
      <c r="AF3477" s="28">
        <f t="shared" si="907"/>
        <v>213.72022203571419</v>
      </c>
      <c r="AG3477" s="28">
        <f t="shared" si="907"/>
        <v>0</v>
      </c>
      <c r="AH3477" s="28">
        <f t="shared" si="907"/>
        <v>141.33172853571432</v>
      </c>
      <c r="AI3477" s="28">
        <f t="shared" si="907"/>
        <v>0</v>
      </c>
      <c r="AJ3477" s="28">
        <f t="shared" si="907"/>
        <v>1.2235988250000001</v>
      </c>
      <c r="AK3477" s="28">
        <f t="shared" si="907"/>
        <v>0</v>
      </c>
      <c r="AL3477" s="28">
        <f t="shared" si="885"/>
        <v>52.630078499999975</v>
      </c>
      <c r="AM3477" s="28">
        <f t="shared" si="885"/>
        <v>192.98530203571408</v>
      </c>
      <c r="AQ3477" s="24">
        <f t="shared" si="895"/>
        <v>2062.3981584321427</v>
      </c>
      <c r="AS3477" s="47">
        <f t="shared" si="857"/>
        <v>305.55</v>
      </c>
      <c r="AU3477" s="20">
        <f t="shared" si="893"/>
        <v>2367.9481584321429</v>
      </c>
      <c r="AW3477" s="20">
        <f t="shared" si="880"/>
        <v>-137.17864272518364</v>
      </c>
    </row>
    <row r="3478" spans="1:49" x14ac:dyDescent="0.25">
      <c r="A3478" t="str">
        <f>VLOOKUP($B3478,'Cushing Balance'!$C$2:$E$500,3,TRUE)</f>
        <v>12019</v>
      </c>
      <c r="B3478" s="2">
        <v>43489</v>
      </c>
      <c r="C3478" s="32"/>
      <c r="D3478" s="36">
        <f t="shared" si="840"/>
        <v>391.22794511111118</v>
      </c>
      <c r="E3478" s="28">
        <f t="shared" si="841"/>
        <v>145.03560794444454</v>
      </c>
      <c r="F3478" s="28">
        <f t="shared" si="842"/>
        <v>445.32513961111096</v>
      </c>
      <c r="G3478" s="28"/>
      <c r="H3478" s="28">
        <f t="shared" ref="H3478:R3478" si="908">AVERAGE(H3472:H3477)</f>
        <v>101.42290933333334</v>
      </c>
      <c r="I3478" s="28">
        <f t="shared" si="908"/>
        <v>24.825274190476179</v>
      </c>
      <c r="J3478" s="28">
        <f t="shared" si="908"/>
        <v>322.53056909523798</v>
      </c>
      <c r="K3478" s="28">
        <f t="shared" si="908"/>
        <v>129.53754890476191</v>
      </c>
      <c r="L3478" s="28">
        <f t="shared" si="908"/>
        <v>30.122654857142845</v>
      </c>
      <c r="M3478" s="28">
        <f t="shared" si="878"/>
        <v>239.83181480219767</v>
      </c>
      <c r="N3478" s="28">
        <f t="shared" si="908"/>
        <v>85.052794000000048</v>
      </c>
      <c r="O3478" s="28">
        <f t="shared" si="908"/>
        <v>31.141945047619036</v>
      </c>
      <c r="P3478" s="28">
        <f t="shared" si="908"/>
        <v>181.08394114285716</v>
      </c>
      <c r="Q3478" s="28">
        <f t="shared" si="833"/>
        <v>9.2223439999999997</v>
      </c>
      <c r="R3478" s="28">
        <f t="shared" si="908"/>
        <v>16.509027666666668</v>
      </c>
      <c r="S3478" s="28"/>
      <c r="T3478" s="243">
        <f t="shared" si="870"/>
        <v>-24.119540416666666</v>
      </c>
      <c r="V3478" s="24">
        <f t="shared" si="891"/>
        <v>2152.8695157069592</v>
      </c>
      <c r="X3478" s="5">
        <f t="shared" si="898"/>
        <v>77.899999999999991</v>
      </c>
      <c r="Z3478" s="20">
        <f t="shared" si="892"/>
        <v>2230.7695157069593</v>
      </c>
      <c r="AA3478" s="59">
        <f t="shared" si="879"/>
        <v>43489</v>
      </c>
      <c r="AB3478" s="36">
        <f t="shared" si="907"/>
        <v>134.59170364285706</v>
      </c>
      <c r="AC3478" s="28">
        <f t="shared" si="907"/>
        <v>319.0726849285715</v>
      </c>
      <c r="AD3478" s="28">
        <f t="shared" si="907"/>
        <v>433.96870060714309</v>
      </c>
      <c r="AE3478" s="28">
        <f t="shared" si="907"/>
        <v>572.87413932142852</v>
      </c>
      <c r="AF3478" s="28">
        <f t="shared" si="907"/>
        <v>213.72022203571419</v>
      </c>
      <c r="AG3478" s="28">
        <f t="shared" si="907"/>
        <v>0</v>
      </c>
      <c r="AH3478" s="28">
        <f t="shared" si="907"/>
        <v>141.33172853571432</v>
      </c>
      <c r="AI3478" s="28">
        <f t="shared" si="907"/>
        <v>0</v>
      </c>
      <c r="AJ3478" s="28">
        <f t="shared" si="907"/>
        <v>1.2235988250000001</v>
      </c>
      <c r="AK3478" s="28">
        <f t="shared" si="907"/>
        <v>0</v>
      </c>
      <c r="AL3478" s="28">
        <f t="shared" si="885"/>
        <v>52.630078499999975</v>
      </c>
      <c r="AM3478" s="28">
        <f t="shared" si="885"/>
        <v>192.98530203571408</v>
      </c>
      <c r="AQ3478" s="24">
        <f t="shared" si="895"/>
        <v>2062.3981584321427</v>
      </c>
      <c r="AS3478" s="47">
        <f t="shared" si="857"/>
        <v>305.55</v>
      </c>
      <c r="AU3478" s="20">
        <f t="shared" si="893"/>
        <v>2367.9481584321429</v>
      </c>
      <c r="AW3478" s="20">
        <f t="shared" si="880"/>
        <v>-137.17864272518364</v>
      </c>
    </row>
    <row r="3479" spans="1:49" x14ac:dyDescent="0.25">
      <c r="A3479" t="str">
        <f>VLOOKUP($B3479,'Cushing Balance'!$C$2:$E$500,3,TRUE)</f>
        <v>12019</v>
      </c>
      <c r="B3479" s="2">
        <v>43490</v>
      </c>
      <c r="C3479" s="32"/>
      <c r="D3479" s="36">
        <f t="shared" si="840"/>
        <v>391.22794511111118</v>
      </c>
      <c r="E3479" s="28">
        <f t="shared" si="841"/>
        <v>145.03560794444454</v>
      </c>
      <c r="F3479" s="28">
        <f t="shared" si="842"/>
        <v>445.32513961111096</v>
      </c>
      <c r="G3479" s="28"/>
      <c r="H3479" s="28">
        <f t="shared" ref="H3479:R3479" si="909">AVERAGE(H3473:H3478)</f>
        <v>101.42290933333334</v>
      </c>
      <c r="I3479" s="28">
        <f t="shared" si="909"/>
        <v>24.825274190476179</v>
      </c>
      <c r="J3479" s="28">
        <f t="shared" si="909"/>
        <v>322.53056909523798</v>
      </c>
      <c r="K3479" s="28">
        <f t="shared" si="909"/>
        <v>129.53754890476191</v>
      </c>
      <c r="L3479" s="28">
        <f t="shared" si="909"/>
        <v>30.122654857142845</v>
      </c>
      <c r="M3479" s="28">
        <f t="shared" si="878"/>
        <v>239.83181480219767</v>
      </c>
      <c r="N3479" s="28">
        <f t="shared" si="909"/>
        <v>85.052794000000048</v>
      </c>
      <c r="O3479" s="28">
        <f t="shared" si="909"/>
        <v>31.141945047619036</v>
      </c>
      <c r="P3479" s="28">
        <f t="shared" si="909"/>
        <v>181.08394114285716</v>
      </c>
      <c r="Q3479" s="28">
        <f t="shared" si="833"/>
        <v>9.2223439999999997</v>
      </c>
      <c r="R3479" s="28">
        <f t="shared" si="909"/>
        <v>16.509027666666668</v>
      </c>
      <c r="S3479" s="28"/>
      <c r="T3479" s="243">
        <f t="shared" si="870"/>
        <v>-24.119540416666666</v>
      </c>
      <c r="V3479" s="24">
        <f t="shared" si="891"/>
        <v>2152.8695157069592</v>
      </c>
      <c r="X3479" s="5">
        <f t="shared" si="898"/>
        <v>77.899999999999991</v>
      </c>
      <c r="Z3479" s="20">
        <f t="shared" si="892"/>
        <v>2230.7695157069593</v>
      </c>
      <c r="AA3479" s="59">
        <f t="shared" si="879"/>
        <v>43490</v>
      </c>
      <c r="AB3479" s="36">
        <f t="shared" si="907"/>
        <v>134.59170364285706</v>
      </c>
      <c r="AC3479" s="28">
        <f t="shared" si="907"/>
        <v>319.0726849285715</v>
      </c>
      <c r="AD3479" s="28">
        <f t="shared" si="907"/>
        <v>433.96870060714309</v>
      </c>
      <c r="AE3479" s="28">
        <f t="shared" si="907"/>
        <v>572.87413932142852</v>
      </c>
      <c r="AF3479" s="28">
        <f t="shared" si="907"/>
        <v>213.72022203571419</v>
      </c>
      <c r="AG3479" s="28">
        <f t="shared" si="907"/>
        <v>0</v>
      </c>
      <c r="AH3479" s="28">
        <f t="shared" si="907"/>
        <v>141.33172853571432</v>
      </c>
      <c r="AI3479" s="28">
        <f t="shared" si="907"/>
        <v>0</v>
      </c>
      <c r="AJ3479" s="28">
        <f t="shared" si="907"/>
        <v>1.2235988250000001</v>
      </c>
      <c r="AK3479" s="28">
        <f t="shared" si="907"/>
        <v>0</v>
      </c>
      <c r="AL3479" s="28">
        <f t="shared" si="885"/>
        <v>52.630078499999975</v>
      </c>
      <c r="AM3479" s="28">
        <f t="shared" si="885"/>
        <v>192.98530203571408</v>
      </c>
      <c r="AQ3479" s="24">
        <f t="shared" si="895"/>
        <v>2062.3981584321427</v>
      </c>
      <c r="AS3479" s="47">
        <f t="shared" si="857"/>
        <v>305.55</v>
      </c>
      <c r="AU3479" s="20">
        <f t="shared" si="893"/>
        <v>2367.9481584321429</v>
      </c>
      <c r="AW3479" s="20">
        <f t="shared" si="880"/>
        <v>-137.17864272518364</v>
      </c>
    </row>
    <row r="3480" spans="1:49" x14ac:dyDescent="0.25">
      <c r="A3480" t="str">
        <f>VLOOKUP($B3480,'Cushing Balance'!$C$2:$E$500,3,TRUE)</f>
        <v>12019</v>
      </c>
      <c r="B3480" s="2">
        <v>43491</v>
      </c>
      <c r="C3480" s="32"/>
      <c r="D3480" s="36">
        <f t="shared" si="840"/>
        <v>391.22794511111118</v>
      </c>
      <c r="E3480" s="28">
        <f t="shared" si="841"/>
        <v>145.03560794444454</v>
      </c>
      <c r="F3480" s="28">
        <f t="shared" si="842"/>
        <v>445.32513961111096</v>
      </c>
      <c r="G3480" s="28"/>
      <c r="H3480" s="28">
        <f t="shared" ref="H3480:R3480" si="910">AVERAGE(H3474:H3479)</f>
        <v>101.42290933333334</v>
      </c>
      <c r="I3480" s="28">
        <f t="shared" si="910"/>
        <v>24.825274190476179</v>
      </c>
      <c r="J3480" s="28">
        <f t="shared" si="910"/>
        <v>322.53056909523798</v>
      </c>
      <c r="K3480" s="28">
        <f t="shared" si="910"/>
        <v>129.53754890476191</v>
      </c>
      <c r="L3480" s="28">
        <f t="shared" si="910"/>
        <v>30.122654857142845</v>
      </c>
      <c r="M3480" s="28">
        <f t="shared" si="878"/>
        <v>239.83181480219767</v>
      </c>
      <c r="N3480" s="28">
        <f t="shared" si="910"/>
        <v>85.052794000000048</v>
      </c>
      <c r="O3480" s="28">
        <f t="shared" si="910"/>
        <v>31.141945047619036</v>
      </c>
      <c r="P3480" s="28">
        <f t="shared" si="910"/>
        <v>181.08394114285716</v>
      </c>
      <c r="Q3480" s="28">
        <f t="shared" si="833"/>
        <v>9.2223439999999997</v>
      </c>
      <c r="R3480" s="28">
        <f t="shared" si="910"/>
        <v>16.509027666666668</v>
      </c>
      <c r="S3480" s="28"/>
      <c r="T3480" s="243">
        <f t="shared" si="870"/>
        <v>-24.119540416666666</v>
      </c>
      <c r="V3480" s="24">
        <f t="shared" si="891"/>
        <v>2152.8695157069592</v>
      </c>
      <c r="X3480" s="5">
        <f t="shared" si="898"/>
        <v>77.899999999999991</v>
      </c>
      <c r="Z3480" s="20">
        <f t="shared" si="892"/>
        <v>2230.7695157069593</v>
      </c>
      <c r="AA3480" s="59">
        <f t="shared" si="879"/>
        <v>43491</v>
      </c>
      <c r="AB3480" s="36">
        <f t="shared" si="907"/>
        <v>134.59170364285706</v>
      </c>
      <c r="AC3480" s="28">
        <f t="shared" si="907"/>
        <v>319.0726849285715</v>
      </c>
      <c r="AD3480" s="28">
        <f t="shared" si="907"/>
        <v>433.96870060714309</v>
      </c>
      <c r="AE3480" s="28">
        <f t="shared" si="907"/>
        <v>572.87413932142852</v>
      </c>
      <c r="AF3480" s="28">
        <f t="shared" si="907"/>
        <v>213.72022203571419</v>
      </c>
      <c r="AG3480" s="28">
        <f t="shared" si="907"/>
        <v>0</v>
      </c>
      <c r="AH3480" s="28">
        <f t="shared" si="907"/>
        <v>141.33172853571432</v>
      </c>
      <c r="AI3480" s="28">
        <f t="shared" si="907"/>
        <v>0</v>
      </c>
      <c r="AJ3480" s="28">
        <f t="shared" si="907"/>
        <v>1.2235988250000001</v>
      </c>
      <c r="AK3480" s="28">
        <f t="shared" si="907"/>
        <v>0</v>
      </c>
      <c r="AL3480" s="28">
        <f t="shared" si="885"/>
        <v>52.630078499999975</v>
      </c>
      <c r="AM3480" s="28">
        <f t="shared" si="885"/>
        <v>192.98530203571408</v>
      </c>
      <c r="AQ3480" s="24">
        <f t="shared" si="895"/>
        <v>2062.3981584321427</v>
      </c>
      <c r="AS3480" s="47">
        <f t="shared" si="857"/>
        <v>305.55</v>
      </c>
      <c r="AU3480" s="20">
        <f t="shared" si="893"/>
        <v>2367.9481584321429</v>
      </c>
      <c r="AW3480" s="20">
        <f t="shared" si="880"/>
        <v>-137.17864272518364</v>
      </c>
    </row>
    <row r="3481" spans="1:49" x14ac:dyDescent="0.25">
      <c r="A3481" t="str">
        <f>VLOOKUP($B3481,'Cushing Balance'!$C$2:$E$500,3,TRUE)</f>
        <v>12019</v>
      </c>
      <c r="B3481" s="2">
        <v>43492</v>
      </c>
      <c r="C3481" s="32"/>
      <c r="D3481" s="36">
        <f t="shared" si="840"/>
        <v>391.22794511111118</v>
      </c>
      <c r="E3481" s="28">
        <f t="shared" si="841"/>
        <v>145.03560794444454</v>
      </c>
      <c r="F3481" s="28">
        <f t="shared" si="842"/>
        <v>445.32513961111096</v>
      </c>
      <c r="G3481" s="28"/>
      <c r="H3481" s="28">
        <f t="shared" ref="H3481:R3481" si="911">AVERAGE(H3475:H3480)</f>
        <v>101.42290933333334</v>
      </c>
      <c r="I3481" s="28">
        <f t="shared" si="911"/>
        <v>24.825274190476179</v>
      </c>
      <c r="J3481" s="28">
        <f t="shared" si="911"/>
        <v>322.53056909523798</v>
      </c>
      <c r="K3481" s="28">
        <f t="shared" si="911"/>
        <v>129.53754890476191</v>
      </c>
      <c r="L3481" s="28">
        <f t="shared" si="911"/>
        <v>30.122654857142845</v>
      </c>
      <c r="M3481" s="28">
        <f t="shared" si="878"/>
        <v>239.83181480219767</v>
      </c>
      <c r="N3481" s="28">
        <f t="shared" si="911"/>
        <v>85.052794000000048</v>
      </c>
      <c r="O3481" s="28">
        <f t="shared" si="911"/>
        <v>31.141945047619036</v>
      </c>
      <c r="P3481" s="28">
        <f t="shared" si="911"/>
        <v>181.08394114285716</v>
      </c>
      <c r="Q3481" s="28">
        <f t="shared" si="833"/>
        <v>9.2223439999999997</v>
      </c>
      <c r="R3481" s="28">
        <f t="shared" si="911"/>
        <v>16.509027666666668</v>
      </c>
      <c r="S3481" s="28"/>
      <c r="T3481" s="243">
        <f t="shared" si="870"/>
        <v>-24.119540416666666</v>
      </c>
      <c r="V3481" s="24">
        <f t="shared" si="891"/>
        <v>2152.8695157069592</v>
      </c>
      <c r="X3481" s="5">
        <f t="shared" si="898"/>
        <v>77.899999999999991</v>
      </c>
      <c r="Z3481" s="20">
        <f t="shared" si="892"/>
        <v>2230.7695157069593</v>
      </c>
      <c r="AA3481" s="59">
        <f t="shared" si="879"/>
        <v>43492</v>
      </c>
      <c r="AB3481" s="36">
        <f t="shared" si="907"/>
        <v>134.59170364285706</v>
      </c>
      <c r="AC3481" s="28">
        <f t="shared" si="907"/>
        <v>319.0726849285715</v>
      </c>
      <c r="AD3481" s="28">
        <f t="shared" si="907"/>
        <v>433.96870060714309</v>
      </c>
      <c r="AE3481" s="28">
        <f t="shared" si="907"/>
        <v>572.87413932142852</v>
      </c>
      <c r="AF3481" s="28">
        <f t="shared" si="907"/>
        <v>213.72022203571419</v>
      </c>
      <c r="AG3481" s="28">
        <f t="shared" si="907"/>
        <v>0</v>
      </c>
      <c r="AH3481" s="28">
        <f t="shared" si="907"/>
        <v>141.33172853571432</v>
      </c>
      <c r="AI3481" s="28">
        <f t="shared" si="907"/>
        <v>0</v>
      </c>
      <c r="AJ3481" s="28">
        <f t="shared" si="907"/>
        <v>1.2235988250000001</v>
      </c>
      <c r="AK3481" s="28">
        <f t="shared" si="907"/>
        <v>0</v>
      </c>
      <c r="AL3481" s="28">
        <f t="shared" si="885"/>
        <v>52.630078499999975</v>
      </c>
      <c r="AM3481" s="28">
        <f t="shared" si="885"/>
        <v>192.98530203571408</v>
      </c>
      <c r="AQ3481" s="24">
        <f t="shared" si="895"/>
        <v>2062.3981584321427</v>
      </c>
      <c r="AS3481" s="47">
        <f t="shared" si="857"/>
        <v>305.55</v>
      </c>
      <c r="AU3481" s="20">
        <f t="shared" si="893"/>
        <v>2367.9481584321429</v>
      </c>
      <c r="AW3481" s="20">
        <f t="shared" si="880"/>
        <v>-137.17864272518364</v>
      </c>
    </row>
    <row r="3482" spans="1:49" x14ac:dyDescent="0.25">
      <c r="A3482" t="str">
        <f>VLOOKUP($B3482,'Cushing Balance'!$C$2:$E$500,3,TRUE)</f>
        <v>12019</v>
      </c>
      <c r="B3482" s="2">
        <v>43493</v>
      </c>
      <c r="C3482" s="32"/>
      <c r="D3482" s="36">
        <f t="shared" si="840"/>
        <v>391.22794511111118</v>
      </c>
      <c r="E3482" s="28">
        <f t="shared" si="841"/>
        <v>145.03560794444454</v>
      </c>
      <c r="F3482" s="28">
        <f t="shared" si="842"/>
        <v>445.32513961111096</v>
      </c>
      <c r="G3482" s="28"/>
      <c r="H3482" s="28">
        <f t="shared" ref="H3482:R3482" si="912">AVERAGE(H3476:H3481)</f>
        <v>101.42290933333334</v>
      </c>
      <c r="I3482" s="28">
        <f t="shared" si="912"/>
        <v>24.825274190476179</v>
      </c>
      <c r="J3482" s="28">
        <f t="shared" si="912"/>
        <v>322.53056909523798</v>
      </c>
      <c r="K3482" s="28">
        <f t="shared" si="912"/>
        <v>129.53754890476191</v>
      </c>
      <c r="L3482" s="28">
        <f t="shared" si="912"/>
        <v>30.122654857142845</v>
      </c>
      <c r="M3482" s="28">
        <f t="shared" si="878"/>
        <v>239.83181480219767</v>
      </c>
      <c r="N3482" s="28">
        <f t="shared" si="912"/>
        <v>85.052794000000048</v>
      </c>
      <c r="O3482" s="28">
        <f t="shared" si="912"/>
        <v>31.141945047619036</v>
      </c>
      <c r="P3482" s="28">
        <f t="shared" si="912"/>
        <v>181.08394114285716</v>
      </c>
      <c r="Q3482" s="28">
        <f t="shared" si="833"/>
        <v>9.2223439999999997</v>
      </c>
      <c r="R3482" s="28">
        <f t="shared" si="912"/>
        <v>16.509027666666668</v>
      </c>
      <c r="S3482" s="28"/>
      <c r="T3482" s="243">
        <f t="shared" si="870"/>
        <v>-24.119540416666666</v>
      </c>
      <c r="V3482" s="24">
        <f t="shared" si="891"/>
        <v>2152.8695157069592</v>
      </c>
      <c r="X3482" s="5">
        <f t="shared" si="898"/>
        <v>77.899999999999991</v>
      </c>
      <c r="Z3482" s="20">
        <f t="shared" si="892"/>
        <v>2230.7695157069593</v>
      </c>
      <c r="AA3482" s="59">
        <f t="shared" si="879"/>
        <v>43493</v>
      </c>
      <c r="AB3482" s="36">
        <f t="shared" si="907"/>
        <v>134.59170364285706</v>
      </c>
      <c r="AC3482" s="28">
        <f t="shared" si="907"/>
        <v>319.0726849285715</v>
      </c>
      <c r="AD3482" s="28">
        <f t="shared" si="907"/>
        <v>433.96870060714309</v>
      </c>
      <c r="AE3482" s="28">
        <f t="shared" si="907"/>
        <v>572.87413932142852</v>
      </c>
      <c r="AF3482" s="28">
        <f t="shared" si="907"/>
        <v>213.72022203571419</v>
      </c>
      <c r="AG3482" s="28">
        <f t="shared" si="907"/>
        <v>0</v>
      </c>
      <c r="AH3482" s="28">
        <f t="shared" si="907"/>
        <v>141.33172853571432</v>
      </c>
      <c r="AI3482" s="28">
        <f t="shared" si="907"/>
        <v>0</v>
      </c>
      <c r="AJ3482" s="28">
        <f t="shared" si="907"/>
        <v>1.2235988250000001</v>
      </c>
      <c r="AK3482" s="28">
        <f t="shared" si="907"/>
        <v>0</v>
      </c>
      <c r="AL3482" s="28">
        <f t="shared" si="885"/>
        <v>52.630078499999975</v>
      </c>
      <c r="AM3482" s="28">
        <f t="shared" si="885"/>
        <v>192.98530203571408</v>
      </c>
      <c r="AQ3482" s="24">
        <f t="shared" si="895"/>
        <v>2062.3981584321427</v>
      </c>
      <c r="AS3482" s="47">
        <f t="shared" si="857"/>
        <v>305.55</v>
      </c>
      <c r="AU3482" s="20">
        <f t="shared" si="893"/>
        <v>2367.9481584321429</v>
      </c>
      <c r="AW3482" s="20">
        <f t="shared" si="880"/>
        <v>-137.17864272518364</v>
      </c>
    </row>
    <row r="3483" spans="1:49" x14ac:dyDescent="0.25">
      <c r="A3483" t="str">
        <f>VLOOKUP($B3483,'Cushing Balance'!$C$2:$E$500,3,TRUE)</f>
        <v>12019</v>
      </c>
      <c r="B3483" s="2">
        <v>43494</v>
      </c>
      <c r="C3483" s="32"/>
      <c r="D3483" s="36">
        <f t="shared" si="840"/>
        <v>391.22794511111118</v>
      </c>
      <c r="E3483" s="28">
        <f t="shared" si="841"/>
        <v>145.03560794444454</v>
      </c>
      <c r="F3483" s="28">
        <f t="shared" si="842"/>
        <v>445.32513961111096</v>
      </c>
      <c r="G3483" s="28"/>
      <c r="H3483" s="28">
        <f t="shared" ref="H3483:R3483" si="913">AVERAGE(H3477:H3482)</f>
        <v>101.42290933333334</v>
      </c>
      <c r="I3483" s="28">
        <f t="shared" si="913"/>
        <v>24.825274190476179</v>
      </c>
      <c r="J3483" s="28">
        <f t="shared" si="913"/>
        <v>322.53056909523798</v>
      </c>
      <c r="K3483" s="28">
        <f t="shared" si="913"/>
        <v>129.53754890476191</v>
      </c>
      <c r="L3483" s="28">
        <f t="shared" si="913"/>
        <v>30.122654857142845</v>
      </c>
      <c r="M3483" s="28">
        <f t="shared" si="878"/>
        <v>239.83181480219767</v>
      </c>
      <c r="N3483" s="28">
        <f t="shared" si="913"/>
        <v>85.052794000000048</v>
      </c>
      <c r="O3483" s="28">
        <f t="shared" si="913"/>
        <v>31.141945047619036</v>
      </c>
      <c r="P3483" s="28">
        <f t="shared" si="913"/>
        <v>181.08394114285716</v>
      </c>
      <c r="Q3483" s="28">
        <f t="shared" si="833"/>
        <v>9.2223439999999997</v>
      </c>
      <c r="R3483" s="28">
        <f t="shared" si="913"/>
        <v>16.509027666666668</v>
      </c>
      <c r="S3483" s="28"/>
      <c r="T3483" s="243">
        <f t="shared" si="870"/>
        <v>-24.119540416666666</v>
      </c>
      <c r="V3483" s="24">
        <f t="shared" si="891"/>
        <v>2152.8695157069592</v>
      </c>
      <c r="X3483" s="5">
        <f t="shared" si="898"/>
        <v>77.899999999999991</v>
      </c>
      <c r="Z3483" s="20">
        <f t="shared" si="892"/>
        <v>2230.7695157069593</v>
      </c>
      <c r="AA3483" s="59">
        <f t="shared" si="879"/>
        <v>43494</v>
      </c>
      <c r="AB3483" s="36">
        <f t="shared" si="907"/>
        <v>134.59170364285706</v>
      </c>
      <c r="AC3483" s="28">
        <f t="shared" si="907"/>
        <v>319.0726849285715</v>
      </c>
      <c r="AD3483" s="28">
        <f t="shared" si="907"/>
        <v>433.96870060714309</v>
      </c>
      <c r="AE3483" s="28">
        <f t="shared" si="907"/>
        <v>572.87413932142852</v>
      </c>
      <c r="AF3483" s="28">
        <f t="shared" si="907"/>
        <v>213.72022203571419</v>
      </c>
      <c r="AG3483" s="28">
        <f t="shared" si="907"/>
        <v>0</v>
      </c>
      <c r="AH3483" s="28">
        <f t="shared" si="907"/>
        <v>141.33172853571432</v>
      </c>
      <c r="AI3483" s="28">
        <f t="shared" si="907"/>
        <v>0</v>
      </c>
      <c r="AJ3483" s="28">
        <f t="shared" si="907"/>
        <v>1.2235988250000001</v>
      </c>
      <c r="AK3483" s="28">
        <f t="shared" si="907"/>
        <v>0</v>
      </c>
      <c r="AL3483" s="28">
        <f t="shared" si="885"/>
        <v>52.630078499999975</v>
      </c>
      <c r="AM3483" s="28">
        <f t="shared" si="885"/>
        <v>192.98530203571408</v>
      </c>
      <c r="AQ3483" s="24">
        <f t="shared" si="895"/>
        <v>2062.3981584321427</v>
      </c>
      <c r="AS3483" s="47">
        <f t="shared" si="857"/>
        <v>305.55</v>
      </c>
      <c r="AU3483" s="20">
        <f t="shared" si="893"/>
        <v>2367.9481584321429</v>
      </c>
      <c r="AW3483" s="20">
        <f t="shared" si="880"/>
        <v>-137.17864272518364</v>
      </c>
    </row>
    <row r="3484" spans="1:49" x14ac:dyDescent="0.25">
      <c r="A3484" t="str">
        <f>VLOOKUP($B3484,'Cushing Balance'!$C$2:$E$500,3,TRUE)</f>
        <v>12019</v>
      </c>
      <c r="B3484" s="2">
        <v>43495</v>
      </c>
      <c r="C3484" s="32"/>
      <c r="D3484" s="36">
        <f t="shared" si="840"/>
        <v>391.22794511111118</v>
      </c>
      <c r="E3484" s="28">
        <f t="shared" si="841"/>
        <v>145.03560794444454</v>
      </c>
      <c r="F3484" s="28">
        <f t="shared" si="842"/>
        <v>445.32513961111096</v>
      </c>
      <c r="G3484" s="28"/>
      <c r="H3484" s="28">
        <f t="shared" ref="H3484:R3484" si="914">AVERAGE(H3478:H3483)</f>
        <v>101.42290933333334</v>
      </c>
      <c r="I3484" s="28">
        <f t="shared" si="914"/>
        <v>24.825274190476179</v>
      </c>
      <c r="J3484" s="28">
        <f t="shared" si="914"/>
        <v>322.53056909523798</v>
      </c>
      <c r="K3484" s="28">
        <f t="shared" si="914"/>
        <v>129.53754890476191</v>
      </c>
      <c r="L3484" s="28">
        <f t="shared" si="914"/>
        <v>30.122654857142845</v>
      </c>
      <c r="M3484" s="28">
        <f t="shared" si="878"/>
        <v>239.83181480219767</v>
      </c>
      <c r="N3484" s="28">
        <f t="shared" si="914"/>
        <v>85.052794000000048</v>
      </c>
      <c r="O3484" s="28">
        <f t="shared" si="914"/>
        <v>31.141945047619036</v>
      </c>
      <c r="P3484" s="28">
        <f t="shared" si="914"/>
        <v>181.08394114285716</v>
      </c>
      <c r="Q3484" s="28">
        <f t="shared" si="833"/>
        <v>9.2223439999999997</v>
      </c>
      <c r="R3484" s="28">
        <f t="shared" si="914"/>
        <v>16.509027666666668</v>
      </c>
      <c r="S3484" s="28"/>
      <c r="T3484" s="243">
        <f t="shared" si="870"/>
        <v>-24.119540416666666</v>
      </c>
      <c r="V3484" s="24">
        <f t="shared" si="891"/>
        <v>2152.8695157069592</v>
      </c>
      <c r="X3484" s="5">
        <f t="shared" si="898"/>
        <v>77.899999999999991</v>
      </c>
      <c r="Z3484" s="20">
        <f t="shared" si="892"/>
        <v>2230.7695157069593</v>
      </c>
      <c r="AA3484" s="59">
        <f t="shared" si="879"/>
        <v>43495</v>
      </c>
      <c r="AB3484" s="36">
        <f t="shared" si="907"/>
        <v>134.59170364285706</v>
      </c>
      <c r="AC3484" s="28">
        <f t="shared" si="907"/>
        <v>319.0726849285715</v>
      </c>
      <c r="AD3484" s="28">
        <f t="shared" si="907"/>
        <v>433.96870060714309</v>
      </c>
      <c r="AE3484" s="28">
        <f t="shared" si="907"/>
        <v>572.87413932142852</v>
      </c>
      <c r="AF3484" s="28">
        <f t="shared" si="907"/>
        <v>213.72022203571419</v>
      </c>
      <c r="AG3484" s="28">
        <f t="shared" si="907"/>
        <v>0</v>
      </c>
      <c r="AH3484" s="28">
        <f t="shared" si="907"/>
        <v>141.33172853571432</v>
      </c>
      <c r="AI3484" s="28">
        <f t="shared" si="907"/>
        <v>0</v>
      </c>
      <c r="AJ3484" s="28">
        <f t="shared" si="907"/>
        <v>1.2235988250000001</v>
      </c>
      <c r="AK3484" s="28">
        <f t="shared" si="907"/>
        <v>0</v>
      </c>
      <c r="AL3484" s="28">
        <f t="shared" si="885"/>
        <v>52.630078499999975</v>
      </c>
      <c r="AM3484" s="28">
        <f t="shared" si="885"/>
        <v>192.98530203571408</v>
      </c>
      <c r="AQ3484" s="24">
        <f t="shared" si="895"/>
        <v>2062.3981584321427</v>
      </c>
      <c r="AS3484" s="47">
        <f t="shared" si="857"/>
        <v>305.55</v>
      </c>
      <c r="AU3484" s="20">
        <f t="shared" si="893"/>
        <v>2367.9481584321429</v>
      </c>
      <c r="AW3484" s="20">
        <f t="shared" si="880"/>
        <v>-137.17864272518364</v>
      </c>
    </row>
    <row r="3485" spans="1:49" x14ac:dyDescent="0.25">
      <c r="A3485" t="str">
        <f>VLOOKUP($B3485,'Cushing Balance'!$C$2:$E$500,3,TRUE)</f>
        <v>12019</v>
      </c>
      <c r="B3485" s="2">
        <v>43496</v>
      </c>
      <c r="C3485" s="32"/>
      <c r="D3485" s="36">
        <f t="shared" si="840"/>
        <v>391.22794511111118</v>
      </c>
      <c r="E3485" s="28">
        <f t="shared" si="841"/>
        <v>145.03560794444454</v>
      </c>
      <c r="F3485" s="28">
        <f t="shared" si="842"/>
        <v>445.32513961111096</v>
      </c>
      <c r="G3485" s="28"/>
      <c r="H3485" s="28">
        <f t="shared" ref="H3485:R3485" si="915">AVERAGE(H3479:H3484)</f>
        <v>101.42290933333334</v>
      </c>
      <c r="I3485" s="28">
        <f t="shared" si="915"/>
        <v>24.825274190476179</v>
      </c>
      <c r="J3485" s="28">
        <f t="shared" si="915"/>
        <v>322.53056909523798</v>
      </c>
      <c r="K3485" s="28">
        <f t="shared" si="915"/>
        <v>129.53754890476191</v>
      </c>
      <c r="L3485" s="28">
        <f t="shared" si="915"/>
        <v>30.122654857142845</v>
      </c>
      <c r="M3485" s="28">
        <f t="shared" si="878"/>
        <v>239.83181480219767</v>
      </c>
      <c r="N3485" s="28">
        <f t="shared" si="915"/>
        <v>85.052794000000048</v>
      </c>
      <c r="O3485" s="28">
        <f t="shared" si="915"/>
        <v>31.141945047619036</v>
      </c>
      <c r="P3485" s="28">
        <f t="shared" si="915"/>
        <v>181.08394114285716</v>
      </c>
      <c r="Q3485" s="28">
        <f t="shared" ref="Q3485:Q3548" si="916">AVERAGE(Q3479:Q3484)</f>
        <v>9.2223439999999997</v>
      </c>
      <c r="R3485" s="28">
        <f t="shared" si="915"/>
        <v>16.509027666666668</v>
      </c>
      <c r="S3485" s="28"/>
      <c r="T3485" s="243">
        <f t="shared" si="870"/>
        <v>-24.119540416666666</v>
      </c>
      <c r="V3485" s="24">
        <f t="shared" si="891"/>
        <v>2152.8695157069592</v>
      </c>
      <c r="X3485" s="5">
        <f t="shared" si="898"/>
        <v>77.899999999999991</v>
      </c>
      <c r="Z3485" s="20">
        <f t="shared" si="892"/>
        <v>2230.7695157069593</v>
      </c>
      <c r="AA3485" s="59">
        <f t="shared" si="879"/>
        <v>43496</v>
      </c>
      <c r="AB3485" s="36">
        <f t="shared" si="907"/>
        <v>134.59170364285706</v>
      </c>
      <c r="AC3485" s="28">
        <f t="shared" si="907"/>
        <v>319.0726849285715</v>
      </c>
      <c r="AD3485" s="28">
        <f t="shared" si="907"/>
        <v>433.96870060714309</v>
      </c>
      <c r="AE3485" s="28">
        <f t="shared" si="907"/>
        <v>572.87413932142852</v>
      </c>
      <c r="AF3485" s="28">
        <f t="shared" si="907"/>
        <v>213.72022203571419</v>
      </c>
      <c r="AG3485" s="28">
        <f t="shared" si="907"/>
        <v>0</v>
      </c>
      <c r="AH3485" s="28">
        <f t="shared" si="907"/>
        <v>141.33172853571432</v>
      </c>
      <c r="AI3485" s="28">
        <f t="shared" si="907"/>
        <v>0</v>
      </c>
      <c r="AJ3485" s="28">
        <f t="shared" si="907"/>
        <v>1.2235988250000001</v>
      </c>
      <c r="AK3485" s="28">
        <f t="shared" si="907"/>
        <v>0</v>
      </c>
      <c r="AL3485" s="28">
        <f t="shared" si="885"/>
        <v>52.630078499999975</v>
      </c>
      <c r="AM3485" s="28">
        <f t="shared" si="885"/>
        <v>192.98530203571408</v>
      </c>
      <c r="AQ3485" s="24">
        <f t="shared" si="895"/>
        <v>2062.3981584321427</v>
      </c>
      <c r="AS3485" s="47">
        <f t="shared" si="857"/>
        <v>305.55</v>
      </c>
      <c r="AU3485" s="20">
        <f t="shared" si="893"/>
        <v>2367.9481584321429</v>
      </c>
      <c r="AW3485" s="20">
        <f t="shared" si="880"/>
        <v>-137.17864272518364</v>
      </c>
    </row>
    <row r="3486" spans="1:49" x14ac:dyDescent="0.25">
      <c r="A3486" t="str">
        <f>VLOOKUP($B3486,'Cushing Balance'!$C$2:$E$500,3,TRUE)</f>
        <v>12019</v>
      </c>
      <c r="B3486" s="2">
        <v>43497</v>
      </c>
      <c r="C3486" s="32"/>
      <c r="D3486" s="36">
        <f t="shared" si="840"/>
        <v>391.22794511111118</v>
      </c>
      <c r="E3486" s="28">
        <f t="shared" si="841"/>
        <v>145.03560794444454</v>
      </c>
      <c r="F3486" s="28">
        <f t="shared" si="842"/>
        <v>445.32513961111096</v>
      </c>
      <c r="G3486" s="28"/>
      <c r="H3486" s="28">
        <f t="shared" ref="H3486:R3486" si="917">AVERAGE(H3480:H3485)</f>
        <v>101.42290933333334</v>
      </c>
      <c r="I3486" s="28">
        <f t="shared" si="917"/>
        <v>24.825274190476179</v>
      </c>
      <c r="J3486" s="28">
        <f t="shared" si="917"/>
        <v>322.53056909523798</v>
      </c>
      <c r="K3486" s="28">
        <f t="shared" si="917"/>
        <v>129.53754890476191</v>
      </c>
      <c r="L3486" s="28">
        <f t="shared" si="917"/>
        <v>30.122654857142845</v>
      </c>
      <c r="M3486" s="28">
        <f t="shared" si="878"/>
        <v>239.83181480219767</v>
      </c>
      <c r="N3486" s="28">
        <f t="shared" si="917"/>
        <v>85.052794000000048</v>
      </c>
      <c r="O3486" s="28">
        <f t="shared" si="917"/>
        <v>31.141945047619036</v>
      </c>
      <c r="P3486" s="28">
        <f t="shared" si="917"/>
        <v>181.08394114285716</v>
      </c>
      <c r="Q3486" s="28">
        <f t="shared" si="916"/>
        <v>9.2223439999999997</v>
      </c>
      <c r="R3486" s="28">
        <f t="shared" si="917"/>
        <v>16.509027666666668</v>
      </c>
      <c r="S3486" s="28"/>
      <c r="T3486" s="243">
        <f t="shared" si="870"/>
        <v>-24.119540416666666</v>
      </c>
      <c r="V3486" s="24">
        <f t="shared" si="891"/>
        <v>2152.8695157069592</v>
      </c>
      <c r="X3486" s="5">
        <f t="shared" si="898"/>
        <v>77.899999999999991</v>
      </c>
      <c r="Z3486" s="20">
        <f t="shared" si="892"/>
        <v>2230.7695157069593</v>
      </c>
      <c r="AA3486" s="59">
        <f t="shared" si="879"/>
        <v>43497</v>
      </c>
      <c r="AB3486" s="36">
        <f t="shared" si="907"/>
        <v>134.59170364285706</v>
      </c>
      <c r="AC3486" s="28">
        <f t="shared" si="907"/>
        <v>319.0726849285715</v>
      </c>
      <c r="AD3486" s="28">
        <f t="shared" si="907"/>
        <v>433.96870060714309</v>
      </c>
      <c r="AE3486" s="28">
        <f t="shared" si="907"/>
        <v>572.87413932142852</v>
      </c>
      <c r="AF3486" s="28">
        <f t="shared" si="907"/>
        <v>213.72022203571419</v>
      </c>
      <c r="AG3486" s="28">
        <f t="shared" si="907"/>
        <v>0</v>
      </c>
      <c r="AH3486" s="28">
        <f t="shared" si="907"/>
        <v>141.33172853571432</v>
      </c>
      <c r="AI3486" s="28">
        <f t="shared" si="907"/>
        <v>0</v>
      </c>
      <c r="AJ3486" s="28">
        <f t="shared" si="907"/>
        <v>1.2235988250000001</v>
      </c>
      <c r="AK3486" s="28">
        <f t="shared" si="907"/>
        <v>0</v>
      </c>
      <c r="AL3486" s="28">
        <f t="shared" si="885"/>
        <v>52.630078499999975</v>
      </c>
      <c r="AM3486" s="28">
        <f t="shared" si="885"/>
        <v>192.98530203571408</v>
      </c>
      <c r="AQ3486" s="24">
        <f t="shared" si="895"/>
        <v>2062.3981584321427</v>
      </c>
      <c r="AS3486" s="47">
        <f t="shared" si="857"/>
        <v>305.55</v>
      </c>
      <c r="AU3486" s="20">
        <f t="shared" si="893"/>
        <v>2367.9481584321429</v>
      </c>
      <c r="AW3486" s="20">
        <f t="shared" si="880"/>
        <v>-137.17864272518364</v>
      </c>
    </row>
    <row r="3487" spans="1:49" x14ac:dyDescent="0.25">
      <c r="A3487" t="str">
        <f>VLOOKUP($B3487,'Cushing Balance'!$C$2:$E$500,3,TRUE)</f>
        <v>12019</v>
      </c>
      <c r="B3487" s="2">
        <v>43498</v>
      </c>
      <c r="C3487" s="32"/>
      <c r="D3487" s="36">
        <f t="shared" si="840"/>
        <v>391.22794511111118</v>
      </c>
      <c r="E3487" s="28">
        <f t="shared" si="841"/>
        <v>145.03560794444454</v>
      </c>
      <c r="F3487" s="28">
        <f t="shared" si="842"/>
        <v>445.32513961111096</v>
      </c>
      <c r="G3487" s="28"/>
      <c r="H3487" s="28">
        <f t="shared" ref="H3487:R3487" si="918">AVERAGE(H3481:H3486)</f>
        <v>101.42290933333334</v>
      </c>
      <c r="I3487" s="28">
        <f t="shared" si="918"/>
        <v>24.825274190476179</v>
      </c>
      <c r="J3487" s="28">
        <f t="shared" si="918"/>
        <v>322.53056909523798</v>
      </c>
      <c r="K3487" s="28">
        <f t="shared" si="918"/>
        <v>129.53754890476191</v>
      </c>
      <c r="L3487" s="28">
        <f t="shared" si="918"/>
        <v>30.122654857142845</v>
      </c>
      <c r="M3487" s="28">
        <f t="shared" si="878"/>
        <v>239.83181480219767</v>
      </c>
      <c r="N3487" s="28">
        <f t="shared" si="918"/>
        <v>85.052794000000048</v>
      </c>
      <c r="O3487" s="28">
        <f t="shared" si="918"/>
        <v>31.141945047619036</v>
      </c>
      <c r="P3487" s="28">
        <f t="shared" si="918"/>
        <v>181.08394114285716</v>
      </c>
      <c r="Q3487" s="28">
        <f t="shared" si="916"/>
        <v>9.2223439999999997</v>
      </c>
      <c r="R3487" s="28">
        <f t="shared" si="918"/>
        <v>16.509027666666668</v>
      </c>
      <c r="S3487" s="28"/>
      <c r="T3487" s="243">
        <f t="shared" si="870"/>
        <v>-24.119540416666666</v>
      </c>
      <c r="V3487" s="24">
        <f t="shared" si="891"/>
        <v>2152.8695157069592</v>
      </c>
      <c r="X3487" s="5">
        <f t="shared" si="898"/>
        <v>77.899999999999991</v>
      </c>
      <c r="Z3487" s="20">
        <f t="shared" si="892"/>
        <v>2230.7695157069593</v>
      </c>
      <c r="AA3487" s="59">
        <f t="shared" si="879"/>
        <v>43498</v>
      </c>
      <c r="AB3487" s="36">
        <f t="shared" si="907"/>
        <v>134.59170364285706</v>
      </c>
      <c r="AC3487" s="28">
        <f t="shared" si="907"/>
        <v>319.0726849285715</v>
      </c>
      <c r="AD3487" s="28">
        <f t="shared" si="907"/>
        <v>433.96870060714309</v>
      </c>
      <c r="AE3487" s="28">
        <f t="shared" si="907"/>
        <v>572.87413932142852</v>
      </c>
      <c r="AF3487" s="28">
        <f t="shared" si="907"/>
        <v>213.72022203571419</v>
      </c>
      <c r="AG3487" s="28">
        <f t="shared" si="907"/>
        <v>0</v>
      </c>
      <c r="AH3487" s="28">
        <f t="shared" si="907"/>
        <v>141.33172853571432</v>
      </c>
      <c r="AI3487" s="28">
        <f t="shared" si="907"/>
        <v>0</v>
      </c>
      <c r="AJ3487" s="28">
        <f t="shared" si="907"/>
        <v>1.2235988250000001</v>
      </c>
      <c r="AK3487" s="28">
        <f t="shared" si="907"/>
        <v>0</v>
      </c>
      <c r="AL3487" s="28">
        <f t="shared" si="885"/>
        <v>52.630078499999975</v>
      </c>
      <c r="AM3487" s="28">
        <f t="shared" si="885"/>
        <v>192.98530203571408</v>
      </c>
      <c r="AQ3487" s="24">
        <f t="shared" si="895"/>
        <v>2062.3981584321427</v>
      </c>
      <c r="AS3487" s="47">
        <f t="shared" si="857"/>
        <v>305.55</v>
      </c>
      <c r="AU3487" s="20">
        <f t="shared" si="893"/>
        <v>2367.9481584321429</v>
      </c>
      <c r="AW3487" s="20">
        <f t="shared" si="880"/>
        <v>-137.17864272518364</v>
      </c>
    </row>
    <row r="3488" spans="1:49" x14ac:dyDescent="0.25">
      <c r="A3488" t="str">
        <f>VLOOKUP($B3488,'Cushing Balance'!$C$2:$E$500,3,TRUE)</f>
        <v>12019</v>
      </c>
      <c r="B3488" s="2">
        <v>43499</v>
      </c>
      <c r="C3488" s="32"/>
      <c r="D3488" s="36">
        <f t="shared" si="840"/>
        <v>391.22794511111118</v>
      </c>
      <c r="E3488" s="28">
        <f t="shared" si="841"/>
        <v>145.03560794444454</v>
      </c>
      <c r="F3488" s="28">
        <f t="shared" si="842"/>
        <v>445.32513961111096</v>
      </c>
      <c r="G3488" s="28"/>
      <c r="H3488" s="28">
        <f t="shared" ref="H3488:R3488" si="919">AVERAGE(H3482:H3487)</f>
        <v>101.42290933333334</v>
      </c>
      <c r="I3488" s="28">
        <f t="shared" si="919"/>
        <v>24.825274190476179</v>
      </c>
      <c r="J3488" s="28">
        <f t="shared" si="919"/>
        <v>322.53056909523798</v>
      </c>
      <c r="K3488" s="28">
        <f t="shared" si="919"/>
        <v>129.53754890476191</v>
      </c>
      <c r="L3488" s="28">
        <f t="shared" si="919"/>
        <v>30.122654857142845</v>
      </c>
      <c r="M3488" s="28">
        <f t="shared" si="878"/>
        <v>239.83181480219767</v>
      </c>
      <c r="N3488" s="28">
        <f t="shared" si="919"/>
        <v>85.052794000000048</v>
      </c>
      <c r="O3488" s="28">
        <f t="shared" si="919"/>
        <v>31.141945047619036</v>
      </c>
      <c r="P3488" s="28">
        <f t="shared" si="919"/>
        <v>181.08394114285716</v>
      </c>
      <c r="Q3488" s="28">
        <f t="shared" si="916"/>
        <v>9.2223439999999997</v>
      </c>
      <c r="R3488" s="28">
        <f t="shared" si="919"/>
        <v>16.509027666666668</v>
      </c>
      <c r="S3488" s="28"/>
      <c r="T3488" s="243">
        <f t="shared" si="870"/>
        <v>-24.119540416666666</v>
      </c>
      <c r="V3488" s="24">
        <f t="shared" si="891"/>
        <v>2152.8695157069592</v>
      </c>
      <c r="X3488" s="5">
        <f t="shared" si="898"/>
        <v>77.899999999999991</v>
      </c>
      <c r="Z3488" s="20">
        <f t="shared" si="892"/>
        <v>2230.7695157069593</v>
      </c>
      <c r="AA3488" s="59">
        <f t="shared" si="879"/>
        <v>43499</v>
      </c>
      <c r="AB3488" s="36">
        <f t="shared" si="907"/>
        <v>134.59170364285706</v>
      </c>
      <c r="AC3488" s="28">
        <f t="shared" si="907"/>
        <v>319.0726849285715</v>
      </c>
      <c r="AD3488" s="28">
        <f t="shared" si="907"/>
        <v>433.96870060714309</v>
      </c>
      <c r="AE3488" s="28">
        <f t="shared" si="907"/>
        <v>572.87413932142852</v>
      </c>
      <c r="AF3488" s="28">
        <f t="shared" si="907"/>
        <v>213.72022203571419</v>
      </c>
      <c r="AG3488" s="28">
        <f t="shared" si="907"/>
        <v>0</v>
      </c>
      <c r="AH3488" s="28">
        <f t="shared" si="907"/>
        <v>141.33172853571432</v>
      </c>
      <c r="AI3488" s="28">
        <f t="shared" si="907"/>
        <v>0</v>
      </c>
      <c r="AJ3488" s="28">
        <f t="shared" si="907"/>
        <v>1.2235988250000001</v>
      </c>
      <c r="AK3488" s="28">
        <f t="shared" si="907"/>
        <v>0</v>
      </c>
      <c r="AL3488" s="28">
        <f t="shared" si="885"/>
        <v>52.630078499999975</v>
      </c>
      <c r="AM3488" s="28">
        <f t="shared" si="885"/>
        <v>192.98530203571408</v>
      </c>
      <c r="AQ3488" s="24">
        <f t="shared" si="895"/>
        <v>2062.3981584321427</v>
      </c>
      <c r="AS3488" s="47">
        <f t="shared" si="857"/>
        <v>305.55</v>
      </c>
      <c r="AU3488" s="20">
        <f t="shared" si="893"/>
        <v>2367.9481584321429</v>
      </c>
      <c r="AW3488" s="20">
        <f t="shared" si="880"/>
        <v>-137.17864272518364</v>
      </c>
    </row>
    <row r="3489" spans="1:49" x14ac:dyDescent="0.25">
      <c r="A3489" t="str">
        <f>VLOOKUP($B3489,'Cushing Balance'!$C$2:$E$500,3,TRUE)</f>
        <v>12019</v>
      </c>
      <c r="B3489" s="2">
        <v>43500</v>
      </c>
      <c r="C3489" s="32"/>
      <c r="D3489" s="36">
        <f t="shared" si="840"/>
        <v>391.22794511111118</v>
      </c>
      <c r="E3489" s="28">
        <f t="shared" si="841"/>
        <v>145.03560794444454</v>
      </c>
      <c r="F3489" s="28">
        <f t="shared" si="842"/>
        <v>445.32513961111096</v>
      </c>
      <c r="G3489" s="28"/>
      <c r="H3489" s="28">
        <f t="shared" ref="H3489:R3489" si="920">AVERAGE(H3483:H3488)</f>
        <v>101.42290933333334</v>
      </c>
      <c r="I3489" s="28">
        <f t="shared" si="920"/>
        <v>24.825274190476179</v>
      </c>
      <c r="J3489" s="28">
        <f t="shared" si="920"/>
        <v>322.53056909523798</v>
      </c>
      <c r="K3489" s="28">
        <f t="shared" si="920"/>
        <v>129.53754890476191</v>
      </c>
      <c r="L3489" s="28">
        <f t="shared" si="920"/>
        <v>30.122654857142845</v>
      </c>
      <c r="M3489" s="28">
        <f t="shared" si="878"/>
        <v>239.83181480219767</v>
      </c>
      <c r="N3489" s="28">
        <f t="shared" si="920"/>
        <v>85.052794000000048</v>
      </c>
      <c r="O3489" s="28">
        <f t="shared" si="920"/>
        <v>31.141945047619036</v>
      </c>
      <c r="P3489" s="28">
        <f t="shared" si="920"/>
        <v>181.08394114285716</v>
      </c>
      <c r="Q3489" s="28">
        <f t="shared" si="916"/>
        <v>9.2223439999999997</v>
      </c>
      <c r="R3489" s="28">
        <f t="shared" si="920"/>
        <v>16.509027666666668</v>
      </c>
      <c r="S3489" s="28"/>
      <c r="T3489" s="243">
        <f t="shared" si="870"/>
        <v>-24.119540416666666</v>
      </c>
      <c r="V3489" s="24">
        <f t="shared" si="891"/>
        <v>2152.8695157069592</v>
      </c>
      <c r="X3489" s="5">
        <f t="shared" si="898"/>
        <v>77.899999999999991</v>
      </c>
      <c r="Z3489" s="20">
        <f t="shared" si="892"/>
        <v>2230.7695157069593</v>
      </c>
      <c r="AA3489" s="59">
        <f t="shared" si="879"/>
        <v>43500</v>
      </c>
      <c r="AB3489" s="36">
        <f t="shared" si="907"/>
        <v>134.59170364285706</v>
      </c>
      <c r="AC3489" s="28">
        <f t="shared" si="907"/>
        <v>319.0726849285715</v>
      </c>
      <c r="AD3489" s="28">
        <f t="shared" si="907"/>
        <v>433.96870060714309</v>
      </c>
      <c r="AE3489" s="28">
        <f t="shared" si="907"/>
        <v>572.87413932142852</v>
      </c>
      <c r="AF3489" s="28">
        <f t="shared" si="907"/>
        <v>213.72022203571419</v>
      </c>
      <c r="AG3489" s="28">
        <f t="shared" si="907"/>
        <v>0</v>
      </c>
      <c r="AH3489" s="28">
        <f t="shared" si="907"/>
        <v>141.33172853571432</v>
      </c>
      <c r="AI3489" s="28">
        <f t="shared" si="907"/>
        <v>0</v>
      </c>
      <c r="AJ3489" s="28">
        <f t="shared" si="907"/>
        <v>1.2235988250000001</v>
      </c>
      <c r="AK3489" s="28">
        <f t="shared" si="907"/>
        <v>0</v>
      </c>
      <c r="AL3489" s="28">
        <f t="shared" si="885"/>
        <v>52.630078499999975</v>
      </c>
      <c r="AM3489" s="28">
        <f t="shared" si="885"/>
        <v>192.98530203571408</v>
      </c>
      <c r="AQ3489" s="24">
        <f t="shared" si="895"/>
        <v>2062.3981584321427</v>
      </c>
      <c r="AS3489" s="47">
        <f t="shared" si="857"/>
        <v>305.55</v>
      </c>
      <c r="AU3489" s="20">
        <f t="shared" si="893"/>
        <v>2367.9481584321429</v>
      </c>
      <c r="AW3489" s="20">
        <f t="shared" si="880"/>
        <v>-137.17864272518364</v>
      </c>
    </row>
    <row r="3490" spans="1:49" x14ac:dyDescent="0.25">
      <c r="A3490" t="str">
        <f>VLOOKUP($B3490,'Cushing Balance'!$C$2:$E$500,3,TRUE)</f>
        <v>12019</v>
      </c>
      <c r="B3490" s="2">
        <v>43501</v>
      </c>
      <c r="C3490" s="32"/>
      <c r="D3490" s="36">
        <f t="shared" si="840"/>
        <v>391.22794511111118</v>
      </c>
      <c r="E3490" s="28">
        <f t="shared" si="841"/>
        <v>145.03560794444454</v>
      </c>
      <c r="F3490" s="28">
        <f t="shared" si="842"/>
        <v>445.32513961111096</v>
      </c>
      <c r="G3490" s="28"/>
      <c r="H3490" s="28">
        <f t="shared" ref="H3490:R3490" si="921">AVERAGE(H3484:H3489)</f>
        <v>101.42290933333334</v>
      </c>
      <c r="I3490" s="28">
        <f t="shared" si="921"/>
        <v>24.825274190476179</v>
      </c>
      <c r="J3490" s="28">
        <f t="shared" si="921"/>
        <v>322.53056909523798</v>
      </c>
      <c r="K3490" s="28">
        <f t="shared" si="921"/>
        <v>129.53754890476191</v>
      </c>
      <c r="L3490" s="28">
        <f t="shared" si="921"/>
        <v>30.122654857142845</v>
      </c>
      <c r="M3490" s="28">
        <f t="shared" si="878"/>
        <v>239.83181480219767</v>
      </c>
      <c r="N3490" s="28">
        <f t="shared" si="921"/>
        <v>85.052794000000048</v>
      </c>
      <c r="O3490" s="28">
        <f t="shared" si="921"/>
        <v>31.141945047619036</v>
      </c>
      <c r="P3490" s="28">
        <f t="shared" si="921"/>
        <v>181.08394114285716</v>
      </c>
      <c r="Q3490" s="28">
        <f t="shared" si="916"/>
        <v>9.2223439999999997</v>
      </c>
      <c r="R3490" s="28">
        <f t="shared" si="921"/>
        <v>16.509027666666668</v>
      </c>
      <c r="S3490" s="28"/>
      <c r="T3490" s="243">
        <f t="shared" si="870"/>
        <v>-24.119540416666666</v>
      </c>
      <c r="V3490" s="24">
        <f t="shared" si="891"/>
        <v>2152.8695157069592</v>
      </c>
      <c r="X3490" s="5">
        <f t="shared" si="898"/>
        <v>77.899999999999991</v>
      </c>
      <c r="Z3490" s="20">
        <f t="shared" si="892"/>
        <v>2230.7695157069593</v>
      </c>
      <c r="AA3490" s="59">
        <f t="shared" si="879"/>
        <v>43501</v>
      </c>
      <c r="AB3490" s="36">
        <f t="shared" si="907"/>
        <v>134.59170364285706</v>
      </c>
      <c r="AC3490" s="28">
        <f t="shared" si="907"/>
        <v>319.0726849285715</v>
      </c>
      <c r="AD3490" s="28">
        <f t="shared" si="907"/>
        <v>433.96870060714309</v>
      </c>
      <c r="AE3490" s="28">
        <f t="shared" si="907"/>
        <v>572.87413932142852</v>
      </c>
      <c r="AF3490" s="28">
        <f t="shared" si="907"/>
        <v>213.72022203571419</v>
      </c>
      <c r="AG3490" s="28">
        <f t="shared" si="907"/>
        <v>0</v>
      </c>
      <c r="AH3490" s="28">
        <f t="shared" si="907"/>
        <v>141.33172853571432</v>
      </c>
      <c r="AI3490" s="28">
        <f t="shared" si="907"/>
        <v>0</v>
      </c>
      <c r="AJ3490" s="28">
        <f t="shared" si="907"/>
        <v>1.2235988250000001</v>
      </c>
      <c r="AK3490" s="28">
        <f t="shared" si="907"/>
        <v>0</v>
      </c>
      <c r="AL3490" s="28">
        <f t="shared" si="885"/>
        <v>52.630078499999975</v>
      </c>
      <c r="AM3490" s="28">
        <f t="shared" si="885"/>
        <v>192.98530203571408</v>
      </c>
      <c r="AQ3490" s="24">
        <f t="shared" si="895"/>
        <v>2062.3981584321427</v>
      </c>
      <c r="AS3490" s="47">
        <f t="shared" si="857"/>
        <v>305.55</v>
      </c>
      <c r="AU3490" s="20">
        <f t="shared" si="893"/>
        <v>2367.9481584321429</v>
      </c>
      <c r="AW3490" s="20">
        <f t="shared" si="880"/>
        <v>-137.17864272518364</v>
      </c>
    </row>
    <row r="3491" spans="1:49" x14ac:dyDescent="0.25">
      <c r="A3491" t="str">
        <f>VLOOKUP($B3491,'Cushing Balance'!$C$2:$E$500,3,TRUE)</f>
        <v>12019</v>
      </c>
      <c r="B3491" s="2">
        <v>43502</v>
      </c>
      <c r="C3491" s="32"/>
      <c r="D3491" s="36">
        <f t="shared" si="840"/>
        <v>391.22794511111118</v>
      </c>
      <c r="E3491" s="28">
        <f t="shared" si="841"/>
        <v>145.03560794444454</v>
      </c>
      <c r="F3491" s="28">
        <f t="shared" si="842"/>
        <v>445.32513961111096</v>
      </c>
      <c r="G3491" s="28"/>
      <c r="H3491" s="28">
        <f t="shared" ref="H3491:R3491" si="922">AVERAGE(H3485:H3490)</f>
        <v>101.42290933333334</v>
      </c>
      <c r="I3491" s="28">
        <f t="shared" si="922"/>
        <v>24.825274190476179</v>
      </c>
      <c r="J3491" s="28">
        <f t="shared" si="922"/>
        <v>322.53056909523798</v>
      </c>
      <c r="K3491" s="28">
        <f t="shared" si="922"/>
        <v>129.53754890476191</v>
      </c>
      <c r="L3491" s="28">
        <f t="shared" si="922"/>
        <v>30.122654857142845</v>
      </c>
      <c r="M3491" s="28">
        <f t="shared" si="878"/>
        <v>239.83181480219767</v>
      </c>
      <c r="N3491" s="28">
        <f t="shared" si="922"/>
        <v>85.052794000000048</v>
      </c>
      <c r="O3491" s="28">
        <f t="shared" si="922"/>
        <v>31.141945047619036</v>
      </c>
      <c r="P3491" s="28">
        <f t="shared" si="922"/>
        <v>181.08394114285716</v>
      </c>
      <c r="Q3491" s="28">
        <f t="shared" si="916"/>
        <v>9.2223439999999997</v>
      </c>
      <c r="R3491" s="28">
        <f t="shared" si="922"/>
        <v>16.509027666666668</v>
      </c>
      <c r="S3491" s="28"/>
      <c r="T3491" s="243">
        <f t="shared" si="870"/>
        <v>-24.119540416666666</v>
      </c>
      <c r="V3491" s="24">
        <f t="shared" si="891"/>
        <v>2152.8695157069592</v>
      </c>
      <c r="X3491" s="5">
        <f t="shared" si="898"/>
        <v>77.899999999999991</v>
      </c>
      <c r="Z3491" s="20">
        <f t="shared" si="892"/>
        <v>2230.7695157069593</v>
      </c>
      <c r="AA3491" s="59">
        <f t="shared" si="879"/>
        <v>43502</v>
      </c>
      <c r="AB3491" s="36">
        <f t="shared" si="907"/>
        <v>134.59170364285706</v>
      </c>
      <c r="AC3491" s="28">
        <f t="shared" si="907"/>
        <v>319.0726849285715</v>
      </c>
      <c r="AD3491" s="28">
        <f t="shared" si="907"/>
        <v>433.96870060714309</v>
      </c>
      <c r="AE3491" s="28">
        <f t="shared" si="907"/>
        <v>572.87413932142852</v>
      </c>
      <c r="AF3491" s="28">
        <f t="shared" si="907"/>
        <v>213.72022203571419</v>
      </c>
      <c r="AG3491" s="28">
        <f t="shared" si="907"/>
        <v>0</v>
      </c>
      <c r="AH3491" s="28">
        <f t="shared" si="907"/>
        <v>141.33172853571432</v>
      </c>
      <c r="AI3491" s="28">
        <f t="shared" si="907"/>
        <v>0</v>
      </c>
      <c r="AJ3491" s="28">
        <f t="shared" si="907"/>
        <v>1.2235988250000001</v>
      </c>
      <c r="AK3491" s="28">
        <f t="shared" si="907"/>
        <v>0</v>
      </c>
      <c r="AL3491" s="28">
        <f t="shared" si="885"/>
        <v>52.630078499999975</v>
      </c>
      <c r="AM3491" s="28">
        <f t="shared" si="885"/>
        <v>192.98530203571408</v>
      </c>
      <c r="AQ3491" s="24">
        <f t="shared" si="895"/>
        <v>2062.3981584321427</v>
      </c>
      <c r="AS3491" s="47">
        <f t="shared" si="857"/>
        <v>305.55</v>
      </c>
      <c r="AU3491" s="20">
        <f t="shared" si="893"/>
        <v>2367.9481584321429</v>
      </c>
      <c r="AW3491" s="20">
        <f t="shared" si="880"/>
        <v>-137.17864272518364</v>
      </c>
    </row>
    <row r="3492" spans="1:49" x14ac:dyDescent="0.25">
      <c r="A3492" t="str">
        <f>VLOOKUP($B3492,'Cushing Balance'!$C$2:$E$500,3,TRUE)</f>
        <v>12019</v>
      </c>
      <c r="B3492" s="2">
        <v>43503</v>
      </c>
      <c r="C3492" s="32"/>
      <c r="D3492" s="36">
        <f t="shared" ref="D3492:D3555" si="923">AVERAGE(D3484:D3491)</f>
        <v>391.22794511111118</v>
      </c>
      <c r="E3492" s="28">
        <f t="shared" ref="E3492:E3555" si="924">AVERAGE(E3484:E3491)</f>
        <v>145.03560794444454</v>
      </c>
      <c r="F3492" s="28">
        <f t="shared" ref="F3492:F3555" si="925">AVERAGE(F3484:F3491)</f>
        <v>445.32513961111096</v>
      </c>
      <c r="G3492" s="28"/>
      <c r="H3492" s="28">
        <f t="shared" ref="H3492:R3492" si="926">AVERAGE(H3486:H3491)</f>
        <v>101.42290933333334</v>
      </c>
      <c r="I3492" s="28">
        <f t="shared" si="926"/>
        <v>24.825274190476179</v>
      </c>
      <c r="J3492" s="28">
        <f t="shared" si="926"/>
        <v>322.53056909523798</v>
      </c>
      <c r="K3492" s="28">
        <f t="shared" si="926"/>
        <v>129.53754890476191</v>
      </c>
      <c r="L3492" s="28">
        <f t="shared" si="926"/>
        <v>30.122654857142845</v>
      </c>
      <c r="M3492" s="28">
        <f t="shared" si="878"/>
        <v>239.83181480219767</v>
      </c>
      <c r="N3492" s="28">
        <f t="shared" si="926"/>
        <v>85.052794000000048</v>
      </c>
      <c r="O3492" s="28">
        <f t="shared" si="926"/>
        <v>31.141945047619036</v>
      </c>
      <c r="P3492" s="28">
        <f t="shared" si="926"/>
        <v>181.08394114285716</v>
      </c>
      <c r="Q3492" s="28">
        <f t="shared" si="916"/>
        <v>9.2223439999999997</v>
      </c>
      <c r="R3492" s="28">
        <f t="shared" si="926"/>
        <v>16.509027666666668</v>
      </c>
      <c r="S3492" s="28"/>
      <c r="T3492" s="243">
        <f t="shared" si="870"/>
        <v>-24.119540416666666</v>
      </c>
      <c r="V3492" s="24">
        <f t="shared" si="891"/>
        <v>2152.8695157069592</v>
      </c>
      <c r="X3492" s="5">
        <f t="shared" si="898"/>
        <v>77.899999999999991</v>
      </c>
      <c r="Z3492" s="20">
        <f t="shared" si="892"/>
        <v>2230.7695157069593</v>
      </c>
      <c r="AA3492" s="59">
        <f t="shared" si="879"/>
        <v>43503</v>
      </c>
      <c r="AB3492" s="36">
        <f t="shared" si="907"/>
        <v>134.59170364285706</v>
      </c>
      <c r="AC3492" s="28">
        <f t="shared" si="907"/>
        <v>319.0726849285715</v>
      </c>
      <c r="AD3492" s="28">
        <f t="shared" si="907"/>
        <v>433.96870060714309</v>
      </c>
      <c r="AE3492" s="28">
        <f t="shared" si="907"/>
        <v>572.87413932142852</v>
      </c>
      <c r="AF3492" s="28">
        <f t="shared" si="907"/>
        <v>213.72022203571419</v>
      </c>
      <c r="AG3492" s="28">
        <f t="shared" si="907"/>
        <v>0</v>
      </c>
      <c r="AH3492" s="28">
        <f t="shared" si="907"/>
        <v>141.33172853571432</v>
      </c>
      <c r="AI3492" s="28">
        <f t="shared" si="907"/>
        <v>0</v>
      </c>
      <c r="AJ3492" s="28">
        <f t="shared" si="907"/>
        <v>1.2235988250000001</v>
      </c>
      <c r="AK3492" s="28">
        <f t="shared" si="907"/>
        <v>0</v>
      </c>
      <c r="AL3492" s="28">
        <f t="shared" si="885"/>
        <v>52.630078499999975</v>
      </c>
      <c r="AM3492" s="28">
        <f t="shared" si="885"/>
        <v>192.98530203571408</v>
      </c>
      <c r="AQ3492" s="24">
        <f t="shared" si="895"/>
        <v>2062.3981584321427</v>
      </c>
      <c r="AS3492" s="47">
        <f t="shared" si="857"/>
        <v>305.55</v>
      </c>
      <c r="AU3492" s="20">
        <f t="shared" si="893"/>
        <v>2367.9481584321429</v>
      </c>
      <c r="AW3492" s="20">
        <f t="shared" si="880"/>
        <v>-137.17864272518364</v>
      </c>
    </row>
    <row r="3493" spans="1:49" x14ac:dyDescent="0.25">
      <c r="A3493" t="str">
        <f>VLOOKUP($B3493,'Cushing Balance'!$C$2:$E$500,3,TRUE)</f>
        <v>12019</v>
      </c>
      <c r="B3493" s="2">
        <v>43504</v>
      </c>
      <c r="C3493" s="32"/>
      <c r="D3493" s="36">
        <f t="shared" si="923"/>
        <v>391.22794511111118</v>
      </c>
      <c r="E3493" s="28">
        <f t="shared" si="924"/>
        <v>145.03560794444454</v>
      </c>
      <c r="F3493" s="28">
        <f t="shared" si="925"/>
        <v>445.32513961111096</v>
      </c>
      <c r="G3493" s="28"/>
      <c r="H3493" s="28">
        <f t="shared" ref="H3493:R3493" si="927">AVERAGE(H3487:H3492)</f>
        <v>101.42290933333334</v>
      </c>
      <c r="I3493" s="28">
        <f t="shared" si="927"/>
        <v>24.825274190476179</v>
      </c>
      <c r="J3493" s="28">
        <f t="shared" si="927"/>
        <v>322.53056909523798</v>
      </c>
      <c r="K3493" s="28">
        <f t="shared" si="927"/>
        <v>129.53754890476191</v>
      </c>
      <c r="L3493" s="28">
        <f t="shared" si="927"/>
        <v>30.122654857142845</v>
      </c>
      <c r="M3493" s="28">
        <f t="shared" si="878"/>
        <v>239.83181480219767</v>
      </c>
      <c r="N3493" s="28">
        <f t="shared" si="927"/>
        <v>85.052794000000048</v>
      </c>
      <c r="O3493" s="28">
        <f t="shared" si="927"/>
        <v>31.141945047619036</v>
      </c>
      <c r="P3493" s="28">
        <f t="shared" si="927"/>
        <v>181.08394114285716</v>
      </c>
      <c r="Q3493" s="28">
        <f t="shared" si="916"/>
        <v>9.2223439999999997</v>
      </c>
      <c r="R3493" s="28">
        <f t="shared" si="927"/>
        <v>16.509027666666668</v>
      </c>
      <c r="S3493" s="28"/>
      <c r="T3493" s="243">
        <f t="shared" si="870"/>
        <v>-24.119540416666666</v>
      </c>
      <c r="V3493" s="24">
        <f t="shared" si="891"/>
        <v>2152.8695157069592</v>
      </c>
      <c r="X3493" s="5">
        <f t="shared" si="898"/>
        <v>77.899999999999991</v>
      </c>
      <c r="Z3493" s="20">
        <f t="shared" si="892"/>
        <v>2230.7695157069593</v>
      </c>
      <c r="AA3493" s="59">
        <f t="shared" si="879"/>
        <v>43504</v>
      </c>
      <c r="AB3493" s="36">
        <f t="shared" ref="AB3493:AK3508" si="928">AVERAGE(AB3486:AB3492)</f>
        <v>134.59170364285706</v>
      </c>
      <c r="AC3493" s="28">
        <f t="shared" si="928"/>
        <v>319.0726849285715</v>
      </c>
      <c r="AD3493" s="28">
        <f t="shared" si="928"/>
        <v>433.96870060714309</v>
      </c>
      <c r="AE3493" s="28">
        <f t="shared" si="928"/>
        <v>572.87413932142852</v>
      </c>
      <c r="AF3493" s="28">
        <f t="shared" si="928"/>
        <v>213.72022203571419</v>
      </c>
      <c r="AG3493" s="28">
        <f t="shared" si="928"/>
        <v>0</v>
      </c>
      <c r="AH3493" s="28">
        <f t="shared" si="928"/>
        <v>141.33172853571432</v>
      </c>
      <c r="AI3493" s="28">
        <f t="shared" si="928"/>
        <v>0</v>
      </c>
      <c r="AJ3493" s="28">
        <f t="shared" si="928"/>
        <v>1.2235988250000001</v>
      </c>
      <c r="AK3493" s="28">
        <f t="shared" si="928"/>
        <v>0</v>
      </c>
      <c r="AL3493" s="28">
        <f t="shared" si="885"/>
        <v>52.630078499999975</v>
      </c>
      <c r="AM3493" s="28">
        <f t="shared" si="885"/>
        <v>192.98530203571408</v>
      </c>
      <c r="AQ3493" s="24">
        <f t="shared" si="895"/>
        <v>2062.3981584321427</v>
      </c>
      <c r="AS3493" s="47">
        <f t="shared" si="857"/>
        <v>305.55</v>
      </c>
      <c r="AU3493" s="20">
        <f t="shared" si="893"/>
        <v>2367.9481584321429</v>
      </c>
      <c r="AW3493" s="20">
        <f t="shared" si="880"/>
        <v>-137.17864272518364</v>
      </c>
    </row>
    <row r="3494" spans="1:49" x14ac:dyDescent="0.25">
      <c r="A3494" t="str">
        <f>VLOOKUP($B3494,'Cushing Balance'!$C$2:$E$500,3,TRUE)</f>
        <v>12019</v>
      </c>
      <c r="B3494" s="2">
        <v>43505</v>
      </c>
      <c r="C3494" s="32"/>
      <c r="D3494" s="36">
        <f t="shared" si="923"/>
        <v>391.22794511111118</v>
      </c>
      <c r="E3494" s="28">
        <f t="shared" si="924"/>
        <v>145.03560794444454</v>
      </c>
      <c r="F3494" s="28">
        <f t="shared" si="925"/>
        <v>445.32513961111096</v>
      </c>
      <c r="G3494" s="28"/>
      <c r="H3494" s="28">
        <f t="shared" ref="H3494:R3494" si="929">AVERAGE(H3488:H3493)</f>
        <v>101.42290933333334</v>
      </c>
      <c r="I3494" s="28">
        <f t="shared" si="929"/>
        <v>24.825274190476179</v>
      </c>
      <c r="J3494" s="28">
        <f t="shared" si="929"/>
        <v>322.53056909523798</v>
      </c>
      <c r="K3494" s="28">
        <f t="shared" si="929"/>
        <v>129.53754890476191</v>
      </c>
      <c r="L3494" s="28">
        <f t="shared" si="929"/>
        <v>30.122654857142845</v>
      </c>
      <c r="M3494" s="28">
        <f t="shared" si="878"/>
        <v>239.83181480219767</v>
      </c>
      <c r="N3494" s="28">
        <f t="shared" si="929"/>
        <v>85.052794000000048</v>
      </c>
      <c r="O3494" s="28">
        <f t="shared" si="929"/>
        <v>31.141945047619036</v>
      </c>
      <c r="P3494" s="28">
        <f t="shared" si="929"/>
        <v>181.08394114285716</v>
      </c>
      <c r="Q3494" s="28">
        <f t="shared" si="916"/>
        <v>9.2223439999999997</v>
      </c>
      <c r="R3494" s="28">
        <f t="shared" si="929"/>
        <v>16.509027666666668</v>
      </c>
      <c r="S3494" s="28"/>
      <c r="T3494" s="243">
        <f t="shared" si="870"/>
        <v>-24.119540416666666</v>
      </c>
      <c r="V3494" s="24">
        <f t="shared" si="891"/>
        <v>2152.8695157069592</v>
      </c>
      <c r="X3494" s="5">
        <f t="shared" si="898"/>
        <v>77.899999999999991</v>
      </c>
      <c r="Z3494" s="20">
        <f t="shared" si="892"/>
        <v>2230.7695157069593</v>
      </c>
      <c r="AA3494" s="59">
        <f t="shared" si="879"/>
        <v>43505</v>
      </c>
      <c r="AB3494" s="36">
        <f t="shared" si="928"/>
        <v>134.59170364285706</v>
      </c>
      <c r="AC3494" s="28">
        <f t="shared" si="928"/>
        <v>319.0726849285715</v>
      </c>
      <c r="AD3494" s="28">
        <f t="shared" si="928"/>
        <v>433.96870060714309</v>
      </c>
      <c r="AE3494" s="28">
        <f t="shared" si="928"/>
        <v>572.87413932142852</v>
      </c>
      <c r="AF3494" s="28">
        <f t="shared" si="928"/>
        <v>213.72022203571419</v>
      </c>
      <c r="AG3494" s="28">
        <f t="shared" si="928"/>
        <v>0</v>
      </c>
      <c r="AH3494" s="28">
        <f t="shared" si="928"/>
        <v>141.33172853571432</v>
      </c>
      <c r="AI3494" s="28">
        <f t="shared" si="928"/>
        <v>0</v>
      </c>
      <c r="AJ3494" s="28">
        <f t="shared" si="928"/>
        <v>1.2235988250000001</v>
      </c>
      <c r="AK3494" s="28">
        <f t="shared" si="928"/>
        <v>0</v>
      </c>
      <c r="AL3494" s="28">
        <f t="shared" si="885"/>
        <v>52.630078499999975</v>
      </c>
      <c r="AM3494" s="28">
        <f t="shared" si="885"/>
        <v>192.98530203571408</v>
      </c>
      <c r="AQ3494" s="24">
        <f t="shared" si="895"/>
        <v>2062.3981584321427</v>
      </c>
      <c r="AS3494" s="47">
        <f t="shared" si="857"/>
        <v>305.55</v>
      </c>
      <c r="AU3494" s="20">
        <f t="shared" si="893"/>
        <v>2367.9481584321429</v>
      </c>
      <c r="AW3494" s="20">
        <f t="shared" si="880"/>
        <v>-137.17864272518364</v>
      </c>
    </row>
    <row r="3495" spans="1:49" x14ac:dyDescent="0.25">
      <c r="A3495" t="str">
        <f>VLOOKUP($B3495,'Cushing Balance'!$C$2:$E$500,3,TRUE)</f>
        <v>12019</v>
      </c>
      <c r="B3495" s="2">
        <v>43506</v>
      </c>
      <c r="C3495" s="32"/>
      <c r="D3495" s="36">
        <f t="shared" si="923"/>
        <v>391.22794511111118</v>
      </c>
      <c r="E3495" s="28">
        <f t="shared" si="924"/>
        <v>145.03560794444454</v>
      </c>
      <c r="F3495" s="28">
        <f t="shared" si="925"/>
        <v>445.32513961111096</v>
      </c>
      <c r="G3495" s="28"/>
      <c r="H3495" s="28">
        <f t="shared" ref="H3495:R3495" si="930">AVERAGE(H3489:H3494)</f>
        <v>101.42290933333334</v>
      </c>
      <c r="I3495" s="28">
        <f t="shared" si="930"/>
        <v>24.825274190476179</v>
      </c>
      <c r="J3495" s="28">
        <f t="shared" si="930"/>
        <v>322.53056909523798</v>
      </c>
      <c r="K3495" s="28">
        <f t="shared" si="930"/>
        <v>129.53754890476191</v>
      </c>
      <c r="L3495" s="28">
        <f t="shared" si="930"/>
        <v>30.122654857142845</v>
      </c>
      <c r="M3495" s="28">
        <f t="shared" si="878"/>
        <v>239.83181480219767</v>
      </c>
      <c r="N3495" s="28">
        <f t="shared" si="930"/>
        <v>85.052794000000048</v>
      </c>
      <c r="O3495" s="28">
        <f t="shared" si="930"/>
        <v>31.141945047619036</v>
      </c>
      <c r="P3495" s="28">
        <f t="shared" si="930"/>
        <v>181.08394114285716</v>
      </c>
      <c r="Q3495" s="28">
        <f t="shared" si="916"/>
        <v>9.2223439999999997</v>
      </c>
      <c r="R3495" s="28">
        <f t="shared" si="930"/>
        <v>16.509027666666668</v>
      </c>
      <c r="S3495" s="28"/>
      <c r="T3495" s="243">
        <f t="shared" si="870"/>
        <v>-24.119540416666666</v>
      </c>
      <c r="V3495" s="24">
        <f t="shared" si="891"/>
        <v>2152.8695157069592</v>
      </c>
      <c r="X3495" s="5">
        <f t="shared" si="898"/>
        <v>77.899999999999991</v>
      </c>
      <c r="Z3495" s="20">
        <f t="shared" si="892"/>
        <v>2230.7695157069593</v>
      </c>
      <c r="AA3495" s="59">
        <f t="shared" si="879"/>
        <v>43506</v>
      </c>
      <c r="AB3495" s="36">
        <f t="shared" si="928"/>
        <v>134.59170364285706</v>
      </c>
      <c r="AC3495" s="28">
        <f t="shared" si="928"/>
        <v>319.0726849285715</v>
      </c>
      <c r="AD3495" s="28">
        <f t="shared" si="928"/>
        <v>433.96870060714309</v>
      </c>
      <c r="AE3495" s="28">
        <f t="shared" si="928"/>
        <v>572.87413932142852</v>
      </c>
      <c r="AF3495" s="28">
        <f t="shared" si="928"/>
        <v>213.72022203571419</v>
      </c>
      <c r="AG3495" s="28">
        <f t="shared" si="928"/>
        <v>0</v>
      </c>
      <c r="AH3495" s="28">
        <f t="shared" si="928"/>
        <v>141.33172853571432</v>
      </c>
      <c r="AI3495" s="28">
        <f t="shared" si="928"/>
        <v>0</v>
      </c>
      <c r="AJ3495" s="28">
        <f t="shared" si="928"/>
        <v>1.2235988250000001</v>
      </c>
      <c r="AK3495" s="28">
        <f t="shared" si="928"/>
        <v>0</v>
      </c>
      <c r="AL3495" s="28">
        <f t="shared" si="885"/>
        <v>52.630078499999975</v>
      </c>
      <c r="AM3495" s="28">
        <f t="shared" si="885"/>
        <v>192.98530203571408</v>
      </c>
      <c r="AQ3495" s="24">
        <f t="shared" si="895"/>
        <v>2062.3981584321427</v>
      </c>
      <c r="AS3495" s="47">
        <f t="shared" si="857"/>
        <v>305.55</v>
      </c>
      <c r="AU3495" s="20">
        <f t="shared" si="893"/>
        <v>2367.9481584321429</v>
      </c>
      <c r="AW3495" s="20">
        <f t="shared" si="880"/>
        <v>-137.17864272518364</v>
      </c>
    </row>
    <row r="3496" spans="1:49" x14ac:dyDescent="0.25">
      <c r="A3496" t="str">
        <f>VLOOKUP($B3496,'Cushing Balance'!$C$2:$E$500,3,TRUE)</f>
        <v>12019</v>
      </c>
      <c r="B3496" s="2">
        <v>43507</v>
      </c>
      <c r="C3496" s="32"/>
      <c r="D3496" s="36">
        <f t="shared" si="923"/>
        <v>391.22794511111118</v>
      </c>
      <c r="E3496" s="28">
        <f t="shared" si="924"/>
        <v>145.03560794444454</v>
      </c>
      <c r="F3496" s="28">
        <f t="shared" si="925"/>
        <v>445.32513961111096</v>
      </c>
      <c r="G3496" s="28"/>
      <c r="H3496" s="28">
        <f t="shared" ref="H3496:R3496" si="931">AVERAGE(H3490:H3495)</f>
        <v>101.42290933333334</v>
      </c>
      <c r="I3496" s="28">
        <f t="shared" si="931"/>
        <v>24.825274190476179</v>
      </c>
      <c r="J3496" s="28">
        <f t="shared" si="931"/>
        <v>322.53056909523798</v>
      </c>
      <c r="K3496" s="28">
        <f t="shared" si="931"/>
        <v>129.53754890476191</v>
      </c>
      <c r="L3496" s="28">
        <f t="shared" si="931"/>
        <v>30.122654857142845</v>
      </c>
      <c r="M3496" s="28">
        <f t="shared" si="878"/>
        <v>239.83181480219767</v>
      </c>
      <c r="N3496" s="28">
        <f t="shared" si="931"/>
        <v>85.052794000000048</v>
      </c>
      <c r="O3496" s="28">
        <f t="shared" si="931"/>
        <v>31.141945047619036</v>
      </c>
      <c r="P3496" s="28">
        <f t="shared" si="931"/>
        <v>181.08394114285716</v>
      </c>
      <c r="Q3496" s="28">
        <f t="shared" si="916"/>
        <v>9.2223439999999997</v>
      </c>
      <c r="R3496" s="28">
        <f t="shared" si="931"/>
        <v>16.509027666666668</v>
      </c>
      <c r="S3496" s="28"/>
      <c r="T3496" s="243">
        <f t="shared" si="870"/>
        <v>-24.119540416666666</v>
      </c>
      <c r="V3496" s="24">
        <f t="shared" si="891"/>
        <v>2152.8695157069592</v>
      </c>
      <c r="X3496" s="5">
        <f t="shared" si="898"/>
        <v>77.899999999999991</v>
      </c>
      <c r="Z3496" s="20">
        <f t="shared" si="892"/>
        <v>2230.7695157069593</v>
      </c>
      <c r="AA3496" s="59">
        <f t="shared" si="879"/>
        <v>43507</v>
      </c>
      <c r="AB3496" s="36">
        <f t="shared" si="928"/>
        <v>134.59170364285706</v>
      </c>
      <c r="AC3496" s="28">
        <f t="shared" si="928"/>
        <v>319.0726849285715</v>
      </c>
      <c r="AD3496" s="28">
        <f t="shared" si="928"/>
        <v>433.96870060714309</v>
      </c>
      <c r="AE3496" s="28">
        <f t="shared" si="928"/>
        <v>572.87413932142852</v>
      </c>
      <c r="AF3496" s="28">
        <f t="shared" si="928"/>
        <v>213.72022203571419</v>
      </c>
      <c r="AG3496" s="28">
        <f t="shared" si="928"/>
        <v>0</v>
      </c>
      <c r="AH3496" s="28">
        <f t="shared" si="928"/>
        <v>141.33172853571432</v>
      </c>
      <c r="AI3496" s="28">
        <f t="shared" si="928"/>
        <v>0</v>
      </c>
      <c r="AJ3496" s="28">
        <f t="shared" si="928"/>
        <v>1.2235988250000001</v>
      </c>
      <c r="AK3496" s="28">
        <f t="shared" si="928"/>
        <v>0</v>
      </c>
      <c r="AL3496" s="28">
        <f t="shared" si="885"/>
        <v>52.630078499999975</v>
      </c>
      <c r="AM3496" s="28">
        <f t="shared" si="885"/>
        <v>192.98530203571408</v>
      </c>
      <c r="AQ3496" s="24">
        <f t="shared" si="895"/>
        <v>2062.3981584321427</v>
      </c>
      <c r="AS3496" s="47">
        <f t="shared" si="857"/>
        <v>305.55</v>
      </c>
      <c r="AU3496" s="20">
        <f t="shared" si="893"/>
        <v>2367.9481584321429</v>
      </c>
      <c r="AW3496" s="20">
        <f t="shared" si="880"/>
        <v>-137.17864272518364</v>
      </c>
    </row>
    <row r="3497" spans="1:49" x14ac:dyDescent="0.25">
      <c r="A3497" t="str">
        <f>VLOOKUP($B3497,'Cushing Balance'!$C$2:$E$500,3,TRUE)</f>
        <v>12019</v>
      </c>
      <c r="B3497" s="2">
        <v>43508</v>
      </c>
      <c r="C3497" s="32"/>
      <c r="D3497" s="36">
        <f t="shared" si="923"/>
        <v>391.22794511111118</v>
      </c>
      <c r="E3497" s="28">
        <f t="shared" si="924"/>
        <v>145.03560794444454</v>
      </c>
      <c r="F3497" s="28">
        <f t="shared" si="925"/>
        <v>445.32513961111096</v>
      </c>
      <c r="G3497" s="28"/>
      <c r="H3497" s="28">
        <f t="shared" ref="H3497:R3497" si="932">AVERAGE(H3491:H3496)</f>
        <v>101.42290933333334</v>
      </c>
      <c r="I3497" s="28">
        <f t="shared" si="932"/>
        <v>24.825274190476179</v>
      </c>
      <c r="J3497" s="28">
        <f t="shared" si="932"/>
        <v>322.53056909523798</v>
      </c>
      <c r="K3497" s="28">
        <f t="shared" si="932"/>
        <v>129.53754890476191</v>
      </c>
      <c r="L3497" s="28">
        <f t="shared" si="932"/>
        <v>30.122654857142845</v>
      </c>
      <c r="M3497" s="28">
        <f t="shared" si="878"/>
        <v>239.83181480219767</v>
      </c>
      <c r="N3497" s="28">
        <f t="shared" si="932"/>
        <v>85.052794000000048</v>
      </c>
      <c r="O3497" s="28">
        <f t="shared" si="932"/>
        <v>31.141945047619036</v>
      </c>
      <c r="P3497" s="28">
        <f t="shared" si="932"/>
        <v>181.08394114285716</v>
      </c>
      <c r="Q3497" s="28">
        <f t="shared" si="916"/>
        <v>9.2223439999999997</v>
      </c>
      <c r="R3497" s="28">
        <f t="shared" si="932"/>
        <v>16.509027666666668</v>
      </c>
      <c r="S3497" s="28"/>
      <c r="T3497" s="243">
        <f t="shared" si="870"/>
        <v>-24.119540416666666</v>
      </c>
      <c r="V3497" s="24">
        <f t="shared" si="891"/>
        <v>2152.8695157069592</v>
      </c>
      <c r="X3497" s="5">
        <f t="shared" si="898"/>
        <v>77.899999999999991</v>
      </c>
      <c r="Z3497" s="20">
        <f t="shared" si="892"/>
        <v>2230.7695157069593</v>
      </c>
      <c r="AA3497" s="59">
        <f t="shared" si="879"/>
        <v>43508</v>
      </c>
      <c r="AB3497" s="36">
        <f t="shared" si="928"/>
        <v>134.59170364285706</v>
      </c>
      <c r="AC3497" s="28">
        <f t="shared" si="928"/>
        <v>319.0726849285715</v>
      </c>
      <c r="AD3497" s="28">
        <f t="shared" si="928"/>
        <v>433.96870060714309</v>
      </c>
      <c r="AE3497" s="28">
        <f t="shared" si="928"/>
        <v>572.87413932142852</v>
      </c>
      <c r="AF3497" s="28">
        <f t="shared" si="928"/>
        <v>213.72022203571419</v>
      </c>
      <c r="AG3497" s="28">
        <f t="shared" si="928"/>
        <v>0</v>
      </c>
      <c r="AH3497" s="28">
        <f t="shared" si="928"/>
        <v>141.33172853571432</v>
      </c>
      <c r="AI3497" s="28">
        <f t="shared" si="928"/>
        <v>0</v>
      </c>
      <c r="AJ3497" s="28">
        <f t="shared" si="928"/>
        <v>1.2235988250000001</v>
      </c>
      <c r="AK3497" s="28">
        <f t="shared" si="928"/>
        <v>0</v>
      </c>
      <c r="AL3497" s="28">
        <f t="shared" si="885"/>
        <v>52.630078499999975</v>
      </c>
      <c r="AM3497" s="28">
        <f t="shared" si="885"/>
        <v>192.98530203571408</v>
      </c>
      <c r="AQ3497" s="24">
        <f t="shared" si="895"/>
        <v>2062.3981584321427</v>
      </c>
      <c r="AS3497" s="47">
        <f t="shared" si="857"/>
        <v>305.55</v>
      </c>
      <c r="AU3497" s="20">
        <f t="shared" si="893"/>
        <v>2367.9481584321429</v>
      </c>
      <c r="AW3497" s="20">
        <f t="shared" si="880"/>
        <v>-137.17864272518364</v>
      </c>
    </row>
    <row r="3498" spans="1:49" x14ac:dyDescent="0.25">
      <c r="A3498" t="str">
        <f>VLOOKUP($B3498,'Cushing Balance'!$C$2:$E$500,3,TRUE)</f>
        <v>12019</v>
      </c>
      <c r="B3498" s="2">
        <v>43509</v>
      </c>
      <c r="C3498" s="32"/>
      <c r="D3498" s="36">
        <f t="shared" si="923"/>
        <v>391.22794511111118</v>
      </c>
      <c r="E3498" s="28">
        <f t="shared" si="924"/>
        <v>145.03560794444454</v>
      </c>
      <c r="F3498" s="28">
        <f t="shared" si="925"/>
        <v>445.32513961111096</v>
      </c>
      <c r="G3498" s="28"/>
      <c r="H3498" s="28">
        <f t="shared" ref="H3498:R3498" si="933">AVERAGE(H3492:H3497)</f>
        <v>101.42290933333334</v>
      </c>
      <c r="I3498" s="28">
        <f t="shared" si="933"/>
        <v>24.825274190476179</v>
      </c>
      <c r="J3498" s="28">
        <f t="shared" si="933"/>
        <v>322.53056909523798</v>
      </c>
      <c r="K3498" s="28">
        <f t="shared" si="933"/>
        <v>129.53754890476191</v>
      </c>
      <c r="L3498" s="28">
        <f t="shared" si="933"/>
        <v>30.122654857142845</v>
      </c>
      <c r="M3498" s="28">
        <f t="shared" si="878"/>
        <v>239.83181480219767</v>
      </c>
      <c r="N3498" s="28">
        <f t="shared" si="933"/>
        <v>85.052794000000048</v>
      </c>
      <c r="O3498" s="28">
        <f t="shared" si="933"/>
        <v>31.141945047619036</v>
      </c>
      <c r="P3498" s="28">
        <f t="shared" si="933"/>
        <v>181.08394114285716</v>
      </c>
      <c r="Q3498" s="28">
        <f t="shared" si="916"/>
        <v>9.2223439999999997</v>
      </c>
      <c r="R3498" s="28">
        <f t="shared" si="933"/>
        <v>16.509027666666668</v>
      </c>
      <c r="S3498" s="28"/>
      <c r="T3498" s="243">
        <f t="shared" si="870"/>
        <v>-24.119540416666666</v>
      </c>
      <c r="V3498" s="24">
        <f t="shared" si="891"/>
        <v>2152.8695157069592</v>
      </c>
      <c r="X3498" s="5">
        <f t="shared" si="898"/>
        <v>77.899999999999991</v>
      </c>
      <c r="Z3498" s="20">
        <f t="shared" si="892"/>
        <v>2230.7695157069593</v>
      </c>
      <c r="AA3498" s="59">
        <f t="shared" si="879"/>
        <v>43509</v>
      </c>
      <c r="AB3498" s="36">
        <f t="shared" si="928"/>
        <v>134.59170364285706</v>
      </c>
      <c r="AC3498" s="28">
        <f t="shared" si="928"/>
        <v>319.0726849285715</v>
      </c>
      <c r="AD3498" s="28">
        <f t="shared" si="928"/>
        <v>433.96870060714309</v>
      </c>
      <c r="AE3498" s="28">
        <f t="shared" si="928"/>
        <v>572.87413932142852</v>
      </c>
      <c r="AF3498" s="28">
        <f t="shared" si="928"/>
        <v>213.72022203571419</v>
      </c>
      <c r="AG3498" s="28">
        <f t="shared" si="928"/>
        <v>0</v>
      </c>
      <c r="AH3498" s="28">
        <f t="shared" si="928"/>
        <v>141.33172853571432</v>
      </c>
      <c r="AI3498" s="28">
        <f t="shared" si="928"/>
        <v>0</v>
      </c>
      <c r="AJ3498" s="28">
        <f t="shared" si="928"/>
        <v>1.2235988250000001</v>
      </c>
      <c r="AK3498" s="28">
        <f t="shared" si="928"/>
        <v>0</v>
      </c>
      <c r="AL3498" s="28">
        <f t="shared" si="885"/>
        <v>52.630078499999975</v>
      </c>
      <c r="AM3498" s="28">
        <f t="shared" si="885"/>
        <v>192.98530203571408</v>
      </c>
      <c r="AQ3498" s="24">
        <f t="shared" si="895"/>
        <v>2062.3981584321427</v>
      </c>
      <c r="AS3498" s="47">
        <f t="shared" si="857"/>
        <v>305.55</v>
      </c>
      <c r="AU3498" s="20">
        <f t="shared" si="893"/>
        <v>2367.9481584321429</v>
      </c>
      <c r="AW3498" s="20">
        <f t="shared" si="880"/>
        <v>-137.17864272518364</v>
      </c>
    </row>
    <row r="3499" spans="1:49" x14ac:dyDescent="0.25">
      <c r="A3499" t="str">
        <f>VLOOKUP($B3499,'Cushing Balance'!$C$2:$E$500,3,TRUE)</f>
        <v>12019</v>
      </c>
      <c r="B3499" s="2">
        <v>43510</v>
      </c>
      <c r="C3499" s="32"/>
      <c r="D3499" s="36">
        <f t="shared" si="923"/>
        <v>391.22794511111118</v>
      </c>
      <c r="E3499" s="28">
        <f t="shared" si="924"/>
        <v>145.03560794444454</v>
      </c>
      <c r="F3499" s="28">
        <f t="shared" si="925"/>
        <v>445.32513961111096</v>
      </c>
      <c r="G3499" s="28"/>
      <c r="H3499" s="28">
        <f t="shared" ref="H3499:R3499" si="934">AVERAGE(H3493:H3498)</f>
        <v>101.42290933333334</v>
      </c>
      <c r="I3499" s="28">
        <f t="shared" si="934"/>
        <v>24.825274190476179</v>
      </c>
      <c r="J3499" s="28">
        <f t="shared" si="934"/>
        <v>322.53056909523798</v>
      </c>
      <c r="K3499" s="28">
        <f t="shared" si="934"/>
        <v>129.53754890476191</v>
      </c>
      <c r="L3499" s="28">
        <f t="shared" si="934"/>
        <v>30.122654857142845</v>
      </c>
      <c r="M3499" s="28">
        <f t="shared" si="878"/>
        <v>239.83181480219767</v>
      </c>
      <c r="N3499" s="28">
        <f t="shared" si="934"/>
        <v>85.052794000000048</v>
      </c>
      <c r="O3499" s="28">
        <f t="shared" si="934"/>
        <v>31.141945047619036</v>
      </c>
      <c r="P3499" s="28">
        <f t="shared" si="934"/>
        <v>181.08394114285716</v>
      </c>
      <c r="Q3499" s="28">
        <f t="shared" si="916"/>
        <v>9.2223439999999997</v>
      </c>
      <c r="R3499" s="28">
        <f t="shared" si="934"/>
        <v>16.509027666666668</v>
      </c>
      <c r="S3499" s="28"/>
      <c r="T3499" s="243">
        <f t="shared" si="870"/>
        <v>-24.119540416666666</v>
      </c>
      <c r="V3499" s="24">
        <f t="shared" si="891"/>
        <v>2152.8695157069592</v>
      </c>
      <c r="X3499" s="5">
        <f t="shared" si="898"/>
        <v>77.899999999999991</v>
      </c>
      <c r="Z3499" s="20">
        <f t="shared" si="892"/>
        <v>2230.7695157069593</v>
      </c>
      <c r="AA3499" s="59">
        <f t="shared" si="879"/>
        <v>43510</v>
      </c>
      <c r="AB3499" s="36">
        <f t="shared" si="928"/>
        <v>134.59170364285706</v>
      </c>
      <c r="AC3499" s="28">
        <f t="shared" si="928"/>
        <v>319.0726849285715</v>
      </c>
      <c r="AD3499" s="28">
        <f t="shared" si="928"/>
        <v>433.96870060714309</v>
      </c>
      <c r="AE3499" s="28">
        <f t="shared" si="928"/>
        <v>572.87413932142852</v>
      </c>
      <c r="AF3499" s="28">
        <f t="shared" si="928"/>
        <v>213.72022203571419</v>
      </c>
      <c r="AG3499" s="28">
        <f t="shared" si="928"/>
        <v>0</v>
      </c>
      <c r="AH3499" s="28">
        <f t="shared" si="928"/>
        <v>141.33172853571432</v>
      </c>
      <c r="AI3499" s="28">
        <f t="shared" si="928"/>
        <v>0</v>
      </c>
      <c r="AJ3499" s="28">
        <f t="shared" si="928"/>
        <v>1.2235988250000001</v>
      </c>
      <c r="AK3499" s="28">
        <f t="shared" si="928"/>
        <v>0</v>
      </c>
      <c r="AL3499" s="28">
        <f t="shared" si="885"/>
        <v>52.630078499999975</v>
      </c>
      <c r="AM3499" s="28">
        <f t="shared" si="885"/>
        <v>192.98530203571408</v>
      </c>
      <c r="AQ3499" s="24">
        <f t="shared" si="895"/>
        <v>2062.3981584321427</v>
      </c>
      <c r="AS3499" s="47">
        <f t="shared" si="857"/>
        <v>305.55</v>
      </c>
      <c r="AU3499" s="20">
        <f t="shared" si="893"/>
        <v>2367.9481584321429</v>
      </c>
      <c r="AW3499" s="20">
        <f t="shared" si="880"/>
        <v>-137.17864272518364</v>
      </c>
    </row>
    <row r="3500" spans="1:49" x14ac:dyDescent="0.25">
      <c r="A3500" t="str">
        <f>VLOOKUP($B3500,'Cushing Balance'!$C$2:$E$500,3,TRUE)</f>
        <v>12019</v>
      </c>
      <c r="B3500" s="2">
        <v>43511</v>
      </c>
      <c r="C3500" s="32"/>
      <c r="D3500" s="36">
        <f t="shared" si="923"/>
        <v>391.22794511111118</v>
      </c>
      <c r="E3500" s="28">
        <f t="shared" si="924"/>
        <v>145.03560794444454</v>
      </c>
      <c r="F3500" s="28">
        <f t="shared" si="925"/>
        <v>445.32513961111096</v>
      </c>
      <c r="G3500" s="28"/>
      <c r="H3500" s="28">
        <f t="shared" ref="H3500:R3500" si="935">AVERAGE(H3494:H3499)</f>
        <v>101.42290933333334</v>
      </c>
      <c r="I3500" s="28">
        <f t="shared" si="935"/>
        <v>24.825274190476179</v>
      </c>
      <c r="J3500" s="28">
        <f t="shared" si="935"/>
        <v>322.53056909523798</v>
      </c>
      <c r="K3500" s="28">
        <f t="shared" si="935"/>
        <v>129.53754890476191</v>
      </c>
      <c r="L3500" s="28">
        <f t="shared" si="935"/>
        <v>30.122654857142845</v>
      </c>
      <c r="M3500" s="28">
        <f t="shared" si="878"/>
        <v>239.83181480219767</v>
      </c>
      <c r="N3500" s="28">
        <f t="shared" si="935"/>
        <v>85.052794000000048</v>
      </c>
      <c r="O3500" s="28">
        <f t="shared" si="935"/>
        <v>31.141945047619036</v>
      </c>
      <c r="P3500" s="28">
        <f t="shared" si="935"/>
        <v>181.08394114285716</v>
      </c>
      <c r="Q3500" s="28">
        <f t="shared" si="916"/>
        <v>9.2223439999999997</v>
      </c>
      <c r="R3500" s="28">
        <f t="shared" si="935"/>
        <v>16.509027666666668</v>
      </c>
      <c r="S3500" s="28"/>
      <c r="T3500" s="243">
        <f t="shared" si="870"/>
        <v>-24.119540416666666</v>
      </c>
      <c r="V3500" s="24">
        <f t="shared" si="891"/>
        <v>2152.8695157069592</v>
      </c>
      <c r="X3500" s="5">
        <f t="shared" si="898"/>
        <v>77.899999999999991</v>
      </c>
      <c r="Z3500" s="20">
        <f t="shared" si="892"/>
        <v>2230.7695157069593</v>
      </c>
      <c r="AA3500" s="59">
        <f t="shared" si="879"/>
        <v>43511</v>
      </c>
      <c r="AB3500" s="36">
        <f t="shared" si="928"/>
        <v>134.59170364285706</v>
      </c>
      <c r="AC3500" s="28">
        <f t="shared" si="928"/>
        <v>319.0726849285715</v>
      </c>
      <c r="AD3500" s="28">
        <f t="shared" si="928"/>
        <v>433.96870060714309</v>
      </c>
      <c r="AE3500" s="28">
        <f t="shared" si="928"/>
        <v>572.87413932142852</v>
      </c>
      <c r="AF3500" s="28">
        <f t="shared" si="928"/>
        <v>213.72022203571419</v>
      </c>
      <c r="AG3500" s="28">
        <f t="shared" si="928"/>
        <v>0</v>
      </c>
      <c r="AH3500" s="28">
        <f t="shared" si="928"/>
        <v>141.33172853571432</v>
      </c>
      <c r="AI3500" s="28">
        <f t="shared" si="928"/>
        <v>0</v>
      </c>
      <c r="AJ3500" s="28">
        <f t="shared" si="928"/>
        <v>1.2235988250000001</v>
      </c>
      <c r="AK3500" s="28">
        <f t="shared" si="928"/>
        <v>0</v>
      </c>
      <c r="AL3500" s="28">
        <f t="shared" si="885"/>
        <v>52.630078499999975</v>
      </c>
      <c r="AM3500" s="28">
        <f t="shared" si="885"/>
        <v>192.98530203571408</v>
      </c>
      <c r="AQ3500" s="24">
        <f t="shared" si="895"/>
        <v>2062.3981584321427</v>
      </c>
      <c r="AS3500" s="47">
        <f t="shared" si="857"/>
        <v>305.55</v>
      </c>
      <c r="AU3500" s="20">
        <f t="shared" si="893"/>
        <v>2367.9481584321429</v>
      </c>
      <c r="AW3500" s="20">
        <f t="shared" si="880"/>
        <v>-137.17864272518364</v>
      </c>
    </row>
    <row r="3501" spans="1:49" x14ac:dyDescent="0.25">
      <c r="A3501" t="str">
        <f>VLOOKUP($B3501,'Cushing Balance'!$C$2:$E$500,3,TRUE)</f>
        <v>12019</v>
      </c>
      <c r="B3501" s="2">
        <v>43512</v>
      </c>
      <c r="C3501" s="32"/>
      <c r="D3501" s="36">
        <f t="shared" si="923"/>
        <v>391.22794511111118</v>
      </c>
      <c r="E3501" s="28">
        <f t="shared" si="924"/>
        <v>145.03560794444454</v>
      </c>
      <c r="F3501" s="28">
        <f t="shared" si="925"/>
        <v>445.32513961111096</v>
      </c>
      <c r="G3501" s="28"/>
      <c r="H3501" s="28">
        <f t="shared" ref="H3501:R3501" si="936">AVERAGE(H3495:H3500)</f>
        <v>101.42290933333334</v>
      </c>
      <c r="I3501" s="28">
        <f t="shared" si="936"/>
        <v>24.825274190476179</v>
      </c>
      <c r="J3501" s="28">
        <f t="shared" si="936"/>
        <v>322.53056909523798</v>
      </c>
      <c r="K3501" s="28">
        <f t="shared" si="936"/>
        <v>129.53754890476191</v>
      </c>
      <c r="L3501" s="28">
        <f t="shared" si="936"/>
        <v>30.122654857142845</v>
      </c>
      <c r="M3501" s="28">
        <f t="shared" si="878"/>
        <v>239.83181480219767</v>
      </c>
      <c r="N3501" s="28">
        <f t="shared" si="936"/>
        <v>85.052794000000048</v>
      </c>
      <c r="O3501" s="28">
        <f t="shared" si="936"/>
        <v>31.141945047619036</v>
      </c>
      <c r="P3501" s="28">
        <f t="shared" si="936"/>
        <v>181.08394114285716</v>
      </c>
      <c r="Q3501" s="28">
        <f t="shared" si="916"/>
        <v>9.2223439999999997</v>
      </c>
      <c r="R3501" s="28">
        <f t="shared" si="936"/>
        <v>16.509027666666668</v>
      </c>
      <c r="S3501" s="28"/>
      <c r="T3501" s="243">
        <f t="shared" si="870"/>
        <v>-24.119540416666666</v>
      </c>
      <c r="V3501" s="24">
        <f t="shared" si="891"/>
        <v>2152.8695157069592</v>
      </c>
      <c r="X3501" s="5">
        <f t="shared" si="898"/>
        <v>77.899999999999991</v>
      </c>
      <c r="Z3501" s="20">
        <f t="shared" si="892"/>
        <v>2230.7695157069593</v>
      </c>
      <c r="AA3501" s="59">
        <f t="shared" si="879"/>
        <v>43512</v>
      </c>
      <c r="AB3501" s="36">
        <f t="shared" si="928"/>
        <v>134.59170364285706</v>
      </c>
      <c r="AC3501" s="28">
        <f t="shared" si="928"/>
        <v>319.0726849285715</v>
      </c>
      <c r="AD3501" s="28">
        <f t="shared" si="928"/>
        <v>433.96870060714309</v>
      </c>
      <c r="AE3501" s="28">
        <f t="shared" si="928"/>
        <v>572.87413932142852</v>
      </c>
      <c r="AF3501" s="28">
        <f t="shared" si="928"/>
        <v>213.72022203571419</v>
      </c>
      <c r="AG3501" s="28">
        <f t="shared" si="928"/>
        <v>0</v>
      </c>
      <c r="AH3501" s="28">
        <f t="shared" si="928"/>
        <v>141.33172853571432</v>
      </c>
      <c r="AI3501" s="28">
        <f t="shared" si="928"/>
        <v>0</v>
      </c>
      <c r="AJ3501" s="28">
        <f t="shared" si="928"/>
        <v>1.2235988250000001</v>
      </c>
      <c r="AK3501" s="28">
        <f t="shared" si="928"/>
        <v>0</v>
      </c>
      <c r="AL3501" s="28">
        <f t="shared" si="885"/>
        <v>52.630078499999975</v>
      </c>
      <c r="AM3501" s="28">
        <f t="shared" si="885"/>
        <v>192.98530203571408</v>
      </c>
      <c r="AQ3501" s="24">
        <f t="shared" si="895"/>
        <v>2062.3981584321427</v>
      </c>
      <c r="AS3501" s="47">
        <f t="shared" si="857"/>
        <v>305.55</v>
      </c>
      <c r="AU3501" s="20">
        <f t="shared" si="893"/>
        <v>2367.9481584321429</v>
      </c>
      <c r="AW3501" s="20">
        <f t="shared" si="880"/>
        <v>-137.17864272518364</v>
      </c>
    </row>
    <row r="3502" spans="1:49" x14ac:dyDescent="0.25">
      <c r="A3502" t="str">
        <f>VLOOKUP($B3502,'Cushing Balance'!$C$2:$E$500,3,TRUE)</f>
        <v>12019</v>
      </c>
      <c r="B3502" s="2">
        <v>43513</v>
      </c>
      <c r="C3502" s="32"/>
      <c r="D3502" s="36">
        <f t="shared" si="923"/>
        <v>391.22794511111118</v>
      </c>
      <c r="E3502" s="28">
        <f t="shared" si="924"/>
        <v>145.03560794444454</v>
      </c>
      <c r="F3502" s="28">
        <f t="shared" si="925"/>
        <v>445.32513961111096</v>
      </c>
      <c r="G3502" s="28"/>
      <c r="H3502" s="28">
        <f t="shared" ref="H3502:R3502" si="937">AVERAGE(H3496:H3501)</f>
        <v>101.42290933333334</v>
      </c>
      <c r="I3502" s="28">
        <f t="shared" si="937"/>
        <v>24.825274190476179</v>
      </c>
      <c r="J3502" s="28">
        <f t="shared" si="937"/>
        <v>322.53056909523798</v>
      </c>
      <c r="K3502" s="28">
        <f t="shared" si="937"/>
        <v>129.53754890476191</v>
      </c>
      <c r="L3502" s="28">
        <f t="shared" si="937"/>
        <v>30.122654857142845</v>
      </c>
      <c r="M3502" s="28">
        <f t="shared" si="878"/>
        <v>239.83181480219767</v>
      </c>
      <c r="N3502" s="28">
        <f t="shared" si="937"/>
        <v>85.052794000000048</v>
      </c>
      <c r="O3502" s="28">
        <f t="shared" si="937"/>
        <v>31.141945047619036</v>
      </c>
      <c r="P3502" s="28">
        <f t="shared" si="937"/>
        <v>181.08394114285716</v>
      </c>
      <c r="Q3502" s="28">
        <f t="shared" si="916"/>
        <v>9.2223439999999997</v>
      </c>
      <c r="R3502" s="28">
        <f t="shared" si="937"/>
        <v>16.509027666666668</v>
      </c>
      <c r="S3502" s="28"/>
      <c r="T3502" s="243">
        <f t="shared" si="870"/>
        <v>-24.119540416666666</v>
      </c>
      <c r="V3502" s="24">
        <f t="shared" si="891"/>
        <v>2152.8695157069592</v>
      </c>
      <c r="X3502" s="5">
        <f t="shared" si="898"/>
        <v>77.899999999999991</v>
      </c>
      <c r="Z3502" s="20">
        <f t="shared" si="892"/>
        <v>2230.7695157069593</v>
      </c>
      <c r="AA3502" s="59">
        <f t="shared" si="879"/>
        <v>43513</v>
      </c>
      <c r="AB3502" s="36">
        <f t="shared" si="928"/>
        <v>134.59170364285706</v>
      </c>
      <c r="AC3502" s="28">
        <f t="shared" si="928"/>
        <v>319.0726849285715</v>
      </c>
      <c r="AD3502" s="28">
        <f t="shared" si="928"/>
        <v>433.96870060714309</v>
      </c>
      <c r="AE3502" s="28">
        <f t="shared" si="928"/>
        <v>572.87413932142852</v>
      </c>
      <c r="AF3502" s="28">
        <f t="shared" si="928"/>
        <v>213.72022203571419</v>
      </c>
      <c r="AG3502" s="28">
        <f t="shared" si="928"/>
        <v>0</v>
      </c>
      <c r="AH3502" s="28">
        <f t="shared" si="928"/>
        <v>141.33172853571432</v>
      </c>
      <c r="AI3502" s="28">
        <f t="shared" si="928"/>
        <v>0</v>
      </c>
      <c r="AJ3502" s="28">
        <f t="shared" si="928"/>
        <v>1.2235988250000001</v>
      </c>
      <c r="AK3502" s="28">
        <f t="shared" si="928"/>
        <v>0</v>
      </c>
      <c r="AL3502" s="28">
        <f t="shared" si="885"/>
        <v>52.630078499999975</v>
      </c>
      <c r="AM3502" s="28">
        <f t="shared" si="885"/>
        <v>192.98530203571408</v>
      </c>
      <c r="AQ3502" s="24">
        <f t="shared" si="895"/>
        <v>2062.3981584321427</v>
      </c>
      <c r="AS3502" s="47">
        <f t="shared" si="857"/>
        <v>305.55</v>
      </c>
      <c r="AU3502" s="20">
        <f t="shared" si="893"/>
        <v>2367.9481584321429</v>
      </c>
      <c r="AW3502" s="20">
        <f t="shared" si="880"/>
        <v>-137.17864272518364</v>
      </c>
    </row>
    <row r="3503" spans="1:49" x14ac:dyDescent="0.25">
      <c r="A3503" t="str">
        <f>VLOOKUP($B3503,'Cushing Balance'!$C$2:$E$500,3,TRUE)</f>
        <v>12019</v>
      </c>
      <c r="B3503" s="2">
        <v>43514</v>
      </c>
      <c r="C3503" s="32"/>
      <c r="D3503" s="36">
        <f t="shared" si="923"/>
        <v>391.22794511111118</v>
      </c>
      <c r="E3503" s="28">
        <f t="shared" si="924"/>
        <v>145.03560794444454</v>
      </c>
      <c r="F3503" s="28">
        <f t="shared" si="925"/>
        <v>445.32513961111096</v>
      </c>
      <c r="G3503" s="28"/>
      <c r="H3503" s="28">
        <f t="shared" ref="H3503:R3503" si="938">AVERAGE(H3497:H3502)</f>
        <v>101.42290933333334</v>
      </c>
      <c r="I3503" s="28">
        <f t="shared" si="938"/>
        <v>24.825274190476179</v>
      </c>
      <c r="J3503" s="28">
        <f t="shared" si="938"/>
        <v>322.53056909523798</v>
      </c>
      <c r="K3503" s="28">
        <f t="shared" si="938"/>
        <v>129.53754890476191</v>
      </c>
      <c r="L3503" s="28">
        <f t="shared" si="938"/>
        <v>30.122654857142845</v>
      </c>
      <c r="M3503" s="28">
        <f t="shared" si="878"/>
        <v>239.83181480219767</v>
      </c>
      <c r="N3503" s="28">
        <f t="shared" si="938"/>
        <v>85.052794000000048</v>
      </c>
      <c r="O3503" s="28">
        <f t="shared" si="938"/>
        <v>31.141945047619036</v>
      </c>
      <c r="P3503" s="28">
        <f t="shared" si="938"/>
        <v>181.08394114285716</v>
      </c>
      <c r="Q3503" s="28">
        <f t="shared" si="916"/>
        <v>9.2223439999999997</v>
      </c>
      <c r="R3503" s="28">
        <f t="shared" si="938"/>
        <v>16.509027666666668</v>
      </c>
      <c r="S3503" s="28"/>
      <c r="T3503" s="243">
        <f t="shared" si="870"/>
        <v>-24.119540416666666</v>
      </c>
      <c r="V3503" s="24">
        <f t="shared" si="891"/>
        <v>2152.8695157069592</v>
      </c>
      <c r="X3503" s="5">
        <f t="shared" si="898"/>
        <v>77.899999999999991</v>
      </c>
      <c r="Z3503" s="20">
        <f t="shared" si="892"/>
        <v>2230.7695157069593</v>
      </c>
      <c r="AA3503" s="59">
        <f t="shared" si="879"/>
        <v>43514</v>
      </c>
      <c r="AB3503" s="36">
        <f t="shared" si="928"/>
        <v>134.59170364285706</v>
      </c>
      <c r="AC3503" s="28">
        <f t="shared" si="928"/>
        <v>319.0726849285715</v>
      </c>
      <c r="AD3503" s="28">
        <f t="shared" si="928"/>
        <v>433.96870060714309</v>
      </c>
      <c r="AE3503" s="28">
        <f t="shared" si="928"/>
        <v>572.87413932142852</v>
      </c>
      <c r="AF3503" s="28">
        <f t="shared" si="928"/>
        <v>213.72022203571419</v>
      </c>
      <c r="AG3503" s="28">
        <f t="shared" si="928"/>
        <v>0</v>
      </c>
      <c r="AH3503" s="28">
        <f t="shared" si="928"/>
        <v>141.33172853571432</v>
      </c>
      <c r="AI3503" s="28">
        <f t="shared" si="928"/>
        <v>0</v>
      </c>
      <c r="AJ3503" s="28">
        <f t="shared" si="928"/>
        <v>1.2235988250000001</v>
      </c>
      <c r="AK3503" s="28">
        <f t="shared" si="928"/>
        <v>0</v>
      </c>
      <c r="AL3503" s="28">
        <f t="shared" si="885"/>
        <v>52.630078499999975</v>
      </c>
      <c r="AM3503" s="28">
        <f t="shared" si="885"/>
        <v>192.98530203571408</v>
      </c>
      <c r="AQ3503" s="24">
        <f t="shared" si="895"/>
        <v>2062.3981584321427</v>
      </c>
      <c r="AS3503" s="47">
        <f t="shared" si="857"/>
        <v>305.55</v>
      </c>
      <c r="AU3503" s="20">
        <f t="shared" si="893"/>
        <v>2367.9481584321429</v>
      </c>
      <c r="AW3503" s="20">
        <f t="shared" si="880"/>
        <v>-137.17864272518364</v>
      </c>
    </row>
    <row r="3504" spans="1:49" x14ac:dyDescent="0.25">
      <c r="A3504" t="str">
        <f>VLOOKUP($B3504,'Cushing Balance'!$C$2:$E$500,3,TRUE)</f>
        <v>12019</v>
      </c>
      <c r="B3504" s="2">
        <v>43515</v>
      </c>
      <c r="C3504" s="32"/>
      <c r="D3504" s="36">
        <f t="shared" si="923"/>
        <v>391.22794511111118</v>
      </c>
      <c r="E3504" s="28">
        <f t="shared" si="924"/>
        <v>145.03560794444454</v>
      </c>
      <c r="F3504" s="28">
        <f t="shared" si="925"/>
        <v>445.32513961111096</v>
      </c>
      <c r="G3504" s="28"/>
      <c r="H3504" s="28">
        <f t="shared" ref="H3504:R3504" si="939">AVERAGE(H3498:H3503)</f>
        <v>101.42290933333334</v>
      </c>
      <c r="I3504" s="28">
        <f t="shared" si="939"/>
        <v>24.825274190476179</v>
      </c>
      <c r="J3504" s="28">
        <f t="shared" si="939"/>
        <v>322.53056909523798</v>
      </c>
      <c r="K3504" s="28">
        <f t="shared" si="939"/>
        <v>129.53754890476191</v>
      </c>
      <c r="L3504" s="28">
        <f t="shared" si="939"/>
        <v>30.122654857142845</v>
      </c>
      <c r="M3504" s="28">
        <f t="shared" si="878"/>
        <v>239.83181480219767</v>
      </c>
      <c r="N3504" s="28">
        <f t="shared" si="939"/>
        <v>85.052794000000048</v>
      </c>
      <c r="O3504" s="28">
        <f t="shared" si="939"/>
        <v>31.141945047619036</v>
      </c>
      <c r="P3504" s="28">
        <f t="shared" si="939"/>
        <v>181.08394114285716</v>
      </c>
      <c r="Q3504" s="28">
        <f t="shared" si="916"/>
        <v>9.2223439999999997</v>
      </c>
      <c r="R3504" s="28">
        <f t="shared" si="939"/>
        <v>16.509027666666668</v>
      </c>
      <c r="S3504" s="28"/>
      <c r="T3504" s="243">
        <f t="shared" si="870"/>
        <v>-24.119540416666666</v>
      </c>
      <c r="V3504" s="24">
        <f t="shared" si="891"/>
        <v>2152.8695157069592</v>
      </c>
      <c r="X3504" s="5">
        <f t="shared" si="898"/>
        <v>77.899999999999991</v>
      </c>
      <c r="Z3504" s="20">
        <f t="shared" si="892"/>
        <v>2230.7695157069593</v>
      </c>
      <c r="AA3504" s="59">
        <f t="shared" si="879"/>
        <v>43515</v>
      </c>
      <c r="AB3504" s="36">
        <f t="shared" si="928"/>
        <v>134.59170364285706</v>
      </c>
      <c r="AC3504" s="28">
        <f t="shared" si="928"/>
        <v>319.0726849285715</v>
      </c>
      <c r="AD3504" s="28">
        <f t="shared" si="928"/>
        <v>433.96870060714309</v>
      </c>
      <c r="AE3504" s="28">
        <f t="shared" si="928"/>
        <v>572.87413932142852</v>
      </c>
      <c r="AF3504" s="28">
        <f t="shared" si="928"/>
        <v>213.72022203571419</v>
      </c>
      <c r="AG3504" s="28">
        <f t="shared" si="928"/>
        <v>0</v>
      </c>
      <c r="AH3504" s="28">
        <f t="shared" si="928"/>
        <v>141.33172853571432</v>
      </c>
      <c r="AI3504" s="28">
        <f t="shared" si="928"/>
        <v>0</v>
      </c>
      <c r="AJ3504" s="28">
        <f t="shared" si="928"/>
        <v>1.2235988250000001</v>
      </c>
      <c r="AK3504" s="28">
        <f t="shared" si="928"/>
        <v>0</v>
      </c>
      <c r="AL3504" s="28">
        <f t="shared" si="885"/>
        <v>52.630078499999975</v>
      </c>
      <c r="AM3504" s="28">
        <f t="shared" si="885"/>
        <v>192.98530203571408</v>
      </c>
      <c r="AQ3504" s="24">
        <f t="shared" si="895"/>
        <v>2062.3981584321427</v>
      </c>
      <c r="AS3504" s="47">
        <f t="shared" ref="AS3504:AS3567" si="940">315*0.97</f>
        <v>305.55</v>
      </c>
      <c r="AU3504" s="20">
        <f t="shared" si="893"/>
        <v>2367.9481584321429</v>
      </c>
      <c r="AW3504" s="20">
        <f t="shared" si="880"/>
        <v>-137.17864272518364</v>
      </c>
    </row>
    <row r="3505" spans="1:49" x14ac:dyDescent="0.25">
      <c r="A3505" t="str">
        <f>VLOOKUP($B3505,'Cushing Balance'!$C$2:$E$500,3,TRUE)</f>
        <v>12019</v>
      </c>
      <c r="B3505" s="2">
        <v>43516</v>
      </c>
      <c r="C3505" s="32"/>
      <c r="D3505" s="36">
        <f t="shared" si="923"/>
        <v>391.22794511111118</v>
      </c>
      <c r="E3505" s="28">
        <f t="shared" si="924"/>
        <v>145.03560794444454</v>
      </c>
      <c r="F3505" s="28">
        <f t="shared" si="925"/>
        <v>445.32513961111096</v>
      </c>
      <c r="G3505" s="28"/>
      <c r="H3505" s="28">
        <f t="shared" ref="H3505:R3505" si="941">AVERAGE(H3499:H3504)</f>
        <v>101.42290933333334</v>
      </c>
      <c r="I3505" s="28">
        <f t="shared" si="941"/>
        <v>24.825274190476179</v>
      </c>
      <c r="J3505" s="28">
        <f t="shared" si="941"/>
        <v>322.53056909523798</v>
      </c>
      <c r="K3505" s="28">
        <f t="shared" si="941"/>
        <v>129.53754890476191</v>
      </c>
      <c r="L3505" s="28">
        <f t="shared" si="941"/>
        <v>30.122654857142845</v>
      </c>
      <c r="M3505" s="28">
        <f t="shared" si="878"/>
        <v>239.83181480219767</v>
      </c>
      <c r="N3505" s="28">
        <f t="shared" si="941"/>
        <v>85.052794000000048</v>
      </c>
      <c r="O3505" s="28">
        <f t="shared" si="941"/>
        <v>31.141945047619036</v>
      </c>
      <c r="P3505" s="28">
        <f t="shared" si="941"/>
        <v>181.08394114285716</v>
      </c>
      <c r="Q3505" s="28">
        <f t="shared" si="916"/>
        <v>9.2223439999999997</v>
      </c>
      <c r="R3505" s="28">
        <f t="shared" si="941"/>
        <v>16.509027666666668</v>
      </c>
      <c r="S3505" s="28"/>
      <c r="T3505" s="243">
        <f t="shared" si="870"/>
        <v>-24.119540416666666</v>
      </c>
      <c r="V3505" s="24">
        <f t="shared" si="891"/>
        <v>2152.8695157069592</v>
      </c>
      <c r="X3505" s="5">
        <f t="shared" si="898"/>
        <v>77.899999999999991</v>
      </c>
      <c r="Z3505" s="20">
        <f t="shared" si="892"/>
        <v>2230.7695157069593</v>
      </c>
      <c r="AA3505" s="59">
        <f t="shared" si="879"/>
        <v>43516</v>
      </c>
      <c r="AB3505" s="36">
        <f t="shared" si="928"/>
        <v>134.59170364285706</v>
      </c>
      <c r="AC3505" s="28">
        <f t="shared" si="928"/>
        <v>319.0726849285715</v>
      </c>
      <c r="AD3505" s="28">
        <f t="shared" si="928"/>
        <v>433.96870060714309</v>
      </c>
      <c r="AE3505" s="28">
        <f t="shared" si="928"/>
        <v>572.87413932142852</v>
      </c>
      <c r="AF3505" s="28">
        <f t="shared" si="928"/>
        <v>213.72022203571419</v>
      </c>
      <c r="AG3505" s="28">
        <f t="shared" si="928"/>
        <v>0</v>
      </c>
      <c r="AH3505" s="28">
        <f t="shared" si="928"/>
        <v>141.33172853571432</v>
      </c>
      <c r="AI3505" s="28">
        <f t="shared" si="928"/>
        <v>0</v>
      </c>
      <c r="AJ3505" s="28">
        <f t="shared" si="928"/>
        <v>1.2235988250000001</v>
      </c>
      <c r="AK3505" s="28">
        <f t="shared" si="928"/>
        <v>0</v>
      </c>
      <c r="AL3505" s="28">
        <f t="shared" si="885"/>
        <v>52.630078499999975</v>
      </c>
      <c r="AM3505" s="28">
        <f t="shared" si="885"/>
        <v>192.98530203571408</v>
      </c>
      <c r="AQ3505" s="24">
        <f t="shared" si="895"/>
        <v>2062.3981584321427</v>
      </c>
      <c r="AS3505" s="47">
        <f t="shared" si="940"/>
        <v>305.55</v>
      </c>
      <c r="AU3505" s="20">
        <f t="shared" si="893"/>
        <v>2367.9481584321429</v>
      </c>
      <c r="AW3505" s="20">
        <f t="shared" si="880"/>
        <v>-137.17864272518364</v>
      </c>
    </row>
    <row r="3506" spans="1:49" x14ac:dyDescent="0.25">
      <c r="A3506" t="str">
        <f>VLOOKUP($B3506,'Cushing Balance'!$C$2:$E$500,3,TRUE)</f>
        <v>12019</v>
      </c>
      <c r="B3506" s="2">
        <v>43517</v>
      </c>
      <c r="C3506" s="32"/>
      <c r="D3506" s="36">
        <f t="shared" si="923"/>
        <v>391.22794511111118</v>
      </c>
      <c r="E3506" s="28">
        <f t="shared" si="924"/>
        <v>145.03560794444454</v>
      </c>
      <c r="F3506" s="28">
        <f t="shared" si="925"/>
        <v>445.32513961111096</v>
      </c>
      <c r="G3506" s="28"/>
      <c r="H3506" s="28">
        <f t="shared" ref="H3506:R3506" si="942">AVERAGE(H3500:H3505)</f>
        <v>101.42290933333334</v>
      </c>
      <c r="I3506" s="28">
        <f t="shared" si="942"/>
        <v>24.825274190476179</v>
      </c>
      <c r="J3506" s="28">
        <f t="shared" si="942"/>
        <v>322.53056909523798</v>
      </c>
      <c r="K3506" s="28">
        <f t="shared" si="942"/>
        <v>129.53754890476191</v>
      </c>
      <c r="L3506" s="28">
        <f t="shared" si="942"/>
        <v>30.122654857142845</v>
      </c>
      <c r="M3506" s="28">
        <f t="shared" si="878"/>
        <v>239.83181480219767</v>
      </c>
      <c r="N3506" s="28">
        <f t="shared" si="942"/>
        <v>85.052794000000048</v>
      </c>
      <c r="O3506" s="28">
        <f t="shared" si="942"/>
        <v>31.141945047619036</v>
      </c>
      <c r="P3506" s="28">
        <f t="shared" si="942"/>
        <v>181.08394114285716</v>
      </c>
      <c r="Q3506" s="28">
        <f t="shared" si="916"/>
        <v>9.2223439999999997</v>
      </c>
      <c r="R3506" s="28">
        <f t="shared" si="942"/>
        <v>16.509027666666668</v>
      </c>
      <c r="S3506" s="28"/>
      <c r="T3506" s="243">
        <f t="shared" si="870"/>
        <v>-24.119540416666666</v>
      </c>
      <c r="V3506" s="24">
        <f t="shared" si="891"/>
        <v>2152.8695157069592</v>
      </c>
      <c r="X3506" s="5">
        <f t="shared" si="898"/>
        <v>77.899999999999991</v>
      </c>
      <c r="Z3506" s="20">
        <f t="shared" si="892"/>
        <v>2230.7695157069593</v>
      </c>
      <c r="AA3506" s="59">
        <f t="shared" si="879"/>
        <v>43517</v>
      </c>
      <c r="AB3506" s="36">
        <f t="shared" si="928"/>
        <v>134.59170364285706</v>
      </c>
      <c r="AC3506" s="28">
        <f t="shared" si="928"/>
        <v>319.0726849285715</v>
      </c>
      <c r="AD3506" s="28">
        <f t="shared" si="928"/>
        <v>433.96870060714309</v>
      </c>
      <c r="AE3506" s="28">
        <f t="shared" si="928"/>
        <v>572.87413932142852</v>
      </c>
      <c r="AF3506" s="28">
        <f t="shared" si="928"/>
        <v>213.72022203571419</v>
      </c>
      <c r="AG3506" s="28">
        <f t="shared" si="928"/>
        <v>0</v>
      </c>
      <c r="AH3506" s="28">
        <f t="shared" si="928"/>
        <v>141.33172853571432</v>
      </c>
      <c r="AI3506" s="28">
        <f t="shared" si="928"/>
        <v>0</v>
      </c>
      <c r="AJ3506" s="28">
        <f t="shared" si="928"/>
        <v>1.2235988250000001</v>
      </c>
      <c r="AK3506" s="28">
        <f t="shared" si="928"/>
        <v>0</v>
      </c>
      <c r="AL3506" s="28">
        <f t="shared" si="885"/>
        <v>52.630078499999975</v>
      </c>
      <c r="AM3506" s="28">
        <f t="shared" si="885"/>
        <v>192.98530203571408</v>
      </c>
      <c r="AQ3506" s="24">
        <f t="shared" si="895"/>
        <v>2062.3981584321427</v>
      </c>
      <c r="AS3506" s="47">
        <f t="shared" si="940"/>
        <v>305.55</v>
      </c>
      <c r="AU3506" s="20">
        <f t="shared" si="893"/>
        <v>2367.9481584321429</v>
      </c>
      <c r="AW3506" s="20">
        <f t="shared" si="880"/>
        <v>-137.17864272518364</v>
      </c>
    </row>
    <row r="3507" spans="1:49" x14ac:dyDescent="0.25">
      <c r="A3507" t="str">
        <f>VLOOKUP($B3507,'Cushing Balance'!$C$2:$E$500,3,TRUE)</f>
        <v>12019</v>
      </c>
      <c r="B3507" s="2">
        <v>43518</v>
      </c>
      <c r="C3507" s="32"/>
      <c r="D3507" s="36">
        <f t="shared" si="923"/>
        <v>391.22794511111118</v>
      </c>
      <c r="E3507" s="28">
        <f t="shared" si="924"/>
        <v>145.03560794444454</v>
      </c>
      <c r="F3507" s="28">
        <f t="shared" si="925"/>
        <v>445.32513961111096</v>
      </c>
      <c r="G3507" s="28"/>
      <c r="H3507" s="28">
        <f t="shared" ref="H3507:R3507" si="943">AVERAGE(H3501:H3506)</f>
        <v>101.42290933333334</v>
      </c>
      <c r="I3507" s="28">
        <f t="shared" si="943"/>
        <v>24.825274190476179</v>
      </c>
      <c r="J3507" s="28">
        <f t="shared" si="943"/>
        <v>322.53056909523798</v>
      </c>
      <c r="K3507" s="28">
        <f t="shared" si="943"/>
        <v>129.53754890476191</v>
      </c>
      <c r="L3507" s="28">
        <f t="shared" si="943"/>
        <v>30.122654857142845</v>
      </c>
      <c r="M3507" s="28">
        <f t="shared" si="878"/>
        <v>239.83181480219767</v>
      </c>
      <c r="N3507" s="28">
        <f t="shared" si="943"/>
        <v>85.052794000000048</v>
      </c>
      <c r="O3507" s="28">
        <f t="shared" si="943"/>
        <v>31.141945047619036</v>
      </c>
      <c r="P3507" s="28">
        <f t="shared" si="943"/>
        <v>181.08394114285716</v>
      </c>
      <c r="Q3507" s="28">
        <f t="shared" si="916"/>
        <v>9.2223439999999997</v>
      </c>
      <c r="R3507" s="28">
        <f t="shared" si="943"/>
        <v>16.509027666666668</v>
      </c>
      <c r="S3507" s="28"/>
      <c r="T3507" s="243">
        <f t="shared" si="870"/>
        <v>-24.119540416666666</v>
      </c>
      <c r="V3507" s="24">
        <f t="shared" si="891"/>
        <v>2152.8695157069592</v>
      </c>
      <c r="X3507" s="5">
        <f t="shared" si="898"/>
        <v>77.899999999999991</v>
      </c>
      <c r="Z3507" s="20">
        <f t="shared" si="892"/>
        <v>2230.7695157069593</v>
      </c>
      <c r="AA3507" s="59">
        <f t="shared" si="879"/>
        <v>43518</v>
      </c>
      <c r="AB3507" s="36">
        <f t="shared" si="928"/>
        <v>134.59170364285706</v>
      </c>
      <c r="AC3507" s="28">
        <f t="shared" si="928"/>
        <v>319.0726849285715</v>
      </c>
      <c r="AD3507" s="28">
        <f t="shared" si="928"/>
        <v>433.96870060714309</v>
      </c>
      <c r="AE3507" s="28">
        <f t="shared" si="928"/>
        <v>572.87413932142852</v>
      </c>
      <c r="AF3507" s="28">
        <f t="shared" si="928"/>
        <v>213.72022203571419</v>
      </c>
      <c r="AG3507" s="28">
        <f t="shared" si="928"/>
        <v>0</v>
      </c>
      <c r="AH3507" s="28">
        <f t="shared" si="928"/>
        <v>141.33172853571432</v>
      </c>
      <c r="AI3507" s="28">
        <f t="shared" si="928"/>
        <v>0</v>
      </c>
      <c r="AJ3507" s="28">
        <f t="shared" si="928"/>
        <v>1.2235988250000001</v>
      </c>
      <c r="AK3507" s="28">
        <f t="shared" si="928"/>
        <v>0</v>
      </c>
      <c r="AL3507" s="28">
        <f t="shared" si="885"/>
        <v>52.630078499999975</v>
      </c>
      <c r="AM3507" s="28">
        <f t="shared" si="885"/>
        <v>192.98530203571408</v>
      </c>
      <c r="AQ3507" s="24">
        <f t="shared" si="895"/>
        <v>2062.3981584321427</v>
      </c>
      <c r="AS3507" s="47">
        <f t="shared" si="940"/>
        <v>305.55</v>
      </c>
      <c r="AU3507" s="20">
        <f t="shared" si="893"/>
        <v>2367.9481584321429</v>
      </c>
      <c r="AW3507" s="20">
        <f t="shared" si="880"/>
        <v>-137.17864272518364</v>
      </c>
    </row>
    <row r="3508" spans="1:49" x14ac:dyDescent="0.25">
      <c r="A3508" t="str">
        <f>VLOOKUP($B3508,'Cushing Balance'!$C$2:$E$500,3,TRUE)</f>
        <v>12019</v>
      </c>
      <c r="B3508" s="2">
        <v>43519</v>
      </c>
      <c r="C3508" s="32"/>
      <c r="D3508" s="36">
        <f t="shared" si="923"/>
        <v>391.22794511111118</v>
      </c>
      <c r="E3508" s="28">
        <f t="shared" si="924"/>
        <v>145.03560794444454</v>
      </c>
      <c r="F3508" s="28">
        <f t="shared" si="925"/>
        <v>445.32513961111096</v>
      </c>
      <c r="G3508" s="28"/>
      <c r="H3508" s="28">
        <f t="shared" ref="H3508:R3508" si="944">AVERAGE(H3502:H3507)</f>
        <v>101.42290933333334</v>
      </c>
      <c r="I3508" s="28">
        <f t="shared" si="944"/>
        <v>24.825274190476179</v>
      </c>
      <c r="J3508" s="28">
        <f t="shared" si="944"/>
        <v>322.53056909523798</v>
      </c>
      <c r="K3508" s="28">
        <f t="shared" si="944"/>
        <v>129.53754890476191</v>
      </c>
      <c r="L3508" s="28">
        <f t="shared" si="944"/>
        <v>30.122654857142845</v>
      </c>
      <c r="M3508" s="28">
        <f t="shared" si="878"/>
        <v>239.83181480219767</v>
      </c>
      <c r="N3508" s="28">
        <f t="shared" si="944"/>
        <v>85.052794000000048</v>
      </c>
      <c r="O3508" s="28">
        <f t="shared" si="944"/>
        <v>31.141945047619036</v>
      </c>
      <c r="P3508" s="28">
        <f t="shared" si="944"/>
        <v>181.08394114285716</v>
      </c>
      <c r="Q3508" s="28">
        <f t="shared" si="916"/>
        <v>9.2223439999999997</v>
      </c>
      <c r="R3508" s="28">
        <f t="shared" si="944"/>
        <v>16.509027666666668</v>
      </c>
      <c r="S3508" s="28"/>
      <c r="T3508" s="243">
        <f t="shared" si="870"/>
        <v>-24.119540416666666</v>
      </c>
      <c r="V3508" s="24">
        <f t="shared" si="891"/>
        <v>2152.8695157069592</v>
      </c>
      <c r="X3508" s="5">
        <f t="shared" si="898"/>
        <v>77.899999999999991</v>
      </c>
      <c r="Z3508" s="20">
        <f t="shared" si="892"/>
        <v>2230.7695157069593</v>
      </c>
      <c r="AA3508" s="59">
        <f t="shared" si="879"/>
        <v>43519</v>
      </c>
      <c r="AB3508" s="36">
        <f t="shared" si="928"/>
        <v>134.59170364285706</v>
      </c>
      <c r="AC3508" s="28">
        <f t="shared" si="928"/>
        <v>319.0726849285715</v>
      </c>
      <c r="AD3508" s="28">
        <f t="shared" si="928"/>
        <v>433.96870060714309</v>
      </c>
      <c r="AE3508" s="28">
        <f t="shared" si="928"/>
        <v>572.87413932142852</v>
      </c>
      <c r="AF3508" s="28">
        <f t="shared" si="928"/>
        <v>213.72022203571419</v>
      </c>
      <c r="AG3508" s="28">
        <f t="shared" si="928"/>
        <v>0</v>
      </c>
      <c r="AH3508" s="28">
        <f t="shared" si="928"/>
        <v>141.33172853571432</v>
      </c>
      <c r="AI3508" s="28">
        <f t="shared" si="928"/>
        <v>0</v>
      </c>
      <c r="AJ3508" s="28">
        <f t="shared" si="928"/>
        <v>1.2235988250000001</v>
      </c>
      <c r="AK3508" s="28">
        <f t="shared" si="928"/>
        <v>0</v>
      </c>
      <c r="AL3508" s="28">
        <f t="shared" si="885"/>
        <v>52.630078499999975</v>
      </c>
      <c r="AM3508" s="28">
        <f t="shared" si="885"/>
        <v>192.98530203571408</v>
      </c>
      <c r="AQ3508" s="24">
        <f t="shared" si="895"/>
        <v>2062.3981584321427</v>
      </c>
      <c r="AS3508" s="47">
        <f t="shared" si="940"/>
        <v>305.55</v>
      </c>
      <c r="AU3508" s="20">
        <f t="shared" si="893"/>
        <v>2367.9481584321429</v>
      </c>
      <c r="AW3508" s="20">
        <f t="shared" si="880"/>
        <v>-137.17864272518364</v>
      </c>
    </row>
    <row r="3509" spans="1:49" x14ac:dyDescent="0.25">
      <c r="A3509" t="str">
        <f>VLOOKUP($B3509,'Cushing Balance'!$C$2:$E$500,3,TRUE)</f>
        <v>12019</v>
      </c>
      <c r="B3509" s="2">
        <v>43520</v>
      </c>
      <c r="C3509" s="32"/>
      <c r="D3509" s="36">
        <f t="shared" si="923"/>
        <v>391.22794511111118</v>
      </c>
      <c r="E3509" s="28">
        <f t="shared" si="924"/>
        <v>145.03560794444454</v>
      </c>
      <c r="F3509" s="28">
        <f t="shared" si="925"/>
        <v>445.32513961111096</v>
      </c>
      <c r="G3509" s="28"/>
      <c r="H3509" s="28">
        <f t="shared" ref="H3509:R3509" si="945">AVERAGE(H3503:H3508)</f>
        <v>101.42290933333334</v>
      </c>
      <c r="I3509" s="28">
        <f t="shared" si="945"/>
        <v>24.825274190476179</v>
      </c>
      <c r="J3509" s="28">
        <f t="shared" si="945"/>
        <v>322.53056909523798</v>
      </c>
      <c r="K3509" s="28">
        <f t="shared" si="945"/>
        <v>129.53754890476191</v>
      </c>
      <c r="L3509" s="28">
        <f t="shared" si="945"/>
        <v>30.122654857142845</v>
      </c>
      <c r="M3509" s="28">
        <f t="shared" si="878"/>
        <v>239.83181480219767</v>
      </c>
      <c r="N3509" s="28">
        <f t="shared" si="945"/>
        <v>85.052794000000048</v>
      </c>
      <c r="O3509" s="28">
        <f t="shared" si="945"/>
        <v>31.141945047619036</v>
      </c>
      <c r="P3509" s="28">
        <f t="shared" si="945"/>
        <v>181.08394114285716</v>
      </c>
      <c r="Q3509" s="28">
        <f t="shared" si="916"/>
        <v>9.2223439999999997</v>
      </c>
      <c r="R3509" s="28">
        <f t="shared" si="945"/>
        <v>16.509027666666668</v>
      </c>
      <c r="S3509" s="28"/>
      <c r="T3509" s="243">
        <f t="shared" si="870"/>
        <v>-24.119540416666666</v>
      </c>
      <c r="V3509" s="24">
        <f t="shared" si="891"/>
        <v>2152.8695157069592</v>
      </c>
      <c r="X3509" s="5">
        <f t="shared" si="898"/>
        <v>77.899999999999991</v>
      </c>
      <c r="Z3509" s="20">
        <f t="shared" si="892"/>
        <v>2230.7695157069593</v>
      </c>
      <c r="AA3509" s="59">
        <f t="shared" si="879"/>
        <v>43520</v>
      </c>
      <c r="AB3509" s="36">
        <f t="shared" ref="AB3509:AK3524" si="946">AVERAGE(AB3502:AB3508)</f>
        <v>134.59170364285706</v>
      </c>
      <c r="AC3509" s="28">
        <f t="shared" si="946"/>
        <v>319.0726849285715</v>
      </c>
      <c r="AD3509" s="28">
        <f t="shared" si="946"/>
        <v>433.96870060714309</v>
      </c>
      <c r="AE3509" s="28">
        <f t="shared" si="946"/>
        <v>572.87413932142852</v>
      </c>
      <c r="AF3509" s="28">
        <f t="shared" si="946"/>
        <v>213.72022203571419</v>
      </c>
      <c r="AG3509" s="28">
        <f t="shared" si="946"/>
        <v>0</v>
      </c>
      <c r="AH3509" s="28">
        <f t="shared" si="946"/>
        <v>141.33172853571432</v>
      </c>
      <c r="AI3509" s="28">
        <f t="shared" si="946"/>
        <v>0</v>
      </c>
      <c r="AJ3509" s="28">
        <f t="shared" si="946"/>
        <v>1.2235988250000001</v>
      </c>
      <c r="AK3509" s="28">
        <f t="shared" si="946"/>
        <v>0</v>
      </c>
      <c r="AL3509" s="28">
        <f t="shared" si="885"/>
        <v>52.630078499999975</v>
      </c>
      <c r="AM3509" s="28">
        <f t="shared" si="885"/>
        <v>192.98530203571408</v>
      </c>
      <c r="AQ3509" s="24">
        <f t="shared" si="895"/>
        <v>2062.3981584321427</v>
      </c>
      <c r="AS3509" s="47">
        <f t="shared" si="940"/>
        <v>305.55</v>
      </c>
      <c r="AU3509" s="20">
        <f t="shared" si="893"/>
        <v>2367.9481584321429</v>
      </c>
      <c r="AW3509" s="20">
        <f t="shared" si="880"/>
        <v>-137.17864272518364</v>
      </c>
    </row>
    <row r="3510" spans="1:49" x14ac:dyDescent="0.25">
      <c r="A3510" t="str">
        <f>VLOOKUP($B3510,'Cushing Balance'!$C$2:$E$500,3,TRUE)</f>
        <v>12019</v>
      </c>
      <c r="B3510" s="2">
        <v>43521</v>
      </c>
      <c r="C3510" s="32"/>
      <c r="D3510" s="36">
        <f t="shared" si="923"/>
        <v>391.22794511111118</v>
      </c>
      <c r="E3510" s="28">
        <f t="shared" si="924"/>
        <v>145.03560794444454</v>
      </c>
      <c r="F3510" s="28">
        <f t="shared" si="925"/>
        <v>445.32513961111096</v>
      </c>
      <c r="G3510" s="28"/>
      <c r="H3510" s="28">
        <f t="shared" ref="H3510:R3510" si="947">AVERAGE(H3504:H3509)</f>
        <v>101.42290933333334</v>
      </c>
      <c r="I3510" s="28">
        <f t="shared" si="947"/>
        <v>24.825274190476179</v>
      </c>
      <c r="J3510" s="28">
        <f t="shared" si="947"/>
        <v>322.53056909523798</v>
      </c>
      <c r="K3510" s="28">
        <f t="shared" si="947"/>
        <v>129.53754890476191</v>
      </c>
      <c r="L3510" s="28">
        <f t="shared" si="947"/>
        <v>30.122654857142845</v>
      </c>
      <c r="M3510" s="28">
        <f t="shared" si="878"/>
        <v>239.83181480219767</v>
      </c>
      <c r="N3510" s="28">
        <f t="shared" si="947"/>
        <v>85.052794000000048</v>
      </c>
      <c r="O3510" s="28">
        <f t="shared" si="947"/>
        <v>31.141945047619036</v>
      </c>
      <c r="P3510" s="28">
        <f t="shared" si="947"/>
        <v>181.08394114285716</v>
      </c>
      <c r="Q3510" s="28">
        <f t="shared" si="916"/>
        <v>9.2223439999999997</v>
      </c>
      <c r="R3510" s="28">
        <f t="shared" si="947"/>
        <v>16.509027666666668</v>
      </c>
      <c r="S3510" s="28"/>
      <c r="T3510" s="243">
        <f t="shared" si="870"/>
        <v>-24.119540416666666</v>
      </c>
      <c r="V3510" s="24">
        <f t="shared" si="891"/>
        <v>2152.8695157069592</v>
      </c>
      <c r="X3510" s="5">
        <f t="shared" si="898"/>
        <v>77.899999999999991</v>
      </c>
      <c r="Z3510" s="20">
        <f t="shared" si="892"/>
        <v>2230.7695157069593</v>
      </c>
      <c r="AA3510" s="59">
        <f t="shared" si="879"/>
        <v>43521</v>
      </c>
      <c r="AB3510" s="36">
        <f t="shared" si="946"/>
        <v>134.59170364285706</v>
      </c>
      <c r="AC3510" s="28">
        <f t="shared" si="946"/>
        <v>319.0726849285715</v>
      </c>
      <c r="AD3510" s="28">
        <f t="shared" si="946"/>
        <v>433.96870060714309</v>
      </c>
      <c r="AE3510" s="28">
        <f t="shared" si="946"/>
        <v>572.87413932142852</v>
      </c>
      <c r="AF3510" s="28">
        <f t="shared" si="946"/>
        <v>213.72022203571419</v>
      </c>
      <c r="AG3510" s="28">
        <f t="shared" si="946"/>
        <v>0</v>
      </c>
      <c r="AH3510" s="28">
        <f t="shared" si="946"/>
        <v>141.33172853571432</v>
      </c>
      <c r="AI3510" s="28">
        <f t="shared" si="946"/>
        <v>0</v>
      </c>
      <c r="AJ3510" s="28">
        <f t="shared" si="946"/>
        <v>1.2235988250000001</v>
      </c>
      <c r="AK3510" s="28">
        <f t="shared" si="946"/>
        <v>0</v>
      </c>
      <c r="AL3510" s="28">
        <f t="shared" si="885"/>
        <v>52.630078499999975</v>
      </c>
      <c r="AM3510" s="28">
        <f t="shared" si="885"/>
        <v>192.98530203571408</v>
      </c>
      <c r="AQ3510" s="24">
        <f t="shared" si="895"/>
        <v>2062.3981584321427</v>
      </c>
      <c r="AS3510" s="47">
        <f t="shared" si="940"/>
        <v>305.55</v>
      </c>
      <c r="AU3510" s="20">
        <f t="shared" si="893"/>
        <v>2367.9481584321429</v>
      </c>
      <c r="AW3510" s="20">
        <f t="shared" si="880"/>
        <v>-137.17864272518364</v>
      </c>
    </row>
    <row r="3511" spans="1:49" x14ac:dyDescent="0.25">
      <c r="A3511" t="str">
        <f>VLOOKUP($B3511,'Cushing Balance'!$C$2:$E$500,3,TRUE)</f>
        <v>12019</v>
      </c>
      <c r="B3511" s="2">
        <v>43522</v>
      </c>
      <c r="C3511" s="32"/>
      <c r="D3511" s="36">
        <f t="shared" si="923"/>
        <v>391.22794511111118</v>
      </c>
      <c r="E3511" s="28">
        <f t="shared" si="924"/>
        <v>145.03560794444454</v>
      </c>
      <c r="F3511" s="28">
        <f t="shared" si="925"/>
        <v>445.32513961111096</v>
      </c>
      <c r="G3511" s="28"/>
      <c r="H3511" s="28">
        <f t="shared" ref="H3511:R3511" si="948">AVERAGE(H3505:H3510)</f>
        <v>101.42290933333334</v>
      </c>
      <c r="I3511" s="28">
        <f t="shared" si="948"/>
        <v>24.825274190476179</v>
      </c>
      <c r="J3511" s="28">
        <f t="shared" si="948"/>
        <v>322.53056909523798</v>
      </c>
      <c r="K3511" s="28">
        <f t="shared" si="948"/>
        <v>129.53754890476191</v>
      </c>
      <c r="L3511" s="28">
        <f t="shared" si="948"/>
        <v>30.122654857142845</v>
      </c>
      <c r="M3511" s="28">
        <f t="shared" si="878"/>
        <v>239.83181480219767</v>
      </c>
      <c r="N3511" s="28">
        <f t="shared" si="948"/>
        <v>85.052794000000048</v>
      </c>
      <c r="O3511" s="28">
        <f t="shared" si="948"/>
        <v>31.141945047619036</v>
      </c>
      <c r="P3511" s="28">
        <f t="shared" si="948"/>
        <v>181.08394114285716</v>
      </c>
      <c r="Q3511" s="28">
        <f t="shared" si="916"/>
        <v>9.2223439999999997</v>
      </c>
      <c r="R3511" s="28">
        <f t="shared" si="948"/>
        <v>16.509027666666668</v>
      </c>
      <c r="S3511" s="28"/>
      <c r="T3511" s="243">
        <f t="shared" si="870"/>
        <v>-24.119540416666666</v>
      </c>
      <c r="V3511" s="24">
        <f t="shared" si="891"/>
        <v>2152.8695157069592</v>
      </c>
      <c r="X3511" s="5">
        <f t="shared" si="898"/>
        <v>77.899999999999991</v>
      </c>
      <c r="Z3511" s="20">
        <f t="shared" si="892"/>
        <v>2230.7695157069593</v>
      </c>
      <c r="AA3511" s="59">
        <f t="shared" si="879"/>
        <v>43522</v>
      </c>
      <c r="AB3511" s="36">
        <f t="shared" si="946"/>
        <v>134.59170364285706</v>
      </c>
      <c r="AC3511" s="28">
        <f t="shared" si="946"/>
        <v>319.0726849285715</v>
      </c>
      <c r="AD3511" s="28">
        <f t="shared" si="946"/>
        <v>433.96870060714309</v>
      </c>
      <c r="AE3511" s="28">
        <f t="shared" si="946"/>
        <v>572.87413932142852</v>
      </c>
      <c r="AF3511" s="28">
        <f t="shared" si="946"/>
        <v>213.72022203571419</v>
      </c>
      <c r="AG3511" s="28">
        <f t="shared" si="946"/>
        <v>0</v>
      </c>
      <c r="AH3511" s="28">
        <f t="shared" si="946"/>
        <v>141.33172853571432</v>
      </c>
      <c r="AI3511" s="28">
        <f t="shared" si="946"/>
        <v>0</v>
      </c>
      <c r="AJ3511" s="28">
        <f t="shared" si="946"/>
        <v>1.2235988250000001</v>
      </c>
      <c r="AK3511" s="28">
        <f t="shared" si="946"/>
        <v>0</v>
      </c>
      <c r="AL3511" s="28">
        <f t="shared" si="885"/>
        <v>52.630078499999975</v>
      </c>
      <c r="AM3511" s="28">
        <f t="shared" si="885"/>
        <v>192.98530203571408</v>
      </c>
      <c r="AQ3511" s="24">
        <f t="shared" si="895"/>
        <v>2062.3981584321427</v>
      </c>
      <c r="AS3511" s="47">
        <f t="shared" si="940"/>
        <v>305.55</v>
      </c>
      <c r="AU3511" s="20">
        <f t="shared" si="893"/>
        <v>2367.9481584321429</v>
      </c>
      <c r="AW3511" s="20">
        <f t="shared" si="880"/>
        <v>-137.17864272518364</v>
      </c>
    </row>
    <row r="3512" spans="1:49" x14ac:dyDescent="0.25">
      <c r="A3512" t="str">
        <f>VLOOKUP($B3512,'Cushing Balance'!$C$2:$E$500,3,TRUE)</f>
        <v>12019</v>
      </c>
      <c r="B3512" s="2">
        <v>43523</v>
      </c>
      <c r="C3512" s="32"/>
      <c r="D3512" s="36">
        <f t="shared" si="923"/>
        <v>391.22794511111118</v>
      </c>
      <c r="E3512" s="28">
        <f t="shared" si="924"/>
        <v>145.03560794444454</v>
      </c>
      <c r="F3512" s="28">
        <f t="shared" si="925"/>
        <v>445.32513961111096</v>
      </c>
      <c r="G3512" s="28"/>
      <c r="H3512" s="28">
        <f t="shared" ref="H3512:R3512" si="949">AVERAGE(H3506:H3511)</f>
        <v>101.42290933333334</v>
      </c>
      <c r="I3512" s="28">
        <f t="shared" si="949"/>
        <v>24.825274190476179</v>
      </c>
      <c r="J3512" s="28">
        <f t="shared" si="949"/>
        <v>322.53056909523798</v>
      </c>
      <c r="K3512" s="28">
        <f t="shared" si="949"/>
        <v>129.53754890476191</v>
      </c>
      <c r="L3512" s="28">
        <f t="shared" si="949"/>
        <v>30.122654857142845</v>
      </c>
      <c r="M3512" s="28">
        <f t="shared" si="878"/>
        <v>239.83181480219767</v>
      </c>
      <c r="N3512" s="28">
        <f t="shared" si="949"/>
        <v>85.052794000000048</v>
      </c>
      <c r="O3512" s="28">
        <f t="shared" si="949"/>
        <v>31.141945047619036</v>
      </c>
      <c r="P3512" s="28">
        <f t="shared" si="949"/>
        <v>181.08394114285716</v>
      </c>
      <c r="Q3512" s="28">
        <f t="shared" si="916"/>
        <v>9.2223439999999997</v>
      </c>
      <c r="R3512" s="28">
        <f t="shared" si="949"/>
        <v>16.509027666666668</v>
      </c>
      <c r="S3512" s="28"/>
      <c r="T3512" s="243">
        <f t="shared" si="870"/>
        <v>-24.119540416666666</v>
      </c>
      <c r="V3512" s="24">
        <f t="shared" si="891"/>
        <v>2152.8695157069592</v>
      </c>
      <c r="X3512" s="5">
        <f t="shared" si="898"/>
        <v>77.899999999999991</v>
      </c>
      <c r="Z3512" s="20">
        <f t="shared" si="892"/>
        <v>2230.7695157069593</v>
      </c>
      <c r="AA3512" s="59">
        <f t="shared" si="879"/>
        <v>43523</v>
      </c>
      <c r="AB3512" s="36">
        <f t="shared" si="946"/>
        <v>134.59170364285706</v>
      </c>
      <c r="AC3512" s="28">
        <f t="shared" si="946"/>
        <v>319.0726849285715</v>
      </c>
      <c r="AD3512" s="28">
        <f t="shared" si="946"/>
        <v>433.96870060714309</v>
      </c>
      <c r="AE3512" s="28">
        <f t="shared" si="946"/>
        <v>572.87413932142852</v>
      </c>
      <c r="AF3512" s="28">
        <f t="shared" si="946"/>
        <v>213.72022203571419</v>
      </c>
      <c r="AG3512" s="28">
        <f t="shared" si="946"/>
        <v>0</v>
      </c>
      <c r="AH3512" s="28">
        <f t="shared" si="946"/>
        <v>141.33172853571432</v>
      </c>
      <c r="AI3512" s="28">
        <f t="shared" si="946"/>
        <v>0</v>
      </c>
      <c r="AJ3512" s="28">
        <f t="shared" si="946"/>
        <v>1.2235988250000001</v>
      </c>
      <c r="AK3512" s="28">
        <f t="shared" si="946"/>
        <v>0</v>
      </c>
      <c r="AL3512" s="28">
        <f t="shared" si="885"/>
        <v>52.630078499999975</v>
      </c>
      <c r="AM3512" s="28">
        <f t="shared" si="885"/>
        <v>192.98530203571408</v>
      </c>
      <c r="AQ3512" s="24">
        <f t="shared" si="895"/>
        <v>2062.3981584321427</v>
      </c>
      <c r="AS3512" s="47">
        <f t="shared" si="940"/>
        <v>305.55</v>
      </c>
      <c r="AU3512" s="20">
        <f t="shared" si="893"/>
        <v>2367.9481584321429</v>
      </c>
      <c r="AW3512" s="20">
        <f t="shared" si="880"/>
        <v>-137.17864272518364</v>
      </c>
    </row>
    <row r="3513" spans="1:49" x14ac:dyDescent="0.25">
      <c r="A3513" t="str">
        <f>VLOOKUP($B3513,'Cushing Balance'!$C$2:$E$500,3,TRUE)</f>
        <v>12019</v>
      </c>
      <c r="B3513" s="2">
        <v>43524</v>
      </c>
      <c r="C3513" s="32"/>
      <c r="D3513" s="36">
        <f t="shared" si="923"/>
        <v>391.22794511111118</v>
      </c>
      <c r="E3513" s="28">
        <f t="shared" si="924"/>
        <v>145.03560794444454</v>
      </c>
      <c r="F3513" s="28">
        <f t="shared" si="925"/>
        <v>445.32513961111096</v>
      </c>
      <c r="G3513" s="28"/>
      <c r="H3513" s="28">
        <f t="shared" ref="H3513:R3513" si="950">AVERAGE(H3507:H3512)</f>
        <v>101.42290933333334</v>
      </c>
      <c r="I3513" s="28">
        <f t="shared" si="950"/>
        <v>24.825274190476179</v>
      </c>
      <c r="J3513" s="28">
        <f t="shared" si="950"/>
        <v>322.53056909523798</v>
      </c>
      <c r="K3513" s="28">
        <f t="shared" si="950"/>
        <v>129.53754890476191</v>
      </c>
      <c r="L3513" s="28">
        <f t="shared" si="950"/>
        <v>30.122654857142845</v>
      </c>
      <c r="M3513" s="28">
        <f t="shared" si="878"/>
        <v>239.83181480219767</v>
      </c>
      <c r="N3513" s="28">
        <f t="shared" si="950"/>
        <v>85.052794000000048</v>
      </c>
      <c r="O3513" s="28">
        <f t="shared" si="950"/>
        <v>31.141945047619036</v>
      </c>
      <c r="P3513" s="28">
        <f t="shared" si="950"/>
        <v>181.08394114285716</v>
      </c>
      <c r="Q3513" s="28">
        <f t="shared" si="916"/>
        <v>9.2223439999999997</v>
      </c>
      <c r="R3513" s="28">
        <f t="shared" si="950"/>
        <v>16.509027666666668</v>
      </c>
      <c r="S3513" s="28"/>
      <c r="T3513" s="243">
        <f t="shared" si="870"/>
        <v>-24.119540416666666</v>
      </c>
      <c r="V3513" s="24">
        <f t="shared" si="891"/>
        <v>2152.8695157069592</v>
      </c>
      <c r="X3513" s="5">
        <f t="shared" si="898"/>
        <v>77.899999999999991</v>
      </c>
      <c r="Z3513" s="20">
        <f t="shared" si="892"/>
        <v>2230.7695157069593</v>
      </c>
      <c r="AA3513" s="59">
        <f t="shared" si="879"/>
        <v>43524</v>
      </c>
      <c r="AB3513" s="36">
        <f t="shared" si="946"/>
        <v>134.59170364285706</v>
      </c>
      <c r="AC3513" s="28">
        <f t="shared" si="946"/>
        <v>319.0726849285715</v>
      </c>
      <c r="AD3513" s="28">
        <f t="shared" si="946"/>
        <v>433.96870060714309</v>
      </c>
      <c r="AE3513" s="28">
        <f t="shared" si="946"/>
        <v>572.87413932142852</v>
      </c>
      <c r="AF3513" s="28">
        <f t="shared" si="946"/>
        <v>213.72022203571419</v>
      </c>
      <c r="AG3513" s="28">
        <f t="shared" si="946"/>
        <v>0</v>
      </c>
      <c r="AH3513" s="28">
        <f t="shared" si="946"/>
        <v>141.33172853571432</v>
      </c>
      <c r="AI3513" s="28">
        <f t="shared" si="946"/>
        <v>0</v>
      </c>
      <c r="AJ3513" s="28">
        <f t="shared" si="946"/>
        <v>1.2235988250000001</v>
      </c>
      <c r="AK3513" s="28">
        <f t="shared" si="946"/>
        <v>0</v>
      </c>
      <c r="AL3513" s="28">
        <f t="shared" si="885"/>
        <v>52.630078499999975</v>
      </c>
      <c r="AM3513" s="28">
        <f t="shared" si="885"/>
        <v>192.98530203571408</v>
      </c>
      <c r="AQ3513" s="24">
        <f t="shared" si="895"/>
        <v>2062.3981584321427</v>
      </c>
      <c r="AS3513" s="47">
        <f t="shared" si="940"/>
        <v>305.55</v>
      </c>
      <c r="AU3513" s="20">
        <f t="shared" si="893"/>
        <v>2367.9481584321429</v>
      </c>
      <c r="AW3513" s="20">
        <f t="shared" si="880"/>
        <v>-137.17864272518364</v>
      </c>
    </row>
    <row r="3514" spans="1:49" x14ac:dyDescent="0.25">
      <c r="A3514" t="str">
        <f>VLOOKUP($B3514,'Cushing Balance'!$C$2:$E$500,3,TRUE)</f>
        <v>12019</v>
      </c>
      <c r="B3514" s="2">
        <v>43525</v>
      </c>
      <c r="C3514" s="32"/>
      <c r="D3514" s="36">
        <f t="shared" si="923"/>
        <v>391.22794511111118</v>
      </c>
      <c r="E3514" s="28">
        <f t="shared" si="924"/>
        <v>145.03560794444454</v>
      </c>
      <c r="F3514" s="28">
        <f t="shared" si="925"/>
        <v>445.32513961111096</v>
      </c>
      <c r="G3514" s="28"/>
      <c r="H3514" s="28">
        <f t="shared" ref="H3514:R3514" si="951">AVERAGE(H3508:H3513)</f>
        <v>101.42290933333334</v>
      </c>
      <c r="I3514" s="28">
        <f t="shared" si="951"/>
        <v>24.825274190476179</v>
      </c>
      <c r="J3514" s="28">
        <f t="shared" si="951"/>
        <v>322.53056909523798</v>
      </c>
      <c r="K3514" s="28">
        <f t="shared" si="951"/>
        <v>129.53754890476191</v>
      </c>
      <c r="L3514" s="28">
        <f t="shared" si="951"/>
        <v>30.122654857142845</v>
      </c>
      <c r="M3514" s="28">
        <f t="shared" si="878"/>
        <v>239.83181480219767</v>
      </c>
      <c r="N3514" s="28">
        <f t="shared" si="951"/>
        <v>85.052794000000048</v>
      </c>
      <c r="O3514" s="28">
        <f t="shared" si="951"/>
        <v>31.141945047619036</v>
      </c>
      <c r="P3514" s="28">
        <f t="shared" si="951"/>
        <v>181.08394114285716</v>
      </c>
      <c r="Q3514" s="28">
        <f t="shared" si="916"/>
        <v>9.2223439999999997</v>
      </c>
      <c r="R3514" s="28">
        <f t="shared" si="951"/>
        <v>16.509027666666668</v>
      </c>
      <c r="S3514" s="28"/>
      <c r="T3514" s="243">
        <f t="shared" si="870"/>
        <v>-24.119540416666666</v>
      </c>
      <c r="V3514" s="24">
        <f t="shared" si="891"/>
        <v>2152.8695157069592</v>
      </c>
      <c r="X3514" s="5">
        <f t="shared" si="898"/>
        <v>77.899999999999991</v>
      </c>
      <c r="Z3514" s="20">
        <f t="shared" si="892"/>
        <v>2230.7695157069593</v>
      </c>
      <c r="AA3514" s="59">
        <f t="shared" si="879"/>
        <v>43525</v>
      </c>
      <c r="AB3514" s="36">
        <f t="shared" si="946"/>
        <v>134.59170364285706</v>
      </c>
      <c r="AC3514" s="28">
        <f t="shared" si="946"/>
        <v>319.0726849285715</v>
      </c>
      <c r="AD3514" s="28">
        <f t="shared" si="946"/>
        <v>433.96870060714309</v>
      </c>
      <c r="AE3514" s="28">
        <f t="shared" si="946"/>
        <v>572.87413932142852</v>
      </c>
      <c r="AF3514" s="28">
        <f t="shared" si="946"/>
        <v>213.72022203571419</v>
      </c>
      <c r="AG3514" s="28">
        <f t="shared" si="946"/>
        <v>0</v>
      </c>
      <c r="AH3514" s="28">
        <f t="shared" si="946"/>
        <v>141.33172853571432</v>
      </c>
      <c r="AI3514" s="28">
        <f t="shared" si="946"/>
        <v>0</v>
      </c>
      <c r="AJ3514" s="28">
        <f t="shared" si="946"/>
        <v>1.2235988250000001</v>
      </c>
      <c r="AK3514" s="28">
        <f t="shared" si="946"/>
        <v>0</v>
      </c>
      <c r="AL3514" s="28">
        <f t="shared" si="885"/>
        <v>52.630078499999975</v>
      </c>
      <c r="AM3514" s="28">
        <f t="shared" si="885"/>
        <v>192.98530203571408</v>
      </c>
      <c r="AQ3514" s="24">
        <f t="shared" si="895"/>
        <v>2062.3981584321427</v>
      </c>
      <c r="AS3514" s="47">
        <f t="shared" si="940"/>
        <v>305.55</v>
      </c>
      <c r="AU3514" s="20">
        <f t="shared" si="893"/>
        <v>2367.9481584321429</v>
      </c>
      <c r="AW3514" s="20">
        <f t="shared" si="880"/>
        <v>-137.17864272518364</v>
      </c>
    </row>
    <row r="3515" spans="1:49" x14ac:dyDescent="0.25">
      <c r="A3515" t="str">
        <f>VLOOKUP($B3515,'Cushing Balance'!$C$2:$E$500,3,TRUE)</f>
        <v>12019</v>
      </c>
      <c r="B3515" s="2">
        <v>43526</v>
      </c>
      <c r="C3515" s="32"/>
      <c r="D3515" s="36">
        <f t="shared" si="923"/>
        <v>391.22794511111118</v>
      </c>
      <c r="E3515" s="28">
        <f t="shared" si="924"/>
        <v>145.03560794444454</v>
      </c>
      <c r="F3515" s="28">
        <f t="shared" si="925"/>
        <v>445.32513961111096</v>
      </c>
      <c r="G3515" s="28"/>
      <c r="H3515" s="28">
        <f t="shared" ref="H3515:R3515" si="952">AVERAGE(H3509:H3514)</f>
        <v>101.42290933333334</v>
      </c>
      <c r="I3515" s="28">
        <f t="shared" si="952"/>
        <v>24.825274190476179</v>
      </c>
      <c r="J3515" s="28">
        <f t="shared" si="952"/>
        <v>322.53056909523798</v>
      </c>
      <c r="K3515" s="28">
        <f t="shared" si="952"/>
        <v>129.53754890476191</v>
      </c>
      <c r="L3515" s="28">
        <f t="shared" si="952"/>
        <v>30.122654857142845</v>
      </c>
      <c r="M3515" s="28">
        <f t="shared" si="878"/>
        <v>239.83181480219767</v>
      </c>
      <c r="N3515" s="28">
        <f t="shared" si="952"/>
        <v>85.052794000000048</v>
      </c>
      <c r="O3515" s="28">
        <f t="shared" si="952"/>
        <v>31.141945047619036</v>
      </c>
      <c r="P3515" s="28">
        <f t="shared" si="952"/>
        <v>181.08394114285716</v>
      </c>
      <c r="Q3515" s="28">
        <f t="shared" si="916"/>
        <v>9.2223439999999997</v>
      </c>
      <c r="R3515" s="28">
        <f t="shared" si="952"/>
        <v>16.509027666666668</v>
      </c>
      <c r="S3515" s="28"/>
      <c r="T3515" s="243">
        <f t="shared" ref="T3515:T3578" si="953">AVERAGE(T3507:T3514)</f>
        <v>-24.119540416666666</v>
      </c>
      <c r="V3515" s="24">
        <f t="shared" si="891"/>
        <v>2152.8695157069592</v>
      </c>
      <c r="X3515" s="5">
        <f t="shared" si="898"/>
        <v>77.899999999999991</v>
      </c>
      <c r="Z3515" s="20">
        <f t="shared" si="892"/>
        <v>2230.7695157069593</v>
      </c>
      <c r="AA3515" s="59">
        <f t="shared" si="879"/>
        <v>43526</v>
      </c>
      <c r="AB3515" s="36">
        <f t="shared" si="946"/>
        <v>134.59170364285706</v>
      </c>
      <c r="AC3515" s="28">
        <f t="shared" si="946"/>
        <v>319.0726849285715</v>
      </c>
      <c r="AD3515" s="28">
        <f t="shared" si="946"/>
        <v>433.96870060714309</v>
      </c>
      <c r="AE3515" s="28">
        <f t="shared" si="946"/>
        <v>572.87413932142852</v>
      </c>
      <c r="AF3515" s="28">
        <f t="shared" si="946"/>
        <v>213.72022203571419</v>
      </c>
      <c r="AG3515" s="28">
        <f t="shared" si="946"/>
        <v>0</v>
      </c>
      <c r="AH3515" s="28">
        <f t="shared" si="946"/>
        <v>141.33172853571432</v>
      </c>
      <c r="AI3515" s="28">
        <f t="shared" si="946"/>
        <v>0</v>
      </c>
      <c r="AJ3515" s="28">
        <f t="shared" si="946"/>
        <v>1.2235988250000001</v>
      </c>
      <c r="AK3515" s="28">
        <f t="shared" si="946"/>
        <v>0</v>
      </c>
      <c r="AL3515" s="28">
        <f t="shared" si="885"/>
        <v>52.630078499999975</v>
      </c>
      <c r="AM3515" s="28">
        <f t="shared" si="885"/>
        <v>192.98530203571408</v>
      </c>
      <c r="AQ3515" s="24">
        <f t="shared" si="895"/>
        <v>2062.3981584321427</v>
      </c>
      <c r="AS3515" s="47">
        <f t="shared" si="940"/>
        <v>305.55</v>
      </c>
      <c r="AU3515" s="20">
        <f t="shared" si="893"/>
        <v>2367.9481584321429</v>
      </c>
      <c r="AW3515" s="20">
        <f t="shared" si="880"/>
        <v>-137.17864272518364</v>
      </c>
    </row>
    <row r="3516" spans="1:49" x14ac:dyDescent="0.25">
      <c r="A3516" t="str">
        <f>VLOOKUP($B3516,'Cushing Balance'!$C$2:$E$500,3,TRUE)</f>
        <v>12019</v>
      </c>
      <c r="B3516" s="2">
        <v>43527</v>
      </c>
      <c r="C3516" s="32"/>
      <c r="D3516" s="36">
        <f t="shared" si="923"/>
        <v>391.22794511111118</v>
      </c>
      <c r="E3516" s="28">
        <f t="shared" si="924"/>
        <v>145.03560794444454</v>
      </c>
      <c r="F3516" s="28">
        <f t="shared" si="925"/>
        <v>445.32513961111096</v>
      </c>
      <c r="G3516" s="28"/>
      <c r="H3516" s="28">
        <f t="shared" ref="H3516:R3516" si="954">AVERAGE(H3510:H3515)</f>
        <v>101.42290933333334</v>
      </c>
      <c r="I3516" s="28">
        <f t="shared" si="954"/>
        <v>24.825274190476179</v>
      </c>
      <c r="J3516" s="28">
        <f t="shared" si="954"/>
        <v>322.53056909523798</v>
      </c>
      <c r="K3516" s="28">
        <f t="shared" si="954"/>
        <v>129.53754890476191</v>
      </c>
      <c r="L3516" s="28">
        <f t="shared" si="954"/>
        <v>30.122654857142845</v>
      </c>
      <c r="M3516" s="28">
        <f t="shared" si="878"/>
        <v>239.83181480219767</v>
      </c>
      <c r="N3516" s="28">
        <f t="shared" si="954"/>
        <v>85.052794000000048</v>
      </c>
      <c r="O3516" s="28">
        <f t="shared" si="954"/>
        <v>31.141945047619036</v>
      </c>
      <c r="P3516" s="28">
        <f t="shared" si="954"/>
        <v>181.08394114285716</v>
      </c>
      <c r="Q3516" s="28">
        <f t="shared" si="916"/>
        <v>9.2223439999999997</v>
      </c>
      <c r="R3516" s="28">
        <f t="shared" si="954"/>
        <v>16.509027666666668</v>
      </c>
      <c r="S3516" s="28"/>
      <c r="T3516" s="243">
        <f t="shared" si="953"/>
        <v>-24.119540416666666</v>
      </c>
      <c r="V3516" s="24">
        <f t="shared" si="891"/>
        <v>2152.8695157069592</v>
      </c>
      <c r="X3516" s="5">
        <f t="shared" si="898"/>
        <v>77.899999999999991</v>
      </c>
      <c r="Z3516" s="20">
        <f t="shared" si="892"/>
        <v>2230.7695157069593</v>
      </c>
      <c r="AA3516" s="59">
        <f t="shared" si="879"/>
        <v>43527</v>
      </c>
      <c r="AB3516" s="36">
        <f t="shared" si="946"/>
        <v>134.59170364285706</v>
      </c>
      <c r="AC3516" s="28">
        <f t="shared" si="946"/>
        <v>319.0726849285715</v>
      </c>
      <c r="AD3516" s="28">
        <f t="shared" si="946"/>
        <v>433.96870060714309</v>
      </c>
      <c r="AE3516" s="28">
        <f t="shared" si="946"/>
        <v>572.87413932142852</v>
      </c>
      <c r="AF3516" s="28">
        <f t="shared" si="946"/>
        <v>213.72022203571419</v>
      </c>
      <c r="AG3516" s="28">
        <f t="shared" si="946"/>
        <v>0</v>
      </c>
      <c r="AH3516" s="28">
        <f t="shared" si="946"/>
        <v>141.33172853571432</v>
      </c>
      <c r="AI3516" s="28">
        <f t="shared" si="946"/>
        <v>0</v>
      </c>
      <c r="AJ3516" s="28">
        <f t="shared" si="946"/>
        <v>1.2235988250000001</v>
      </c>
      <c r="AK3516" s="28">
        <f t="shared" si="946"/>
        <v>0</v>
      </c>
      <c r="AL3516" s="28">
        <f t="shared" si="885"/>
        <v>52.630078499999975</v>
      </c>
      <c r="AM3516" s="28">
        <f t="shared" si="885"/>
        <v>192.98530203571408</v>
      </c>
      <c r="AQ3516" s="24">
        <f t="shared" si="895"/>
        <v>2062.3981584321427</v>
      </c>
      <c r="AS3516" s="47">
        <f t="shared" si="940"/>
        <v>305.55</v>
      </c>
      <c r="AU3516" s="20">
        <f t="shared" si="893"/>
        <v>2367.9481584321429</v>
      </c>
      <c r="AW3516" s="20">
        <f t="shared" si="880"/>
        <v>-137.17864272518364</v>
      </c>
    </row>
    <row r="3517" spans="1:49" x14ac:dyDescent="0.25">
      <c r="A3517" t="str">
        <f>VLOOKUP($B3517,'Cushing Balance'!$C$2:$E$500,3,TRUE)</f>
        <v>12019</v>
      </c>
      <c r="B3517" s="2">
        <v>43528</v>
      </c>
      <c r="C3517" s="32"/>
      <c r="D3517" s="36">
        <f t="shared" si="923"/>
        <v>391.22794511111118</v>
      </c>
      <c r="E3517" s="28">
        <f t="shared" si="924"/>
        <v>145.03560794444454</v>
      </c>
      <c r="F3517" s="28">
        <f t="shared" si="925"/>
        <v>445.32513961111096</v>
      </c>
      <c r="G3517" s="28"/>
      <c r="H3517" s="28">
        <f t="shared" ref="H3517:R3517" si="955">AVERAGE(H3511:H3516)</f>
        <v>101.42290933333334</v>
      </c>
      <c r="I3517" s="28">
        <f t="shared" si="955"/>
        <v>24.825274190476179</v>
      </c>
      <c r="J3517" s="28">
        <f t="shared" si="955"/>
        <v>322.53056909523798</v>
      </c>
      <c r="K3517" s="28">
        <f t="shared" si="955"/>
        <v>129.53754890476191</v>
      </c>
      <c r="L3517" s="28">
        <f t="shared" si="955"/>
        <v>30.122654857142845</v>
      </c>
      <c r="M3517" s="28">
        <f t="shared" si="878"/>
        <v>239.83181480219767</v>
      </c>
      <c r="N3517" s="28">
        <f t="shared" si="955"/>
        <v>85.052794000000048</v>
      </c>
      <c r="O3517" s="28">
        <f t="shared" si="955"/>
        <v>31.141945047619036</v>
      </c>
      <c r="P3517" s="28">
        <f t="shared" si="955"/>
        <v>181.08394114285716</v>
      </c>
      <c r="Q3517" s="28">
        <f t="shared" si="916"/>
        <v>9.2223439999999997</v>
      </c>
      <c r="R3517" s="28">
        <f t="shared" si="955"/>
        <v>16.509027666666668</v>
      </c>
      <c r="S3517" s="28"/>
      <c r="T3517" s="243">
        <f t="shared" si="953"/>
        <v>-24.119540416666666</v>
      </c>
      <c r="V3517" s="24">
        <f t="shared" si="891"/>
        <v>2152.8695157069592</v>
      </c>
      <c r="X3517" s="5">
        <f t="shared" si="898"/>
        <v>77.899999999999991</v>
      </c>
      <c r="Z3517" s="20">
        <f t="shared" si="892"/>
        <v>2230.7695157069593</v>
      </c>
      <c r="AA3517" s="59">
        <f t="shared" si="879"/>
        <v>43528</v>
      </c>
      <c r="AB3517" s="36">
        <f t="shared" si="946"/>
        <v>134.59170364285706</v>
      </c>
      <c r="AC3517" s="28">
        <f t="shared" si="946"/>
        <v>319.0726849285715</v>
      </c>
      <c r="AD3517" s="28">
        <f t="shared" si="946"/>
        <v>433.96870060714309</v>
      </c>
      <c r="AE3517" s="28">
        <f t="shared" si="946"/>
        <v>572.87413932142852</v>
      </c>
      <c r="AF3517" s="28">
        <f t="shared" si="946"/>
        <v>213.72022203571419</v>
      </c>
      <c r="AG3517" s="28">
        <f t="shared" si="946"/>
        <v>0</v>
      </c>
      <c r="AH3517" s="28">
        <f t="shared" si="946"/>
        <v>141.33172853571432</v>
      </c>
      <c r="AI3517" s="28">
        <f t="shared" si="946"/>
        <v>0</v>
      </c>
      <c r="AJ3517" s="28">
        <f t="shared" si="946"/>
        <v>1.2235988250000001</v>
      </c>
      <c r="AK3517" s="28">
        <f t="shared" si="946"/>
        <v>0</v>
      </c>
      <c r="AL3517" s="28">
        <f t="shared" si="885"/>
        <v>52.630078499999975</v>
      </c>
      <c r="AM3517" s="28">
        <f t="shared" si="885"/>
        <v>192.98530203571408</v>
      </c>
      <c r="AQ3517" s="24">
        <f t="shared" si="895"/>
        <v>2062.3981584321427</v>
      </c>
      <c r="AS3517" s="47">
        <f t="shared" si="940"/>
        <v>305.55</v>
      </c>
      <c r="AU3517" s="20">
        <f t="shared" si="893"/>
        <v>2367.9481584321429</v>
      </c>
      <c r="AW3517" s="20">
        <f t="shared" si="880"/>
        <v>-137.17864272518364</v>
      </c>
    </row>
    <row r="3518" spans="1:49" x14ac:dyDescent="0.25">
      <c r="A3518" t="str">
        <f>VLOOKUP($B3518,'Cushing Balance'!$C$2:$E$500,3,TRUE)</f>
        <v>12019</v>
      </c>
      <c r="B3518" s="2">
        <v>43529</v>
      </c>
      <c r="C3518" s="32"/>
      <c r="D3518" s="36">
        <f t="shared" si="923"/>
        <v>391.22794511111118</v>
      </c>
      <c r="E3518" s="28">
        <f t="shared" si="924"/>
        <v>145.03560794444454</v>
      </c>
      <c r="F3518" s="28">
        <f t="shared" si="925"/>
        <v>445.32513961111096</v>
      </c>
      <c r="G3518" s="28"/>
      <c r="H3518" s="28">
        <f t="shared" ref="H3518:R3518" si="956">AVERAGE(H3512:H3517)</f>
        <v>101.42290933333334</v>
      </c>
      <c r="I3518" s="28">
        <f t="shared" si="956"/>
        <v>24.825274190476179</v>
      </c>
      <c r="J3518" s="28">
        <f t="shared" si="956"/>
        <v>322.53056909523798</v>
      </c>
      <c r="K3518" s="28">
        <f t="shared" si="956"/>
        <v>129.53754890476191</v>
      </c>
      <c r="L3518" s="28">
        <f t="shared" si="956"/>
        <v>30.122654857142845</v>
      </c>
      <c r="M3518" s="28">
        <f t="shared" si="878"/>
        <v>239.83181480219767</v>
      </c>
      <c r="N3518" s="28">
        <f t="shared" si="956"/>
        <v>85.052794000000048</v>
      </c>
      <c r="O3518" s="28">
        <f t="shared" si="956"/>
        <v>31.141945047619036</v>
      </c>
      <c r="P3518" s="28">
        <f t="shared" si="956"/>
        <v>181.08394114285716</v>
      </c>
      <c r="Q3518" s="28">
        <f t="shared" si="916"/>
        <v>9.2223439999999997</v>
      </c>
      <c r="R3518" s="28">
        <f t="shared" si="956"/>
        <v>16.509027666666668</v>
      </c>
      <c r="S3518" s="28"/>
      <c r="T3518" s="243">
        <f t="shared" si="953"/>
        <v>-24.119540416666666</v>
      </c>
      <c r="V3518" s="24">
        <f t="shared" si="891"/>
        <v>2152.8695157069592</v>
      </c>
      <c r="X3518" s="5">
        <f t="shared" si="898"/>
        <v>77.899999999999991</v>
      </c>
      <c r="Z3518" s="20">
        <f t="shared" si="892"/>
        <v>2230.7695157069593</v>
      </c>
      <c r="AA3518" s="59">
        <f t="shared" si="879"/>
        <v>43529</v>
      </c>
      <c r="AB3518" s="36">
        <f t="shared" si="946"/>
        <v>134.59170364285706</v>
      </c>
      <c r="AC3518" s="28">
        <f t="shared" si="946"/>
        <v>319.0726849285715</v>
      </c>
      <c r="AD3518" s="28">
        <f t="shared" si="946"/>
        <v>433.96870060714309</v>
      </c>
      <c r="AE3518" s="28">
        <f t="shared" si="946"/>
        <v>572.87413932142852</v>
      </c>
      <c r="AF3518" s="28">
        <f t="shared" si="946"/>
        <v>213.72022203571419</v>
      </c>
      <c r="AG3518" s="28">
        <f t="shared" si="946"/>
        <v>0</v>
      </c>
      <c r="AH3518" s="28">
        <f t="shared" si="946"/>
        <v>141.33172853571432</v>
      </c>
      <c r="AI3518" s="28">
        <f t="shared" si="946"/>
        <v>0</v>
      </c>
      <c r="AJ3518" s="28">
        <f t="shared" si="946"/>
        <v>1.2235988250000001</v>
      </c>
      <c r="AK3518" s="28">
        <f t="shared" si="946"/>
        <v>0</v>
      </c>
      <c r="AL3518" s="28">
        <f t="shared" si="885"/>
        <v>52.630078499999975</v>
      </c>
      <c r="AM3518" s="28">
        <f t="shared" si="885"/>
        <v>192.98530203571408</v>
      </c>
      <c r="AQ3518" s="24">
        <f t="shared" si="895"/>
        <v>2062.3981584321427</v>
      </c>
      <c r="AS3518" s="47">
        <f t="shared" si="940"/>
        <v>305.55</v>
      </c>
      <c r="AU3518" s="20">
        <f t="shared" si="893"/>
        <v>2367.9481584321429</v>
      </c>
      <c r="AW3518" s="20">
        <f t="shared" si="880"/>
        <v>-137.17864272518364</v>
      </c>
    </row>
    <row r="3519" spans="1:49" x14ac:dyDescent="0.25">
      <c r="A3519" t="str">
        <f>VLOOKUP($B3519,'Cushing Balance'!$C$2:$E$500,3,TRUE)</f>
        <v>12019</v>
      </c>
      <c r="B3519" s="2">
        <v>43530</v>
      </c>
      <c r="C3519" s="32"/>
      <c r="D3519" s="36">
        <f t="shared" si="923"/>
        <v>391.22794511111118</v>
      </c>
      <c r="E3519" s="28">
        <f t="shared" si="924"/>
        <v>145.03560794444454</v>
      </c>
      <c r="F3519" s="28">
        <f t="shared" si="925"/>
        <v>445.32513961111096</v>
      </c>
      <c r="G3519" s="28"/>
      <c r="H3519" s="28">
        <f t="shared" ref="H3519:R3519" si="957">AVERAGE(H3513:H3518)</f>
        <v>101.42290933333334</v>
      </c>
      <c r="I3519" s="28">
        <f t="shared" si="957"/>
        <v>24.825274190476179</v>
      </c>
      <c r="J3519" s="28">
        <f t="shared" si="957"/>
        <v>322.53056909523798</v>
      </c>
      <c r="K3519" s="28">
        <f t="shared" si="957"/>
        <v>129.53754890476191</v>
      </c>
      <c r="L3519" s="28">
        <f t="shared" si="957"/>
        <v>30.122654857142845</v>
      </c>
      <c r="M3519" s="28">
        <f t="shared" si="878"/>
        <v>239.83181480219767</v>
      </c>
      <c r="N3519" s="28">
        <f t="shared" si="957"/>
        <v>85.052794000000048</v>
      </c>
      <c r="O3519" s="28">
        <f t="shared" si="957"/>
        <v>31.141945047619036</v>
      </c>
      <c r="P3519" s="28">
        <f t="shared" si="957"/>
        <v>181.08394114285716</v>
      </c>
      <c r="Q3519" s="28">
        <f t="shared" si="916"/>
        <v>9.2223439999999997</v>
      </c>
      <c r="R3519" s="28">
        <f t="shared" si="957"/>
        <v>16.509027666666668</v>
      </c>
      <c r="S3519" s="28"/>
      <c r="T3519" s="243">
        <f t="shared" si="953"/>
        <v>-24.119540416666666</v>
      </c>
      <c r="V3519" s="24">
        <f t="shared" si="891"/>
        <v>2152.8695157069592</v>
      </c>
      <c r="X3519" s="5">
        <f t="shared" si="898"/>
        <v>77.899999999999991</v>
      </c>
      <c r="Z3519" s="20">
        <f t="shared" si="892"/>
        <v>2230.7695157069593</v>
      </c>
      <c r="AA3519" s="59">
        <f t="shared" si="879"/>
        <v>43530</v>
      </c>
      <c r="AB3519" s="36">
        <f t="shared" si="946"/>
        <v>134.59170364285706</v>
      </c>
      <c r="AC3519" s="28">
        <f t="shared" si="946"/>
        <v>319.0726849285715</v>
      </c>
      <c r="AD3519" s="28">
        <f t="shared" si="946"/>
        <v>433.96870060714309</v>
      </c>
      <c r="AE3519" s="28">
        <f t="shared" si="946"/>
        <v>572.87413932142852</v>
      </c>
      <c r="AF3519" s="28">
        <f t="shared" si="946"/>
        <v>213.72022203571419</v>
      </c>
      <c r="AG3519" s="28">
        <f t="shared" si="946"/>
        <v>0</v>
      </c>
      <c r="AH3519" s="28">
        <f t="shared" si="946"/>
        <v>141.33172853571432</v>
      </c>
      <c r="AI3519" s="28">
        <f t="shared" si="946"/>
        <v>0</v>
      </c>
      <c r="AJ3519" s="28">
        <f t="shared" si="946"/>
        <v>1.2235988250000001</v>
      </c>
      <c r="AK3519" s="28">
        <f t="shared" si="946"/>
        <v>0</v>
      </c>
      <c r="AL3519" s="28">
        <f t="shared" si="885"/>
        <v>52.630078499999975</v>
      </c>
      <c r="AM3519" s="28">
        <f t="shared" si="885"/>
        <v>192.98530203571408</v>
      </c>
      <c r="AQ3519" s="24">
        <f t="shared" si="895"/>
        <v>2062.3981584321427</v>
      </c>
      <c r="AS3519" s="47">
        <f t="shared" si="940"/>
        <v>305.55</v>
      </c>
      <c r="AU3519" s="20">
        <f t="shared" si="893"/>
        <v>2367.9481584321429</v>
      </c>
      <c r="AW3519" s="20">
        <f t="shared" si="880"/>
        <v>-137.17864272518364</v>
      </c>
    </row>
    <row r="3520" spans="1:49" x14ac:dyDescent="0.25">
      <c r="A3520" t="str">
        <f>VLOOKUP($B3520,'Cushing Balance'!$C$2:$E$500,3,TRUE)</f>
        <v>12019</v>
      </c>
      <c r="B3520" s="2">
        <v>43531</v>
      </c>
      <c r="C3520" s="32"/>
      <c r="D3520" s="36">
        <f t="shared" si="923"/>
        <v>391.22794511111118</v>
      </c>
      <c r="E3520" s="28">
        <f t="shared" si="924"/>
        <v>145.03560794444454</v>
      </c>
      <c r="F3520" s="28">
        <f t="shared" si="925"/>
        <v>445.32513961111096</v>
      </c>
      <c r="G3520" s="28"/>
      <c r="H3520" s="28">
        <f t="shared" ref="H3520:R3520" si="958">AVERAGE(H3514:H3519)</f>
        <v>101.42290933333334</v>
      </c>
      <c r="I3520" s="28">
        <f t="shared" si="958"/>
        <v>24.825274190476179</v>
      </c>
      <c r="J3520" s="28">
        <f t="shared" si="958"/>
        <v>322.53056909523798</v>
      </c>
      <c r="K3520" s="28">
        <f t="shared" si="958"/>
        <v>129.53754890476191</v>
      </c>
      <c r="L3520" s="28">
        <f t="shared" si="958"/>
        <v>30.122654857142845</v>
      </c>
      <c r="M3520" s="28">
        <f t="shared" si="878"/>
        <v>239.83181480219767</v>
      </c>
      <c r="N3520" s="28">
        <f t="shared" si="958"/>
        <v>85.052794000000048</v>
      </c>
      <c r="O3520" s="28">
        <f t="shared" si="958"/>
        <v>31.141945047619036</v>
      </c>
      <c r="P3520" s="28">
        <f t="shared" si="958"/>
        <v>181.08394114285716</v>
      </c>
      <c r="Q3520" s="28">
        <f t="shared" si="916"/>
        <v>9.2223439999999997</v>
      </c>
      <c r="R3520" s="28">
        <f t="shared" si="958"/>
        <v>16.509027666666668</v>
      </c>
      <c r="S3520" s="28"/>
      <c r="T3520" s="243">
        <f t="shared" si="953"/>
        <v>-24.119540416666666</v>
      </c>
      <c r="V3520" s="24">
        <f t="shared" si="891"/>
        <v>2152.8695157069592</v>
      </c>
      <c r="X3520" s="5">
        <f t="shared" si="898"/>
        <v>77.899999999999991</v>
      </c>
      <c r="Z3520" s="20">
        <f t="shared" si="892"/>
        <v>2230.7695157069593</v>
      </c>
      <c r="AA3520" s="59">
        <f t="shared" si="879"/>
        <v>43531</v>
      </c>
      <c r="AB3520" s="36">
        <f t="shared" si="946"/>
        <v>134.59170364285706</v>
      </c>
      <c r="AC3520" s="28">
        <f t="shared" si="946"/>
        <v>319.0726849285715</v>
      </c>
      <c r="AD3520" s="28">
        <f t="shared" si="946"/>
        <v>433.96870060714309</v>
      </c>
      <c r="AE3520" s="28">
        <f t="shared" si="946"/>
        <v>572.87413932142852</v>
      </c>
      <c r="AF3520" s="28">
        <f t="shared" si="946"/>
        <v>213.72022203571419</v>
      </c>
      <c r="AG3520" s="28">
        <f t="shared" si="946"/>
        <v>0</v>
      </c>
      <c r="AH3520" s="28">
        <f t="shared" si="946"/>
        <v>141.33172853571432</v>
      </c>
      <c r="AI3520" s="28">
        <f t="shared" si="946"/>
        <v>0</v>
      </c>
      <c r="AJ3520" s="28">
        <f t="shared" si="946"/>
        <v>1.2235988250000001</v>
      </c>
      <c r="AK3520" s="28">
        <f t="shared" si="946"/>
        <v>0</v>
      </c>
      <c r="AL3520" s="28">
        <f t="shared" si="885"/>
        <v>52.630078499999975</v>
      </c>
      <c r="AM3520" s="28">
        <f t="shared" si="885"/>
        <v>192.98530203571408</v>
      </c>
      <c r="AQ3520" s="24">
        <f t="shared" si="895"/>
        <v>2062.3981584321427</v>
      </c>
      <c r="AS3520" s="47">
        <f t="shared" si="940"/>
        <v>305.55</v>
      </c>
      <c r="AU3520" s="20">
        <f t="shared" si="893"/>
        <v>2367.9481584321429</v>
      </c>
      <c r="AW3520" s="20">
        <f t="shared" si="880"/>
        <v>-137.17864272518364</v>
      </c>
    </row>
    <row r="3521" spans="1:49" x14ac:dyDescent="0.25">
      <c r="A3521" t="str">
        <f>VLOOKUP($B3521,'Cushing Balance'!$C$2:$E$500,3,TRUE)</f>
        <v>12019</v>
      </c>
      <c r="B3521" s="2">
        <v>43532</v>
      </c>
      <c r="C3521" s="32"/>
      <c r="D3521" s="36">
        <f t="shared" si="923"/>
        <v>391.22794511111118</v>
      </c>
      <c r="E3521" s="28">
        <f t="shared" si="924"/>
        <v>145.03560794444454</v>
      </c>
      <c r="F3521" s="28">
        <f t="shared" si="925"/>
        <v>445.32513961111096</v>
      </c>
      <c r="G3521" s="28"/>
      <c r="H3521" s="28">
        <f t="shared" ref="H3521:R3521" si="959">AVERAGE(H3515:H3520)</f>
        <v>101.42290933333334</v>
      </c>
      <c r="I3521" s="28">
        <f t="shared" si="959"/>
        <v>24.825274190476179</v>
      </c>
      <c r="J3521" s="28">
        <f t="shared" si="959"/>
        <v>322.53056909523798</v>
      </c>
      <c r="K3521" s="28">
        <f t="shared" si="959"/>
        <v>129.53754890476191</v>
      </c>
      <c r="L3521" s="28">
        <f t="shared" si="959"/>
        <v>30.122654857142845</v>
      </c>
      <c r="M3521" s="28">
        <f t="shared" si="878"/>
        <v>239.83181480219767</v>
      </c>
      <c r="N3521" s="28">
        <f t="shared" si="959"/>
        <v>85.052794000000048</v>
      </c>
      <c r="O3521" s="28">
        <f t="shared" si="959"/>
        <v>31.141945047619036</v>
      </c>
      <c r="P3521" s="28">
        <f t="shared" si="959"/>
        <v>181.08394114285716</v>
      </c>
      <c r="Q3521" s="28">
        <f t="shared" si="916"/>
        <v>9.2223439999999997</v>
      </c>
      <c r="R3521" s="28">
        <f t="shared" si="959"/>
        <v>16.509027666666668</v>
      </c>
      <c r="S3521" s="28"/>
      <c r="T3521" s="243">
        <f t="shared" si="953"/>
        <v>-24.119540416666666</v>
      </c>
      <c r="V3521" s="24">
        <f t="shared" si="891"/>
        <v>2152.8695157069592</v>
      </c>
      <c r="X3521" s="5">
        <f t="shared" si="898"/>
        <v>77.899999999999991</v>
      </c>
      <c r="Z3521" s="20">
        <f t="shared" si="892"/>
        <v>2230.7695157069593</v>
      </c>
      <c r="AA3521" s="59">
        <f t="shared" si="879"/>
        <v>43532</v>
      </c>
      <c r="AB3521" s="36">
        <f t="shared" si="946"/>
        <v>134.59170364285706</v>
      </c>
      <c r="AC3521" s="28">
        <f t="shared" si="946"/>
        <v>319.0726849285715</v>
      </c>
      <c r="AD3521" s="28">
        <f t="shared" si="946"/>
        <v>433.96870060714309</v>
      </c>
      <c r="AE3521" s="28">
        <f t="shared" si="946"/>
        <v>572.87413932142852</v>
      </c>
      <c r="AF3521" s="28">
        <f t="shared" si="946"/>
        <v>213.72022203571419</v>
      </c>
      <c r="AG3521" s="28">
        <f t="shared" si="946"/>
        <v>0</v>
      </c>
      <c r="AH3521" s="28">
        <f t="shared" si="946"/>
        <v>141.33172853571432</v>
      </c>
      <c r="AI3521" s="28">
        <f t="shared" si="946"/>
        <v>0</v>
      </c>
      <c r="AJ3521" s="28">
        <f t="shared" si="946"/>
        <v>1.2235988250000001</v>
      </c>
      <c r="AK3521" s="28">
        <f t="shared" si="946"/>
        <v>0</v>
      </c>
      <c r="AL3521" s="28">
        <f t="shared" si="885"/>
        <v>52.630078499999975</v>
      </c>
      <c r="AM3521" s="28">
        <f t="shared" si="885"/>
        <v>192.98530203571408</v>
      </c>
      <c r="AQ3521" s="24">
        <f t="shared" si="895"/>
        <v>2062.3981584321427</v>
      </c>
      <c r="AS3521" s="47">
        <f t="shared" si="940"/>
        <v>305.55</v>
      </c>
      <c r="AU3521" s="20">
        <f t="shared" si="893"/>
        <v>2367.9481584321429</v>
      </c>
      <c r="AW3521" s="20">
        <f t="shared" si="880"/>
        <v>-137.17864272518364</v>
      </c>
    </row>
    <row r="3522" spans="1:49" x14ac:dyDescent="0.25">
      <c r="A3522" t="str">
        <f>VLOOKUP($B3522,'Cushing Balance'!$C$2:$E$500,3,TRUE)</f>
        <v>12019</v>
      </c>
      <c r="B3522" s="2">
        <v>43533</v>
      </c>
      <c r="C3522" s="32"/>
      <c r="D3522" s="36">
        <f t="shared" si="923"/>
        <v>391.22794511111118</v>
      </c>
      <c r="E3522" s="28">
        <f t="shared" si="924"/>
        <v>145.03560794444454</v>
      </c>
      <c r="F3522" s="28">
        <f t="shared" si="925"/>
        <v>445.32513961111096</v>
      </c>
      <c r="G3522" s="28"/>
      <c r="H3522" s="28">
        <f t="shared" ref="H3522:R3522" si="960">AVERAGE(H3516:H3521)</f>
        <v>101.42290933333334</v>
      </c>
      <c r="I3522" s="28">
        <f t="shared" si="960"/>
        <v>24.825274190476179</v>
      </c>
      <c r="J3522" s="28">
        <f t="shared" si="960"/>
        <v>322.53056909523798</v>
      </c>
      <c r="K3522" s="28">
        <f t="shared" si="960"/>
        <v>129.53754890476191</v>
      </c>
      <c r="L3522" s="28">
        <f t="shared" si="960"/>
        <v>30.122654857142845</v>
      </c>
      <c r="M3522" s="28">
        <f t="shared" ref="M3522:M3585" si="961">AVERAGE(M3509:M3521)</f>
        <v>239.83181480219767</v>
      </c>
      <c r="N3522" s="28">
        <f t="shared" si="960"/>
        <v>85.052794000000048</v>
      </c>
      <c r="O3522" s="28">
        <f t="shared" si="960"/>
        <v>31.141945047619036</v>
      </c>
      <c r="P3522" s="28">
        <f t="shared" si="960"/>
        <v>181.08394114285716</v>
      </c>
      <c r="Q3522" s="28">
        <f t="shared" si="916"/>
        <v>9.2223439999999997</v>
      </c>
      <c r="R3522" s="28">
        <f t="shared" si="960"/>
        <v>16.509027666666668</v>
      </c>
      <c r="S3522" s="28"/>
      <c r="T3522" s="243">
        <f t="shared" si="953"/>
        <v>-24.119540416666666</v>
      </c>
      <c r="V3522" s="24">
        <f t="shared" si="891"/>
        <v>2152.8695157069592</v>
      </c>
      <c r="X3522" s="5">
        <f t="shared" si="898"/>
        <v>77.899999999999991</v>
      </c>
      <c r="Z3522" s="20">
        <f t="shared" si="892"/>
        <v>2230.7695157069593</v>
      </c>
      <c r="AA3522" s="59">
        <f t="shared" ref="AA3522:AA3585" si="962">B3522</f>
        <v>43533</v>
      </c>
      <c r="AB3522" s="36">
        <f t="shared" si="946"/>
        <v>134.59170364285706</v>
      </c>
      <c r="AC3522" s="28">
        <f t="shared" si="946"/>
        <v>319.0726849285715</v>
      </c>
      <c r="AD3522" s="28">
        <f t="shared" si="946"/>
        <v>433.96870060714309</v>
      </c>
      <c r="AE3522" s="28">
        <f t="shared" si="946"/>
        <v>572.87413932142852</v>
      </c>
      <c r="AF3522" s="28">
        <f t="shared" si="946"/>
        <v>213.72022203571419</v>
      </c>
      <c r="AG3522" s="28">
        <f t="shared" si="946"/>
        <v>0</v>
      </c>
      <c r="AH3522" s="28">
        <f t="shared" si="946"/>
        <v>141.33172853571432</v>
      </c>
      <c r="AI3522" s="28">
        <f t="shared" si="946"/>
        <v>0</v>
      </c>
      <c r="AJ3522" s="28">
        <f t="shared" si="946"/>
        <v>1.2235988250000001</v>
      </c>
      <c r="AK3522" s="28">
        <f t="shared" si="946"/>
        <v>0</v>
      </c>
      <c r="AL3522" s="28">
        <f t="shared" si="885"/>
        <v>52.630078499999975</v>
      </c>
      <c r="AM3522" s="28">
        <f t="shared" si="885"/>
        <v>192.98530203571408</v>
      </c>
      <c r="AQ3522" s="24">
        <f t="shared" si="895"/>
        <v>2062.3981584321427</v>
      </c>
      <c r="AS3522" s="47">
        <f t="shared" si="940"/>
        <v>305.55</v>
      </c>
      <c r="AU3522" s="20">
        <f t="shared" si="893"/>
        <v>2367.9481584321429</v>
      </c>
      <c r="AW3522" s="20">
        <f t="shared" ref="AW3522:AW3579" si="963">Z3522-AU3522+AY3522</f>
        <v>-137.17864272518364</v>
      </c>
    </row>
    <row r="3523" spans="1:49" x14ac:dyDescent="0.25">
      <c r="A3523" t="str">
        <f>VLOOKUP($B3523,'Cushing Balance'!$C$2:$E$500,3,TRUE)</f>
        <v>12019</v>
      </c>
      <c r="B3523" s="2">
        <v>43534</v>
      </c>
      <c r="C3523" s="32"/>
      <c r="D3523" s="36">
        <f t="shared" si="923"/>
        <v>391.22794511111118</v>
      </c>
      <c r="E3523" s="28">
        <f t="shared" si="924"/>
        <v>145.03560794444454</v>
      </c>
      <c r="F3523" s="28">
        <f t="shared" si="925"/>
        <v>445.32513961111096</v>
      </c>
      <c r="G3523" s="28"/>
      <c r="H3523" s="28">
        <f t="shared" ref="H3523:R3523" si="964">AVERAGE(H3517:H3522)</f>
        <v>101.42290933333334</v>
      </c>
      <c r="I3523" s="28">
        <f t="shared" si="964"/>
        <v>24.825274190476179</v>
      </c>
      <c r="J3523" s="28">
        <f t="shared" si="964"/>
        <v>322.53056909523798</v>
      </c>
      <c r="K3523" s="28">
        <f t="shared" si="964"/>
        <v>129.53754890476191</v>
      </c>
      <c r="L3523" s="28">
        <f t="shared" si="964"/>
        <v>30.122654857142845</v>
      </c>
      <c r="M3523" s="28">
        <f t="shared" si="961"/>
        <v>239.83181480219767</v>
      </c>
      <c r="N3523" s="28">
        <f t="shared" si="964"/>
        <v>85.052794000000048</v>
      </c>
      <c r="O3523" s="28">
        <f t="shared" si="964"/>
        <v>31.141945047619036</v>
      </c>
      <c r="P3523" s="28">
        <f t="shared" si="964"/>
        <v>181.08394114285716</v>
      </c>
      <c r="Q3523" s="28">
        <f t="shared" si="916"/>
        <v>9.2223439999999997</v>
      </c>
      <c r="R3523" s="28">
        <f t="shared" si="964"/>
        <v>16.509027666666668</v>
      </c>
      <c r="S3523" s="28"/>
      <c r="T3523" s="243">
        <f t="shared" si="953"/>
        <v>-24.119540416666666</v>
      </c>
      <c r="V3523" s="24">
        <f t="shared" si="891"/>
        <v>2152.8695157069592</v>
      </c>
      <c r="X3523" s="5">
        <f t="shared" si="898"/>
        <v>77.899999999999991</v>
      </c>
      <c r="Z3523" s="20">
        <f t="shared" si="892"/>
        <v>2230.7695157069593</v>
      </c>
      <c r="AA3523" s="59">
        <f t="shared" si="962"/>
        <v>43534</v>
      </c>
      <c r="AB3523" s="36">
        <f t="shared" si="946"/>
        <v>134.59170364285706</v>
      </c>
      <c r="AC3523" s="28">
        <f t="shared" si="946"/>
        <v>319.0726849285715</v>
      </c>
      <c r="AD3523" s="28">
        <f t="shared" si="946"/>
        <v>433.96870060714309</v>
      </c>
      <c r="AE3523" s="28">
        <f t="shared" si="946"/>
        <v>572.87413932142852</v>
      </c>
      <c r="AF3523" s="28">
        <f t="shared" si="946"/>
        <v>213.72022203571419</v>
      </c>
      <c r="AG3523" s="28">
        <f t="shared" si="946"/>
        <v>0</v>
      </c>
      <c r="AH3523" s="28">
        <f t="shared" si="946"/>
        <v>141.33172853571432</v>
      </c>
      <c r="AI3523" s="28">
        <f t="shared" si="946"/>
        <v>0</v>
      </c>
      <c r="AJ3523" s="28">
        <f t="shared" si="946"/>
        <v>1.2235988250000001</v>
      </c>
      <c r="AK3523" s="28">
        <f t="shared" si="946"/>
        <v>0</v>
      </c>
      <c r="AL3523" s="28">
        <f t="shared" si="885"/>
        <v>52.630078499999975</v>
      </c>
      <c r="AM3523" s="28">
        <f t="shared" si="885"/>
        <v>192.98530203571408</v>
      </c>
      <c r="AQ3523" s="24">
        <f t="shared" si="895"/>
        <v>2062.3981584321427</v>
      </c>
      <c r="AS3523" s="47">
        <f t="shared" si="940"/>
        <v>305.55</v>
      </c>
      <c r="AU3523" s="20">
        <f t="shared" si="893"/>
        <v>2367.9481584321429</v>
      </c>
      <c r="AW3523" s="20">
        <f t="shared" si="963"/>
        <v>-137.17864272518364</v>
      </c>
    </row>
    <row r="3524" spans="1:49" x14ac:dyDescent="0.25">
      <c r="A3524" t="str">
        <f>VLOOKUP($B3524,'Cushing Balance'!$C$2:$E$500,3,TRUE)</f>
        <v>12019</v>
      </c>
      <c r="B3524" s="2">
        <v>43535</v>
      </c>
      <c r="C3524" s="32"/>
      <c r="D3524" s="36">
        <f t="shared" si="923"/>
        <v>391.22794511111118</v>
      </c>
      <c r="E3524" s="28">
        <f t="shared" si="924"/>
        <v>145.03560794444454</v>
      </c>
      <c r="F3524" s="28">
        <f t="shared" si="925"/>
        <v>445.32513961111096</v>
      </c>
      <c r="G3524" s="28"/>
      <c r="H3524" s="28">
        <f t="shared" ref="H3524:R3524" si="965">AVERAGE(H3518:H3523)</f>
        <v>101.42290933333334</v>
      </c>
      <c r="I3524" s="28">
        <f t="shared" si="965"/>
        <v>24.825274190476179</v>
      </c>
      <c r="J3524" s="28">
        <f t="shared" si="965"/>
        <v>322.53056909523798</v>
      </c>
      <c r="K3524" s="28">
        <f t="shared" si="965"/>
        <v>129.53754890476191</v>
      </c>
      <c r="L3524" s="28">
        <f t="shared" si="965"/>
        <v>30.122654857142845</v>
      </c>
      <c r="M3524" s="28">
        <f t="shared" si="961"/>
        <v>239.83181480219767</v>
      </c>
      <c r="N3524" s="28">
        <f t="shared" si="965"/>
        <v>85.052794000000048</v>
      </c>
      <c r="O3524" s="28">
        <f t="shared" si="965"/>
        <v>31.141945047619036</v>
      </c>
      <c r="P3524" s="28">
        <f t="shared" si="965"/>
        <v>181.08394114285716</v>
      </c>
      <c r="Q3524" s="28">
        <f t="shared" si="916"/>
        <v>9.2223439999999997</v>
      </c>
      <c r="R3524" s="28">
        <f t="shared" si="965"/>
        <v>16.509027666666668</v>
      </c>
      <c r="S3524" s="28"/>
      <c r="T3524" s="243">
        <f t="shared" si="953"/>
        <v>-24.119540416666666</v>
      </c>
      <c r="V3524" s="24">
        <f t="shared" si="891"/>
        <v>2152.8695157069592</v>
      </c>
      <c r="X3524" s="5">
        <f t="shared" si="898"/>
        <v>77.899999999999991</v>
      </c>
      <c r="Z3524" s="20">
        <f t="shared" si="892"/>
        <v>2230.7695157069593</v>
      </c>
      <c r="AA3524" s="59">
        <f t="shared" si="962"/>
        <v>43535</v>
      </c>
      <c r="AB3524" s="36">
        <f t="shared" si="946"/>
        <v>134.59170364285706</v>
      </c>
      <c r="AC3524" s="28">
        <f t="shared" si="946"/>
        <v>319.0726849285715</v>
      </c>
      <c r="AD3524" s="28">
        <f t="shared" si="946"/>
        <v>433.96870060714309</v>
      </c>
      <c r="AE3524" s="28">
        <f t="shared" si="946"/>
        <v>572.87413932142852</v>
      </c>
      <c r="AF3524" s="28">
        <f t="shared" si="946"/>
        <v>213.72022203571419</v>
      </c>
      <c r="AG3524" s="28">
        <f t="shared" si="946"/>
        <v>0</v>
      </c>
      <c r="AH3524" s="28">
        <f t="shared" si="946"/>
        <v>141.33172853571432</v>
      </c>
      <c r="AI3524" s="28">
        <f t="shared" si="946"/>
        <v>0</v>
      </c>
      <c r="AJ3524" s="28">
        <f t="shared" si="946"/>
        <v>1.2235988250000001</v>
      </c>
      <c r="AK3524" s="28">
        <f t="shared" si="946"/>
        <v>0</v>
      </c>
      <c r="AL3524" s="28">
        <f t="shared" si="885"/>
        <v>52.630078499999975</v>
      </c>
      <c r="AM3524" s="28">
        <f t="shared" si="885"/>
        <v>192.98530203571408</v>
      </c>
      <c r="AQ3524" s="24">
        <f t="shared" si="895"/>
        <v>2062.3981584321427</v>
      </c>
      <c r="AS3524" s="47">
        <f t="shared" si="940"/>
        <v>305.55</v>
      </c>
      <c r="AU3524" s="20">
        <f t="shared" si="893"/>
        <v>2367.9481584321429</v>
      </c>
      <c r="AW3524" s="20">
        <f t="shared" si="963"/>
        <v>-137.17864272518364</v>
      </c>
    </row>
    <row r="3525" spans="1:49" x14ac:dyDescent="0.25">
      <c r="A3525" t="str">
        <f>VLOOKUP($B3525,'Cushing Balance'!$C$2:$E$500,3,TRUE)</f>
        <v>12019</v>
      </c>
      <c r="B3525" s="2">
        <v>43536</v>
      </c>
      <c r="C3525" s="32"/>
      <c r="D3525" s="36">
        <f t="shared" si="923"/>
        <v>391.22794511111118</v>
      </c>
      <c r="E3525" s="28">
        <f t="shared" si="924"/>
        <v>145.03560794444454</v>
      </c>
      <c r="F3525" s="28">
        <f t="shared" si="925"/>
        <v>445.32513961111096</v>
      </c>
      <c r="G3525" s="28"/>
      <c r="H3525" s="28">
        <f t="shared" ref="H3525:R3525" si="966">AVERAGE(H3519:H3524)</f>
        <v>101.42290933333334</v>
      </c>
      <c r="I3525" s="28">
        <f t="shared" si="966"/>
        <v>24.825274190476179</v>
      </c>
      <c r="J3525" s="28">
        <f t="shared" si="966"/>
        <v>322.53056909523798</v>
      </c>
      <c r="K3525" s="28">
        <f t="shared" si="966"/>
        <v>129.53754890476191</v>
      </c>
      <c r="L3525" s="28">
        <f t="shared" si="966"/>
        <v>30.122654857142845</v>
      </c>
      <c r="M3525" s="28">
        <f t="shared" si="961"/>
        <v>239.83181480219767</v>
      </c>
      <c r="N3525" s="28">
        <f t="shared" si="966"/>
        <v>85.052794000000048</v>
      </c>
      <c r="O3525" s="28">
        <f t="shared" si="966"/>
        <v>31.141945047619036</v>
      </c>
      <c r="P3525" s="28">
        <f t="shared" si="966"/>
        <v>181.08394114285716</v>
      </c>
      <c r="Q3525" s="28">
        <f t="shared" si="916"/>
        <v>9.2223439999999997</v>
      </c>
      <c r="R3525" s="28">
        <f t="shared" si="966"/>
        <v>16.509027666666668</v>
      </c>
      <c r="S3525" s="28"/>
      <c r="T3525" s="243">
        <f t="shared" si="953"/>
        <v>-24.119540416666666</v>
      </c>
      <c r="V3525" s="24">
        <f t="shared" si="891"/>
        <v>2152.8695157069592</v>
      </c>
      <c r="X3525" s="5">
        <f t="shared" si="898"/>
        <v>77.899999999999991</v>
      </c>
      <c r="Z3525" s="20">
        <f t="shared" si="892"/>
        <v>2230.7695157069593</v>
      </c>
      <c r="AA3525" s="59">
        <f t="shared" si="962"/>
        <v>43536</v>
      </c>
      <c r="AB3525" s="36">
        <f t="shared" ref="AB3525:AK3540" si="967">AVERAGE(AB3518:AB3524)</f>
        <v>134.59170364285706</v>
      </c>
      <c r="AC3525" s="28">
        <f t="shared" si="967"/>
        <v>319.0726849285715</v>
      </c>
      <c r="AD3525" s="28">
        <f t="shared" si="967"/>
        <v>433.96870060714309</v>
      </c>
      <c r="AE3525" s="28">
        <f t="shared" si="967"/>
        <v>572.87413932142852</v>
      </c>
      <c r="AF3525" s="28">
        <f t="shared" si="967"/>
        <v>213.72022203571419</v>
      </c>
      <c r="AG3525" s="28">
        <f t="shared" si="967"/>
        <v>0</v>
      </c>
      <c r="AH3525" s="28">
        <f t="shared" si="967"/>
        <v>141.33172853571432</v>
      </c>
      <c r="AI3525" s="28">
        <f t="shared" si="967"/>
        <v>0</v>
      </c>
      <c r="AJ3525" s="28">
        <f t="shared" si="967"/>
        <v>1.2235988250000001</v>
      </c>
      <c r="AK3525" s="28">
        <f t="shared" si="967"/>
        <v>0</v>
      </c>
      <c r="AL3525" s="28">
        <f t="shared" ref="AL3525:AM3588" si="968">AVERAGE(AL3518:AL3524)</f>
        <v>52.630078499999975</v>
      </c>
      <c r="AM3525" s="28">
        <f t="shared" si="968"/>
        <v>192.98530203571408</v>
      </c>
      <c r="AQ3525" s="24">
        <f t="shared" si="895"/>
        <v>2062.3981584321427</v>
      </c>
      <c r="AS3525" s="47">
        <f t="shared" si="940"/>
        <v>305.55</v>
      </c>
      <c r="AU3525" s="20">
        <f t="shared" si="893"/>
        <v>2367.9481584321429</v>
      </c>
      <c r="AW3525" s="20">
        <f t="shared" si="963"/>
        <v>-137.17864272518364</v>
      </c>
    </row>
    <row r="3526" spans="1:49" x14ac:dyDescent="0.25">
      <c r="A3526" t="str">
        <f>VLOOKUP($B3526,'Cushing Balance'!$C$2:$E$500,3,TRUE)</f>
        <v>12019</v>
      </c>
      <c r="B3526" s="2">
        <v>43537</v>
      </c>
      <c r="C3526" s="32"/>
      <c r="D3526" s="36">
        <f t="shared" si="923"/>
        <v>391.22794511111118</v>
      </c>
      <c r="E3526" s="28">
        <f t="shared" si="924"/>
        <v>145.03560794444454</v>
      </c>
      <c r="F3526" s="28">
        <f t="shared" si="925"/>
        <v>445.32513961111096</v>
      </c>
      <c r="G3526" s="28"/>
      <c r="H3526" s="28">
        <f t="shared" ref="H3526:R3526" si="969">AVERAGE(H3520:H3525)</f>
        <v>101.42290933333334</v>
      </c>
      <c r="I3526" s="28">
        <f t="shared" si="969"/>
        <v>24.825274190476179</v>
      </c>
      <c r="J3526" s="28">
        <f t="shared" si="969"/>
        <v>322.53056909523798</v>
      </c>
      <c r="K3526" s="28">
        <f t="shared" si="969"/>
        <v>129.53754890476191</v>
      </c>
      <c r="L3526" s="28">
        <f t="shared" si="969"/>
        <v>30.122654857142845</v>
      </c>
      <c r="M3526" s="28">
        <f t="shared" si="961"/>
        <v>239.83181480219767</v>
      </c>
      <c r="N3526" s="28">
        <f t="shared" si="969"/>
        <v>85.052794000000048</v>
      </c>
      <c r="O3526" s="28">
        <f t="shared" si="969"/>
        <v>31.141945047619036</v>
      </c>
      <c r="P3526" s="28">
        <f t="shared" si="969"/>
        <v>181.08394114285716</v>
      </c>
      <c r="Q3526" s="28">
        <f t="shared" si="916"/>
        <v>9.2223439999999997</v>
      </c>
      <c r="R3526" s="28">
        <f t="shared" si="969"/>
        <v>16.509027666666668</v>
      </c>
      <c r="S3526" s="28"/>
      <c r="T3526" s="243">
        <f t="shared" si="953"/>
        <v>-24.119540416666666</v>
      </c>
      <c r="V3526" s="24">
        <f t="shared" si="891"/>
        <v>2152.8695157069592</v>
      </c>
      <c r="X3526" s="5">
        <f t="shared" si="898"/>
        <v>77.899999999999991</v>
      </c>
      <c r="Z3526" s="20">
        <f t="shared" si="892"/>
        <v>2230.7695157069593</v>
      </c>
      <c r="AA3526" s="59">
        <f t="shared" si="962"/>
        <v>43537</v>
      </c>
      <c r="AB3526" s="36">
        <f t="shared" si="967"/>
        <v>134.59170364285706</v>
      </c>
      <c r="AC3526" s="28">
        <f t="shared" si="967"/>
        <v>319.0726849285715</v>
      </c>
      <c r="AD3526" s="28">
        <f t="shared" si="967"/>
        <v>433.96870060714309</v>
      </c>
      <c r="AE3526" s="28">
        <f t="shared" si="967"/>
        <v>572.87413932142852</v>
      </c>
      <c r="AF3526" s="28">
        <f t="shared" si="967"/>
        <v>213.72022203571419</v>
      </c>
      <c r="AG3526" s="28">
        <f t="shared" si="967"/>
        <v>0</v>
      </c>
      <c r="AH3526" s="28">
        <f t="shared" si="967"/>
        <v>141.33172853571432</v>
      </c>
      <c r="AI3526" s="28">
        <f t="shared" si="967"/>
        <v>0</v>
      </c>
      <c r="AJ3526" s="28">
        <f t="shared" si="967"/>
        <v>1.2235988250000001</v>
      </c>
      <c r="AK3526" s="28">
        <f t="shared" si="967"/>
        <v>0</v>
      </c>
      <c r="AL3526" s="28">
        <f t="shared" si="968"/>
        <v>52.630078499999975</v>
      </c>
      <c r="AM3526" s="28">
        <f t="shared" si="968"/>
        <v>192.98530203571408</v>
      </c>
      <c r="AQ3526" s="24">
        <f t="shared" si="895"/>
        <v>2062.3981584321427</v>
      </c>
      <c r="AS3526" s="47">
        <f t="shared" si="940"/>
        <v>305.55</v>
      </c>
      <c r="AU3526" s="20">
        <f t="shared" si="893"/>
        <v>2367.9481584321429</v>
      </c>
      <c r="AW3526" s="20">
        <f t="shared" si="963"/>
        <v>-137.17864272518364</v>
      </c>
    </row>
    <row r="3527" spans="1:49" x14ac:dyDescent="0.25">
      <c r="A3527" t="str">
        <f>VLOOKUP($B3527,'Cushing Balance'!$C$2:$E$500,3,TRUE)</f>
        <v>12019</v>
      </c>
      <c r="B3527" s="2">
        <v>43538</v>
      </c>
      <c r="C3527" s="32"/>
      <c r="D3527" s="36">
        <f t="shared" si="923"/>
        <v>391.22794511111118</v>
      </c>
      <c r="E3527" s="28">
        <f t="shared" si="924"/>
        <v>145.03560794444454</v>
      </c>
      <c r="F3527" s="28">
        <f t="shared" si="925"/>
        <v>445.32513961111096</v>
      </c>
      <c r="G3527" s="28"/>
      <c r="H3527" s="28">
        <f t="shared" ref="H3527:R3527" si="970">AVERAGE(H3521:H3526)</f>
        <v>101.42290933333334</v>
      </c>
      <c r="I3527" s="28">
        <f t="shared" si="970"/>
        <v>24.825274190476179</v>
      </c>
      <c r="J3527" s="28">
        <f t="shared" si="970"/>
        <v>322.53056909523798</v>
      </c>
      <c r="K3527" s="28">
        <f t="shared" si="970"/>
        <v>129.53754890476191</v>
      </c>
      <c r="L3527" s="28">
        <f t="shared" si="970"/>
        <v>30.122654857142845</v>
      </c>
      <c r="M3527" s="28">
        <f t="shared" si="961"/>
        <v>239.83181480219767</v>
      </c>
      <c r="N3527" s="28">
        <f t="shared" si="970"/>
        <v>85.052794000000048</v>
      </c>
      <c r="O3527" s="28">
        <f t="shared" si="970"/>
        <v>31.141945047619036</v>
      </c>
      <c r="P3527" s="28">
        <f t="shared" si="970"/>
        <v>181.08394114285716</v>
      </c>
      <c r="Q3527" s="28">
        <f t="shared" si="916"/>
        <v>9.2223439999999997</v>
      </c>
      <c r="R3527" s="28">
        <f t="shared" si="970"/>
        <v>16.509027666666668</v>
      </c>
      <c r="S3527" s="28"/>
      <c r="T3527" s="243">
        <f t="shared" si="953"/>
        <v>-24.119540416666666</v>
      </c>
      <c r="V3527" s="24">
        <f t="shared" si="891"/>
        <v>2152.8695157069592</v>
      </c>
      <c r="X3527" s="5">
        <f t="shared" si="898"/>
        <v>77.899999999999991</v>
      </c>
      <c r="Z3527" s="20">
        <f t="shared" si="892"/>
        <v>2230.7695157069593</v>
      </c>
      <c r="AA3527" s="59">
        <f t="shared" si="962"/>
        <v>43538</v>
      </c>
      <c r="AB3527" s="36">
        <f t="shared" si="967"/>
        <v>134.59170364285706</v>
      </c>
      <c r="AC3527" s="28">
        <f t="shared" si="967"/>
        <v>319.0726849285715</v>
      </c>
      <c r="AD3527" s="28">
        <f t="shared" si="967"/>
        <v>433.96870060714309</v>
      </c>
      <c r="AE3527" s="28">
        <f t="shared" si="967"/>
        <v>572.87413932142852</v>
      </c>
      <c r="AF3527" s="28">
        <f t="shared" si="967"/>
        <v>213.72022203571419</v>
      </c>
      <c r="AG3527" s="28">
        <f t="shared" si="967"/>
        <v>0</v>
      </c>
      <c r="AH3527" s="28">
        <f t="shared" si="967"/>
        <v>141.33172853571432</v>
      </c>
      <c r="AI3527" s="28">
        <f t="shared" si="967"/>
        <v>0</v>
      </c>
      <c r="AJ3527" s="28">
        <f t="shared" si="967"/>
        <v>1.2235988250000001</v>
      </c>
      <c r="AK3527" s="28">
        <f t="shared" si="967"/>
        <v>0</v>
      </c>
      <c r="AL3527" s="28">
        <f t="shared" si="968"/>
        <v>52.630078499999975</v>
      </c>
      <c r="AM3527" s="28">
        <f t="shared" si="968"/>
        <v>192.98530203571408</v>
      </c>
      <c r="AQ3527" s="24">
        <f t="shared" si="895"/>
        <v>2062.3981584321427</v>
      </c>
      <c r="AS3527" s="47">
        <f t="shared" si="940"/>
        <v>305.55</v>
      </c>
      <c r="AU3527" s="20">
        <f t="shared" si="893"/>
        <v>2367.9481584321429</v>
      </c>
      <c r="AW3527" s="20">
        <f t="shared" si="963"/>
        <v>-137.17864272518364</v>
      </c>
    </row>
    <row r="3528" spans="1:49" x14ac:dyDescent="0.25">
      <c r="A3528" t="str">
        <f>VLOOKUP($B3528,'Cushing Balance'!$C$2:$E$500,3,TRUE)</f>
        <v>12019</v>
      </c>
      <c r="B3528" s="2">
        <v>43539</v>
      </c>
      <c r="C3528" s="32"/>
      <c r="D3528" s="36">
        <f t="shared" si="923"/>
        <v>391.22794511111118</v>
      </c>
      <c r="E3528" s="28">
        <f t="shared" si="924"/>
        <v>145.03560794444454</v>
      </c>
      <c r="F3528" s="28">
        <f t="shared" si="925"/>
        <v>445.32513961111096</v>
      </c>
      <c r="G3528" s="28"/>
      <c r="H3528" s="28">
        <f t="shared" ref="H3528:R3528" si="971">AVERAGE(H3522:H3527)</f>
        <v>101.42290933333334</v>
      </c>
      <c r="I3528" s="28">
        <f t="shared" si="971"/>
        <v>24.825274190476179</v>
      </c>
      <c r="J3528" s="28">
        <f t="shared" si="971"/>
        <v>322.53056909523798</v>
      </c>
      <c r="K3528" s="28">
        <f t="shared" si="971"/>
        <v>129.53754890476191</v>
      </c>
      <c r="L3528" s="28">
        <f t="shared" si="971"/>
        <v>30.122654857142845</v>
      </c>
      <c r="M3528" s="28">
        <f t="shared" si="961"/>
        <v>239.83181480219767</v>
      </c>
      <c r="N3528" s="28">
        <f t="shared" si="971"/>
        <v>85.052794000000048</v>
      </c>
      <c r="O3528" s="28">
        <f t="shared" si="971"/>
        <v>31.141945047619036</v>
      </c>
      <c r="P3528" s="28">
        <f t="shared" si="971"/>
        <v>181.08394114285716</v>
      </c>
      <c r="Q3528" s="28">
        <f t="shared" si="916"/>
        <v>9.2223439999999997</v>
      </c>
      <c r="R3528" s="28">
        <f t="shared" si="971"/>
        <v>16.509027666666668</v>
      </c>
      <c r="S3528" s="28"/>
      <c r="T3528" s="243">
        <f t="shared" si="953"/>
        <v>-24.119540416666666</v>
      </c>
      <c r="V3528" s="24">
        <f t="shared" si="891"/>
        <v>2152.8695157069592</v>
      </c>
      <c r="X3528" s="5">
        <f t="shared" si="898"/>
        <v>77.899999999999991</v>
      </c>
      <c r="Z3528" s="20">
        <f t="shared" si="892"/>
        <v>2230.7695157069593</v>
      </c>
      <c r="AA3528" s="59">
        <f t="shared" si="962"/>
        <v>43539</v>
      </c>
      <c r="AB3528" s="36">
        <f t="shared" si="967"/>
        <v>134.59170364285706</v>
      </c>
      <c r="AC3528" s="28">
        <f t="shared" si="967"/>
        <v>319.0726849285715</v>
      </c>
      <c r="AD3528" s="28">
        <f t="shared" si="967"/>
        <v>433.96870060714309</v>
      </c>
      <c r="AE3528" s="28">
        <f t="shared" si="967"/>
        <v>572.87413932142852</v>
      </c>
      <c r="AF3528" s="28">
        <f t="shared" si="967"/>
        <v>213.72022203571419</v>
      </c>
      <c r="AG3528" s="28">
        <f t="shared" si="967"/>
        <v>0</v>
      </c>
      <c r="AH3528" s="28">
        <f t="shared" si="967"/>
        <v>141.33172853571432</v>
      </c>
      <c r="AI3528" s="28">
        <f t="shared" si="967"/>
        <v>0</v>
      </c>
      <c r="AJ3528" s="28">
        <f t="shared" si="967"/>
        <v>1.2235988250000001</v>
      </c>
      <c r="AK3528" s="28">
        <f t="shared" si="967"/>
        <v>0</v>
      </c>
      <c r="AL3528" s="28">
        <f t="shared" si="968"/>
        <v>52.630078499999975</v>
      </c>
      <c r="AM3528" s="28">
        <f t="shared" si="968"/>
        <v>192.98530203571408</v>
      </c>
      <c r="AQ3528" s="24">
        <f t="shared" si="895"/>
        <v>2062.3981584321427</v>
      </c>
      <c r="AS3528" s="47">
        <f t="shared" si="940"/>
        <v>305.55</v>
      </c>
      <c r="AU3528" s="20">
        <f t="shared" si="893"/>
        <v>2367.9481584321429</v>
      </c>
      <c r="AW3528" s="20">
        <f t="shared" si="963"/>
        <v>-137.17864272518364</v>
      </c>
    </row>
    <row r="3529" spans="1:49" x14ac:dyDescent="0.25">
      <c r="A3529" t="str">
        <f>VLOOKUP($B3529,'Cushing Balance'!$C$2:$E$500,3,TRUE)</f>
        <v>12019</v>
      </c>
      <c r="B3529" s="2">
        <v>43540</v>
      </c>
      <c r="C3529" s="32"/>
      <c r="D3529" s="36">
        <f t="shared" si="923"/>
        <v>391.22794511111118</v>
      </c>
      <c r="E3529" s="28">
        <f t="shared" si="924"/>
        <v>145.03560794444454</v>
      </c>
      <c r="F3529" s="28">
        <f t="shared" si="925"/>
        <v>445.32513961111096</v>
      </c>
      <c r="G3529" s="28"/>
      <c r="H3529" s="28">
        <f t="shared" ref="H3529:R3529" si="972">AVERAGE(H3523:H3528)</f>
        <v>101.42290933333334</v>
      </c>
      <c r="I3529" s="28">
        <f t="shared" si="972"/>
        <v>24.825274190476179</v>
      </c>
      <c r="J3529" s="28">
        <f t="shared" si="972"/>
        <v>322.53056909523798</v>
      </c>
      <c r="K3529" s="28">
        <f t="shared" si="972"/>
        <v>129.53754890476191</v>
      </c>
      <c r="L3529" s="28">
        <f t="shared" si="972"/>
        <v>30.122654857142845</v>
      </c>
      <c r="M3529" s="28">
        <f t="shared" si="961"/>
        <v>239.83181480219767</v>
      </c>
      <c r="N3529" s="28">
        <f t="shared" si="972"/>
        <v>85.052794000000048</v>
      </c>
      <c r="O3529" s="28">
        <f t="shared" si="972"/>
        <v>31.141945047619036</v>
      </c>
      <c r="P3529" s="28">
        <f t="shared" si="972"/>
        <v>181.08394114285716</v>
      </c>
      <c r="Q3529" s="28">
        <f t="shared" si="916"/>
        <v>9.2223439999999997</v>
      </c>
      <c r="R3529" s="28">
        <f t="shared" si="972"/>
        <v>16.509027666666668</v>
      </c>
      <c r="S3529" s="28"/>
      <c r="T3529" s="243">
        <f t="shared" si="953"/>
        <v>-24.119540416666666</v>
      </c>
      <c r="V3529" s="24">
        <f t="shared" si="891"/>
        <v>2152.8695157069592</v>
      </c>
      <c r="X3529" s="5">
        <f t="shared" si="898"/>
        <v>77.899999999999991</v>
      </c>
      <c r="Z3529" s="20">
        <f t="shared" si="892"/>
        <v>2230.7695157069593</v>
      </c>
      <c r="AA3529" s="59">
        <f t="shared" si="962"/>
        <v>43540</v>
      </c>
      <c r="AB3529" s="36">
        <f t="shared" si="967"/>
        <v>134.59170364285706</v>
      </c>
      <c r="AC3529" s="28">
        <f t="shared" si="967"/>
        <v>319.0726849285715</v>
      </c>
      <c r="AD3529" s="28">
        <f t="shared" si="967"/>
        <v>433.96870060714309</v>
      </c>
      <c r="AE3529" s="28">
        <f t="shared" si="967"/>
        <v>572.87413932142852</v>
      </c>
      <c r="AF3529" s="28">
        <f t="shared" si="967"/>
        <v>213.72022203571419</v>
      </c>
      <c r="AG3529" s="28">
        <f t="shared" si="967"/>
        <v>0</v>
      </c>
      <c r="AH3529" s="28">
        <f t="shared" si="967"/>
        <v>141.33172853571432</v>
      </c>
      <c r="AI3529" s="28">
        <f t="shared" si="967"/>
        <v>0</v>
      </c>
      <c r="AJ3529" s="28">
        <f t="shared" si="967"/>
        <v>1.2235988250000001</v>
      </c>
      <c r="AK3529" s="28">
        <f t="shared" si="967"/>
        <v>0</v>
      </c>
      <c r="AL3529" s="28">
        <f t="shared" si="968"/>
        <v>52.630078499999975</v>
      </c>
      <c r="AM3529" s="28">
        <f t="shared" si="968"/>
        <v>192.98530203571408</v>
      </c>
      <c r="AQ3529" s="24">
        <f t="shared" si="895"/>
        <v>2062.3981584321427</v>
      </c>
      <c r="AS3529" s="47">
        <f t="shared" si="940"/>
        <v>305.55</v>
      </c>
      <c r="AU3529" s="20">
        <f t="shared" si="893"/>
        <v>2367.9481584321429</v>
      </c>
      <c r="AW3529" s="20">
        <f t="shared" si="963"/>
        <v>-137.17864272518364</v>
      </c>
    </row>
    <row r="3530" spans="1:49" x14ac:dyDescent="0.25">
      <c r="A3530" t="str">
        <f>VLOOKUP($B3530,'Cushing Balance'!$C$2:$E$500,3,TRUE)</f>
        <v>12019</v>
      </c>
      <c r="B3530" s="2">
        <v>43541</v>
      </c>
      <c r="C3530" s="32"/>
      <c r="D3530" s="36">
        <f t="shared" si="923"/>
        <v>391.22794511111118</v>
      </c>
      <c r="E3530" s="28">
        <f t="shared" si="924"/>
        <v>145.03560794444454</v>
      </c>
      <c r="F3530" s="28">
        <f t="shared" si="925"/>
        <v>445.32513961111096</v>
      </c>
      <c r="G3530" s="28"/>
      <c r="H3530" s="28">
        <f t="shared" ref="H3530:R3530" si="973">AVERAGE(H3524:H3529)</f>
        <v>101.42290933333334</v>
      </c>
      <c r="I3530" s="28">
        <f t="shared" si="973"/>
        <v>24.825274190476179</v>
      </c>
      <c r="J3530" s="28">
        <f t="shared" si="973"/>
        <v>322.53056909523798</v>
      </c>
      <c r="K3530" s="28">
        <f t="shared" si="973"/>
        <v>129.53754890476191</v>
      </c>
      <c r="L3530" s="28">
        <f t="shared" si="973"/>
        <v>30.122654857142845</v>
      </c>
      <c r="M3530" s="28">
        <f t="shared" si="961"/>
        <v>239.83181480219767</v>
      </c>
      <c r="N3530" s="28">
        <f t="shared" si="973"/>
        <v>85.052794000000048</v>
      </c>
      <c r="O3530" s="28">
        <f t="shared" si="973"/>
        <v>31.141945047619036</v>
      </c>
      <c r="P3530" s="28">
        <f t="shared" si="973"/>
        <v>181.08394114285716</v>
      </c>
      <c r="Q3530" s="28">
        <f t="shared" si="916"/>
        <v>9.2223439999999997</v>
      </c>
      <c r="R3530" s="28">
        <f t="shared" si="973"/>
        <v>16.509027666666668</v>
      </c>
      <c r="S3530" s="28"/>
      <c r="T3530" s="243">
        <f t="shared" si="953"/>
        <v>-24.119540416666666</v>
      </c>
      <c r="V3530" s="24">
        <f t="shared" ref="V3530:V3593" si="974">SUM(D3530:R3530)</f>
        <v>2152.8695157069592</v>
      </c>
      <c r="X3530" s="5">
        <f t="shared" si="898"/>
        <v>77.899999999999991</v>
      </c>
      <c r="Z3530" s="20">
        <f t="shared" ref="Z3530:Z3593" si="975">X3530+V3530</f>
        <v>2230.7695157069593</v>
      </c>
      <c r="AA3530" s="59">
        <f t="shared" si="962"/>
        <v>43541</v>
      </c>
      <c r="AB3530" s="36">
        <f t="shared" si="967"/>
        <v>134.59170364285706</v>
      </c>
      <c r="AC3530" s="28">
        <f t="shared" si="967"/>
        <v>319.0726849285715</v>
      </c>
      <c r="AD3530" s="28">
        <f t="shared" si="967"/>
        <v>433.96870060714309</v>
      </c>
      <c r="AE3530" s="28">
        <f t="shared" si="967"/>
        <v>572.87413932142852</v>
      </c>
      <c r="AF3530" s="28">
        <f t="shared" si="967"/>
        <v>213.72022203571419</v>
      </c>
      <c r="AG3530" s="28">
        <f t="shared" si="967"/>
        <v>0</v>
      </c>
      <c r="AH3530" s="28">
        <f t="shared" si="967"/>
        <v>141.33172853571432</v>
      </c>
      <c r="AI3530" s="28">
        <f t="shared" si="967"/>
        <v>0</v>
      </c>
      <c r="AJ3530" s="28">
        <f t="shared" si="967"/>
        <v>1.2235988250000001</v>
      </c>
      <c r="AK3530" s="28">
        <f t="shared" si="967"/>
        <v>0</v>
      </c>
      <c r="AL3530" s="28">
        <f t="shared" si="968"/>
        <v>52.630078499999975</v>
      </c>
      <c r="AM3530" s="28">
        <f t="shared" si="968"/>
        <v>192.98530203571408</v>
      </c>
      <c r="AQ3530" s="24">
        <f t="shared" si="895"/>
        <v>2062.3981584321427</v>
      </c>
      <c r="AS3530" s="47">
        <f t="shared" si="940"/>
        <v>305.55</v>
      </c>
      <c r="AU3530" s="20">
        <f t="shared" ref="AU3530:AU3593" si="976">AS3530+AQ3530</f>
        <v>2367.9481584321429</v>
      </c>
      <c r="AW3530" s="20">
        <f t="shared" si="963"/>
        <v>-137.17864272518364</v>
      </c>
    </row>
    <row r="3531" spans="1:49" x14ac:dyDescent="0.25">
      <c r="A3531" t="str">
        <f>VLOOKUP($B3531,'Cushing Balance'!$C$2:$E$500,3,TRUE)</f>
        <v>12019</v>
      </c>
      <c r="B3531" s="2">
        <v>43542</v>
      </c>
      <c r="C3531" s="32"/>
      <c r="D3531" s="36">
        <f t="shared" si="923"/>
        <v>391.22794511111118</v>
      </c>
      <c r="E3531" s="28">
        <f t="shared" si="924"/>
        <v>145.03560794444454</v>
      </c>
      <c r="F3531" s="28">
        <f t="shared" si="925"/>
        <v>445.32513961111096</v>
      </c>
      <c r="G3531" s="28"/>
      <c r="H3531" s="28">
        <f t="shared" ref="H3531:R3531" si="977">AVERAGE(H3525:H3530)</f>
        <v>101.42290933333334</v>
      </c>
      <c r="I3531" s="28">
        <f t="shared" si="977"/>
        <v>24.825274190476179</v>
      </c>
      <c r="J3531" s="28">
        <f t="shared" si="977"/>
        <v>322.53056909523798</v>
      </c>
      <c r="K3531" s="28">
        <f t="shared" si="977"/>
        <v>129.53754890476191</v>
      </c>
      <c r="L3531" s="28">
        <f t="shared" si="977"/>
        <v>30.122654857142845</v>
      </c>
      <c r="M3531" s="28">
        <f t="shared" si="961"/>
        <v>239.83181480219767</v>
      </c>
      <c r="N3531" s="28">
        <f t="shared" si="977"/>
        <v>85.052794000000048</v>
      </c>
      <c r="O3531" s="28">
        <f t="shared" si="977"/>
        <v>31.141945047619036</v>
      </c>
      <c r="P3531" s="28">
        <f t="shared" si="977"/>
        <v>181.08394114285716</v>
      </c>
      <c r="Q3531" s="28">
        <f t="shared" si="916"/>
        <v>9.2223439999999997</v>
      </c>
      <c r="R3531" s="28">
        <f t="shared" si="977"/>
        <v>16.509027666666668</v>
      </c>
      <c r="S3531" s="28"/>
      <c r="T3531" s="243">
        <f t="shared" si="953"/>
        <v>-24.119540416666666</v>
      </c>
      <c r="V3531" s="24">
        <f t="shared" si="974"/>
        <v>2152.8695157069592</v>
      </c>
      <c r="X3531" s="5">
        <f t="shared" si="898"/>
        <v>77.899999999999991</v>
      </c>
      <c r="Z3531" s="20">
        <f t="shared" si="975"/>
        <v>2230.7695157069593</v>
      </c>
      <c r="AA3531" s="59">
        <f t="shared" si="962"/>
        <v>43542</v>
      </c>
      <c r="AB3531" s="36">
        <f t="shared" si="967"/>
        <v>134.59170364285706</v>
      </c>
      <c r="AC3531" s="28">
        <f t="shared" si="967"/>
        <v>319.0726849285715</v>
      </c>
      <c r="AD3531" s="28">
        <f t="shared" si="967"/>
        <v>433.96870060714309</v>
      </c>
      <c r="AE3531" s="28">
        <f t="shared" si="967"/>
        <v>572.87413932142852</v>
      </c>
      <c r="AF3531" s="28">
        <f t="shared" si="967"/>
        <v>213.72022203571419</v>
      </c>
      <c r="AG3531" s="28">
        <f t="shared" si="967"/>
        <v>0</v>
      </c>
      <c r="AH3531" s="28">
        <f t="shared" si="967"/>
        <v>141.33172853571432</v>
      </c>
      <c r="AI3531" s="28">
        <f t="shared" si="967"/>
        <v>0</v>
      </c>
      <c r="AJ3531" s="28">
        <f t="shared" si="967"/>
        <v>1.2235988250000001</v>
      </c>
      <c r="AK3531" s="28">
        <f t="shared" si="967"/>
        <v>0</v>
      </c>
      <c r="AL3531" s="28">
        <f t="shared" si="968"/>
        <v>52.630078499999975</v>
      </c>
      <c r="AM3531" s="28">
        <f t="shared" si="968"/>
        <v>192.98530203571408</v>
      </c>
      <c r="AQ3531" s="24">
        <f t="shared" ref="AQ3531:AQ3594" si="978">SUM(AB3531:AO3531)</f>
        <v>2062.3981584321427</v>
      </c>
      <c r="AS3531" s="47">
        <f t="shared" si="940"/>
        <v>305.55</v>
      </c>
      <c r="AU3531" s="20">
        <f t="shared" si="976"/>
        <v>2367.9481584321429</v>
      </c>
      <c r="AW3531" s="20">
        <f t="shared" si="963"/>
        <v>-137.17864272518364</v>
      </c>
    </row>
    <row r="3532" spans="1:49" x14ac:dyDescent="0.25">
      <c r="A3532" t="str">
        <f>VLOOKUP($B3532,'Cushing Balance'!$C$2:$E$500,3,TRUE)</f>
        <v>12019</v>
      </c>
      <c r="B3532" s="2">
        <v>43543</v>
      </c>
      <c r="C3532" s="32"/>
      <c r="D3532" s="36">
        <f t="shared" si="923"/>
        <v>391.22794511111118</v>
      </c>
      <c r="E3532" s="28">
        <f t="shared" si="924"/>
        <v>145.03560794444454</v>
      </c>
      <c r="F3532" s="28">
        <f t="shared" si="925"/>
        <v>445.32513961111096</v>
      </c>
      <c r="G3532" s="28"/>
      <c r="H3532" s="28">
        <f t="shared" ref="H3532:R3532" si="979">AVERAGE(H3526:H3531)</f>
        <v>101.42290933333334</v>
      </c>
      <c r="I3532" s="28">
        <f t="shared" si="979"/>
        <v>24.825274190476179</v>
      </c>
      <c r="J3532" s="28">
        <f t="shared" si="979"/>
        <v>322.53056909523798</v>
      </c>
      <c r="K3532" s="28">
        <f t="shared" si="979"/>
        <v>129.53754890476191</v>
      </c>
      <c r="L3532" s="28">
        <f t="shared" si="979"/>
        <v>30.122654857142845</v>
      </c>
      <c r="M3532" s="28">
        <f t="shared" si="961"/>
        <v>239.83181480219767</v>
      </c>
      <c r="N3532" s="28">
        <f t="shared" si="979"/>
        <v>85.052794000000048</v>
      </c>
      <c r="O3532" s="28">
        <f t="shared" si="979"/>
        <v>31.141945047619036</v>
      </c>
      <c r="P3532" s="28">
        <f t="shared" si="979"/>
        <v>181.08394114285716</v>
      </c>
      <c r="Q3532" s="28">
        <f t="shared" si="916"/>
        <v>9.2223439999999997</v>
      </c>
      <c r="R3532" s="28">
        <f t="shared" si="979"/>
        <v>16.509027666666668</v>
      </c>
      <c r="S3532" s="28"/>
      <c r="T3532" s="243">
        <f t="shared" si="953"/>
        <v>-24.119540416666666</v>
      </c>
      <c r="V3532" s="24">
        <f t="shared" si="974"/>
        <v>2152.8695157069592</v>
      </c>
      <c r="X3532" s="5">
        <f t="shared" si="898"/>
        <v>77.899999999999991</v>
      </c>
      <c r="Z3532" s="20">
        <f t="shared" si="975"/>
        <v>2230.7695157069593</v>
      </c>
      <c r="AA3532" s="59">
        <f t="shared" si="962"/>
        <v>43543</v>
      </c>
      <c r="AB3532" s="36">
        <f t="shared" si="967"/>
        <v>134.59170364285706</v>
      </c>
      <c r="AC3532" s="28">
        <f t="shared" si="967"/>
        <v>319.0726849285715</v>
      </c>
      <c r="AD3532" s="28">
        <f t="shared" si="967"/>
        <v>433.96870060714309</v>
      </c>
      <c r="AE3532" s="28">
        <f t="shared" si="967"/>
        <v>572.87413932142852</v>
      </c>
      <c r="AF3532" s="28">
        <f t="shared" si="967"/>
        <v>213.72022203571419</v>
      </c>
      <c r="AG3532" s="28">
        <f t="shared" si="967"/>
        <v>0</v>
      </c>
      <c r="AH3532" s="28">
        <f t="shared" si="967"/>
        <v>141.33172853571432</v>
      </c>
      <c r="AI3532" s="28">
        <f t="shared" si="967"/>
        <v>0</v>
      </c>
      <c r="AJ3532" s="28">
        <f t="shared" si="967"/>
        <v>1.2235988250000001</v>
      </c>
      <c r="AK3532" s="28">
        <f t="shared" si="967"/>
        <v>0</v>
      </c>
      <c r="AL3532" s="28">
        <f t="shared" si="968"/>
        <v>52.630078499999975</v>
      </c>
      <c r="AM3532" s="28">
        <f t="shared" si="968"/>
        <v>192.98530203571408</v>
      </c>
      <c r="AQ3532" s="24">
        <f t="shared" si="978"/>
        <v>2062.3981584321427</v>
      </c>
      <c r="AS3532" s="47">
        <f t="shared" si="940"/>
        <v>305.55</v>
      </c>
      <c r="AU3532" s="20">
        <f t="shared" si="976"/>
        <v>2367.9481584321429</v>
      </c>
      <c r="AW3532" s="20">
        <f t="shared" si="963"/>
        <v>-137.17864272518364</v>
      </c>
    </row>
    <row r="3533" spans="1:49" x14ac:dyDescent="0.25">
      <c r="A3533" t="str">
        <f>VLOOKUP($B3533,'Cushing Balance'!$C$2:$E$500,3,TRUE)</f>
        <v>12019</v>
      </c>
      <c r="B3533" s="2">
        <v>43544</v>
      </c>
      <c r="C3533" s="32"/>
      <c r="D3533" s="36">
        <f t="shared" si="923"/>
        <v>391.22794511111118</v>
      </c>
      <c r="E3533" s="28">
        <f t="shared" si="924"/>
        <v>145.03560794444454</v>
      </c>
      <c r="F3533" s="28">
        <f t="shared" si="925"/>
        <v>445.32513961111096</v>
      </c>
      <c r="G3533" s="28"/>
      <c r="H3533" s="28">
        <f t="shared" ref="H3533:R3533" si="980">AVERAGE(H3527:H3532)</f>
        <v>101.42290933333334</v>
      </c>
      <c r="I3533" s="28">
        <f t="shared" si="980"/>
        <v>24.825274190476179</v>
      </c>
      <c r="J3533" s="28">
        <f t="shared" si="980"/>
        <v>322.53056909523798</v>
      </c>
      <c r="K3533" s="28">
        <f t="shared" si="980"/>
        <v>129.53754890476191</v>
      </c>
      <c r="L3533" s="28">
        <f t="shared" si="980"/>
        <v>30.122654857142845</v>
      </c>
      <c r="M3533" s="28">
        <f t="shared" si="961"/>
        <v>239.83181480219767</v>
      </c>
      <c r="N3533" s="28">
        <f t="shared" si="980"/>
        <v>85.052794000000048</v>
      </c>
      <c r="O3533" s="28">
        <f t="shared" si="980"/>
        <v>31.141945047619036</v>
      </c>
      <c r="P3533" s="28">
        <f t="shared" si="980"/>
        <v>181.08394114285716</v>
      </c>
      <c r="Q3533" s="28">
        <f t="shared" si="916"/>
        <v>9.2223439999999997</v>
      </c>
      <c r="R3533" s="28">
        <f t="shared" si="980"/>
        <v>16.509027666666668</v>
      </c>
      <c r="S3533" s="28"/>
      <c r="T3533" s="243">
        <f t="shared" si="953"/>
        <v>-24.119540416666666</v>
      </c>
      <c r="V3533" s="24">
        <f t="shared" si="974"/>
        <v>2152.8695157069592</v>
      </c>
      <c r="X3533" s="5">
        <f t="shared" ref="X3533:X3596" si="981">82*0.95</f>
        <v>77.899999999999991</v>
      </c>
      <c r="Z3533" s="20">
        <f t="shared" si="975"/>
        <v>2230.7695157069593</v>
      </c>
      <c r="AA3533" s="59">
        <f t="shared" si="962"/>
        <v>43544</v>
      </c>
      <c r="AB3533" s="36">
        <f t="shared" si="967"/>
        <v>134.59170364285706</v>
      </c>
      <c r="AC3533" s="28">
        <f t="shared" si="967"/>
        <v>319.0726849285715</v>
      </c>
      <c r="AD3533" s="28">
        <f t="shared" si="967"/>
        <v>433.96870060714309</v>
      </c>
      <c r="AE3533" s="28">
        <f t="shared" si="967"/>
        <v>572.87413932142852</v>
      </c>
      <c r="AF3533" s="28">
        <f t="shared" si="967"/>
        <v>213.72022203571419</v>
      </c>
      <c r="AG3533" s="28">
        <f t="shared" si="967"/>
        <v>0</v>
      </c>
      <c r="AH3533" s="28">
        <f t="shared" si="967"/>
        <v>141.33172853571432</v>
      </c>
      <c r="AI3533" s="28">
        <f t="shared" si="967"/>
        <v>0</v>
      </c>
      <c r="AJ3533" s="28">
        <f t="shared" si="967"/>
        <v>1.2235988250000001</v>
      </c>
      <c r="AK3533" s="28">
        <f t="shared" si="967"/>
        <v>0</v>
      </c>
      <c r="AL3533" s="28">
        <f t="shared" si="968"/>
        <v>52.630078499999975</v>
      </c>
      <c r="AM3533" s="28">
        <f t="shared" si="968"/>
        <v>192.98530203571408</v>
      </c>
      <c r="AQ3533" s="24">
        <f t="shared" si="978"/>
        <v>2062.3981584321427</v>
      </c>
      <c r="AS3533" s="47">
        <f t="shared" si="940"/>
        <v>305.55</v>
      </c>
      <c r="AU3533" s="20">
        <f t="shared" si="976"/>
        <v>2367.9481584321429</v>
      </c>
      <c r="AW3533" s="20">
        <f t="shared" si="963"/>
        <v>-137.17864272518364</v>
      </c>
    </row>
    <row r="3534" spans="1:49" x14ac:dyDescent="0.25">
      <c r="A3534" t="str">
        <f>VLOOKUP($B3534,'Cushing Balance'!$C$2:$E$500,3,TRUE)</f>
        <v>12019</v>
      </c>
      <c r="B3534" s="2">
        <v>43545</v>
      </c>
      <c r="C3534" s="32"/>
      <c r="D3534" s="36">
        <f t="shared" si="923"/>
        <v>391.22794511111118</v>
      </c>
      <c r="E3534" s="28">
        <f t="shared" si="924"/>
        <v>145.03560794444454</v>
      </c>
      <c r="F3534" s="28">
        <f t="shared" si="925"/>
        <v>445.32513961111096</v>
      </c>
      <c r="G3534" s="28"/>
      <c r="H3534" s="28">
        <f t="shared" ref="H3534:R3534" si="982">AVERAGE(H3528:H3533)</f>
        <v>101.42290933333334</v>
      </c>
      <c r="I3534" s="28">
        <f t="shared" si="982"/>
        <v>24.825274190476179</v>
      </c>
      <c r="J3534" s="28">
        <f t="shared" si="982"/>
        <v>322.53056909523798</v>
      </c>
      <c r="K3534" s="28">
        <f t="shared" si="982"/>
        <v>129.53754890476191</v>
      </c>
      <c r="L3534" s="28">
        <f t="shared" si="982"/>
        <v>30.122654857142845</v>
      </c>
      <c r="M3534" s="28">
        <f t="shared" si="961"/>
        <v>239.83181480219767</v>
      </c>
      <c r="N3534" s="28">
        <f t="shared" si="982"/>
        <v>85.052794000000048</v>
      </c>
      <c r="O3534" s="28">
        <f t="shared" si="982"/>
        <v>31.141945047619036</v>
      </c>
      <c r="P3534" s="28">
        <f t="shared" si="982"/>
        <v>181.08394114285716</v>
      </c>
      <c r="Q3534" s="28">
        <f t="shared" si="916"/>
        <v>9.2223439999999997</v>
      </c>
      <c r="R3534" s="28">
        <f t="shared" si="982"/>
        <v>16.509027666666668</v>
      </c>
      <c r="S3534" s="28"/>
      <c r="T3534" s="243">
        <f t="shared" si="953"/>
        <v>-24.119540416666666</v>
      </c>
      <c r="V3534" s="24">
        <f t="shared" si="974"/>
        <v>2152.8695157069592</v>
      </c>
      <c r="X3534" s="5">
        <f t="shared" si="981"/>
        <v>77.899999999999991</v>
      </c>
      <c r="Z3534" s="20">
        <f t="shared" si="975"/>
        <v>2230.7695157069593</v>
      </c>
      <c r="AA3534" s="59">
        <f t="shared" si="962"/>
        <v>43545</v>
      </c>
      <c r="AB3534" s="36">
        <f t="shared" si="967"/>
        <v>134.59170364285706</v>
      </c>
      <c r="AC3534" s="28">
        <f t="shared" si="967"/>
        <v>319.0726849285715</v>
      </c>
      <c r="AD3534" s="28">
        <f t="shared" si="967"/>
        <v>433.96870060714309</v>
      </c>
      <c r="AE3534" s="28">
        <f t="shared" si="967"/>
        <v>572.87413932142852</v>
      </c>
      <c r="AF3534" s="28">
        <f t="shared" si="967"/>
        <v>213.72022203571419</v>
      </c>
      <c r="AG3534" s="28">
        <f t="shared" si="967"/>
        <v>0</v>
      </c>
      <c r="AH3534" s="28">
        <f t="shared" si="967"/>
        <v>141.33172853571432</v>
      </c>
      <c r="AI3534" s="28">
        <f t="shared" si="967"/>
        <v>0</v>
      </c>
      <c r="AJ3534" s="28">
        <f t="shared" si="967"/>
        <v>1.2235988250000001</v>
      </c>
      <c r="AK3534" s="28">
        <f t="shared" si="967"/>
        <v>0</v>
      </c>
      <c r="AL3534" s="28">
        <f t="shared" si="968"/>
        <v>52.630078499999975</v>
      </c>
      <c r="AM3534" s="28">
        <f t="shared" si="968"/>
        <v>192.98530203571408</v>
      </c>
      <c r="AQ3534" s="24">
        <f t="shared" si="978"/>
        <v>2062.3981584321427</v>
      </c>
      <c r="AS3534" s="47">
        <f t="shared" si="940"/>
        <v>305.55</v>
      </c>
      <c r="AU3534" s="20">
        <f t="shared" si="976"/>
        <v>2367.9481584321429</v>
      </c>
      <c r="AW3534" s="20">
        <f t="shared" si="963"/>
        <v>-137.17864272518364</v>
      </c>
    </row>
    <row r="3535" spans="1:49" x14ac:dyDescent="0.25">
      <c r="A3535" t="str">
        <f>VLOOKUP($B3535,'Cushing Balance'!$C$2:$E$500,3,TRUE)</f>
        <v>12019</v>
      </c>
      <c r="B3535" s="2">
        <v>43546</v>
      </c>
      <c r="C3535" s="32"/>
      <c r="D3535" s="36">
        <f t="shared" si="923"/>
        <v>391.22794511111118</v>
      </c>
      <c r="E3535" s="28">
        <f t="shared" si="924"/>
        <v>145.03560794444454</v>
      </c>
      <c r="F3535" s="28">
        <f t="shared" si="925"/>
        <v>445.32513961111096</v>
      </c>
      <c r="G3535" s="28"/>
      <c r="H3535" s="28">
        <f t="shared" ref="H3535:R3535" si="983">AVERAGE(H3529:H3534)</f>
        <v>101.42290933333334</v>
      </c>
      <c r="I3535" s="28">
        <f t="shared" si="983"/>
        <v>24.825274190476179</v>
      </c>
      <c r="J3535" s="28">
        <f t="shared" si="983"/>
        <v>322.53056909523798</v>
      </c>
      <c r="K3535" s="28">
        <f t="shared" si="983"/>
        <v>129.53754890476191</v>
      </c>
      <c r="L3535" s="28">
        <f t="shared" si="983"/>
        <v>30.122654857142845</v>
      </c>
      <c r="M3535" s="28">
        <f t="shared" si="961"/>
        <v>239.83181480219767</v>
      </c>
      <c r="N3535" s="28">
        <f t="shared" si="983"/>
        <v>85.052794000000048</v>
      </c>
      <c r="O3535" s="28">
        <f t="shared" si="983"/>
        <v>31.141945047619036</v>
      </c>
      <c r="P3535" s="28">
        <f t="shared" si="983"/>
        <v>181.08394114285716</v>
      </c>
      <c r="Q3535" s="28">
        <f t="shared" si="916"/>
        <v>9.2223439999999997</v>
      </c>
      <c r="R3535" s="28">
        <f t="shared" si="983"/>
        <v>16.509027666666668</v>
      </c>
      <c r="S3535" s="28"/>
      <c r="T3535" s="243">
        <f t="shared" si="953"/>
        <v>-24.119540416666666</v>
      </c>
      <c r="V3535" s="24">
        <f t="shared" si="974"/>
        <v>2152.8695157069592</v>
      </c>
      <c r="X3535" s="5">
        <f t="shared" si="981"/>
        <v>77.899999999999991</v>
      </c>
      <c r="Z3535" s="20">
        <f t="shared" si="975"/>
        <v>2230.7695157069593</v>
      </c>
      <c r="AA3535" s="59">
        <f t="shared" si="962"/>
        <v>43546</v>
      </c>
      <c r="AB3535" s="36">
        <f t="shared" si="967"/>
        <v>134.59170364285706</v>
      </c>
      <c r="AC3535" s="28">
        <f t="shared" si="967"/>
        <v>319.0726849285715</v>
      </c>
      <c r="AD3535" s="28">
        <f t="shared" si="967"/>
        <v>433.96870060714309</v>
      </c>
      <c r="AE3535" s="28">
        <f t="shared" si="967"/>
        <v>572.87413932142852</v>
      </c>
      <c r="AF3535" s="28">
        <f t="shared" si="967"/>
        <v>213.72022203571419</v>
      </c>
      <c r="AG3535" s="28">
        <f t="shared" si="967"/>
        <v>0</v>
      </c>
      <c r="AH3535" s="28">
        <f t="shared" si="967"/>
        <v>141.33172853571432</v>
      </c>
      <c r="AI3535" s="28">
        <f t="shared" si="967"/>
        <v>0</v>
      </c>
      <c r="AJ3535" s="28">
        <f t="shared" si="967"/>
        <v>1.2235988250000001</v>
      </c>
      <c r="AK3535" s="28">
        <f t="shared" si="967"/>
        <v>0</v>
      </c>
      <c r="AL3535" s="28">
        <f t="shared" si="968"/>
        <v>52.630078499999975</v>
      </c>
      <c r="AM3535" s="28">
        <f t="shared" si="968"/>
        <v>192.98530203571408</v>
      </c>
      <c r="AQ3535" s="24">
        <f t="shared" si="978"/>
        <v>2062.3981584321427</v>
      </c>
      <c r="AS3535" s="47">
        <f t="shared" si="940"/>
        <v>305.55</v>
      </c>
      <c r="AU3535" s="20">
        <f t="shared" si="976"/>
        <v>2367.9481584321429</v>
      </c>
      <c r="AW3535" s="20">
        <f t="shared" si="963"/>
        <v>-137.17864272518364</v>
      </c>
    </row>
    <row r="3536" spans="1:49" x14ac:dyDescent="0.25">
      <c r="A3536" t="str">
        <f>VLOOKUP($B3536,'Cushing Balance'!$C$2:$E$500,3,TRUE)</f>
        <v>12019</v>
      </c>
      <c r="B3536" s="2">
        <v>43547</v>
      </c>
      <c r="C3536" s="32"/>
      <c r="D3536" s="36">
        <f t="shared" si="923"/>
        <v>391.22794511111118</v>
      </c>
      <c r="E3536" s="28">
        <f t="shared" si="924"/>
        <v>145.03560794444454</v>
      </c>
      <c r="F3536" s="28">
        <f t="shared" si="925"/>
        <v>445.32513961111096</v>
      </c>
      <c r="G3536" s="28"/>
      <c r="H3536" s="28">
        <f t="shared" ref="H3536:R3536" si="984">AVERAGE(H3530:H3535)</f>
        <v>101.42290933333334</v>
      </c>
      <c r="I3536" s="28">
        <f t="shared" si="984"/>
        <v>24.825274190476179</v>
      </c>
      <c r="J3536" s="28">
        <f t="shared" si="984"/>
        <v>322.53056909523798</v>
      </c>
      <c r="K3536" s="28">
        <f t="shared" si="984"/>
        <v>129.53754890476191</v>
      </c>
      <c r="L3536" s="28">
        <f t="shared" si="984"/>
        <v>30.122654857142845</v>
      </c>
      <c r="M3536" s="28">
        <f t="shared" si="961"/>
        <v>239.83181480219767</v>
      </c>
      <c r="N3536" s="28">
        <f t="shared" si="984"/>
        <v>85.052794000000048</v>
      </c>
      <c r="O3536" s="28">
        <f t="shared" si="984"/>
        <v>31.141945047619036</v>
      </c>
      <c r="P3536" s="28">
        <f t="shared" si="984"/>
        <v>181.08394114285716</v>
      </c>
      <c r="Q3536" s="28">
        <f t="shared" si="916"/>
        <v>9.2223439999999997</v>
      </c>
      <c r="R3536" s="28">
        <f t="shared" si="984"/>
        <v>16.509027666666668</v>
      </c>
      <c r="S3536" s="28"/>
      <c r="T3536" s="243">
        <f t="shared" si="953"/>
        <v>-24.119540416666666</v>
      </c>
      <c r="V3536" s="24">
        <f t="shared" si="974"/>
        <v>2152.8695157069592</v>
      </c>
      <c r="X3536" s="5">
        <f t="shared" si="981"/>
        <v>77.899999999999991</v>
      </c>
      <c r="Z3536" s="20">
        <f t="shared" si="975"/>
        <v>2230.7695157069593</v>
      </c>
      <c r="AA3536" s="59">
        <f t="shared" si="962"/>
        <v>43547</v>
      </c>
      <c r="AB3536" s="36">
        <f t="shared" si="967"/>
        <v>134.59170364285706</v>
      </c>
      <c r="AC3536" s="28">
        <f t="shared" si="967"/>
        <v>319.0726849285715</v>
      </c>
      <c r="AD3536" s="28">
        <f t="shared" si="967"/>
        <v>433.96870060714309</v>
      </c>
      <c r="AE3536" s="28">
        <f t="shared" si="967"/>
        <v>572.87413932142852</v>
      </c>
      <c r="AF3536" s="28">
        <f t="shared" si="967"/>
        <v>213.72022203571419</v>
      </c>
      <c r="AG3536" s="28">
        <f t="shared" si="967"/>
        <v>0</v>
      </c>
      <c r="AH3536" s="28">
        <f t="shared" si="967"/>
        <v>141.33172853571432</v>
      </c>
      <c r="AI3536" s="28">
        <f t="shared" si="967"/>
        <v>0</v>
      </c>
      <c r="AJ3536" s="28">
        <f t="shared" si="967"/>
        <v>1.2235988250000001</v>
      </c>
      <c r="AK3536" s="28">
        <f t="shared" si="967"/>
        <v>0</v>
      </c>
      <c r="AL3536" s="28">
        <f t="shared" si="968"/>
        <v>52.630078499999975</v>
      </c>
      <c r="AM3536" s="28">
        <f t="shared" si="968"/>
        <v>192.98530203571408</v>
      </c>
      <c r="AQ3536" s="24">
        <f t="shared" si="978"/>
        <v>2062.3981584321427</v>
      </c>
      <c r="AS3536" s="47">
        <f t="shared" si="940"/>
        <v>305.55</v>
      </c>
      <c r="AU3536" s="20">
        <f t="shared" si="976"/>
        <v>2367.9481584321429</v>
      </c>
      <c r="AW3536" s="20">
        <f t="shared" si="963"/>
        <v>-137.17864272518364</v>
      </c>
    </row>
    <row r="3537" spans="1:49" x14ac:dyDescent="0.25">
      <c r="A3537" t="str">
        <f>VLOOKUP($B3537,'Cushing Balance'!$C$2:$E$500,3,TRUE)</f>
        <v>12019</v>
      </c>
      <c r="B3537" s="2">
        <v>43548</v>
      </c>
      <c r="C3537" s="32"/>
      <c r="D3537" s="36">
        <f t="shared" si="923"/>
        <v>391.22794511111118</v>
      </c>
      <c r="E3537" s="28">
        <f t="shared" si="924"/>
        <v>145.03560794444454</v>
      </c>
      <c r="F3537" s="28">
        <f t="shared" si="925"/>
        <v>445.32513961111096</v>
      </c>
      <c r="G3537" s="28"/>
      <c r="H3537" s="28">
        <f t="shared" ref="H3537:R3537" si="985">AVERAGE(H3531:H3536)</f>
        <v>101.42290933333334</v>
      </c>
      <c r="I3537" s="28">
        <f t="shared" si="985"/>
        <v>24.825274190476179</v>
      </c>
      <c r="J3537" s="28">
        <f t="shared" si="985"/>
        <v>322.53056909523798</v>
      </c>
      <c r="K3537" s="28">
        <f t="shared" si="985"/>
        <v>129.53754890476191</v>
      </c>
      <c r="L3537" s="28">
        <f t="shared" si="985"/>
        <v>30.122654857142845</v>
      </c>
      <c r="M3537" s="28">
        <f t="shared" si="961"/>
        <v>239.83181480219767</v>
      </c>
      <c r="N3537" s="28">
        <f t="shared" si="985"/>
        <v>85.052794000000048</v>
      </c>
      <c r="O3537" s="28">
        <f t="shared" si="985"/>
        <v>31.141945047619036</v>
      </c>
      <c r="P3537" s="28">
        <f t="shared" si="985"/>
        <v>181.08394114285716</v>
      </c>
      <c r="Q3537" s="28">
        <f t="shared" si="916"/>
        <v>9.2223439999999997</v>
      </c>
      <c r="R3537" s="28">
        <f t="shared" si="985"/>
        <v>16.509027666666668</v>
      </c>
      <c r="S3537" s="28"/>
      <c r="T3537" s="243">
        <f t="shared" si="953"/>
        <v>-24.119540416666666</v>
      </c>
      <c r="V3537" s="24">
        <f t="shared" si="974"/>
        <v>2152.8695157069592</v>
      </c>
      <c r="X3537" s="5">
        <f t="shared" si="981"/>
        <v>77.899999999999991</v>
      </c>
      <c r="Z3537" s="20">
        <f t="shared" si="975"/>
        <v>2230.7695157069593</v>
      </c>
      <c r="AA3537" s="59">
        <f t="shared" si="962"/>
        <v>43548</v>
      </c>
      <c r="AB3537" s="36">
        <f t="shared" si="967"/>
        <v>134.59170364285706</v>
      </c>
      <c r="AC3537" s="28">
        <f t="shared" si="967"/>
        <v>319.0726849285715</v>
      </c>
      <c r="AD3537" s="28">
        <f t="shared" si="967"/>
        <v>433.96870060714309</v>
      </c>
      <c r="AE3537" s="28">
        <f t="shared" si="967"/>
        <v>572.87413932142852</v>
      </c>
      <c r="AF3537" s="28">
        <f t="shared" si="967"/>
        <v>213.72022203571419</v>
      </c>
      <c r="AG3537" s="28">
        <f t="shared" si="967"/>
        <v>0</v>
      </c>
      <c r="AH3537" s="28">
        <f t="shared" si="967"/>
        <v>141.33172853571432</v>
      </c>
      <c r="AI3537" s="28">
        <f t="shared" si="967"/>
        <v>0</v>
      </c>
      <c r="AJ3537" s="28">
        <f t="shared" si="967"/>
        <v>1.2235988250000001</v>
      </c>
      <c r="AK3537" s="28">
        <f t="shared" si="967"/>
        <v>0</v>
      </c>
      <c r="AL3537" s="28">
        <f t="shared" si="968"/>
        <v>52.630078499999975</v>
      </c>
      <c r="AM3537" s="28">
        <f t="shared" si="968"/>
        <v>192.98530203571408</v>
      </c>
      <c r="AQ3537" s="24">
        <f t="shared" si="978"/>
        <v>2062.3981584321427</v>
      </c>
      <c r="AS3537" s="47">
        <f t="shared" si="940"/>
        <v>305.55</v>
      </c>
      <c r="AU3537" s="20">
        <f t="shared" si="976"/>
        <v>2367.9481584321429</v>
      </c>
      <c r="AW3537" s="20">
        <f t="shared" si="963"/>
        <v>-137.17864272518364</v>
      </c>
    </row>
    <row r="3538" spans="1:49" x14ac:dyDescent="0.25">
      <c r="A3538" t="str">
        <f>VLOOKUP($B3538,'Cushing Balance'!$C$2:$E$500,3,TRUE)</f>
        <v>12019</v>
      </c>
      <c r="B3538" s="2">
        <v>43549</v>
      </c>
      <c r="C3538" s="32"/>
      <c r="D3538" s="36">
        <f t="shared" si="923"/>
        <v>391.22794511111118</v>
      </c>
      <c r="E3538" s="28">
        <f t="shared" si="924"/>
        <v>145.03560794444454</v>
      </c>
      <c r="F3538" s="28">
        <f t="shared" si="925"/>
        <v>445.32513961111096</v>
      </c>
      <c r="G3538" s="28"/>
      <c r="H3538" s="28">
        <f t="shared" ref="H3538:R3538" si="986">AVERAGE(H3532:H3537)</f>
        <v>101.42290933333334</v>
      </c>
      <c r="I3538" s="28">
        <f t="shared" si="986"/>
        <v>24.825274190476179</v>
      </c>
      <c r="J3538" s="28">
        <f t="shared" si="986"/>
        <v>322.53056909523798</v>
      </c>
      <c r="K3538" s="28">
        <f t="shared" si="986"/>
        <v>129.53754890476191</v>
      </c>
      <c r="L3538" s="28">
        <f t="shared" si="986"/>
        <v>30.122654857142845</v>
      </c>
      <c r="M3538" s="28">
        <f t="shared" si="961"/>
        <v>239.83181480219767</v>
      </c>
      <c r="N3538" s="28">
        <f t="shared" si="986"/>
        <v>85.052794000000048</v>
      </c>
      <c r="O3538" s="28">
        <f t="shared" si="986"/>
        <v>31.141945047619036</v>
      </c>
      <c r="P3538" s="28">
        <f t="shared" si="986"/>
        <v>181.08394114285716</v>
      </c>
      <c r="Q3538" s="28">
        <f t="shared" si="916"/>
        <v>9.2223439999999997</v>
      </c>
      <c r="R3538" s="28">
        <f t="shared" si="986"/>
        <v>16.509027666666668</v>
      </c>
      <c r="S3538" s="28"/>
      <c r="T3538" s="243">
        <f t="shared" si="953"/>
        <v>-24.119540416666666</v>
      </c>
      <c r="V3538" s="24">
        <f t="shared" si="974"/>
        <v>2152.8695157069592</v>
      </c>
      <c r="X3538" s="5">
        <f t="shared" si="981"/>
        <v>77.899999999999991</v>
      </c>
      <c r="Z3538" s="20">
        <f t="shared" si="975"/>
        <v>2230.7695157069593</v>
      </c>
      <c r="AA3538" s="59">
        <f t="shared" si="962"/>
        <v>43549</v>
      </c>
      <c r="AB3538" s="36">
        <f t="shared" si="967"/>
        <v>134.59170364285706</v>
      </c>
      <c r="AC3538" s="28">
        <f t="shared" si="967"/>
        <v>319.0726849285715</v>
      </c>
      <c r="AD3538" s="28">
        <f t="shared" si="967"/>
        <v>433.96870060714309</v>
      </c>
      <c r="AE3538" s="28">
        <f t="shared" si="967"/>
        <v>572.87413932142852</v>
      </c>
      <c r="AF3538" s="28">
        <f t="shared" si="967"/>
        <v>213.72022203571419</v>
      </c>
      <c r="AG3538" s="28">
        <f t="shared" si="967"/>
        <v>0</v>
      </c>
      <c r="AH3538" s="28">
        <f t="shared" si="967"/>
        <v>141.33172853571432</v>
      </c>
      <c r="AI3538" s="28">
        <f t="shared" si="967"/>
        <v>0</v>
      </c>
      <c r="AJ3538" s="28">
        <f t="shared" si="967"/>
        <v>1.2235988250000001</v>
      </c>
      <c r="AK3538" s="28">
        <f t="shared" si="967"/>
        <v>0</v>
      </c>
      <c r="AL3538" s="28">
        <f t="shared" si="968"/>
        <v>52.630078499999975</v>
      </c>
      <c r="AM3538" s="28">
        <f t="shared" si="968"/>
        <v>192.98530203571408</v>
      </c>
      <c r="AQ3538" s="24">
        <f t="shared" si="978"/>
        <v>2062.3981584321427</v>
      </c>
      <c r="AS3538" s="47">
        <f t="shared" si="940"/>
        <v>305.55</v>
      </c>
      <c r="AU3538" s="20">
        <f t="shared" si="976"/>
        <v>2367.9481584321429</v>
      </c>
      <c r="AW3538" s="20">
        <f t="shared" si="963"/>
        <v>-137.17864272518364</v>
      </c>
    </row>
    <row r="3539" spans="1:49" x14ac:dyDescent="0.25">
      <c r="A3539" t="str">
        <f>VLOOKUP($B3539,'Cushing Balance'!$C$2:$E$500,3,TRUE)</f>
        <v>12019</v>
      </c>
      <c r="B3539" s="2">
        <v>43550</v>
      </c>
      <c r="C3539" s="32"/>
      <c r="D3539" s="36">
        <f t="shared" si="923"/>
        <v>391.22794511111118</v>
      </c>
      <c r="E3539" s="28">
        <f t="shared" si="924"/>
        <v>145.03560794444454</v>
      </c>
      <c r="F3539" s="28">
        <f t="shared" si="925"/>
        <v>445.32513961111096</v>
      </c>
      <c r="G3539" s="28"/>
      <c r="H3539" s="28">
        <f t="shared" ref="H3539:R3539" si="987">AVERAGE(H3533:H3538)</f>
        <v>101.42290933333334</v>
      </c>
      <c r="I3539" s="28">
        <f t="shared" si="987"/>
        <v>24.825274190476179</v>
      </c>
      <c r="J3539" s="28">
        <f t="shared" si="987"/>
        <v>322.53056909523798</v>
      </c>
      <c r="K3539" s="28">
        <f t="shared" si="987"/>
        <v>129.53754890476191</v>
      </c>
      <c r="L3539" s="28">
        <f t="shared" si="987"/>
        <v>30.122654857142845</v>
      </c>
      <c r="M3539" s="28">
        <f t="shared" si="961"/>
        <v>239.83181480219767</v>
      </c>
      <c r="N3539" s="28">
        <f t="shared" si="987"/>
        <v>85.052794000000048</v>
      </c>
      <c r="O3539" s="28">
        <f t="shared" si="987"/>
        <v>31.141945047619036</v>
      </c>
      <c r="P3539" s="28">
        <f t="shared" si="987"/>
        <v>181.08394114285716</v>
      </c>
      <c r="Q3539" s="28">
        <f t="shared" si="916"/>
        <v>9.2223439999999997</v>
      </c>
      <c r="R3539" s="28">
        <f t="shared" si="987"/>
        <v>16.509027666666668</v>
      </c>
      <c r="S3539" s="28"/>
      <c r="T3539" s="243">
        <f t="shared" si="953"/>
        <v>-24.119540416666666</v>
      </c>
      <c r="V3539" s="24">
        <f t="shared" si="974"/>
        <v>2152.8695157069592</v>
      </c>
      <c r="X3539" s="5">
        <f t="shared" si="981"/>
        <v>77.899999999999991</v>
      </c>
      <c r="Z3539" s="20">
        <f t="shared" si="975"/>
        <v>2230.7695157069593</v>
      </c>
      <c r="AA3539" s="59">
        <f t="shared" si="962"/>
        <v>43550</v>
      </c>
      <c r="AB3539" s="36">
        <f t="shared" si="967"/>
        <v>134.59170364285706</v>
      </c>
      <c r="AC3539" s="28">
        <f t="shared" si="967"/>
        <v>319.0726849285715</v>
      </c>
      <c r="AD3539" s="28">
        <f t="shared" si="967"/>
        <v>433.96870060714309</v>
      </c>
      <c r="AE3539" s="28">
        <f t="shared" si="967"/>
        <v>572.87413932142852</v>
      </c>
      <c r="AF3539" s="28">
        <f t="shared" si="967"/>
        <v>213.72022203571419</v>
      </c>
      <c r="AG3539" s="28">
        <f t="shared" si="967"/>
        <v>0</v>
      </c>
      <c r="AH3539" s="28">
        <f t="shared" si="967"/>
        <v>141.33172853571432</v>
      </c>
      <c r="AI3539" s="28">
        <f t="shared" si="967"/>
        <v>0</v>
      </c>
      <c r="AJ3539" s="28">
        <f t="shared" si="967"/>
        <v>1.2235988250000001</v>
      </c>
      <c r="AK3539" s="28">
        <f t="shared" si="967"/>
        <v>0</v>
      </c>
      <c r="AL3539" s="28">
        <f t="shared" si="968"/>
        <v>52.630078499999975</v>
      </c>
      <c r="AM3539" s="28">
        <f t="shared" si="968"/>
        <v>192.98530203571408</v>
      </c>
      <c r="AQ3539" s="24">
        <f t="shared" si="978"/>
        <v>2062.3981584321427</v>
      </c>
      <c r="AS3539" s="47">
        <f t="shared" si="940"/>
        <v>305.55</v>
      </c>
      <c r="AU3539" s="20">
        <f t="shared" si="976"/>
        <v>2367.9481584321429</v>
      </c>
      <c r="AW3539" s="20">
        <f t="shared" si="963"/>
        <v>-137.17864272518364</v>
      </c>
    </row>
    <row r="3540" spans="1:49" x14ac:dyDescent="0.25">
      <c r="A3540" t="str">
        <f>VLOOKUP($B3540,'Cushing Balance'!$C$2:$E$500,3,TRUE)</f>
        <v>12019</v>
      </c>
      <c r="B3540" s="2">
        <v>43551</v>
      </c>
      <c r="C3540" s="32"/>
      <c r="D3540" s="36">
        <f t="shared" si="923"/>
        <v>391.22794511111118</v>
      </c>
      <c r="E3540" s="28">
        <f t="shared" si="924"/>
        <v>145.03560794444454</v>
      </c>
      <c r="F3540" s="28">
        <f t="shared" si="925"/>
        <v>445.32513961111096</v>
      </c>
      <c r="G3540" s="28"/>
      <c r="H3540" s="28">
        <f t="shared" ref="H3540:R3540" si="988">AVERAGE(H3534:H3539)</f>
        <v>101.42290933333334</v>
      </c>
      <c r="I3540" s="28">
        <f t="shared" si="988"/>
        <v>24.825274190476179</v>
      </c>
      <c r="J3540" s="28">
        <f t="shared" si="988"/>
        <v>322.53056909523798</v>
      </c>
      <c r="K3540" s="28">
        <f t="shared" si="988"/>
        <v>129.53754890476191</v>
      </c>
      <c r="L3540" s="28">
        <f t="shared" si="988"/>
        <v>30.122654857142845</v>
      </c>
      <c r="M3540" s="28">
        <f t="shared" si="961"/>
        <v>239.83181480219767</v>
      </c>
      <c r="N3540" s="28">
        <f t="shared" si="988"/>
        <v>85.052794000000048</v>
      </c>
      <c r="O3540" s="28">
        <f t="shared" si="988"/>
        <v>31.141945047619036</v>
      </c>
      <c r="P3540" s="28">
        <f t="shared" si="988"/>
        <v>181.08394114285716</v>
      </c>
      <c r="Q3540" s="28">
        <f t="shared" si="916"/>
        <v>9.2223439999999997</v>
      </c>
      <c r="R3540" s="28">
        <f t="shared" si="988"/>
        <v>16.509027666666668</v>
      </c>
      <c r="S3540" s="28"/>
      <c r="T3540" s="243">
        <f t="shared" si="953"/>
        <v>-24.119540416666666</v>
      </c>
      <c r="V3540" s="24">
        <f t="shared" si="974"/>
        <v>2152.8695157069592</v>
      </c>
      <c r="X3540" s="5">
        <f t="shared" si="981"/>
        <v>77.899999999999991</v>
      </c>
      <c r="Z3540" s="20">
        <f t="shared" si="975"/>
        <v>2230.7695157069593</v>
      </c>
      <c r="AA3540" s="59">
        <f t="shared" si="962"/>
        <v>43551</v>
      </c>
      <c r="AB3540" s="36">
        <f t="shared" si="967"/>
        <v>134.59170364285706</v>
      </c>
      <c r="AC3540" s="28">
        <f t="shared" si="967"/>
        <v>319.0726849285715</v>
      </c>
      <c r="AD3540" s="28">
        <f t="shared" si="967"/>
        <v>433.96870060714309</v>
      </c>
      <c r="AE3540" s="28">
        <f t="shared" si="967"/>
        <v>572.87413932142852</v>
      </c>
      <c r="AF3540" s="28">
        <f t="shared" si="967"/>
        <v>213.72022203571419</v>
      </c>
      <c r="AG3540" s="28">
        <f t="shared" si="967"/>
        <v>0</v>
      </c>
      <c r="AH3540" s="28">
        <f t="shared" si="967"/>
        <v>141.33172853571432</v>
      </c>
      <c r="AI3540" s="28">
        <f t="shared" si="967"/>
        <v>0</v>
      </c>
      <c r="AJ3540" s="28">
        <f t="shared" si="967"/>
        <v>1.2235988250000001</v>
      </c>
      <c r="AK3540" s="28">
        <f t="shared" si="967"/>
        <v>0</v>
      </c>
      <c r="AL3540" s="28">
        <f t="shared" si="968"/>
        <v>52.630078499999975</v>
      </c>
      <c r="AM3540" s="28">
        <f t="shared" si="968"/>
        <v>192.98530203571408</v>
      </c>
      <c r="AQ3540" s="24">
        <f t="shared" si="978"/>
        <v>2062.3981584321427</v>
      </c>
      <c r="AS3540" s="47">
        <f t="shared" si="940"/>
        <v>305.55</v>
      </c>
      <c r="AU3540" s="20">
        <f t="shared" si="976"/>
        <v>2367.9481584321429</v>
      </c>
      <c r="AW3540" s="20">
        <f t="shared" si="963"/>
        <v>-137.17864272518364</v>
      </c>
    </row>
    <row r="3541" spans="1:49" x14ac:dyDescent="0.25">
      <c r="A3541" t="str">
        <f>VLOOKUP($B3541,'Cushing Balance'!$C$2:$E$500,3,TRUE)</f>
        <v>12019</v>
      </c>
      <c r="B3541" s="2">
        <v>43552</v>
      </c>
      <c r="C3541" s="32"/>
      <c r="D3541" s="36">
        <f t="shared" si="923"/>
        <v>391.22794511111118</v>
      </c>
      <c r="E3541" s="28">
        <f t="shared" si="924"/>
        <v>145.03560794444454</v>
      </c>
      <c r="F3541" s="28">
        <f t="shared" si="925"/>
        <v>445.32513961111096</v>
      </c>
      <c r="G3541" s="28"/>
      <c r="H3541" s="28">
        <f t="shared" ref="H3541:R3541" si="989">AVERAGE(H3535:H3540)</f>
        <v>101.42290933333334</v>
      </c>
      <c r="I3541" s="28">
        <f t="shared" si="989"/>
        <v>24.825274190476179</v>
      </c>
      <c r="J3541" s="28">
        <f t="shared" si="989"/>
        <v>322.53056909523798</v>
      </c>
      <c r="K3541" s="28">
        <f t="shared" si="989"/>
        <v>129.53754890476191</v>
      </c>
      <c r="L3541" s="28">
        <f t="shared" si="989"/>
        <v>30.122654857142845</v>
      </c>
      <c r="M3541" s="28">
        <f t="shared" si="961"/>
        <v>239.83181480219767</v>
      </c>
      <c r="N3541" s="28">
        <f t="shared" si="989"/>
        <v>85.052794000000048</v>
      </c>
      <c r="O3541" s="28">
        <f t="shared" si="989"/>
        <v>31.141945047619036</v>
      </c>
      <c r="P3541" s="28">
        <f t="shared" si="989"/>
        <v>181.08394114285716</v>
      </c>
      <c r="Q3541" s="28">
        <f t="shared" si="916"/>
        <v>9.2223439999999997</v>
      </c>
      <c r="R3541" s="28">
        <f t="shared" si="989"/>
        <v>16.509027666666668</v>
      </c>
      <c r="S3541" s="28"/>
      <c r="T3541" s="243">
        <f t="shared" si="953"/>
        <v>-24.119540416666666</v>
      </c>
      <c r="V3541" s="24">
        <f t="shared" si="974"/>
        <v>2152.8695157069592</v>
      </c>
      <c r="X3541" s="5">
        <f t="shared" si="981"/>
        <v>77.899999999999991</v>
      </c>
      <c r="Z3541" s="20">
        <f t="shared" si="975"/>
        <v>2230.7695157069593</v>
      </c>
      <c r="AA3541" s="59">
        <f t="shared" si="962"/>
        <v>43552</v>
      </c>
      <c r="AB3541" s="36">
        <f t="shared" ref="AB3541:AK3556" si="990">AVERAGE(AB3534:AB3540)</f>
        <v>134.59170364285706</v>
      </c>
      <c r="AC3541" s="28">
        <f t="shared" si="990"/>
        <v>319.0726849285715</v>
      </c>
      <c r="AD3541" s="28">
        <f t="shared" si="990"/>
        <v>433.96870060714309</v>
      </c>
      <c r="AE3541" s="28">
        <f t="shared" si="990"/>
        <v>572.87413932142852</v>
      </c>
      <c r="AF3541" s="28">
        <f t="shared" si="990"/>
        <v>213.72022203571419</v>
      </c>
      <c r="AG3541" s="28">
        <f t="shared" si="990"/>
        <v>0</v>
      </c>
      <c r="AH3541" s="28">
        <f t="shared" si="990"/>
        <v>141.33172853571432</v>
      </c>
      <c r="AI3541" s="28">
        <f t="shared" si="990"/>
        <v>0</v>
      </c>
      <c r="AJ3541" s="28">
        <f t="shared" si="990"/>
        <v>1.2235988250000001</v>
      </c>
      <c r="AK3541" s="28">
        <f t="shared" si="990"/>
        <v>0</v>
      </c>
      <c r="AL3541" s="28">
        <f t="shared" si="968"/>
        <v>52.630078499999975</v>
      </c>
      <c r="AM3541" s="28">
        <f t="shared" si="968"/>
        <v>192.98530203571408</v>
      </c>
      <c r="AQ3541" s="24">
        <f t="shared" si="978"/>
        <v>2062.3981584321427</v>
      </c>
      <c r="AS3541" s="47">
        <f t="shared" si="940"/>
        <v>305.55</v>
      </c>
      <c r="AU3541" s="20">
        <f t="shared" si="976"/>
        <v>2367.9481584321429</v>
      </c>
      <c r="AW3541" s="20">
        <f t="shared" si="963"/>
        <v>-137.17864272518364</v>
      </c>
    </row>
    <row r="3542" spans="1:49" x14ac:dyDescent="0.25">
      <c r="A3542" t="str">
        <f>VLOOKUP($B3542,'Cushing Balance'!$C$2:$E$500,3,TRUE)</f>
        <v>12019</v>
      </c>
      <c r="B3542" s="2">
        <v>43553</v>
      </c>
      <c r="C3542" s="32"/>
      <c r="D3542" s="36">
        <f t="shared" si="923"/>
        <v>391.22794511111118</v>
      </c>
      <c r="E3542" s="28">
        <f t="shared" si="924"/>
        <v>145.03560794444454</v>
      </c>
      <c r="F3542" s="28">
        <f t="shared" si="925"/>
        <v>445.32513961111096</v>
      </c>
      <c r="G3542" s="28"/>
      <c r="H3542" s="28">
        <f t="shared" ref="H3542:R3542" si="991">AVERAGE(H3536:H3541)</f>
        <v>101.42290933333334</v>
      </c>
      <c r="I3542" s="28">
        <f t="shared" si="991"/>
        <v>24.825274190476179</v>
      </c>
      <c r="J3542" s="28">
        <f t="shared" si="991"/>
        <v>322.53056909523798</v>
      </c>
      <c r="K3542" s="28">
        <f t="shared" si="991"/>
        <v>129.53754890476191</v>
      </c>
      <c r="L3542" s="28">
        <f t="shared" si="991"/>
        <v>30.122654857142845</v>
      </c>
      <c r="M3542" s="28">
        <f t="shared" si="961"/>
        <v>239.83181480219767</v>
      </c>
      <c r="N3542" s="28">
        <f t="shared" si="991"/>
        <v>85.052794000000048</v>
      </c>
      <c r="O3542" s="28">
        <f t="shared" si="991"/>
        <v>31.141945047619036</v>
      </c>
      <c r="P3542" s="28">
        <f t="shared" si="991"/>
        <v>181.08394114285716</v>
      </c>
      <c r="Q3542" s="28">
        <f t="shared" si="916"/>
        <v>9.2223439999999997</v>
      </c>
      <c r="R3542" s="28">
        <f t="shared" si="991"/>
        <v>16.509027666666668</v>
      </c>
      <c r="S3542" s="28"/>
      <c r="T3542" s="243">
        <f t="shared" si="953"/>
        <v>-24.119540416666666</v>
      </c>
      <c r="V3542" s="24">
        <f t="shared" si="974"/>
        <v>2152.8695157069592</v>
      </c>
      <c r="X3542" s="5">
        <f t="shared" si="981"/>
        <v>77.899999999999991</v>
      </c>
      <c r="Z3542" s="20">
        <f t="shared" si="975"/>
        <v>2230.7695157069593</v>
      </c>
      <c r="AA3542" s="59">
        <f t="shared" si="962"/>
        <v>43553</v>
      </c>
      <c r="AB3542" s="36">
        <f t="shared" si="990"/>
        <v>134.59170364285706</v>
      </c>
      <c r="AC3542" s="28">
        <f t="shared" si="990"/>
        <v>319.0726849285715</v>
      </c>
      <c r="AD3542" s="28">
        <f t="shared" si="990"/>
        <v>433.96870060714309</v>
      </c>
      <c r="AE3542" s="28">
        <f t="shared" si="990"/>
        <v>572.87413932142852</v>
      </c>
      <c r="AF3542" s="28">
        <f t="shared" si="990"/>
        <v>213.72022203571419</v>
      </c>
      <c r="AG3542" s="28">
        <f t="shared" si="990"/>
        <v>0</v>
      </c>
      <c r="AH3542" s="28">
        <f t="shared" si="990"/>
        <v>141.33172853571432</v>
      </c>
      <c r="AI3542" s="28">
        <f t="shared" si="990"/>
        <v>0</v>
      </c>
      <c r="AJ3542" s="28">
        <f t="shared" si="990"/>
        <v>1.2235988250000001</v>
      </c>
      <c r="AK3542" s="28">
        <f t="shared" si="990"/>
        <v>0</v>
      </c>
      <c r="AL3542" s="28">
        <f t="shared" si="968"/>
        <v>52.630078499999975</v>
      </c>
      <c r="AM3542" s="28">
        <f t="shared" si="968"/>
        <v>192.98530203571408</v>
      </c>
      <c r="AQ3542" s="24">
        <f t="shared" si="978"/>
        <v>2062.3981584321427</v>
      </c>
      <c r="AS3542" s="47">
        <f t="shared" si="940"/>
        <v>305.55</v>
      </c>
      <c r="AU3542" s="20">
        <f t="shared" si="976"/>
        <v>2367.9481584321429</v>
      </c>
      <c r="AW3542" s="20">
        <f t="shared" si="963"/>
        <v>-137.17864272518364</v>
      </c>
    </row>
    <row r="3543" spans="1:49" x14ac:dyDescent="0.25">
      <c r="A3543" t="str">
        <f>VLOOKUP($B3543,'Cushing Balance'!$C$2:$E$500,3,TRUE)</f>
        <v>12019</v>
      </c>
      <c r="B3543" s="2">
        <v>43554</v>
      </c>
      <c r="C3543" s="32"/>
      <c r="D3543" s="36">
        <f t="shared" si="923"/>
        <v>391.22794511111118</v>
      </c>
      <c r="E3543" s="28">
        <f t="shared" si="924"/>
        <v>145.03560794444454</v>
      </c>
      <c r="F3543" s="28">
        <f t="shared" si="925"/>
        <v>445.32513961111096</v>
      </c>
      <c r="G3543" s="28"/>
      <c r="H3543" s="28">
        <f t="shared" ref="H3543:R3543" si="992">AVERAGE(H3537:H3542)</f>
        <v>101.42290933333334</v>
      </c>
      <c r="I3543" s="28">
        <f t="shared" si="992"/>
        <v>24.825274190476179</v>
      </c>
      <c r="J3543" s="28">
        <f t="shared" si="992"/>
        <v>322.53056909523798</v>
      </c>
      <c r="K3543" s="28">
        <f t="shared" si="992"/>
        <v>129.53754890476191</v>
      </c>
      <c r="L3543" s="28">
        <f t="shared" si="992"/>
        <v>30.122654857142845</v>
      </c>
      <c r="M3543" s="28">
        <f t="shared" si="961"/>
        <v>239.83181480219767</v>
      </c>
      <c r="N3543" s="28">
        <f t="shared" si="992"/>
        <v>85.052794000000048</v>
      </c>
      <c r="O3543" s="28">
        <f t="shared" si="992"/>
        <v>31.141945047619036</v>
      </c>
      <c r="P3543" s="28">
        <f t="shared" si="992"/>
        <v>181.08394114285716</v>
      </c>
      <c r="Q3543" s="28">
        <f t="shared" si="916"/>
        <v>9.2223439999999997</v>
      </c>
      <c r="R3543" s="28">
        <f t="shared" si="992"/>
        <v>16.509027666666668</v>
      </c>
      <c r="S3543" s="28"/>
      <c r="T3543" s="243">
        <f t="shared" si="953"/>
        <v>-24.119540416666666</v>
      </c>
      <c r="V3543" s="24">
        <f t="shared" si="974"/>
        <v>2152.8695157069592</v>
      </c>
      <c r="X3543" s="5">
        <f t="shared" si="981"/>
        <v>77.899999999999991</v>
      </c>
      <c r="Z3543" s="20">
        <f t="shared" si="975"/>
        <v>2230.7695157069593</v>
      </c>
      <c r="AA3543" s="59">
        <f t="shared" si="962"/>
        <v>43554</v>
      </c>
      <c r="AB3543" s="36">
        <f t="shared" si="990"/>
        <v>134.59170364285706</v>
      </c>
      <c r="AC3543" s="28">
        <f t="shared" si="990"/>
        <v>319.0726849285715</v>
      </c>
      <c r="AD3543" s="28">
        <f t="shared" si="990"/>
        <v>433.96870060714309</v>
      </c>
      <c r="AE3543" s="28">
        <f t="shared" si="990"/>
        <v>572.87413932142852</v>
      </c>
      <c r="AF3543" s="28">
        <f t="shared" si="990"/>
        <v>213.72022203571419</v>
      </c>
      <c r="AG3543" s="28">
        <f t="shared" si="990"/>
        <v>0</v>
      </c>
      <c r="AH3543" s="28">
        <f t="shared" si="990"/>
        <v>141.33172853571432</v>
      </c>
      <c r="AI3543" s="28">
        <f t="shared" si="990"/>
        <v>0</v>
      </c>
      <c r="AJ3543" s="28">
        <f t="shared" si="990"/>
        <v>1.2235988250000001</v>
      </c>
      <c r="AK3543" s="28">
        <f t="shared" si="990"/>
        <v>0</v>
      </c>
      <c r="AL3543" s="28">
        <f t="shared" si="968"/>
        <v>52.630078499999975</v>
      </c>
      <c r="AM3543" s="28">
        <f t="shared" si="968"/>
        <v>192.98530203571408</v>
      </c>
      <c r="AQ3543" s="24">
        <f t="shared" si="978"/>
        <v>2062.3981584321427</v>
      </c>
      <c r="AS3543" s="47">
        <f t="shared" si="940"/>
        <v>305.55</v>
      </c>
      <c r="AU3543" s="20">
        <f t="shared" si="976"/>
        <v>2367.9481584321429</v>
      </c>
      <c r="AW3543" s="20">
        <f t="shared" si="963"/>
        <v>-137.17864272518364</v>
      </c>
    </row>
    <row r="3544" spans="1:49" x14ac:dyDescent="0.25">
      <c r="A3544" t="str">
        <f>VLOOKUP($B3544,'Cushing Balance'!$C$2:$E$500,3,TRUE)</f>
        <v>12019</v>
      </c>
      <c r="B3544" s="2">
        <v>43555</v>
      </c>
      <c r="C3544" s="32"/>
      <c r="D3544" s="36">
        <f t="shared" si="923"/>
        <v>391.22794511111118</v>
      </c>
      <c r="E3544" s="28">
        <f t="shared" si="924"/>
        <v>145.03560794444454</v>
      </c>
      <c r="F3544" s="28">
        <f t="shared" si="925"/>
        <v>445.32513961111096</v>
      </c>
      <c r="G3544" s="28"/>
      <c r="H3544" s="28">
        <f t="shared" ref="H3544:R3544" si="993">AVERAGE(H3538:H3543)</f>
        <v>101.42290933333334</v>
      </c>
      <c r="I3544" s="28">
        <f t="shared" si="993"/>
        <v>24.825274190476179</v>
      </c>
      <c r="J3544" s="28">
        <f t="shared" si="993"/>
        <v>322.53056909523798</v>
      </c>
      <c r="K3544" s="28">
        <f t="shared" si="993"/>
        <v>129.53754890476191</v>
      </c>
      <c r="L3544" s="28">
        <f t="shared" si="993"/>
        <v>30.122654857142845</v>
      </c>
      <c r="M3544" s="28">
        <f t="shared" si="961"/>
        <v>239.83181480219767</v>
      </c>
      <c r="N3544" s="28">
        <f t="shared" si="993"/>
        <v>85.052794000000048</v>
      </c>
      <c r="O3544" s="28">
        <f t="shared" si="993"/>
        <v>31.141945047619036</v>
      </c>
      <c r="P3544" s="28">
        <f t="shared" si="993"/>
        <v>181.08394114285716</v>
      </c>
      <c r="Q3544" s="28">
        <f t="shared" si="916"/>
        <v>9.2223439999999997</v>
      </c>
      <c r="R3544" s="28">
        <f t="shared" si="993"/>
        <v>16.509027666666668</v>
      </c>
      <c r="S3544" s="28"/>
      <c r="T3544" s="243">
        <f t="shared" si="953"/>
        <v>-24.119540416666666</v>
      </c>
      <c r="V3544" s="24">
        <f t="shared" si="974"/>
        <v>2152.8695157069592</v>
      </c>
      <c r="X3544" s="5">
        <f t="shared" si="981"/>
        <v>77.899999999999991</v>
      </c>
      <c r="Z3544" s="20">
        <f t="shared" si="975"/>
        <v>2230.7695157069593</v>
      </c>
      <c r="AA3544" s="59">
        <f t="shared" si="962"/>
        <v>43555</v>
      </c>
      <c r="AB3544" s="36">
        <f t="shared" si="990"/>
        <v>134.59170364285706</v>
      </c>
      <c r="AC3544" s="28">
        <f t="shared" si="990"/>
        <v>319.0726849285715</v>
      </c>
      <c r="AD3544" s="28">
        <f t="shared" si="990"/>
        <v>433.96870060714309</v>
      </c>
      <c r="AE3544" s="28">
        <f t="shared" si="990"/>
        <v>572.87413932142852</v>
      </c>
      <c r="AF3544" s="28">
        <f t="shared" si="990"/>
        <v>213.72022203571419</v>
      </c>
      <c r="AG3544" s="28">
        <f t="shared" si="990"/>
        <v>0</v>
      </c>
      <c r="AH3544" s="28">
        <f t="shared" si="990"/>
        <v>141.33172853571432</v>
      </c>
      <c r="AI3544" s="28">
        <f t="shared" si="990"/>
        <v>0</v>
      </c>
      <c r="AJ3544" s="28">
        <f t="shared" si="990"/>
        <v>1.2235988250000001</v>
      </c>
      <c r="AK3544" s="28">
        <f t="shared" si="990"/>
        <v>0</v>
      </c>
      <c r="AL3544" s="28">
        <f t="shared" si="968"/>
        <v>52.630078499999975</v>
      </c>
      <c r="AM3544" s="28">
        <f t="shared" si="968"/>
        <v>192.98530203571408</v>
      </c>
      <c r="AQ3544" s="24">
        <f t="shared" si="978"/>
        <v>2062.3981584321427</v>
      </c>
      <c r="AS3544" s="47">
        <f t="shared" si="940"/>
        <v>305.55</v>
      </c>
      <c r="AU3544" s="20">
        <f t="shared" si="976"/>
        <v>2367.9481584321429</v>
      </c>
      <c r="AW3544" s="20">
        <f t="shared" si="963"/>
        <v>-137.17864272518364</v>
      </c>
    </row>
    <row r="3545" spans="1:49" x14ac:dyDescent="0.25">
      <c r="A3545" t="str">
        <f>VLOOKUP($B3545,'Cushing Balance'!$C$2:$E$500,3,TRUE)</f>
        <v>12019</v>
      </c>
      <c r="B3545" s="2">
        <v>43556</v>
      </c>
      <c r="C3545" s="32"/>
      <c r="D3545" s="36">
        <f t="shared" si="923"/>
        <v>391.22794511111118</v>
      </c>
      <c r="E3545" s="28">
        <f t="shared" si="924"/>
        <v>145.03560794444454</v>
      </c>
      <c r="F3545" s="28">
        <f t="shared" si="925"/>
        <v>445.32513961111096</v>
      </c>
      <c r="G3545" s="28"/>
      <c r="H3545" s="28">
        <f t="shared" ref="H3545:R3545" si="994">AVERAGE(H3539:H3544)</f>
        <v>101.42290933333334</v>
      </c>
      <c r="I3545" s="28">
        <f t="shared" si="994"/>
        <v>24.825274190476179</v>
      </c>
      <c r="J3545" s="28">
        <f t="shared" si="994"/>
        <v>322.53056909523798</v>
      </c>
      <c r="K3545" s="28">
        <f t="shared" si="994"/>
        <v>129.53754890476191</v>
      </c>
      <c r="L3545" s="28">
        <f t="shared" si="994"/>
        <v>30.122654857142845</v>
      </c>
      <c r="M3545" s="28">
        <f t="shared" si="961"/>
        <v>239.83181480219767</v>
      </c>
      <c r="N3545" s="28">
        <f t="shared" si="994"/>
        <v>85.052794000000048</v>
      </c>
      <c r="O3545" s="28">
        <f t="shared" si="994"/>
        <v>31.141945047619036</v>
      </c>
      <c r="P3545" s="28">
        <f t="shared" si="994"/>
        <v>181.08394114285716</v>
      </c>
      <c r="Q3545" s="28">
        <f t="shared" si="916"/>
        <v>9.2223439999999997</v>
      </c>
      <c r="R3545" s="28">
        <f t="shared" si="994"/>
        <v>16.509027666666668</v>
      </c>
      <c r="S3545" s="28"/>
      <c r="T3545" s="243">
        <f t="shared" si="953"/>
        <v>-24.119540416666666</v>
      </c>
      <c r="V3545" s="24">
        <f t="shared" si="974"/>
        <v>2152.8695157069592</v>
      </c>
      <c r="X3545" s="5">
        <f t="shared" si="981"/>
        <v>77.899999999999991</v>
      </c>
      <c r="Z3545" s="20">
        <f t="shared" si="975"/>
        <v>2230.7695157069593</v>
      </c>
      <c r="AA3545" s="59">
        <f t="shared" si="962"/>
        <v>43556</v>
      </c>
      <c r="AB3545" s="36">
        <f t="shared" si="990"/>
        <v>134.59170364285706</v>
      </c>
      <c r="AC3545" s="28">
        <f t="shared" si="990"/>
        <v>319.0726849285715</v>
      </c>
      <c r="AD3545" s="28">
        <f t="shared" si="990"/>
        <v>433.96870060714309</v>
      </c>
      <c r="AE3545" s="28">
        <f t="shared" si="990"/>
        <v>572.87413932142852</v>
      </c>
      <c r="AF3545" s="28">
        <f t="shared" si="990"/>
        <v>213.72022203571419</v>
      </c>
      <c r="AG3545" s="28">
        <f t="shared" si="990"/>
        <v>0</v>
      </c>
      <c r="AH3545" s="28">
        <f t="shared" si="990"/>
        <v>141.33172853571432</v>
      </c>
      <c r="AI3545" s="28">
        <f t="shared" si="990"/>
        <v>0</v>
      </c>
      <c r="AJ3545" s="28">
        <f t="shared" si="990"/>
        <v>1.2235988250000001</v>
      </c>
      <c r="AK3545" s="28">
        <f t="shared" si="990"/>
        <v>0</v>
      </c>
      <c r="AL3545" s="28">
        <f t="shared" si="968"/>
        <v>52.630078499999975</v>
      </c>
      <c r="AM3545" s="28">
        <f t="shared" si="968"/>
        <v>192.98530203571408</v>
      </c>
      <c r="AQ3545" s="24">
        <f t="shared" si="978"/>
        <v>2062.3981584321427</v>
      </c>
      <c r="AS3545" s="47">
        <f t="shared" si="940"/>
        <v>305.55</v>
      </c>
      <c r="AU3545" s="20">
        <f t="shared" si="976"/>
        <v>2367.9481584321429</v>
      </c>
      <c r="AW3545" s="20">
        <f t="shared" si="963"/>
        <v>-137.17864272518364</v>
      </c>
    </row>
    <row r="3546" spans="1:49" x14ac:dyDescent="0.25">
      <c r="A3546" t="str">
        <f>VLOOKUP($B3546,'Cushing Balance'!$C$2:$E$500,3,TRUE)</f>
        <v>12019</v>
      </c>
      <c r="B3546" s="2">
        <v>43557</v>
      </c>
      <c r="C3546" s="32"/>
      <c r="D3546" s="36">
        <f t="shared" si="923"/>
        <v>391.22794511111118</v>
      </c>
      <c r="E3546" s="28">
        <f t="shared" si="924"/>
        <v>145.03560794444454</v>
      </c>
      <c r="F3546" s="28">
        <f t="shared" si="925"/>
        <v>445.32513961111096</v>
      </c>
      <c r="G3546" s="28"/>
      <c r="H3546" s="28">
        <f t="shared" ref="H3546:R3546" si="995">AVERAGE(H3540:H3545)</f>
        <v>101.42290933333334</v>
      </c>
      <c r="I3546" s="28">
        <f t="shared" si="995"/>
        <v>24.825274190476179</v>
      </c>
      <c r="J3546" s="28">
        <f t="shared" si="995"/>
        <v>322.53056909523798</v>
      </c>
      <c r="K3546" s="28">
        <f t="shared" si="995"/>
        <v>129.53754890476191</v>
      </c>
      <c r="L3546" s="28">
        <f t="shared" si="995"/>
        <v>30.122654857142845</v>
      </c>
      <c r="M3546" s="28">
        <f t="shared" si="961"/>
        <v>239.83181480219767</v>
      </c>
      <c r="N3546" s="28">
        <f t="shared" si="995"/>
        <v>85.052794000000048</v>
      </c>
      <c r="O3546" s="28">
        <f t="shared" si="995"/>
        <v>31.141945047619036</v>
      </c>
      <c r="P3546" s="28">
        <f t="shared" si="995"/>
        <v>181.08394114285716</v>
      </c>
      <c r="Q3546" s="28">
        <f t="shared" si="916"/>
        <v>9.2223439999999997</v>
      </c>
      <c r="R3546" s="28">
        <f t="shared" si="995"/>
        <v>16.509027666666668</v>
      </c>
      <c r="S3546" s="28"/>
      <c r="T3546" s="243">
        <f t="shared" si="953"/>
        <v>-24.119540416666666</v>
      </c>
      <c r="V3546" s="24">
        <f t="shared" si="974"/>
        <v>2152.8695157069592</v>
      </c>
      <c r="X3546" s="5">
        <f t="shared" si="981"/>
        <v>77.899999999999991</v>
      </c>
      <c r="Z3546" s="20">
        <f t="shared" si="975"/>
        <v>2230.7695157069593</v>
      </c>
      <c r="AA3546" s="59">
        <f t="shared" si="962"/>
        <v>43557</v>
      </c>
      <c r="AB3546" s="36">
        <f t="shared" si="990"/>
        <v>134.59170364285706</v>
      </c>
      <c r="AC3546" s="28">
        <f t="shared" si="990"/>
        <v>319.0726849285715</v>
      </c>
      <c r="AD3546" s="28">
        <f t="shared" si="990"/>
        <v>433.96870060714309</v>
      </c>
      <c r="AE3546" s="28">
        <f t="shared" si="990"/>
        <v>572.87413932142852</v>
      </c>
      <c r="AF3546" s="28">
        <f t="shared" si="990"/>
        <v>213.72022203571419</v>
      </c>
      <c r="AG3546" s="28">
        <f t="shared" si="990"/>
        <v>0</v>
      </c>
      <c r="AH3546" s="28">
        <f t="shared" si="990"/>
        <v>141.33172853571432</v>
      </c>
      <c r="AI3546" s="28">
        <f t="shared" si="990"/>
        <v>0</v>
      </c>
      <c r="AJ3546" s="28">
        <f t="shared" si="990"/>
        <v>1.2235988250000001</v>
      </c>
      <c r="AK3546" s="28">
        <f t="shared" si="990"/>
        <v>0</v>
      </c>
      <c r="AL3546" s="28">
        <f t="shared" si="968"/>
        <v>52.630078499999975</v>
      </c>
      <c r="AM3546" s="28">
        <f t="shared" si="968"/>
        <v>192.98530203571408</v>
      </c>
      <c r="AQ3546" s="24">
        <f t="shared" si="978"/>
        <v>2062.3981584321427</v>
      </c>
      <c r="AS3546" s="47">
        <f t="shared" si="940"/>
        <v>305.55</v>
      </c>
      <c r="AU3546" s="20">
        <f t="shared" si="976"/>
        <v>2367.9481584321429</v>
      </c>
      <c r="AW3546" s="20">
        <f t="shared" si="963"/>
        <v>-137.17864272518364</v>
      </c>
    </row>
    <row r="3547" spans="1:49" x14ac:dyDescent="0.25">
      <c r="A3547" t="str">
        <f>VLOOKUP($B3547,'Cushing Balance'!$C$2:$E$500,3,TRUE)</f>
        <v>12019</v>
      </c>
      <c r="B3547" s="2">
        <v>43558</v>
      </c>
      <c r="C3547" s="32"/>
      <c r="D3547" s="36">
        <f t="shared" si="923"/>
        <v>391.22794511111118</v>
      </c>
      <c r="E3547" s="28">
        <f t="shared" si="924"/>
        <v>145.03560794444454</v>
      </c>
      <c r="F3547" s="28">
        <f t="shared" si="925"/>
        <v>445.32513961111096</v>
      </c>
      <c r="G3547" s="28"/>
      <c r="H3547" s="28">
        <f t="shared" ref="H3547:R3547" si="996">AVERAGE(H3541:H3546)</f>
        <v>101.42290933333334</v>
      </c>
      <c r="I3547" s="28">
        <f t="shared" si="996"/>
        <v>24.825274190476179</v>
      </c>
      <c r="J3547" s="28">
        <f t="shared" si="996"/>
        <v>322.53056909523798</v>
      </c>
      <c r="K3547" s="28">
        <f t="shared" si="996"/>
        <v>129.53754890476191</v>
      </c>
      <c r="L3547" s="28">
        <f t="shared" si="996"/>
        <v>30.122654857142845</v>
      </c>
      <c r="M3547" s="28">
        <f t="shared" si="961"/>
        <v>239.83181480219767</v>
      </c>
      <c r="N3547" s="28">
        <f t="shared" si="996"/>
        <v>85.052794000000048</v>
      </c>
      <c r="O3547" s="28">
        <f t="shared" si="996"/>
        <v>31.141945047619036</v>
      </c>
      <c r="P3547" s="28">
        <f t="shared" si="996"/>
        <v>181.08394114285716</v>
      </c>
      <c r="Q3547" s="28">
        <f t="shared" si="916"/>
        <v>9.2223439999999997</v>
      </c>
      <c r="R3547" s="28">
        <f t="shared" si="996"/>
        <v>16.509027666666668</v>
      </c>
      <c r="S3547" s="28"/>
      <c r="T3547" s="243">
        <f t="shared" si="953"/>
        <v>-24.119540416666666</v>
      </c>
      <c r="V3547" s="24">
        <f t="shared" si="974"/>
        <v>2152.8695157069592</v>
      </c>
      <c r="X3547" s="5">
        <f t="shared" si="981"/>
        <v>77.899999999999991</v>
      </c>
      <c r="Z3547" s="20">
        <f t="shared" si="975"/>
        <v>2230.7695157069593</v>
      </c>
      <c r="AA3547" s="59">
        <f t="shared" si="962"/>
        <v>43558</v>
      </c>
      <c r="AB3547" s="36">
        <f t="shared" si="990"/>
        <v>134.59170364285706</v>
      </c>
      <c r="AC3547" s="28">
        <f t="shared" si="990"/>
        <v>319.0726849285715</v>
      </c>
      <c r="AD3547" s="28">
        <f t="shared" si="990"/>
        <v>433.96870060714309</v>
      </c>
      <c r="AE3547" s="28">
        <f t="shared" si="990"/>
        <v>572.87413932142852</v>
      </c>
      <c r="AF3547" s="28">
        <f t="shared" si="990"/>
        <v>213.72022203571419</v>
      </c>
      <c r="AG3547" s="28">
        <f t="shared" si="990"/>
        <v>0</v>
      </c>
      <c r="AH3547" s="28">
        <f t="shared" si="990"/>
        <v>141.33172853571432</v>
      </c>
      <c r="AI3547" s="28">
        <f t="shared" si="990"/>
        <v>0</v>
      </c>
      <c r="AJ3547" s="28">
        <f t="shared" si="990"/>
        <v>1.2235988250000001</v>
      </c>
      <c r="AK3547" s="28">
        <f t="shared" si="990"/>
        <v>0</v>
      </c>
      <c r="AL3547" s="28">
        <f t="shared" si="968"/>
        <v>52.630078499999975</v>
      </c>
      <c r="AM3547" s="28">
        <f t="shared" si="968"/>
        <v>192.98530203571408</v>
      </c>
      <c r="AQ3547" s="24">
        <f t="shared" si="978"/>
        <v>2062.3981584321427</v>
      </c>
      <c r="AS3547" s="47">
        <f t="shared" si="940"/>
        <v>305.55</v>
      </c>
      <c r="AU3547" s="20">
        <f t="shared" si="976"/>
        <v>2367.9481584321429</v>
      </c>
      <c r="AW3547" s="20">
        <f t="shared" si="963"/>
        <v>-137.17864272518364</v>
      </c>
    </row>
    <row r="3548" spans="1:49" x14ac:dyDescent="0.25">
      <c r="A3548" t="str">
        <f>VLOOKUP($B3548,'Cushing Balance'!$C$2:$E$500,3,TRUE)</f>
        <v>12019</v>
      </c>
      <c r="B3548" s="2">
        <v>43559</v>
      </c>
      <c r="C3548" s="32"/>
      <c r="D3548" s="36">
        <f t="shared" si="923"/>
        <v>391.22794511111118</v>
      </c>
      <c r="E3548" s="28">
        <f t="shared" si="924"/>
        <v>145.03560794444454</v>
      </c>
      <c r="F3548" s="28">
        <f t="shared" si="925"/>
        <v>445.32513961111096</v>
      </c>
      <c r="G3548" s="28"/>
      <c r="H3548" s="28">
        <f t="shared" ref="H3548:R3548" si="997">AVERAGE(H3542:H3547)</f>
        <v>101.42290933333334</v>
      </c>
      <c r="I3548" s="28">
        <f t="shared" si="997"/>
        <v>24.825274190476179</v>
      </c>
      <c r="J3548" s="28">
        <f t="shared" si="997"/>
        <v>322.53056909523798</v>
      </c>
      <c r="K3548" s="28">
        <f t="shared" si="997"/>
        <v>129.53754890476191</v>
      </c>
      <c r="L3548" s="28">
        <f t="shared" si="997"/>
        <v>30.122654857142845</v>
      </c>
      <c r="M3548" s="28">
        <f t="shared" si="961"/>
        <v>239.83181480219767</v>
      </c>
      <c r="N3548" s="28">
        <f t="shared" si="997"/>
        <v>85.052794000000048</v>
      </c>
      <c r="O3548" s="28">
        <f t="shared" si="997"/>
        <v>31.141945047619036</v>
      </c>
      <c r="P3548" s="28">
        <f t="shared" si="997"/>
        <v>181.08394114285716</v>
      </c>
      <c r="Q3548" s="28">
        <f t="shared" si="916"/>
        <v>9.2223439999999997</v>
      </c>
      <c r="R3548" s="28">
        <f t="shared" si="997"/>
        <v>16.509027666666668</v>
      </c>
      <c r="S3548" s="28"/>
      <c r="T3548" s="243">
        <f t="shared" si="953"/>
        <v>-24.119540416666666</v>
      </c>
      <c r="V3548" s="24">
        <f t="shared" si="974"/>
        <v>2152.8695157069592</v>
      </c>
      <c r="X3548" s="5">
        <f t="shared" si="981"/>
        <v>77.899999999999991</v>
      </c>
      <c r="Z3548" s="20">
        <f t="shared" si="975"/>
        <v>2230.7695157069593</v>
      </c>
      <c r="AA3548" s="59">
        <f t="shared" si="962"/>
        <v>43559</v>
      </c>
      <c r="AB3548" s="36">
        <f t="shared" si="990"/>
        <v>134.59170364285706</v>
      </c>
      <c r="AC3548" s="28">
        <f t="shared" si="990"/>
        <v>319.0726849285715</v>
      </c>
      <c r="AD3548" s="28">
        <f t="shared" si="990"/>
        <v>433.96870060714309</v>
      </c>
      <c r="AE3548" s="28">
        <f t="shared" si="990"/>
        <v>572.87413932142852</v>
      </c>
      <c r="AF3548" s="28">
        <f t="shared" si="990"/>
        <v>213.72022203571419</v>
      </c>
      <c r="AG3548" s="28">
        <f t="shared" si="990"/>
        <v>0</v>
      </c>
      <c r="AH3548" s="28">
        <f t="shared" si="990"/>
        <v>141.33172853571432</v>
      </c>
      <c r="AI3548" s="28">
        <f t="shared" si="990"/>
        <v>0</v>
      </c>
      <c r="AJ3548" s="28">
        <f t="shared" si="990"/>
        <v>1.2235988250000001</v>
      </c>
      <c r="AK3548" s="28">
        <f t="shared" si="990"/>
        <v>0</v>
      </c>
      <c r="AL3548" s="28">
        <f t="shared" si="968"/>
        <v>52.630078499999975</v>
      </c>
      <c r="AM3548" s="28">
        <f t="shared" si="968"/>
        <v>192.98530203571408</v>
      </c>
      <c r="AQ3548" s="24">
        <f t="shared" si="978"/>
        <v>2062.3981584321427</v>
      </c>
      <c r="AS3548" s="47">
        <f t="shared" si="940"/>
        <v>305.55</v>
      </c>
      <c r="AU3548" s="20">
        <f t="shared" si="976"/>
        <v>2367.9481584321429</v>
      </c>
      <c r="AW3548" s="20">
        <f t="shared" si="963"/>
        <v>-137.17864272518364</v>
      </c>
    </row>
    <row r="3549" spans="1:49" x14ac:dyDescent="0.25">
      <c r="A3549" t="str">
        <f>VLOOKUP($B3549,'Cushing Balance'!$C$2:$E$500,3,TRUE)</f>
        <v>12019</v>
      </c>
      <c r="B3549" s="2">
        <v>43560</v>
      </c>
      <c r="C3549" s="32"/>
      <c r="D3549" s="36">
        <f t="shared" si="923"/>
        <v>391.22794511111118</v>
      </c>
      <c r="E3549" s="28">
        <f t="shared" si="924"/>
        <v>145.03560794444454</v>
      </c>
      <c r="F3549" s="28">
        <f t="shared" si="925"/>
        <v>445.32513961111096</v>
      </c>
      <c r="G3549" s="28"/>
      <c r="H3549" s="28">
        <f t="shared" ref="H3549:R3549" si="998">AVERAGE(H3543:H3548)</f>
        <v>101.42290933333334</v>
      </c>
      <c r="I3549" s="28">
        <f t="shared" si="998"/>
        <v>24.825274190476179</v>
      </c>
      <c r="J3549" s="28">
        <f t="shared" si="998"/>
        <v>322.53056909523798</v>
      </c>
      <c r="K3549" s="28">
        <f t="shared" si="998"/>
        <v>129.53754890476191</v>
      </c>
      <c r="L3549" s="28">
        <f t="shared" si="998"/>
        <v>30.122654857142845</v>
      </c>
      <c r="M3549" s="28">
        <f t="shared" si="961"/>
        <v>239.83181480219767</v>
      </c>
      <c r="N3549" s="28">
        <f t="shared" si="998"/>
        <v>85.052794000000048</v>
      </c>
      <c r="O3549" s="28">
        <f t="shared" si="998"/>
        <v>31.141945047619036</v>
      </c>
      <c r="P3549" s="28">
        <f t="shared" si="998"/>
        <v>181.08394114285716</v>
      </c>
      <c r="Q3549" s="28">
        <f t="shared" ref="Q3549:Q3612" si="999">AVERAGE(Q3543:Q3548)</f>
        <v>9.2223439999999997</v>
      </c>
      <c r="R3549" s="28">
        <f t="shared" si="998"/>
        <v>16.509027666666668</v>
      </c>
      <c r="S3549" s="28"/>
      <c r="T3549" s="243">
        <f t="shared" si="953"/>
        <v>-24.119540416666666</v>
      </c>
      <c r="V3549" s="24">
        <f t="shared" si="974"/>
        <v>2152.8695157069592</v>
      </c>
      <c r="X3549" s="5">
        <f t="shared" si="981"/>
        <v>77.899999999999991</v>
      </c>
      <c r="Z3549" s="20">
        <f t="shared" si="975"/>
        <v>2230.7695157069593</v>
      </c>
      <c r="AA3549" s="59">
        <f t="shared" si="962"/>
        <v>43560</v>
      </c>
      <c r="AB3549" s="36">
        <f t="shared" si="990"/>
        <v>134.59170364285706</v>
      </c>
      <c r="AC3549" s="28">
        <f t="shared" si="990"/>
        <v>319.0726849285715</v>
      </c>
      <c r="AD3549" s="28">
        <f t="shared" si="990"/>
        <v>433.96870060714309</v>
      </c>
      <c r="AE3549" s="28">
        <f t="shared" si="990"/>
        <v>572.87413932142852</v>
      </c>
      <c r="AF3549" s="28">
        <f t="shared" si="990"/>
        <v>213.72022203571419</v>
      </c>
      <c r="AG3549" s="28">
        <f t="shared" si="990"/>
        <v>0</v>
      </c>
      <c r="AH3549" s="28">
        <f t="shared" si="990"/>
        <v>141.33172853571432</v>
      </c>
      <c r="AI3549" s="28">
        <f t="shared" si="990"/>
        <v>0</v>
      </c>
      <c r="AJ3549" s="28">
        <f t="shared" si="990"/>
        <v>1.2235988250000001</v>
      </c>
      <c r="AK3549" s="28">
        <f t="shared" si="990"/>
        <v>0</v>
      </c>
      <c r="AL3549" s="28">
        <f t="shared" si="968"/>
        <v>52.630078499999975</v>
      </c>
      <c r="AM3549" s="28">
        <f t="shared" si="968"/>
        <v>192.98530203571408</v>
      </c>
      <c r="AQ3549" s="24">
        <f t="shared" si="978"/>
        <v>2062.3981584321427</v>
      </c>
      <c r="AS3549" s="47">
        <f t="shared" si="940"/>
        <v>305.55</v>
      </c>
      <c r="AU3549" s="20">
        <f t="shared" si="976"/>
        <v>2367.9481584321429</v>
      </c>
      <c r="AW3549" s="20">
        <f t="shared" si="963"/>
        <v>-137.17864272518364</v>
      </c>
    </row>
    <row r="3550" spans="1:49" x14ac:dyDescent="0.25">
      <c r="A3550" t="str">
        <f>VLOOKUP($B3550,'Cushing Balance'!$C$2:$E$500,3,TRUE)</f>
        <v>12019</v>
      </c>
      <c r="B3550" s="2">
        <v>43561</v>
      </c>
      <c r="C3550" s="32"/>
      <c r="D3550" s="36">
        <f t="shared" si="923"/>
        <v>391.22794511111118</v>
      </c>
      <c r="E3550" s="28">
        <f t="shared" si="924"/>
        <v>145.03560794444454</v>
      </c>
      <c r="F3550" s="28">
        <f t="shared" si="925"/>
        <v>445.32513961111096</v>
      </c>
      <c r="G3550" s="28"/>
      <c r="H3550" s="28">
        <f t="shared" ref="H3550:R3550" si="1000">AVERAGE(H3544:H3549)</f>
        <v>101.42290933333334</v>
      </c>
      <c r="I3550" s="28">
        <f t="shared" si="1000"/>
        <v>24.825274190476179</v>
      </c>
      <c r="J3550" s="28">
        <f t="shared" si="1000"/>
        <v>322.53056909523798</v>
      </c>
      <c r="K3550" s="28">
        <f t="shared" si="1000"/>
        <v>129.53754890476191</v>
      </c>
      <c r="L3550" s="28">
        <f t="shared" si="1000"/>
        <v>30.122654857142845</v>
      </c>
      <c r="M3550" s="28">
        <f t="shared" si="961"/>
        <v>239.83181480219767</v>
      </c>
      <c r="N3550" s="28">
        <f t="shared" si="1000"/>
        <v>85.052794000000048</v>
      </c>
      <c r="O3550" s="28">
        <f t="shared" si="1000"/>
        <v>31.141945047619036</v>
      </c>
      <c r="P3550" s="28">
        <f t="shared" si="1000"/>
        <v>181.08394114285716</v>
      </c>
      <c r="Q3550" s="28">
        <f t="shared" si="999"/>
        <v>9.2223439999999997</v>
      </c>
      <c r="R3550" s="28">
        <f t="shared" si="1000"/>
        <v>16.509027666666668</v>
      </c>
      <c r="S3550" s="28"/>
      <c r="T3550" s="243">
        <f t="shared" si="953"/>
        <v>-24.119540416666666</v>
      </c>
      <c r="V3550" s="24">
        <f t="shared" si="974"/>
        <v>2152.8695157069592</v>
      </c>
      <c r="X3550" s="5">
        <f t="shared" si="981"/>
        <v>77.899999999999991</v>
      </c>
      <c r="Z3550" s="20">
        <f t="shared" si="975"/>
        <v>2230.7695157069593</v>
      </c>
      <c r="AA3550" s="59">
        <f t="shared" si="962"/>
        <v>43561</v>
      </c>
      <c r="AB3550" s="36">
        <f t="shared" si="990"/>
        <v>134.59170364285706</v>
      </c>
      <c r="AC3550" s="28">
        <f t="shared" si="990"/>
        <v>319.0726849285715</v>
      </c>
      <c r="AD3550" s="28">
        <f t="shared" si="990"/>
        <v>433.96870060714309</v>
      </c>
      <c r="AE3550" s="28">
        <f t="shared" si="990"/>
        <v>572.87413932142852</v>
      </c>
      <c r="AF3550" s="28">
        <f t="shared" si="990"/>
        <v>213.72022203571419</v>
      </c>
      <c r="AG3550" s="28">
        <f t="shared" si="990"/>
        <v>0</v>
      </c>
      <c r="AH3550" s="28">
        <f t="shared" si="990"/>
        <v>141.33172853571432</v>
      </c>
      <c r="AI3550" s="28">
        <f t="shared" si="990"/>
        <v>0</v>
      </c>
      <c r="AJ3550" s="28">
        <f t="shared" si="990"/>
        <v>1.2235988250000001</v>
      </c>
      <c r="AK3550" s="28">
        <f t="shared" si="990"/>
        <v>0</v>
      </c>
      <c r="AL3550" s="28">
        <f t="shared" si="968"/>
        <v>52.630078499999975</v>
      </c>
      <c r="AM3550" s="28">
        <f t="shared" si="968"/>
        <v>192.98530203571408</v>
      </c>
      <c r="AQ3550" s="24">
        <f t="shared" si="978"/>
        <v>2062.3981584321427</v>
      </c>
      <c r="AS3550" s="47">
        <f t="shared" si="940"/>
        <v>305.55</v>
      </c>
      <c r="AU3550" s="20">
        <f t="shared" si="976"/>
        <v>2367.9481584321429</v>
      </c>
      <c r="AW3550" s="20">
        <f t="shared" si="963"/>
        <v>-137.17864272518364</v>
      </c>
    </row>
    <row r="3551" spans="1:49" x14ac:dyDescent="0.25">
      <c r="A3551" t="str">
        <f>VLOOKUP($B3551,'Cushing Balance'!$C$2:$E$500,3,TRUE)</f>
        <v>12019</v>
      </c>
      <c r="B3551" s="2">
        <v>43562</v>
      </c>
      <c r="C3551" s="32"/>
      <c r="D3551" s="36">
        <f t="shared" si="923"/>
        <v>391.22794511111118</v>
      </c>
      <c r="E3551" s="28">
        <f t="shared" si="924"/>
        <v>145.03560794444454</v>
      </c>
      <c r="F3551" s="28">
        <f t="shared" si="925"/>
        <v>445.32513961111096</v>
      </c>
      <c r="G3551" s="28"/>
      <c r="H3551" s="28">
        <f t="shared" ref="H3551:R3551" si="1001">AVERAGE(H3545:H3550)</f>
        <v>101.42290933333334</v>
      </c>
      <c r="I3551" s="28">
        <f t="shared" si="1001"/>
        <v>24.825274190476179</v>
      </c>
      <c r="J3551" s="28">
        <f t="shared" si="1001"/>
        <v>322.53056909523798</v>
      </c>
      <c r="K3551" s="28">
        <f t="shared" si="1001"/>
        <v>129.53754890476191</v>
      </c>
      <c r="L3551" s="28">
        <f t="shared" si="1001"/>
        <v>30.122654857142845</v>
      </c>
      <c r="M3551" s="28">
        <f t="shared" si="961"/>
        <v>239.83181480219767</v>
      </c>
      <c r="N3551" s="28">
        <f t="shared" si="1001"/>
        <v>85.052794000000048</v>
      </c>
      <c r="O3551" s="28">
        <f t="shared" si="1001"/>
        <v>31.141945047619036</v>
      </c>
      <c r="P3551" s="28">
        <f t="shared" si="1001"/>
        <v>181.08394114285716</v>
      </c>
      <c r="Q3551" s="28">
        <f t="shared" si="999"/>
        <v>9.2223439999999997</v>
      </c>
      <c r="R3551" s="28">
        <f t="shared" si="1001"/>
        <v>16.509027666666668</v>
      </c>
      <c r="S3551" s="28"/>
      <c r="T3551" s="243">
        <f t="shared" si="953"/>
        <v>-24.119540416666666</v>
      </c>
      <c r="V3551" s="24">
        <f t="shared" si="974"/>
        <v>2152.8695157069592</v>
      </c>
      <c r="X3551" s="5">
        <f t="shared" si="981"/>
        <v>77.899999999999991</v>
      </c>
      <c r="Z3551" s="20">
        <f t="shared" si="975"/>
        <v>2230.7695157069593</v>
      </c>
      <c r="AA3551" s="59">
        <f t="shared" si="962"/>
        <v>43562</v>
      </c>
      <c r="AB3551" s="36">
        <f t="shared" si="990"/>
        <v>134.59170364285706</v>
      </c>
      <c r="AC3551" s="28">
        <f t="shared" si="990"/>
        <v>319.0726849285715</v>
      </c>
      <c r="AD3551" s="28">
        <f t="shared" si="990"/>
        <v>433.96870060714309</v>
      </c>
      <c r="AE3551" s="28">
        <f t="shared" si="990"/>
        <v>572.87413932142852</v>
      </c>
      <c r="AF3551" s="28">
        <f t="shared" si="990"/>
        <v>213.72022203571419</v>
      </c>
      <c r="AG3551" s="28">
        <f t="shared" si="990"/>
        <v>0</v>
      </c>
      <c r="AH3551" s="28">
        <f t="shared" si="990"/>
        <v>141.33172853571432</v>
      </c>
      <c r="AI3551" s="28">
        <f t="shared" si="990"/>
        <v>0</v>
      </c>
      <c r="AJ3551" s="28">
        <f t="shared" si="990"/>
        <v>1.2235988250000001</v>
      </c>
      <c r="AK3551" s="28">
        <f t="shared" si="990"/>
        <v>0</v>
      </c>
      <c r="AL3551" s="28">
        <f t="shared" si="968"/>
        <v>52.630078499999975</v>
      </c>
      <c r="AM3551" s="28">
        <f t="shared" si="968"/>
        <v>192.98530203571408</v>
      </c>
      <c r="AQ3551" s="24">
        <f t="shared" si="978"/>
        <v>2062.3981584321427</v>
      </c>
      <c r="AS3551" s="47">
        <f t="shared" si="940"/>
        <v>305.55</v>
      </c>
      <c r="AU3551" s="20">
        <f t="shared" si="976"/>
        <v>2367.9481584321429</v>
      </c>
      <c r="AW3551" s="20">
        <f t="shared" si="963"/>
        <v>-137.17864272518364</v>
      </c>
    </row>
    <row r="3552" spans="1:49" x14ac:dyDescent="0.25">
      <c r="A3552" t="str">
        <f>VLOOKUP($B3552,'Cushing Balance'!$C$2:$E$500,3,TRUE)</f>
        <v>12019</v>
      </c>
      <c r="B3552" s="2">
        <v>43563</v>
      </c>
      <c r="C3552" s="32"/>
      <c r="D3552" s="36">
        <f t="shared" si="923"/>
        <v>391.22794511111118</v>
      </c>
      <c r="E3552" s="28">
        <f t="shared" si="924"/>
        <v>145.03560794444454</v>
      </c>
      <c r="F3552" s="28">
        <f t="shared" si="925"/>
        <v>445.32513961111096</v>
      </c>
      <c r="G3552" s="28"/>
      <c r="H3552" s="28">
        <f t="shared" ref="H3552:R3552" si="1002">AVERAGE(H3546:H3551)</f>
        <v>101.42290933333334</v>
      </c>
      <c r="I3552" s="28">
        <f t="shared" si="1002"/>
        <v>24.825274190476179</v>
      </c>
      <c r="J3552" s="28">
        <f t="shared" si="1002"/>
        <v>322.53056909523798</v>
      </c>
      <c r="K3552" s="28">
        <f t="shared" si="1002"/>
        <v>129.53754890476191</v>
      </c>
      <c r="L3552" s="28">
        <f t="shared" si="1002"/>
        <v>30.122654857142845</v>
      </c>
      <c r="M3552" s="28">
        <f t="shared" si="961"/>
        <v>239.83181480219767</v>
      </c>
      <c r="N3552" s="28">
        <f t="shared" si="1002"/>
        <v>85.052794000000048</v>
      </c>
      <c r="O3552" s="28">
        <f t="shared" si="1002"/>
        <v>31.141945047619036</v>
      </c>
      <c r="P3552" s="28">
        <f t="shared" si="1002"/>
        <v>181.08394114285716</v>
      </c>
      <c r="Q3552" s="28">
        <f t="shared" si="999"/>
        <v>9.2223439999999997</v>
      </c>
      <c r="R3552" s="28">
        <f t="shared" si="1002"/>
        <v>16.509027666666668</v>
      </c>
      <c r="S3552" s="28"/>
      <c r="T3552" s="243">
        <f t="shared" si="953"/>
        <v>-24.119540416666666</v>
      </c>
      <c r="V3552" s="24">
        <f t="shared" si="974"/>
        <v>2152.8695157069592</v>
      </c>
      <c r="X3552" s="5">
        <f t="shared" si="981"/>
        <v>77.899999999999991</v>
      </c>
      <c r="Z3552" s="20">
        <f t="shared" si="975"/>
        <v>2230.7695157069593</v>
      </c>
      <c r="AA3552" s="59">
        <f t="shared" si="962"/>
        <v>43563</v>
      </c>
      <c r="AB3552" s="36">
        <f t="shared" si="990"/>
        <v>134.59170364285706</v>
      </c>
      <c r="AC3552" s="28">
        <f t="shared" si="990"/>
        <v>319.0726849285715</v>
      </c>
      <c r="AD3552" s="28">
        <f t="shared" si="990"/>
        <v>433.96870060714309</v>
      </c>
      <c r="AE3552" s="28">
        <f t="shared" si="990"/>
        <v>572.87413932142852</v>
      </c>
      <c r="AF3552" s="28">
        <f t="shared" si="990"/>
        <v>213.72022203571419</v>
      </c>
      <c r="AG3552" s="28">
        <f t="shared" si="990"/>
        <v>0</v>
      </c>
      <c r="AH3552" s="28">
        <f t="shared" si="990"/>
        <v>141.33172853571432</v>
      </c>
      <c r="AI3552" s="28">
        <f t="shared" si="990"/>
        <v>0</v>
      </c>
      <c r="AJ3552" s="28">
        <f t="shared" si="990"/>
        <v>1.2235988250000001</v>
      </c>
      <c r="AK3552" s="28">
        <f t="shared" si="990"/>
        <v>0</v>
      </c>
      <c r="AL3552" s="28">
        <f t="shared" si="968"/>
        <v>52.630078499999975</v>
      </c>
      <c r="AM3552" s="28">
        <f t="shared" si="968"/>
        <v>192.98530203571408</v>
      </c>
      <c r="AQ3552" s="24">
        <f t="shared" si="978"/>
        <v>2062.3981584321427</v>
      </c>
      <c r="AS3552" s="47">
        <f t="shared" si="940"/>
        <v>305.55</v>
      </c>
      <c r="AU3552" s="20">
        <f t="shared" si="976"/>
        <v>2367.9481584321429</v>
      </c>
      <c r="AW3552" s="20">
        <f t="shared" si="963"/>
        <v>-137.17864272518364</v>
      </c>
    </row>
    <row r="3553" spans="1:49" x14ac:dyDescent="0.25">
      <c r="A3553" t="str">
        <f>VLOOKUP($B3553,'Cushing Balance'!$C$2:$E$500,3,TRUE)</f>
        <v>12019</v>
      </c>
      <c r="B3553" s="2">
        <v>43564</v>
      </c>
      <c r="C3553" s="32"/>
      <c r="D3553" s="36">
        <f t="shared" si="923"/>
        <v>391.22794511111118</v>
      </c>
      <c r="E3553" s="28">
        <f t="shared" si="924"/>
        <v>145.03560794444454</v>
      </c>
      <c r="F3553" s="28">
        <f t="shared" si="925"/>
        <v>445.32513961111096</v>
      </c>
      <c r="G3553" s="28"/>
      <c r="H3553" s="28">
        <f t="shared" ref="H3553:R3553" si="1003">AVERAGE(H3547:H3552)</f>
        <v>101.42290933333334</v>
      </c>
      <c r="I3553" s="28">
        <f t="shared" si="1003"/>
        <v>24.825274190476179</v>
      </c>
      <c r="J3553" s="28">
        <f t="shared" si="1003"/>
        <v>322.53056909523798</v>
      </c>
      <c r="K3553" s="28">
        <f t="shared" si="1003"/>
        <v>129.53754890476191</v>
      </c>
      <c r="L3553" s="28">
        <f t="shared" si="1003"/>
        <v>30.122654857142845</v>
      </c>
      <c r="M3553" s="28">
        <f t="shared" si="961"/>
        <v>239.83181480219767</v>
      </c>
      <c r="N3553" s="28">
        <f t="shared" si="1003"/>
        <v>85.052794000000048</v>
      </c>
      <c r="O3553" s="28">
        <f t="shared" si="1003"/>
        <v>31.141945047619036</v>
      </c>
      <c r="P3553" s="28">
        <f t="shared" si="1003"/>
        <v>181.08394114285716</v>
      </c>
      <c r="Q3553" s="28">
        <f t="shared" si="999"/>
        <v>9.2223439999999997</v>
      </c>
      <c r="R3553" s="28">
        <f t="shared" si="1003"/>
        <v>16.509027666666668</v>
      </c>
      <c r="S3553" s="28"/>
      <c r="T3553" s="243">
        <f t="shared" si="953"/>
        <v>-24.119540416666666</v>
      </c>
      <c r="V3553" s="24">
        <f t="shared" si="974"/>
        <v>2152.8695157069592</v>
      </c>
      <c r="X3553" s="5">
        <f t="shared" si="981"/>
        <v>77.899999999999991</v>
      </c>
      <c r="Z3553" s="20">
        <f t="shared" si="975"/>
        <v>2230.7695157069593</v>
      </c>
      <c r="AA3553" s="59">
        <f t="shared" si="962"/>
        <v>43564</v>
      </c>
      <c r="AB3553" s="36">
        <f t="shared" si="990"/>
        <v>134.59170364285706</v>
      </c>
      <c r="AC3553" s="28">
        <f t="shared" si="990"/>
        <v>319.0726849285715</v>
      </c>
      <c r="AD3553" s="28">
        <f t="shared" si="990"/>
        <v>433.96870060714309</v>
      </c>
      <c r="AE3553" s="28">
        <f t="shared" si="990"/>
        <v>572.87413932142852</v>
      </c>
      <c r="AF3553" s="28">
        <f t="shared" si="990"/>
        <v>213.72022203571419</v>
      </c>
      <c r="AG3553" s="28">
        <f t="shared" si="990"/>
        <v>0</v>
      </c>
      <c r="AH3553" s="28">
        <f t="shared" si="990"/>
        <v>141.33172853571432</v>
      </c>
      <c r="AI3553" s="28">
        <f t="shared" si="990"/>
        <v>0</v>
      </c>
      <c r="AJ3553" s="28">
        <f t="shared" si="990"/>
        <v>1.2235988250000001</v>
      </c>
      <c r="AK3553" s="28">
        <f t="shared" si="990"/>
        <v>0</v>
      </c>
      <c r="AL3553" s="28">
        <f t="shared" si="968"/>
        <v>52.630078499999975</v>
      </c>
      <c r="AM3553" s="28">
        <f t="shared" si="968"/>
        <v>192.98530203571408</v>
      </c>
      <c r="AQ3553" s="24">
        <f t="shared" si="978"/>
        <v>2062.3981584321427</v>
      </c>
      <c r="AS3553" s="47">
        <f t="shared" si="940"/>
        <v>305.55</v>
      </c>
      <c r="AU3553" s="20">
        <f t="shared" si="976"/>
        <v>2367.9481584321429</v>
      </c>
      <c r="AW3553" s="20">
        <f t="shared" si="963"/>
        <v>-137.17864272518364</v>
      </c>
    </row>
    <row r="3554" spans="1:49" x14ac:dyDescent="0.25">
      <c r="A3554" t="str">
        <f>VLOOKUP($B3554,'Cushing Balance'!$C$2:$E$500,3,TRUE)</f>
        <v>12019</v>
      </c>
      <c r="B3554" s="2">
        <v>43565</v>
      </c>
      <c r="C3554" s="32"/>
      <c r="D3554" s="36">
        <f t="shared" si="923"/>
        <v>391.22794511111118</v>
      </c>
      <c r="E3554" s="28">
        <f t="shared" si="924"/>
        <v>145.03560794444454</v>
      </c>
      <c r="F3554" s="28">
        <f t="shared" si="925"/>
        <v>445.32513961111096</v>
      </c>
      <c r="G3554" s="28"/>
      <c r="H3554" s="28">
        <f t="shared" ref="H3554:R3554" si="1004">AVERAGE(H3548:H3553)</f>
        <v>101.42290933333334</v>
      </c>
      <c r="I3554" s="28">
        <f t="shared" si="1004"/>
        <v>24.825274190476179</v>
      </c>
      <c r="J3554" s="28">
        <f t="shared" si="1004"/>
        <v>322.53056909523798</v>
      </c>
      <c r="K3554" s="28">
        <f t="shared" si="1004"/>
        <v>129.53754890476191</v>
      </c>
      <c r="L3554" s="28">
        <f t="shared" si="1004"/>
        <v>30.122654857142845</v>
      </c>
      <c r="M3554" s="28">
        <f t="shared" si="961"/>
        <v>239.83181480219767</v>
      </c>
      <c r="N3554" s="28">
        <f t="shared" si="1004"/>
        <v>85.052794000000048</v>
      </c>
      <c r="O3554" s="28">
        <f t="shared" si="1004"/>
        <v>31.141945047619036</v>
      </c>
      <c r="P3554" s="28">
        <f t="shared" si="1004"/>
        <v>181.08394114285716</v>
      </c>
      <c r="Q3554" s="28">
        <f t="shared" si="999"/>
        <v>9.2223439999999997</v>
      </c>
      <c r="R3554" s="28">
        <f t="shared" si="1004"/>
        <v>16.509027666666668</v>
      </c>
      <c r="S3554" s="28"/>
      <c r="T3554" s="243">
        <f t="shared" si="953"/>
        <v>-24.119540416666666</v>
      </c>
      <c r="V3554" s="24">
        <f t="shared" si="974"/>
        <v>2152.8695157069592</v>
      </c>
      <c r="X3554" s="5">
        <f t="shared" si="981"/>
        <v>77.899999999999991</v>
      </c>
      <c r="Z3554" s="20">
        <f t="shared" si="975"/>
        <v>2230.7695157069593</v>
      </c>
      <c r="AA3554" s="59">
        <f t="shared" si="962"/>
        <v>43565</v>
      </c>
      <c r="AB3554" s="36">
        <f t="shared" si="990"/>
        <v>134.59170364285706</v>
      </c>
      <c r="AC3554" s="28">
        <f t="shared" si="990"/>
        <v>319.0726849285715</v>
      </c>
      <c r="AD3554" s="28">
        <f t="shared" si="990"/>
        <v>433.96870060714309</v>
      </c>
      <c r="AE3554" s="28">
        <f t="shared" si="990"/>
        <v>572.87413932142852</v>
      </c>
      <c r="AF3554" s="28">
        <f t="shared" si="990"/>
        <v>213.72022203571419</v>
      </c>
      <c r="AG3554" s="28">
        <f t="shared" si="990"/>
        <v>0</v>
      </c>
      <c r="AH3554" s="28">
        <f t="shared" si="990"/>
        <v>141.33172853571432</v>
      </c>
      <c r="AI3554" s="28">
        <f t="shared" si="990"/>
        <v>0</v>
      </c>
      <c r="AJ3554" s="28">
        <f t="shared" si="990"/>
        <v>1.2235988250000001</v>
      </c>
      <c r="AK3554" s="28">
        <f t="shared" si="990"/>
        <v>0</v>
      </c>
      <c r="AL3554" s="28">
        <f t="shared" si="968"/>
        <v>52.630078499999975</v>
      </c>
      <c r="AM3554" s="28">
        <f t="shared" si="968"/>
        <v>192.98530203571408</v>
      </c>
      <c r="AQ3554" s="24">
        <f t="shared" si="978"/>
        <v>2062.3981584321427</v>
      </c>
      <c r="AS3554" s="47">
        <f t="shared" si="940"/>
        <v>305.55</v>
      </c>
      <c r="AU3554" s="20">
        <f t="shared" si="976"/>
        <v>2367.9481584321429</v>
      </c>
      <c r="AW3554" s="20">
        <f t="shared" si="963"/>
        <v>-137.17864272518364</v>
      </c>
    </row>
    <row r="3555" spans="1:49" x14ac:dyDescent="0.25">
      <c r="A3555" t="str">
        <f>VLOOKUP($B3555,'Cushing Balance'!$C$2:$E$500,3,TRUE)</f>
        <v>12019</v>
      </c>
      <c r="B3555" s="2">
        <v>43566</v>
      </c>
      <c r="C3555" s="32"/>
      <c r="D3555" s="36">
        <f t="shared" si="923"/>
        <v>391.22794511111118</v>
      </c>
      <c r="E3555" s="28">
        <f t="shared" si="924"/>
        <v>145.03560794444454</v>
      </c>
      <c r="F3555" s="28">
        <f t="shared" si="925"/>
        <v>445.32513961111096</v>
      </c>
      <c r="G3555" s="28"/>
      <c r="H3555" s="28">
        <f t="shared" ref="H3555:R3555" si="1005">AVERAGE(H3549:H3554)</f>
        <v>101.42290933333334</v>
      </c>
      <c r="I3555" s="28">
        <f t="shared" si="1005"/>
        <v>24.825274190476179</v>
      </c>
      <c r="J3555" s="28">
        <f t="shared" si="1005"/>
        <v>322.53056909523798</v>
      </c>
      <c r="K3555" s="28">
        <f t="shared" si="1005"/>
        <v>129.53754890476191</v>
      </c>
      <c r="L3555" s="28">
        <f t="shared" si="1005"/>
        <v>30.122654857142845</v>
      </c>
      <c r="M3555" s="28">
        <f t="shared" si="961"/>
        <v>239.83181480219767</v>
      </c>
      <c r="N3555" s="28">
        <f t="shared" si="1005"/>
        <v>85.052794000000048</v>
      </c>
      <c r="O3555" s="28">
        <f t="shared" si="1005"/>
        <v>31.141945047619036</v>
      </c>
      <c r="P3555" s="28">
        <f t="shared" si="1005"/>
        <v>181.08394114285716</v>
      </c>
      <c r="Q3555" s="28">
        <f t="shared" si="999"/>
        <v>9.2223439999999997</v>
      </c>
      <c r="R3555" s="28">
        <f t="shared" si="1005"/>
        <v>16.509027666666668</v>
      </c>
      <c r="S3555" s="28"/>
      <c r="T3555" s="243">
        <f t="shared" si="953"/>
        <v>-24.119540416666666</v>
      </c>
      <c r="V3555" s="24">
        <f t="shared" si="974"/>
        <v>2152.8695157069592</v>
      </c>
      <c r="X3555" s="5">
        <f t="shared" si="981"/>
        <v>77.899999999999991</v>
      </c>
      <c r="Z3555" s="20">
        <f t="shared" si="975"/>
        <v>2230.7695157069593</v>
      </c>
      <c r="AA3555" s="59">
        <f t="shared" si="962"/>
        <v>43566</v>
      </c>
      <c r="AB3555" s="36">
        <f t="shared" si="990"/>
        <v>134.59170364285706</v>
      </c>
      <c r="AC3555" s="28">
        <f t="shared" si="990"/>
        <v>319.0726849285715</v>
      </c>
      <c r="AD3555" s="28">
        <f t="shared" si="990"/>
        <v>433.96870060714309</v>
      </c>
      <c r="AE3555" s="28">
        <f t="shared" si="990"/>
        <v>572.87413932142852</v>
      </c>
      <c r="AF3555" s="28">
        <f t="shared" si="990"/>
        <v>213.72022203571419</v>
      </c>
      <c r="AG3555" s="28">
        <f t="shared" si="990"/>
        <v>0</v>
      </c>
      <c r="AH3555" s="28">
        <f t="shared" si="990"/>
        <v>141.33172853571432</v>
      </c>
      <c r="AI3555" s="28">
        <f t="shared" si="990"/>
        <v>0</v>
      </c>
      <c r="AJ3555" s="28">
        <f t="shared" si="990"/>
        <v>1.2235988250000001</v>
      </c>
      <c r="AK3555" s="28">
        <f t="shared" si="990"/>
        <v>0</v>
      </c>
      <c r="AL3555" s="28">
        <f t="shared" si="968"/>
        <v>52.630078499999975</v>
      </c>
      <c r="AM3555" s="28">
        <f t="shared" si="968"/>
        <v>192.98530203571408</v>
      </c>
      <c r="AQ3555" s="24">
        <f t="shared" si="978"/>
        <v>2062.3981584321427</v>
      </c>
      <c r="AS3555" s="47">
        <f t="shared" si="940"/>
        <v>305.55</v>
      </c>
      <c r="AU3555" s="20">
        <f t="shared" si="976"/>
        <v>2367.9481584321429</v>
      </c>
      <c r="AW3555" s="20">
        <f t="shared" si="963"/>
        <v>-137.17864272518364</v>
      </c>
    </row>
    <row r="3556" spans="1:49" x14ac:dyDescent="0.25">
      <c r="A3556" t="str">
        <f>VLOOKUP($B3556,'Cushing Balance'!$C$2:$E$500,3,TRUE)</f>
        <v>12019</v>
      </c>
      <c r="B3556" s="2">
        <v>43567</v>
      </c>
      <c r="C3556" s="32"/>
      <c r="D3556" s="36">
        <f t="shared" ref="D3556:D3619" si="1006">AVERAGE(D3548:D3555)</f>
        <v>391.22794511111118</v>
      </c>
      <c r="E3556" s="28">
        <f t="shared" ref="E3556:E3619" si="1007">AVERAGE(E3548:E3555)</f>
        <v>145.03560794444454</v>
      </c>
      <c r="F3556" s="28">
        <f t="shared" ref="F3556:F3619" si="1008">AVERAGE(F3548:F3555)</f>
        <v>445.32513961111096</v>
      </c>
      <c r="G3556" s="28"/>
      <c r="H3556" s="28">
        <f t="shared" ref="H3556:R3556" si="1009">AVERAGE(H3550:H3555)</f>
        <v>101.42290933333334</v>
      </c>
      <c r="I3556" s="28">
        <f t="shared" si="1009"/>
        <v>24.825274190476179</v>
      </c>
      <c r="J3556" s="28">
        <f t="shared" si="1009"/>
        <v>322.53056909523798</v>
      </c>
      <c r="K3556" s="28">
        <f t="shared" si="1009"/>
        <v>129.53754890476191</v>
      </c>
      <c r="L3556" s="28">
        <f t="shared" si="1009"/>
        <v>30.122654857142845</v>
      </c>
      <c r="M3556" s="28">
        <f t="shared" si="961"/>
        <v>239.83181480219767</v>
      </c>
      <c r="N3556" s="28">
        <f t="shared" si="1009"/>
        <v>85.052794000000048</v>
      </c>
      <c r="O3556" s="28">
        <f t="shared" si="1009"/>
        <v>31.141945047619036</v>
      </c>
      <c r="P3556" s="28">
        <f t="shared" si="1009"/>
        <v>181.08394114285716</v>
      </c>
      <c r="Q3556" s="28">
        <f t="shared" si="999"/>
        <v>9.2223439999999997</v>
      </c>
      <c r="R3556" s="28">
        <f t="shared" si="1009"/>
        <v>16.509027666666668</v>
      </c>
      <c r="S3556" s="28"/>
      <c r="T3556" s="243">
        <f t="shared" si="953"/>
        <v>-24.119540416666666</v>
      </c>
      <c r="V3556" s="24">
        <f t="shared" si="974"/>
        <v>2152.8695157069592</v>
      </c>
      <c r="X3556" s="5">
        <f t="shared" si="981"/>
        <v>77.899999999999991</v>
      </c>
      <c r="Z3556" s="20">
        <f t="shared" si="975"/>
        <v>2230.7695157069593</v>
      </c>
      <c r="AA3556" s="59">
        <f t="shared" si="962"/>
        <v>43567</v>
      </c>
      <c r="AB3556" s="36">
        <f t="shared" si="990"/>
        <v>134.59170364285706</v>
      </c>
      <c r="AC3556" s="28">
        <f t="shared" si="990"/>
        <v>319.0726849285715</v>
      </c>
      <c r="AD3556" s="28">
        <f t="shared" si="990"/>
        <v>433.96870060714309</v>
      </c>
      <c r="AE3556" s="28">
        <f t="shared" si="990"/>
        <v>572.87413932142852</v>
      </c>
      <c r="AF3556" s="28">
        <f t="shared" si="990"/>
        <v>213.72022203571419</v>
      </c>
      <c r="AG3556" s="28">
        <f t="shared" si="990"/>
        <v>0</v>
      </c>
      <c r="AH3556" s="28">
        <f t="shared" si="990"/>
        <v>141.33172853571432</v>
      </c>
      <c r="AI3556" s="28">
        <f t="shared" si="990"/>
        <v>0</v>
      </c>
      <c r="AJ3556" s="28">
        <f t="shared" si="990"/>
        <v>1.2235988250000001</v>
      </c>
      <c r="AK3556" s="28">
        <f t="shared" si="990"/>
        <v>0</v>
      </c>
      <c r="AL3556" s="28">
        <f t="shared" si="968"/>
        <v>52.630078499999975</v>
      </c>
      <c r="AM3556" s="28">
        <f t="shared" si="968"/>
        <v>192.98530203571408</v>
      </c>
      <c r="AQ3556" s="24">
        <f t="shared" si="978"/>
        <v>2062.3981584321427</v>
      </c>
      <c r="AS3556" s="47">
        <f t="shared" si="940"/>
        <v>305.55</v>
      </c>
      <c r="AU3556" s="20">
        <f t="shared" si="976"/>
        <v>2367.9481584321429</v>
      </c>
      <c r="AW3556" s="20">
        <f t="shared" si="963"/>
        <v>-137.17864272518364</v>
      </c>
    </row>
    <row r="3557" spans="1:49" x14ac:dyDescent="0.25">
      <c r="A3557" t="str">
        <f>VLOOKUP($B3557,'Cushing Balance'!$C$2:$E$500,3,TRUE)</f>
        <v>12019</v>
      </c>
      <c r="B3557" s="2">
        <v>43568</v>
      </c>
      <c r="C3557" s="32"/>
      <c r="D3557" s="36">
        <f t="shared" si="1006"/>
        <v>391.22794511111118</v>
      </c>
      <c r="E3557" s="28">
        <f t="shared" si="1007"/>
        <v>145.03560794444454</v>
      </c>
      <c r="F3557" s="28">
        <f t="shared" si="1008"/>
        <v>445.32513961111096</v>
      </c>
      <c r="G3557" s="28"/>
      <c r="H3557" s="28">
        <f t="shared" ref="H3557:R3557" si="1010">AVERAGE(H3551:H3556)</f>
        <v>101.42290933333334</v>
      </c>
      <c r="I3557" s="28">
        <f t="shared" si="1010"/>
        <v>24.825274190476179</v>
      </c>
      <c r="J3557" s="28">
        <f t="shared" si="1010"/>
        <v>322.53056909523798</v>
      </c>
      <c r="K3557" s="28">
        <f t="shared" si="1010"/>
        <v>129.53754890476191</v>
      </c>
      <c r="L3557" s="28">
        <f t="shared" si="1010"/>
        <v>30.122654857142845</v>
      </c>
      <c r="M3557" s="28">
        <f t="shared" si="961"/>
        <v>239.83181480219767</v>
      </c>
      <c r="N3557" s="28">
        <f t="shared" si="1010"/>
        <v>85.052794000000048</v>
      </c>
      <c r="O3557" s="28">
        <f t="shared" si="1010"/>
        <v>31.141945047619036</v>
      </c>
      <c r="P3557" s="28">
        <f t="shared" si="1010"/>
        <v>181.08394114285716</v>
      </c>
      <c r="Q3557" s="28">
        <f t="shared" si="999"/>
        <v>9.2223439999999997</v>
      </c>
      <c r="R3557" s="28">
        <f t="shared" si="1010"/>
        <v>16.509027666666668</v>
      </c>
      <c r="S3557" s="28"/>
      <c r="T3557" s="243">
        <f t="shared" si="953"/>
        <v>-24.119540416666666</v>
      </c>
      <c r="V3557" s="24">
        <f t="shared" si="974"/>
        <v>2152.8695157069592</v>
      </c>
      <c r="X3557" s="5">
        <f t="shared" si="981"/>
        <v>77.899999999999991</v>
      </c>
      <c r="Z3557" s="20">
        <f t="shared" si="975"/>
        <v>2230.7695157069593</v>
      </c>
      <c r="AA3557" s="59">
        <f t="shared" si="962"/>
        <v>43568</v>
      </c>
      <c r="AB3557" s="36">
        <f t="shared" ref="AB3557:AK3572" si="1011">AVERAGE(AB3550:AB3556)</f>
        <v>134.59170364285706</v>
      </c>
      <c r="AC3557" s="28">
        <f t="shared" si="1011"/>
        <v>319.0726849285715</v>
      </c>
      <c r="AD3557" s="28">
        <f t="shared" si="1011"/>
        <v>433.96870060714309</v>
      </c>
      <c r="AE3557" s="28">
        <f t="shared" si="1011"/>
        <v>572.87413932142852</v>
      </c>
      <c r="AF3557" s="28">
        <f t="shared" si="1011"/>
        <v>213.72022203571419</v>
      </c>
      <c r="AG3557" s="28">
        <f t="shared" si="1011"/>
        <v>0</v>
      </c>
      <c r="AH3557" s="28">
        <f t="shared" si="1011"/>
        <v>141.33172853571432</v>
      </c>
      <c r="AI3557" s="28">
        <f t="shared" si="1011"/>
        <v>0</v>
      </c>
      <c r="AJ3557" s="28">
        <f t="shared" si="1011"/>
        <v>1.2235988250000001</v>
      </c>
      <c r="AK3557" s="28">
        <f t="shared" si="1011"/>
        <v>0</v>
      </c>
      <c r="AL3557" s="28">
        <f t="shared" si="968"/>
        <v>52.630078499999975</v>
      </c>
      <c r="AM3557" s="28">
        <f t="shared" si="968"/>
        <v>192.98530203571408</v>
      </c>
      <c r="AQ3557" s="24">
        <f t="shared" si="978"/>
        <v>2062.3981584321427</v>
      </c>
      <c r="AS3557" s="47">
        <f t="shared" si="940"/>
        <v>305.55</v>
      </c>
      <c r="AU3557" s="20">
        <f t="shared" si="976"/>
        <v>2367.9481584321429</v>
      </c>
      <c r="AW3557" s="20">
        <f t="shared" si="963"/>
        <v>-137.17864272518364</v>
      </c>
    </row>
    <row r="3558" spans="1:49" x14ac:dyDescent="0.25">
      <c r="A3558" t="str">
        <f>VLOOKUP($B3558,'Cushing Balance'!$C$2:$E$500,3,TRUE)</f>
        <v>12019</v>
      </c>
      <c r="B3558" s="2">
        <v>43569</v>
      </c>
      <c r="C3558" s="32"/>
      <c r="D3558" s="36">
        <f t="shared" si="1006"/>
        <v>391.22794511111118</v>
      </c>
      <c r="E3558" s="28">
        <f t="shared" si="1007"/>
        <v>145.03560794444454</v>
      </c>
      <c r="F3558" s="28">
        <f t="shared" si="1008"/>
        <v>445.32513961111096</v>
      </c>
      <c r="G3558" s="28"/>
      <c r="H3558" s="28">
        <f t="shared" ref="H3558:R3558" si="1012">AVERAGE(H3552:H3557)</f>
        <v>101.42290933333334</v>
      </c>
      <c r="I3558" s="28">
        <f t="shared" si="1012"/>
        <v>24.825274190476179</v>
      </c>
      <c r="J3558" s="28">
        <f t="shared" si="1012"/>
        <v>322.53056909523798</v>
      </c>
      <c r="K3558" s="28">
        <f t="shared" si="1012"/>
        <v>129.53754890476191</v>
      </c>
      <c r="L3558" s="28">
        <f t="shared" si="1012"/>
        <v>30.122654857142845</v>
      </c>
      <c r="M3558" s="28">
        <f t="shared" si="961"/>
        <v>239.83181480219767</v>
      </c>
      <c r="N3558" s="28">
        <f t="shared" si="1012"/>
        <v>85.052794000000048</v>
      </c>
      <c r="O3558" s="28">
        <f t="shared" si="1012"/>
        <v>31.141945047619036</v>
      </c>
      <c r="P3558" s="28">
        <f t="shared" si="1012"/>
        <v>181.08394114285716</v>
      </c>
      <c r="Q3558" s="28">
        <f t="shared" si="999"/>
        <v>9.2223439999999997</v>
      </c>
      <c r="R3558" s="28">
        <f t="shared" si="1012"/>
        <v>16.509027666666668</v>
      </c>
      <c r="S3558" s="28"/>
      <c r="T3558" s="243">
        <f t="shared" si="953"/>
        <v>-24.119540416666666</v>
      </c>
      <c r="V3558" s="24">
        <f t="shared" si="974"/>
        <v>2152.8695157069592</v>
      </c>
      <c r="X3558" s="5">
        <f t="shared" si="981"/>
        <v>77.899999999999991</v>
      </c>
      <c r="Z3558" s="20">
        <f t="shared" si="975"/>
        <v>2230.7695157069593</v>
      </c>
      <c r="AA3558" s="59">
        <f t="shared" si="962"/>
        <v>43569</v>
      </c>
      <c r="AB3558" s="36">
        <f t="shared" si="1011"/>
        <v>134.59170364285706</v>
      </c>
      <c r="AC3558" s="28">
        <f t="shared" si="1011"/>
        <v>319.0726849285715</v>
      </c>
      <c r="AD3558" s="28">
        <f t="shared" si="1011"/>
        <v>433.96870060714309</v>
      </c>
      <c r="AE3558" s="28">
        <f t="shared" si="1011"/>
        <v>572.87413932142852</v>
      </c>
      <c r="AF3558" s="28">
        <f t="shared" si="1011"/>
        <v>213.72022203571419</v>
      </c>
      <c r="AG3558" s="28">
        <f t="shared" si="1011"/>
        <v>0</v>
      </c>
      <c r="AH3558" s="28">
        <f t="shared" si="1011"/>
        <v>141.33172853571432</v>
      </c>
      <c r="AI3558" s="28">
        <f t="shared" si="1011"/>
        <v>0</v>
      </c>
      <c r="AJ3558" s="28">
        <f t="shared" si="1011"/>
        <v>1.2235988250000001</v>
      </c>
      <c r="AK3558" s="28">
        <f t="shared" si="1011"/>
        <v>0</v>
      </c>
      <c r="AL3558" s="28">
        <f t="shared" si="968"/>
        <v>52.630078499999975</v>
      </c>
      <c r="AM3558" s="28">
        <f t="shared" si="968"/>
        <v>192.98530203571408</v>
      </c>
      <c r="AQ3558" s="24">
        <f t="shared" si="978"/>
        <v>2062.3981584321427</v>
      </c>
      <c r="AS3558" s="47">
        <f t="shared" si="940"/>
        <v>305.55</v>
      </c>
      <c r="AU3558" s="20">
        <f t="shared" si="976"/>
        <v>2367.9481584321429</v>
      </c>
      <c r="AW3558" s="20">
        <f t="shared" si="963"/>
        <v>-137.17864272518364</v>
      </c>
    </row>
    <row r="3559" spans="1:49" x14ac:dyDescent="0.25">
      <c r="A3559" t="str">
        <f>VLOOKUP($B3559,'Cushing Balance'!$C$2:$E$500,3,TRUE)</f>
        <v>12019</v>
      </c>
      <c r="B3559" s="2">
        <v>43570</v>
      </c>
      <c r="C3559" s="32"/>
      <c r="D3559" s="36">
        <f t="shared" si="1006"/>
        <v>391.22794511111118</v>
      </c>
      <c r="E3559" s="28">
        <f t="shared" si="1007"/>
        <v>145.03560794444454</v>
      </c>
      <c r="F3559" s="28">
        <f t="shared" si="1008"/>
        <v>445.32513961111096</v>
      </c>
      <c r="G3559" s="28"/>
      <c r="H3559" s="28">
        <f t="shared" ref="H3559:R3559" si="1013">AVERAGE(H3553:H3558)</f>
        <v>101.42290933333334</v>
      </c>
      <c r="I3559" s="28">
        <f t="shared" si="1013"/>
        <v>24.825274190476179</v>
      </c>
      <c r="J3559" s="28">
        <f t="shared" si="1013"/>
        <v>322.53056909523798</v>
      </c>
      <c r="K3559" s="28">
        <f t="shared" si="1013"/>
        <v>129.53754890476191</v>
      </c>
      <c r="L3559" s="28">
        <f t="shared" si="1013"/>
        <v>30.122654857142845</v>
      </c>
      <c r="M3559" s="28">
        <f t="shared" si="961"/>
        <v>239.83181480219767</v>
      </c>
      <c r="N3559" s="28">
        <f t="shared" si="1013"/>
        <v>85.052794000000048</v>
      </c>
      <c r="O3559" s="28">
        <f t="shared" si="1013"/>
        <v>31.141945047619036</v>
      </c>
      <c r="P3559" s="28">
        <f t="shared" si="1013"/>
        <v>181.08394114285716</v>
      </c>
      <c r="Q3559" s="28">
        <f t="shared" si="999"/>
        <v>9.2223439999999997</v>
      </c>
      <c r="R3559" s="28">
        <f t="shared" si="1013"/>
        <v>16.509027666666668</v>
      </c>
      <c r="S3559" s="28"/>
      <c r="T3559" s="243">
        <f t="shared" si="953"/>
        <v>-24.119540416666666</v>
      </c>
      <c r="V3559" s="24">
        <f t="shared" si="974"/>
        <v>2152.8695157069592</v>
      </c>
      <c r="X3559" s="5">
        <f t="shared" si="981"/>
        <v>77.899999999999991</v>
      </c>
      <c r="Z3559" s="20">
        <f t="shared" si="975"/>
        <v>2230.7695157069593</v>
      </c>
      <c r="AA3559" s="59">
        <f t="shared" si="962"/>
        <v>43570</v>
      </c>
      <c r="AB3559" s="36">
        <f t="shared" si="1011"/>
        <v>134.59170364285706</v>
      </c>
      <c r="AC3559" s="28">
        <f t="shared" si="1011"/>
        <v>319.0726849285715</v>
      </c>
      <c r="AD3559" s="28">
        <f t="shared" si="1011"/>
        <v>433.96870060714309</v>
      </c>
      <c r="AE3559" s="28">
        <f t="shared" si="1011"/>
        <v>572.87413932142852</v>
      </c>
      <c r="AF3559" s="28">
        <f t="shared" si="1011"/>
        <v>213.72022203571419</v>
      </c>
      <c r="AG3559" s="28">
        <f t="shared" si="1011"/>
        <v>0</v>
      </c>
      <c r="AH3559" s="28">
        <f t="shared" si="1011"/>
        <v>141.33172853571432</v>
      </c>
      <c r="AI3559" s="28">
        <f t="shared" si="1011"/>
        <v>0</v>
      </c>
      <c r="AJ3559" s="28">
        <f t="shared" si="1011"/>
        <v>1.2235988250000001</v>
      </c>
      <c r="AK3559" s="28">
        <f t="shared" si="1011"/>
        <v>0</v>
      </c>
      <c r="AL3559" s="28">
        <f t="shared" si="968"/>
        <v>52.630078499999975</v>
      </c>
      <c r="AM3559" s="28">
        <f t="shared" si="968"/>
        <v>192.98530203571408</v>
      </c>
      <c r="AQ3559" s="24">
        <f t="shared" si="978"/>
        <v>2062.3981584321427</v>
      </c>
      <c r="AS3559" s="47">
        <f t="shared" si="940"/>
        <v>305.55</v>
      </c>
      <c r="AU3559" s="20">
        <f t="shared" si="976"/>
        <v>2367.9481584321429</v>
      </c>
      <c r="AW3559" s="20">
        <f t="shared" si="963"/>
        <v>-137.17864272518364</v>
      </c>
    </row>
    <row r="3560" spans="1:49" x14ac:dyDescent="0.25">
      <c r="A3560" t="str">
        <f>VLOOKUP($B3560,'Cushing Balance'!$C$2:$E$500,3,TRUE)</f>
        <v>12019</v>
      </c>
      <c r="B3560" s="2">
        <v>43571</v>
      </c>
      <c r="C3560" s="32"/>
      <c r="D3560" s="36">
        <f t="shared" si="1006"/>
        <v>391.22794511111118</v>
      </c>
      <c r="E3560" s="28">
        <f t="shared" si="1007"/>
        <v>145.03560794444454</v>
      </c>
      <c r="F3560" s="28">
        <f t="shared" si="1008"/>
        <v>445.32513961111096</v>
      </c>
      <c r="G3560" s="28"/>
      <c r="H3560" s="28">
        <f t="shared" ref="H3560:R3560" si="1014">AVERAGE(H3554:H3559)</f>
        <v>101.42290933333334</v>
      </c>
      <c r="I3560" s="28">
        <f t="shared" si="1014"/>
        <v>24.825274190476179</v>
      </c>
      <c r="J3560" s="28">
        <f t="shared" si="1014"/>
        <v>322.53056909523798</v>
      </c>
      <c r="K3560" s="28">
        <f t="shared" si="1014"/>
        <v>129.53754890476191</v>
      </c>
      <c r="L3560" s="28">
        <f t="shared" si="1014"/>
        <v>30.122654857142845</v>
      </c>
      <c r="M3560" s="28">
        <f t="shared" si="961"/>
        <v>239.83181480219767</v>
      </c>
      <c r="N3560" s="28">
        <f t="shared" si="1014"/>
        <v>85.052794000000048</v>
      </c>
      <c r="O3560" s="28">
        <f t="shared" si="1014"/>
        <v>31.141945047619036</v>
      </c>
      <c r="P3560" s="28">
        <f t="shared" si="1014"/>
        <v>181.08394114285716</v>
      </c>
      <c r="Q3560" s="28">
        <f t="shared" si="999"/>
        <v>9.2223439999999997</v>
      </c>
      <c r="R3560" s="28">
        <f t="shared" si="1014"/>
        <v>16.509027666666668</v>
      </c>
      <c r="S3560" s="28"/>
      <c r="T3560" s="243">
        <f t="shared" si="953"/>
        <v>-24.119540416666666</v>
      </c>
      <c r="V3560" s="24">
        <f t="shared" si="974"/>
        <v>2152.8695157069592</v>
      </c>
      <c r="X3560" s="5">
        <f t="shared" si="981"/>
        <v>77.899999999999991</v>
      </c>
      <c r="Z3560" s="20">
        <f t="shared" si="975"/>
        <v>2230.7695157069593</v>
      </c>
      <c r="AA3560" s="59">
        <f t="shared" si="962"/>
        <v>43571</v>
      </c>
      <c r="AB3560" s="36">
        <f t="shared" si="1011"/>
        <v>134.59170364285706</v>
      </c>
      <c r="AC3560" s="28">
        <f t="shared" si="1011"/>
        <v>319.0726849285715</v>
      </c>
      <c r="AD3560" s="28">
        <f t="shared" si="1011"/>
        <v>433.96870060714309</v>
      </c>
      <c r="AE3560" s="28">
        <f t="shared" si="1011"/>
        <v>572.87413932142852</v>
      </c>
      <c r="AF3560" s="28">
        <f t="shared" si="1011"/>
        <v>213.72022203571419</v>
      </c>
      <c r="AG3560" s="28">
        <f t="shared" si="1011"/>
        <v>0</v>
      </c>
      <c r="AH3560" s="28">
        <f t="shared" si="1011"/>
        <v>141.33172853571432</v>
      </c>
      <c r="AI3560" s="28">
        <f t="shared" si="1011"/>
        <v>0</v>
      </c>
      <c r="AJ3560" s="28">
        <f t="shared" si="1011"/>
        <v>1.2235988250000001</v>
      </c>
      <c r="AK3560" s="28">
        <f t="shared" si="1011"/>
        <v>0</v>
      </c>
      <c r="AL3560" s="28">
        <f t="shared" si="968"/>
        <v>52.630078499999975</v>
      </c>
      <c r="AM3560" s="28">
        <f t="shared" si="968"/>
        <v>192.98530203571408</v>
      </c>
      <c r="AQ3560" s="24">
        <f t="shared" si="978"/>
        <v>2062.3981584321427</v>
      </c>
      <c r="AS3560" s="47">
        <f t="shared" si="940"/>
        <v>305.55</v>
      </c>
      <c r="AU3560" s="20">
        <f t="shared" si="976"/>
        <v>2367.9481584321429</v>
      </c>
      <c r="AW3560" s="20">
        <f t="shared" si="963"/>
        <v>-137.17864272518364</v>
      </c>
    </row>
    <row r="3561" spans="1:49" x14ac:dyDescent="0.25">
      <c r="A3561" t="str">
        <f>VLOOKUP($B3561,'Cushing Balance'!$C$2:$E$500,3,TRUE)</f>
        <v>12019</v>
      </c>
      <c r="B3561" s="2">
        <v>43572</v>
      </c>
      <c r="C3561" s="32"/>
      <c r="D3561" s="36">
        <f t="shared" si="1006"/>
        <v>391.22794511111118</v>
      </c>
      <c r="E3561" s="28">
        <f t="shared" si="1007"/>
        <v>145.03560794444454</v>
      </c>
      <c r="F3561" s="28">
        <f t="shared" si="1008"/>
        <v>445.32513961111096</v>
      </c>
      <c r="G3561" s="28"/>
      <c r="H3561" s="28">
        <f t="shared" ref="H3561:R3561" si="1015">AVERAGE(H3555:H3560)</f>
        <v>101.42290933333334</v>
      </c>
      <c r="I3561" s="28">
        <f t="shared" si="1015"/>
        <v>24.825274190476179</v>
      </c>
      <c r="J3561" s="28">
        <f t="shared" si="1015"/>
        <v>322.53056909523798</v>
      </c>
      <c r="K3561" s="28">
        <f t="shared" si="1015"/>
        <v>129.53754890476191</v>
      </c>
      <c r="L3561" s="28">
        <f t="shared" si="1015"/>
        <v>30.122654857142845</v>
      </c>
      <c r="M3561" s="28">
        <f t="shared" si="961"/>
        <v>239.83181480219767</v>
      </c>
      <c r="N3561" s="28">
        <f t="shared" si="1015"/>
        <v>85.052794000000048</v>
      </c>
      <c r="O3561" s="28">
        <f t="shared" si="1015"/>
        <v>31.141945047619036</v>
      </c>
      <c r="P3561" s="28">
        <f t="shared" si="1015"/>
        <v>181.08394114285716</v>
      </c>
      <c r="Q3561" s="28">
        <f t="shared" si="999"/>
        <v>9.2223439999999997</v>
      </c>
      <c r="R3561" s="28">
        <f t="shared" si="1015"/>
        <v>16.509027666666668</v>
      </c>
      <c r="S3561" s="28"/>
      <c r="T3561" s="243">
        <f t="shared" si="953"/>
        <v>-24.119540416666666</v>
      </c>
      <c r="V3561" s="24">
        <f t="shared" si="974"/>
        <v>2152.8695157069592</v>
      </c>
      <c r="X3561" s="5">
        <f t="shared" si="981"/>
        <v>77.899999999999991</v>
      </c>
      <c r="Z3561" s="20">
        <f t="shared" si="975"/>
        <v>2230.7695157069593</v>
      </c>
      <c r="AA3561" s="59">
        <f t="shared" si="962"/>
        <v>43572</v>
      </c>
      <c r="AB3561" s="36">
        <f t="shared" si="1011"/>
        <v>134.59170364285706</v>
      </c>
      <c r="AC3561" s="28">
        <f t="shared" si="1011"/>
        <v>319.0726849285715</v>
      </c>
      <c r="AD3561" s="28">
        <f t="shared" si="1011"/>
        <v>433.96870060714309</v>
      </c>
      <c r="AE3561" s="28">
        <f t="shared" si="1011"/>
        <v>572.87413932142852</v>
      </c>
      <c r="AF3561" s="28">
        <f t="shared" si="1011"/>
        <v>213.72022203571419</v>
      </c>
      <c r="AG3561" s="28">
        <f t="shared" si="1011"/>
        <v>0</v>
      </c>
      <c r="AH3561" s="28">
        <f t="shared" si="1011"/>
        <v>141.33172853571432</v>
      </c>
      <c r="AI3561" s="28">
        <f t="shared" si="1011"/>
        <v>0</v>
      </c>
      <c r="AJ3561" s="28">
        <f t="shared" si="1011"/>
        <v>1.2235988250000001</v>
      </c>
      <c r="AK3561" s="28">
        <f t="shared" si="1011"/>
        <v>0</v>
      </c>
      <c r="AL3561" s="28">
        <f t="shared" si="968"/>
        <v>52.630078499999975</v>
      </c>
      <c r="AM3561" s="28">
        <f t="shared" si="968"/>
        <v>192.98530203571408</v>
      </c>
      <c r="AQ3561" s="24">
        <f t="shared" si="978"/>
        <v>2062.3981584321427</v>
      </c>
      <c r="AS3561" s="47">
        <f t="shared" si="940"/>
        <v>305.55</v>
      </c>
      <c r="AU3561" s="20">
        <f t="shared" si="976"/>
        <v>2367.9481584321429</v>
      </c>
      <c r="AW3561" s="20">
        <f t="shared" si="963"/>
        <v>-137.17864272518364</v>
      </c>
    </row>
    <row r="3562" spans="1:49" x14ac:dyDescent="0.25">
      <c r="A3562" t="str">
        <f>VLOOKUP($B3562,'Cushing Balance'!$C$2:$E$500,3,TRUE)</f>
        <v>12019</v>
      </c>
      <c r="B3562" s="2">
        <v>43573</v>
      </c>
      <c r="C3562" s="32"/>
      <c r="D3562" s="36">
        <f t="shared" si="1006"/>
        <v>391.22794511111118</v>
      </c>
      <c r="E3562" s="28">
        <f t="shared" si="1007"/>
        <v>145.03560794444454</v>
      </c>
      <c r="F3562" s="28">
        <f t="shared" si="1008"/>
        <v>445.32513961111096</v>
      </c>
      <c r="G3562" s="28"/>
      <c r="H3562" s="28">
        <f t="shared" ref="H3562:R3562" si="1016">AVERAGE(H3556:H3561)</f>
        <v>101.42290933333334</v>
      </c>
      <c r="I3562" s="28">
        <f t="shared" si="1016"/>
        <v>24.825274190476179</v>
      </c>
      <c r="J3562" s="28">
        <f t="shared" si="1016"/>
        <v>322.53056909523798</v>
      </c>
      <c r="K3562" s="28">
        <f t="shared" si="1016"/>
        <v>129.53754890476191</v>
      </c>
      <c r="L3562" s="28">
        <f t="shared" si="1016"/>
        <v>30.122654857142845</v>
      </c>
      <c r="M3562" s="28">
        <f t="shared" si="961"/>
        <v>239.83181480219767</v>
      </c>
      <c r="N3562" s="28">
        <f t="shared" si="1016"/>
        <v>85.052794000000048</v>
      </c>
      <c r="O3562" s="28">
        <f t="shared" si="1016"/>
        <v>31.141945047619036</v>
      </c>
      <c r="P3562" s="28">
        <f t="shared" si="1016"/>
        <v>181.08394114285716</v>
      </c>
      <c r="Q3562" s="28">
        <f t="shared" si="999"/>
        <v>9.2223439999999997</v>
      </c>
      <c r="R3562" s="28">
        <f t="shared" si="1016"/>
        <v>16.509027666666668</v>
      </c>
      <c r="S3562" s="28"/>
      <c r="T3562" s="243">
        <f t="shared" si="953"/>
        <v>-24.119540416666666</v>
      </c>
      <c r="V3562" s="24">
        <f t="shared" si="974"/>
        <v>2152.8695157069592</v>
      </c>
      <c r="X3562" s="5">
        <f t="shared" si="981"/>
        <v>77.899999999999991</v>
      </c>
      <c r="Z3562" s="20">
        <f t="shared" si="975"/>
        <v>2230.7695157069593</v>
      </c>
      <c r="AA3562" s="59">
        <f t="shared" si="962"/>
        <v>43573</v>
      </c>
      <c r="AB3562" s="36">
        <f t="shared" si="1011"/>
        <v>134.59170364285706</v>
      </c>
      <c r="AC3562" s="28">
        <f t="shared" si="1011"/>
        <v>319.0726849285715</v>
      </c>
      <c r="AD3562" s="28">
        <f t="shared" si="1011"/>
        <v>433.96870060714309</v>
      </c>
      <c r="AE3562" s="28">
        <f t="shared" si="1011"/>
        <v>572.87413932142852</v>
      </c>
      <c r="AF3562" s="28">
        <f t="shared" si="1011"/>
        <v>213.72022203571419</v>
      </c>
      <c r="AG3562" s="28">
        <f t="shared" si="1011"/>
        <v>0</v>
      </c>
      <c r="AH3562" s="28">
        <f t="shared" si="1011"/>
        <v>141.33172853571432</v>
      </c>
      <c r="AI3562" s="28">
        <f t="shared" si="1011"/>
        <v>0</v>
      </c>
      <c r="AJ3562" s="28">
        <f t="shared" si="1011"/>
        <v>1.2235988250000001</v>
      </c>
      <c r="AK3562" s="28">
        <f t="shared" si="1011"/>
        <v>0</v>
      </c>
      <c r="AL3562" s="28">
        <f t="shared" si="968"/>
        <v>52.630078499999975</v>
      </c>
      <c r="AM3562" s="28">
        <f t="shared" si="968"/>
        <v>192.98530203571408</v>
      </c>
      <c r="AQ3562" s="24">
        <f t="shared" si="978"/>
        <v>2062.3981584321427</v>
      </c>
      <c r="AS3562" s="47">
        <f t="shared" si="940"/>
        <v>305.55</v>
      </c>
      <c r="AU3562" s="20">
        <f t="shared" si="976"/>
        <v>2367.9481584321429</v>
      </c>
      <c r="AW3562" s="20">
        <f t="shared" si="963"/>
        <v>-137.17864272518364</v>
      </c>
    </row>
    <row r="3563" spans="1:49" x14ac:dyDescent="0.25">
      <c r="A3563" t="str">
        <f>VLOOKUP($B3563,'Cushing Balance'!$C$2:$E$500,3,TRUE)</f>
        <v>12019</v>
      </c>
      <c r="B3563" s="2">
        <v>43574</v>
      </c>
      <c r="C3563" s="32"/>
      <c r="D3563" s="36">
        <f t="shared" si="1006"/>
        <v>391.22794511111118</v>
      </c>
      <c r="E3563" s="28">
        <f t="shared" si="1007"/>
        <v>145.03560794444454</v>
      </c>
      <c r="F3563" s="28">
        <f t="shared" si="1008"/>
        <v>445.32513961111096</v>
      </c>
      <c r="G3563" s="28"/>
      <c r="H3563" s="28">
        <f t="shared" ref="H3563:R3563" si="1017">AVERAGE(H3557:H3562)</f>
        <v>101.42290933333334</v>
      </c>
      <c r="I3563" s="28">
        <f t="shared" si="1017"/>
        <v>24.825274190476179</v>
      </c>
      <c r="J3563" s="28">
        <f t="shared" si="1017"/>
        <v>322.53056909523798</v>
      </c>
      <c r="K3563" s="28">
        <f t="shared" si="1017"/>
        <v>129.53754890476191</v>
      </c>
      <c r="L3563" s="28">
        <f t="shared" si="1017"/>
        <v>30.122654857142845</v>
      </c>
      <c r="M3563" s="28">
        <f t="shared" si="961"/>
        <v>239.83181480219767</v>
      </c>
      <c r="N3563" s="28">
        <f t="shared" si="1017"/>
        <v>85.052794000000048</v>
      </c>
      <c r="O3563" s="28">
        <f t="shared" si="1017"/>
        <v>31.141945047619036</v>
      </c>
      <c r="P3563" s="28">
        <f t="shared" si="1017"/>
        <v>181.08394114285716</v>
      </c>
      <c r="Q3563" s="28">
        <f t="shared" si="999"/>
        <v>9.2223439999999997</v>
      </c>
      <c r="R3563" s="28">
        <f t="shared" si="1017"/>
        <v>16.509027666666668</v>
      </c>
      <c r="S3563" s="28"/>
      <c r="T3563" s="243">
        <f t="shared" si="953"/>
        <v>-24.119540416666666</v>
      </c>
      <c r="V3563" s="24">
        <f t="shared" si="974"/>
        <v>2152.8695157069592</v>
      </c>
      <c r="X3563" s="5">
        <f t="shared" si="981"/>
        <v>77.899999999999991</v>
      </c>
      <c r="Z3563" s="20">
        <f t="shared" si="975"/>
        <v>2230.7695157069593</v>
      </c>
      <c r="AA3563" s="59">
        <f t="shared" si="962"/>
        <v>43574</v>
      </c>
      <c r="AB3563" s="36">
        <f t="shared" si="1011"/>
        <v>134.59170364285706</v>
      </c>
      <c r="AC3563" s="28">
        <f t="shared" si="1011"/>
        <v>319.0726849285715</v>
      </c>
      <c r="AD3563" s="28">
        <f t="shared" si="1011"/>
        <v>433.96870060714309</v>
      </c>
      <c r="AE3563" s="28">
        <f t="shared" si="1011"/>
        <v>572.87413932142852</v>
      </c>
      <c r="AF3563" s="28">
        <f t="shared" si="1011"/>
        <v>213.72022203571419</v>
      </c>
      <c r="AG3563" s="28">
        <f t="shared" si="1011"/>
        <v>0</v>
      </c>
      <c r="AH3563" s="28">
        <f t="shared" si="1011"/>
        <v>141.33172853571432</v>
      </c>
      <c r="AI3563" s="28">
        <f t="shared" si="1011"/>
        <v>0</v>
      </c>
      <c r="AJ3563" s="28">
        <f t="shared" si="1011"/>
        <v>1.2235988250000001</v>
      </c>
      <c r="AK3563" s="28">
        <f t="shared" si="1011"/>
        <v>0</v>
      </c>
      <c r="AL3563" s="28">
        <f t="shared" si="968"/>
        <v>52.630078499999975</v>
      </c>
      <c r="AM3563" s="28">
        <f t="shared" si="968"/>
        <v>192.98530203571408</v>
      </c>
      <c r="AQ3563" s="24">
        <f t="shared" si="978"/>
        <v>2062.3981584321427</v>
      </c>
      <c r="AS3563" s="47">
        <f t="shared" si="940"/>
        <v>305.55</v>
      </c>
      <c r="AU3563" s="20">
        <f t="shared" si="976"/>
        <v>2367.9481584321429</v>
      </c>
      <c r="AW3563" s="20">
        <f t="shared" si="963"/>
        <v>-137.17864272518364</v>
      </c>
    </row>
    <row r="3564" spans="1:49" x14ac:dyDescent="0.25">
      <c r="A3564" t="str">
        <f>VLOOKUP($B3564,'Cushing Balance'!$C$2:$E$500,3,TRUE)</f>
        <v>12019</v>
      </c>
      <c r="B3564" s="2">
        <v>43575</v>
      </c>
      <c r="C3564" s="32"/>
      <c r="D3564" s="36">
        <f t="shared" si="1006"/>
        <v>391.22794511111118</v>
      </c>
      <c r="E3564" s="28">
        <f t="shared" si="1007"/>
        <v>145.03560794444454</v>
      </c>
      <c r="F3564" s="28">
        <f t="shared" si="1008"/>
        <v>445.32513961111096</v>
      </c>
      <c r="G3564" s="28"/>
      <c r="H3564" s="28">
        <f t="shared" ref="H3564:R3564" si="1018">AVERAGE(H3558:H3563)</f>
        <v>101.42290933333334</v>
      </c>
      <c r="I3564" s="28">
        <f t="shared" si="1018"/>
        <v>24.825274190476179</v>
      </c>
      <c r="J3564" s="28">
        <f t="shared" si="1018"/>
        <v>322.53056909523798</v>
      </c>
      <c r="K3564" s="28">
        <f t="shared" si="1018"/>
        <v>129.53754890476191</v>
      </c>
      <c r="L3564" s="28">
        <f t="shared" si="1018"/>
        <v>30.122654857142845</v>
      </c>
      <c r="M3564" s="28">
        <f t="shared" si="961"/>
        <v>239.83181480219767</v>
      </c>
      <c r="N3564" s="28">
        <f t="shared" si="1018"/>
        <v>85.052794000000048</v>
      </c>
      <c r="O3564" s="28">
        <f t="shared" si="1018"/>
        <v>31.141945047619036</v>
      </c>
      <c r="P3564" s="28">
        <f t="shared" si="1018"/>
        <v>181.08394114285716</v>
      </c>
      <c r="Q3564" s="28">
        <f t="shared" si="999"/>
        <v>9.2223439999999997</v>
      </c>
      <c r="R3564" s="28">
        <f t="shared" si="1018"/>
        <v>16.509027666666668</v>
      </c>
      <c r="S3564" s="28"/>
      <c r="T3564" s="243">
        <f t="shared" si="953"/>
        <v>-24.119540416666666</v>
      </c>
      <c r="V3564" s="24">
        <f t="shared" si="974"/>
        <v>2152.8695157069592</v>
      </c>
      <c r="X3564" s="5">
        <f t="shared" si="981"/>
        <v>77.899999999999991</v>
      </c>
      <c r="Z3564" s="20">
        <f t="shared" si="975"/>
        <v>2230.7695157069593</v>
      </c>
      <c r="AA3564" s="59">
        <f t="shared" si="962"/>
        <v>43575</v>
      </c>
      <c r="AB3564" s="36">
        <f t="shared" si="1011"/>
        <v>134.59170364285706</v>
      </c>
      <c r="AC3564" s="28">
        <f t="shared" si="1011"/>
        <v>319.0726849285715</v>
      </c>
      <c r="AD3564" s="28">
        <f t="shared" si="1011"/>
        <v>433.96870060714309</v>
      </c>
      <c r="AE3564" s="28">
        <f t="shared" si="1011"/>
        <v>572.87413932142852</v>
      </c>
      <c r="AF3564" s="28">
        <f t="shared" si="1011"/>
        <v>213.72022203571419</v>
      </c>
      <c r="AG3564" s="28">
        <f t="shared" si="1011"/>
        <v>0</v>
      </c>
      <c r="AH3564" s="28">
        <f t="shared" si="1011"/>
        <v>141.33172853571432</v>
      </c>
      <c r="AI3564" s="28">
        <f t="shared" si="1011"/>
        <v>0</v>
      </c>
      <c r="AJ3564" s="28">
        <f t="shared" si="1011"/>
        <v>1.2235988250000001</v>
      </c>
      <c r="AK3564" s="28">
        <f t="shared" si="1011"/>
        <v>0</v>
      </c>
      <c r="AL3564" s="28">
        <f t="shared" si="968"/>
        <v>52.630078499999975</v>
      </c>
      <c r="AM3564" s="28">
        <f t="shared" si="968"/>
        <v>192.98530203571408</v>
      </c>
      <c r="AQ3564" s="24">
        <f t="shared" si="978"/>
        <v>2062.3981584321427</v>
      </c>
      <c r="AS3564" s="47">
        <f t="shared" si="940"/>
        <v>305.55</v>
      </c>
      <c r="AU3564" s="20">
        <f t="shared" si="976"/>
        <v>2367.9481584321429</v>
      </c>
      <c r="AW3564" s="20">
        <f t="shared" si="963"/>
        <v>-137.17864272518364</v>
      </c>
    </row>
    <row r="3565" spans="1:49" x14ac:dyDescent="0.25">
      <c r="A3565" t="str">
        <f>VLOOKUP($B3565,'Cushing Balance'!$C$2:$E$500,3,TRUE)</f>
        <v>12019</v>
      </c>
      <c r="B3565" s="2">
        <v>43576</v>
      </c>
      <c r="C3565" s="32"/>
      <c r="D3565" s="36">
        <f t="shared" si="1006"/>
        <v>391.22794511111118</v>
      </c>
      <c r="E3565" s="28">
        <f t="shared" si="1007"/>
        <v>145.03560794444454</v>
      </c>
      <c r="F3565" s="28">
        <f t="shared" si="1008"/>
        <v>445.32513961111096</v>
      </c>
      <c r="G3565" s="28"/>
      <c r="H3565" s="28">
        <f t="shared" ref="H3565:R3565" si="1019">AVERAGE(H3559:H3564)</f>
        <v>101.42290933333334</v>
      </c>
      <c r="I3565" s="28">
        <f t="shared" si="1019"/>
        <v>24.825274190476179</v>
      </c>
      <c r="J3565" s="28">
        <f t="shared" si="1019"/>
        <v>322.53056909523798</v>
      </c>
      <c r="K3565" s="28">
        <f t="shared" si="1019"/>
        <v>129.53754890476191</v>
      </c>
      <c r="L3565" s="28">
        <f t="shared" si="1019"/>
        <v>30.122654857142845</v>
      </c>
      <c r="M3565" s="28">
        <f t="shared" si="961"/>
        <v>239.83181480219767</v>
      </c>
      <c r="N3565" s="28">
        <f t="shared" si="1019"/>
        <v>85.052794000000048</v>
      </c>
      <c r="O3565" s="28">
        <f t="shared" si="1019"/>
        <v>31.141945047619036</v>
      </c>
      <c r="P3565" s="28">
        <f t="shared" si="1019"/>
        <v>181.08394114285716</v>
      </c>
      <c r="Q3565" s="28">
        <f t="shared" si="999"/>
        <v>9.2223439999999997</v>
      </c>
      <c r="R3565" s="28">
        <f t="shared" si="1019"/>
        <v>16.509027666666668</v>
      </c>
      <c r="S3565" s="28"/>
      <c r="T3565" s="243">
        <f t="shared" si="953"/>
        <v>-24.119540416666666</v>
      </c>
      <c r="V3565" s="24">
        <f t="shared" si="974"/>
        <v>2152.8695157069592</v>
      </c>
      <c r="X3565" s="5">
        <f t="shared" si="981"/>
        <v>77.899999999999991</v>
      </c>
      <c r="Z3565" s="20">
        <f t="shared" si="975"/>
        <v>2230.7695157069593</v>
      </c>
      <c r="AA3565" s="59">
        <f t="shared" si="962"/>
        <v>43576</v>
      </c>
      <c r="AB3565" s="36">
        <f t="shared" si="1011"/>
        <v>134.59170364285706</v>
      </c>
      <c r="AC3565" s="28">
        <f t="shared" si="1011"/>
        <v>319.0726849285715</v>
      </c>
      <c r="AD3565" s="28">
        <f t="shared" si="1011"/>
        <v>433.96870060714309</v>
      </c>
      <c r="AE3565" s="28">
        <f t="shared" si="1011"/>
        <v>572.87413932142852</v>
      </c>
      <c r="AF3565" s="28">
        <f t="shared" si="1011"/>
        <v>213.72022203571419</v>
      </c>
      <c r="AG3565" s="28">
        <f t="shared" si="1011"/>
        <v>0</v>
      </c>
      <c r="AH3565" s="28">
        <f t="shared" si="1011"/>
        <v>141.33172853571432</v>
      </c>
      <c r="AI3565" s="28">
        <f t="shared" si="1011"/>
        <v>0</v>
      </c>
      <c r="AJ3565" s="28">
        <f t="shared" si="1011"/>
        <v>1.2235988250000001</v>
      </c>
      <c r="AK3565" s="28">
        <f t="shared" si="1011"/>
        <v>0</v>
      </c>
      <c r="AL3565" s="28">
        <f t="shared" si="968"/>
        <v>52.630078499999975</v>
      </c>
      <c r="AM3565" s="28">
        <f t="shared" si="968"/>
        <v>192.98530203571408</v>
      </c>
      <c r="AQ3565" s="24">
        <f t="shared" si="978"/>
        <v>2062.3981584321427</v>
      </c>
      <c r="AS3565" s="47">
        <f t="shared" si="940"/>
        <v>305.55</v>
      </c>
      <c r="AU3565" s="20">
        <f t="shared" si="976"/>
        <v>2367.9481584321429</v>
      </c>
      <c r="AW3565" s="20">
        <f t="shared" si="963"/>
        <v>-137.17864272518364</v>
      </c>
    </row>
    <row r="3566" spans="1:49" x14ac:dyDescent="0.25">
      <c r="A3566" t="str">
        <f>VLOOKUP($B3566,'Cushing Balance'!$C$2:$E$500,3,TRUE)</f>
        <v>12019</v>
      </c>
      <c r="B3566" s="2">
        <v>43577</v>
      </c>
      <c r="C3566" s="32"/>
      <c r="D3566" s="36">
        <f t="shared" si="1006"/>
        <v>391.22794511111118</v>
      </c>
      <c r="E3566" s="28">
        <f t="shared" si="1007"/>
        <v>145.03560794444454</v>
      </c>
      <c r="F3566" s="28">
        <f t="shared" si="1008"/>
        <v>445.32513961111096</v>
      </c>
      <c r="G3566" s="28"/>
      <c r="H3566" s="28">
        <f t="shared" ref="H3566:R3566" si="1020">AVERAGE(H3560:H3565)</f>
        <v>101.42290933333334</v>
      </c>
      <c r="I3566" s="28">
        <f t="shared" si="1020"/>
        <v>24.825274190476179</v>
      </c>
      <c r="J3566" s="28">
        <f t="shared" si="1020"/>
        <v>322.53056909523798</v>
      </c>
      <c r="K3566" s="28">
        <f t="shared" si="1020"/>
        <v>129.53754890476191</v>
      </c>
      <c r="L3566" s="28">
        <f t="shared" si="1020"/>
        <v>30.122654857142845</v>
      </c>
      <c r="M3566" s="28">
        <f t="shared" si="961"/>
        <v>239.83181480219767</v>
      </c>
      <c r="N3566" s="28">
        <f t="shared" si="1020"/>
        <v>85.052794000000048</v>
      </c>
      <c r="O3566" s="28">
        <f t="shared" si="1020"/>
        <v>31.141945047619036</v>
      </c>
      <c r="P3566" s="28">
        <f t="shared" si="1020"/>
        <v>181.08394114285716</v>
      </c>
      <c r="Q3566" s="28">
        <f t="shared" si="999"/>
        <v>9.2223439999999997</v>
      </c>
      <c r="R3566" s="28">
        <f t="shared" si="1020"/>
        <v>16.509027666666668</v>
      </c>
      <c r="S3566" s="28"/>
      <c r="T3566" s="243">
        <f t="shared" si="953"/>
        <v>-24.119540416666666</v>
      </c>
      <c r="V3566" s="24">
        <f t="shared" si="974"/>
        <v>2152.8695157069592</v>
      </c>
      <c r="X3566" s="5">
        <f t="shared" si="981"/>
        <v>77.899999999999991</v>
      </c>
      <c r="Z3566" s="20">
        <f t="shared" si="975"/>
        <v>2230.7695157069593</v>
      </c>
      <c r="AA3566" s="59">
        <f t="shared" si="962"/>
        <v>43577</v>
      </c>
      <c r="AB3566" s="36">
        <f t="shared" si="1011"/>
        <v>134.59170364285706</v>
      </c>
      <c r="AC3566" s="28">
        <f t="shared" si="1011"/>
        <v>319.0726849285715</v>
      </c>
      <c r="AD3566" s="28">
        <f t="shared" si="1011"/>
        <v>433.96870060714309</v>
      </c>
      <c r="AE3566" s="28">
        <f t="shared" si="1011"/>
        <v>572.87413932142852</v>
      </c>
      <c r="AF3566" s="28">
        <f t="shared" si="1011"/>
        <v>213.72022203571419</v>
      </c>
      <c r="AG3566" s="28">
        <f t="shared" si="1011"/>
        <v>0</v>
      </c>
      <c r="AH3566" s="28">
        <f t="shared" si="1011"/>
        <v>141.33172853571432</v>
      </c>
      <c r="AI3566" s="28">
        <f t="shared" si="1011"/>
        <v>0</v>
      </c>
      <c r="AJ3566" s="28">
        <f t="shared" si="1011"/>
        <v>1.2235988250000001</v>
      </c>
      <c r="AK3566" s="28">
        <f t="shared" si="1011"/>
        <v>0</v>
      </c>
      <c r="AL3566" s="28">
        <f t="shared" si="968"/>
        <v>52.630078499999975</v>
      </c>
      <c r="AM3566" s="28">
        <f t="shared" si="968"/>
        <v>192.98530203571408</v>
      </c>
      <c r="AQ3566" s="24">
        <f t="shared" si="978"/>
        <v>2062.3981584321427</v>
      </c>
      <c r="AS3566" s="47">
        <f t="shared" si="940"/>
        <v>305.55</v>
      </c>
      <c r="AU3566" s="20">
        <f t="shared" si="976"/>
        <v>2367.9481584321429</v>
      </c>
      <c r="AW3566" s="20">
        <f t="shared" si="963"/>
        <v>-137.17864272518364</v>
      </c>
    </row>
    <row r="3567" spans="1:49" x14ac:dyDescent="0.25">
      <c r="A3567" t="str">
        <f>VLOOKUP($B3567,'Cushing Balance'!$C$2:$E$500,3,TRUE)</f>
        <v>12019</v>
      </c>
      <c r="B3567" s="2">
        <v>43578</v>
      </c>
      <c r="C3567" s="32"/>
      <c r="D3567" s="36">
        <f t="shared" si="1006"/>
        <v>391.22794511111118</v>
      </c>
      <c r="E3567" s="28">
        <f t="shared" si="1007"/>
        <v>145.03560794444454</v>
      </c>
      <c r="F3567" s="28">
        <f t="shared" si="1008"/>
        <v>445.32513961111096</v>
      </c>
      <c r="G3567" s="28"/>
      <c r="H3567" s="28">
        <f t="shared" ref="H3567:R3567" si="1021">AVERAGE(H3561:H3566)</f>
        <v>101.42290933333334</v>
      </c>
      <c r="I3567" s="28">
        <f t="shared" si="1021"/>
        <v>24.825274190476179</v>
      </c>
      <c r="J3567" s="28">
        <f t="shared" si="1021"/>
        <v>322.53056909523798</v>
      </c>
      <c r="K3567" s="28">
        <f t="shared" si="1021"/>
        <v>129.53754890476191</v>
      </c>
      <c r="L3567" s="28">
        <f t="shared" si="1021"/>
        <v>30.122654857142845</v>
      </c>
      <c r="M3567" s="28">
        <f t="shared" si="961"/>
        <v>239.83181480219767</v>
      </c>
      <c r="N3567" s="28">
        <f t="shared" si="1021"/>
        <v>85.052794000000048</v>
      </c>
      <c r="O3567" s="28">
        <f t="shared" si="1021"/>
        <v>31.141945047619036</v>
      </c>
      <c r="P3567" s="28">
        <f t="shared" si="1021"/>
        <v>181.08394114285716</v>
      </c>
      <c r="Q3567" s="28">
        <f t="shared" si="999"/>
        <v>9.2223439999999997</v>
      </c>
      <c r="R3567" s="28">
        <f t="shared" si="1021"/>
        <v>16.509027666666668</v>
      </c>
      <c r="S3567" s="28"/>
      <c r="T3567" s="243">
        <f t="shared" si="953"/>
        <v>-24.119540416666666</v>
      </c>
      <c r="V3567" s="24">
        <f t="shared" si="974"/>
        <v>2152.8695157069592</v>
      </c>
      <c r="X3567" s="5">
        <f t="shared" si="981"/>
        <v>77.899999999999991</v>
      </c>
      <c r="Z3567" s="20">
        <f t="shared" si="975"/>
        <v>2230.7695157069593</v>
      </c>
      <c r="AA3567" s="59">
        <f t="shared" si="962"/>
        <v>43578</v>
      </c>
      <c r="AB3567" s="36">
        <f t="shared" si="1011"/>
        <v>134.59170364285706</v>
      </c>
      <c r="AC3567" s="28">
        <f t="shared" si="1011"/>
        <v>319.0726849285715</v>
      </c>
      <c r="AD3567" s="28">
        <f t="shared" si="1011"/>
        <v>433.96870060714309</v>
      </c>
      <c r="AE3567" s="28">
        <f t="shared" si="1011"/>
        <v>572.87413932142852</v>
      </c>
      <c r="AF3567" s="28">
        <f t="shared" si="1011"/>
        <v>213.72022203571419</v>
      </c>
      <c r="AG3567" s="28">
        <f t="shared" si="1011"/>
        <v>0</v>
      </c>
      <c r="AH3567" s="28">
        <f t="shared" si="1011"/>
        <v>141.33172853571432</v>
      </c>
      <c r="AI3567" s="28">
        <f t="shared" si="1011"/>
        <v>0</v>
      </c>
      <c r="AJ3567" s="28">
        <f t="shared" si="1011"/>
        <v>1.2235988250000001</v>
      </c>
      <c r="AK3567" s="28">
        <f t="shared" si="1011"/>
        <v>0</v>
      </c>
      <c r="AL3567" s="28">
        <f t="shared" si="968"/>
        <v>52.630078499999975</v>
      </c>
      <c r="AM3567" s="28">
        <f t="shared" si="968"/>
        <v>192.98530203571408</v>
      </c>
      <c r="AQ3567" s="24">
        <f t="shared" si="978"/>
        <v>2062.3981584321427</v>
      </c>
      <c r="AS3567" s="47">
        <f t="shared" si="940"/>
        <v>305.55</v>
      </c>
      <c r="AU3567" s="20">
        <f t="shared" si="976"/>
        <v>2367.9481584321429</v>
      </c>
      <c r="AW3567" s="20">
        <f t="shared" si="963"/>
        <v>-137.17864272518364</v>
      </c>
    </row>
    <row r="3568" spans="1:49" x14ac:dyDescent="0.25">
      <c r="A3568" t="str">
        <f>VLOOKUP($B3568,'Cushing Balance'!$C$2:$E$500,3,TRUE)</f>
        <v>12019</v>
      </c>
      <c r="B3568" s="2">
        <v>43579</v>
      </c>
      <c r="C3568" s="32"/>
      <c r="D3568" s="36">
        <f t="shared" si="1006"/>
        <v>391.22794511111118</v>
      </c>
      <c r="E3568" s="28">
        <f t="shared" si="1007"/>
        <v>145.03560794444454</v>
      </c>
      <c r="F3568" s="28">
        <f t="shared" si="1008"/>
        <v>445.32513961111096</v>
      </c>
      <c r="G3568" s="28"/>
      <c r="H3568" s="28">
        <f t="shared" ref="H3568:R3568" si="1022">AVERAGE(H3562:H3567)</f>
        <v>101.42290933333334</v>
      </c>
      <c r="I3568" s="28">
        <f t="shared" si="1022"/>
        <v>24.825274190476179</v>
      </c>
      <c r="J3568" s="28">
        <f t="shared" si="1022"/>
        <v>322.53056909523798</v>
      </c>
      <c r="K3568" s="28">
        <f t="shared" si="1022"/>
        <v>129.53754890476191</v>
      </c>
      <c r="L3568" s="28">
        <f t="shared" si="1022"/>
        <v>30.122654857142845</v>
      </c>
      <c r="M3568" s="28">
        <f t="shared" si="961"/>
        <v>239.83181480219767</v>
      </c>
      <c r="N3568" s="28">
        <f t="shared" si="1022"/>
        <v>85.052794000000048</v>
      </c>
      <c r="O3568" s="28">
        <f t="shared" si="1022"/>
        <v>31.141945047619036</v>
      </c>
      <c r="P3568" s="28">
        <f t="shared" si="1022"/>
        <v>181.08394114285716</v>
      </c>
      <c r="Q3568" s="28">
        <f t="shared" si="999"/>
        <v>9.2223439999999997</v>
      </c>
      <c r="R3568" s="28">
        <f t="shared" si="1022"/>
        <v>16.509027666666668</v>
      </c>
      <c r="S3568" s="28"/>
      <c r="T3568" s="243">
        <f t="shared" si="953"/>
        <v>-24.119540416666666</v>
      </c>
      <c r="V3568" s="24">
        <f t="shared" si="974"/>
        <v>2152.8695157069592</v>
      </c>
      <c r="X3568" s="5">
        <f t="shared" si="981"/>
        <v>77.899999999999991</v>
      </c>
      <c r="Z3568" s="20">
        <f t="shared" si="975"/>
        <v>2230.7695157069593</v>
      </c>
      <c r="AA3568" s="59">
        <f t="shared" si="962"/>
        <v>43579</v>
      </c>
      <c r="AB3568" s="36">
        <f t="shared" si="1011"/>
        <v>134.59170364285706</v>
      </c>
      <c r="AC3568" s="28">
        <f t="shared" si="1011"/>
        <v>319.0726849285715</v>
      </c>
      <c r="AD3568" s="28">
        <f t="shared" si="1011"/>
        <v>433.96870060714309</v>
      </c>
      <c r="AE3568" s="28">
        <f t="shared" si="1011"/>
        <v>572.87413932142852</v>
      </c>
      <c r="AF3568" s="28">
        <f t="shared" si="1011"/>
        <v>213.72022203571419</v>
      </c>
      <c r="AG3568" s="28">
        <f t="shared" si="1011"/>
        <v>0</v>
      </c>
      <c r="AH3568" s="28">
        <f t="shared" si="1011"/>
        <v>141.33172853571432</v>
      </c>
      <c r="AI3568" s="28">
        <f t="shared" si="1011"/>
        <v>0</v>
      </c>
      <c r="AJ3568" s="28">
        <f t="shared" si="1011"/>
        <v>1.2235988250000001</v>
      </c>
      <c r="AK3568" s="28">
        <f t="shared" si="1011"/>
        <v>0</v>
      </c>
      <c r="AL3568" s="28">
        <f t="shared" si="968"/>
        <v>52.630078499999975</v>
      </c>
      <c r="AM3568" s="28">
        <f t="shared" si="968"/>
        <v>192.98530203571408</v>
      </c>
      <c r="AQ3568" s="24">
        <f t="shared" si="978"/>
        <v>2062.3981584321427</v>
      </c>
      <c r="AS3568" s="47">
        <f t="shared" ref="AS3568:AS3631" si="1023">315*0.97</f>
        <v>305.55</v>
      </c>
      <c r="AU3568" s="20">
        <f t="shared" si="976"/>
        <v>2367.9481584321429</v>
      </c>
      <c r="AW3568" s="20">
        <f t="shared" si="963"/>
        <v>-137.17864272518364</v>
      </c>
    </row>
    <row r="3569" spans="1:49" x14ac:dyDescent="0.25">
      <c r="A3569" t="str">
        <f>VLOOKUP($B3569,'Cushing Balance'!$C$2:$E$500,3,TRUE)</f>
        <v>12019</v>
      </c>
      <c r="B3569" s="2">
        <v>43580</v>
      </c>
      <c r="C3569" s="32"/>
      <c r="D3569" s="36">
        <f t="shared" si="1006"/>
        <v>391.22794511111118</v>
      </c>
      <c r="E3569" s="28">
        <f t="shared" si="1007"/>
        <v>145.03560794444454</v>
      </c>
      <c r="F3569" s="28">
        <f t="shared" si="1008"/>
        <v>445.32513961111096</v>
      </c>
      <c r="G3569" s="28"/>
      <c r="H3569" s="28">
        <f t="shared" ref="H3569:R3569" si="1024">AVERAGE(H3563:H3568)</f>
        <v>101.42290933333334</v>
      </c>
      <c r="I3569" s="28">
        <f t="shared" si="1024"/>
        <v>24.825274190476179</v>
      </c>
      <c r="J3569" s="28">
        <f t="shared" si="1024"/>
        <v>322.53056909523798</v>
      </c>
      <c r="K3569" s="28">
        <f t="shared" si="1024"/>
        <v>129.53754890476191</v>
      </c>
      <c r="L3569" s="28">
        <f t="shared" si="1024"/>
        <v>30.122654857142845</v>
      </c>
      <c r="M3569" s="28">
        <f t="shared" si="961"/>
        <v>239.83181480219767</v>
      </c>
      <c r="N3569" s="28">
        <f t="shared" si="1024"/>
        <v>85.052794000000048</v>
      </c>
      <c r="O3569" s="28">
        <f t="shared" si="1024"/>
        <v>31.141945047619036</v>
      </c>
      <c r="P3569" s="28">
        <f t="shared" si="1024"/>
        <v>181.08394114285716</v>
      </c>
      <c r="Q3569" s="28">
        <f t="shared" si="999"/>
        <v>9.2223439999999997</v>
      </c>
      <c r="R3569" s="28">
        <f t="shared" si="1024"/>
        <v>16.509027666666668</v>
      </c>
      <c r="S3569" s="28"/>
      <c r="T3569" s="243">
        <f t="shared" si="953"/>
        <v>-24.119540416666666</v>
      </c>
      <c r="V3569" s="24">
        <f t="shared" si="974"/>
        <v>2152.8695157069592</v>
      </c>
      <c r="X3569" s="5">
        <f t="shared" si="981"/>
        <v>77.899999999999991</v>
      </c>
      <c r="Z3569" s="20">
        <f t="shared" si="975"/>
        <v>2230.7695157069593</v>
      </c>
      <c r="AA3569" s="59">
        <f t="shared" si="962"/>
        <v>43580</v>
      </c>
      <c r="AB3569" s="36">
        <f t="shared" si="1011"/>
        <v>134.59170364285706</v>
      </c>
      <c r="AC3569" s="28">
        <f t="shared" si="1011"/>
        <v>319.0726849285715</v>
      </c>
      <c r="AD3569" s="28">
        <f t="shared" si="1011"/>
        <v>433.96870060714309</v>
      </c>
      <c r="AE3569" s="28">
        <f t="shared" si="1011"/>
        <v>572.87413932142852</v>
      </c>
      <c r="AF3569" s="28">
        <f t="shared" si="1011"/>
        <v>213.72022203571419</v>
      </c>
      <c r="AG3569" s="28">
        <f t="shared" si="1011"/>
        <v>0</v>
      </c>
      <c r="AH3569" s="28">
        <f t="shared" si="1011"/>
        <v>141.33172853571432</v>
      </c>
      <c r="AI3569" s="28">
        <f t="shared" si="1011"/>
        <v>0</v>
      </c>
      <c r="AJ3569" s="28">
        <f t="shared" si="1011"/>
        <v>1.2235988250000001</v>
      </c>
      <c r="AK3569" s="28">
        <f t="shared" si="1011"/>
        <v>0</v>
      </c>
      <c r="AL3569" s="28">
        <f t="shared" si="968"/>
        <v>52.630078499999975</v>
      </c>
      <c r="AM3569" s="28">
        <f t="shared" si="968"/>
        <v>192.98530203571408</v>
      </c>
      <c r="AQ3569" s="24">
        <f t="shared" si="978"/>
        <v>2062.3981584321427</v>
      </c>
      <c r="AS3569" s="47">
        <f t="shared" si="1023"/>
        <v>305.55</v>
      </c>
      <c r="AU3569" s="20">
        <f t="shared" si="976"/>
        <v>2367.9481584321429</v>
      </c>
      <c r="AW3569" s="20">
        <f t="shared" si="963"/>
        <v>-137.17864272518364</v>
      </c>
    </row>
    <row r="3570" spans="1:49" x14ac:dyDescent="0.25">
      <c r="A3570" t="str">
        <f>VLOOKUP($B3570,'Cushing Balance'!$C$2:$E$500,3,TRUE)</f>
        <v>12019</v>
      </c>
      <c r="B3570" s="2">
        <v>43581</v>
      </c>
      <c r="C3570" s="32"/>
      <c r="D3570" s="36">
        <f t="shared" si="1006"/>
        <v>391.22794511111118</v>
      </c>
      <c r="E3570" s="28">
        <f t="shared" si="1007"/>
        <v>145.03560794444454</v>
      </c>
      <c r="F3570" s="28">
        <f t="shared" si="1008"/>
        <v>445.32513961111096</v>
      </c>
      <c r="G3570" s="28"/>
      <c r="H3570" s="28">
        <f t="shared" ref="H3570:R3570" si="1025">AVERAGE(H3564:H3569)</f>
        <v>101.42290933333334</v>
      </c>
      <c r="I3570" s="28">
        <f t="shared" si="1025"/>
        <v>24.825274190476179</v>
      </c>
      <c r="J3570" s="28">
        <f t="shared" si="1025"/>
        <v>322.53056909523798</v>
      </c>
      <c r="K3570" s="28">
        <f t="shared" si="1025"/>
        <v>129.53754890476191</v>
      </c>
      <c r="L3570" s="28">
        <f t="shared" si="1025"/>
        <v>30.122654857142845</v>
      </c>
      <c r="M3570" s="28">
        <f t="shared" si="961"/>
        <v>239.83181480219767</v>
      </c>
      <c r="N3570" s="28">
        <f t="shared" si="1025"/>
        <v>85.052794000000048</v>
      </c>
      <c r="O3570" s="28">
        <f t="shared" si="1025"/>
        <v>31.141945047619036</v>
      </c>
      <c r="P3570" s="28">
        <f t="shared" si="1025"/>
        <v>181.08394114285716</v>
      </c>
      <c r="Q3570" s="28">
        <f t="shared" si="999"/>
        <v>9.2223439999999997</v>
      </c>
      <c r="R3570" s="28">
        <f t="shared" si="1025"/>
        <v>16.509027666666668</v>
      </c>
      <c r="S3570" s="28"/>
      <c r="T3570" s="243">
        <f t="shared" si="953"/>
        <v>-24.119540416666666</v>
      </c>
      <c r="V3570" s="24">
        <f t="shared" si="974"/>
        <v>2152.8695157069592</v>
      </c>
      <c r="X3570" s="5">
        <f t="shared" si="981"/>
        <v>77.899999999999991</v>
      </c>
      <c r="Z3570" s="20">
        <f t="shared" si="975"/>
        <v>2230.7695157069593</v>
      </c>
      <c r="AA3570" s="59">
        <f t="shared" si="962"/>
        <v>43581</v>
      </c>
      <c r="AB3570" s="36">
        <f t="shared" si="1011"/>
        <v>134.59170364285706</v>
      </c>
      <c r="AC3570" s="28">
        <f t="shared" si="1011"/>
        <v>319.0726849285715</v>
      </c>
      <c r="AD3570" s="28">
        <f t="shared" si="1011"/>
        <v>433.96870060714309</v>
      </c>
      <c r="AE3570" s="28">
        <f t="shared" si="1011"/>
        <v>572.87413932142852</v>
      </c>
      <c r="AF3570" s="28">
        <f t="shared" si="1011"/>
        <v>213.72022203571419</v>
      </c>
      <c r="AG3570" s="28">
        <f t="shared" si="1011"/>
        <v>0</v>
      </c>
      <c r="AH3570" s="28">
        <f t="shared" si="1011"/>
        <v>141.33172853571432</v>
      </c>
      <c r="AI3570" s="28">
        <f t="shared" si="1011"/>
        <v>0</v>
      </c>
      <c r="AJ3570" s="28">
        <f t="shared" si="1011"/>
        <v>1.2235988250000001</v>
      </c>
      <c r="AK3570" s="28">
        <f t="shared" si="1011"/>
        <v>0</v>
      </c>
      <c r="AL3570" s="28">
        <f t="shared" si="968"/>
        <v>52.630078499999975</v>
      </c>
      <c r="AM3570" s="28">
        <f t="shared" si="968"/>
        <v>192.98530203571408</v>
      </c>
      <c r="AQ3570" s="24">
        <f t="shared" si="978"/>
        <v>2062.3981584321427</v>
      </c>
      <c r="AS3570" s="47">
        <f t="shared" si="1023"/>
        <v>305.55</v>
      </c>
      <c r="AU3570" s="20">
        <f t="shared" si="976"/>
        <v>2367.9481584321429</v>
      </c>
      <c r="AW3570" s="20">
        <f t="shared" si="963"/>
        <v>-137.17864272518364</v>
      </c>
    </row>
    <row r="3571" spans="1:49" x14ac:dyDescent="0.25">
      <c r="A3571" t="str">
        <f>VLOOKUP($B3571,'Cushing Balance'!$C$2:$E$500,3,TRUE)</f>
        <v>12019</v>
      </c>
      <c r="B3571" s="2">
        <v>43582</v>
      </c>
      <c r="C3571" s="32"/>
      <c r="D3571" s="36">
        <f t="shared" si="1006"/>
        <v>391.22794511111118</v>
      </c>
      <c r="E3571" s="28">
        <f t="shared" si="1007"/>
        <v>145.03560794444454</v>
      </c>
      <c r="F3571" s="28">
        <f t="shared" si="1008"/>
        <v>445.32513961111096</v>
      </c>
      <c r="G3571" s="28"/>
      <c r="H3571" s="28">
        <f t="shared" ref="H3571:R3571" si="1026">AVERAGE(H3565:H3570)</f>
        <v>101.42290933333334</v>
      </c>
      <c r="I3571" s="28">
        <f t="shared" si="1026"/>
        <v>24.825274190476179</v>
      </c>
      <c r="J3571" s="28">
        <f t="shared" si="1026"/>
        <v>322.53056909523798</v>
      </c>
      <c r="K3571" s="28">
        <f t="shared" si="1026"/>
        <v>129.53754890476191</v>
      </c>
      <c r="L3571" s="28">
        <f t="shared" si="1026"/>
        <v>30.122654857142845</v>
      </c>
      <c r="M3571" s="28">
        <f t="shared" si="961"/>
        <v>239.83181480219767</v>
      </c>
      <c r="N3571" s="28">
        <f t="shared" si="1026"/>
        <v>85.052794000000048</v>
      </c>
      <c r="O3571" s="28">
        <f t="shared" si="1026"/>
        <v>31.141945047619036</v>
      </c>
      <c r="P3571" s="28">
        <f t="shared" si="1026"/>
        <v>181.08394114285716</v>
      </c>
      <c r="Q3571" s="28">
        <f t="shared" si="999"/>
        <v>9.2223439999999997</v>
      </c>
      <c r="R3571" s="28">
        <f t="shared" si="1026"/>
        <v>16.509027666666668</v>
      </c>
      <c r="S3571" s="28"/>
      <c r="T3571" s="243">
        <f t="shared" si="953"/>
        <v>-24.119540416666666</v>
      </c>
      <c r="V3571" s="24">
        <f t="shared" si="974"/>
        <v>2152.8695157069592</v>
      </c>
      <c r="X3571" s="5">
        <f t="shared" si="981"/>
        <v>77.899999999999991</v>
      </c>
      <c r="Z3571" s="20">
        <f t="shared" si="975"/>
        <v>2230.7695157069593</v>
      </c>
      <c r="AA3571" s="59">
        <f t="shared" si="962"/>
        <v>43582</v>
      </c>
      <c r="AB3571" s="36">
        <f t="shared" si="1011"/>
        <v>134.59170364285706</v>
      </c>
      <c r="AC3571" s="28">
        <f t="shared" si="1011"/>
        <v>319.0726849285715</v>
      </c>
      <c r="AD3571" s="28">
        <f t="shared" si="1011"/>
        <v>433.96870060714309</v>
      </c>
      <c r="AE3571" s="28">
        <f t="shared" si="1011"/>
        <v>572.87413932142852</v>
      </c>
      <c r="AF3571" s="28">
        <f t="shared" si="1011"/>
        <v>213.72022203571419</v>
      </c>
      <c r="AG3571" s="28">
        <f t="shared" si="1011"/>
        <v>0</v>
      </c>
      <c r="AH3571" s="28">
        <f t="shared" si="1011"/>
        <v>141.33172853571432</v>
      </c>
      <c r="AI3571" s="28">
        <f t="shared" si="1011"/>
        <v>0</v>
      </c>
      <c r="AJ3571" s="28">
        <f t="shared" si="1011"/>
        <v>1.2235988250000001</v>
      </c>
      <c r="AK3571" s="28">
        <f t="shared" si="1011"/>
        <v>0</v>
      </c>
      <c r="AL3571" s="28">
        <f t="shared" si="968"/>
        <v>52.630078499999975</v>
      </c>
      <c r="AM3571" s="28">
        <f t="shared" si="968"/>
        <v>192.98530203571408</v>
      </c>
      <c r="AQ3571" s="24">
        <f t="shared" si="978"/>
        <v>2062.3981584321427</v>
      </c>
      <c r="AS3571" s="47">
        <f t="shared" si="1023"/>
        <v>305.55</v>
      </c>
      <c r="AU3571" s="20">
        <f t="shared" si="976"/>
        <v>2367.9481584321429</v>
      </c>
      <c r="AW3571" s="20">
        <f t="shared" si="963"/>
        <v>-137.17864272518364</v>
      </c>
    </row>
    <row r="3572" spans="1:49" x14ac:dyDescent="0.25">
      <c r="A3572" t="str">
        <f>VLOOKUP($B3572,'Cushing Balance'!$C$2:$E$500,3,TRUE)</f>
        <v>12019</v>
      </c>
      <c r="B3572" s="2">
        <v>43583</v>
      </c>
      <c r="C3572" s="32"/>
      <c r="D3572" s="36">
        <f t="shared" si="1006"/>
        <v>391.22794511111118</v>
      </c>
      <c r="E3572" s="28">
        <f t="shared" si="1007"/>
        <v>145.03560794444454</v>
      </c>
      <c r="F3572" s="28">
        <f t="shared" si="1008"/>
        <v>445.32513961111096</v>
      </c>
      <c r="G3572" s="28"/>
      <c r="H3572" s="28">
        <f t="shared" ref="H3572:R3572" si="1027">AVERAGE(H3566:H3571)</f>
        <v>101.42290933333334</v>
      </c>
      <c r="I3572" s="28">
        <f t="shared" si="1027"/>
        <v>24.825274190476179</v>
      </c>
      <c r="J3572" s="28">
        <f t="shared" si="1027"/>
        <v>322.53056909523798</v>
      </c>
      <c r="K3572" s="28">
        <f t="shared" si="1027"/>
        <v>129.53754890476191</v>
      </c>
      <c r="L3572" s="28">
        <f t="shared" si="1027"/>
        <v>30.122654857142845</v>
      </c>
      <c r="M3572" s="28">
        <f t="shared" si="961"/>
        <v>239.83181480219767</v>
      </c>
      <c r="N3572" s="28">
        <f t="shared" si="1027"/>
        <v>85.052794000000048</v>
      </c>
      <c r="O3572" s="28">
        <f t="shared" si="1027"/>
        <v>31.141945047619036</v>
      </c>
      <c r="P3572" s="28">
        <f t="shared" si="1027"/>
        <v>181.08394114285716</v>
      </c>
      <c r="Q3572" s="28">
        <f t="shared" si="999"/>
        <v>9.2223439999999997</v>
      </c>
      <c r="R3572" s="28">
        <f t="shared" si="1027"/>
        <v>16.509027666666668</v>
      </c>
      <c r="S3572" s="28"/>
      <c r="T3572" s="243">
        <f t="shared" si="953"/>
        <v>-24.119540416666666</v>
      </c>
      <c r="V3572" s="24">
        <f t="shared" si="974"/>
        <v>2152.8695157069592</v>
      </c>
      <c r="X3572" s="5">
        <f t="shared" si="981"/>
        <v>77.899999999999991</v>
      </c>
      <c r="Z3572" s="20">
        <f t="shared" si="975"/>
        <v>2230.7695157069593</v>
      </c>
      <c r="AA3572" s="59">
        <f t="shared" si="962"/>
        <v>43583</v>
      </c>
      <c r="AB3572" s="36">
        <f t="shared" si="1011"/>
        <v>134.59170364285706</v>
      </c>
      <c r="AC3572" s="28">
        <f t="shared" si="1011"/>
        <v>319.0726849285715</v>
      </c>
      <c r="AD3572" s="28">
        <f t="shared" si="1011"/>
        <v>433.96870060714309</v>
      </c>
      <c r="AE3572" s="28">
        <f t="shared" si="1011"/>
        <v>572.87413932142852</v>
      </c>
      <c r="AF3572" s="28">
        <f t="shared" si="1011"/>
        <v>213.72022203571419</v>
      </c>
      <c r="AG3572" s="28">
        <f t="shared" si="1011"/>
        <v>0</v>
      </c>
      <c r="AH3572" s="28">
        <f t="shared" si="1011"/>
        <v>141.33172853571432</v>
      </c>
      <c r="AI3572" s="28">
        <f t="shared" si="1011"/>
        <v>0</v>
      </c>
      <c r="AJ3572" s="28">
        <f t="shared" si="1011"/>
        <v>1.2235988250000001</v>
      </c>
      <c r="AK3572" s="28">
        <f t="shared" si="1011"/>
        <v>0</v>
      </c>
      <c r="AL3572" s="28">
        <f t="shared" si="968"/>
        <v>52.630078499999975</v>
      </c>
      <c r="AM3572" s="28">
        <f t="shared" si="968"/>
        <v>192.98530203571408</v>
      </c>
      <c r="AQ3572" s="24">
        <f t="shared" si="978"/>
        <v>2062.3981584321427</v>
      </c>
      <c r="AS3572" s="47">
        <f t="shared" si="1023"/>
        <v>305.55</v>
      </c>
      <c r="AU3572" s="20">
        <f t="shared" si="976"/>
        <v>2367.9481584321429</v>
      </c>
      <c r="AW3572" s="20">
        <f t="shared" si="963"/>
        <v>-137.17864272518364</v>
      </c>
    </row>
    <row r="3573" spans="1:49" x14ac:dyDescent="0.25">
      <c r="A3573" t="str">
        <f>VLOOKUP($B3573,'Cushing Balance'!$C$2:$E$500,3,TRUE)</f>
        <v>12019</v>
      </c>
      <c r="B3573" s="2">
        <v>43584</v>
      </c>
      <c r="C3573" s="32"/>
      <c r="D3573" s="36">
        <f t="shared" si="1006"/>
        <v>391.22794511111118</v>
      </c>
      <c r="E3573" s="28">
        <f t="shared" si="1007"/>
        <v>145.03560794444454</v>
      </c>
      <c r="F3573" s="28">
        <f t="shared" si="1008"/>
        <v>445.32513961111096</v>
      </c>
      <c r="G3573" s="28"/>
      <c r="H3573" s="28">
        <f t="shared" ref="H3573:R3573" si="1028">AVERAGE(H3567:H3572)</f>
        <v>101.42290933333334</v>
      </c>
      <c r="I3573" s="28">
        <f t="shared" si="1028"/>
        <v>24.825274190476179</v>
      </c>
      <c r="J3573" s="28">
        <f t="shared" si="1028"/>
        <v>322.53056909523798</v>
      </c>
      <c r="K3573" s="28">
        <f t="shared" si="1028"/>
        <v>129.53754890476191</v>
      </c>
      <c r="L3573" s="28">
        <f t="shared" si="1028"/>
        <v>30.122654857142845</v>
      </c>
      <c r="M3573" s="28">
        <f t="shared" si="961"/>
        <v>239.83181480219767</v>
      </c>
      <c r="N3573" s="28">
        <f t="shared" si="1028"/>
        <v>85.052794000000048</v>
      </c>
      <c r="O3573" s="28">
        <f t="shared" si="1028"/>
        <v>31.141945047619036</v>
      </c>
      <c r="P3573" s="28">
        <f t="shared" si="1028"/>
        <v>181.08394114285716</v>
      </c>
      <c r="Q3573" s="28">
        <f t="shared" si="999"/>
        <v>9.2223439999999997</v>
      </c>
      <c r="R3573" s="28">
        <f t="shared" si="1028"/>
        <v>16.509027666666668</v>
      </c>
      <c r="S3573" s="28"/>
      <c r="T3573" s="243">
        <f t="shared" si="953"/>
        <v>-24.119540416666666</v>
      </c>
      <c r="V3573" s="24">
        <f t="shared" si="974"/>
        <v>2152.8695157069592</v>
      </c>
      <c r="X3573" s="5">
        <f t="shared" si="981"/>
        <v>77.899999999999991</v>
      </c>
      <c r="Z3573" s="20">
        <f t="shared" si="975"/>
        <v>2230.7695157069593</v>
      </c>
      <c r="AA3573" s="59">
        <f t="shared" si="962"/>
        <v>43584</v>
      </c>
      <c r="AB3573" s="36">
        <f t="shared" ref="AB3573:AK3588" si="1029">AVERAGE(AB3566:AB3572)</f>
        <v>134.59170364285706</v>
      </c>
      <c r="AC3573" s="28">
        <f t="shared" si="1029"/>
        <v>319.0726849285715</v>
      </c>
      <c r="AD3573" s="28">
        <f t="shared" si="1029"/>
        <v>433.96870060714309</v>
      </c>
      <c r="AE3573" s="28">
        <f t="shared" si="1029"/>
        <v>572.87413932142852</v>
      </c>
      <c r="AF3573" s="28">
        <f t="shared" si="1029"/>
        <v>213.72022203571419</v>
      </c>
      <c r="AG3573" s="28">
        <f t="shared" si="1029"/>
        <v>0</v>
      </c>
      <c r="AH3573" s="28">
        <f t="shared" si="1029"/>
        <v>141.33172853571432</v>
      </c>
      <c r="AI3573" s="28">
        <f t="shared" si="1029"/>
        <v>0</v>
      </c>
      <c r="AJ3573" s="28">
        <f t="shared" si="1029"/>
        <v>1.2235988250000001</v>
      </c>
      <c r="AK3573" s="28">
        <f t="shared" si="1029"/>
        <v>0</v>
      </c>
      <c r="AL3573" s="28">
        <f t="shared" si="968"/>
        <v>52.630078499999975</v>
      </c>
      <c r="AM3573" s="28">
        <f t="shared" si="968"/>
        <v>192.98530203571408</v>
      </c>
      <c r="AQ3573" s="24">
        <f t="shared" si="978"/>
        <v>2062.3981584321427</v>
      </c>
      <c r="AS3573" s="47">
        <f t="shared" si="1023"/>
        <v>305.55</v>
      </c>
      <c r="AU3573" s="20">
        <f t="shared" si="976"/>
        <v>2367.9481584321429</v>
      </c>
      <c r="AW3573" s="20">
        <f t="shared" si="963"/>
        <v>-137.17864272518364</v>
      </c>
    </row>
    <row r="3574" spans="1:49" x14ac:dyDescent="0.25">
      <c r="A3574" t="str">
        <f>VLOOKUP($B3574,'Cushing Balance'!$C$2:$E$500,3,TRUE)</f>
        <v>12019</v>
      </c>
      <c r="B3574" s="2">
        <v>43585</v>
      </c>
      <c r="C3574" s="32"/>
      <c r="D3574" s="36">
        <f t="shared" si="1006"/>
        <v>391.22794511111118</v>
      </c>
      <c r="E3574" s="28">
        <f t="shared" si="1007"/>
        <v>145.03560794444454</v>
      </c>
      <c r="F3574" s="28">
        <f t="shared" si="1008"/>
        <v>445.32513961111096</v>
      </c>
      <c r="G3574" s="28"/>
      <c r="H3574" s="28">
        <f t="shared" ref="H3574:R3574" si="1030">AVERAGE(H3568:H3573)</f>
        <v>101.42290933333334</v>
      </c>
      <c r="I3574" s="28">
        <f t="shared" si="1030"/>
        <v>24.825274190476179</v>
      </c>
      <c r="J3574" s="28">
        <f t="shared" si="1030"/>
        <v>322.53056909523798</v>
      </c>
      <c r="K3574" s="28">
        <f t="shared" si="1030"/>
        <v>129.53754890476191</v>
      </c>
      <c r="L3574" s="28">
        <f t="shared" si="1030"/>
        <v>30.122654857142845</v>
      </c>
      <c r="M3574" s="28">
        <f t="shared" si="961"/>
        <v>239.83181480219767</v>
      </c>
      <c r="N3574" s="28">
        <f t="shared" si="1030"/>
        <v>85.052794000000048</v>
      </c>
      <c r="O3574" s="28">
        <f t="shared" si="1030"/>
        <v>31.141945047619036</v>
      </c>
      <c r="P3574" s="28">
        <f t="shared" si="1030"/>
        <v>181.08394114285716</v>
      </c>
      <c r="Q3574" s="28">
        <f t="shared" si="999"/>
        <v>9.2223439999999997</v>
      </c>
      <c r="R3574" s="28">
        <f t="shared" si="1030"/>
        <v>16.509027666666668</v>
      </c>
      <c r="S3574" s="28"/>
      <c r="T3574" s="243">
        <f t="shared" si="953"/>
        <v>-24.119540416666666</v>
      </c>
      <c r="V3574" s="24">
        <f t="shared" si="974"/>
        <v>2152.8695157069592</v>
      </c>
      <c r="X3574" s="5">
        <f t="shared" si="981"/>
        <v>77.899999999999991</v>
      </c>
      <c r="Z3574" s="20">
        <f t="shared" si="975"/>
        <v>2230.7695157069593</v>
      </c>
      <c r="AA3574" s="59">
        <f t="shared" si="962"/>
        <v>43585</v>
      </c>
      <c r="AB3574" s="36">
        <f t="shared" si="1029"/>
        <v>134.59170364285706</v>
      </c>
      <c r="AC3574" s="28">
        <f t="shared" si="1029"/>
        <v>319.0726849285715</v>
      </c>
      <c r="AD3574" s="28">
        <f t="shared" si="1029"/>
        <v>433.96870060714309</v>
      </c>
      <c r="AE3574" s="28">
        <f t="shared" si="1029"/>
        <v>572.87413932142852</v>
      </c>
      <c r="AF3574" s="28">
        <f t="shared" si="1029"/>
        <v>213.72022203571419</v>
      </c>
      <c r="AG3574" s="28">
        <f t="shared" si="1029"/>
        <v>0</v>
      </c>
      <c r="AH3574" s="28">
        <f t="shared" si="1029"/>
        <v>141.33172853571432</v>
      </c>
      <c r="AI3574" s="28">
        <f t="shared" si="1029"/>
        <v>0</v>
      </c>
      <c r="AJ3574" s="28">
        <f t="shared" si="1029"/>
        <v>1.2235988250000001</v>
      </c>
      <c r="AK3574" s="28">
        <f t="shared" si="1029"/>
        <v>0</v>
      </c>
      <c r="AL3574" s="28">
        <f t="shared" si="968"/>
        <v>52.630078499999975</v>
      </c>
      <c r="AM3574" s="28">
        <f t="shared" si="968"/>
        <v>192.98530203571408</v>
      </c>
      <c r="AQ3574" s="24">
        <f t="shared" si="978"/>
        <v>2062.3981584321427</v>
      </c>
      <c r="AS3574" s="47">
        <f t="shared" si="1023"/>
        <v>305.55</v>
      </c>
      <c r="AU3574" s="20">
        <f t="shared" si="976"/>
        <v>2367.9481584321429</v>
      </c>
      <c r="AW3574" s="20">
        <f t="shared" si="963"/>
        <v>-137.17864272518364</v>
      </c>
    </row>
    <row r="3575" spans="1:49" x14ac:dyDescent="0.25">
      <c r="A3575" t="str">
        <f>VLOOKUP($B3575,'Cushing Balance'!$C$2:$E$500,3,TRUE)</f>
        <v>12019</v>
      </c>
      <c r="B3575" s="2">
        <v>43586</v>
      </c>
      <c r="C3575" s="32"/>
      <c r="D3575" s="36">
        <f t="shared" si="1006"/>
        <v>391.22794511111118</v>
      </c>
      <c r="E3575" s="28">
        <f t="shared" si="1007"/>
        <v>145.03560794444454</v>
      </c>
      <c r="F3575" s="28">
        <f t="shared" si="1008"/>
        <v>445.32513961111096</v>
      </c>
      <c r="G3575" s="28"/>
      <c r="H3575" s="28">
        <f t="shared" ref="H3575:R3575" si="1031">AVERAGE(H3569:H3574)</f>
        <v>101.42290933333334</v>
      </c>
      <c r="I3575" s="28">
        <f t="shared" si="1031"/>
        <v>24.825274190476179</v>
      </c>
      <c r="J3575" s="28">
        <f t="shared" si="1031"/>
        <v>322.53056909523798</v>
      </c>
      <c r="K3575" s="28">
        <f t="shared" si="1031"/>
        <v>129.53754890476191</v>
      </c>
      <c r="L3575" s="28">
        <f t="shared" si="1031"/>
        <v>30.122654857142845</v>
      </c>
      <c r="M3575" s="28">
        <f t="shared" si="961"/>
        <v>239.83181480219767</v>
      </c>
      <c r="N3575" s="28">
        <f t="shared" si="1031"/>
        <v>85.052794000000048</v>
      </c>
      <c r="O3575" s="28">
        <f t="shared" si="1031"/>
        <v>31.141945047619036</v>
      </c>
      <c r="P3575" s="28">
        <f t="shared" si="1031"/>
        <v>181.08394114285716</v>
      </c>
      <c r="Q3575" s="28">
        <f t="shared" si="999"/>
        <v>9.2223439999999997</v>
      </c>
      <c r="R3575" s="28">
        <f t="shared" si="1031"/>
        <v>16.509027666666668</v>
      </c>
      <c r="S3575" s="28"/>
      <c r="T3575" s="243">
        <f t="shared" si="953"/>
        <v>-24.119540416666666</v>
      </c>
      <c r="V3575" s="24">
        <f t="shared" si="974"/>
        <v>2152.8695157069592</v>
      </c>
      <c r="X3575" s="5">
        <f t="shared" si="981"/>
        <v>77.899999999999991</v>
      </c>
      <c r="Z3575" s="20">
        <f t="shared" si="975"/>
        <v>2230.7695157069593</v>
      </c>
      <c r="AA3575" s="59">
        <f t="shared" si="962"/>
        <v>43586</v>
      </c>
      <c r="AB3575" s="36">
        <f t="shared" si="1029"/>
        <v>134.59170364285706</v>
      </c>
      <c r="AC3575" s="28">
        <f t="shared" si="1029"/>
        <v>319.0726849285715</v>
      </c>
      <c r="AD3575" s="28">
        <f t="shared" si="1029"/>
        <v>433.96870060714309</v>
      </c>
      <c r="AE3575" s="28">
        <f t="shared" si="1029"/>
        <v>572.87413932142852</v>
      </c>
      <c r="AF3575" s="28">
        <f t="shared" si="1029"/>
        <v>213.72022203571419</v>
      </c>
      <c r="AG3575" s="28">
        <f t="shared" si="1029"/>
        <v>0</v>
      </c>
      <c r="AH3575" s="28">
        <f t="shared" si="1029"/>
        <v>141.33172853571432</v>
      </c>
      <c r="AI3575" s="28">
        <f t="shared" si="1029"/>
        <v>0</v>
      </c>
      <c r="AJ3575" s="28">
        <f t="shared" si="1029"/>
        <v>1.2235988250000001</v>
      </c>
      <c r="AK3575" s="28">
        <f t="shared" si="1029"/>
        <v>0</v>
      </c>
      <c r="AL3575" s="28">
        <f t="shared" si="968"/>
        <v>52.630078499999975</v>
      </c>
      <c r="AM3575" s="28">
        <f t="shared" si="968"/>
        <v>192.98530203571408</v>
      </c>
      <c r="AQ3575" s="24">
        <f t="shared" si="978"/>
        <v>2062.3981584321427</v>
      </c>
      <c r="AS3575" s="47">
        <f t="shared" si="1023"/>
        <v>305.55</v>
      </c>
      <c r="AU3575" s="20">
        <f t="shared" si="976"/>
        <v>2367.9481584321429</v>
      </c>
      <c r="AW3575" s="20">
        <f t="shared" si="963"/>
        <v>-137.17864272518364</v>
      </c>
    </row>
    <row r="3576" spans="1:49" x14ac:dyDescent="0.25">
      <c r="A3576" t="str">
        <f>VLOOKUP($B3576,'Cushing Balance'!$C$2:$E$500,3,TRUE)</f>
        <v>12019</v>
      </c>
      <c r="B3576" s="2">
        <v>43587</v>
      </c>
      <c r="C3576" s="32"/>
      <c r="D3576" s="36">
        <f t="shared" si="1006"/>
        <v>391.22794511111118</v>
      </c>
      <c r="E3576" s="28">
        <f t="shared" si="1007"/>
        <v>145.03560794444454</v>
      </c>
      <c r="F3576" s="28">
        <f t="shared" si="1008"/>
        <v>445.32513961111096</v>
      </c>
      <c r="G3576" s="28"/>
      <c r="H3576" s="28">
        <f t="shared" ref="H3576:R3576" si="1032">AVERAGE(H3570:H3575)</f>
        <v>101.42290933333334</v>
      </c>
      <c r="I3576" s="28">
        <f t="shared" si="1032"/>
        <v>24.825274190476179</v>
      </c>
      <c r="J3576" s="28">
        <f t="shared" si="1032"/>
        <v>322.53056909523798</v>
      </c>
      <c r="K3576" s="28">
        <f t="shared" si="1032"/>
        <v>129.53754890476191</v>
      </c>
      <c r="L3576" s="28">
        <f t="shared" si="1032"/>
        <v>30.122654857142845</v>
      </c>
      <c r="M3576" s="28">
        <f t="shared" si="961"/>
        <v>239.83181480219767</v>
      </c>
      <c r="N3576" s="28">
        <f t="shared" si="1032"/>
        <v>85.052794000000048</v>
      </c>
      <c r="O3576" s="28">
        <f t="shared" si="1032"/>
        <v>31.141945047619036</v>
      </c>
      <c r="P3576" s="28">
        <f t="shared" si="1032"/>
        <v>181.08394114285716</v>
      </c>
      <c r="Q3576" s="28">
        <f t="shared" si="999"/>
        <v>9.2223439999999997</v>
      </c>
      <c r="R3576" s="28">
        <f t="shared" si="1032"/>
        <v>16.509027666666668</v>
      </c>
      <c r="S3576" s="28"/>
      <c r="T3576" s="243">
        <f t="shared" si="953"/>
        <v>-24.119540416666666</v>
      </c>
      <c r="V3576" s="24">
        <f t="shared" si="974"/>
        <v>2152.8695157069592</v>
      </c>
      <c r="X3576" s="5">
        <f t="shared" si="981"/>
        <v>77.899999999999991</v>
      </c>
      <c r="Z3576" s="20">
        <f t="shared" si="975"/>
        <v>2230.7695157069593</v>
      </c>
      <c r="AA3576" s="59">
        <f t="shared" si="962"/>
        <v>43587</v>
      </c>
      <c r="AB3576" s="36">
        <f t="shared" si="1029"/>
        <v>134.59170364285706</v>
      </c>
      <c r="AC3576" s="28">
        <f t="shared" si="1029"/>
        <v>319.0726849285715</v>
      </c>
      <c r="AD3576" s="28">
        <f t="shared" si="1029"/>
        <v>433.96870060714309</v>
      </c>
      <c r="AE3576" s="28">
        <f t="shared" si="1029"/>
        <v>572.87413932142852</v>
      </c>
      <c r="AF3576" s="28">
        <f t="shared" si="1029"/>
        <v>213.72022203571419</v>
      </c>
      <c r="AG3576" s="28">
        <f t="shared" si="1029"/>
        <v>0</v>
      </c>
      <c r="AH3576" s="28">
        <f t="shared" si="1029"/>
        <v>141.33172853571432</v>
      </c>
      <c r="AI3576" s="28">
        <f t="shared" si="1029"/>
        <v>0</v>
      </c>
      <c r="AJ3576" s="28">
        <f t="shared" si="1029"/>
        <v>1.2235988250000001</v>
      </c>
      <c r="AK3576" s="28">
        <f t="shared" si="1029"/>
        <v>0</v>
      </c>
      <c r="AL3576" s="28">
        <f t="shared" si="968"/>
        <v>52.630078499999975</v>
      </c>
      <c r="AM3576" s="28">
        <f t="shared" si="968"/>
        <v>192.98530203571408</v>
      </c>
      <c r="AQ3576" s="24">
        <f t="shared" si="978"/>
        <v>2062.3981584321427</v>
      </c>
      <c r="AS3576" s="47">
        <f t="shared" si="1023"/>
        <v>305.55</v>
      </c>
      <c r="AU3576" s="20">
        <f t="shared" si="976"/>
        <v>2367.9481584321429</v>
      </c>
      <c r="AW3576" s="20">
        <f t="shared" si="963"/>
        <v>-137.17864272518364</v>
      </c>
    </row>
    <row r="3577" spans="1:49" x14ac:dyDescent="0.25">
      <c r="A3577" t="str">
        <f>VLOOKUP($B3577,'Cushing Balance'!$C$2:$E$500,3,TRUE)</f>
        <v>12019</v>
      </c>
      <c r="B3577" s="2">
        <v>43588</v>
      </c>
      <c r="C3577" s="32"/>
      <c r="D3577" s="36">
        <f t="shared" si="1006"/>
        <v>391.22794511111118</v>
      </c>
      <c r="E3577" s="28">
        <f t="shared" si="1007"/>
        <v>145.03560794444454</v>
      </c>
      <c r="F3577" s="28">
        <f t="shared" si="1008"/>
        <v>445.32513961111096</v>
      </c>
      <c r="G3577" s="28"/>
      <c r="H3577" s="28">
        <f t="shared" ref="H3577:R3577" si="1033">AVERAGE(H3571:H3576)</f>
        <v>101.42290933333334</v>
      </c>
      <c r="I3577" s="28">
        <f t="shared" si="1033"/>
        <v>24.825274190476179</v>
      </c>
      <c r="J3577" s="28">
        <f t="shared" si="1033"/>
        <v>322.53056909523798</v>
      </c>
      <c r="K3577" s="28">
        <f t="shared" si="1033"/>
        <v>129.53754890476191</v>
      </c>
      <c r="L3577" s="28">
        <f t="shared" si="1033"/>
        <v>30.122654857142845</v>
      </c>
      <c r="M3577" s="28">
        <f t="shared" si="961"/>
        <v>239.83181480219767</v>
      </c>
      <c r="N3577" s="28">
        <f t="shared" si="1033"/>
        <v>85.052794000000048</v>
      </c>
      <c r="O3577" s="28">
        <f t="shared" si="1033"/>
        <v>31.141945047619036</v>
      </c>
      <c r="P3577" s="28">
        <f t="shared" si="1033"/>
        <v>181.08394114285716</v>
      </c>
      <c r="Q3577" s="28">
        <f t="shared" si="999"/>
        <v>9.2223439999999997</v>
      </c>
      <c r="R3577" s="28">
        <f t="shared" si="1033"/>
        <v>16.509027666666668</v>
      </c>
      <c r="S3577" s="28"/>
      <c r="T3577" s="243">
        <f t="shared" si="953"/>
        <v>-24.119540416666666</v>
      </c>
      <c r="V3577" s="24">
        <f t="shared" si="974"/>
        <v>2152.8695157069592</v>
      </c>
      <c r="X3577" s="5">
        <f t="shared" si="981"/>
        <v>77.899999999999991</v>
      </c>
      <c r="Z3577" s="20">
        <f t="shared" si="975"/>
        <v>2230.7695157069593</v>
      </c>
      <c r="AA3577" s="59">
        <f t="shared" si="962"/>
        <v>43588</v>
      </c>
      <c r="AB3577" s="36">
        <f t="shared" si="1029"/>
        <v>134.59170364285706</v>
      </c>
      <c r="AC3577" s="28">
        <f t="shared" si="1029"/>
        <v>319.0726849285715</v>
      </c>
      <c r="AD3577" s="28">
        <f t="shared" si="1029"/>
        <v>433.96870060714309</v>
      </c>
      <c r="AE3577" s="28">
        <f t="shared" si="1029"/>
        <v>572.87413932142852</v>
      </c>
      <c r="AF3577" s="28">
        <f t="shared" si="1029"/>
        <v>213.72022203571419</v>
      </c>
      <c r="AG3577" s="28">
        <f t="shared" si="1029"/>
        <v>0</v>
      </c>
      <c r="AH3577" s="28">
        <f t="shared" si="1029"/>
        <v>141.33172853571432</v>
      </c>
      <c r="AI3577" s="28">
        <f t="shared" si="1029"/>
        <v>0</v>
      </c>
      <c r="AJ3577" s="28">
        <f t="shared" si="1029"/>
        <v>1.2235988250000001</v>
      </c>
      <c r="AK3577" s="28">
        <f t="shared" si="1029"/>
        <v>0</v>
      </c>
      <c r="AL3577" s="28">
        <f t="shared" si="968"/>
        <v>52.630078499999975</v>
      </c>
      <c r="AM3577" s="28">
        <f t="shared" si="968"/>
        <v>192.98530203571408</v>
      </c>
      <c r="AQ3577" s="24">
        <f t="shared" si="978"/>
        <v>2062.3981584321427</v>
      </c>
      <c r="AS3577" s="47">
        <f t="shared" si="1023"/>
        <v>305.55</v>
      </c>
      <c r="AU3577" s="20">
        <f t="shared" si="976"/>
        <v>2367.9481584321429</v>
      </c>
      <c r="AW3577" s="20">
        <f t="shared" si="963"/>
        <v>-137.17864272518364</v>
      </c>
    </row>
    <row r="3578" spans="1:49" x14ac:dyDescent="0.25">
      <c r="A3578" t="str">
        <f>VLOOKUP($B3578,'Cushing Balance'!$C$2:$E$500,3,TRUE)</f>
        <v>12019</v>
      </c>
      <c r="B3578" s="2">
        <v>43589</v>
      </c>
      <c r="C3578" s="32"/>
      <c r="D3578" s="36">
        <f t="shared" si="1006"/>
        <v>391.22794511111118</v>
      </c>
      <c r="E3578" s="28">
        <f t="shared" si="1007"/>
        <v>145.03560794444454</v>
      </c>
      <c r="F3578" s="28">
        <f t="shared" si="1008"/>
        <v>445.32513961111096</v>
      </c>
      <c r="G3578" s="28"/>
      <c r="H3578" s="28">
        <f t="shared" ref="H3578:R3578" si="1034">AVERAGE(H3572:H3577)</f>
        <v>101.42290933333334</v>
      </c>
      <c r="I3578" s="28">
        <f t="shared" si="1034"/>
        <v>24.825274190476179</v>
      </c>
      <c r="J3578" s="28">
        <f t="shared" si="1034"/>
        <v>322.53056909523798</v>
      </c>
      <c r="K3578" s="28">
        <f t="shared" si="1034"/>
        <v>129.53754890476191</v>
      </c>
      <c r="L3578" s="28">
        <f t="shared" si="1034"/>
        <v>30.122654857142845</v>
      </c>
      <c r="M3578" s="28">
        <f t="shared" si="961"/>
        <v>239.83181480219767</v>
      </c>
      <c r="N3578" s="28">
        <f t="shared" si="1034"/>
        <v>85.052794000000048</v>
      </c>
      <c r="O3578" s="28">
        <f t="shared" si="1034"/>
        <v>31.141945047619036</v>
      </c>
      <c r="P3578" s="28">
        <f t="shared" si="1034"/>
        <v>181.08394114285716</v>
      </c>
      <c r="Q3578" s="28">
        <f t="shared" si="999"/>
        <v>9.2223439999999997</v>
      </c>
      <c r="R3578" s="28">
        <f t="shared" si="1034"/>
        <v>16.509027666666668</v>
      </c>
      <c r="S3578" s="28"/>
      <c r="T3578" s="243">
        <f t="shared" si="953"/>
        <v>-24.119540416666666</v>
      </c>
      <c r="V3578" s="24">
        <f t="shared" si="974"/>
        <v>2152.8695157069592</v>
      </c>
      <c r="X3578" s="5">
        <f t="shared" si="981"/>
        <v>77.899999999999991</v>
      </c>
      <c r="Z3578" s="20">
        <f t="shared" si="975"/>
        <v>2230.7695157069593</v>
      </c>
      <c r="AA3578" s="59">
        <f t="shared" si="962"/>
        <v>43589</v>
      </c>
      <c r="AB3578" s="36">
        <f t="shared" si="1029"/>
        <v>134.59170364285706</v>
      </c>
      <c r="AC3578" s="28">
        <f t="shared" si="1029"/>
        <v>319.0726849285715</v>
      </c>
      <c r="AD3578" s="28">
        <f t="shared" si="1029"/>
        <v>433.96870060714309</v>
      </c>
      <c r="AE3578" s="28">
        <f t="shared" si="1029"/>
        <v>572.87413932142852</v>
      </c>
      <c r="AF3578" s="28">
        <f t="shared" si="1029"/>
        <v>213.72022203571419</v>
      </c>
      <c r="AG3578" s="28">
        <f t="shared" si="1029"/>
        <v>0</v>
      </c>
      <c r="AH3578" s="28">
        <f t="shared" si="1029"/>
        <v>141.33172853571432</v>
      </c>
      <c r="AI3578" s="28">
        <f t="shared" si="1029"/>
        <v>0</v>
      </c>
      <c r="AJ3578" s="28">
        <f t="shared" si="1029"/>
        <v>1.2235988250000001</v>
      </c>
      <c r="AK3578" s="28">
        <f t="shared" si="1029"/>
        <v>0</v>
      </c>
      <c r="AL3578" s="28">
        <f t="shared" si="968"/>
        <v>52.630078499999975</v>
      </c>
      <c r="AM3578" s="28">
        <f t="shared" si="968"/>
        <v>192.98530203571408</v>
      </c>
      <c r="AQ3578" s="24">
        <f t="shared" si="978"/>
        <v>2062.3981584321427</v>
      </c>
      <c r="AS3578" s="47">
        <f t="shared" si="1023"/>
        <v>305.55</v>
      </c>
      <c r="AU3578" s="20">
        <f t="shared" si="976"/>
        <v>2367.9481584321429</v>
      </c>
      <c r="AW3578" s="20">
        <f t="shared" si="963"/>
        <v>-137.17864272518364</v>
      </c>
    </row>
    <row r="3579" spans="1:49" x14ac:dyDescent="0.25">
      <c r="A3579" t="str">
        <f>VLOOKUP($B3579,'Cushing Balance'!$C$2:$E$500,3,TRUE)</f>
        <v>12019</v>
      </c>
      <c r="B3579" s="2">
        <v>43590</v>
      </c>
      <c r="C3579" s="32"/>
      <c r="D3579" s="36">
        <f t="shared" si="1006"/>
        <v>391.22794511111118</v>
      </c>
      <c r="E3579" s="28">
        <f t="shared" si="1007"/>
        <v>145.03560794444454</v>
      </c>
      <c r="F3579" s="28">
        <f t="shared" si="1008"/>
        <v>445.32513961111096</v>
      </c>
      <c r="G3579" s="28"/>
      <c r="H3579" s="28">
        <f t="shared" ref="H3579:R3579" si="1035">AVERAGE(H3573:H3578)</f>
        <v>101.42290933333334</v>
      </c>
      <c r="I3579" s="28">
        <f t="shared" si="1035"/>
        <v>24.825274190476179</v>
      </c>
      <c r="J3579" s="28">
        <f t="shared" si="1035"/>
        <v>322.53056909523798</v>
      </c>
      <c r="K3579" s="28">
        <f t="shared" si="1035"/>
        <v>129.53754890476191</v>
      </c>
      <c r="L3579" s="28">
        <f t="shared" si="1035"/>
        <v>30.122654857142845</v>
      </c>
      <c r="M3579" s="28">
        <f t="shared" si="961"/>
        <v>239.83181480219767</v>
      </c>
      <c r="N3579" s="28">
        <f t="shared" si="1035"/>
        <v>85.052794000000048</v>
      </c>
      <c r="O3579" s="28">
        <f t="shared" si="1035"/>
        <v>31.141945047619036</v>
      </c>
      <c r="P3579" s="28">
        <f t="shared" si="1035"/>
        <v>181.08394114285716</v>
      </c>
      <c r="Q3579" s="28">
        <f t="shared" si="999"/>
        <v>9.2223439999999997</v>
      </c>
      <c r="R3579" s="28">
        <f t="shared" si="1035"/>
        <v>16.509027666666668</v>
      </c>
      <c r="S3579" s="28"/>
      <c r="T3579" s="243">
        <f t="shared" ref="T3579:T3629" si="1036">AVERAGE(T3571:T3578)</f>
        <v>-24.119540416666666</v>
      </c>
      <c r="V3579" s="24">
        <f t="shared" si="974"/>
        <v>2152.8695157069592</v>
      </c>
      <c r="X3579" s="5">
        <f t="shared" si="981"/>
        <v>77.899999999999991</v>
      </c>
      <c r="Z3579" s="20">
        <f t="shared" si="975"/>
        <v>2230.7695157069593</v>
      </c>
      <c r="AA3579" s="59">
        <f t="shared" si="962"/>
        <v>43590</v>
      </c>
      <c r="AB3579" s="36">
        <f t="shared" si="1029"/>
        <v>134.59170364285706</v>
      </c>
      <c r="AC3579" s="28">
        <f t="shared" si="1029"/>
        <v>319.0726849285715</v>
      </c>
      <c r="AD3579" s="28">
        <f t="shared" si="1029"/>
        <v>433.96870060714309</v>
      </c>
      <c r="AE3579" s="28">
        <f t="shared" si="1029"/>
        <v>572.87413932142852</v>
      </c>
      <c r="AF3579" s="28">
        <f t="shared" si="1029"/>
        <v>213.72022203571419</v>
      </c>
      <c r="AG3579" s="28">
        <f t="shared" si="1029"/>
        <v>0</v>
      </c>
      <c r="AH3579" s="28">
        <f t="shared" si="1029"/>
        <v>141.33172853571432</v>
      </c>
      <c r="AI3579" s="28">
        <f t="shared" si="1029"/>
        <v>0</v>
      </c>
      <c r="AJ3579" s="28">
        <f t="shared" si="1029"/>
        <v>1.2235988250000001</v>
      </c>
      <c r="AK3579" s="28">
        <f t="shared" si="1029"/>
        <v>0</v>
      </c>
      <c r="AL3579" s="28">
        <f t="shared" si="968"/>
        <v>52.630078499999975</v>
      </c>
      <c r="AM3579" s="28">
        <f t="shared" si="968"/>
        <v>192.98530203571408</v>
      </c>
      <c r="AQ3579" s="24">
        <f t="shared" si="978"/>
        <v>2062.3981584321427</v>
      </c>
      <c r="AS3579" s="47">
        <f t="shared" si="1023"/>
        <v>305.55</v>
      </c>
      <c r="AU3579" s="20">
        <f t="shared" si="976"/>
        <v>2367.9481584321429</v>
      </c>
      <c r="AW3579" s="20">
        <f t="shared" si="963"/>
        <v>-137.17864272518364</v>
      </c>
    </row>
    <row r="3580" spans="1:49" x14ac:dyDescent="0.25">
      <c r="A3580" t="str">
        <f>VLOOKUP($B3580,'Cushing Balance'!$C$2:$E$500,3,TRUE)</f>
        <v>12019</v>
      </c>
      <c r="B3580" s="2">
        <v>43591</v>
      </c>
      <c r="C3580" s="32"/>
      <c r="D3580" s="36">
        <f t="shared" si="1006"/>
        <v>391.22794511111118</v>
      </c>
      <c r="E3580" s="28">
        <f t="shared" si="1007"/>
        <v>145.03560794444454</v>
      </c>
      <c r="F3580" s="28">
        <f t="shared" si="1008"/>
        <v>445.32513961111096</v>
      </c>
      <c r="G3580" s="28"/>
      <c r="H3580" s="28">
        <f t="shared" ref="H3580:R3580" si="1037">AVERAGE(H3574:H3579)</f>
        <v>101.42290933333334</v>
      </c>
      <c r="I3580" s="28">
        <f t="shared" si="1037"/>
        <v>24.825274190476179</v>
      </c>
      <c r="J3580" s="28">
        <f t="shared" si="1037"/>
        <v>322.53056909523798</v>
      </c>
      <c r="K3580" s="28">
        <f t="shared" si="1037"/>
        <v>129.53754890476191</v>
      </c>
      <c r="L3580" s="28">
        <f t="shared" si="1037"/>
        <v>30.122654857142845</v>
      </c>
      <c r="M3580" s="28">
        <f t="shared" si="961"/>
        <v>239.83181480219767</v>
      </c>
      <c r="N3580" s="28">
        <f t="shared" si="1037"/>
        <v>85.052794000000048</v>
      </c>
      <c r="O3580" s="28">
        <f t="shared" si="1037"/>
        <v>31.141945047619036</v>
      </c>
      <c r="P3580" s="28">
        <f t="shared" si="1037"/>
        <v>181.08394114285716</v>
      </c>
      <c r="Q3580" s="28">
        <f t="shared" si="999"/>
        <v>9.2223439999999997</v>
      </c>
      <c r="R3580" s="28">
        <f t="shared" si="1037"/>
        <v>16.509027666666668</v>
      </c>
      <c r="S3580" s="28"/>
      <c r="T3580" s="243">
        <f t="shared" si="1036"/>
        <v>-24.119540416666666</v>
      </c>
      <c r="V3580" s="24">
        <f t="shared" si="974"/>
        <v>2152.8695157069592</v>
      </c>
      <c r="X3580" s="5">
        <f t="shared" si="981"/>
        <v>77.899999999999991</v>
      </c>
      <c r="Z3580" s="20">
        <f t="shared" si="975"/>
        <v>2230.7695157069593</v>
      </c>
      <c r="AA3580" s="59">
        <f t="shared" si="962"/>
        <v>43591</v>
      </c>
      <c r="AB3580" s="36">
        <f t="shared" si="1029"/>
        <v>134.59170364285706</v>
      </c>
      <c r="AC3580" s="28">
        <f t="shared" si="1029"/>
        <v>319.0726849285715</v>
      </c>
      <c r="AD3580" s="28">
        <f t="shared" si="1029"/>
        <v>433.96870060714309</v>
      </c>
      <c r="AE3580" s="28">
        <f t="shared" si="1029"/>
        <v>572.87413932142852</v>
      </c>
      <c r="AF3580" s="28">
        <f t="shared" si="1029"/>
        <v>213.72022203571419</v>
      </c>
      <c r="AG3580" s="28">
        <f t="shared" si="1029"/>
        <v>0</v>
      </c>
      <c r="AH3580" s="28">
        <f t="shared" si="1029"/>
        <v>141.33172853571432</v>
      </c>
      <c r="AI3580" s="28">
        <f t="shared" si="1029"/>
        <v>0</v>
      </c>
      <c r="AJ3580" s="28">
        <f t="shared" si="1029"/>
        <v>1.2235988250000001</v>
      </c>
      <c r="AK3580" s="28">
        <f t="shared" si="1029"/>
        <v>0</v>
      </c>
      <c r="AL3580" s="28">
        <f t="shared" si="968"/>
        <v>52.630078499999975</v>
      </c>
      <c r="AM3580" s="28">
        <f t="shared" si="968"/>
        <v>192.98530203571408</v>
      </c>
      <c r="AQ3580" s="24">
        <f t="shared" si="978"/>
        <v>2062.3981584321427</v>
      </c>
      <c r="AS3580" s="47">
        <f t="shared" si="1023"/>
        <v>305.55</v>
      </c>
      <c r="AU3580" s="20">
        <f t="shared" si="976"/>
        <v>2367.9481584321429</v>
      </c>
      <c r="AW3580" s="20"/>
    </row>
    <row r="3581" spans="1:49" x14ac:dyDescent="0.25">
      <c r="A3581" t="str">
        <f>VLOOKUP($B3581,'Cushing Balance'!$C$2:$E$500,3,TRUE)</f>
        <v>12019</v>
      </c>
      <c r="B3581" s="2">
        <v>43592</v>
      </c>
      <c r="C3581" s="32"/>
      <c r="D3581" s="36">
        <f t="shared" si="1006"/>
        <v>391.22794511111118</v>
      </c>
      <c r="E3581" s="28">
        <f t="shared" si="1007"/>
        <v>145.03560794444454</v>
      </c>
      <c r="F3581" s="28">
        <f t="shared" si="1008"/>
        <v>445.32513961111096</v>
      </c>
      <c r="G3581" s="28"/>
      <c r="H3581" s="28">
        <f t="shared" ref="H3581:R3581" si="1038">AVERAGE(H3575:H3580)</f>
        <v>101.42290933333334</v>
      </c>
      <c r="I3581" s="28">
        <f t="shared" si="1038"/>
        <v>24.825274190476179</v>
      </c>
      <c r="J3581" s="28">
        <f t="shared" si="1038"/>
        <v>322.53056909523798</v>
      </c>
      <c r="K3581" s="28">
        <f t="shared" si="1038"/>
        <v>129.53754890476191</v>
      </c>
      <c r="L3581" s="28">
        <f t="shared" si="1038"/>
        <v>30.122654857142845</v>
      </c>
      <c r="M3581" s="28">
        <f t="shared" si="961"/>
        <v>239.83181480219767</v>
      </c>
      <c r="N3581" s="28">
        <f t="shared" si="1038"/>
        <v>85.052794000000048</v>
      </c>
      <c r="O3581" s="28">
        <f t="shared" si="1038"/>
        <v>31.141945047619036</v>
      </c>
      <c r="P3581" s="28">
        <f t="shared" si="1038"/>
        <v>181.08394114285716</v>
      </c>
      <c r="Q3581" s="28">
        <f t="shared" si="999"/>
        <v>9.2223439999999997</v>
      </c>
      <c r="R3581" s="28">
        <f t="shared" si="1038"/>
        <v>16.509027666666668</v>
      </c>
      <c r="S3581" s="28"/>
      <c r="T3581" s="243">
        <f t="shared" si="1036"/>
        <v>-24.119540416666666</v>
      </c>
      <c r="V3581" s="24">
        <f t="shared" si="974"/>
        <v>2152.8695157069592</v>
      </c>
      <c r="X3581" s="5">
        <f t="shared" si="981"/>
        <v>77.899999999999991</v>
      </c>
      <c r="Z3581" s="20">
        <f t="shared" si="975"/>
        <v>2230.7695157069593</v>
      </c>
      <c r="AA3581" s="59">
        <f t="shared" si="962"/>
        <v>43592</v>
      </c>
      <c r="AB3581" s="36">
        <f t="shared" si="1029"/>
        <v>134.59170364285706</v>
      </c>
      <c r="AC3581" s="28">
        <f t="shared" si="1029"/>
        <v>319.0726849285715</v>
      </c>
      <c r="AD3581" s="28">
        <f t="shared" si="1029"/>
        <v>433.96870060714309</v>
      </c>
      <c r="AE3581" s="28">
        <f t="shared" si="1029"/>
        <v>572.87413932142852</v>
      </c>
      <c r="AF3581" s="28">
        <f t="shared" si="1029"/>
        <v>213.72022203571419</v>
      </c>
      <c r="AG3581" s="28">
        <f t="shared" si="1029"/>
        <v>0</v>
      </c>
      <c r="AH3581" s="28">
        <f t="shared" si="1029"/>
        <v>141.33172853571432</v>
      </c>
      <c r="AI3581" s="28">
        <f t="shared" si="1029"/>
        <v>0</v>
      </c>
      <c r="AJ3581" s="28">
        <f t="shared" si="1029"/>
        <v>1.2235988250000001</v>
      </c>
      <c r="AK3581" s="28">
        <f t="shared" si="1029"/>
        <v>0</v>
      </c>
      <c r="AL3581" s="28">
        <f t="shared" si="968"/>
        <v>52.630078499999975</v>
      </c>
      <c r="AM3581" s="28">
        <f t="shared" si="968"/>
        <v>192.98530203571408</v>
      </c>
      <c r="AQ3581" s="24">
        <f t="shared" si="978"/>
        <v>2062.3981584321427</v>
      </c>
      <c r="AS3581" s="47">
        <f t="shared" si="1023"/>
        <v>305.55</v>
      </c>
      <c r="AU3581" s="20">
        <f t="shared" si="976"/>
        <v>2367.9481584321429</v>
      </c>
      <c r="AW3581" s="20"/>
    </row>
    <row r="3582" spans="1:49" x14ac:dyDescent="0.25">
      <c r="A3582" t="str">
        <f>VLOOKUP($B3582,'Cushing Balance'!$C$2:$E$500,3,TRUE)</f>
        <v>12019</v>
      </c>
      <c r="B3582" s="2">
        <v>43593</v>
      </c>
      <c r="C3582" s="32"/>
      <c r="D3582" s="36">
        <f t="shared" si="1006"/>
        <v>391.22794511111118</v>
      </c>
      <c r="E3582" s="28">
        <f t="shared" si="1007"/>
        <v>145.03560794444454</v>
      </c>
      <c r="F3582" s="28">
        <f t="shared" si="1008"/>
        <v>445.32513961111096</v>
      </c>
      <c r="G3582" s="28"/>
      <c r="H3582" s="28">
        <f t="shared" ref="H3582:R3582" si="1039">AVERAGE(H3576:H3581)</f>
        <v>101.42290933333334</v>
      </c>
      <c r="I3582" s="28">
        <f t="shared" si="1039"/>
        <v>24.825274190476179</v>
      </c>
      <c r="J3582" s="28">
        <f t="shared" si="1039"/>
        <v>322.53056909523798</v>
      </c>
      <c r="K3582" s="28">
        <f t="shared" si="1039"/>
        <v>129.53754890476191</v>
      </c>
      <c r="L3582" s="28">
        <f t="shared" si="1039"/>
        <v>30.122654857142845</v>
      </c>
      <c r="M3582" s="28">
        <f t="shared" si="961"/>
        <v>239.83181480219767</v>
      </c>
      <c r="N3582" s="28">
        <f t="shared" si="1039"/>
        <v>85.052794000000048</v>
      </c>
      <c r="O3582" s="28">
        <f t="shared" si="1039"/>
        <v>31.141945047619036</v>
      </c>
      <c r="P3582" s="28">
        <f t="shared" si="1039"/>
        <v>181.08394114285716</v>
      </c>
      <c r="Q3582" s="28">
        <f t="shared" si="999"/>
        <v>9.2223439999999997</v>
      </c>
      <c r="R3582" s="28">
        <f t="shared" si="1039"/>
        <v>16.509027666666668</v>
      </c>
      <c r="S3582" s="28"/>
      <c r="T3582" s="243">
        <f t="shared" si="1036"/>
        <v>-24.119540416666666</v>
      </c>
      <c r="V3582" s="24">
        <f t="shared" si="974"/>
        <v>2152.8695157069592</v>
      </c>
      <c r="X3582" s="5">
        <f t="shared" si="981"/>
        <v>77.899999999999991</v>
      </c>
      <c r="Z3582" s="20">
        <f t="shared" si="975"/>
        <v>2230.7695157069593</v>
      </c>
      <c r="AA3582" s="59">
        <f t="shared" si="962"/>
        <v>43593</v>
      </c>
      <c r="AB3582" s="36">
        <f t="shared" si="1029"/>
        <v>134.59170364285706</v>
      </c>
      <c r="AC3582" s="28">
        <f t="shared" si="1029"/>
        <v>319.0726849285715</v>
      </c>
      <c r="AD3582" s="28">
        <f t="shared" si="1029"/>
        <v>433.96870060714309</v>
      </c>
      <c r="AE3582" s="28">
        <f t="shared" si="1029"/>
        <v>572.87413932142852</v>
      </c>
      <c r="AF3582" s="28">
        <f t="shared" si="1029"/>
        <v>213.72022203571419</v>
      </c>
      <c r="AG3582" s="28">
        <f t="shared" si="1029"/>
        <v>0</v>
      </c>
      <c r="AH3582" s="28">
        <f t="shared" si="1029"/>
        <v>141.33172853571432</v>
      </c>
      <c r="AI3582" s="28">
        <f t="shared" si="1029"/>
        <v>0</v>
      </c>
      <c r="AJ3582" s="28">
        <f t="shared" si="1029"/>
        <v>1.2235988250000001</v>
      </c>
      <c r="AK3582" s="28">
        <f t="shared" si="1029"/>
        <v>0</v>
      </c>
      <c r="AL3582" s="28">
        <f t="shared" si="968"/>
        <v>52.630078499999975</v>
      </c>
      <c r="AM3582" s="28">
        <f t="shared" si="968"/>
        <v>192.98530203571408</v>
      </c>
      <c r="AQ3582" s="24">
        <f t="shared" si="978"/>
        <v>2062.3981584321427</v>
      </c>
      <c r="AS3582" s="47">
        <f t="shared" si="1023"/>
        <v>305.55</v>
      </c>
      <c r="AU3582" s="20">
        <f t="shared" si="976"/>
        <v>2367.9481584321429</v>
      </c>
      <c r="AW3582" s="20"/>
    </row>
    <row r="3583" spans="1:49" x14ac:dyDescent="0.25">
      <c r="A3583" t="str">
        <f>VLOOKUP($B3583,'Cushing Balance'!$C$2:$E$500,3,TRUE)</f>
        <v>12019</v>
      </c>
      <c r="B3583" s="2">
        <v>43594</v>
      </c>
      <c r="C3583" s="32"/>
      <c r="D3583" s="36">
        <f t="shared" si="1006"/>
        <v>391.22794511111118</v>
      </c>
      <c r="E3583" s="28">
        <f t="shared" si="1007"/>
        <v>145.03560794444454</v>
      </c>
      <c r="F3583" s="28">
        <f t="shared" si="1008"/>
        <v>445.32513961111096</v>
      </c>
      <c r="G3583" s="28"/>
      <c r="H3583" s="28">
        <f t="shared" ref="H3583:R3583" si="1040">AVERAGE(H3577:H3582)</f>
        <v>101.42290933333334</v>
      </c>
      <c r="I3583" s="28">
        <f t="shared" si="1040"/>
        <v>24.825274190476179</v>
      </c>
      <c r="J3583" s="28">
        <f t="shared" si="1040"/>
        <v>322.53056909523798</v>
      </c>
      <c r="K3583" s="28">
        <f t="shared" si="1040"/>
        <v>129.53754890476191</v>
      </c>
      <c r="L3583" s="28">
        <f t="shared" si="1040"/>
        <v>30.122654857142845</v>
      </c>
      <c r="M3583" s="28">
        <f t="shared" si="961"/>
        <v>239.83181480219767</v>
      </c>
      <c r="N3583" s="28">
        <f t="shared" si="1040"/>
        <v>85.052794000000048</v>
      </c>
      <c r="O3583" s="28">
        <f t="shared" si="1040"/>
        <v>31.141945047619036</v>
      </c>
      <c r="P3583" s="28">
        <f t="shared" si="1040"/>
        <v>181.08394114285716</v>
      </c>
      <c r="Q3583" s="28">
        <f t="shared" si="999"/>
        <v>9.2223439999999997</v>
      </c>
      <c r="R3583" s="28">
        <f t="shared" si="1040"/>
        <v>16.509027666666668</v>
      </c>
      <c r="S3583" s="28"/>
      <c r="T3583" s="243">
        <f t="shared" si="1036"/>
        <v>-24.119540416666666</v>
      </c>
      <c r="V3583" s="24">
        <f t="shared" si="974"/>
        <v>2152.8695157069592</v>
      </c>
      <c r="X3583" s="5">
        <f t="shared" si="981"/>
        <v>77.899999999999991</v>
      </c>
      <c r="Z3583" s="20">
        <f t="shared" si="975"/>
        <v>2230.7695157069593</v>
      </c>
      <c r="AA3583" s="59">
        <f t="shared" si="962"/>
        <v>43594</v>
      </c>
      <c r="AB3583" s="36">
        <f t="shared" si="1029"/>
        <v>134.59170364285706</v>
      </c>
      <c r="AC3583" s="28">
        <f t="shared" si="1029"/>
        <v>319.0726849285715</v>
      </c>
      <c r="AD3583" s="28">
        <f t="shared" si="1029"/>
        <v>433.96870060714309</v>
      </c>
      <c r="AE3583" s="28">
        <f t="shared" si="1029"/>
        <v>572.87413932142852</v>
      </c>
      <c r="AF3583" s="28">
        <f t="shared" si="1029"/>
        <v>213.72022203571419</v>
      </c>
      <c r="AG3583" s="28">
        <f t="shared" si="1029"/>
        <v>0</v>
      </c>
      <c r="AH3583" s="28">
        <f t="shared" si="1029"/>
        <v>141.33172853571432</v>
      </c>
      <c r="AI3583" s="28">
        <f t="shared" si="1029"/>
        <v>0</v>
      </c>
      <c r="AJ3583" s="28">
        <f t="shared" si="1029"/>
        <v>1.2235988250000001</v>
      </c>
      <c r="AK3583" s="28">
        <f t="shared" si="1029"/>
        <v>0</v>
      </c>
      <c r="AL3583" s="28">
        <f t="shared" si="968"/>
        <v>52.630078499999975</v>
      </c>
      <c r="AM3583" s="28">
        <f t="shared" si="968"/>
        <v>192.98530203571408</v>
      </c>
      <c r="AQ3583" s="24">
        <f t="shared" si="978"/>
        <v>2062.3981584321427</v>
      </c>
      <c r="AS3583" s="47">
        <f t="shared" si="1023"/>
        <v>305.55</v>
      </c>
      <c r="AU3583" s="20">
        <f t="shared" si="976"/>
        <v>2367.9481584321429</v>
      </c>
      <c r="AW3583" s="20"/>
    </row>
    <row r="3584" spans="1:49" x14ac:dyDescent="0.25">
      <c r="A3584" t="str">
        <f>VLOOKUP($B3584,'Cushing Balance'!$C$2:$E$500,3,TRUE)</f>
        <v>12019</v>
      </c>
      <c r="B3584" s="2">
        <v>43595</v>
      </c>
      <c r="C3584" s="32"/>
      <c r="D3584" s="36">
        <f t="shared" si="1006"/>
        <v>391.22794511111118</v>
      </c>
      <c r="E3584" s="28">
        <f t="shared" si="1007"/>
        <v>145.03560794444454</v>
      </c>
      <c r="F3584" s="28">
        <f t="shared" si="1008"/>
        <v>445.32513961111096</v>
      </c>
      <c r="G3584" s="28"/>
      <c r="H3584" s="28">
        <f t="shared" ref="H3584:R3584" si="1041">AVERAGE(H3578:H3583)</f>
        <v>101.42290933333334</v>
      </c>
      <c r="I3584" s="28">
        <f t="shared" si="1041"/>
        <v>24.825274190476179</v>
      </c>
      <c r="J3584" s="28">
        <f t="shared" si="1041"/>
        <v>322.53056909523798</v>
      </c>
      <c r="K3584" s="28">
        <f t="shared" si="1041"/>
        <v>129.53754890476191</v>
      </c>
      <c r="L3584" s="28">
        <f t="shared" si="1041"/>
        <v>30.122654857142845</v>
      </c>
      <c r="M3584" s="28">
        <f t="shared" si="961"/>
        <v>239.83181480219767</v>
      </c>
      <c r="N3584" s="28">
        <f t="shared" si="1041"/>
        <v>85.052794000000048</v>
      </c>
      <c r="O3584" s="28">
        <f t="shared" si="1041"/>
        <v>31.141945047619036</v>
      </c>
      <c r="P3584" s="28">
        <f t="shared" si="1041"/>
        <v>181.08394114285716</v>
      </c>
      <c r="Q3584" s="28">
        <f t="shared" si="999"/>
        <v>9.2223439999999997</v>
      </c>
      <c r="R3584" s="28">
        <f t="shared" si="1041"/>
        <v>16.509027666666668</v>
      </c>
      <c r="S3584" s="28"/>
      <c r="T3584" s="243">
        <f t="shared" si="1036"/>
        <v>-24.119540416666666</v>
      </c>
      <c r="V3584" s="24">
        <f t="shared" si="974"/>
        <v>2152.8695157069592</v>
      </c>
      <c r="X3584" s="5">
        <f t="shared" si="981"/>
        <v>77.899999999999991</v>
      </c>
      <c r="Z3584" s="20">
        <f t="shared" si="975"/>
        <v>2230.7695157069593</v>
      </c>
      <c r="AA3584" s="59">
        <f t="shared" si="962"/>
        <v>43595</v>
      </c>
      <c r="AB3584" s="36">
        <f t="shared" si="1029"/>
        <v>134.59170364285706</v>
      </c>
      <c r="AC3584" s="28">
        <f t="shared" si="1029"/>
        <v>319.0726849285715</v>
      </c>
      <c r="AD3584" s="28">
        <f t="shared" si="1029"/>
        <v>433.96870060714309</v>
      </c>
      <c r="AE3584" s="28">
        <f t="shared" si="1029"/>
        <v>572.87413932142852</v>
      </c>
      <c r="AF3584" s="28">
        <f t="shared" si="1029"/>
        <v>213.72022203571419</v>
      </c>
      <c r="AG3584" s="28">
        <f t="shared" si="1029"/>
        <v>0</v>
      </c>
      <c r="AH3584" s="28">
        <f t="shared" si="1029"/>
        <v>141.33172853571432</v>
      </c>
      <c r="AI3584" s="28">
        <f t="shared" si="1029"/>
        <v>0</v>
      </c>
      <c r="AJ3584" s="28">
        <f t="shared" si="1029"/>
        <v>1.2235988250000001</v>
      </c>
      <c r="AK3584" s="28">
        <f t="shared" si="1029"/>
        <v>0</v>
      </c>
      <c r="AL3584" s="28">
        <f t="shared" si="968"/>
        <v>52.630078499999975</v>
      </c>
      <c r="AM3584" s="28">
        <f t="shared" si="968"/>
        <v>192.98530203571408</v>
      </c>
      <c r="AQ3584" s="24">
        <f t="shared" si="978"/>
        <v>2062.3981584321427</v>
      </c>
      <c r="AS3584" s="47">
        <f t="shared" si="1023"/>
        <v>305.55</v>
      </c>
      <c r="AU3584" s="20">
        <f t="shared" si="976"/>
        <v>2367.9481584321429</v>
      </c>
      <c r="AW3584" s="20"/>
    </row>
    <row r="3585" spans="1:49" x14ac:dyDescent="0.25">
      <c r="A3585" t="str">
        <f>VLOOKUP($B3585,'Cushing Balance'!$C$2:$E$500,3,TRUE)</f>
        <v>12019</v>
      </c>
      <c r="B3585" s="2">
        <v>43596</v>
      </c>
      <c r="C3585" s="32"/>
      <c r="D3585" s="36">
        <f t="shared" si="1006"/>
        <v>391.22794511111118</v>
      </c>
      <c r="E3585" s="28">
        <f t="shared" si="1007"/>
        <v>145.03560794444454</v>
      </c>
      <c r="F3585" s="28">
        <f t="shared" si="1008"/>
        <v>445.32513961111096</v>
      </c>
      <c r="G3585" s="28"/>
      <c r="H3585" s="28">
        <f t="shared" ref="H3585:R3585" si="1042">AVERAGE(H3579:H3584)</f>
        <v>101.42290933333334</v>
      </c>
      <c r="I3585" s="28">
        <f t="shared" si="1042"/>
        <v>24.825274190476179</v>
      </c>
      <c r="J3585" s="28">
        <f t="shared" si="1042"/>
        <v>322.53056909523798</v>
      </c>
      <c r="K3585" s="28">
        <f t="shared" si="1042"/>
        <v>129.53754890476191</v>
      </c>
      <c r="L3585" s="28">
        <f t="shared" si="1042"/>
        <v>30.122654857142845</v>
      </c>
      <c r="M3585" s="28">
        <f t="shared" si="961"/>
        <v>239.83181480219767</v>
      </c>
      <c r="N3585" s="28">
        <f t="shared" si="1042"/>
        <v>85.052794000000048</v>
      </c>
      <c r="O3585" s="28">
        <f t="shared" si="1042"/>
        <v>31.141945047619036</v>
      </c>
      <c r="P3585" s="28">
        <f t="shared" si="1042"/>
        <v>181.08394114285716</v>
      </c>
      <c r="Q3585" s="28">
        <f t="shared" si="999"/>
        <v>9.2223439999999997</v>
      </c>
      <c r="R3585" s="28">
        <f t="shared" si="1042"/>
        <v>16.509027666666668</v>
      </c>
      <c r="S3585" s="28"/>
      <c r="T3585" s="243">
        <f t="shared" si="1036"/>
        <v>-24.119540416666666</v>
      </c>
      <c r="V3585" s="24">
        <f t="shared" si="974"/>
        <v>2152.8695157069592</v>
      </c>
      <c r="X3585" s="5">
        <f t="shared" si="981"/>
        <v>77.899999999999991</v>
      </c>
      <c r="Z3585" s="20">
        <f t="shared" si="975"/>
        <v>2230.7695157069593</v>
      </c>
      <c r="AA3585" s="59">
        <f t="shared" si="962"/>
        <v>43596</v>
      </c>
      <c r="AB3585" s="36">
        <f t="shared" si="1029"/>
        <v>134.59170364285706</v>
      </c>
      <c r="AC3585" s="28">
        <f t="shared" si="1029"/>
        <v>319.0726849285715</v>
      </c>
      <c r="AD3585" s="28">
        <f t="shared" si="1029"/>
        <v>433.96870060714309</v>
      </c>
      <c r="AE3585" s="28">
        <f t="shared" si="1029"/>
        <v>572.87413932142852</v>
      </c>
      <c r="AF3585" s="28">
        <f t="shared" si="1029"/>
        <v>213.72022203571419</v>
      </c>
      <c r="AG3585" s="28">
        <f t="shared" si="1029"/>
        <v>0</v>
      </c>
      <c r="AH3585" s="28">
        <f t="shared" si="1029"/>
        <v>141.33172853571432</v>
      </c>
      <c r="AI3585" s="28">
        <f t="shared" si="1029"/>
        <v>0</v>
      </c>
      <c r="AJ3585" s="28">
        <f t="shared" si="1029"/>
        <v>1.2235988250000001</v>
      </c>
      <c r="AK3585" s="28">
        <f t="shared" si="1029"/>
        <v>0</v>
      </c>
      <c r="AL3585" s="28">
        <f t="shared" si="968"/>
        <v>52.630078499999975</v>
      </c>
      <c r="AM3585" s="28">
        <f t="shared" si="968"/>
        <v>192.98530203571408</v>
      </c>
      <c r="AQ3585" s="24">
        <f t="shared" si="978"/>
        <v>2062.3981584321427</v>
      </c>
      <c r="AS3585" s="47">
        <f t="shared" si="1023"/>
        <v>305.55</v>
      </c>
      <c r="AU3585" s="20">
        <f t="shared" si="976"/>
        <v>2367.9481584321429</v>
      </c>
      <c r="AW3585" s="20"/>
    </row>
    <row r="3586" spans="1:49" x14ac:dyDescent="0.25">
      <c r="A3586" t="str">
        <f>VLOOKUP($B3586,'Cushing Balance'!$C$2:$E$500,3,TRUE)</f>
        <v>12019</v>
      </c>
      <c r="B3586" s="2">
        <v>43597</v>
      </c>
      <c r="C3586" s="32"/>
      <c r="D3586" s="36">
        <f t="shared" si="1006"/>
        <v>391.22794511111118</v>
      </c>
      <c r="E3586" s="28">
        <f t="shared" si="1007"/>
        <v>145.03560794444454</v>
      </c>
      <c r="F3586" s="28">
        <f t="shared" si="1008"/>
        <v>445.32513961111096</v>
      </c>
      <c r="G3586" s="28"/>
      <c r="H3586" s="28">
        <f t="shared" ref="H3586:R3586" si="1043">AVERAGE(H3580:H3585)</f>
        <v>101.42290933333334</v>
      </c>
      <c r="I3586" s="28">
        <f t="shared" si="1043"/>
        <v>24.825274190476179</v>
      </c>
      <c r="J3586" s="28">
        <f t="shared" si="1043"/>
        <v>322.53056909523798</v>
      </c>
      <c r="K3586" s="28">
        <f t="shared" si="1043"/>
        <v>129.53754890476191</v>
      </c>
      <c r="L3586" s="28">
        <f t="shared" si="1043"/>
        <v>30.122654857142845</v>
      </c>
      <c r="M3586" s="28">
        <f t="shared" ref="M3586:M3630" si="1044">AVERAGE(M3573:M3585)</f>
        <v>239.83181480219767</v>
      </c>
      <c r="N3586" s="28">
        <f t="shared" si="1043"/>
        <v>85.052794000000048</v>
      </c>
      <c r="O3586" s="28">
        <f t="shared" si="1043"/>
        <v>31.141945047619036</v>
      </c>
      <c r="P3586" s="28">
        <f t="shared" si="1043"/>
        <v>181.08394114285716</v>
      </c>
      <c r="Q3586" s="28">
        <f t="shared" si="999"/>
        <v>9.2223439999999997</v>
      </c>
      <c r="R3586" s="28">
        <f t="shared" si="1043"/>
        <v>16.509027666666668</v>
      </c>
      <c r="S3586" s="28"/>
      <c r="T3586" s="243">
        <f t="shared" si="1036"/>
        <v>-24.119540416666666</v>
      </c>
      <c r="V3586" s="24">
        <f t="shared" si="974"/>
        <v>2152.8695157069592</v>
      </c>
      <c r="X3586" s="5">
        <f t="shared" si="981"/>
        <v>77.899999999999991</v>
      </c>
      <c r="Z3586" s="20">
        <f t="shared" si="975"/>
        <v>2230.7695157069593</v>
      </c>
      <c r="AA3586" s="59">
        <f t="shared" ref="AA3586:AA3649" si="1045">B3586</f>
        <v>43597</v>
      </c>
      <c r="AB3586" s="36">
        <f t="shared" si="1029"/>
        <v>134.59170364285706</v>
      </c>
      <c r="AC3586" s="28">
        <f t="shared" si="1029"/>
        <v>319.0726849285715</v>
      </c>
      <c r="AD3586" s="28">
        <f t="shared" si="1029"/>
        <v>433.96870060714309</v>
      </c>
      <c r="AE3586" s="28">
        <f t="shared" si="1029"/>
        <v>572.87413932142852</v>
      </c>
      <c r="AF3586" s="28">
        <f t="shared" si="1029"/>
        <v>213.72022203571419</v>
      </c>
      <c r="AG3586" s="28">
        <f t="shared" si="1029"/>
        <v>0</v>
      </c>
      <c r="AH3586" s="28">
        <f t="shared" si="1029"/>
        <v>141.33172853571432</v>
      </c>
      <c r="AI3586" s="28">
        <f t="shared" si="1029"/>
        <v>0</v>
      </c>
      <c r="AJ3586" s="28">
        <f t="shared" si="1029"/>
        <v>1.2235988250000001</v>
      </c>
      <c r="AK3586" s="28">
        <f t="shared" si="1029"/>
        <v>0</v>
      </c>
      <c r="AL3586" s="28">
        <f t="shared" si="968"/>
        <v>52.630078499999975</v>
      </c>
      <c r="AM3586" s="28">
        <f t="shared" si="968"/>
        <v>192.98530203571408</v>
      </c>
      <c r="AQ3586" s="24">
        <f t="shared" si="978"/>
        <v>2062.3981584321427</v>
      </c>
      <c r="AS3586" s="47">
        <f t="shared" si="1023"/>
        <v>305.55</v>
      </c>
      <c r="AU3586" s="20">
        <f t="shared" si="976"/>
        <v>2367.9481584321429</v>
      </c>
      <c r="AW3586" s="20"/>
    </row>
    <row r="3587" spans="1:49" x14ac:dyDescent="0.25">
      <c r="A3587" t="str">
        <f>VLOOKUP($B3587,'Cushing Balance'!$C$2:$E$500,3,TRUE)</f>
        <v>12019</v>
      </c>
      <c r="B3587" s="2">
        <v>43598</v>
      </c>
      <c r="C3587" s="32"/>
      <c r="D3587" s="36">
        <f t="shared" si="1006"/>
        <v>391.22794511111118</v>
      </c>
      <c r="E3587" s="28">
        <f t="shared" si="1007"/>
        <v>145.03560794444454</v>
      </c>
      <c r="F3587" s="28">
        <f t="shared" si="1008"/>
        <v>445.32513961111096</v>
      </c>
      <c r="G3587" s="28"/>
      <c r="H3587" s="28">
        <f t="shared" ref="H3587:R3587" si="1046">AVERAGE(H3581:H3586)</f>
        <v>101.42290933333334</v>
      </c>
      <c r="I3587" s="28">
        <f t="shared" si="1046"/>
        <v>24.825274190476179</v>
      </c>
      <c r="J3587" s="28">
        <f t="shared" si="1046"/>
        <v>322.53056909523798</v>
      </c>
      <c r="K3587" s="28">
        <f t="shared" si="1046"/>
        <v>129.53754890476191</v>
      </c>
      <c r="L3587" s="28">
        <f t="shared" si="1046"/>
        <v>30.122654857142845</v>
      </c>
      <c r="M3587" s="28">
        <f t="shared" si="1044"/>
        <v>239.83181480219767</v>
      </c>
      <c r="N3587" s="28">
        <f t="shared" si="1046"/>
        <v>85.052794000000048</v>
      </c>
      <c r="O3587" s="28">
        <f t="shared" si="1046"/>
        <v>31.141945047619036</v>
      </c>
      <c r="P3587" s="28">
        <f t="shared" si="1046"/>
        <v>181.08394114285716</v>
      </c>
      <c r="Q3587" s="28">
        <f t="shared" si="999"/>
        <v>9.2223439999999997</v>
      </c>
      <c r="R3587" s="28">
        <f t="shared" si="1046"/>
        <v>16.509027666666668</v>
      </c>
      <c r="S3587" s="28"/>
      <c r="T3587" s="243">
        <f t="shared" si="1036"/>
        <v>-24.119540416666666</v>
      </c>
      <c r="V3587" s="24">
        <f t="shared" si="974"/>
        <v>2152.8695157069592</v>
      </c>
      <c r="X3587" s="5">
        <f t="shared" si="981"/>
        <v>77.899999999999991</v>
      </c>
      <c r="Z3587" s="20">
        <f t="shared" si="975"/>
        <v>2230.7695157069593</v>
      </c>
      <c r="AA3587" s="59">
        <f t="shared" si="1045"/>
        <v>43598</v>
      </c>
      <c r="AB3587" s="36">
        <f t="shared" si="1029"/>
        <v>134.59170364285706</v>
      </c>
      <c r="AC3587" s="28">
        <f t="shared" si="1029"/>
        <v>319.0726849285715</v>
      </c>
      <c r="AD3587" s="28">
        <f t="shared" si="1029"/>
        <v>433.96870060714309</v>
      </c>
      <c r="AE3587" s="28">
        <f t="shared" si="1029"/>
        <v>572.87413932142852</v>
      </c>
      <c r="AF3587" s="28">
        <f t="shared" si="1029"/>
        <v>213.72022203571419</v>
      </c>
      <c r="AG3587" s="28">
        <f t="shared" si="1029"/>
        <v>0</v>
      </c>
      <c r="AH3587" s="28">
        <f t="shared" si="1029"/>
        <v>141.33172853571432</v>
      </c>
      <c r="AI3587" s="28">
        <f t="shared" si="1029"/>
        <v>0</v>
      </c>
      <c r="AJ3587" s="28">
        <f t="shared" si="1029"/>
        <v>1.2235988250000001</v>
      </c>
      <c r="AK3587" s="28">
        <f t="shared" si="1029"/>
        <v>0</v>
      </c>
      <c r="AL3587" s="28">
        <f t="shared" si="968"/>
        <v>52.630078499999975</v>
      </c>
      <c r="AM3587" s="28">
        <f t="shared" si="968"/>
        <v>192.98530203571408</v>
      </c>
      <c r="AQ3587" s="24">
        <f t="shared" si="978"/>
        <v>2062.3981584321427</v>
      </c>
      <c r="AS3587" s="47">
        <f t="shared" si="1023"/>
        <v>305.55</v>
      </c>
      <c r="AU3587" s="20">
        <f t="shared" si="976"/>
        <v>2367.9481584321429</v>
      </c>
      <c r="AW3587" s="20"/>
    </row>
    <row r="3588" spans="1:49" x14ac:dyDescent="0.25">
      <c r="A3588" t="str">
        <f>VLOOKUP($B3588,'Cushing Balance'!$C$2:$E$500,3,TRUE)</f>
        <v>12019</v>
      </c>
      <c r="B3588" s="2">
        <v>43599</v>
      </c>
      <c r="C3588" s="32"/>
      <c r="D3588" s="36">
        <f t="shared" si="1006"/>
        <v>391.22794511111118</v>
      </c>
      <c r="E3588" s="28">
        <f t="shared" si="1007"/>
        <v>145.03560794444454</v>
      </c>
      <c r="F3588" s="28">
        <f t="shared" si="1008"/>
        <v>445.32513961111096</v>
      </c>
      <c r="G3588" s="28"/>
      <c r="H3588" s="28">
        <f t="shared" ref="H3588:R3588" si="1047">AVERAGE(H3582:H3587)</f>
        <v>101.42290933333334</v>
      </c>
      <c r="I3588" s="28">
        <f t="shared" si="1047"/>
        <v>24.825274190476179</v>
      </c>
      <c r="J3588" s="28">
        <f t="shared" si="1047"/>
        <v>322.53056909523798</v>
      </c>
      <c r="K3588" s="28">
        <f t="shared" si="1047"/>
        <v>129.53754890476191</v>
      </c>
      <c r="L3588" s="28">
        <f t="shared" si="1047"/>
        <v>30.122654857142845</v>
      </c>
      <c r="M3588" s="28">
        <f t="shared" si="1044"/>
        <v>239.83181480219767</v>
      </c>
      <c r="N3588" s="28">
        <f t="shared" si="1047"/>
        <v>85.052794000000048</v>
      </c>
      <c r="O3588" s="28">
        <f t="shared" si="1047"/>
        <v>31.141945047619036</v>
      </c>
      <c r="P3588" s="28">
        <f t="shared" si="1047"/>
        <v>181.08394114285716</v>
      </c>
      <c r="Q3588" s="28">
        <f t="shared" si="999"/>
        <v>9.2223439999999997</v>
      </c>
      <c r="R3588" s="28">
        <f t="shared" si="1047"/>
        <v>16.509027666666668</v>
      </c>
      <c r="S3588" s="28"/>
      <c r="T3588" s="243">
        <f t="shared" si="1036"/>
        <v>-24.119540416666666</v>
      </c>
      <c r="V3588" s="24">
        <f t="shared" si="974"/>
        <v>2152.8695157069592</v>
      </c>
      <c r="X3588" s="5">
        <f t="shared" si="981"/>
        <v>77.899999999999991</v>
      </c>
      <c r="Z3588" s="20">
        <f t="shared" si="975"/>
        <v>2230.7695157069593</v>
      </c>
      <c r="AA3588" s="59">
        <f t="shared" si="1045"/>
        <v>43599</v>
      </c>
      <c r="AB3588" s="36">
        <f t="shared" si="1029"/>
        <v>134.59170364285706</v>
      </c>
      <c r="AC3588" s="28">
        <f t="shared" si="1029"/>
        <v>319.0726849285715</v>
      </c>
      <c r="AD3588" s="28">
        <f t="shared" si="1029"/>
        <v>433.96870060714309</v>
      </c>
      <c r="AE3588" s="28">
        <f t="shared" si="1029"/>
        <v>572.87413932142852</v>
      </c>
      <c r="AF3588" s="28">
        <f t="shared" si="1029"/>
        <v>213.72022203571419</v>
      </c>
      <c r="AG3588" s="28">
        <f t="shared" si="1029"/>
        <v>0</v>
      </c>
      <c r="AH3588" s="28">
        <f t="shared" si="1029"/>
        <v>141.33172853571432</v>
      </c>
      <c r="AI3588" s="28">
        <f t="shared" si="1029"/>
        <v>0</v>
      </c>
      <c r="AJ3588" s="28">
        <f t="shared" si="1029"/>
        <v>1.2235988250000001</v>
      </c>
      <c r="AK3588" s="28">
        <f t="shared" si="1029"/>
        <v>0</v>
      </c>
      <c r="AL3588" s="28">
        <f t="shared" si="968"/>
        <v>52.630078499999975</v>
      </c>
      <c r="AM3588" s="28">
        <f t="shared" si="968"/>
        <v>192.98530203571408</v>
      </c>
      <c r="AQ3588" s="24">
        <f t="shared" si="978"/>
        <v>2062.3981584321427</v>
      </c>
      <c r="AS3588" s="47">
        <f t="shared" si="1023"/>
        <v>305.55</v>
      </c>
      <c r="AU3588" s="20">
        <f t="shared" si="976"/>
        <v>2367.9481584321429</v>
      </c>
      <c r="AW3588" s="20"/>
    </row>
    <row r="3589" spans="1:49" x14ac:dyDescent="0.25">
      <c r="A3589" t="str">
        <f>VLOOKUP($B3589,'Cushing Balance'!$C$2:$E$500,3,TRUE)</f>
        <v>12019</v>
      </c>
      <c r="B3589" s="2">
        <v>43600</v>
      </c>
      <c r="C3589" s="32"/>
      <c r="D3589" s="36">
        <f t="shared" si="1006"/>
        <v>391.22794511111118</v>
      </c>
      <c r="E3589" s="28">
        <f t="shared" si="1007"/>
        <v>145.03560794444454</v>
      </c>
      <c r="F3589" s="28">
        <f t="shared" si="1008"/>
        <v>445.32513961111096</v>
      </c>
      <c r="G3589" s="28"/>
      <c r="H3589" s="28">
        <f t="shared" ref="H3589:R3589" si="1048">AVERAGE(H3583:H3588)</f>
        <v>101.42290933333334</v>
      </c>
      <c r="I3589" s="28">
        <f t="shared" si="1048"/>
        <v>24.825274190476179</v>
      </c>
      <c r="J3589" s="28">
        <f t="shared" si="1048"/>
        <v>322.53056909523798</v>
      </c>
      <c r="K3589" s="28">
        <f t="shared" si="1048"/>
        <v>129.53754890476191</v>
      </c>
      <c r="L3589" s="28">
        <f t="shared" si="1048"/>
        <v>30.122654857142845</v>
      </c>
      <c r="M3589" s="28">
        <f t="shared" si="1044"/>
        <v>239.83181480219767</v>
      </c>
      <c r="N3589" s="28">
        <f t="shared" si="1048"/>
        <v>85.052794000000048</v>
      </c>
      <c r="O3589" s="28">
        <f t="shared" si="1048"/>
        <v>31.141945047619036</v>
      </c>
      <c r="P3589" s="28">
        <f t="shared" si="1048"/>
        <v>181.08394114285716</v>
      </c>
      <c r="Q3589" s="28">
        <f t="shared" si="999"/>
        <v>9.2223439999999997</v>
      </c>
      <c r="R3589" s="28">
        <f t="shared" si="1048"/>
        <v>16.509027666666668</v>
      </c>
      <c r="S3589" s="28"/>
      <c r="T3589" s="243">
        <f t="shared" si="1036"/>
        <v>-24.119540416666666</v>
      </c>
      <c r="V3589" s="24">
        <f t="shared" si="974"/>
        <v>2152.8695157069592</v>
      </c>
      <c r="X3589" s="5">
        <f t="shared" si="981"/>
        <v>77.899999999999991</v>
      </c>
      <c r="Z3589" s="20">
        <f t="shared" si="975"/>
        <v>2230.7695157069593</v>
      </c>
      <c r="AA3589" s="59">
        <f t="shared" si="1045"/>
        <v>43600</v>
      </c>
      <c r="AB3589" s="36">
        <f t="shared" ref="AB3589:AK3604" si="1049">AVERAGE(AB3582:AB3588)</f>
        <v>134.59170364285706</v>
      </c>
      <c r="AC3589" s="28">
        <f t="shared" si="1049"/>
        <v>319.0726849285715</v>
      </c>
      <c r="AD3589" s="28">
        <f t="shared" si="1049"/>
        <v>433.96870060714309</v>
      </c>
      <c r="AE3589" s="28">
        <f t="shared" si="1049"/>
        <v>572.87413932142852</v>
      </c>
      <c r="AF3589" s="28">
        <f t="shared" si="1049"/>
        <v>213.72022203571419</v>
      </c>
      <c r="AG3589" s="28">
        <f t="shared" si="1049"/>
        <v>0</v>
      </c>
      <c r="AH3589" s="28">
        <f t="shared" si="1049"/>
        <v>141.33172853571432</v>
      </c>
      <c r="AI3589" s="28">
        <f t="shared" si="1049"/>
        <v>0</v>
      </c>
      <c r="AJ3589" s="28">
        <f t="shared" si="1049"/>
        <v>1.2235988250000001</v>
      </c>
      <c r="AK3589" s="28">
        <f t="shared" si="1049"/>
        <v>0</v>
      </c>
      <c r="AL3589" s="28">
        <f t="shared" ref="AL3589:AM3652" si="1050">AVERAGE(AL3582:AL3588)</f>
        <v>52.630078499999975</v>
      </c>
      <c r="AM3589" s="28">
        <f t="shared" si="1050"/>
        <v>192.98530203571408</v>
      </c>
      <c r="AQ3589" s="24">
        <f t="shared" si="978"/>
        <v>2062.3981584321427</v>
      </c>
      <c r="AS3589" s="47">
        <f t="shared" si="1023"/>
        <v>305.55</v>
      </c>
      <c r="AU3589" s="20">
        <f t="shared" si="976"/>
        <v>2367.9481584321429</v>
      </c>
      <c r="AW3589" s="20"/>
    </row>
    <row r="3590" spans="1:49" x14ac:dyDescent="0.25">
      <c r="A3590" t="str">
        <f>VLOOKUP($B3590,'Cushing Balance'!$C$2:$E$500,3,TRUE)</f>
        <v>12019</v>
      </c>
      <c r="B3590" s="2">
        <v>43601</v>
      </c>
      <c r="C3590" s="32"/>
      <c r="D3590" s="36">
        <f t="shared" si="1006"/>
        <v>391.22794511111118</v>
      </c>
      <c r="E3590" s="28">
        <f t="shared" si="1007"/>
        <v>145.03560794444454</v>
      </c>
      <c r="F3590" s="28">
        <f t="shared" si="1008"/>
        <v>445.32513961111096</v>
      </c>
      <c r="G3590" s="28"/>
      <c r="H3590" s="28">
        <f t="shared" ref="H3590:R3590" si="1051">AVERAGE(H3584:H3589)</f>
        <v>101.42290933333334</v>
      </c>
      <c r="I3590" s="28">
        <f t="shared" si="1051"/>
        <v>24.825274190476179</v>
      </c>
      <c r="J3590" s="28">
        <f t="shared" si="1051"/>
        <v>322.53056909523798</v>
      </c>
      <c r="K3590" s="28">
        <f t="shared" si="1051"/>
        <v>129.53754890476191</v>
      </c>
      <c r="L3590" s="28">
        <f t="shared" si="1051"/>
        <v>30.122654857142845</v>
      </c>
      <c r="M3590" s="28">
        <f t="shared" si="1044"/>
        <v>239.83181480219767</v>
      </c>
      <c r="N3590" s="28">
        <f t="shared" si="1051"/>
        <v>85.052794000000048</v>
      </c>
      <c r="O3590" s="28">
        <f t="shared" si="1051"/>
        <v>31.141945047619036</v>
      </c>
      <c r="P3590" s="28">
        <f t="shared" si="1051"/>
        <v>181.08394114285716</v>
      </c>
      <c r="Q3590" s="28">
        <f t="shared" si="999"/>
        <v>9.2223439999999997</v>
      </c>
      <c r="R3590" s="28">
        <f t="shared" si="1051"/>
        <v>16.509027666666668</v>
      </c>
      <c r="S3590" s="28"/>
      <c r="T3590" s="243">
        <f t="shared" si="1036"/>
        <v>-24.119540416666666</v>
      </c>
      <c r="V3590" s="24">
        <f t="shared" si="974"/>
        <v>2152.8695157069592</v>
      </c>
      <c r="X3590" s="5">
        <f t="shared" si="981"/>
        <v>77.899999999999991</v>
      </c>
      <c r="Z3590" s="20">
        <f t="shared" si="975"/>
        <v>2230.7695157069593</v>
      </c>
      <c r="AA3590" s="59">
        <f t="shared" si="1045"/>
        <v>43601</v>
      </c>
      <c r="AB3590" s="36">
        <f t="shared" si="1049"/>
        <v>134.59170364285706</v>
      </c>
      <c r="AC3590" s="28">
        <f t="shared" si="1049"/>
        <v>319.0726849285715</v>
      </c>
      <c r="AD3590" s="28">
        <f t="shared" si="1049"/>
        <v>433.96870060714309</v>
      </c>
      <c r="AE3590" s="28">
        <f t="shared" si="1049"/>
        <v>572.87413932142852</v>
      </c>
      <c r="AF3590" s="28">
        <f t="shared" si="1049"/>
        <v>213.72022203571419</v>
      </c>
      <c r="AG3590" s="28">
        <f t="shared" si="1049"/>
        <v>0</v>
      </c>
      <c r="AH3590" s="28">
        <f t="shared" si="1049"/>
        <v>141.33172853571432</v>
      </c>
      <c r="AI3590" s="28">
        <f t="shared" si="1049"/>
        <v>0</v>
      </c>
      <c r="AJ3590" s="28">
        <f t="shared" si="1049"/>
        <v>1.2235988250000001</v>
      </c>
      <c r="AK3590" s="28">
        <f t="shared" si="1049"/>
        <v>0</v>
      </c>
      <c r="AL3590" s="28">
        <f t="shared" si="1050"/>
        <v>52.630078499999975</v>
      </c>
      <c r="AM3590" s="28">
        <f t="shared" si="1050"/>
        <v>192.98530203571408</v>
      </c>
      <c r="AQ3590" s="24">
        <f t="shared" si="978"/>
        <v>2062.3981584321427</v>
      </c>
      <c r="AS3590" s="47">
        <f t="shared" si="1023"/>
        <v>305.55</v>
      </c>
      <c r="AU3590" s="20">
        <f t="shared" si="976"/>
        <v>2367.9481584321429</v>
      </c>
      <c r="AW3590" s="20"/>
    </row>
    <row r="3591" spans="1:49" x14ac:dyDescent="0.25">
      <c r="A3591" t="str">
        <f>VLOOKUP($B3591,'Cushing Balance'!$C$2:$E$500,3,TRUE)</f>
        <v>12019</v>
      </c>
      <c r="B3591" s="2">
        <v>43602</v>
      </c>
      <c r="C3591" s="32"/>
      <c r="D3591" s="36">
        <f t="shared" si="1006"/>
        <v>391.22794511111118</v>
      </c>
      <c r="E3591" s="28">
        <f t="shared" si="1007"/>
        <v>145.03560794444454</v>
      </c>
      <c r="F3591" s="28">
        <f t="shared" si="1008"/>
        <v>445.32513961111096</v>
      </c>
      <c r="G3591" s="28"/>
      <c r="H3591" s="28">
        <f t="shared" ref="H3591:R3591" si="1052">AVERAGE(H3585:H3590)</f>
        <v>101.42290933333334</v>
      </c>
      <c r="I3591" s="28">
        <f t="shared" si="1052"/>
        <v>24.825274190476179</v>
      </c>
      <c r="J3591" s="28">
        <f t="shared" si="1052"/>
        <v>322.53056909523798</v>
      </c>
      <c r="K3591" s="28">
        <f t="shared" si="1052"/>
        <v>129.53754890476191</v>
      </c>
      <c r="L3591" s="28">
        <f t="shared" si="1052"/>
        <v>30.122654857142845</v>
      </c>
      <c r="M3591" s="28">
        <f t="shared" si="1044"/>
        <v>239.83181480219767</v>
      </c>
      <c r="N3591" s="28">
        <f t="shared" si="1052"/>
        <v>85.052794000000048</v>
      </c>
      <c r="O3591" s="28">
        <f t="shared" si="1052"/>
        <v>31.141945047619036</v>
      </c>
      <c r="P3591" s="28">
        <f t="shared" si="1052"/>
        <v>181.08394114285716</v>
      </c>
      <c r="Q3591" s="28">
        <f t="shared" si="999"/>
        <v>9.2223439999999997</v>
      </c>
      <c r="R3591" s="28">
        <f t="shared" si="1052"/>
        <v>16.509027666666668</v>
      </c>
      <c r="S3591" s="28"/>
      <c r="T3591" s="243">
        <f t="shared" si="1036"/>
        <v>-24.119540416666666</v>
      </c>
      <c r="V3591" s="24">
        <f t="shared" si="974"/>
        <v>2152.8695157069592</v>
      </c>
      <c r="X3591" s="5">
        <f t="shared" si="981"/>
        <v>77.899999999999991</v>
      </c>
      <c r="Z3591" s="20">
        <f t="shared" si="975"/>
        <v>2230.7695157069593</v>
      </c>
      <c r="AA3591" s="59">
        <f t="shared" si="1045"/>
        <v>43602</v>
      </c>
      <c r="AB3591" s="36">
        <f t="shared" si="1049"/>
        <v>134.59170364285706</v>
      </c>
      <c r="AC3591" s="28">
        <f t="shared" si="1049"/>
        <v>319.0726849285715</v>
      </c>
      <c r="AD3591" s="28">
        <f t="shared" si="1049"/>
        <v>433.96870060714309</v>
      </c>
      <c r="AE3591" s="28">
        <f t="shared" si="1049"/>
        <v>572.87413932142852</v>
      </c>
      <c r="AF3591" s="28">
        <f t="shared" si="1049"/>
        <v>213.72022203571419</v>
      </c>
      <c r="AG3591" s="28">
        <f t="shared" si="1049"/>
        <v>0</v>
      </c>
      <c r="AH3591" s="28">
        <f t="shared" si="1049"/>
        <v>141.33172853571432</v>
      </c>
      <c r="AI3591" s="28">
        <f t="shared" si="1049"/>
        <v>0</v>
      </c>
      <c r="AJ3591" s="28">
        <f t="shared" si="1049"/>
        <v>1.2235988250000001</v>
      </c>
      <c r="AK3591" s="28">
        <f t="shared" si="1049"/>
        <v>0</v>
      </c>
      <c r="AL3591" s="28">
        <f t="shared" si="1050"/>
        <v>52.630078499999975</v>
      </c>
      <c r="AM3591" s="28">
        <f t="shared" si="1050"/>
        <v>192.98530203571408</v>
      </c>
      <c r="AQ3591" s="24">
        <f t="shared" si="978"/>
        <v>2062.3981584321427</v>
      </c>
      <c r="AS3591" s="47">
        <f t="shared" si="1023"/>
        <v>305.55</v>
      </c>
      <c r="AU3591" s="20">
        <f t="shared" si="976"/>
        <v>2367.9481584321429</v>
      </c>
      <c r="AW3591" s="20"/>
    </row>
    <row r="3592" spans="1:49" x14ac:dyDescent="0.25">
      <c r="A3592" t="str">
        <f>VLOOKUP($B3592,'Cushing Balance'!$C$2:$E$500,3,TRUE)</f>
        <v>12019</v>
      </c>
      <c r="B3592" s="2">
        <v>43603</v>
      </c>
      <c r="C3592" s="32"/>
      <c r="D3592" s="36">
        <f t="shared" si="1006"/>
        <v>391.22794511111118</v>
      </c>
      <c r="E3592" s="28">
        <f t="shared" si="1007"/>
        <v>145.03560794444454</v>
      </c>
      <c r="F3592" s="28">
        <f t="shared" si="1008"/>
        <v>445.32513961111096</v>
      </c>
      <c r="G3592" s="28"/>
      <c r="H3592" s="28">
        <f t="shared" ref="H3592:R3592" si="1053">AVERAGE(H3586:H3591)</f>
        <v>101.42290933333334</v>
      </c>
      <c r="I3592" s="28">
        <f t="shared" si="1053"/>
        <v>24.825274190476179</v>
      </c>
      <c r="J3592" s="28">
        <f t="shared" si="1053"/>
        <v>322.53056909523798</v>
      </c>
      <c r="K3592" s="28">
        <f t="shared" si="1053"/>
        <v>129.53754890476191</v>
      </c>
      <c r="L3592" s="28">
        <f t="shared" si="1053"/>
        <v>30.122654857142845</v>
      </c>
      <c r="M3592" s="28">
        <f t="shared" si="1044"/>
        <v>239.83181480219767</v>
      </c>
      <c r="N3592" s="28">
        <f t="shared" si="1053"/>
        <v>85.052794000000048</v>
      </c>
      <c r="O3592" s="28">
        <f t="shared" si="1053"/>
        <v>31.141945047619036</v>
      </c>
      <c r="P3592" s="28">
        <f t="shared" si="1053"/>
        <v>181.08394114285716</v>
      </c>
      <c r="Q3592" s="28">
        <f t="shared" si="999"/>
        <v>9.2223439999999997</v>
      </c>
      <c r="R3592" s="28">
        <f t="shared" si="1053"/>
        <v>16.509027666666668</v>
      </c>
      <c r="S3592" s="28"/>
      <c r="T3592" s="243">
        <f t="shared" si="1036"/>
        <v>-24.119540416666666</v>
      </c>
      <c r="V3592" s="24">
        <f t="shared" si="974"/>
        <v>2152.8695157069592</v>
      </c>
      <c r="X3592" s="5">
        <f t="shared" si="981"/>
        <v>77.899999999999991</v>
      </c>
      <c r="Z3592" s="20">
        <f t="shared" si="975"/>
        <v>2230.7695157069593</v>
      </c>
      <c r="AA3592" s="59">
        <f t="shared" si="1045"/>
        <v>43603</v>
      </c>
      <c r="AB3592" s="36">
        <f t="shared" si="1049"/>
        <v>134.59170364285706</v>
      </c>
      <c r="AC3592" s="28">
        <f t="shared" si="1049"/>
        <v>319.0726849285715</v>
      </c>
      <c r="AD3592" s="28">
        <f t="shared" si="1049"/>
        <v>433.96870060714309</v>
      </c>
      <c r="AE3592" s="28">
        <f t="shared" si="1049"/>
        <v>572.87413932142852</v>
      </c>
      <c r="AF3592" s="28">
        <f t="shared" si="1049"/>
        <v>213.72022203571419</v>
      </c>
      <c r="AG3592" s="28">
        <f t="shared" si="1049"/>
        <v>0</v>
      </c>
      <c r="AH3592" s="28">
        <f t="shared" si="1049"/>
        <v>141.33172853571432</v>
      </c>
      <c r="AI3592" s="28">
        <f t="shared" si="1049"/>
        <v>0</v>
      </c>
      <c r="AJ3592" s="28">
        <f t="shared" si="1049"/>
        <v>1.2235988250000001</v>
      </c>
      <c r="AK3592" s="28">
        <f t="shared" si="1049"/>
        <v>0</v>
      </c>
      <c r="AL3592" s="28">
        <f t="shared" si="1050"/>
        <v>52.630078499999975</v>
      </c>
      <c r="AM3592" s="28">
        <f t="shared" si="1050"/>
        <v>192.98530203571408</v>
      </c>
      <c r="AQ3592" s="24">
        <f t="shared" si="978"/>
        <v>2062.3981584321427</v>
      </c>
      <c r="AS3592" s="47">
        <f t="shared" si="1023"/>
        <v>305.55</v>
      </c>
      <c r="AU3592" s="20">
        <f t="shared" si="976"/>
        <v>2367.9481584321429</v>
      </c>
      <c r="AW3592" s="20"/>
    </row>
    <row r="3593" spans="1:49" x14ac:dyDescent="0.25">
      <c r="A3593" t="str">
        <f>VLOOKUP($B3593,'Cushing Balance'!$C$2:$E$500,3,TRUE)</f>
        <v>12019</v>
      </c>
      <c r="B3593" s="2">
        <v>43604</v>
      </c>
      <c r="C3593" s="32"/>
      <c r="D3593" s="36">
        <f t="shared" si="1006"/>
        <v>391.22794511111118</v>
      </c>
      <c r="E3593" s="28">
        <f t="shared" si="1007"/>
        <v>145.03560794444454</v>
      </c>
      <c r="F3593" s="28">
        <f t="shared" si="1008"/>
        <v>445.32513961111096</v>
      </c>
      <c r="G3593" s="28"/>
      <c r="H3593" s="28">
        <f t="shared" ref="H3593:R3593" si="1054">AVERAGE(H3587:H3592)</f>
        <v>101.42290933333334</v>
      </c>
      <c r="I3593" s="28">
        <f t="shared" si="1054"/>
        <v>24.825274190476179</v>
      </c>
      <c r="J3593" s="28">
        <f t="shared" si="1054"/>
        <v>322.53056909523798</v>
      </c>
      <c r="K3593" s="28">
        <f t="shared" si="1054"/>
        <v>129.53754890476191</v>
      </c>
      <c r="L3593" s="28">
        <f t="shared" si="1054"/>
        <v>30.122654857142845</v>
      </c>
      <c r="M3593" s="28">
        <f t="shared" si="1044"/>
        <v>239.83181480219767</v>
      </c>
      <c r="N3593" s="28">
        <f t="shared" si="1054"/>
        <v>85.052794000000048</v>
      </c>
      <c r="O3593" s="28">
        <f t="shared" si="1054"/>
        <v>31.141945047619036</v>
      </c>
      <c r="P3593" s="28">
        <f t="shared" si="1054"/>
        <v>181.08394114285716</v>
      </c>
      <c r="Q3593" s="28">
        <f t="shared" si="999"/>
        <v>9.2223439999999997</v>
      </c>
      <c r="R3593" s="28">
        <f t="shared" si="1054"/>
        <v>16.509027666666668</v>
      </c>
      <c r="S3593" s="28"/>
      <c r="T3593" s="243">
        <f t="shared" si="1036"/>
        <v>-24.119540416666666</v>
      </c>
      <c r="V3593" s="24">
        <f t="shared" si="974"/>
        <v>2152.8695157069592</v>
      </c>
      <c r="X3593" s="5">
        <f t="shared" si="981"/>
        <v>77.899999999999991</v>
      </c>
      <c r="Z3593" s="20">
        <f t="shared" si="975"/>
        <v>2230.7695157069593</v>
      </c>
      <c r="AA3593" s="59">
        <f t="shared" si="1045"/>
        <v>43604</v>
      </c>
      <c r="AB3593" s="36">
        <f t="shared" si="1049"/>
        <v>134.59170364285706</v>
      </c>
      <c r="AC3593" s="28">
        <f t="shared" si="1049"/>
        <v>319.0726849285715</v>
      </c>
      <c r="AD3593" s="28">
        <f t="shared" si="1049"/>
        <v>433.96870060714309</v>
      </c>
      <c r="AE3593" s="28">
        <f t="shared" si="1049"/>
        <v>572.87413932142852</v>
      </c>
      <c r="AF3593" s="28">
        <f t="shared" si="1049"/>
        <v>213.72022203571419</v>
      </c>
      <c r="AG3593" s="28">
        <f t="shared" si="1049"/>
        <v>0</v>
      </c>
      <c r="AH3593" s="28">
        <f t="shared" si="1049"/>
        <v>141.33172853571432</v>
      </c>
      <c r="AI3593" s="28">
        <f t="shared" si="1049"/>
        <v>0</v>
      </c>
      <c r="AJ3593" s="28">
        <f t="shared" si="1049"/>
        <v>1.2235988250000001</v>
      </c>
      <c r="AK3593" s="28">
        <f t="shared" si="1049"/>
        <v>0</v>
      </c>
      <c r="AL3593" s="28">
        <f t="shared" si="1050"/>
        <v>52.630078499999975</v>
      </c>
      <c r="AM3593" s="28">
        <f t="shared" si="1050"/>
        <v>192.98530203571408</v>
      </c>
      <c r="AQ3593" s="24">
        <f t="shared" si="978"/>
        <v>2062.3981584321427</v>
      </c>
      <c r="AS3593" s="47">
        <f t="shared" si="1023"/>
        <v>305.55</v>
      </c>
      <c r="AU3593" s="20">
        <f t="shared" si="976"/>
        <v>2367.9481584321429</v>
      </c>
      <c r="AW3593" s="20"/>
    </row>
    <row r="3594" spans="1:49" x14ac:dyDescent="0.25">
      <c r="A3594" t="str">
        <f>VLOOKUP($B3594,'Cushing Balance'!$C$2:$E$500,3,TRUE)</f>
        <v>12019</v>
      </c>
      <c r="B3594" s="2">
        <v>43605</v>
      </c>
      <c r="C3594" s="32"/>
      <c r="D3594" s="36">
        <f t="shared" si="1006"/>
        <v>391.22794511111118</v>
      </c>
      <c r="E3594" s="28">
        <f t="shared" si="1007"/>
        <v>145.03560794444454</v>
      </c>
      <c r="F3594" s="28">
        <f t="shared" si="1008"/>
        <v>445.32513961111096</v>
      </c>
      <c r="G3594" s="28"/>
      <c r="H3594" s="28">
        <f t="shared" ref="H3594:R3594" si="1055">AVERAGE(H3588:H3593)</f>
        <v>101.42290933333334</v>
      </c>
      <c r="I3594" s="28">
        <f t="shared" si="1055"/>
        <v>24.825274190476179</v>
      </c>
      <c r="J3594" s="28">
        <f t="shared" si="1055"/>
        <v>322.53056909523798</v>
      </c>
      <c r="K3594" s="28">
        <f t="shared" si="1055"/>
        <v>129.53754890476191</v>
      </c>
      <c r="L3594" s="28">
        <f t="shared" si="1055"/>
        <v>30.122654857142845</v>
      </c>
      <c r="M3594" s="28">
        <f t="shared" si="1044"/>
        <v>239.83181480219767</v>
      </c>
      <c r="N3594" s="28">
        <f t="shared" si="1055"/>
        <v>85.052794000000048</v>
      </c>
      <c r="O3594" s="28">
        <f t="shared" si="1055"/>
        <v>31.141945047619036</v>
      </c>
      <c r="P3594" s="28">
        <f t="shared" si="1055"/>
        <v>181.08394114285716</v>
      </c>
      <c r="Q3594" s="28">
        <f t="shared" si="999"/>
        <v>9.2223439999999997</v>
      </c>
      <c r="R3594" s="28">
        <f t="shared" si="1055"/>
        <v>16.509027666666668</v>
      </c>
      <c r="S3594" s="28"/>
      <c r="T3594" s="243">
        <f t="shared" si="1036"/>
        <v>-24.119540416666666</v>
      </c>
      <c r="V3594" s="24">
        <f t="shared" ref="V3594:V3657" si="1056">SUM(D3594:R3594)</f>
        <v>2152.8695157069592</v>
      </c>
      <c r="X3594" s="5">
        <f t="shared" si="981"/>
        <v>77.899999999999991</v>
      </c>
      <c r="Z3594" s="20">
        <f t="shared" ref="Z3594:Z3657" si="1057">X3594+V3594</f>
        <v>2230.7695157069593</v>
      </c>
      <c r="AA3594" s="59">
        <f t="shared" si="1045"/>
        <v>43605</v>
      </c>
      <c r="AB3594" s="36">
        <f t="shared" si="1049"/>
        <v>134.59170364285706</v>
      </c>
      <c r="AC3594" s="28">
        <f t="shared" si="1049"/>
        <v>319.0726849285715</v>
      </c>
      <c r="AD3594" s="28">
        <f t="shared" si="1049"/>
        <v>433.96870060714309</v>
      </c>
      <c r="AE3594" s="28">
        <f t="shared" si="1049"/>
        <v>572.87413932142852</v>
      </c>
      <c r="AF3594" s="28">
        <f t="shared" si="1049"/>
        <v>213.72022203571419</v>
      </c>
      <c r="AG3594" s="28">
        <f t="shared" si="1049"/>
        <v>0</v>
      </c>
      <c r="AH3594" s="28">
        <f t="shared" si="1049"/>
        <v>141.33172853571432</v>
      </c>
      <c r="AI3594" s="28">
        <f t="shared" si="1049"/>
        <v>0</v>
      </c>
      <c r="AJ3594" s="28">
        <f t="shared" si="1049"/>
        <v>1.2235988250000001</v>
      </c>
      <c r="AK3594" s="28">
        <f t="shared" si="1049"/>
        <v>0</v>
      </c>
      <c r="AL3594" s="28">
        <f t="shared" si="1050"/>
        <v>52.630078499999975</v>
      </c>
      <c r="AM3594" s="28">
        <f t="shared" si="1050"/>
        <v>192.98530203571408</v>
      </c>
      <c r="AQ3594" s="24">
        <f t="shared" si="978"/>
        <v>2062.3981584321427</v>
      </c>
      <c r="AS3594" s="47">
        <f t="shared" si="1023"/>
        <v>305.55</v>
      </c>
      <c r="AU3594" s="20">
        <f t="shared" ref="AU3594:AU3657" si="1058">AS3594+AQ3594</f>
        <v>2367.9481584321429</v>
      </c>
      <c r="AW3594" s="20"/>
    </row>
    <row r="3595" spans="1:49" x14ac:dyDescent="0.25">
      <c r="A3595" t="str">
        <f>VLOOKUP($B3595,'Cushing Balance'!$C$2:$E$500,3,TRUE)</f>
        <v>12019</v>
      </c>
      <c r="B3595" s="2">
        <v>43606</v>
      </c>
      <c r="C3595" s="32"/>
      <c r="D3595" s="36">
        <f t="shared" si="1006"/>
        <v>391.22794511111118</v>
      </c>
      <c r="E3595" s="28">
        <f t="shared" si="1007"/>
        <v>145.03560794444454</v>
      </c>
      <c r="F3595" s="28">
        <f t="shared" si="1008"/>
        <v>445.32513961111096</v>
      </c>
      <c r="G3595" s="28"/>
      <c r="H3595" s="28">
        <f t="shared" ref="H3595:R3595" si="1059">AVERAGE(H3589:H3594)</f>
        <v>101.42290933333334</v>
      </c>
      <c r="I3595" s="28">
        <f t="shared" si="1059"/>
        <v>24.825274190476179</v>
      </c>
      <c r="J3595" s="28">
        <f t="shared" si="1059"/>
        <v>322.53056909523798</v>
      </c>
      <c r="K3595" s="28">
        <f t="shared" si="1059"/>
        <v>129.53754890476191</v>
      </c>
      <c r="L3595" s="28">
        <f t="shared" si="1059"/>
        <v>30.122654857142845</v>
      </c>
      <c r="M3595" s="28">
        <f t="shared" si="1044"/>
        <v>239.83181480219767</v>
      </c>
      <c r="N3595" s="28">
        <f t="shared" si="1059"/>
        <v>85.052794000000048</v>
      </c>
      <c r="O3595" s="28">
        <f t="shared" si="1059"/>
        <v>31.141945047619036</v>
      </c>
      <c r="P3595" s="28">
        <f t="shared" si="1059"/>
        <v>181.08394114285716</v>
      </c>
      <c r="Q3595" s="28">
        <f t="shared" si="999"/>
        <v>9.2223439999999997</v>
      </c>
      <c r="R3595" s="28">
        <f t="shared" si="1059"/>
        <v>16.509027666666668</v>
      </c>
      <c r="S3595" s="28"/>
      <c r="T3595" s="243">
        <f t="shared" si="1036"/>
        <v>-24.119540416666666</v>
      </c>
      <c r="V3595" s="24">
        <f t="shared" si="1056"/>
        <v>2152.8695157069592</v>
      </c>
      <c r="X3595" s="5">
        <f t="shared" si="981"/>
        <v>77.899999999999991</v>
      </c>
      <c r="Z3595" s="20">
        <f t="shared" si="1057"/>
        <v>2230.7695157069593</v>
      </c>
      <c r="AA3595" s="59">
        <f t="shared" si="1045"/>
        <v>43606</v>
      </c>
      <c r="AB3595" s="36">
        <f t="shared" si="1049"/>
        <v>134.59170364285706</v>
      </c>
      <c r="AC3595" s="28">
        <f t="shared" si="1049"/>
        <v>319.0726849285715</v>
      </c>
      <c r="AD3595" s="28">
        <f t="shared" si="1049"/>
        <v>433.96870060714309</v>
      </c>
      <c r="AE3595" s="28">
        <f t="shared" si="1049"/>
        <v>572.87413932142852</v>
      </c>
      <c r="AF3595" s="28">
        <f t="shared" si="1049"/>
        <v>213.72022203571419</v>
      </c>
      <c r="AG3595" s="28">
        <f t="shared" si="1049"/>
        <v>0</v>
      </c>
      <c r="AH3595" s="28">
        <f t="shared" si="1049"/>
        <v>141.33172853571432</v>
      </c>
      <c r="AI3595" s="28">
        <f t="shared" si="1049"/>
        <v>0</v>
      </c>
      <c r="AJ3595" s="28">
        <f t="shared" si="1049"/>
        <v>1.2235988250000001</v>
      </c>
      <c r="AK3595" s="28">
        <f t="shared" si="1049"/>
        <v>0</v>
      </c>
      <c r="AL3595" s="28">
        <f t="shared" si="1050"/>
        <v>52.630078499999975</v>
      </c>
      <c r="AM3595" s="28">
        <f t="shared" si="1050"/>
        <v>192.98530203571408</v>
      </c>
      <c r="AQ3595" s="24">
        <f t="shared" ref="AQ3595:AQ3658" si="1060">SUM(AB3595:AO3595)</f>
        <v>2062.3981584321427</v>
      </c>
      <c r="AS3595" s="47">
        <f t="shared" si="1023"/>
        <v>305.55</v>
      </c>
      <c r="AU3595" s="20">
        <f t="shared" si="1058"/>
        <v>2367.9481584321429</v>
      </c>
      <c r="AW3595" s="20"/>
    </row>
    <row r="3596" spans="1:49" x14ac:dyDescent="0.25">
      <c r="A3596" t="str">
        <f>VLOOKUP($B3596,'Cushing Balance'!$C$2:$E$500,3,TRUE)</f>
        <v>12019</v>
      </c>
      <c r="B3596" s="2">
        <v>43607</v>
      </c>
      <c r="C3596" s="32"/>
      <c r="D3596" s="36">
        <f t="shared" si="1006"/>
        <v>391.22794511111118</v>
      </c>
      <c r="E3596" s="28">
        <f t="shared" si="1007"/>
        <v>145.03560794444454</v>
      </c>
      <c r="F3596" s="28">
        <f t="shared" si="1008"/>
        <v>445.32513961111096</v>
      </c>
      <c r="G3596" s="28"/>
      <c r="H3596" s="28">
        <f t="shared" ref="H3596:R3596" si="1061">AVERAGE(H3590:H3595)</f>
        <v>101.42290933333334</v>
      </c>
      <c r="I3596" s="28">
        <f t="shared" si="1061"/>
        <v>24.825274190476179</v>
      </c>
      <c r="J3596" s="28">
        <f t="shared" si="1061"/>
        <v>322.53056909523798</v>
      </c>
      <c r="K3596" s="28">
        <f t="shared" si="1061"/>
        <v>129.53754890476191</v>
      </c>
      <c r="L3596" s="28">
        <f t="shared" si="1061"/>
        <v>30.122654857142845</v>
      </c>
      <c r="M3596" s="28">
        <f t="shared" si="1044"/>
        <v>239.83181480219767</v>
      </c>
      <c r="N3596" s="28">
        <f t="shared" si="1061"/>
        <v>85.052794000000048</v>
      </c>
      <c r="O3596" s="28">
        <f t="shared" si="1061"/>
        <v>31.141945047619036</v>
      </c>
      <c r="P3596" s="28">
        <f t="shared" si="1061"/>
        <v>181.08394114285716</v>
      </c>
      <c r="Q3596" s="28">
        <f t="shared" si="999"/>
        <v>9.2223439999999997</v>
      </c>
      <c r="R3596" s="28">
        <f t="shared" si="1061"/>
        <v>16.509027666666668</v>
      </c>
      <c r="S3596" s="28"/>
      <c r="T3596" s="243">
        <f t="shared" si="1036"/>
        <v>-24.119540416666666</v>
      </c>
      <c r="V3596" s="24">
        <f t="shared" si="1056"/>
        <v>2152.8695157069592</v>
      </c>
      <c r="X3596" s="5">
        <f t="shared" si="981"/>
        <v>77.899999999999991</v>
      </c>
      <c r="Z3596" s="20">
        <f t="shared" si="1057"/>
        <v>2230.7695157069593</v>
      </c>
      <c r="AA3596" s="59">
        <f t="shared" si="1045"/>
        <v>43607</v>
      </c>
      <c r="AB3596" s="36">
        <f t="shared" si="1049"/>
        <v>134.59170364285706</v>
      </c>
      <c r="AC3596" s="28">
        <f t="shared" si="1049"/>
        <v>319.0726849285715</v>
      </c>
      <c r="AD3596" s="28">
        <f t="shared" si="1049"/>
        <v>433.96870060714309</v>
      </c>
      <c r="AE3596" s="28">
        <f t="shared" si="1049"/>
        <v>572.87413932142852</v>
      </c>
      <c r="AF3596" s="28">
        <f t="shared" si="1049"/>
        <v>213.72022203571419</v>
      </c>
      <c r="AG3596" s="28">
        <f t="shared" si="1049"/>
        <v>0</v>
      </c>
      <c r="AH3596" s="28">
        <f t="shared" si="1049"/>
        <v>141.33172853571432</v>
      </c>
      <c r="AI3596" s="28">
        <f t="shared" si="1049"/>
        <v>0</v>
      </c>
      <c r="AJ3596" s="28">
        <f t="shared" si="1049"/>
        <v>1.2235988250000001</v>
      </c>
      <c r="AK3596" s="28">
        <f t="shared" si="1049"/>
        <v>0</v>
      </c>
      <c r="AL3596" s="28">
        <f t="shared" si="1050"/>
        <v>52.630078499999975</v>
      </c>
      <c r="AM3596" s="28">
        <f t="shared" si="1050"/>
        <v>192.98530203571408</v>
      </c>
      <c r="AQ3596" s="24">
        <f t="shared" si="1060"/>
        <v>2062.3981584321427</v>
      </c>
      <c r="AS3596" s="47">
        <f t="shared" si="1023"/>
        <v>305.55</v>
      </c>
      <c r="AU3596" s="20">
        <f t="shared" si="1058"/>
        <v>2367.9481584321429</v>
      </c>
      <c r="AW3596" s="20"/>
    </row>
    <row r="3597" spans="1:49" x14ac:dyDescent="0.25">
      <c r="A3597" t="str">
        <f>VLOOKUP($B3597,'Cushing Balance'!$C$2:$E$500,3,TRUE)</f>
        <v>12019</v>
      </c>
      <c r="B3597" s="2">
        <v>43608</v>
      </c>
      <c r="C3597" s="32"/>
      <c r="D3597" s="36">
        <f t="shared" si="1006"/>
        <v>391.22794511111118</v>
      </c>
      <c r="E3597" s="28">
        <f t="shared" si="1007"/>
        <v>145.03560794444454</v>
      </c>
      <c r="F3597" s="28">
        <f t="shared" si="1008"/>
        <v>445.32513961111096</v>
      </c>
      <c r="G3597" s="28"/>
      <c r="H3597" s="28">
        <f t="shared" ref="H3597:R3597" si="1062">AVERAGE(H3591:H3596)</f>
        <v>101.42290933333334</v>
      </c>
      <c r="I3597" s="28">
        <f t="shared" si="1062"/>
        <v>24.825274190476179</v>
      </c>
      <c r="J3597" s="28">
        <f t="shared" si="1062"/>
        <v>322.53056909523798</v>
      </c>
      <c r="K3597" s="28">
        <f t="shared" si="1062"/>
        <v>129.53754890476191</v>
      </c>
      <c r="L3597" s="28">
        <f t="shared" si="1062"/>
        <v>30.122654857142845</v>
      </c>
      <c r="M3597" s="28">
        <f t="shared" si="1044"/>
        <v>239.83181480219767</v>
      </c>
      <c r="N3597" s="28">
        <f t="shared" si="1062"/>
        <v>85.052794000000048</v>
      </c>
      <c r="O3597" s="28">
        <f t="shared" si="1062"/>
        <v>31.141945047619036</v>
      </c>
      <c r="P3597" s="28">
        <f t="shared" si="1062"/>
        <v>181.08394114285716</v>
      </c>
      <c r="Q3597" s="28">
        <f t="shared" si="999"/>
        <v>9.2223439999999997</v>
      </c>
      <c r="R3597" s="28">
        <f t="shared" si="1062"/>
        <v>16.509027666666668</v>
      </c>
      <c r="S3597" s="28"/>
      <c r="T3597" s="243">
        <f t="shared" si="1036"/>
        <v>-24.119540416666666</v>
      </c>
      <c r="V3597" s="24">
        <f t="shared" si="1056"/>
        <v>2152.8695157069592</v>
      </c>
      <c r="X3597" s="5">
        <f t="shared" ref="X3597:X3660" si="1063">82*0.95</f>
        <v>77.899999999999991</v>
      </c>
      <c r="Z3597" s="20">
        <f t="shared" si="1057"/>
        <v>2230.7695157069593</v>
      </c>
      <c r="AA3597" s="59">
        <f t="shared" si="1045"/>
        <v>43608</v>
      </c>
      <c r="AB3597" s="36">
        <f t="shared" si="1049"/>
        <v>134.59170364285706</v>
      </c>
      <c r="AC3597" s="28">
        <f t="shared" si="1049"/>
        <v>319.0726849285715</v>
      </c>
      <c r="AD3597" s="28">
        <f t="shared" si="1049"/>
        <v>433.96870060714309</v>
      </c>
      <c r="AE3597" s="28">
        <f t="shared" si="1049"/>
        <v>572.87413932142852</v>
      </c>
      <c r="AF3597" s="28">
        <f t="shared" si="1049"/>
        <v>213.72022203571419</v>
      </c>
      <c r="AG3597" s="28">
        <f t="shared" si="1049"/>
        <v>0</v>
      </c>
      <c r="AH3597" s="28">
        <f t="shared" si="1049"/>
        <v>141.33172853571432</v>
      </c>
      <c r="AI3597" s="28">
        <f t="shared" si="1049"/>
        <v>0</v>
      </c>
      <c r="AJ3597" s="28">
        <f t="shared" si="1049"/>
        <v>1.2235988250000001</v>
      </c>
      <c r="AK3597" s="28">
        <f t="shared" si="1049"/>
        <v>0</v>
      </c>
      <c r="AL3597" s="28">
        <f t="shared" si="1050"/>
        <v>52.630078499999975</v>
      </c>
      <c r="AM3597" s="28">
        <f t="shared" si="1050"/>
        <v>192.98530203571408</v>
      </c>
      <c r="AQ3597" s="24">
        <f t="shared" si="1060"/>
        <v>2062.3981584321427</v>
      </c>
      <c r="AS3597" s="47">
        <f t="shared" si="1023"/>
        <v>305.55</v>
      </c>
      <c r="AU3597" s="20">
        <f t="shared" si="1058"/>
        <v>2367.9481584321429</v>
      </c>
      <c r="AW3597" s="20"/>
    </row>
    <row r="3598" spans="1:49" x14ac:dyDescent="0.25">
      <c r="A3598" t="str">
        <f>VLOOKUP($B3598,'Cushing Balance'!$C$2:$E$500,3,TRUE)</f>
        <v>12019</v>
      </c>
      <c r="B3598" s="2">
        <v>43609</v>
      </c>
      <c r="C3598" s="32"/>
      <c r="D3598" s="36">
        <f t="shared" si="1006"/>
        <v>391.22794511111118</v>
      </c>
      <c r="E3598" s="28">
        <f t="shared" si="1007"/>
        <v>145.03560794444454</v>
      </c>
      <c r="F3598" s="28">
        <f t="shared" si="1008"/>
        <v>445.32513961111096</v>
      </c>
      <c r="G3598" s="28"/>
      <c r="H3598" s="28">
        <f t="shared" ref="H3598:R3598" si="1064">AVERAGE(H3592:H3597)</f>
        <v>101.42290933333334</v>
      </c>
      <c r="I3598" s="28">
        <f t="shared" si="1064"/>
        <v>24.825274190476179</v>
      </c>
      <c r="J3598" s="28">
        <f t="shared" si="1064"/>
        <v>322.53056909523798</v>
      </c>
      <c r="K3598" s="28">
        <f t="shared" si="1064"/>
        <v>129.53754890476191</v>
      </c>
      <c r="L3598" s="28">
        <f t="shared" si="1064"/>
        <v>30.122654857142845</v>
      </c>
      <c r="M3598" s="28">
        <f t="shared" si="1044"/>
        <v>239.83181480219767</v>
      </c>
      <c r="N3598" s="28">
        <f t="shared" si="1064"/>
        <v>85.052794000000048</v>
      </c>
      <c r="O3598" s="28">
        <f t="shared" si="1064"/>
        <v>31.141945047619036</v>
      </c>
      <c r="P3598" s="28">
        <f t="shared" si="1064"/>
        <v>181.08394114285716</v>
      </c>
      <c r="Q3598" s="28">
        <f t="shared" si="999"/>
        <v>9.2223439999999997</v>
      </c>
      <c r="R3598" s="28">
        <f t="shared" si="1064"/>
        <v>16.509027666666668</v>
      </c>
      <c r="S3598" s="28"/>
      <c r="T3598" s="243">
        <f t="shared" si="1036"/>
        <v>-24.119540416666666</v>
      </c>
      <c r="V3598" s="24">
        <f t="shared" si="1056"/>
        <v>2152.8695157069592</v>
      </c>
      <c r="X3598" s="5">
        <f t="shared" si="1063"/>
        <v>77.899999999999991</v>
      </c>
      <c r="Z3598" s="20">
        <f t="shared" si="1057"/>
        <v>2230.7695157069593</v>
      </c>
      <c r="AA3598" s="59">
        <f t="shared" si="1045"/>
        <v>43609</v>
      </c>
      <c r="AB3598" s="36">
        <f t="shared" si="1049"/>
        <v>134.59170364285706</v>
      </c>
      <c r="AC3598" s="28">
        <f t="shared" si="1049"/>
        <v>319.0726849285715</v>
      </c>
      <c r="AD3598" s="28">
        <f t="shared" si="1049"/>
        <v>433.96870060714309</v>
      </c>
      <c r="AE3598" s="28">
        <f t="shared" si="1049"/>
        <v>572.87413932142852</v>
      </c>
      <c r="AF3598" s="28">
        <f t="shared" si="1049"/>
        <v>213.72022203571419</v>
      </c>
      <c r="AG3598" s="28">
        <f t="shared" si="1049"/>
        <v>0</v>
      </c>
      <c r="AH3598" s="28">
        <f t="shared" si="1049"/>
        <v>141.33172853571432</v>
      </c>
      <c r="AI3598" s="28">
        <f t="shared" si="1049"/>
        <v>0</v>
      </c>
      <c r="AJ3598" s="28">
        <f t="shared" si="1049"/>
        <v>1.2235988250000001</v>
      </c>
      <c r="AK3598" s="28">
        <f t="shared" si="1049"/>
        <v>0</v>
      </c>
      <c r="AL3598" s="28">
        <f t="shared" si="1050"/>
        <v>52.630078499999975</v>
      </c>
      <c r="AM3598" s="28">
        <f t="shared" si="1050"/>
        <v>192.98530203571408</v>
      </c>
      <c r="AQ3598" s="24">
        <f t="shared" si="1060"/>
        <v>2062.3981584321427</v>
      </c>
      <c r="AS3598" s="47">
        <f t="shared" si="1023"/>
        <v>305.55</v>
      </c>
      <c r="AU3598" s="20">
        <f t="shared" si="1058"/>
        <v>2367.9481584321429</v>
      </c>
      <c r="AW3598" s="20"/>
    </row>
    <row r="3599" spans="1:49" x14ac:dyDescent="0.25">
      <c r="A3599" t="str">
        <f>VLOOKUP($B3599,'Cushing Balance'!$C$2:$E$500,3,TRUE)</f>
        <v>12019</v>
      </c>
      <c r="B3599" s="2">
        <v>43610</v>
      </c>
      <c r="C3599" s="32"/>
      <c r="D3599" s="36">
        <f t="shared" si="1006"/>
        <v>391.22794511111118</v>
      </c>
      <c r="E3599" s="28">
        <f t="shared" si="1007"/>
        <v>145.03560794444454</v>
      </c>
      <c r="F3599" s="28">
        <f t="shared" si="1008"/>
        <v>445.32513961111096</v>
      </c>
      <c r="G3599" s="28"/>
      <c r="H3599" s="28">
        <f t="shared" ref="H3599:R3599" si="1065">AVERAGE(H3593:H3598)</f>
        <v>101.42290933333334</v>
      </c>
      <c r="I3599" s="28">
        <f t="shared" si="1065"/>
        <v>24.825274190476179</v>
      </c>
      <c r="J3599" s="28">
        <f t="shared" si="1065"/>
        <v>322.53056909523798</v>
      </c>
      <c r="K3599" s="28">
        <f t="shared" si="1065"/>
        <v>129.53754890476191</v>
      </c>
      <c r="L3599" s="28">
        <f t="shared" si="1065"/>
        <v>30.122654857142845</v>
      </c>
      <c r="M3599" s="28">
        <f t="shared" si="1044"/>
        <v>239.83181480219767</v>
      </c>
      <c r="N3599" s="28">
        <f t="shared" si="1065"/>
        <v>85.052794000000048</v>
      </c>
      <c r="O3599" s="28">
        <f t="shared" si="1065"/>
        <v>31.141945047619036</v>
      </c>
      <c r="P3599" s="28">
        <f t="shared" si="1065"/>
        <v>181.08394114285716</v>
      </c>
      <c r="Q3599" s="28">
        <f t="shared" si="999"/>
        <v>9.2223439999999997</v>
      </c>
      <c r="R3599" s="28">
        <f t="shared" si="1065"/>
        <v>16.509027666666668</v>
      </c>
      <c r="S3599" s="28"/>
      <c r="T3599" s="243">
        <f t="shared" si="1036"/>
        <v>-24.119540416666666</v>
      </c>
      <c r="V3599" s="24">
        <f t="shared" si="1056"/>
        <v>2152.8695157069592</v>
      </c>
      <c r="X3599" s="5">
        <f t="shared" si="1063"/>
        <v>77.899999999999991</v>
      </c>
      <c r="Z3599" s="20">
        <f t="shared" si="1057"/>
        <v>2230.7695157069593</v>
      </c>
      <c r="AA3599" s="59">
        <f t="shared" si="1045"/>
        <v>43610</v>
      </c>
      <c r="AB3599" s="36">
        <f t="shared" si="1049"/>
        <v>134.59170364285706</v>
      </c>
      <c r="AC3599" s="28">
        <f t="shared" si="1049"/>
        <v>319.0726849285715</v>
      </c>
      <c r="AD3599" s="28">
        <f t="shared" si="1049"/>
        <v>433.96870060714309</v>
      </c>
      <c r="AE3599" s="28">
        <f t="shared" si="1049"/>
        <v>572.87413932142852</v>
      </c>
      <c r="AF3599" s="28">
        <f t="shared" si="1049"/>
        <v>213.72022203571419</v>
      </c>
      <c r="AG3599" s="28">
        <f t="shared" si="1049"/>
        <v>0</v>
      </c>
      <c r="AH3599" s="28">
        <f t="shared" si="1049"/>
        <v>141.33172853571432</v>
      </c>
      <c r="AI3599" s="28">
        <f t="shared" si="1049"/>
        <v>0</v>
      </c>
      <c r="AJ3599" s="28">
        <f t="shared" si="1049"/>
        <v>1.2235988250000001</v>
      </c>
      <c r="AK3599" s="28">
        <f t="shared" si="1049"/>
        <v>0</v>
      </c>
      <c r="AL3599" s="28">
        <f t="shared" si="1050"/>
        <v>52.630078499999975</v>
      </c>
      <c r="AM3599" s="28">
        <f t="shared" si="1050"/>
        <v>192.98530203571408</v>
      </c>
      <c r="AQ3599" s="24">
        <f t="shared" si="1060"/>
        <v>2062.3981584321427</v>
      </c>
      <c r="AS3599" s="47">
        <f t="shared" si="1023"/>
        <v>305.55</v>
      </c>
      <c r="AU3599" s="20">
        <f t="shared" si="1058"/>
        <v>2367.9481584321429</v>
      </c>
      <c r="AW3599" s="20"/>
    </row>
    <row r="3600" spans="1:49" x14ac:dyDescent="0.25">
      <c r="A3600" t="str">
        <f>VLOOKUP($B3600,'Cushing Balance'!$C$2:$E$500,3,TRUE)</f>
        <v>12019</v>
      </c>
      <c r="B3600" s="2">
        <v>43611</v>
      </c>
      <c r="C3600" s="32"/>
      <c r="D3600" s="36">
        <f t="shared" si="1006"/>
        <v>391.22794511111118</v>
      </c>
      <c r="E3600" s="28">
        <f t="shared" si="1007"/>
        <v>145.03560794444454</v>
      </c>
      <c r="F3600" s="28">
        <f t="shared" si="1008"/>
        <v>445.32513961111096</v>
      </c>
      <c r="G3600" s="28"/>
      <c r="H3600" s="28">
        <f t="shared" ref="H3600:R3600" si="1066">AVERAGE(H3594:H3599)</f>
        <v>101.42290933333334</v>
      </c>
      <c r="I3600" s="28">
        <f t="shared" si="1066"/>
        <v>24.825274190476179</v>
      </c>
      <c r="J3600" s="28">
        <f t="shared" si="1066"/>
        <v>322.53056909523798</v>
      </c>
      <c r="K3600" s="28">
        <f t="shared" si="1066"/>
        <v>129.53754890476191</v>
      </c>
      <c r="L3600" s="28">
        <f t="shared" si="1066"/>
        <v>30.122654857142845</v>
      </c>
      <c r="M3600" s="28">
        <f t="shared" si="1044"/>
        <v>239.83181480219767</v>
      </c>
      <c r="N3600" s="28">
        <f t="shared" si="1066"/>
        <v>85.052794000000048</v>
      </c>
      <c r="O3600" s="28">
        <f t="shared" si="1066"/>
        <v>31.141945047619036</v>
      </c>
      <c r="P3600" s="28">
        <f t="shared" si="1066"/>
        <v>181.08394114285716</v>
      </c>
      <c r="Q3600" s="28">
        <f t="shared" si="999"/>
        <v>9.2223439999999997</v>
      </c>
      <c r="R3600" s="28">
        <f t="shared" si="1066"/>
        <v>16.509027666666668</v>
      </c>
      <c r="S3600" s="28"/>
      <c r="T3600" s="243">
        <f t="shared" si="1036"/>
        <v>-24.119540416666666</v>
      </c>
      <c r="V3600" s="24">
        <f t="shared" si="1056"/>
        <v>2152.8695157069592</v>
      </c>
      <c r="X3600" s="5">
        <f t="shared" si="1063"/>
        <v>77.899999999999991</v>
      </c>
      <c r="Z3600" s="20">
        <f t="shared" si="1057"/>
        <v>2230.7695157069593</v>
      </c>
      <c r="AA3600" s="59">
        <f t="shared" si="1045"/>
        <v>43611</v>
      </c>
      <c r="AB3600" s="36">
        <f t="shared" si="1049"/>
        <v>134.59170364285706</v>
      </c>
      <c r="AC3600" s="28">
        <f t="shared" si="1049"/>
        <v>319.0726849285715</v>
      </c>
      <c r="AD3600" s="28">
        <f t="shared" si="1049"/>
        <v>433.96870060714309</v>
      </c>
      <c r="AE3600" s="28">
        <f t="shared" si="1049"/>
        <v>572.87413932142852</v>
      </c>
      <c r="AF3600" s="28">
        <f t="shared" si="1049"/>
        <v>213.72022203571419</v>
      </c>
      <c r="AG3600" s="28">
        <f t="shared" si="1049"/>
        <v>0</v>
      </c>
      <c r="AH3600" s="28">
        <f t="shared" si="1049"/>
        <v>141.33172853571432</v>
      </c>
      <c r="AI3600" s="28">
        <f t="shared" si="1049"/>
        <v>0</v>
      </c>
      <c r="AJ3600" s="28">
        <f t="shared" si="1049"/>
        <v>1.2235988250000001</v>
      </c>
      <c r="AK3600" s="28">
        <f t="shared" si="1049"/>
        <v>0</v>
      </c>
      <c r="AL3600" s="28">
        <f t="shared" si="1050"/>
        <v>52.630078499999975</v>
      </c>
      <c r="AM3600" s="28">
        <f t="shared" si="1050"/>
        <v>192.98530203571408</v>
      </c>
      <c r="AQ3600" s="24">
        <f t="shared" si="1060"/>
        <v>2062.3981584321427</v>
      </c>
      <c r="AS3600" s="47">
        <f t="shared" si="1023"/>
        <v>305.55</v>
      </c>
      <c r="AU3600" s="20">
        <f t="shared" si="1058"/>
        <v>2367.9481584321429</v>
      </c>
      <c r="AW3600" s="20"/>
    </row>
    <row r="3601" spans="1:49" x14ac:dyDescent="0.25">
      <c r="A3601" t="str">
        <f>VLOOKUP($B3601,'Cushing Balance'!$C$2:$E$500,3,TRUE)</f>
        <v>12019</v>
      </c>
      <c r="B3601" s="2">
        <v>43612</v>
      </c>
      <c r="C3601" s="32"/>
      <c r="D3601" s="36">
        <f t="shared" si="1006"/>
        <v>391.22794511111118</v>
      </c>
      <c r="E3601" s="28">
        <f t="shared" si="1007"/>
        <v>145.03560794444454</v>
      </c>
      <c r="F3601" s="28">
        <f t="shared" si="1008"/>
        <v>445.32513961111096</v>
      </c>
      <c r="G3601" s="28"/>
      <c r="H3601" s="28">
        <f t="shared" ref="H3601:R3601" si="1067">AVERAGE(H3595:H3600)</f>
        <v>101.42290933333334</v>
      </c>
      <c r="I3601" s="28">
        <f t="shared" si="1067"/>
        <v>24.825274190476179</v>
      </c>
      <c r="J3601" s="28">
        <f t="shared" si="1067"/>
        <v>322.53056909523798</v>
      </c>
      <c r="K3601" s="28">
        <f t="shared" si="1067"/>
        <v>129.53754890476191</v>
      </c>
      <c r="L3601" s="28">
        <f t="shared" si="1067"/>
        <v>30.122654857142845</v>
      </c>
      <c r="M3601" s="28">
        <f t="shared" si="1044"/>
        <v>239.83181480219767</v>
      </c>
      <c r="N3601" s="28">
        <f t="shared" si="1067"/>
        <v>85.052794000000048</v>
      </c>
      <c r="O3601" s="28">
        <f t="shared" si="1067"/>
        <v>31.141945047619036</v>
      </c>
      <c r="P3601" s="28">
        <f t="shared" si="1067"/>
        <v>181.08394114285716</v>
      </c>
      <c r="Q3601" s="28">
        <f t="shared" si="999"/>
        <v>9.2223439999999997</v>
      </c>
      <c r="R3601" s="28">
        <f t="shared" si="1067"/>
        <v>16.509027666666668</v>
      </c>
      <c r="S3601" s="28"/>
      <c r="T3601" s="243">
        <f t="shared" si="1036"/>
        <v>-24.119540416666666</v>
      </c>
      <c r="V3601" s="24">
        <f t="shared" si="1056"/>
        <v>2152.8695157069592</v>
      </c>
      <c r="X3601" s="5">
        <f t="shared" si="1063"/>
        <v>77.899999999999991</v>
      </c>
      <c r="Z3601" s="20">
        <f t="shared" si="1057"/>
        <v>2230.7695157069593</v>
      </c>
      <c r="AA3601" s="59">
        <f t="shared" si="1045"/>
        <v>43612</v>
      </c>
      <c r="AB3601" s="36">
        <f t="shared" si="1049"/>
        <v>134.59170364285706</v>
      </c>
      <c r="AC3601" s="28">
        <f t="shared" si="1049"/>
        <v>319.0726849285715</v>
      </c>
      <c r="AD3601" s="28">
        <f t="shared" si="1049"/>
        <v>433.96870060714309</v>
      </c>
      <c r="AE3601" s="28">
        <f t="shared" si="1049"/>
        <v>572.87413932142852</v>
      </c>
      <c r="AF3601" s="28">
        <f t="shared" si="1049"/>
        <v>213.72022203571419</v>
      </c>
      <c r="AG3601" s="28">
        <f t="shared" si="1049"/>
        <v>0</v>
      </c>
      <c r="AH3601" s="28">
        <f t="shared" si="1049"/>
        <v>141.33172853571432</v>
      </c>
      <c r="AI3601" s="28">
        <f t="shared" si="1049"/>
        <v>0</v>
      </c>
      <c r="AJ3601" s="28">
        <f t="shared" si="1049"/>
        <v>1.2235988250000001</v>
      </c>
      <c r="AK3601" s="28">
        <f t="shared" si="1049"/>
        <v>0</v>
      </c>
      <c r="AL3601" s="28">
        <f t="shared" si="1050"/>
        <v>52.630078499999975</v>
      </c>
      <c r="AM3601" s="28">
        <f t="shared" si="1050"/>
        <v>192.98530203571408</v>
      </c>
      <c r="AQ3601" s="24">
        <f t="shared" si="1060"/>
        <v>2062.3981584321427</v>
      </c>
      <c r="AS3601" s="47">
        <f t="shared" si="1023"/>
        <v>305.55</v>
      </c>
      <c r="AU3601" s="20">
        <f t="shared" si="1058"/>
        <v>2367.9481584321429</v>
      </c>
      <c r="AW3601" s="20"/>
    </row>
    <row r="3602" spans="1:49" x14ac:dyDescent="0.25">
      <c r="A3602" t="str">
        <f>VLOOKUP($B3602,'Cushing Balance'!$C$2:$E$500,3,TRUE)</f>
        <v>12019</v>
      </c>
      <c r="B3602" s="2">
        <v>43613</v>
      </c>
      <c r="C3602" s="32"/>
      <c r="D3602" s="36">
        <f t="shared" si="1006"/>
        <v>391.22794511111118</v>
      </c>
      <c r="E3602" s="28">
        <f t="shared" si="1007"/>
        <v>145.03560794444454</v>
      </c>
      <c r="F3602" s="28">
        <f t="shared" si="1008"/>
        <v>445.32513961111096</v>
      </c>
      <c r="G3602" s="28"/>
      <c r="H3602" s="28">
        <f t="shared" ref="H3602:R3602" si="1068">AVERAGE(H3596:H3601)</f>
        <v>101.42290933333334</v>
      </c>
      <c r="I3602" s="28">
        <f t="shared" si="1068"/>
        <v>24.825274190476179</v>
      </c>
      <c r="J3602" s="28">
        <f t="shared" si="1068"/>
        <v>322.53056909523798</v>
      </c>
      <c r="K3602" s="28">
        <f t="shared" si="1068"/>
        <v>129.53754890476191</v>
      </c>
      <c r="L3602" s="28">
        <f t="shared" si="1068"/>
        <v>30.122654857142845</v>
      </c>
      <c r="M3602" s="28">
        <f t="shared" si="1044"/>
        <v>239.83181480219767</v>
      </c>
      <c r="N3602" s="28">
        <f t="shared" si="1068"/>
        <v>85.052794000000048</v>
      </c>
      <c r="O3602" s="28">
        <f t="shared" si="1068"/>
        <v>31.141945047619036</v>
      </c>
      <c r="P3602" s="28">
        <f t="shared" si="1068"/>
        <v>181.08394114285716</v>
      </c>
      <c r="Q3602" s="28">
        <f t="shared" si="999"/>
        <v>9.2223439999999997</v>
      </c>
      <c r="R3602" s="28">
        <f t="shared" si="1068"/>
        <v>16.509027666666668</v>
      </c>
      <c r="S3602" s="28"/>
      <c r="T3602" s="243">
        <f t="shared" si="1036"/>
        <v>-24.119540416666666</v>
      </c>
      <c r="V3602" s="24">
        <f t="shared" si="1056"/>
        <v>2152.8695157069592</v>
      </c>
      <c r="X3602" s="5">
        <f t="shared" si="1063"/>
        <v>77.899999999999991</v>
      </c>
      <c r="Z3602" s="20">
        <f t="shared" si="1057"/>
        <v>2230.7695157069593</v>
      </c>
      <c r="AA3602" s="59">
        <f t="shared" si="1045"/>
        <v>43613</v>
      </c>
      <c r="AB3602" s="36">
        <f t="shared" si="1049"/>
        <v>134.59170364285706</v>
      </c>
      <c r="AC3602" s="28">
        <f t="shared" si="1049"/>
        <v>319.0726849285715</v>
      </c>
      <c r="AD3602" s="28">
        <f t="shared" si="1049"/>
        <v>433.96870060714309</v>
      </c>
      <c r="AE3602" s="28">
        <f t="shared" si="1049"/>
        <v>572.87413932142852</v>
      </c>
      <c r="AF3602" s="28">
        <f t="shared" si="1049"/>
        <v>213.72022203571419</v>
      </c>
      <c r="AG3602" s="28">
        <f t="shared" si="1049"/>
        <v>0</v>
      </c>
      <c r="AH3602" s="28">
        <f t="shared" si="1049"/>
        <v>141.33172853571432</v>
      </c>
      <c r="AI3602" s="28">
        <f t="shared" si="1049"/>
        <v>0</v>
      </c>
      <c r="AJ3602" s="28">
        <f t="shared" si="1049"/>
        <v>1.2235988250000001</v>
      </c>
      <c r="AK3602" s="28">
        <f t="shared" si="1049"/>
        <v>0</v>
      </c>
      <c r="AL3602" s="28">
        <f t="shared" si="1050"/>
        <v>52.630078499999975</v>
      </c>
      <c r="AM3602" s="28">
        <f t="shared" si="1050"/>
        <v>192.98530203571408</v>
      </c>
      <c r="AQ3602" s="24">
        <f t="shared" si="1060"/>
        <v>2062.3981584321427</v>
      </c>
      <c r="AS3602" s="47">
        <f t="shared" si="1023"/>
        <v>305.55</v>
      </c>
      <c r="AU3602" s="20">
        <f t="shared" si="1058"/>
        <v>2367.9481584321429</v>
      </c>
      <c r="AW3602" s="20"/>
    </row>
    <row r="3603" spans="1:49" x14ac:dyDescent="0.25">
      <c r="A3603" t="str">
        <f>VLOOKUP($B3603,'Cushing Balance'!$C$2:$E$500,3,TRUE)</f>
        <v>12019</v>
      </c>
      <c r="B3603" s="2">
        <v>43614</v>
      </c>
      <c r="C3603" s="32"/>
      <c r="D3603" s="36">
        <f t="shared" si="1006"/>
        <v>391.22794511111118</v>
      </c>
      <c r="E3603" s="28">
        <f t="shared" si="1007"/>
        <v>145.03560794444454</v>
      </c>
      <c r="F3603" s="28">
        <f t="shared" si="1008"/>
        <v>445.32513961111096</v>
      </c>
      <c r="G3603" s="28"/>
      <c r="H3603" s="28">
        <f t="shared" ref="H3603:R3603" si="1069">AVERAGE(H3597:H3602)</f>
        <v>101.42290933333334</v>
      </c>
      <c r="I3603" s="28">
        <f t="shared" si="1069"/>
        <v>24.825274190476179</v>
      </c>
      <c r="J3603" s="28">
        <f t="shared" si="1069"/>
        <v>322.53056909523798</v>
      </c>
      <c r="K3603" s="28">
        <f t="shared" si="1069"/>
        <v>129.53754890476191</v>
      </c>
      <c r="L3603" s="28">
        <f t="shared" si="1069"/>
        <v>30.122654857142845</v>
      </c>
      <c r="M3603" s="28">
        <f t="shared" si="1044"/>
        <v>239.83181480219767</v>
      </c>
      <c r="N3603" s="28">
        <f t="shared" si="1069"/>
        <v>85.052794000000048</v>
      </c>
      <c r="O3603" s="28">
        <f t="shared" si="1069"/>
        <v>31.141945047619036</v>
      </c>
      <c r="P3603" s="28">
        <f t="shared" si="1069"/>
        <v>181.08394114285716</v>
      </c>
      <c r="Q3603" s="28">
        <f t="shared" si="999"/>
        <v>9.2223439999999997</v>
      </c>
      <c r="R3603" s="28">
        <f t="shared" si="1069"/>
        <v>16.509027666666668</v>
      </c>
      <c r="S3603" s="28"/>
      <c r="T3603" s="243">
        <f t="shared" si="1036"/>
        <v>-24.119540416666666</v>
      </c>
      <c r="V3603" s="24">
        <f t="shared" si="1056"/>
        <v>2152.8695157069592</v>
      </c>
      <c r="X3603" s="5">
        <f t="shared" si="1063"/>
        <v>77.899999999999991</v>
      </c>
      <c r="Z3603" s="20">
        <f t="shared" si="1057"/>
        <v>2230.7695157069593</v>
      </c>
      <c r="AA3603" s="59">
        <f t="shared" si="1045"/>
        <v>43614</v>
      </c>
      <c r="AB3603" s="36">
        <f t="shared" si="1049"/>
        <v>134.59170364285706</v>
      </c>
      <c r="AC3603" s="28">
        <f t="shared" si="1049"/>
        <v>319.0726849285715</v>
      </c>
      <c r="AD3603" s="28">
        <f t="shared" si="1049"/>
        <v>433.96870060714309</v>
      </c>
      <c r="AE3603" s="28">
        <f t="shared" si="1049"/>
        <v>572.87413932142852</v>
      </c>
      <c r="AF3603" s="28">
        <f t="shared" si="1049"/>
        <v>213.72022203571419</v>
      </c>
      <c r="AG3603" s="28">
        <f t="shared" si="1049"/>
        <v>0</v>
      </c>
      <c r="AH3603" s="28">
        <f t="shared" si="1049"/>
        <v>141.33172853571432</v>
      </c>
      <c r="AI3603" s="28">
        <f t="shared" si="1049"/>
        <v>0</v>
      </c>
      <c r="AJ3603" s="28">
        <f t="shared" si="1049"/>
        <v>1.2235988250000001</v>
      </c>
      <c r="AK3603" s="28">
        <f t="shared" si="1049"/>
        <v>0</v>
      </c>
      <c r="AL3603" s="28">
        <f t="shared" si="1050"/>
        <v>52.630078499999975</v>
      </c>
      <c r="AM3603" s="28">
        <f t="shared" si="1050"/>
        <v>192.98530203571408</v>
      </c>
      <c r="AQ3603" s="24">
        <f t="shared" si="1060"/>
        <v>2062.3981584321427</v>
      </c>
      <c r="AS3603" s="47">
        <f t="shared" si="1023"/>
        <v>305.55</v>
      </c>
      <c r="AU3603" s="20">
        <f t="shared" si="1058"/>
        <v>2367.9481584321429</v>
      </c>
      <c r="AW3603" s="20"/>
    </row>
    <row r="3604" spans="1:49" x14ac:dyDescent="0.25">
      <c r="A3604" t="str">
        <f>VLOOKUP($B3604,'Cushing Balance'!$C$2:$E$500,3,TRUE)</f>
        <v>12019</v>
      </c>
      <c r="B3604" s="2">
        <v>43615</v>
      </c>
      <c r="C3604" s="32"/>
      <c r="D3604" s="36">
        <f t="shared" si="1006"/>
        <v>391.22794511111118</v>
      </c>
      <c r="E3604" s="28">
        <f t="shared" si="1007"/>
        <v>145.03560794444454</v>
      </c>
      <c r="F3604" s="28">
        <f t="shared" si="1008"/>
        <v>445.32513961111096</v>
      </c>
      <c r="G3604" s="28"/>
      <c r="H3604" s="28">
        <f t="shared" ref="H3604:R3604" si="1070">AVERAGE(H3598:H3603)</f>
        <v>101.42290933333334</v>
      </c>
      <c r="I3604" s="28">
        <f t="shared" si="1070"/>
        <v>24.825274190476179</v>
      </c>
      <c r="J3604" s="28">
        <f t="shared" si="1070"/>
        <v>322.53056909523798</v>
      </c>
      <c r="K3604" s="28">
        <f t="shared" si="1070"/>
        <v>129.53754890476191</v>
      </c>
      <c r="L3604" s="28">
        <f t="shared" si="1070"/>
        <v>30.122654857142845</v>
      </c>
      <c r="M3604" s="28">
        <f t="shared" si="1044"/>
        <v>239.83181480219767</v>
      </c>
      <c r="N3604" s="28">
        <f t="shared" si="1070"/>
        <v>85.052794000000048</v>
      </c>
      <c r="O3604" s="28">
        <f t="shared" si="1070"/>
        <v>31.141945047619036</v>
      </c>
      <c r="P3604" s="28">
        <f t="shared" si="1070"/>
        <v>181.08394114285716</v>
      </c>
      <c r="Q3604" s="28">
        <f t="shared" si="999"/>
        <v>9.2223439999999997</v>
      </c>
      <c r="R3604" s="28">
        <f t="shared" si="1070"/>
        <v>16.509027666666668</v>
      </c>
      <c r="S3604" s="28"/>
      <c r="T3604" s="243">
        <f t="shared" si="1036"/>
        <v>-24.119540416666666</v>
      </c>
      <c r="V3604" s="24">
        <f t="shared" si="1056"/>
        <v>2152.8695157069592</v>
      </c>
      <c r="X3604" s="5">
        <f t="shared" si="1063"/>
        <v>77.899999999999991</v>
      </c>
      <c r="Z3604" s="20">
        <f t="shared" si="1057"/>
        <v>2230.7695157069593</v>
      </c>
      <c r="AA3604" s="59">
        <f t="shared" si="1045"/>
        <v>43615</v>
      </c>
      <c r="AB3604" s="36">
        <f t="shared" si="1049"/>
        <v>134.59170364285706</v>
      </c>
      <c r="AC3604" s="28">
        <f t="shared" si="1049"/>
        <v>319.0726849285715</v>
      </c>
      <c r="AD3604" s="28">
        <f t="shared" si="1049"/>
        <v>433.96870060714309</v>
      </c>
      <c r="AE3604" s="28">
        <f t="shared" si="1049"/>
        <v>572.87413932142852</v>
      </c>
      <c r="AF3604" s="28">
        <f t="shared" si="1049"/>
        <v>213.72022203571419</v>
      </c>
      <c r="AG3604" s="28">
        <f t="shared" si="1049"/>
        <v>0</v>
      </c>
      <c r="AH3604" s="28">
        <f t="shared" si="1049"/>
        <v>141.33172853571432</v>
      </c>
      <c r="AI3604" s="28">
        <f t="shared" si="1049"/>
        <v>0</v>
      </c>
      <c r="AJ3604" s="28">
        <f t="shared" si="1049"/>
        <v>1.2235988250000001</v>
      </c>
      <c r="AK3604" s="28">
        <f t="shared" si="1049"/>
        <v>0</v>
      </c>
      <c r="AL3604" s="28">
        <f t="shared" si="1050"/>
        <v>52.630078499999975</v>
      </c>
      <c r="AM3604" s="28">
        <f t="shared" si="1050"/>
        <v>192.98530203571408</v>
      </c>
      <c r="AQ3604" s="24">
        <f t="shared" si="1060"/>
        <v>2062.3981584321427</v>
      </c>
      <c r="AS3604" s="47">
        <f t="shared" si="1023"/>
        <v>305.55</v>
      </c>
      <c r="AU3604" s="20">
        <f t="shared" si="1058"/>
        <v>2367.9481584321429</v>
      </c>
      <c r="AW3604" s="20"/>
    </row>
    <row r="3605" spans="1:49" x14ac:dyDescent="0.25">
      <c r="A3605" t="str">
        <f>VLOOKUP($B3605,'Cushing Balance'!$C$2:$E$500,3,TRUE)</f>
        <v>12019</v>
      </c>
      <c r="B3605" s="2">
        <v>43616</v>
      </c>
      <c r="C3605" s="32"/>
      <c r="D3605" s="36">
        <f t="shared" si="1006"/>
        <v>391.22794511111118</v>
      </c>
      <c r="E3605" s="28">
        <f t="shared" si="1007"/>
        <v>145.03560794444454</v>
      </c>
      <c r="F3605" s="28">
        <f t="shared" si="1008"/>
        <v>445.32513961111096</v>
      </c>
      <c r="G3605" s="28"/>
      <c r="H3605" s="28">
        <f t="shared" ref="H3605:R3605" si="1071">AVERAGE(H3599:H3604)</f>
        <v>101.42290933333334</v>
      </c>
      <c r="I3605" s="28">
        <f t="shared" si="1071"/>
        <v>24.825274190476179</v>
      </c>
      <c r="J3605" s="28">
        <f t="shared" si="1071"/>
        <v>322.53056909523798</v>
      </c>
      <c r="K3605" s="28">
        <f t="shared" si="1071"/>
        <v>129.53754890476191</v>
      </c>
      <c r="L3605" s="28">
        <f t="shared" si="1071"/>
        <v>30.122654857142845</v>
      </c>
      <c r="M3605" s="28">
        <f t="shared" si="1044"/>
        <v>239.83181480219767</v>
      </c>
      <c r="N3605" s="28">
        <f t="shared" si="1071"/>
        <v>85.052794000000048</v>
      </c>
      <c r="O3605" s="28">
        <f t="shared" si="1071"/>
        <v>31.141945047619036</v>
      </c>
      <c r="P3605" s="28">
        <f t="shared" si="1071"/>
        <v>181.08394114285716</v>
      </c>
      <c r="Q3605" s="28">
        <f t="shared" si="999"/>
        <v>9.2223439999999997</v>
      </c>
      <c r="R3605" s="28">
        <f t="shared" si="1071"/>
        <v>16.509027666666668</v>
      </c>
      <c r="S3605" s="28"/>
      <c r="T3605" s="243">
        <f t="shared" si="1036"/>
        <v>-24.119540416666666</v>
      </c>
      <c r="V3605" s="24">
        <f t="shared" si="1056"/>
        <v>2152.8695157069592</v>
      </c>
      <c r="X3605" s="5">
        <f t="shared" si="1063"/>
        <v>77.899999999999991</v>
      </c>
      <c r="Z3605" s="20">
        <f t="shared" si="1057"/>
        <v>2230.7695157069593</v>
      </c>
      <c r="AA3605" s="59">
        <f t="shared" si="1045"/>
        <v>43616</v>
      </c>
      <c r="AB3605" s="36">
        <f t="shared" ref="AB3605:AK3620" si="1072">AVERAGE(AB3598:AB3604)</f>
        <v>134.59170364285706</v>
      </c>
      <c r="AC3605" s="28">
        <f t="shared" si="1072"/>
        <v>319.0726849285715</v>
      </c>
      <c r="AD3605" s="28">
        <f t="shared" si="1072"/>
        <v>433.96870060714309</v>
      </c>
      <c r="AE3605" s="28">
        <f t="shared" si="1072"/>
        <v>572.87413932142852</v>
      </c>
      <c r="AF3605" s="28">
        <f t="shared" si="1072"/>
        <v>213.72022203571419</v>
      </c>
      <c r="AG3605" s="28">
        <f t="shared" si="1072"/>
        <v>0</v>
      </c>
      <c r="AH3605" s="28">
        <f t="shared" si="1072"/>
        <v>141.33172853571432</v>
      </c>
      <c r="AI3605" s="28">
        <f t="shared" si="1072"/>
        <v>0</v>
      </c>
      <c r="AJ3605" s="28">
        <f t="shared" si="1072"/>
        <v>1.2235988250000001</v>
      </c>
      <c r="AK3605" s="28">
        <f t="shared" si="1072"/>
        <v>0</v>
      </c>
      <c r="AL3605" s="28">
        <f t="shared" si="1050"/>
        <v>52.630078499999975</v>
      </c>
      <c r="AM3605" s="28">
        <f t="shared" si="1050"/>
        <v>192.98530203571408</v>
      </c>
      <c r="AQ3605" s="24">
        <f t="shared" si="1060"/>
        <v>2062.3981584321427</v>
      </c>
      <c r="AS3605" s="47">
        <f t="shared" si="1023"/>
        <v>305.55</v>
      </c>
      <c r="AU3605" s="20">
        <f t="shared" si="1058"/>
        <v>2367.9481584321429</v>
      </c>
      <c r="AW3605" s="20"/>
    </row>
    <row r="3606" spans="1:49" x14ac:dyDescent="0.25">
      <c r="A3606" t="str">
        <f>VLOOKUP($B3606,'Cushing Balance'!$C$2:$E$500,3,TRUE)</f>
        <v>12019</v>
      </c>
      <c r="B3606" s="2">
        <v>43617</v>
      </c>
      <c r="C3606" s="32"/>
      <c r="D3606" s="36">
        <f t="shared" si="1006"/>
        <v>391.22794511111118</v>
      </c>
      <c r="E3606" s="28">
        <f t="shared" si="1007"/>
        <v>145.03560794444454</v>
      </c>
      <c r="F3606" s="28">
        <f t="shared" si="1008"/>
        <v>445.32513961111096</v>
      </c>
      <c r="G3606" s="28"/>
      <c r="H3606" s="28">
        <f t="shared" ref="H3606:R3606" si="1073">AVERAGE(H3600:H3605)</f>
        <v>101.42290933333334</v>
      </c>
      <c r="I3606" s="28">
        <f t="shared" si="1073"/>
        <v>24.825274190476179</v>
      </c>
      <c r="J3606" s="28">
        <f t="shared" si="1073"/>
        <v>322.53056909523798</v>
      </c>
      <c r="K3606" s="28">
        <f t="shared" si="1073"/>
        <v>129.53754890476191</v>
      </c>
      <c r="L3606" s="28">
        <f t="shared" si="1073"/>
        <v>30.122654857142845</v>
      </c>
      <c r="M3606" s="28">
        <f t="shared" si="1044"/>
        <v>239.83181480219767</v>
      </c>
      <c r="N3606" s="28">
        <f t="shared" si="1073"/>
        <v>85.052794000000048</v>
      </c>
      <c r="O3606" s="28">
        <f t="shared" si="1073"/>
        <v>31.141945047619036</v>
      </c>
      <c r="P3606" s="28">
        <f t="shared" si="1073"/>
        <v>181.08394114285716</v>
      </c>
      <c r="Q3606" s="28">
        <f t="shared" si="999"/>
        <v>9.2223439999999997</v>
      </c>
      <c r="R3606" s="28">
        <f t="shared" si="1073"/>
        <v>16.509027666666668</v>
      </c>
      <c r="S3606" s="28"/>
      <c r="T3606" s="243">
        <f t="shared" si="1036"/>
        <v>-24.119540416666666</v>
      </c>
      <c r="V3606" s="24">
        <f t="shared" si="1056"/>
        <v>2152.8695157069592</v>
      </c>
      <c r="X3606" s="5">
        <f t="shared" si="1063"/>
        <v>77.899999999999991</v>
      </c>
      <c r="Z3606" s="20">
        <f t="shared" si="1057"/>
        <v>2230.7695157069593</v>
      </c>
      <c r="AA3606" s="59">
        <f t="shared" si="1045"/>
        <v>43617</v>
      </c>
      <c r="AB3606" s="36">
        <f t="shared" si="1072"/>
        <v>134.59170364285706</v>
      </c>
      <c r="AC3606" s="28">
        <f t="shared" si="1072"/>
        <v>319.0726849285715</v>
      </c>
      <c r="AD3606" s="28">
        <f t="shared" si="1072"/>
        <v>433.96870060714309</v>
      </c>
      <c r="AE3606" s="28">
        <f t="shared" si="1072"/>
        <v>572.87413932142852</v>
      </c>
      <c r="AF3606" s="28">
        <f t="shared" si="1072"/>
        <v>213.72022203571419</v>
      </c>
      <c r="AG3606" s="28">
        <f t="shared" si="1072"/>
        <v>0</v>
      </c>
      <c r="AH3606" s="28">
        <f t="shared" si="1072"/>
        <v>141.33172853571432</v>
      </c>
      <c r="AI3606" s="28">
        <f t="shared" si="1072"/>
        <v>0</v>
      </c>
      <c r="AJ3606" s="28">
        <f t="shared" si="1072"/>
        <v>1.2235988250000001</v>
      </c>
      <c r="AK3606" s="28">
        <f t="shared" si="1072"/>
        <v>0</v>
      </c>
      <c r="AL3606" s="28">
        <f t="shared" si="1050"/>
        <v>52.630078499999975</v>
      </c>
      <c r="AM3606" s="28">
        <f t="shared" si="1050"/>
        <v>192.98530203571408</v>
      </c>
      <c r="AQ3606" s="24">
        <f t="shared" si="1060"/>
        <v>2062.3981584321427</v>
      </c>
      <c r="AS3606" s="47">
        <f t="shared" si="1023"/>
        <v>305.55</v>
      </c>
      <c r="AU3606" s="20">
        <f t="shared" si="1058"/>
        <v>2367.9481584321429</v>
      </c>
      <c r="AW3606" s="20"/>
    </row>
    <row r="3607" spans="1:49" x14ac:dyDescent="0.25">
      <c r="A3607" t="str">
        <f>VLOOKUP($B3607,'Cushing Balance'!$C$2:$E$500,3,TRUE)</f>
        <v>12019</v>
      </c>
      <c r="B3607" s="2">
        <v>43618</v>
      </c>
      <c r="C3607" s="32"/>
      <c r="D3607" s="36">
        <f t="shared" si="1006"/>
        <v>391.22794511111118</v>
      </c>
      <c r="E3607" s="28">
        <f t="shared" si="1007"/>
        <v>145.03560794444454</v>
      </c>
      <c r="F3607" s="28">
        <f t="shared" si="1008"/>
        <v>445.32513961111096</v>
      </c>
      <c r="G3607" s="28"/>
      <c r="H3607" s="28">
        <f t="shared" ref="H3607:R3607" si="1074">AVERAGE(H3601:H3606)</f>
        <v>101.42290933333334</v>
      </c>
      <c r="I3607" s="28">
        <f t="shared" si="1074"/>
        <v>24.825274190476179</v>
      </c>
      <c r="J3607" s="28">
        <f t="shared" si="1074"/>
        <v>322.53056909523798</v>
      </c>
      <c r="K3607" s="28">
        <f t="shared" si="1074"/>
        <v>129.53754890476191</v>
      </c>
      <c r="L3607" s="28">
        <f t="shared" si="1074"/>
        <v>30.122654857142845</v>
      </c>
      <c r="M3607" s="28">
        <f t="shared" si="1044"/>
        <v>239.83181480219767</v>
      </c>
      <c r="N3607" s="28">
        <f t="shared" si="1074"/>
        <v>85.052794000000048</v>
      </c>
      <c r="O3607" s="28">
        <f t="shared" si="1074"/>
        <v>31.141945047619036</v>
      </c>
      <c r="P3607" s="28">
        <f t="shared" si="1074"/>
        <v>181.08394114285716</v>
      </c>
      <c r="Q3607" s="28">
        <f t="shared" si="999"/>
        <v>9.2223439999999997</v>
      </c>
      <c r="R3607" s="28">
        <f t="shared" si="1074"/>
        <v>16.509027666666668</v>
      </c>
      <c r="S3607" s="28"/>
      <c r="T3607" s="243">
        <f t="shared" si="1036"/>
        <v>-24.119540416666666</v>
      </c>
      <c r="V3607" s="24">
        <f t="shared" si="1056"/>
        <v>2152.8695157069592</v>
      </c>
      <c r="X3607" s="5">
        <f t="shared" si="1063"/>
        <v>77.899999999999991</v>
      </c>
      <c r="Z3607" s="20">
        <f t="shared" si="1057"/>
        <v>2230.7695157069593</v>
      </c>
      <c r="AA3607" s="59">
        <f t="shared" si="1045"/>
        <v>43618</v>
      </c>
      <c r="AB3607" s="36">
        <f t="shared" si="1072"/>
        <v>134.59170364285706</v>
      </c>
      <c r="AC3607" s="28">
        <f t="shared" si="1072"/>
        <v>319.0726849285715</v>
      </c>
      <c r="AD3607" s="28">
        <f t="shared" si="1072"/>
        <v>433.96870060714309</v>
      </c>
      <c r="AE3607" s="28">
        <f t="shared" si="1072"/>
        <v>572.87413932142852</v>
      </c>
      <c r="AF3607" s="28">
        <f t="shared" si="1072"/>
        <v>213.72022203571419</v>
      </c>
      <c r="AG3607" s="28">
        <f t="shared" si="1072"/>
        <v>0</v>
      </c>
      <c r="AH3607" s="28">
        <f t="shared" si="1072"/>
        <v>141.33172853571432</v>
      </c>
      <c r="AI3607" s="28">
        <f t="shared" si="1072"/>
        <v>0</v>
      </c>
      <c r="AJ3607" s="28">
        <f t="shared" si="1072"/>
        <v>1.2235988250000001</v>
      </c>
      <c r="AK3607" s="28">
        <f t="shared" si="1072"/>
        <v>0</v>
      </c>
      <c r="AL3607" s="28">
        <f t="shared" si="1050"/>
        <v>52.630078499999975</v>
      </c>
      <c r="AM3607" s="28">
        <f t="shared" si="1050"/>
        <v>192.98530203571408</v>
      </c>
      <c r="AQ3607" s="24">
        <f t="shared" si="1060"/>
        <v>2062.3981584321427</v>
      </c>
      <c r="AS3607" s="47">
        <f t="shared" si="1023"/>
        <v>305.55</v>
      </c>
      <c r="AU3607" s="20">
        <f t="shared" si="1058"/>
        <v>2367.9481584321429</v>
      </c>
      <c r="AW3607" s="20"/>
    </row>
    <row r="3608" spans="1:49" x14ac:dyDescent="0.25">
      <c r="A3608" t="str">
        <f>VLOOKUP($B3608,'Cushing Balance'!$C$2:$E$500,3,TRUE)</f>
        <v>12019</v>
      </c>
      <c r="B3608" s="2">
        <v>43619</v>
      </c>
      <c r="C3608" s="32"/>
      <c r="D3608" s="36">
        <f t="shared" si="1006"/>
        <v>391.22794511111118</v>
      </c>
      <c r="E3608" s="28">
        <f t="shared" si="1007"/>
        <v>145.03560794444454</v>
      </c>
      <c r="F3608" s="28">
        <f t="shared" si="1008"/>
        <v>445.32513961111096</v>
      </c>
      <c r="G3608" s="28"/>
      <c r="H3608" s="28">
        <f t="shared" ref="H3608:R3608" si="1075">AVERAGE(H3602:H3607)</f>
        <v>101.42290933333334</v>
      </c>
      <c r="I3608" s="28">
        <f t="shared" si="1075"/>
        <v>24.825274190476179</v>
      </c>
      <c r="J3608" s="28">
        <f t="shared" si="1075"/>
        <v>322.53056909523798</v>
      </c>
      <c r="K3608" s="28">
        <f t="shared" si="1075"/>
        <v>129.53754890476191</v>
      </c>
      <c r="L3608" s="28">
        <f t="shared" si="1075"/>
        <v>30.122654857142845</v>
      </c>
      <c r="M3608" s="28">
        <f t="shared" si="1044"/>
        <v>239.83181480219767</v>
      </c>
      <c r="N3608" s="28">
        <f t="shared" si="1075"/>
        <v>85.052794000000048</v>
      </c>
      <c r="O3608" s="28">
        <f t="shared" si="1075"/>
        <v>31.141945047619036</v>
      </c>
      <c r="P3608" s="28">
        <f t="shared" si="1075"/>
        <v>181.08394114285716</v>
      </c>
      <c r="Q3608" s="28">
        <f t="shared" si="999"/>
        <v>9.2223439999999997</v>
      </c>
      <c r="R3608" s="28">
        <f t="shared" si="1075"/>
        <v>16.509027666666668</v>
      </c>
      <c r="S3608" s="28"/>
      <c r="T3608" s="243">
        <f t="shared" si="1036"/>
        <v>-24.119540416666666</v>
      </c>
      <c r="V3608" s="24">
        <f t="shared" si="1056"/>
        <v>2152.8695157069592</v>
      </c>
      <c r="X3608" s="5">
        <f t="shared" si="1063"/>
        <v>77.899999999999991</v>
      </c>
      <c r="Z3608" s="20">
        <f t="shared" si="1057"/>
        <v>2230.7695157069593</v>
      </c>
      <c r="AA3608" s="59">
        <f t="shared" si="1045"/>
        <v>43619</v>
      </c>
      <c r="AB3608" s="36">
        <f t="shared" si="1072"/>
        <v>134.59170364285706</v>
      </c>
      <c r="AC3608" s="28">
        <f t="shared" si="1072"/>
        <v>319.0726849285715</v>
      </c>
      <c r="AD3608" s="28">
        <f t="shared" si="1072"/>
        <v>433.96870060714309</v>
      </c>
      <c r="AE3608" s="28">
        <f t="shared" si="1072"/>
        <v>572.87413932142852</v>
      </c>
      <c r="AF3608" s="28">
        <f t="shared" si="1072"/>
        <v>213.72022203571419</v>
      </c>
      <c r="AG3608" s="28">
        <f t="shared" si="1072"/>
        <v>0</v>
      </c>
      <c r="AH3608" s="28">
        <f t="shared" si="1072"/>
        <v>141.33172853571432</v>
      </c>
      <c r="AI3608" s="28">
        <f t="shared" si="1072"/>
        <v>0</v>
      </c>
      <c r="AJ3608" s="28">
        <f t="shared" si="1072"/>
        <v>1.2235988250000001</v>
      </c>
      <c r="AK3608" s="28">
        <f t="shared" si="1072"/>
        <v>0</v>
      </c>
      <c r="AL3608" s="28">
        <f t="shared" si="1050"/>
        <v>52.630078499999975</v>
      </c>
      <c r="AM3608" s="28">
        <f t="shared" si="1050"/>
        <v>192.98530203571408</v>
      </c>
      <c r="AQ3608" s="24">
        <f t="shared" si="1060"/>
        <v>2062.3981584321427</v>
      </c>
      <c r="AS3608" s="47">
        <f t="shared" si="1023"/>
        <v>305.55</v>
      </c>
      <c r="AU3608" s="20">
        <f t="shared" si="1058"/>
        <v>2367.9481584321429</v>
      </c>
      <c r="AW3608" s="20"/>
    </row>
    <row r="3609" spans="1:49" x14ac:dyDescent="0.25">
      <c r="A3609" t="str">
        <f>VLOOKUP($B3609,'Cushing Balance'!$C$2:$E$500,3,TRUE)</f>
        <v>12019</v>
      </c>
      <c r="B3609" s="2">
        <v>43620</v>
      </c>
      <c r="C3609" s="32"/>
      <c r="D3609" s="36">
        <f t="shared" si="1006"/>
        <v>391.22794511111118</v>
      </c>
      <c r="E3609" s="28">
        <f t="shared" si="1007"/>
        <v>145.03560794444454</v>
      </c>
      <c r="F3609" s="28">
        <f t="shared" si="1008"/>
        <v>445.32513961111096</v>
      </c>
      <c r="G3609" s="28"/>
      <c r="H3609" s="28">
        <f t="shared" ref="H3609:R3609" si="1076">AVERAGE(H3603:H3608)</f>
        <v>101.42290933333334</v>
      </c>
      <c r="I3609" s="28">
        <f t="shared" si="1076"/>
        <v>24.825274190476179</v>
      </c>
      <c r="J3609" s="28">
        <f t="shared" si="1076"/>
        <v>322.53056909523798</v>
      </c>
      <c r="K3609" s="28">
        <f t="shared" si="1076"/>
        <v>129.53754890476191</v>
      </c>
      <c r="L3609" s="28">
        <f t="shared" si="1076"/>
        <v>30.122654857142845</v>
      </c>
      <c r="M3609" s="28">
        <f t="shared" si="1044"/>
        <v>239.83181480219767</v>
      </c>
      <c r="N3609" s="28">
        <f t="shared" si="1076"/>
        <v>85.052794000000048</v>
      </c>
      <c r="O3609" s="28">
        <f t="shared" si="1076"/>
        <v>31.141945047619036</v>
      </c>
      <c r="P3609" s="28">
        <f t="shared" si="1076"/>
        <v>181.08394114285716</v>
      </c>
      <c r="Q3609" s="28">
        <f t="shared" si="999"/>
        <v>9.2223439999999997</v>
      </c>
      <c r="R3609" s="28">
        <f t="shared" si="1076"/>
        <v>16.509027666666668</v>
      </c>
      <c r="S3609" s="28"/>
      <c r="T3609" s="243">
        <f t="shared" si="1036"/>
        <v>-24.119540416666666</v>
      </c>
      <c r="V3609" s="24">
        <f t="shared" si="1056"/>
        <v>2152.8695157069592</v>
      </c>
      <c r="X3609" s="5">
        <f t="shared" si="1063"/>
        <v>77.899999999999991</v>
      </c>
      <c r="Z3609" s="20">
        <f t="shared" si="1057"/>
        <v>2230.7695157069593</v>
      </c>
      <c r="AA3609" s="59">
        <f t="shared" si="1045"/>
        <v>43620</v>
      </c>
      <c r="AB3609" s="36">
        <f t="shared" si="1072"/>
        <v>134.59170364285706</v>
      </c>
      <c r="AC3609" s="28">
        <f t="shared" si="1072"/>
        <v>319.0726849285715</v>
      </c>
      <c r="AD3609" s="28">
        <f t="shared" si="1072"/>
        <v>433.96870060714309</v>
      </c>
      <c r="AE3609" s="28">
        <f t="shared" si="1072"/>
        <v>572.87413932142852</v>
      </c>
      <c r="AF3609" s="28">
        <f t="shared" si="1072"/>
        <v>213.72022203571419</v>
      </c>
      <c r="AG3609" s="28">
        <f t="shared" si="1072"/>
        <v>0</v>
      </c>
      <c r="AH3609" s="28">
        <f t="shared" si="1072"/>
        <v>141.33172853571432</v>
      </c>
      <c r="AI3609" s="28">
        <f t="shared" si="1072"/>
        <v>0</v>
      </c>
      <c r="AJ3609" s="28">
        <f t="shared" si="1072"/>
        <v>1.2235988250000001</v>
      </c>
      <c r="AK3609" s="28">
        <f t="shared" si="1072"/>
        <v>0</v>
      </c>
      <c r="AL3609" s="28">
        <f t="shared" si="1050"/>
        <v>52.630078499999975</v>
      </c>
      <c r="AM3609" s="28">
        <f t="shared" si="1050"/>
        <v>192.98530203571408</v>
      </c>
      <c r="AQ3609" s="24">
        <f t="shared" si="1060"/>
        <v>2062.3981584321427</v>
      </c>
      <c r="AS3609" s="47">
        <f t="shared" si="1023"/>
        <v>305.55</v>
      </c>
      <c r="AU3609" s="20">
        <f t="shared" si="1058"/>
        <v>2367.9481584321429</v>
      </c>
      <c r="AW3609" s="20"/>
    </row>
    <row r="3610" spans="1:49" x14ac:dyDescent="0.25">
      <c r="A3610" t="str">
        <f>VLOOKUP($B3610,'Cushing Balance'!$C$2:$E$500,3,TRUE)</f>
        <v>12019</v>
      </c>
      <c r="B3610" s="2">
        <v>43621</v>
      </c>
      <c r="C3610" s="32"/>
      <c r="D3610" s="36">
        <f t="shared" si="1006"/>
        <v>391.22794511111118</v>
      </c>
      <c r="E3610" s="28">
        <f t="shared" si="1007"/>
        <v>145.03560794444454</v>
      </c>
      <c r="F3610" s="28">
        <f t="shared" si="1008"/>
        <v>445.32513961111096</v>
      </c>
      <c r="G3610" s="28"/>
      <c r="H3610" s="28">
        <f t="shared" ref="H3610:R3610" si="1077">AVERAGE(H3604:H3609)</f>
        <v>101.42290933333334</v>
      </c>
      <c r="I3610" s="28">
        <f t="shared" si="1077"/>
        <v>24.825274190476179</v>
      </c>
      <c r="J3610" s="28">
        <f t="shared" si="1077"/>
        <v>322.53056909523798</v>
      </c>
      <c r="K3610" s="28">
        <f t="shared" si="1077"/>
        <v>129.53754890476191</v>
      </c>
      <c r="L3610" s="28">
        <f t="shared" si="1077"/>
        <v>30.122654857142845</v>
      </c>
      <c r="M3610" s="28">
        <f t="shared" si="1044"/>
        <v>239.83181480219767</v>
      </c>
      <c r="N3610" s="28">
        <f t="shared" si="1077"/>
        <v>85.052794000000048</v>
      </c>
      <c r="O3610" s="28">
        <f t="shared" si="1077"/>
        <v>31.141945047619036</v>
      </c>
      <c r="P3610" s="28">
        <f t="shared" si="1077"/>
        <v>181.08394114285716</v>
      </c>
      <c r="Q3610" s="28">
        <f t="shared" si="999"/>
        <v>9.2223439999999997</v>
      </c>
      <c r="R3610" s="28">
        <f t="shared" si="1077"/>
        <v>16.509027666666668</v>
      </c>
      <c r="S3610" s="28"/>
      <c r="T3610" s="243">
        <f t="shared" si="1036"/>
        <v>-24.119540416666666</v>
      </c>
      <c r="V3610" s="24">
        <f t="shared" si="1056"/>
        <v>2152.8695157069592</v>
      </c>
      <c r="X3610" s="5">
        <f t="shared" si="1063"/>
        <v>77.899999999999991</v>
      </c>
      <c r="Z3610" s="20">
        <f t="shared" si="1057"/>
        <v>2230.7695157069593</v>
      </c>
      <c r="AA3610" s="59">
        <f t="shared" si="1045"/>
        <v>43621</v>
      </c>
      <c r="AB3610" s="36">
        <f t="shared" si="1072"/>
        <v>134.59170364285706</v>
      </c>
      <c r="AC3610" s="28">
        <f t="shared" si="1072"/>
        <v>319.0726849285715</v>
      </c>
      <c r="AD3610" s="28">
        <f t="shared" si="1072"/>
        <v>433.96870060714309</v>
      </c>
      <c r="AE3610" s="28">
        <f t="shared" si="1072"/>
        <v>572.87413932142852</v>
      </c>
      <c r="AF3610" s="28">
        <f t="shared" si="1072"/>
        <v>213.72022203571419</v>
      </c>
      <c r="AG3610" s="28">
        <f t="shared" si="1072"/>
        <v>0</v>
      </c>
      <c r="AH3610" s="28">
        <f t="shared" si="1072"/>
        <v>141.33172853571432</v>
      </c>
      <c r="AI3610" s="28">
        <f t="shared" si="1072"/>
        <v>0</v>
      </c>
      <c r="AJ3610" s="28">
        <f t="shared" si="1072"/>
        <v>1.2235988250000001</v>
      </c>
      <c r="AK3610" s="28">
        <f t="shared" si="1072"/>
        <v>0</v>
      </c>
      <c r="AL3610" s="28">
        <f t="shared" si="1050"/>
        <v>52.630078499999975</v>
      </c>
      <c r="AM3610" s="28">
        <f t="shared" si="1050"/>
        <v>192.98530203571408</v>
      </c>
      <c r="AQ3610" s="24">
        <f t="shared" si="1060"/>
        <v>2062.3981584321427</v>
      </c>
      <c r="AS3610" s="47">
        <f t="shared" si="1023"/>
        <v>305.55</v>
      </c>
      <c r="AU3610" s="20">
        <f t="shared" si="1058"/>
        <v>2367.9481584321429</v>
      </c>
      <c r="AW3610" s="20"/>
    </row>
    <row r="3611" spans="1:49" x14ac:dyDescent="0.25">
      <c r="A3611" t="str">
        <f>VLOOKUP($B3611,'Cushing Balance'!$C$2:$E$500,3,TRUE)</f>
        <v>12019</v>
      </c>
      <c r="B3611" s="2">
        <v>43622</v>
      </c>
      <c r="C3611" s="32"/>
      <c r="D3611" s="36">
        <f t="shared" si="1006"/>
        <v>391.22794511111118</v>
      </c>
      <c r="E3611" s="28">
        <f t="shared" si="1007"/>
        <v>145.03560794444454</v>
      </c>
      <c r="F3611" s="28">
        <f t="shared" si="1008"/>
        <v>445.32513961111096</v>
      </c>
      <c r="G3611" s="28"/>
      <c r="H3611" s="28">
        <f t="shared" ref="H3611:R3611" si="1078">AVERAGE(H3605:H3610)</f>
        <v>101.42290933333334</v>
      </c>
      <c r="I3611" s="28">
        <f t="shared" si="1078"/>
        <v>24.825274190476179</v>
      </c>
      <c r="J3611" s="28">
        <f t="shared" si="1078"/>
        <v>322.53056909523798</v>
      </c>
      <c r="K3611" s="28">
        <f t="shared" si="1078"/>
        <v>129.53754890476191</v>
      </c>
      <c r="L3611" s="28">
        <f t="shared" si="1078"/>
        <v>30.122654857142845</v>
      </c>
      <c r="M3611" s="28">
        <f t="shared" si="1044"/>
        <v>239.83181480219767</v>
      </c>
      <c r="N3611" s="28">
        <f t="shared" si="1078"/>
        <v>85.052794000000048</v>
      </c>
      <c r="O3611" s="28">
        <f t="shared" si="1078"/>
        <v>31.141945047619036</v>
      </c>
      <c r="P3611" s="28">
        <f t="shared" si="1078"/>
        <v>181.08394114285716</v>
      </c>
      <c r="Q3611" s="28">
        <f t="shared" si="999"/>
        <v>9.2223439999999997</v>
      </c>
      <c r="R3611" s="28">
        <f t="shared" si="1078"/>
        <v>16.509027666666668</v>
      </c>
      <c r="S3611" s="28"/>
      <c r="T3611" s="243">
        <f t="shared" si="1036"/>
        <v>-24.119540416666666</v>
      </c>
      <c r="V3611" s="24">
        <f t="shared" si="1056"/>
        <v>2152.8695157069592</v>
      </c>
      <c r="X3611" s="5">
        <f t="shared" si="1063"/>
        <v>77.899999999999991</v>
      </c>
      <c r="Z3611" s="20">
        <f t="shared" si="1057"/>
        <v>2230.7695157069593</v>
      </c>
      <c r="AA3611" s="59">
        <f t="shared" si="1045"/>
        <v>43622</v>
      </c>
      <c r="AB3611" s="36">
        <f t="shared" si="1072"/>
        <v>134.59170364285706</v>
      </c>
      <c r="AC3611" s="28">
        <f t="shared" si="1072"/>
        <v>319.0726849285715</v>
      </c>
      <c r="AD3611" s="28">
        <f t="shared" si="1072"/>
        <v>433.96870060714309</v>
      </c>
      <c r="AE3611" s="28">
        <f t="shared" si="1072"/>
        <v>572.87413932142852</v>
      </c>
      <c r="AF3611" s="28">
        <f t="shared" si="1072"/>
        <v>213.72022203571419</v>
      </c>
      <c r="AG3611" s="28">
        <f t="shared" si="1072"/>
        <v>0</v>
      </c>
      <c r="AH3611" s="28">
        <f t="shared" si="1072"/>
        <v>141.33172853571432</v>
      </c>
      <c r="AI3611" s="28">
        <f t="shared" si="1072"/>
        <v>0</v>
      </c>
      <c r="AJ3611" s="28">
        <f t="shared" si="1072"/>
        <v>1.2235988250000001</v>
      </c>
      <c r="AK3611" s="28">
        <f t="shared" si="1072"/>
        <v>0</v>
      </c>
      <c r="AL3611" s="28">
        <f t="shared" si="1050"/>
        <v>52.630078499999975</v>
      </c>
      <c r="AM3611" s="28">
        <f t="shared" si="1050"/>
        <v>192.98530203571408</v>
      </c>
      <c r="AQ3611" s="24">
        <f t="shared" si="1060"/>
        <v>2062.3981584321427</v>
      </c>
      <c r="AS3611" s="47">
        <f t="shared" si="1023"/>
        <v>305.55</v>
      </c>
      <c r="AU3611" s="20">
        <f t="shared" si="1058"/>
        <v>2367.9481584321429</v>
      </c>
      <c r="AW3611" s="20"/>
    </row>
    <row r="3612" spans="1:49" x14ac:dyDescent="0.25">
      <c r="A3612" t="str">
        <f>VLOOKUP($B3612,'Cushing Balance'!$C$2:$E$500,3,TRUE)</f>
        <v>12019</v>
      </c>
      <c r="B3612" s="2">
        <v>43623</v>
      </c>
      <c r="C3612" s="32"/>
      <c r="D3612" s="36">
        <f t="shared" si="1006"/>
        <v>391.22794511111118</v>
      </c>
      <c r="E3612" s="28">
        <f t="shared" si="1007"/>
        <v>145.03560794444454</v>
      </c>
      <c r="F3612" s="28">
        <f t="shared" si="1008"/>
        <v>445.32513961111096</v>
      </c>
      <c r="G3612" s="28"/>
      <c r="H3612" s="28">
        <f t="shared" ref="H3612:R3612" si="1079">AVERAGE(H3606:H3611)</f>
        <v>101.42290933333334</v>
      </c>
      <c r="I3612" s="28">
        <f t="shared" si="1079"/>
        <v>24.825274190476179</v>
      </c>
      <c r="J3612" s="28">
        <f t="shared" si="1079"/>
        <v>322.53056909523798</v>
      </c>
      <c r="K3612" s="28">
        <f t="shared" si="1079"/>
        <v>129.53754890476191</v>
      </c>
      <c r="L3612" s="28">
        <f t="shared" si="1079"/>
        <v>30.122654857142845</v>
      </c>
      <c r="M3612" s="28">
        <f t="shared" si="1044"/>
        <v>239.83181480219767</v>
      </c>
      <c r="N3612" s="28">
        <f t="shared" si="1079"/>
        <v>85.052794000000048</v>
      </c>
      <c r="O3612" s="28">
        <f t="shared" si="1079"/>
        <v>31.141945047619036</v>
      </c>
      <c r="P3612" s="28">
        <f t="shared" si="1079"/>
        <v>181.08394114285716</v>
      </c>
      <c r="Q3612" s="28">
        <f t="shared" si="999"/>
        <v>9.2223439999999997</v>
      </c>
      <c r="R3612" s="28">
        <f t="shared" si="1079"/>
        <v>16.509027666666668</v>
      </c>
      <c r="S3612" s="28"/>
      <c r="T3612" s="243">
        <f t="shared" si="1036"/>
        <v>-24.119540416666666</v>
      </c>
      <c r="V3612" s="24">
        <f t="shared" si="1056"/>
        <v>2152.8695157069592</v>
      </c>
      <c r="X3612" s="5">
        <f t="shared" si="1063"/>
        <v>77.899999999999991</v>
      </c>
      <c r="Z3612" s="20">
        <f t="shared" si="1057"/>
        <v>2230.7695157069593</v>
      </c>
      <c r="AA3612" s="59">
        <f t="shared" si="1045"/>
        <v>43623</v>
      </c>
      <c r="AB3612" s="36">
        <f t="shared" si="1072"/>
        <v>134.59170364285706</v>
      </c>
      <c r="AC3612" s="28">
        <f t="shared" si="1072"/>
        <v>319.0726849285715</v>
      </c>
      <c r="AD3612" s="28">
        <f t="shared" si="1072"/>
        <v>433.96870060714309</v>
      </c>
      <c r="AE3612" s="28">
        <f t="shared" si="1072"/>
        <v>572.87413932142852</v>
      </c>
      <c r="AF3612" s="28">
        <f t="shared" si="1072"/>
        <v>213.72022203571419</v>
      </c>
      <c r="AG3612" s="28">
        <f t="shared" si="1072"/>
        <v>0</v>
      </c>
      <c r="AH3612" s="28">
        <f t="shared" si="1072"/>
        <v>141.33172853571432</v>
      </c>
      <c r="AI3612" s="28">
        <f t="shared" si="1072"/>
        <v>0</v>
      </c>
      <c r="AJ3612" s="28">
        <f t="shared" si="1072"/>
        <v>1.2235988250000001</v>
      </c>
      <c r="AK3612" s="28">
        <f t="shared" si="1072"/>
        <v>0</v>
      </c>
      <c r="AL3612" s="28">
        <f t="shared" si="1050"/>
        <v>52.630078499999975</v>
      </c>
      <c r="AM3612" s="28">
        <f t="shared" si="1050"/>
        <v>192.98530203571408</v>
      </c>
      <c r="AQ3612" s="24">
        <f t="shared" si="1060"/>
        <v>2062.3981584321427</v>
      </c>
      <c r="AS3612" s="47">
        <f t="shared" si="1023"/>
        <v>305.55</v>
      </c>
      <c r="AU3612" s="20">
        <f t="shared" si="1058"/>
        <v>2367.9481584321429</v>
      </c>
      <c r="AW3612" s="20"/>
    </row>
    <row r="3613" spans="1:49" x14ac:dyDescent="0.25">
      <c r="A3613" t="str">
        <f>VLOOKUP($B3613,'Cushing Balance'!$C$2:$E$500,3,TRUE)</f>
        <v>12019</v>
      </c>
      <c r="B3613" s="2">
        <v>43624</v>
      </c>
      <c r="C3613" s="32"/>
      <c r="D3613" s="36">
        <f t="shared" si="1006"/>
        <v>391.22794511111118</v>
      </c>
      <c r="E3613" s="28">
        <f t="shared" si="1007"/>
        <v>145.03560794444454</v>
      </c>
      <c r="F3613" s="28">
        <f t="shared" si="1008"/>
        <v>445.32513961111096</v>
      </c>
      <c r="G3613" s="28"/>
      <c r="H3613" s="28">
        <f t="shared" ref="H3613:R3613" si="1080">AVERAGE(H3607:H3612)</f>
        <v>101.42290933333334</v>
      </c>
      <c r="I3613" s="28">
        <f t="shared" si="1080"/>
        <v>24.825274190476179</v>
      </c>
      <c r="J3613" s="28">
        <f t="shared" si="1080"/>
        <v>322.53056909523798</v>
      </c>
      <c r="K3613" s="28">
        <f t="shared" si="1080"/>
        <v>129.53754890476191</v>
      </c>
      <c r="L3613" s="28">
        <f t="shared" si="1080"/>
        <v>30.122654857142845</v>
      </c>
      <c r="M3613" s="28">
        <f t="shared" si="1044"/>
        <v>239.83181480219767</v>
      </c>
      <c r="N3613" s="28">
        <f t="shared" si="1080"/>
        <v>85.052794000000048</v>
      </c>
      <c r="O3613" s="28">
        <f t="shared" si="1080"/>
        <v>31.141945047619036</v>
      </c>
      <c r="P3613" s="28">
        <f t="shared" si="1080"/>
        <v>181.08394114285716</v>
      </c>
      <c r="Q3613" s="28">
        <f t="shared" ref="Q3613:Q3630" si="1081">AVERAGE(Q3607:Q3612)</f>
        <v>9.2223439999999997</v>
      </c>
      <c r="R3613" s="28">
        <f t="shared" si="1080"/>
        <v>16.509027666666668</v>
      </c>
      <c r="S3613" s="28"/>
      <c r="T3613" s="243">
        <f t="shared" si="1036"/>
        <v>-24.119540416666666</v>
      </c>
      <c r="V3613" s="24">
        <f t="shared" si="1056"/>
        <v>2152.8695157069592</v>
      </c>
      <c r="X3613" s="5">
        <f t="shared" si="1063"/>
        <v>77.899999999999991</v>
      </c>
      <c r="Z3613" s="20">
        <f t="shared" si="1057"/>
        <v>2230.7695157069593</v>
      </c>
      <c r="AA3613" s="59">
        <f t="shared" si="1045"/>
        <v>43624</v>
      </c>
      <c r="AB3613" s="36">
        <f t="shared" si="1072"/>
        <v>134.59170364285706</v>
      </c>
      <c r="AC3613" s="28">
        <f t="shared" si="1072"/>
        <v>319.0726849285715</v>
      </c>
      <c r="AD3613" s="28">
        <f t="shared" si="1072"/>
        <v>433.96870060714309</v>
      </c>
      <c r="AE3613" s="28">
        <f t="shared" si="1072"/>
        <v>572.87413932142852</v>
      </c>
      <c r="AF3613" s="28">
        <f t="shared" si="1072"/>
        <v>213.72022203571419</v>
      </c>
      <c r="AG3613" s="28">
        <f t="shared" si="1072"/>
        <v>0</v>
      </c>
      <c r="AH3613" s="28">
        <f t="shared" si="1072"/>
        <v>141.33172853571432</v>
      </c>
      <c r="AI3613" s="28">
        <f t="shared" si="1072"/>
        <v>0</v>
      </c>
      <c r="AJ3613" s="28">
        <f t="shared" si="1072"/>
        <v>1.2235988250000001</v>
      </c>
      <c r="AK3613" s="28">
        <f t="shared" si="1072"/>
        <v>0</v>
      </c>
      <c r="AL3613" s="28">
        <f t="shared" si="1050"/>
        <v>52.630078499999975</v>
      </c>
      <c r="AM3613" s="28">
        <f t="shared" si="1050"/>
        <v>192.98530203571408</v>
      </c>
      <c r="AQ3613" s="24">
        <f t="shared" si="1060"/>
        <v>2062.3981584321427</v>
      </c>
      <c r="AS3613" s="47">
        <f t="shared" si="1023"/>
        <v>305.55</v>
      </c>
      <c r="AU3613" s="20">
        <f t="shared" si="1058"/>
        <v>2367.9481584321429</v>
      </c>
      <c r="AW3613" s="20"/>
    </row>
    <row r="3614" spans="1:49" x14ac:dyDescent="0.25">
      <c r="A3614" t="str">
        <f>VLOOKUP($B3614,'Cushing Balance'!$C$2:$E$500,3,TRUE)</f>
        <v>12019</v>
      </c>
      <c r="B3614" s="2">
        <v>43625</v>
      </c>
      <c r="C3614" s="32"/>
      <c r="D3614" s="36">
        <f t="shared" si="1006"/>
        <v>391.22794511111118</v>
      </c>
      <c r="E3614" s="28">
        <f t="shared" si="1007"/>
        <v>145.03560794444454</v>
      </c>
      <c r="F3614" s="28">
        <f t="shared" si="1008"/>
        <v>445.32513961111096</v>
      </c>
      <c r="G3614" s="28"/>
      <c r="H3614" s="28">
        <f t="shared" ref="H3614:R3614" si="1082">AVERAGE(H3608:H3613)</f>
        <v>101.42290933333334</v>
      </c>
      <c r="I3614" s="28">
        <f t="shared" si="1082"/>
        <v>24.825274190476179</v>
      </c>
      <c r="J3614" s="28">
        <f t="shared" si="1082"/>
        <v>322.53056909523798</v>
      </c>
      <c r="K3614" s="28">
        <f t="shared" si="1082"/>
        <v>129.53754890476191</v>
      </c>
      <c r="L3614" s="28">
        <f t="shared" si="1082"/>
        <v>30.122654857142845</v>
      </c>
      <c r="M3614" s="28">
        <f t="shared" si="1044"/>
        <v>239.83181480219767</v>
      </c>
      <c r="N3614" s="28">
        <f t="shared" si="1082"/>
        <v>85.052794000000048</v>
      </c>
      <c r="O3614" s="28">
        <f t="shared" si="1082"/>
        <v>31.141945047619036</v>
      </c>
      <c r="P3614" s="28">
        <f t="shared" si="1082"/>
        <v>181.08394114285716</v>
      </c>
      <c r="Q3614" s="28">
        <f t="shared" si="1081"/>
        <v>9.2223439999999997</v>
      </c>
      <c r="R3614" s="28">
        <f t="shared" si="1082"/>
        <v>16.509027666666668</v>
      </c>
      <c r="S3614" s="28"/>
      <c r="T3614" s="243">
        <f t="shared" si="1036"/>
        <v>-24.119540416666666</v>
      </c>
      <c r="V3614" s="24">
        <f t="shared" si="1056"/>
        <v>2152.8695157069592</v>
      </c>
      <c r="X3614" s="5">
        <f t="shared" si="1063"/>
        <v>77.899999999999991</v>
      </c>
      <c r="Z3614" s="20">
        <f t="shared" si="1057"/>
        <v>2230.7695157069593</v>
      </c>
      <c r="AA3614" s="59">
        <f t="shared" si="1045"/>
        <v>43625</v>
      </c>
      <c r="AB3614" s="36">
        <f t="shared" si="1072"/>
        <v>134.59170364285706</v>
      </c>
      <c r="AC3614" s="28">
        <f t="shared" si="1072"/>
        <v>319.0726849285715</v>
      </c>
      <c r="AD3614" s="28">
        <f t="shared" si="1072"/>
        <v>433.96870060714309</v>
      </c>
      <c r="AE3614" s="28">
        <f t="shared" si="1072"/>
        <v>572.87413932142852</v>
      </c>
      <c r="AF3614" s="28">
        <f t="shared" si="1072"/>
        <v>213.72022203571419</v>
      </c>
      <c r="AG3614" s="28">
        <f t="shared" si="1072"/>
        <v>0</v>
      </c>
      <c r="AH3614" s="28">
        <f t="shared" si="1072"/>
        <v>141.33172853571432</v>
      </c>
      <c r="AI3614" s="28">
        <f t="shared" si="1072"/>
        <v>0</v>
      </c>
      <c r="AJ3614" s="28">
        <f t="shared" si="1072"/>
        <v>1.2235988250000001</v>
      </c>
      <c r="AK3614" s="28">
        <f t="shared" si="1072"/>
        <v>0</v>
      </c>
      <c r="AL3614" s="28">
        <f t="shared" si="1050"/>
        <v>52.630078499999975</v>
      </c>
      <c r="AM3614" s="28">
        <f t="shared" si="1050"/>
        <v>192.98530203571408</v>
      </c>
      <c r="AQ3614" s="24">
        <f t="shared" si="1060"/>
        <v>2062.3981584321427</v>
      </c>
      <c r="AS3614" s="47">
        <f t="shared" si="1023"/>
        <v>305.55</v>
      </c>
      <c r="AU3614" s="20">
        <f t="shared" si="1058"/>
        <v>2367.9481584321429</v>
      </c>
      <c r="AW3614" s="20"/>
    </row>
    <row r="3615" spans="1:49" x14ac:dyDescent="0.25">
      <c r="A3615" t="str">
        <f>VLOOKUP($B3615,'Cushing Balance'!$C$2:$E$500,3,TRUE)</f>
        <v>12019</v>
      </c>
      <c r="B3615" s="2">
        <v>43626</v>
      </c>
      <c r="C3615" s="32"/>
      <c r="D3615" s="36">
        <f t="shared" si="1006"/>
        <v>391.22794511111118</v>
      </c>
      <c r="E3615" s="28">
        <f t="shared" si="1007"/>
        <v>145.03560794444454</v>
      </c>
      <c r="F3615" s="28">
        <f t="shared" si="1008"/>
        <v>445.32513961111096</v>
      </c>
      <c r="G3615" s="28"/>
      <c r="H3615" s="28">
        <f t="shared" ref="H3615:R3615" si="1083">AVERAGE(H3609:H3614)</f>
        <v>101.42290933333334</v>
      </c>
      <c r="I3615" s="28">
        <f t="shared" si="1083"/>
        <v>24.825274190476179</v>
      </c>
      <c r="J3615" s="28">
        <f t="shared" si="1083"/>
        <v>322.53056909523798</v>
      </c>
      <c r="K3615" s="28">
        <f t="shared" si="1083"/>
        <v>129.53754890476191</v>
      </c>
      <c r="L3615" s="28">
        <f t="shared" si="1083"/>
        <v>30.122654857142845</v>
      </c>
      <c r="M3615" s="28">
        <f t="shared" si="1044"/>
        <v>239.83181480219767</v>
      </c>
      <c r="N3615" s="28">
        <f t="shared" si="1083"/>
        <v>85.052794000000048</v>
      </c>
      <c r="O3615" s="28">
        <f t="shared" si="1083"/>
        <v>31.141945047619036</v>
      </c>
      <c r="P3615" s="28">
        <f t="shared" si="1083"/>
        <v>181.08394114285716</v>
      </c>
      <c r="Q3615" s="28">
        <f t="shared" si="1081"/>
        <v>9.2223439999999997</v>
      </c>
      <c r="R3615" s="28">
        <f t="shared" si="1083"/>
        <v>16.509027666666668</v>
      </c>
      <c r="S3615" s="28"/>
      <c r="T3615" s="243">
        <f t="shared" si="1036"/>
        <v>-24.119540416666666</v>
      </c>
      <c r="V3615" s="24">
        <f t="shared" si="1056"/>
        <v>2152.8695157069592</v>
      </c>
      <c r="X3615" s="5">
        <f t="shared" si="1063"/>
        <v>77.899999999999991</v>
      </c>
      <c r="Z3615" s="20">
        <f t="shared" si="1057"/>
        <v>2230.7695157069593</v>
      </c>
      <c r="AA3615" s="59">
        <f t="shared" si="1045"/>
        <v>43626</v>
      </c>
      <c r="AB3615" s="36">
        <f t="shared" si="1072"/>
        <v>134.59170364285706</v>
      </c>
      <c r="AC3615" s="28">
        <f t="shared" si="1072"/>
        <v>319.0726849285715</v>
      </c>
      <c r="AD3615" s="28">
        <f t="shared" si="1072"/>
        <v>433.96870060714309</v>
      </c>
      <c r="AE3615" s="28">
        <f t="shared" si="1072"/>
        <v>572.87413932142852</v>
      </c>
      <c r="AF3615" s="28">
        <f t="shared" si="1072"/>
        <v>213.72022203571419</v>
      </c>
      <c r="AG3615" s="28">
        <f t="shared" si="1072"/>
        <v>0</v>
      </c>
      <c r="AH3615" s="28">
        <f t="shared" si="1072"/>
        <v>141.33172853571432</v>
      </c>
      <c r="AI3615" s="28">
        <f t="shared" si="1072"/>
        <v>0</v>
      </c>
      <c r="AJ3615" s="28">
        <f t="shared" si="1072"/>
        <v>1.2235988250000001</v>
      </c>
      <c r="AK3615" s="28">
        <f t="shared" si="1072"/>
        <v>0</v>
      </c>
      <c r="AL3615" s="28">
        <f t="shared" si="1050"/>
        <v>52.630078499999975</v>
      </c>
      <c r="AM3615" s="28">
        <f t="shared" si="1050"/>
        <v>192.98530203571408</v>
      </c>
      <c r="AQ3615" s="24">
        <f t="shared" si="1060"/>
        <v>2062.3981584321427</v>
      </c>
      <c r="AS3615" s="47">
        <f t="shared" si="1023"/>
        <v>305.55</v>
      </c>
      <c r="AU3615" s="20">
        <f t="shared" si="1058"/>
        <v>2367.9481584321429</v>
      </c>
      <c r="AW3615" s="20"/>
    </row>
    <row r="3616" spans="1:49" x14ac:dyDescent="0.25">
      <c r="A3616" t="str">
        <f>VLOOKUP($B3616,'Cushing Balance'!$C$2:$E$500,3,TRUE)</f>
        <v>12019</v>
      </c>
      <c r="B3616" s="2">
        <v>43627</v>
      </c>
      <c r="C3616" s="32"/>
      <c r="D3616" s="36">
        <f t="shared" si="1006"/>
        <v>391.22794511111118</v>
      </c>
      <c r="E3616" s="28">
        <f t="shared" si="1007"/>
        <v>145.03560794444454</v>
      </c>
      <c r="F3616" s="28">
        <f t="shared" si="1008"/>
        <v>445.32513961111096</v>
      </c>
      <c r="G3616" s="28"/>
      <c r="H3616" s="28">
        <f t="shared" ref="H3616:R3616" si="1084">AVERAGE(H3610:H3615)</f>
        <v>101.42290933333334</v>
      </c>
      <c r="I3616" s="28">
        <f t="shared" si="1084"/>
        <v>24.825274190476179</v>
      </c>
      <c r="J3616" s="28">
        <f t="shared" si="1084"/>
        <v>322.53056909523798</v>
      </c>
      <c r="K3616" s="28">
        <f t="shared" si="1084"/>
        <v>129.53754890476191</v>
      </c>
      <c r="L3616" s="28">
        <f t="shared" si="1084"/>
        <v>30.122654857142845</v>
      </c>
      <c r="M3616" s="28">
        <f t="shared" si="1044"/>
        <v>239.83181480219767</v>
      </c>
      <c r="N3616" s="28">
        <f t="shared" si="1084"/>
        <v>85.052794000000048</v>
      </c>
      <c r="O3616" s="28">
        <f t="shared" si="1084"/>
        <v>31.141945047619036</v>
      </c>
      <c r="P3616" s="28">
        <f t="shared" si="1084"/>
        <v>181.08394114285716</v>
      </c>
      <c r="Q3616" s="28">
        <f t="shared" si="1081"/>
        <v>9.2223439999999997</v>
      </c>
      <c r="R3616" s="28">
        <f t="shared" si="1084"/>
        <v>16.509027666666668</v>
      </c>
      <c r="S3616" s="28"/>
      <c r="T3616" s="243">
        <f t="shared" si="1036"/>
        <v>-24.119540416666666</v>
      </c>
      <c r="V3616" s="24">
        <f t="shared" si="1056"/>
        <v>2152.8695157069592</v>
      </c>
      <c r="X3616" s="5">
        <f t="shared" si="1063"/>
        <v>77.899999999999991</v>
      </c>
      <c r="Z3616" s="20">
        <f t="shared" si="1057"/>
        <v>2230.7695157069593</v>
      </c>
      <c r="AA3616" s="59">
        <f t="shared" si="1045"/>
        <v>43627</v>
      </c>
      <c r="AB3616" s="36">
        <f t="shared" si="1072"/>
        <v>134.59170364285706</v>
      </c>
      <c r="AC3616" s="28">
        <f t="shared" si="1072"/>
        <v>319.0726849285715</v>
      </c>
      <c r="AD3616" s="28">
        <f t="shared" si="1072"/>
        <v>433.96870060714309</v>
      </c>
      <c r="AE3616" s="28">
        <f t="shared" si="1072"/>
        <v>572.87413932142852</v>
      </c>
      <c r="AF3616" s="28">
        <f t="shared" si="1072"/>
        <v>213.72022203571419</v>
      </c>
      <c r="AG3616" s="28">
        <f t="shared" si="1072"/>
        <v>0</v>
      </c>
      <c r="AH3616" s="28">
        <f t="shared" si="1072"/>
        <v>141.33172853571432</v>
      </c>
      <c r="AI3616" s="28">
        <f t="shared" si="1072"/>
        <v>0</v>
      </c>
      <c r="AJ3616" s="28">
        <f t="shared" si="1072"/>
        <v>1.2235988250000001</v>
      </c>
      <c r="AK3616" s="28">
        <f t="shared" si="1072"/>
        <v>0</v>
      </c>
      <c r="AL3616" s="28">
        <f t="shared" si="1050"/>
        <v>52.630078499999975</v>
      </c>
      <c r="AM3616" s="28">
        <f t="shared" si="1050"/>
        <v>192.98530203571408</v>
      </c>
      <c r="AQ3616" s="24">
        <f t="shared" si="1060"/>
        <v>2062.3981584321427</v>
      </c>
      <c r="AS3616" s="47">
        <f t="shared" si="1023"/>
        <v>305.55</v>
      </c>
      <c r="AU3616" s="20">
        <f t="shared" si="1058"/>
        <v>2367.9481584321429</v>
      </c>
      <c r="AW3616" s="20"/>
    </row>
    <row r="3617" spans="1:49" x14ac:dyDescent="0.25">
      <c r="A3617" t="str">
        <f>VLOOKUP($B3617,'Cushing Balance'!$C$2:$E$500,3,TRUE)</f>
        <v>12019</v>
      </c>
      <c r="B3617" s="2">
        <v>43628</v>
      </c>
      <c r="C3617" s="32"/>
      <c r="D3617" s="36">
        <f t="shared" si="1006"/>
        <v>391.22794511111118</v>
      </c>
      <c r="E3617" s="28">
        <f t="shared" si="1007"/>
        <v>145.03560794444454</v>
      </c>
      <c r="F3617" s="28">
        <f t="shared" si="1008"/>
        <v>445.32513961111096</v>
      </c>
      <c r="G3617" s="28"/>
      <c r="H3617" s="28">
        <f t="shared" ref="H3617:R3617" si="1085">AVERAGE(H3611:H3616)</f>
        <v>101.42290933333334</v>
      </c>
      <c r="I3617" s="28">
        <f t="shared" si="1085"/>
        <v>24.825274190476179</v>
      </c>
      <c r="J3617" s="28">
        <f t="shared" si="1085"/>
        <v>322.53056909523798</v>
      </c>
      <c r="K3617" s="28">
        <f t="shared" si="1085"/>
        <v>129.53754890476191</v>
      </c>
      <c r="L3617" s="28">
        <f t="shared" si="1085"/>
        <v>30.122654857142845</v>
      </c>
      <c r="M3617" s="28">
        <f t="shared" si="1044"/>
        <v>239.83181480219767</v>
      </c>
      <c r="N3617" s="28">
        <f t="shared" si="1085"/>
        <v>85.052794000000048</v>
      </c>
      <c r="O3617" s="28">
        <f t="shared" si="1085"/>
        <v>31.141945047619036</v>
      </c>
      <c r="P3617" s="28">
        <f t="shared" si="1085"/>
        <v>181.08394114285716</v>
      </c>
      <c r="Q3617" s="28">
        <f t="shared" si="1081"/>
        <v>9.2223439999999997</v>
      </c>
      <c r="R3617" s="28">
        <f t="shared" si="1085"/>
        <v>16.509027666666668</v>
      </c>
      <c r="S3617" s="28"/>
      <c r="T3617" s="243">
        <f t="shared" si="1036"/>
        <v>-24.119540416666666</v>
      </c>
      <c r="V3617" s="24">
        <f t="shared" si="1056"/>
        <v>2152.8695157069592</v>
      </c>
      <c r="X3617" s="5">
        <f t="shared" si="1063"/>
        <v>77.899999999999991</v>
      </c>
      <c r="Z3617" s="20">
        <f t="shared" si="1057"/>
        <v>2230.7695157069593</v>
      </c>
      <c r="AA3617" s="59">
        <f t="shared" si="1045"/>
        <v>43628</v>
      </c>
      <c r="AB3617" s="36">
        <f t="shared" si="1072"/>
        <v>134.59170364285706</v>
      </c>
      <c r="AC3617" s="28">
        <f t="shared" si="1072"/>
        <v>319.0726849285715</v>
      </c>
      <c r="AD3617" s="28">
        <f t="shared" si="1072"/>
        <v>433.96870060714309</v>
      </c>
      <c r="AE3617" s="28">
        <f t="shared" si="1072"/>
        <v>572.87413932142852</v>
      </c>
      <c r="AF3617" s="28">
        <f t="shared" si="1072"/>
        <v>213.72022203571419</v>
      </c>
      <c r="AG3617" s="28">
        <f t="shared" si="1072"/>
        <v>0</v>
      </c>
      <c r="AH3617" s="28">
        <f t="shared" si="1072"/>
        <v>141.33172853571432</v>
      </c>
      <c r="AI3617" s="28">
        <f t="shared" si="1072"/>
        <v>0</v>
      </c>
      <c r="AJ3617" s="28">
        <f t="shared" si="1072"/>
        <v>1.2235988250000001</v>
      </c>
      <c r="AK3617" s="28">
        <f t="shared" si="1072"/>
        <v>0</v>
      </c>
      <c r="AL3617" s="28">
        <f t="shared" si="1050"/>
        <v>52.630078499999975</v>
      </c>
      <c r="AM3617" s="28">
        <f t="shared" si="1050"/>
        <v>192.98530203571408</v>
      </c>
      <c r="AQ3617" s="24">
        <f t="shared" si="1060"/>
        <v>2062.3981584321427</v>
      </c>
      <c r="AS3617" s="47">
        <f t="shared" si="1023"/>
        <v>305.55</v>
      </c>
      <c r="AU3617" s="20">
        <f t="shared" si="1058"/>
        <v>2367.9481584321429</v>
      </c>
      <c r="AW3617" s="20"/>
    </row>
    <row r="3618" spans="1:49" x14ac:dyDescent="0.25">
      <c r="A3618" t="str">
        <f>VLOOKUP($B3618,'Cushing Balance'!$C$2:$E$500,3,TRUE)</f>
        <v>12019</v>
      </c>
      <c r="B3618" s="2">
        <v>43629</v>
      </c>
      <c r="C3618" s="32"/>
      <c r="D3618" s="36">
        <f t="shared" si="1006"/>
        <v>391.22794511111118</v>
      </c>
      <c r="E3618" s="28">
        <f t="shared" si="1007"/>
        <v>145.03560794444454</v>
      </c>
      <c r="F3618" s="28">
        <f t="shared" si="1008"/>
        <v>445.32513961111096</v>
      </c>
      <c r="G3618" s="28"/>
      <c r="H3618" s="28">
        <f t="shared" ref="H3618:R3618" si="1086">AVERAGE(H3612:H3617)</f>
        <v>101.42290933333334</v>
      </c>
      <c r="I3618" s="28">
        <f t="shared" si="1086"/>
        <v>24.825274190476179</v>
      </c>
      <c r="J3618" s="28">
        <f t="shared" si="1086"/>
        <v>322.53056909523798</v>
      </c>
      <c r="K3618" s="28">
        <f t="shared" si="1086"/>
        <v>129.53754890476191</v>
      </c>
      <c r="L3618" s="28">
        <f t="shared" si="1086"/>
        <v>30.122654857142845</v>
      </c>
      <c r="M3618" s="28">
        <f t="shared" si="1044"/>
        <v>239.83181480219767</v>
      </c>
      <c r="N3618" s="28">
        <f t="shared" si="1086"/>
        <v>85.052794000000048</v>
      </c>
      <c r="O3618" s="28">
        <f t="shared" si="1086"/>
        <v>31.141945047619036</v>
      </c>
      <c r="P3618" s="28">
        <f t="shared" si="1086"/>
        <v>181.08394114285716</v>
      </c>
      <c r="Q3618" s="28">
        <f t="shared" si="1081"/>
        <v>9.2223439999999997</v>
      </c>
      <c r="R3618" s="28">
        <f t="shared" si="1086"/>
        <v>16.509027666666668</v>
      </c>
      <c r="S3618" s="28"/>
      <c r="T3618" s="243">
        <f t="shared" si="1036"/>
        <v>-24.119540416666666</v>
      </c>
      <c r="V3618" s="24">
        <f t="shared" si="1056"/>
        <v>2152.8695157069592</v>
      </c>
      <c r="X3618" s="5">
        <f t="shared" si="1063"/>
        <v>77.899999999999991</v>
      </c>
      <c r="Z3618" s="20">
        <f t="shared" si="1057"/>
        <v>2230.7695157069593</v>
      </c>
      <c r="AA3618" s="59">
        <f t="shared" si="1045"/>
        <v>43629</v>
      </c>
      <c r="AB3618" s="36">
        <f t="shared" si="1072"/>
        <v>134.59170364285706</v>
      </c>
      <c r="AC3618" s="28">
        <f t="shared" si="1072"/>
        <v>319.0726849285715</v>
      </c>
      <c r="AD3618" s="28">
        <f t="shared" si="1072"/>
        <v>433.96870060714309</v>
      </c>
      <c r="AE3618" s="28">
        <f t="shared" si="1072"/>
        <v>572.87413932142852</v>
      </c>
      <c r="AF3618" s="28">
        <f t="shared" si="1072"/>
        <v>213.72022203571419</v>
      </c>
      <c r="AG3618" s="28">
        <f t="shared" si="1072"/>
        <v>0</v>
      </c>
      <c r="AH3618" s="28">
        <f t="shared" si="1072"/>
        <v>141.33172853571432</v>
      </c>
      <c r="AI3618" s="28">
        <f t="shared" si="1072"/>
        <v>0</v>
      </c>
      <c r="AJ3618" s="28">
        <f t="shared" si="1072"/>
        <v>1.2235988250000001</v>
      </c>
      <c r="AK3618" s="28">
        <f t="shared" si="1072"/>
        <v>0</v>
      </c>
      <c r="AL3618" s="28">
        <f t="shared" si="1050"/>
        <v>52.630078499999975</v>
      </c>
      <c r="AM3618" s="28">
        <f t="shared" si="1050"/>
        <v>192.98530203571408</v>
      </c>
      <c r="AQ3618" s="24">
        <f t="shared" si="1060"/>
        <v>2062.3981584321427</v>
      </c>
      <c r="AS3618" s="47">
        <f t="shared" si="1023"/>
        <v>305.55</v>
      </c>
      <c r="AU3618" s="20">
        <f t="shared" si="1058"/>
        <v>2367.9481584321429</v>
      </c>
      <c r="AW3618" s="20"/>
    </row>
    <row r="3619" spans="1:49" x14ac:dyDescent="0.25">
      <c r="A3619" t="str">
        <f>VLOOKUP($B3619,'Cushing Balance'!$C$2:$E$500,3,TRUE)</f>
        <v>12019</v>
      </c>
      <c r="B3619" s="2">
        <v>43630</v>
      </c>
      <c r="C3619" s="32"/>
      <c r="D3619" s="36">
        <f t="shared" si="1006"/>
        <v>391.22794511111118</v>
      </c>
      <c r="E3619" s="28">
        <f t="shared" si="1007"/>
        <v>145.03560794444454</v>
      </c>
      <c r="F3619" s="28">
        <f t="shared" si="1008"/>
        <v>445.32513961111096</v>
      </c>
      <c r="G3619" s="28"/>
      <c r="H3619" s="28">
        <f t="shared" ref="H3619:R3619" si="1087">AVERAGE(H3613:H3618)</f>
        <v>101.42290933333334</v>
      </c>
      <c r="I3619" s="28">
        <f t="shared" si="1087"/>
        <v>24.825274190476179</v>
      </c>
      <c r="J3619" s="28">
        <f t="shared" si="1087"/>
        <v>322.53056909523798</v>
      </c>
      <c r="K3619" s="28">
        <f t="shared" si="1087"/>
        <v>129.53754890476191</v>
      </c>
      <c r="L3619" s="28">
        <f t="shared" si="1087"/>
        <v>30.122654857142845</v>
      </c>
      <c r="M3619" s="28">
        <f t="shared" si="1044"/>
        <v>239.83181480219767</v>
      </c>
      <c r="N3619" s="28">
        <f t="shared" si="1087"/>
        <v>85.052794000000048</v>
      </c>
      <c r="O3619" s="28">
        <f t="shared" si="1087"/>
        <v>31.141945047619036</v>
      </c>
      <c r="P3619" s="28">
        <f t="shared" si="1087"/>
        <v>181.08394114285716</v>
      </c>
      <c r="Q3619" s="28">
        <f t="shared" si="1081"/>
        <v>9.2223439999999997</v>
      </c>
      <c r="R3619" s="28">
        <f t="shared" si="1087"/>
        <v>16.509027666666668</v>
      </c>
      <c r="S3619" s="28"/>
      <c r="T3619" s="243">
        <f t="shared" si="1036"/>
        <v>-24.119540416666666</v>
      </c>
      <c r="V3619" s="24">
        <f t="shared" si="1056"/>
        <v>2152.8695157069592</v>
      </c>
      <c r="X3619" s="5">
        <f t="shared" si="1063"/>
        <v>77.899999999999991</v>
      </c>
      <c r="Z3619" s="20">
        <f t="shared" si="1057"/>
        <v>2230.7695157069593</v>
      </c>
      <c r="AA3619" s="59">
        <f t="shared" si="1045"/>
        <v>43630</v>
      </c>
      <c r="AB3619" s="36">
        <f t="shared" si="1072"/>
        <v>134.59170364285706</v>
      </c>
      <c r="AC3619" s="28">
        <f t="shared" si="1072"/>
        <v>319.0726849285715</v>
      </c>
      <c r="AD3619" s="28">
        <f t="shared" si="1072"/>
        <v>433.96870060714309</v>
      </c>
      <c r="AE3619" s="28">
        <f t="shared" si="1072"/>
        <v>572.87413932142852</v>
      </c>
      <c r="AF3619" s="28">
        <f t="shared" si="1072"/>
        <v>213.72022203571419</v>
      </c>
      <c r="AG3619" s="28">
        <f t="shared" si="1072"/>
        <v>0</v>
      </c>
      <c r="AH3619" s="28">
        <f t="shared" si="1072"/>
        <v>141.33172853571432</v>
      </c>
      <c r="AI3619" s="28">
        <f t="shared" si="1072"/>
        <v>0</v>
      </c>
      <c r="AJ3619" s="28">
        <f t="shared" si="1072"/>
        <v>1.2235988250000001</v>
      </c>
      <c r="AK3619" s="28">
        <f t="shared" si="1072"/>
        <v>0</v>
      </c>
      <c r="AL3619" s="28">
        <f t="shared" si="1050"/>
        <v>52.630078499999975</v>
      </c>
      <c r="AM3619" s="28">
        <f t="shared" si="1050"/>
        <v>192.98530203571408</v>
      </c>
      <c r="AQ3619" s="24">
        <f t="shared" si="1060"/>
        <v>2062.3981584321427</v>
      </c>
      <c r="AS3619" s="47">
        <f t="shared" si="1023"/>
        <v>305.55</v>
      </c>
      <c r="AU3619" s="20">
        <f t="shared" si="1058"/>
        <v>2367.9481584321429</v>
      </c>
      <c r="AW3619" s="20"/>
    </row>
    <row r="3620" spans="1:49" x14ac:dyDescent="0.25">
      <c r="A3620" t="str">
        <f>VLOOKUP($B3620,'Cushing Balance'!$C$2:$E$500,3,TRUE)</f>
        <v>12019</v>
      </c>
      <c r="B3620" s="2">
        <v>43631</v>
      </c>
      <c r="C3620" s="32"/>
      <c r="D3620" s="36">
        <f t="shared" ref="D3620:D3630" si="1088">AVERAGE(D3612:D3619)</f>
        <v>391.22794511111118</v>
      </c>
      <c r="E3620" s="28">
        <f t="shared" ref="E3620:E3630" si="1089">AVERAGE(E3612:E3619)</f>
        <v>145.03560794444454</v>
      </c>
      <c r="F3620" s="28">
        <f t="shared" ref="F3620:F3630" si="1090">AVERAGE(F3612:F3619)</f>
        <v>445.32513961111096</v>
      </c>
      <c r="G3620" s="28"/>
      <c r="H3620" s="28">
        <f t="shared" ref="H3620:R3620" si="1091">AVERAGE(H3614:H3619)</f>
        <v>101.42290933333334</v>
      </c>
      <c r="I3620" s="28">
        <f t="shared" si="1091"/>
        <v>24.825274190476179</v>
      </c>
      <c r="J3620" s="28">
        <f t="shared" si="1091"/>
        <v>322.53056909523798</v>
      </c>
      <c r="K3620" s="28">
        <f t="shared" si="1091"/>
        <v>129.53754890476191</v>
      </c>
      <c r="L3620" s="28">
        <f t="shared" si="1091"/>
        <v>30.122654857142845</v>
      </c>
      <c r="M3620" s="28">
        <f t="shared" si="1044"/>
        <v>239.83181480219767</v>
      </c>
      <c r="N3620" s="28">
        <f t="shared" si="1091"/>
        <v>85.052794000000048</v>
      </c>
      <c r="O3620" s="28">
        <f t="shared" si="1091"/>
        <v>31.141945047619036</v>
      </c>
      <c r="P3620" s="28">
        <f t="shared" si="1091"/>
        <v>181.08394114285716</v>
      </c>
      <c r="Q3620" s="28">
        <f t="shared" si="1081"/>
        <v>9.2223439999999997</v>
      </c>
      <c r="R3620" s="28">
        <f t="shared" si="1091"/>
        <v>16.509027666666668</v>
      </c>
      <c r="S3620" s="28"/>
      <c r="T3620" s="243">
        <f t="shared" si="1036"/>
        <v>-24.119540416666666</v>
      </c>
      <c r="V3620" s="24">
        <f t="shared" si="1056"/>
        <v>2152.8695157069592</v>
      </c>
      <c r="X3620" s="5">
        <f t="shared" si="1063"/>
        <v>77.899999999999991</v>
      </c>
      <c r="Z3620" s="20">
        <f t="shared" si="1057"/>
        <v>2230.7695157069593</v>
      </c>
      <c r="AA3620" s="59">
        <f t="shared" si="1045"/>
        <v>43631</v>
      </c>
      <c r="AB3620" s="36">
        <f t="shared" si="1072"/>
        <v>134.59170364285706</v>
      </c>
      <c r="AC3620" s="28">
        <f t="shared" si="1072"/>
        <v>319.0726849285715</v>
      </c>
      <c r="AD3620" s="28">
        <f t="shared" si="1072"/>
        <v>433.96870060714309</v>
      </c>
      <c r="AE3620" s="28">
        <f t="shared" si="1072"/>
        <v>572.87413932142852</v>
      </c>
      <c r="AF3620" s="28">
        <f t="shared" si="1072"/>
        <v>213.72022203571419</v>
      </c>
      <c r="AG3620" s="28">
        <f t="shared" si="1072"/>
        <v>0</v>
      </c>
      <c r="AH3620" s="28">
        <f t="shared" si="1072"/>
        <v>141.33172853571432</v>
      </c>
      <c r="AI3620" s="28">
        <f t="shared" si="1072"/>
        <v>0</v>
      </c>
      <c r="AJ3620" s="28">
        <f t="shared" si="1072"/>
        <v>1.2235988250000001</v>
      </c>
      <c r="AK3620" s="28">
        <f t="shared" si="1072"/>
        <v>0</v>
      </c>
      <c r="AL3620" s="28">
        <f t="shared" si="1050"/>
        <v>52.630078499999975</v>
      </c>
      <c r="AM3620" s="28">
        <f t="shared" si="1050"/>
        <v>192.98530203571408</v>
      </c>
      <c r="AQ3620" s="24">
        <f t="shared" si="1060"/>
        <v>2062.3981584321427</v>
      </c>
      <c r="AS3620" s="47">
        <f t="shared" si="1023"/>
        <v>305.55</v>
      </c>
      <c r="AU3620" s="20">
        <f t="shared" si="1058"/>
        <v>2367.9481584321429</v>
      </c>
      <c r="AW3620" s="20"/>
    </row>
    <row r="3621" spans="1:49" x14ac:dyDescent="0.25">
      <c r="A3621" t="str">
        <f>VLOOKUP($B3621,'Cushing Balance'!$C$2:$E$500,3,TRUE)</f>
        <v>12019</v>
      </c>
      <c r="B3621" s="2">
        <v>43632</v>
      </c>
      <c r="C3621" s="32"/>
      <c r="D3621" s="36">
        <f t="shared" si="1088"/>
        <v>391.22794511111118</v>
      </c>
      <c r="E3621" s="28">
        <f t="shared" si="1089"/>
        <v>145.03560794444454</v>
      </c>
      <c r="F3621" s="28">
        <f t="shared" si="1090"/>
        <v>445.32513961111096</v>
      </c>
      <c r="G3621" s="28"/>
      <c r="H3621" s="28">
        <f t="shared" ref="H3621:R3621" si="1092">AVERAGE(H3615:H3620)</f>
        <v>101.42290933333334</v>
      </c>
      <c r="I3621" s="28">
        <f t="shared" si="1092"/>
        <v>24.825274190476179</v>
      </c>
      <c r="J3621" s="28">
        <f t="shared" si="1092"/>
        <v>322.53056909523798</v>
      </c>
      <c r="K3621" s="28">
        <f t="shared" si="1092"/>
        <v>129.53754890476191</v>
      </c>
      <c r="L3621" s="28">
        <f t="shared" si="1092"/>
        <v>30.122654857142845</v>
      </c>
      <c r="M3621" s="28">
        <f t="shared" si="1044"/>
        <v>239.83181480219767</v>
      </c>
      <c r="N3621" s="28">
        <f t="shared" si="1092"/>
        <v>85.052794000000048</v>
      </c>
      <c r="O3621" s="28">
        <f t="shared" si="1092"/>
        <v>31.141945047619036</v>
      </c>
      <c r="P3621" s="28">
        <f t="shared" si="1092"/>
        <v>181.08394114285716</v>
      </c>
      <c r="Q3621" s="28">
        <f t="shared" si="1081"/>
        <v>9.2223439999999997</v>
      </c>
      <c r="R3621" s="28">
        <f t="shared" si="1092"/>
        <v>16.509027666666668</v>
      </c>
      <c r="S3621" s="28"/>
      <c r="T3621" s="243">
        <f t="shared" si="1036"/>
        <v>-24.119540416666666</v>
      </c>
      <c r="V3621" s="24">
        <f t="shared" si="1056"/>
        <v>2152.8695157069592</v>
      </c>
      <c r="X3621" s="5">
        <f t="shared" si="1063"/>
        <v>77.899999999999991</v>
      </c>
      <c r="Z3621" s="20">
        <f t="shared" si="1057"/>
        <v>2230.7695157069593</v>
      </c>
      <c r="AA3621" s="59">
        <f t="shared" si="1045"/>
        <v>43632</v>
      </c>
      <c r="AB3621" s="36">
        <f t="shared" ref="AB3621:AK3636" si="1093">AVERAGE(AB3614:AB3620)</f>
        <v>134.59170364285706</v>
      </c>
      <c r="AC3621" s="28">
        <f t="shared" si="1093"/>
        <v>319.0726849285715</v>
      </c>
      <c r="AD3621" s="28">
        <f t="shared" si="1093"/>
        <v>433.96870060714309</v>
      </c>
      <c r="AE3621" s="28">
        <f t="shared" si="1093"/>
        <v>572.87413932142852</v>
      </c>
      <c r="AF3621" s="28">
        <f t="shared" si="1093"/>
        <v>213.72022203571419</v>
      </c>
      <c r="AG3621" s="28">
        <f t="shared" si="1093"/>
        <v>0</v>
      </c>
      <c r="AH3621" s="28">
        <f t="shared" si="1093"/>
        <v>141.33172853571432</v>
      </c>
      <c r="AI3621" s="28">
        <f t="shared" si="1093"/>
        <v>0</v>
      </c>
      <c r="AJ3621" s="28">
        <f t="shared" si="1093"/>
        <v>1.2235988250000001</v>
      </c>
      <c r="AK3621" s="28">
        <f t="shared" si="1093"/>
        <v>0</v>
      </c>
      <c r="AL3621" s="28">
        <f t="shared" si="1050"/>
        <v>52.630078499999975</v>
      </c>
      <c r="AM3621" s="28">
        <f t="shared" si="1050"/>
        <v>192.98530203571408</v>
      </c>
      <c r="AQ3621" s="24">
        <f t="shared" si="1060"/>
        <v>2062.3981584321427</v>
      </c>
      <c r="AS3621" s="47">
        <f t="shared" si="1023"/>
        <v>305.55</v>
      </c>
      <c r="AU3621" s="20">
        <f t="shared" si="1058"/>
        <v>2367.9481584321429</v>
      </c>
      <c r="AW3621" s="20"/>
    </row>
    <row r="3622" spans="1:49" x14ac:dyDescent="0.25">
      <c r="A3622" t="str">
        <f>VLOOKUP($B3622,'Cushing Balance'!$C$2:$E$500,3,TRUE)</f>
        <v>12019</v>
      </c>
      <c r="B3622" s="2">
        <v>43633</v>
      </c>
      <c r="C3622" s="32"/>
      <c r="D3622" s="36">
        <f t="shared" si="1088"/>
        <v>391.22794511111118</v>
      </c>
      <c r="E3622" s="28">
        <f t="shared" si="1089"/>
        <v>145.03560794444454</v>
      </c>
      <c r="F3622" s="28">
        <f t="shared" si="1090"/>
        <v>445.32513961111096</v>
      </c>
      <c r="G3622" s="28"/>
      <c r="H3622" s="28">
        <f t="shared" ref="H3622:R3622" si="1094">AVERAGE(H3616:H3621)</f>
        <v>101.42290933333334</v>
      </c>
      <c r="I3622" s="28">
        <f t="shared" si="1094"/>
        <v>24.825274190476179</v>
      </c>
      <c r="J3622" s="28">
        <f t="shared" si="1094"/>
        <v>322.53056909523798</v>
      </c>
      <c r="K3622" s="28">
        <f t="shared" si="1094"/>
        <v>129.53754890476191</v>
      </c>
      <c r="L3622" s="28">
        <f t="shared" si="1094"/>
        <v>30.122654857142845</v>
      </c>
      <c r="M3622" s="28">
        <f t="shared" si="1044"/>
        <v>239.83181480219767</v>
      </c>
      <c r="N3622" s="28">
        <f t="shared" si="1094"/>
        <v>85.052794000000048</v>
      </c>
      <c r="O3622" s="28">
        <f t="shared" si="1094"/>
        <v>31.141945047619036</v>
      </c>
      <c r="P3622" s="28">
        <f t="shared" si="1094"/>
        <v>181.08394114285716</v>
      </c>
      <c r="Q3622" s="28">
        <f t="shared" si="1081"/>
        <v>9.2223439999999997</v>
      </c>
      <c r="R3622" s="28">
        <f t="shared" si="1094"/>
        <v>16.509027666666668</v>
      </c>
      <c r="S3622" s="28"/>
      <c r="T3622" s="243">
        <f t="shared" si="1036"/>
        <v>-24.119540416666666</v>
      </c>
      <c r="V3622" s="24">
        <f t="shared" si="1056"/>
        <v>2152.8695157069592</v>
      </c>
      <c r="X3622" s="5">
        <f t="shared" si="1063"/>
        <v>77.899999999999991</v>
      </c>
      <c r="Z3622" s="20">
        <f t="shared" si="1057"/>
        <v>2230.7695157069593</v>
      </c>
      <c r="AA3622" s="59">
        <f t="shared" si="1045"/>
        <v>43633</v>
      </c>
      <c r="AB3622" s="36">
        <f t="shared" si="1093"/>
        <v>134.59170364285706</v>
      </c>
      <c r="AC3622" s="28">
        <f t="shared" si="1093"/>
        <v>319.0726849285715</v>
      </c>
      <c r="AD3622" s="28">
        <f t="shared" si="1093"/>
        <v>433.96870060714309</v>
      </c>
      <c r="AE3622" s="28">
        <f t="shared" si="1093"/>
        <v>572.87413932142852</v>
      </c>
      <c r="AF3622" s="28">
        <f t="shared" si="1093"/>
        <v>213.72022203571419</v>
      </c>
      <c r="AG3622" s="28">
        <f t="shared" si="1093"/>
        <v>0</v>
      </c>
      <c r="AH3622" s="28">
        <f t="shared" si="1093"/>
        <v>141.33172853571432</v>
      </c>
      <c r="AI3622" s="28">
        <f t="shared" si="1093"/>
        <v>0</v>
      </c>
      <c r="AJ3622" s="28">
        <f t="shared" si="1093"/>
        <v>1.2235988250000001</v>
      </c>
      <c r="AK3622" s="28">
        <f t="shared" si="1093"/>
        <v>0</v>
      </c>
      <c r="AL3622" s="28">
        <f t="shared" si="1050"/>
        <v>52.630078499999975</v>
      </c>
      <c r="AM3622" s="28">
        <f t="shared" si="1050"/>
        <v>192.98530203571408</v>
      </c>
      <c r="AQ3622" s="24">
        <f t="shared" si="1060"/>
        <v>2062.3981584321427</v>
      </c>
      <c r="AS3622" s="47">
        <f t="shared" si="1023"/>
        <v>305.55</v>
      </c>
      <c r="AU3622" s="20">
        <f t="shared" si="1058"/>
        <v>2367.9481584321429</v>
      </c>
      <c r="AW3622" s="20"/>
    </row>
    <row r="3623" spans="1:49" x14ac:dyDescent="0.25">
      <c r="A3623" t="str">
        <f>VLOOKUP($B3623,'Cushing Balance'!$C$2:$E$500,3,TRUE)</f>
        <v>12019</v>
      </c>
      <c r="B3623" s="2">
        <v>43634</v>
      </c>
      <c r="C3623" s="32"/>
      <c r="D3623" s="36">
        <f t="shared" si="1088"/>
        <v>391.22794511111118</v>
      </c>
      <c r="E3623" s="28">
        <f t="shared" si="1089"/>
        <v>145.03560794444454</v>
      </c>
      <c r="F3623" s="28">
        <f t="shared" si="1090"/>
        <v>445.32513961111096</v>
      </c>
      <c r="G3623" s="28"/>
      <c r="H3623" s="28">
        <f t="shared" ref="H3623:R3623" si="1095">AVERAGE(H3617:H3622)</f>
        <v>101.42290933333334</v>
      </c>
      <c r="I3623" s="28">
        <f t="shared" si="1095"/>
        <v>24.825274190476179</v>
      </c>
      <c r="J3623" s="28">
        <f t="shared" si="1095"/>
        <v>322.53056909523798</v>
      </c>
      <c r="K3623" s="28">
        <f t="shared" si="1095"/>
        <v>129.53754890476191</v>
      </c>
      <c r="L3623" s="28">
        <f t="shared" si="1095"/>
        <v>30.122654857142845</v>
      </c>
      <c r="M3623" s="28">
        <f t="shared" si="1044"/>
        <v>239.83181480219767</v>
      </c>
      <c r="N3623" s="28">
        <f t="shared" si="1095"/>
        <v>85.052794000000048</v>
      </c>
      <c r="O3623" s="28">
        <f t="shared" si="1095"/>
        <v>31.141945047619036</v>
      </c>
      <c r="P3623" s="28">
        <f t="shared" si="1095"/>
        <v>181.08394114285716</v>
      </c>
      <c r="Q3623" s="28">
        <f t="shared" si="1081"/>
        <v>9.2223439999999997</v>
      </c>
      <c r="R3623" s="28">
        <f t="shared" si="1095"/>
        <v>16.509027666666668</v>
      </c>
      <c r="S3623" s="28"/>
      <c r="T3623" s="243">
        <f t="shared" si="1036"/>
        <v>-24.119540416666666</v>
      </c>
      <c r="V3623" s="24">
        <f t="shared" si="1056"/>
        <v>2152.8695157069592</v>
      </c>
      <c r="X3623" s="5">
        <f t="shared" si="1063"/>
        <v>77.899999999999991</v>
      </c>
      <c r="Z3623" s="20">
        <f t="shared" si="1057"/>
        <v>2230.7695157069593</v>
      </c>
      <c r="AA3623" s="59">
        <f t="shared" si="1045"/>
        <v>43634</v>
      </c>
      <c r="AB3623" s="36">
        <f t="shared" si="1093"/>
        <v>134.59170364285706</v>
      </c>
      <c r="AC3623" s="28">
        <f t="shared" si="1093"/>
        <v>319.0726849285715</v>
      </c>
      <c r="AD3623" s="28">
        <f t="shared" si="1093"/>
        <v>433.96870060714309</v>
      </c>
      <c r="AE3623" s="28">
        <f t="shared" si="1093"/>
        <v>572.87413932142852</v>
      </c>
      <c r="AF3623" s="28">
        <f t="shared" si="1093"/>
        <v>213.72022203571419</v>
      </c>
      <c r="AG3623" s="28">
        <f t="shared" si="1093"/>
        <v>0</v>
      </c>
      <c r="AH3623" s="28">
        <f t="shared" si="1093"/>
        <v>141.33172853571432</v>
      </c>
      <c r="AI3623" s="28">
        <f t="shared" si="1093"/>
        <v>0</v>
      </c>
      <c r="AJ3623" s="28">
        <f t="shared" si="1093"/>
        <v>1.2235988250000001</v>
      </c>
      <c r="AK3623" s="28">
        <f t="shared" si="1093"/>
        <v>0</v>
      </c>
      <c r="AL3623" s="28">
        <f t="shared" si="1050"/>
        <v>52.630078499999975</v>
      </c>
      <c r="AM3623" s="28">
        <f t="shared" si="1050"/>
        <v>192.98530203571408</v>
      </c>
      <c r="AQ3623" s="24">
        <f t="shared" si="1060"/>
        <v>2062.3981584321427</v>
      </c>
      <c r="AS3623" s="47">
        <f t="shared" si="1023"/>
        <v>305.55</v>
      </c>
      <c r="AU3623" s="20">
        <f t="shared" si="1058"/>
        <v>2367.9481584321429</v>
      </c>
      <c r="AW3623" s="20"/>
    </row>
    <row r="3624" spans="1:49" x14ac:dyDescent="0.25">
      <c r="A3624" t="str">
        <f>VLOOKUP($B3624,'Cushing Balance'!$C$2:$E$500,3,TRUE)</f>
        <v>12019</v>
      </c>
      <c r="B3624" s="2">
        <v>43635</v>
      </c>
      <c r="C3624" s="32"/>
      <c r="D3624" s="36">
        <f t="shared" si="1088"/>
        <v>391.22794511111118</v>
      </c>
      <c r="E3624" s="28">
        <f t="shared" si="1089"/>
        <v>145.03560794444454</v>
      </c>
      <c r="F3624" s="28">
        <f t="shared" si="1090"/>
        <v>445.32513961111096</v>
      </c>
      <c r="G3624" s="28"/>
      <c r="H3624" s="28">
        <f t="shared" ref="H3624:R3624" si="1096">AVERAGE(H3618:H3623)</f>
        <v>101.42290933333334</v>
      </c>
      <c r="I3624" s="28">
        <f t="shared" si="1096"/>
        <v>24.825274190476179</v>
      </c>
      <c r="J3624" s="28">
        <f t="shared" si="1096"/>
        <v>322.53056909523798</v>
      </c>
      <c r="K3624" s="28">
        <f t="shared" si="1096"/>
        <v>129.53754890476191</v>
      </c>
      <c r="L3624" s="28">
        <f t="shared" si="1096"/>
        <v>30.122654857142845</v>
      </c>
      <c r="M3624" s="28">
        <f t="shared" si="1044"/>
        <v>239.83181480219767</v>
      </c>
      <c r="N3624" s="28">
        <f t="shared" si="1096"/>
        <v>85.052794000000048</v>
      </c>
      <c r="O3624" s="28">
        <f t="shared" si="1096"/>
        <v>31.141945047619036</v>
      </c>
      <c r="P3624" s="28">
        <f t="shared" si="1096"/>
        <v>181.08394114285716</v>
      </c>
      <c r="Q3624" s="28">
        <f t="shared" si="1081"/>
        <v>9.2223439999999997</v>
      </c>
      <c r="R3624" s="28">
        <f t="shared" si="1096"/>
        <v>16.509027666666668</v>
      </c>
      <c r="S3624" s="28"/>
      <c r="T3624" s="243">
        <f t="shared" si="1036"/>
        <v>-24.119540416666666</v>
      </c>
      <c r="V3624" s="24">
        <f t="shared" si="1056"/>
        <v>2152.8695157069592</v>
      </c>
      <c r="X3624" s="5">
        <f t="shared" si="1063"/>
        <v>77.899999999999991</v>
      </c>
      <c r="Z3624" s="20">
        <f t="shared" si="1057"/>
        <v>2230.7695157069593</v>
      </c>
      <c r="AA3624" s="59">
        <f t="shared" si="1045"/>
        <v>43635</v>
      </c>
      <c r="AB3624" s="36">
        <f t="shared" si="1093"/>
        <v>134.59170364285706</v>
      </c>
      <c r="AC3624" s="28">
        <f t="shared" si="1093"/>
        <v>319.0726849285715</v>
      </c>
      <c r="AD3624" s="28">
        <f t="shared" si="1093"/>
        <v>433.96870060714309</v>
      </c>
      <c r="AE3624" s="28">
        <f t="shared" si="1093"/>
        <v>572.87413932142852</v>
      </c>
      <c r="AF3624" s="28">
        <f t="shared" si="1093"/>
        <v>213.72022203571419</v>
      </c>
      <c r="AG3624" s="28">
        <f t="shared" si="1093"/>
        <v>0</v>
      </c>
      <c r="AH3624" s="28">
        <f t="shared" si="1093"/>
        <v>141.33172853571432</v>
      </c>
      <c r="AI3624" s="28">
        <f t="shared" si="1093"/>
        <v>0</v>
      </c>
      <c r="AJ3624" s="28">
        <f t="shared" si="1093"/>
        <v>1.2235988250000001</v>
      </c>
      <c r="AK3624" s="28">
        <f t="shared" si="1093"/>
        <v>0</v>
      </c>
      <c r="AL3624" s="28">
        <f t="shared" si="1050"/>
        <v>52.630078499999975</v>
      </c>
      <c r="AM3624" s="28">
        <f t="shared" si="1050"/>
        <v>192.98530203571408</v>
      </c>
      <c r="AQ3624" s="24">
        <f t="shared" si="1060"/>
        <v>2062.3981584321427</v>
      </c>
      <c r="AS3624" s="47">
        <f t="shared" si="1023"/>
        <v>305.55</v>
      </c>
      <c r="AU3624" s="20">
        <f t="shared" si="1058"/>
        <v>2367.9481584321429</v>
      </c>
      <c r="AW3624" s="20"/>
    </row>
    <row r="3625" spans="1:49" x14ac:dyDescent="0.25">
      <c r="A3625" t="str">
        <f>VLOOKUP($B3625,'Cushing Balance'!$C$2:$E$500,3,TRUE)</f>
        <v>12019</v>
      </c>
      <c r="B3625" s="2">
        <v>43636</v>
      </c>
      <c r="C3625" s="32"/>
      <c r="D3625" s="36">
        <f t="shared" si="1088"/>
        <v>391.22794511111118</v>
      </c>
      <c r="E3625" s="28">
        <f t="shared" si="1089"/>
        <v>145.03560794444454</v>
      </c>
      <c r="F3625" s="28">
        <f t="shared" si="1090"/>
        <v>445.32513961111096</v>
      </c>
      <c r="G3625" s="28"/>
      <c r="H3625" s="28">
        <f t="shared" ref="H3625:R3625" si="1097">AVERAGE(H3619:H3624)</f>
        <v>101.42290933333334</v>
      </c>
      <c r="I3625" s="28">
        <f t="shared" si="1097"/>
        <v>24.825274190476179</v>
      </c>
      <c r="J3625" s="28">
        <f t="shared" si="1097"/>
        <v>322.53056909523798</v>
      </c>
      <c r="K3625" s="28">
        <f t="shared" si="1097"/>
        <v>129.53754890476191</v>
      </c>
      <c r="L3625" s="28">
        <f t="shared" si="1097"/>
        <v>30.122654857142845</v>
      </c>
      <c r="M3625" s="28">
        <f t="shared" si="1044"/>
        <v>239.83181480219767</v>
      </c>
      <c r="N3625" s="28">
        <f t="shared" si="1097"/>
        <v>85.052794000000048</v>
      </c>
      <c r="O3625" s="28">
        <f t="shared" si="1097"/>
        <v>31.141945047619036</v>
      </c>
      <c r="P3625" s="28">
        <f t="shared" si="1097"/>
        <v>181.08394114285716</v>
      </c>
      <c r="Q3625" s="28">
        <f t="shared" si="1081"/>
        <v>9.2223439999999997</v>
      </c>
      <c r="R3625" s="28">
        <f t="shared" si="1097"/>
        <v>16.509027666666668</v>
      </c>
      <c r="S3625" s="28"/>
      <c r="T3625" s="243">
        <f t="shared" si="1036"/>
        <v>-24.119540416666666</v>
      </c>
      <c r="V3625" s="24">
        <f t="shared" si="1056"/>
        <v>2152.8695157069592</v>
      </c>
      <c r="X3625" s="5">
        <f t="shared" si="1063"/>
        <v>77.899999999999991</v>
      </c>
      <c r="Z3625" s="20">
        <f t="shared" si="1057"/>
        <v>2230.7695157069593</v>
      </c>
      <c r="AA3625" s="59">
        <f t="shared" si="1045"/>
        <v>43636</v>
      </c>
      <c r="AB3625" s="36">
        <f t="shared" si="1093"/>
        <v>134.59170364285706</v>
      </c>
      <c r="AC3625" s="28">
        <f t="shared" si="1093"/>
        <v>319.0726849285715</v>
      </c>
      <c r="AD3625" s="28">
        <f t="shared" si="1093"/>
        <v>433.96870060714309</v>
      </c>
      <c r="AE3625" s="28">
        <f t="shared" si="1093"/>
        <v>572.87413932142852</v>
      </c>
      <c r="AF3625" s="28">
        <f t="shared" si="1093"/>
        <v>213.72022203571419</v>
      </c>
      <c r="AG3625" s="28">
        <f t="shared" si="1093"/>
        <v>0</v>
      </c>
      <c r="AH3625" s="28">
        <f t="shared" si="1093"/>
        <v>141.33172853571432</v>
      </c>
      <c r="AI3625" s="28">
        <f t="shared" si="1093"/>
        <v>0</v>
      </c>
      <c r="AJ3625" s="28">
        <f t="shared" si="1093"/>
        <v>1.2235988250000001</v>
      </c>
      <c r="AK3625" s="28">
        <f t="shared" si="1093"/>
        <v>0</v>
      </c>
      <c r="AL3625" s="28">
        <f t="shared" si="1050"/>
        <v>52.630078499999975</v>
      </c>
      <c r="AM3625" s="28">
        <f t="shared" si="1050"/>
        <v>192.98530203571408</v>
      </c>
      <c r="AQ3625" s="24">
        <f t="shared" si="1060"/>
        <v>2062.3981584321427</v>
      </c>
      <c r="AS3625" s="47">
        <f t="shared" si="1023"/>
        <v>305.55</v>
      </c>
      <c r="AU3625" s="20">
        <f t="shared" si="1058"/>
        <v>2367.9481584321429</v>
      </c>
      <c r="AW3625" s="20"/>
    </row>
    <row r="3626" spans="1:49" x14ac:dyDescent="0.25">
      <c r="A3626" t="str">
        <f>VLOOKUP($B3626,'Cushing Balance'!$C$2:$E$500,3,TRUE)</f>
        <v>12019</v>
      </c>
      <c r="B3626" s="2">
        <v>43637</v>
      </c>
      <c r="C3626" s="32"/>
      <c r="D3626" s="36">
        <f t="shared" si="1088"/>
        <v>391.22794511111118</v>
      </c>
      <c r="E3626" s="28">
        <f t="shared" si="1089"/>
        <v>145.03560794444454</v>
      </c>
      <c r="F3626" s="28">
        <f t="shared" si="1090"/>
        <v>445.32513961111096</v>
      </c>
      <c r="G3626" s="28"/>
      <c r="H3626" s="28">
        <f t="shared" ref="H3626:R3626" si="1098">AVERAGE(H3620:H3625)</f>
        <v>101.42290933333334</v>
      </c>
      <c r="I3626" s="28">
        <f t="shared" si="1098"/>
        <v>24.825274190476179</v>
      </c>
      <c r="J3626" s="28">
        <f t="shared" si="1098"/>
        <v>322.53056909523798</v>
      </c>
      <c r="K3626" s="28">
        <f t="shared" si="1098"/>
        <v>129.53754890476191</v>
      </c>
      <c r="L3626" s="28">
        <f t="shared" si="1098"/>
        <v>30.122654857142845</v>
      </c>
      <c r="M3626" s="28">
        <f t="shared" si="1044"/>
        <v>239.83181480219767</v>
      </c>
      <c r="N3626" s="28">
        <f t="shared" si="1098"/>
        <v>85.052794000000048</v>
      </c>
      <c r="O3626" s="28">
        <f t="shared" si="1098"/>
        <v>31.141945047619036</v>
      </c>
      <c r="P3626" s="28">
        <f t="shared" si="1098"/>
        <v>181.08394114285716</v>
      </c>
      <c r="Q3626" s="28">
        <f t="shared" si="1081"/>
        <v>9.2223439999999997</v>
      </c>
      <c r="R3626" s="28">
        <f t="shared" si="1098"/>
        <v>16.509027666666668</v>
      </c>
      <c r="S3626" s="28"/>
      <c r="T3626" s="243">
        <f t="shared" si="1036"/>
        <v>-24.119540416666666</v>
      </c>
      <c r="V3626" s="24">
        <f t="shared" si="1056"/>
        <v>2152.8695157069592</v>
      </c>
      <c r="X3626" s="5">
        <f t="shared" si="1063"/>
        <v>77.899999999999991</v>
      </c>
      <c r="Z3626" s="20">
        <f t="shared" si="1057"/>
        <v>2230.7695157069593</v>
      </c>
      <c r="AA3626" s="59">
        <f t="shared" si="1045"/>
        <v>43637</v>
      </c>
      <c r="AB3626" s="36">
        <f t="shared" si="1093"/>
        <v>134.59170364285706</v>
      </c>
      <c r="AC3626" s="28">
        <f t="shared" si="1093"/>
        <v>319.0726849285715</v>
      </c>
      <c r="AD3626" s="28">
        <f t="shared" si="1093"/>
        <v>433.96870060714309</v>
      </c>
      <c r="AE3626" s="28">
        <f t="shared" si="1093"/>
        <v>572.87413932142852</v>
      </c>
      <c r="AF3626" s="28">
        <f t="shared" si="1093"/>
        <v>213.72022203571419</v>
      </c>
      <c r="AG3626" s="28">
        <f t="shared" si="1093"/>
        <v>0</v>
      </c>
      <c r="AH3626" s="28">
        <f t="shared" si="1093"/>
        <v>141.33172853571432</v>
      </c>
      <c r="AI3626" s="28">
        <f t="shared" si="1093"/>
        <v>0</v>
      </c>
      <c r="AJ3626" s="28">
        <f t="shared" si="1093"/>
        <v>1.2235988250000001</v>
      </c>
      <c r="AK3626" s="28">
        <f t="shared" si="1093"/>
        <v>0</v>
      </c>
      <c r="AL3626" s="28">
        <f t="shared" si="1050"/>
        <v>52.630078499999975</v>
      </c>
      <c r="AM3626" s="28">
        <f t="shared" si="1050"/>
        <v>192.98530203571408</v>
      </c>
      <c r="AQ3626" s="24">
        <f t="shared" si="1060"/>
        <v>2062.3981584321427</v>
      </c>
      <c r="AS3626" s="47">
        <f t="shared" si="1023"/>
        <v>305.55</v>
      </c>
      <c r="AU3626" s="20">
        <f t="shared" si="1058"/>
        <v>2367.9481584321429</v>
      </c>
      <c r="AW3626" s="20"/>
    </row>
    <row r="3627" spans="1:49" x14ac:dyDescent="0.25">
      <c r="A3627" t="str">
        <f>VLOOKUP($B3627,'Cushing Balance'!$C$2:$E$500,3,TRUE)</f>
        <v>12019</v>
      </c>
      <c r="B3627" s="2">
        <v>43638</v>
      </c>
      <c r="C3627" s="32"/>
      <c r="D3627" s="36">
        <f t="shared" si="1088"/>
        <v>391.22794511111118</v>
      </c>
      <c r="E3627" s="28">
        <f t="shared" si="1089"/>
        <v>145.03560794444454</v>
      </c>
      <c r="F3627" s="28">
        <f t="shared" si="1090"/>
        <v>445.32513961111096</v>
      </c>
      <c r="G3627" s="28"/>
      <c r="H3627" s="28">
        <f t="shared" ref="H3627:R3627" si="1099">AVERAGE(H3621:H3626)</f>
        <v>101.42290933333334</v>
      </c>
      <c r="I3627" s="28">
        <f t="shared" si="1099"/>
        <v>24.825274190476179</v>
      </c>
      <c r="J3627" s="28">
        <f t="shared" si="1099"/>
        <v>322.53056909523798</v>
      </c>
      <c r="K3627" s="28">
        <f t="shared" si="1099"/>
        <v>129.53754890476191</v>
      </c>
      <c r="L3627" s="28">
        <f t="shared" si="1099"/>
        <v>30.122654857142845</v>
      </c>
      <c r="M3627" s="28">
        <f t="shared" si="1044"/>
        <v>239.83181480219767</v>
      </c>
      <c r="N3627" s="28">
        <f t="shared" si="1099"/>
        <v>85.052794000000048</v>
      </c>
      <c r="O3627" s="28">
        <f t="shared" si="1099"/>
        <v>31.141945047619036</v>
      </c>
      <c r="P3627" s="28">
        <f t="shared" si="1099"/>
        <v>181.08394114285716</v>
      </c>
      <c r="Q3627" s="28">
        <f t="shared" si="1081"/>
        <v>9.2223439999999997</v>
      </c>
      <c r="R3627" s="28">
        <f t="shared" si="1099"/>
        <v>16.509027666666668</v>
      </c>
      <c r="S3627" s="28"/>
      <c r="T3627" s="243">
        <f t="shared" si="1036"/>
        <v>-24.119540416666666</v>
      </c>
      <c r="V3627" s="24">
        <f t="shared" si="1056"/>
        <v>2152.8695157069592</v>
      </c>
      <c r="X3627" s="5">
        <f t="shared" si="1063"/>
        <v>77.899999999999991</v>
      </c>
      <c r="Z3627" s="20">
        <f t="shared" si="1057"/>
        <v>2230.7695157069593</v>
      </c>
      <c r="AA3627" s="59">
        <f t="shared" si="1045"/>
        <v>43638</v>
      </c>
      <c r="AB3627" s="36">
        <f t="shared" si="1093"/>
        <v>134.59170364285706</v>
      </c>
      <c r="AC3627" s="28">
        <f t="shared" si="1093"/>
        <v>319.0726849285715</v>
      </c>
      <c r="AD3627" s="28">
        <f t="shared" si="1093"/>
        <v>433.96870060714309</v>
      </c>
      <c r="AE3627" s="28">
        <f t="shared" si="1093"/>
        <v>572.87413932142852</v>
      </c>
      <c r="AF3627" s="28">
        <f t="shared" si="1093"/>
        <v>213.72022203571419</v>
      </c>
      <c r="AG3627" s="28">
        <f t="shared" si="1093"/>
        <v>0</v>
      </c>
      <c r="AH3627" s="28">
        <f t="shared" si="1093"/>
        <v>141.33172853571432</v>
      </c>
      <c r="AI3627" s="28">
        <f t="shared" si="1093"/>
        <v>0</v>
      </c>
      <c r="AJ3627" s="28">
        <f t="shared" si="1093"/>
        <v>1.2235988250000001</v>
      </c>
      <c r="AK3627" s="28">
        <f t="shared" si="1093"/>
        <v>0</v>
      </c>
      <c r="AL3627" s="28">
        <f t="shared" si="1050"/>
        <v>52.630078499999975</v>
      </c>
      <c r="AM3627" s="28">
        <f t="shared" si="1050"/>
        <v>192.98530203571408</v>
      </c>
      <c r="AQ3627" s="24">
        <f t="shared" si="1060"/>
        <v>2062.3981584321427</v>
      </c>
      <c r="AS3627" s="47">
        <f t="shared" si="1023"/>
        <v>305.55</v>
      </c>
      <c r="AU3627" s="20">
        <f t="shared" si="1058"/>
        <v>2367.9481584321429</v>
      </c>
      <c r="AW3627" s="20"/>
    </row>
    <row r="3628" spans="1:49" x14ac:dyDescent="0.25">
      <c r="A3628" t="str">
        <f>VLOOKUP($B3628,'Cushing Balance'!$C$2:$E$500,3,TRUE)</f>
        <v>12019</v>
      </c>
      <c r="B3628" s="2">
        <v>43639</v>
      </c>
      <c r="C3628" s="32"/>
      <c r="D3628" s="36">
        <f t="shared" si="1088"/>
        <v>391.22794511111118</v>
      </c>
      <c r="E3628" s="28">
        <f t="shared" si="1089"/>
        <v>145.03560794444454</v>
      </c>
      <c r="F3628" s="28">
        <f t="shared" si="1090"/>
        <v>445.32513961111096</v>
      </c>
      <c r="G3628" s="28"/>
      <c r="H3628" s="28">
        <f t="shared" ref="H3628:R3628" si="1100">AVERAGE(H3622:H3627)</f>
        <v>101.42290933333334</v>
      </c>
      <c r="I3628" s="28">
        <f t="shared" si="1100"/>
        <v>24.825274190476179</v>
      </c>
      <c r="J3628" s="28">
        <f t="shared" si="1100"/>
        <v>322.53056909523798</v>
      </c>
      <c r="K3628" s="28">
        <f t="shared" si="1100"/>
        <v>129.53754890476191</v>
      </c>
      <c r="L3628" s="28">
        <f t="shared" si="1100"/>
        <v>30.122654857142845</v>
      </c>
      <c r="M3628" s="28">
        <f t="shared" si="1044"/>
        <v>239.83181480219767</v>
      </c>
      <c r="N3628" s="28">
        <f t="shared" si="1100"/>
        <v>85.052794000000048</v>
      </c>
      <c r="O3628" s="28">
        <f t="shared" si="1100"/>
        <v>31.141945047619036</v>
      </c>
      <c r="P3628" s="28">
        <f t="shared" si="1100"/>
        <v>181.08394114285716</v>
      </c>
      <c r="Q3628" s="28">
        <f t="shared" si="1081"/>
        <v>9.2223439999999997</v>
      </c>
      <c r="R3628" s="28">
        <f t="shared" si="1100"/>
        <v>16.509027666666668</v>
      </c>
      <c r="S3628" s="28"/>
      <c r="T3628" s="243">
        <f t="shared" si="1036"/>
        <v>-24.119540416666666</v>
      </c>
      <c r="V3628" s="24">
        <f t="shared" si="1056"/>
        <v>2152.8695157069592</v>
      </c>
      <c r="X3628" s="5">
        <f t="shared" si="1063"/>
        <v>77.899999999999991</v>
      </c>
      <c r="Z3628" s="20">
        <f t="shared" si="1057"/>
        <v>2230.7695157069593</v>
      </c>
      <c r="AA3628" s="59">
        <f t="shared" si="1045"/>
        <v>43639</v>
      </c>
      <c r="AB3628" s="36">
        <f t="shared" si="1093"/>
        <v>134.59170364285706</v>
      </c>
      <c r="AC3628" s="28">
        <f t="shared" si="1093"/>
        <v>319.0726849285715</v>
      </c>
      <c r="AD3628" s="28">
        <f t="shared" si="1093"/>
        <v>433.96870060714309</v>
      </c>
      <c r="AE3628" s="28">
        <f t="shared" si="1093"/>
        <v>572.87413932142852</v>
      </c>
      <c r="AF3628" s="28">
        <f t="shared" si="1093"/>
        <v>213.72022203571419</v>
      </c>
      <c r="AG3628" s="28">
        <f t="shared" si="1093"/>
        <v>0</v>
      </c>
      <c r="AH3628" s="28">
        <f t="shared" si="1093"/>
        <v>141.33172853571432</v>
      </c>
      <c r="AI3628" s="28">
        <f t="shared" si="1093"/>
        <v>0</v>
      </c>
      <c r="AJ3628" s="28">
        <f t="shared" si="1093"/>
        <v>1.2235988250000001</v>
      </c>
      <c r="AK3628" s="28">
        <f t="shared" si="1093"/>
        <v>0</v>
      </c>
      <c r="AL3628" s="28">
        <f t="shared" si="1050"/>
        <v>52.630078499999975</v>
      </c>
      <c r="AM3628" s="28">
        <f t="shared" si="1050"/>
        <v>192.98530203571408</v>
      </c>
      <c r="AQ3628" s="24">
        <f t="shared" si="1060"/>
        <v>2062.3981584321427</v>
      </c>
      <c r="AS3628" s="47">
        <f t="shared" si="1023"/>
        <v>305.55</v>
      </c>
      <c r="AU3628" s="20">
        <f t="shared" si="1058"/>
        <v>2367.9481584321429</v>
      </c>
      <c r="AW3628" s="20"/>
    </row>
    <row r="3629" spans="1:49" x14ac:dyDescent="0.25">
      <c r="A3629" t="str">
        <f>VLOOKUP($B3629,'Cushing Balance'!$C$2:$E$500,3,TRUE)</f>
        <v>12019</v>
      </c>
      <c r="B3629" s="2">
        <v>43640</v>
      </c>
      <c r="C3629" s="32"/>
      <c r="D3629" s="36">
        <f t="shared" si="1088"/>
        <v>391.22794511111118</v>
      </c>
      <c r="E3629" s="28">
        <f t="shared" si="1089"/>
        <v>145.03560794444454</v>
      </c>
      <c r="F3629" s="28">
        <f t="shared" si="1090"/>
        <v>445.32513961111096</v>
      </c>
      <c r="G3629" s="28"/>
      <c r="H3629" s="28">
        <f t="shared" ref="H3629:R3629" si="1101">AVERAGE(H3623:H3628)</f>
        <v>101.42290933333334</v>
      </c>
      <c r="I3629" s="28">
        <f t="shared" si="1101"/>
        <v>24.825274190476179</v>
      </c>
      <c r="J3629" s="28">
        <f t="shared" si="1101"/>
        <v>322.53056909523798</v>
      </c>
      <c r="K3629" s="28">
        <f t="shared" si="1101"/>
        <v>129.53754890476191</v>
      </c>
      <c r="L3629" s="28">
        <f t="shared" si="1101"/>
        <v>30.122654857142845</v>
      </c>
      <c r="M3629" s="28">
        <f t="shared" si="1044"/>
        <v>239.83181480219767</v>
      </c>
      <c r="N3629" s="28">
        <f t="shared" si="1101"/>
        <v>85.052794000000048</v>
      </c>
      <c r="O3629" s="28">
        <f t="shared" si="1101"/>
        <v>31.141945047619036</v>
      </c>
      <c r="P3629" s="28">
        <f t="shared" si="1101"/>
        <v>181.08394114285716</v>
      </c>
      <c r="Q3629" s="28">
        <f t="shared" si="1081"/>
        <v>9.2223439999999997</v>
      </c>
      <c r="R3629" s="28">
        <f t="shared" si="1101"/>
        <v>16.509027666666668</v>
      </c>
      <c r="S3629" s="28"/>
      <c r="T3629" s="243">
        <f t="shared" si="1036"/>
        <v>-24.119540416666666</v>
      </c>
      <c r="V3629" s="24">
        <f t="shared" si="1056"/>
        <v>2152.8695157069592</v>
      </c>
      <c r="X3629" s="5">
        <f t="shared" si="1063"/>
        <v>77.899999999999991</v>
      </c>
      <c r="Z3629" s="20">
        <f t="shared" si="1057"/>
        <v>2230.7695157069593</v>
      </c>
      <c r="AA3629" s="59">
        <f t="shared" si="1045"/>
        <v>43640</v>
      </c>
      <c r="AB3629" s="36">
        <f t="shared" si="1093"/>
        <v>134.59170364285706</v>
      </c>
      <c r="AC3629" s="28">
        <f t="shared" si="1093"/>
        <v>319.0726849285715</v>
      </c>
      <c r="AD3629" s="28">
        <f t="shared" si="1093"/>
        <v>433.96870060714309</v>
      </c>
      <c r="AE3629" s="28">
        <f t="shared" si="1093"/>
        <v>572.87413932142852</v>
      </c>
      <c r="AF3629" s="28">
        <f t="shared" si="1093"/>
        <v>213.72022203571419</v>
      </c>
      <c r="AG3629" s="28">
        <f t="shared" si="1093"/>
        <v>0</v>
      </c>
      <c r="AH3629" s="28">
        <f t="shared" si="1093"/>
        <v>141.33172853571432</v>
      </c>
      <c r="AI3629" s="28">
        <f t="shared" si="1093"/>
        <v>0</v>
      </c>
      <c r="AJ3629" s="28">
        <f t="shared" si="1093"/>
        <v>1.2235988250000001</v>
      </c>
      <c r="AK3629" s="28">
        <f t="shared" si="1093"/>
        <v>0</v>
      </c>
      <c r="AL3629" s="28">
        <f t="shared" si="1050"/>
        <v>52.630078499999975</v>
      </c>
      <c r="AM3629" s="28">
        <f t="shared" si="1050"/>
        <v>192.98530203571408</v>
      </c>
      <c r="AQ3629" s="24">
        <f t="shared" si="1060"/>
        <v>2062.3981584321427</v>
      </c>
      <c r="AS3629" s="47">
        <f t="shared" si="1023"/>
        <v>305.55</v>
      </c>
      <c r="AU3629" s="20">
        <f t="shared" si="1058"/>
        <v>2367.9481584321429</v>
      </c>
      <c r="AW3629" s="20"/>
    </row>
    <row r="3630" spans="1:49" x14ac:dyDescent="0.25">
      <c r="A3630" t="str">
        <f>VLOOKUP($B3630,'Cushing Balance'!$C$2:$E$500,3,TRUE)</f>
        <v>12019</v>
      </c>
      <c r="B3630" s="2">
        <v>43641</v>
      </c>
      <c r="C3630" s="32"/>
      <c r="D3630" s="36">
        <f t="shared" si="1088"/>
        <v>391.22794511111118</v>
      </c>
      <c r="E3630" s="28">
        <f t="shared" si="1089"/>
        <v>145.03560794444454</v>
      </c>
      <c r="F3630" s="28">
        <f t="shared" si="1090"/>
        <v>445.32513961111096</v>
      </c>
      <c r="G3630" s="28"/>
      <c r="H3630" s="28">
        <f t="shared" ref="H3630:R3630" si="1102">AVERAGE(H3624:H3629)</f>
        <v>101.42290933333334</v>
      </c>
      <c r="I3630" s="28">
        <f t="shared" si="1102"/>
        <v>24.825274190476179</v>
      </c>
      <c r="J3630" s="28">
        <f t="shared" si="1102"/>
        <v>322.53056909523798</v>
      </c>
      <c r="K3630" s="28">
        <f t="shared" si="1102"/>
        <v>129.53754890476191</v>
      </c>
      <c r="L3630" s="28">
        <f t="shared" si="1102"/>
        <v>30.122654857142845</v>
      </c>
      <c r="M3630" s="28">
        <f t="shared" si="1044"/>
        <v>239.83181480219767</v>
      </c>
      <c r="N3630" s="28">
        <f t="shared" si="1102"/>
        <v>85.052794000000048</v>
      </c>
      <c r="O3630" s="28">
        <f t="shared" si="1102"/>
        <v>31.141945047619036</v>
      </c>
      <c r="P3630" s="28">
        <f t="shared" si="1102"/>
        <v>181.08394114285716</v>
      </c>
      <c r="Q3630" s="28">
        <f t="shared" si="1081"/>
        <v>9.2223439999999997</v>
      </c>
      <c r="R3630" s="28">
        <f t="shared" si="1102"/>
        <v>16.509027666666668</v>
      </c>
      <c r="S3630" s="28"/>
      <c r="T3630" s="179"/>
      <c r="V3630" s="24">
        <f t="shared" si="1056"/>
        <v>2152.8695157069592</v>
      </c>
      <c r="X3630" s="5">
        <f t="shared" si="1063"/>
        <v>77.899999999999991</v>
      </c>
      <c r="Z3630" s="20">
        <f t="shared" si="1057"/>
        <v>2230.7695157069593</v>
      </c>
      <c r="AA3630" s="59">
        <f t="shared" si="1045"/>
        <v>43641</v>
      </c>
      <c r="AB3630" s="36">
        <f t="shared" si="1093"/>
        <v>134.59170364285706</v>
      </c>
      <c r="AC3630" s="28">
        <f t="shared" si="1093"/>
        <v>319.0726849285715</v>
      </c>
      <c r="AD3630" s="28">
        <f t="shared" si="1093"/>
        <v>433.96870060714309</v>
      </c>
      <c r="AE3630" s="28">
        <f t="shared" si="1093"/>
        <v>572.87413932142852</v>
      </c>
      <c r="AF3630" s="28">
        <f t="shared" si="1093"/>
        <v>213.72022203571419</v>
      </c>
      <c r="AG3630" s="28">
        <f t="shared" si="1093"/>
        <v>0</v>
      </c>
      <c r="AH3630" s="28">
        <f t="shared" si="1093"/>
        <v>141.33172853571432</v>
      </c>
      <c r="AI3630" s="28">
        <f t="shared" si="1093"/>
        <v>0</v>
      </c>
      <c r="AJ3630" s="28">
        <f t="shared" si="1093"/>
        <v>1.2235988250000001</v>
      </c>
      <c r="AK3630" s="28">
        <f t="shared" si="1093"/>
        <v>0</v>
      </c>
      <c r="AL3630" s="28">
        <f t="shared" si="1050"/>
        <v>52.630078499999975</v>
      </c>
      <c r="AM3630" s="28">
        <f t="shared" si="1050"/>
        <v>192.98530203571408</v>
      </c>
      <c r="AQ3630" s="24">
        <f t="shared" si="1060"/>
        <v>2062.3981584321427</v>
      </c>
      <c r="AS3630" s="47">
        <f t="shared" si="1023"/>
        <v>305.55</v>
      </c>
      <c r="AU3630" s="20">
        <f t="shared" si="1058"/>
        <v>2367.9481584321429</v>
      </c>
      <c r="AW3630" s="20"/>
    </row>
    <row r="3631" spans="1:49" x14ac:dyDescent="0.25">
      <c r="A3631" t="str">
        <f>VLOOKUP($B3631,'Cushing Balance'!$C$2:$E$500,3,TRUE)</f>
        <v>12019</v>
      </c>
      <c r="B3631" s="2">
        <v>43642</v>
      </c>
      <c r="C3631" s="32"/>
      <c r="D3631" s="36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V3631" s="24">
        <f t="shared" si="1056"/>
        <v>0</v>
      </c>
      <c r="X3631" s="5">
        <f t="shared" si="1063"/>
        <v>77.899999999999991</v>
      </c>
      <c r="Z3631" s="20">
        <f t="shared" si="1057"/>
        <v>77.899999999999991</v>
      </c>
      <c r="AA3631" s="59">
        <f t="shared" si="1045"/>
        <v>43642</v>
      </c>
      <c r="AB3631" s="36">
        <f t="shared" si="1093"/>
        <v>134.59170364285706</v>
      </c>
      <c r="AC3631" s="28">
        <f t="shared" si="1093"/>
        <v>319.0726849285715</v>
      </c>
      <c r="AD3631" s="28">
        <f t="shared" si="1093"/>
        <v>433.96870060714309</v>
      </c>
      <c r="AE3631" s="28">
        <f t="shared" si="1093"/>
        <v>572.87413932142852</v>
      </c>
      <c r="AF3631" s="28">
        <f t="shared" si="1093"/>
        <v>213.72022203571419</v>
      </c>
      <c r="AG3631" s="28">
        <f t="shared" si="1093"/>
        <v>0</v>
      </c>
      <c r="AH3631" s="28">
        <f t="shared" si="1093"/>
        <v>141.33172853571432</v>
      </c>
      <c r="AI3631" s="28">
        <f t="shared" si="1093"/>
        <v>0</v>
      </c>
      <c r="AJ3631" s="28">
        <f t="shared" si="1093"/>
        <v>1.2235988250000001</v>
      </c>
      <c r="AK3631" s="28">
        <f t="shared" si="1093"/>
        <v>0</v>
      </c>
      <c r="AL3631" s="28">
        <f t="shared" si="1050"/>
        <v>52.630078499999975</v>
      </c>
      <c r="AM3631" s="28">
        <f t="shared" si="1050"/>
        <v>192.98530203571408</v>
      </c>
      <c r="AQ3631" s="24">
        <f t="shared" si="1060"/>
        <v>2062.3981584321427</v>
      </c>
      <c r="AS3631" s="47">
        <f t="shared" si="1023"/>
        <v>305.55</v>
      </c>
      <c r="AU3631" s="20">
        <f t="shared" si="1058"/>
        <v>2367.9481584321429</v>
      </c>
      <c r="AW3631" s="20"/>
    </row>
    <row r="3632" spans="1:49" x14ac:dyDescent="0.25">
      <c r="A3632" t="str">
        <f>VLOOKUP($B3632,'Cushing Balance'!$C$2:$E$500,3,TRUE)</f>
        <v>12019</v>
      </c>
      <c r="B3632" s="2">
        <v>43643</v>
      </c>
      <c r="C3632" s="32"/>
      <c r="D3632" s="36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V3632" s="24">
        <f t="shared" si="1056"/>
        <v>0</v>
      </c>
      <c r="X3632" s="5">
        <f t="shared" si="1063"/>
        <v>77.899999999999991</v>
      </c>
      <c r="Z3632" s="20">
        <f t="shared" si="1057"/>
        <v>77.899999999999991</v>
      </c>
      <c r="AA3632" s="59">
        <f t="shared" si="1045"/>
        <v>43643</v>
      </c>
      <c r="AB3632" s="36">
        <f t="shared" si="1093"/>
        <v>134.59170364285706</v>
      </c>
      <c r="AC3632" s="28">
        <f t="shared" si="1093"/>
        <v>319.0726849285715</v>
      </c>
      <c r="AD3632" s="28">
        <f t="shared" si="1093"/>
        <v>433.96870060714309</v>
      </c>
      <c r="AE3632" s="28">
        <f t="shared" si="1093"/>
        <v>572.87413932142852</v>
      </c>
      <c r="AF3632" s="28">
        <f t="shared" si="1093"/>
        <v>213.72022203571419</v>
      </c>
      <c r="AG3632" s="28">
        <f t="shared" si="1093"/>
        <v>0</v>
      </c>
      <c r="AH3632" s="28">
        <f t="shared" si="1093"/>
        <v>141.33172853571432</v>
      </c>
      <c r="AI3632" s="28">
        <f t="shared" si="1093"/>
        <v>0</v>
      </c>
      <c r="AJ3632" s="28">
        <f t="shared" si="1093"/>
        <v>1.2235988250000001</v>
      </c>
      <c r="AK3632" s="28">
        <f t="shared" si="1093"/>
        <v>0</v>
      </c>
      <c r="AL3632" s="28">
        <f t="shared" si="1050"/>
        <v>52.630078499999975</v>
      </c>
      <c r="AM3632" s="28">
        <f t="shared" si="1050"/>
        <v>192.98530203571408</v>
      </c>
      <c r="AQ3632" s="24">
        <f t="shared" si="1060"/>
        <v>2062.3981584321427</v>
      </c>
      <c r="AS3632" s="47">
        <f t="shared" ref="AS3632:AS3695" si="1103">315*0.97</f>
        <v>305.55</v>
      </c>
      <c r="AU3632" s="20">
        <f t="shared" si="1058"/>
        <v>2367.9481584321429</v>
      </c>
      <c r="AW3632" s="20"/>
    </row>
    <row r="3633" spans="1:49" x14ac:dyDescent="0.25">
      <c r="A3633" t="str">
        <f>VLOOKUP($B3633,'Cushing Balance'!$C$2:$E$500,3,TRUE)</f>
        <v>12019</v>
      </c>
      <c r="B3633" s="2">
        <v>43644</v>
      </c>
      <c r="C3633" s="32"/>
      <c r="D3633" s="36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V3633" s="24">
        <f t="shared" si="1056"/>
        <v>0</v>
      </c>
      <c r="X3633" s="5">
        <f t="shared" si="1063"/>
        <v>77.899999999999991</v>
      </c>
      <c r="Z3633" s="20">
        <f t="shared" si="1057"/>
        <v>77.899999999999991</v>
      </c>
      <c r="AA3633" s="59">
        <f t="shared" si="1045"/>
        <v>43644</v>
      </c>
      <c r="AB3633" s="36">
        <f t="shared" si="1093"/>
        <v>134.59170364285706</v>
      </c>
      <c r="AC3633" s="28">
        <f t="shared" si="1093"/>
        <v>319.0726849285715</v>
      </c>
      <c r="AD3633" s="28">
        <f t="shared" si="1093"/>
        <v>433.96870060714309</v>
      </c>
      <c r="AE3633" s="28">
        <f t="shared" si="1093"/>
        <v>572.87413932142852</v>
      </c>
      <c r="AF3633" s="28">
        <f t="shared" si="1093"/>
        <v>213.72022203571419</v>
      </c>
      <c r="AG3633" s="28">
        <f t="shared" si="1093"/>
        <v>0</v>
      </c>
      <c r="AH3633" s="28">
        <f t="shared" si="1093"/>
        <v>141.33172853571432</v>
      </c>
      <c r="AI3633" s="28">
        <f t="shared" si="1093"/>
        <v>0</v>
      </c>
      <c r="AJ3633" s="28">
        <f t="shared" si="1093"/>
        <v>1.2235988250000001</v>
      </c>
      <c r="AK3633" s="28">
        <f t="shared" si="1093"/>
        <v>0</v>
      </c>
      <c r="AL3633" s="28">
        <f t="shared" si="1050"/>
        <v>52.630078499999975</v>
      </c>
      <c r="AM3633" s="28">
        <f t="shared" si="1050"/>
        <v>192.98530203571408</v>
      </c>
      <c r="AQ3633" s="24">
        <f t="shared" si="1060"/>
        <v>2062.3981584321427</v>
      </c>
      <c r="AS3633" s="47">
        <f t="shared" si="1103"/>
        <v>305.55</v>
      </c>
      <c r="AU3633" s="20">
        <f t="shared" si="1058"/>
        <v>2367.9481584321429</v>
      </c>
      <c r="AW3633" s="20"/>
    </row>
    <row r="3634" spans="1:49" x14ac:dyDescent="0.25">
      <c r="A3634" t="str">
        <f>VLOOKUP($B3634,'Cushing Balance'!$C$2:$E$500,3,TRUE)</f>
        <v>12019</v>
      </c>
      <c r="B3634" s="2">
        <v>43645</v>
      </c>
      <c r="C3634" s="32"/>
      <c r="D3634" s="36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V3634" s="24">
        <f t="shared" si="1056"/>
        <v>0</v>
      </c>
      <c r="X3634" s="5">
        <f t="shared" si="1063"/>
        <v>77.899999999999991</v>
      </c>
      <c r="Z3634" s="20">
        <f t="shared" si="1057"/>
        <v>77.899999999999991</v>
      </c>
      <c r="AA3634" s="59">
        <f t="shared" si="1045"/>
        <v>43645</v>
      </c>
      <c r="AB3634" s="36">
        <f t="shared" si="1093"/>
        <v>134.59170364285706</v>
      </c>
      <c r="AC3634" s="28">
        <f t="shared" si="1093"/>
        <v>319.0726849285715</v>
      </c>
      <c r="AD3634" s="28">
        <f t="shared" si="1093"/>
        <v>433.96870060714309</v>
      </c>
      <c r="AE3634" s="28">
        <f t="shared" si="1093"/>
        <v>572.87413932142852</v>
      </c>
      <c r="AF3634" s="28">
        <f t="shared" si="1093"/>
        <v>213.72022203571419</v>
      </c>
      <c r="AG3634" s="28">
        <f t="shared" si="1093"/>
        <v>0</v>
      </c>
      <c r="AH3634" s="28">
        <f t="shared" si="1093"/>
        <v>141.33172853571432</v>
      </c>
      <c r="AI3634" s="28">
        <f t="shared" si="1093"/>
        <v>0</v>
      </c>
      <c r="AJ3634" s="28">
        <f t="shared" si="1093"/>
        <v>1.2235988250000001</v>
      </c>
      <c r="AK3634" s="28">
        <f t="shared" si="1093"/>
        <v>0</v>
      </c>
      <c r="AL3634" s="28">
        <f t="shared" si="1050"/>
        <v>52.630078499999975</v>
      </c>
      <c r="AM3634" s="28">
        <f t="shared" si="1050"/>
        <v>192.98530203571408</v>
      </c>
      <c r="AQ3634" s="24">
        <f t="shared" si="1060"/>
        <v>2062.3981584321427</v>
      </c>
      <c r="AS3634" s="47">
        <f t="shared" si="1103"/>
        <v>305.55</v>
      </c>
      <c r="AU3634" s="20">
        <f t="shared" si="1058"/>
        <v>2367.9481584321429</v>
      </c>
      <c r="AW3634" s="20"/>
    </row>
    <row r="3635" spans="1:49" x14ac:dyDescent="0.25">
      <c r="A3635" t="str">
        <f>VLOOKUP($B3635,'Cushing Balance'!$C$2:$E$500,3,TRUE)</f>
        <v>12019</v>
      </c>
      <c r="B3635" s="2">
        <v>43646</v>
      </c>
      <c r="C3635" s="32"/>
      <c r="D3635" s="36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V3635" s="24">
        <f t="shared" si="1056"/>
        <v>0</v>
      </c>
      <c r="X3635" s="5">
        <f t="shared" si="1063"/>
        <v>77.899999999999991</v>
      </c>
      <c r="Z3635" s="20">
        <f t="shared" si="1057"/>
        <v>77.899999999999991</v>
      </c>
      <c r="AA3635" s="59">
        <f t="shared" si="1045"/>
        <v>43646</v>
      </c>
      <c r="AB3635" s="36">
        <f t="shared" si="1093"/>
        <v>134.59170364285706</v>
      </c>
      <c r="AC3635" s="28">
        <f t="shared" si="1093"/>
        <v>319.0726849285715</v>
      </c>
      <c r="AD3635" s="28">
        <f t="shared" si="1093"/>
        <v>433.96870060714309</v>
      </c>
      <c r="AE3635" s="28">
        <f t="shared" si="1093"/>
        <v>572.87413932142852</v>
      </c>
      <c r="AF3635" s="28">
        <f t="shared" si="1093"/>
        <v>213.72022203571419</v>
      </c>
      <c r="AG3635" s="28">
        <f t="shared" si="1093"/>
        <v>0</v>
      </c>
      <c r="AH3635" s="28">
        <f t="shared" si="1093"/>
        <v>141.33172853571432</v>
      </c>
      <c r="AI3635" s="28">
        <f t="shared" si="1093"/>
        <v>0</v>
      </c>
      <c r="AJ3635" s="28">
        <f t="shared" si="1093"/>
        <v>1.2235988250000001</v>
      </c>
      <c r="AK3635" s="28">
        <f t="shared" si="1093"/>
        <v>0</v>
      </c>
      <c r="AL3635" s="28">
        <f t="shared" si="1050"/>
        <v>52.630078499999975</v>
      </c>
      <c r="AM3635" s="28">
        <f t="shared" si="1050"/>
        <v>192.98530203571408</v>
      </c>
      <c r="AQ3635" s="24">
        <f t="shared" si="1060"/>
        <v>2062.3981584321427</v>
      </c>
      <c r="AS3635" s="47">
        <f t="shared" si="1103"/>
        <v>305.55</v>
      </c>
      <c r="AU3635" s="20">
        <f t="shared" si="1058"/>
        <v>2367.9481584321429</v>
      </c>
      <c r="AW3635" s="20"/>
    </row>
    <row r="3636" spans="1:49" x14ac:dyDescent="0.25">
      <c r="A3636" t="str">
        <f>VLOOKUP($B3636,'Cushing Balance'!$C$2:$E$500,3,TRUE)</f>
        <v>12019</v>
      </c>
      <c r="B3636" s="2">
        <v>43647</v>
      </c>
      <c r="C3636" s="32"/>
      <c r="D3636" s="36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V3636" s="24">
        <f t="shared" si="1056"/>
        <v>0</v>
      </c>
      <c r="X3636" s="5">
        <f t="shared" si="1063"/>
        <v>77.899999999999991</v>
      </c>
      <c r="Z3636" s="20">
        <f t="shared" si="1057"/>
        <v>77.899999999999991</v>
      </c>
      <c r="AA3636" s="59">
        <f t="shared" si="1045"/>
        <v>43647</v>
      </c>
      <c r="AB3636" s="36">
        <f t="shared" si="1093"/>
        <v>134.59170364285706</v>
      </c>
      <c r="AC3636" s="28">
        <f t="shared" si="1093"/>
        <v>319.0726849285715</v>
      </c>
      <c r="AD3636" s="28">
        <f t="shared" si="1093"/>
        <v>433.96870060714309</v>
      </c>
      <c r="AE3636" s="28">
        <f t="shared" si="1093"/>
        <v>572.87413932142852</v>
      </c>
      <c r="AF3636" s="28">
        <f t="shared" si="1093"/>
        <v>213.72022203571419</v>
      </c>
      <c r="AG3636" s="28">
        <f t="shared" si="1093"/>
        <v>0</v>
      </c>
      <c r="AH3636" s="28">
        <f t="shared" si="1093"/>
        <v>141.33172853571432</v>
      </c>
      <c r="AI3636" s="28">
        <f t="shared" si="1093"/>
        <v>0</v>
      </c>
      <c r="AJ3636" s="28">
        <f t="shared" si="1093"/>
        <v>1.2235988250000001</v>
      </c>
      <c r="AK3636" s="28">
        <f t="shared" si="1093"/>
        <v>0</v>
      </c>
      <c r="AL3636" s="28">
        <f t="shared" si="1050"/>
        <v>52.630078499999975</v>
      </c>
      <c r="AM3636" s="28">
        <f t="shared" si="1050"/>
        <v>192.98530203571408</v>
      </c>
      <c r="AQ3636" s="24">
        <f t="shared" si="1060"/>
        <v>2062.3981584321427</v>
      </c>
      <c r="AS3636" s="47">
        <f t="shared" si="1103"/>
        <v>305.55</v>
      </c>
      <c r="AU3636" s="20">
        <f t="shared" si="1058"/>
        <v>2367.9481584321429</v>
      </c>
      <c r="AW3636" s="20"/>
    </row>
    <row r="3637" spans="1:49" x14ac:dyDescent="0.25">
      <c r="A3637" t="str">
        <f>VLOOKUP($B3637,'Cushing Balance'!$C$2:$E$500,3,TRUE)</f>
        <v>12019</v>
      </c>
      <c r="B3637" s="2">
        <v>43648</v>
      </c>
      <c r="C3637" s="32"/>
      <c r="D3637" s="36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V3637" s="24">
        <f t="shared" si="1056"/>
        <v>0</v>
      </c>
      <c r="X3637" s="5">
        <f t="shared" si="1063"/>
        <v>77.899999999999991</v>
      </c>
      <c r="Z3637" s="20">
        <f t="shared" si="1057"/>
        <v>77.899999999999991</v>
      </c>
      <c r="AA3637" s="59">
        <f t="shared" si="1045"/>
        <v>43648</v>
      </c>
      <c r="AB3637" s="36">
        <f t="shared" ref="AB3637:AK3652" si="1104">AVERAGE(AB3630:AB3636)</f>
        <v>134.59170364285706</v>
      </c>
      <c r="AC3637" s="28">
        <f t="shared" si="1104"/>
        <v>319.0726849285715</v>
      </c>
      <c r="AD3637" s="28">
        <f t="shared" si="1104"/>
        <v>433.96870060714309</v>
      </c>
      <c r="AE3637" s="28">
        <f t="shared" si="1104"/>
        <v>572.87413932142852</v>
      </c>
      <c r="AF3637" s="28">
        <f t="shared" si="1104"/>
        <v>213.72022203571419</v>
      </c>
      <c r="AG3637" s="28">
        <f t="shared" si="1104"/>
        <v>0</v>
      </c>
      <c r="AH3637" s="28">
        <f t="shared" si="1104"/>
        <v>141.33172853571432</v>
      </c>
      <c r="AI3637" s="28">
        <f t="shared" si="1104"/>
        <v>0</v>
      </c>
      <c r="AJ3637" s="28">
        <f t="shared" si="1104"/>
        <v>1.2235988250000001</v>
      </c>
      <c r="AK3637" s="28">
        <f t="shared" si="1104"/>
        <v>0</v>
      </c>
      <c r="AL3637" s="28">
        <f t="shared" si="1050"/>
        <v>52.630078499999975</v>
      </c>
      <c r="AM3637" s="28">
        <f t="shared" si="1050"/>
        <v>192.98530203571408</v>
      </c>
      <c r="AQ3637" s="24">
        <f t="shared" si="1060"/>
        <v>2062.3981584321427</v>
      </c>
      <c r="AS3637" s="47">
        <f t="shared" si="1103"/>
        <v>305.55</v>
      </c>
      <c r="AU3637" s="20">
        <f t="shared" si="1058"/>
        <v>2367.9481584321429</v>
      </c>
      <c r="AW3637" s="20"/>
    </row>
    <row r="3638" spans="1:49" x14ac:dyDescent="0.25">
      <c r="A3638" t="str">
        <f>VLOOKUP($B3638,'Cushing Balance'!$C$2:$E$500,3,TRUE)</f>
        <v>12019</v>
      </c>
      <c r="B3638" s="2">
        <v>43649</v>
      </c>
      <c r="C3638" s="32"/>
      <c r="D3638" s="36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V3638" s="24">
        <f t="shared" si="1056"/>
        <v>0</v>
      </c>
      <c r="X3638" s="5">
        <f t="shared" si="1063"/>
        <v>77.899999999999991</v>
      </c>
      <c r="Z3638" s="20">
        <f t="shared" si="1057"/>
        <v>77.899999999999991</v>
      </c>
      <c r="AA3638" s="59">
        <f t="shared" si="1045"/>
        <v>43649</v>
      </c>
      <c r="AB3638" s="36">
        <f t="shared" si="1104"/>
        <v>134.59170364285706</v>
      </c>
      <c r="AC3638" s="28">
        <f t="shared" si="1104"/>
        <v>319.0726849285715</v>
      </c>
      <c r="AD3638" s="28">
        <f t="shared" si="1104"/>
        <v>433.96870060714309</v>
      </c>
      <c r="AE3638" s="28">
        <f t="shared" si="1104"/>
        <v>572.87413932142852</v>
      </c>
      <c r="AF3638" s="28">
        <f t="shared" si="1104"/>
        <v>213.72022203571419</v>
      </c>
      <c r="AG3638" s="28">
        <f t="shared" si="1104"/>
        <v>0</v>
      </c>
      <c r="AH3638" s="28">
        <f t="shared" si="1104"/>
        <v>141.33172853571432</v>
      </c>
      <c r="AI3638" s="28">
        <f t="shared" si="1104"/>
        <v>0</v>
      </c>
      <c r="AJ3638" s="28">
        <f t="shared" si="1104"/>
        <v>1.2235988250000001</v>
      </c>
      <c r="AK3638" s="28">
        <f t="shared" si="1104"/>
        <v>0</v>
      </c>
      <c r="AL3638" s="28">
        <f t="shared" si="1050"/>
        <v>52.630078499999975</v>
      </c>
      <c r="AM3638" s="28">
        <f t="shared" si="1050"/>
        <v>192.98530203571408</v>
      </c>
      <c r="AQ3638" s="24">
        <f t="shared" si="1060"/>
        <v>2062.3981584321427</v>
      </c>
      <c r="AS3638" s="47">
        <f t="shared" si="1103"/>
        <v>305.55</v>
      </c>
      <c r="AU3638" s="20">
        <f t="shared" si="1058"/>
        <v>2367.9481584321429</v>
      </c>
      <c r="AW3638" s="20"/>
    </row>
    <row r="3639" spans="1:49" x14ac:dyDescent="0.25">
      <c r="A3639" t="str">
        <f>VLOOKUP($B3639,'Cushing Balance'!$C$2:$E$500,3,TRUE)</f>
        <v>12019</v>
      </c>
      <c r="B3639" s="2">
        <v>43650</v>
      </c>
      <c r="C3639" s="32"/>
      <c r="D3639" s="36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V3639" s="24">
        <f t="shared" si="1056"/>
        <v>0</v>
      </c>
      <c r="X3639" s="5">
        <f t="shared" si="1063"/>
        <v>77.899999999999991</v>
      </c>
      <c r="Z3639" s="20">
        <f t="shared" si="1057"/>
        <v>77.899999999999991</v>
      </c>
      <c r="AA3639" s="59">
        <f t="shared" si="1045"/>
        <v>43650</v>
      </c>
      <c r="AB3639" s="36">
        <f t="shared" si="1104"/>
        <v>134.59170364285706</v>
      </c>
      <c r="AC3639" s="28">
        <f t="shared" si="1104"/>
        <v>319.0726849285715</v>
      </c>
      <c r="AD3639" s="28">
        <f t="shared" si="1104"/>
        <v>433.96870060714309</v>
      </c>
      <c r="AE3639" s="28">
        <f t="shared" si="1104"/>
        <v>572.87413932142852</v>
      </c>
      <c r="AF3639" s="28">
        <f t="shared" si="1104"/>
        <v>213.72022203571419</v>
      </c>
      <c r="AG3639" s="28">
        <f t="shared" si="1104"/>
        <v>0</v>
      </c>
      <c r="AH3639" s="28">
        <f t="shared" si="1104"/>
        <v>141.33172853571432</v>
      </c>
      <c r="AI3639" s="28">
        <f t="shared" si="1104"/>
        <v>0</v>
      </c>
      <c r="AJ3639" s="28">
        <f t="shared" si="1104"/>
        <v>1.2235988250000001</v>
      </c>
      <c r="AK3639" s="28">
        <f t="shared" si="1104"/>
        <v>0</v>
      </c>
      <c r="AL3639" s="28">
        <f t="shared" si="1050"/>
        <v>52.630078499999975</v>
      </c>
      <c r="AM3639" s="28">
        <f t="shared" si="1050"/>
        <v>192.98530203571408</v>
      </c>
      <c r="AQ3639" s="24">
        <f t="shared" si="1060"/>
        <v>2062.3981584321427</v>
      </c>
      <c r="AS3639" s="47">
        <f t="shared" si="1103"/>
        <v>305.55</v>
      </c>
      <c r="AU3639" s="20">
        <f t="shared" si="1058"/>
        <v>2367.9481584321429</v>
      </c>
      <c r="AW3639" s="20"/>
    </row>
    <row r="3640" spans="1:49" x14ac:dyDescent="0.25">
      <c r="A3640" t="str">
        <f>VLOOKUP($B3640,'Cushing Balance'!$C$2:$E$500,3,TRUE)</f>
        <v>12019</v>
      </c>
      <c r="B3640" s="2">
        <v>43651</v>
      </c>
      <c r="C3640" s="32"/>
      <c r="D3640" s="36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V3640" s="24">
        <f t="shared" si="1056"/>
        <v>0</v>
      </c>
      <c r="X3640" s="5">
        <f t="shared" si="1063"/>
        <v>77.899999999999991</v>
      </c>
      <c r="Z3640" s="20">
        <f t="shared" si="1057"/>
        <v>77.899999999999991</v>
      </c>
      <c r="AA3640" s="59">
        <f t="shared" si="1045"/>
        <v>43651</v>
      </c>
      <c r="AB3640" s="36">
        <f t="shared" si="1104"/>
        <v>134.59170364285706</v>
      </c>
      <c r="AC3640" s="28">
        <f t="shared" si="1104"/>
        <v>319.0726849285715</v>
      </c>
      <c r="AD3640" s="28">
        <f t="shared" si="1104"/>
        <v>433.96870060714309</v>
      </c>
      <c r="AE3640" s="28">
        <f t="shared" si="1104"/>
        <v>572.87413932142852</v>
      </c>
      <c r="AF3640" s="28">
        <f t="shared" si="1104"/>
        <v>213.72022203571419</v>
      </c>
      <c r="AG3640" s="28">
        <f t="shared" si="1104"/>
        <v>0</v>
      </c>
      <c r="AH3640" s="28">
        <f t="shared" si="1104"/>
        <v>141.33172853571432</v>
      </c>
      <c r="AI3640" s="28">
        <f t="shared" si="1104"/>
        <v>0</v>
      </c>
      <c r="AJ3640" s="28">
        <f t="shared" si="1104"/>
        <v>1.2235988250000001</v>
      </c>
      <c r="AK3640" s="28">
        <f t="shared" si="1104"/>
        <v>0</v>
      </c>
      <c r="AL3640" s="28">
        <f t="shared" si="1050"/>
        <v>52.630078499999975</v>
      </c>
      <c r="AM3640" s="28">
        <f t="shared" si="1050"/>
        <v>192.98530203571408</v>
      </c>
      <c r="AQ3640" s="24">
        <f t="shared" si="1060"/>
        <v>2062.3981584321427</v>
      </c>
      <c r="AS3640" s="47">
        <f t="shared" si="1103"/>
        <v>305.55</v>
      </c>
      <c r="AU3640" s="20">
        <f t="shared" si="1058"/>
        <v>2367.9481584321429</v>
      </c>
      <c r="AW3640" s="20"/>
    </row>
    <row r="3641" spans="1:49" x14ac:dyDescent="0.25">
      <c r="A3641" t="str">
        <f>VLOOKUP($B3641,'Cushing Balance'!$C$2:$E$500,3,TRUE)</f>
        <v>12019</v>
      </c>
      <c r="B3641" s="2">
        <v>43652</v>
      </c>
      <c r="C3641" s="32"/>
      <c r="D3641" s="36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V3641" s="24">
        <f t="shared" si="1056"/>
        <v>0</v>
      </c>
      <c r="X3641" s="5">
        <f t="shared" si="1063"/>
        <v>77.899999999999991</v>
      </c>
      <c r="Z3641" s="20">
        <f t="shared" si="1057"/>
        <v>77.899999999999991</v>
      </c>
      <c r="AA3641" s="59">
        <f t="shared" si="1045"/>
        <v>43652</v>
      </c>
      <c r="AB3641" s="36">
        <f t="shared" si="1104"/>
        <v>134.59170364285706</v>
      </c>
      <c r="AC3641" s="28">
        <f t="shared" si="1104"/>
        <v>319.0726849285715</v>
      </c>
      <c r="AD3641" s="28">
        <f t="shared" si="1104"/>
        <v>433.96870060714309</v>
      </c>
      <c r="AE3641" s="28">
        <f t="shared" si="1104"/>
        <v>572.87413932142852</v>
      </c>
      <c r="AF3641" s="28">
        <f t="shared" si="1104"/>
        <v>213.72022203571419</v>
      </c>
      <c r="AG3641" s="28">
        <f t="shared" si="1104"/>
        <v>0</v>
      </c>
      <c r="AH3641" s="28">
        <f t="shared" si="1104"/>
        <v>141.33172853571432</v>
      </c>
      <c r="AI3641" s="28">
        <f t="shared" si="1104"/>
        <v>0</v>
      </c>
      <c r="AJ3641" s="28">
        <f t="shared" si="1104"/>
        <v>1.2235988250000001</v>
      </c>
      <c r="AK3641" s="28">
        <f t="shared" si="1104"/>
        <v>0</v>
      </c>
      <c r="AL3641" s="28">
        <f t="shared" si="1050"/>
        <v>52.630078499999975</v>
      </c>
      <c r="AM3641" s="28">
        <f t="shared" si="1050"/>
        <v>192.98530203571408</v>
      </c>
      <c r="AQ3641" s="24">
        <f t="shared" si="1060"/>
        <v>2062.3981584321427</v>
      </c>
      <c r="AS3641" s="47">
        <f t="shared" si="1103"/>
        <v>305.55</v>
      </c>
      <c r="AU3641" s="20">
        <f t="shared" si="1058"/>
        <v>2367.9481584321429</v>
      </c>
      <c r="AW3641" s="20"/>
    </row>
    <row r="3642" spans="1:49" x14ac:dyDescent="0.25">
      <c r="A3642" t="str">
        <f>VLOOKUP($B3642,'Cushing Balance'!$C$2:$E$500,3,TRUE)</f>
        <v>12019</v>
      </c>
      <c r="B3642" s="2">
        <v>43653</v>
      </c>
      <c r="C3642" s="32"/>
      <c r="D3642" s="36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V3642" s="24">
        <f t="shared" si="1056"/>
        <v>0</v>
      </c>
      <c r="X3642" s="5">
        <f t="shared" si="1063"/>
        <v>77.899999999999991</v>
      </c>
      <c r="Z3642" s="20">
        <f t="shared" si="1057"/>
        <v>77.899999999999991</v>
      </c>
      <c r="AA3642" s="59">
        <f t="shared" si="1045"/>
        <v>43653</v>
      </c>
      <c r="AB3642" s="36">
        <f t="shared" si="1104"/>
        <v>134.59170364285706</v>
      </c>
      <c r="AC3642" s="28">
        <f t="shared" si="1104"/>
        <v>319.0726849285715</v>
      </c>
      <c r="AD3642" s="28">
        <f t="shared" si="1104"/>
        <v>433.96870060714309</v>
      </c>
      <c r="AE3642" s="28">
        <f t="shared" si="1104"/>
        <v>572.87413932142852</v>
      </c>
      <c r="AF3642" s="28">
        <f t="shared" si="1104"/>
        <v>213.72022203571419</v>
      </c>
      <c r="AG3642" s="28">
        <f t="shared" si="1104"/>
        <v>0</v>
      </c>
      <c r="AH3642" s="28">
        <f t="shared" si="1104"/>
        <v>141.33172853571432</v>
      </c>
      <c r="AI3642" s="28">
        <f t="shared" si="1104"/>
        <v>0</v>
      </c>
      <c r="AJ3642" s="28">
        <f t="shared" si="1104"/>
        <v>1.2235988250000001</v>
      </c>
      <c r="AK3642" s="28">
        <f t="shared" si="1104"/>
        <v>0</v>
      </c>
      <c r="AL3642" s="28">
        <f t="shared" si="1050"/>
        <v>52.630078499999975</v>
      </c>
      <c r="AM3642" s="28">
        <f t="shared" si="1050"/>
        <v>192.98530203571408</v>
      </c>
      <c r="AQ3642" s="24">
        <f t="shared" si="1060"/>
        <v>2062.3981584321427</v>
      </c>
      <c r="AS3642" s="47">
        <f t="shared" si="1103"/>
        <v>305.55</v>
      </c>
      <c r="AU3642" s="20">
        <f t="shared" si="1058"/>
        <v>2367.9481584321429</v>
      </c>
      <c r="AW3642" s="20"/>
    </row>
    <row r="3643" spans="1:49" x14ac:dyDescent="0.25">
      <c r="A3643" t="str">
        <f>VLOOKUP($B3643,'Cushing Balance'!$C$2:$E$500,3,TRUE)</f>
        <v>12019</v>
      </c>
      <c r="B3643" s="2">
        <v>43654</v>
      </c>
      <c r="C3643" s="32"/>
      <c r="D3643" s="36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V3643" s="24">
        <f t="shared" si="1056"/>
        <v>0</v>
      </c>
      <c r="X3643" s="5">
        <f t="shared" si="1063"/>
        <v>77.899999999999991</v>
      </c>
      <c r="Z3643" s="20">
        <f t="shared" si="1057"/>
        <v>77.899999999999991</v>
      </c>
      <c r="AA3643" s="59">
        <f t="shared" si="1045"/>
        <v>43654</v>
      </c>
      <c r="AB3643" s="36">
        <f t="shared" si="1104"/>
        <v>134.59170364285706</v>
      </c>
      <c r="AC3643" s="28">
        <f t="shared" si="1104"/>
        <v>319.0726849285715</v>
      </c>
      <c r="AD3643" s="28">
        <f t="shared" si="1104"/>
        <v>433.96870060714309</v>
      </c>
      <c r="AE3643" s="28">
        <f t="shared" si="1104"/>
        <v>572.87413932142852</v>
      </c>
      <c r="AF3643" s="28">
        <f t="shared" si="1104"/>
        <v>213.72022203571419</v>
      </c>
      <c r="AG3643" s="28">
        <f t="shared" si="1104"/>
        <v>0</v>
      </c>
      <c r="AH3643" s="28">
        <f t="shared" si="1104"/>
        <v>141.33172853571432</v>
      </c>
      <c r="AI3643" s="28">
        <f t="shared" si="1104"/>
        <v>0</v>
      </c>
      <c r="AJ3643" s="28">
        <f t="shared" si="1104"/>
        <v>1.2235988250000001</v>
      </c>
      <c r="AK3643" s="28">
        <f t="shared" si="1104"/>
        <v>0</v>
      </c>
      <c r="AL3643" s="28">
        <f t="shared" si="1050"/>
        <v>52.630078499999975</v>
      </c>
      <c r="AM3643" s="28">
        <f t="shared" si="1050"/>
        <v>192.98530203571408</v>
      </c>
      <c r="AQ3643" s="24">
        <f t="shared" si="1060"/>
        <v>2062.3981584321427</v>
      </c>
      <c r="AS3643" s="47">
        <f t="shared" si="1103"/>
        <v>305.55</v>
      </c>
      <c r="AU3643" s="20">
        <f t="shared" si="1058"/>
        <v>2367.9481584321429</v>
      </c>
      <c r="AW3643" s="20"/>
    </row>
    <row r="3644" spans="1:49" x14ac:dyDescent="0.25">
      <c r="A3644" t="str">
        <f>VLOOKUP($B3644,'Cushing Balance'!$C$2:$E$500,3,TRUE)</f>
        <v>12019</v>
      </c>
      <c r="B3644" s="2">
        <v>43655</v>
      </c>
      <c r="C3644" s="32"/>
      <c r="D3644" s="36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V3644" s="24">
        <f t="shared" si="1056"/>
        <v>0</v>
      </c>
      <c r="X3644" s="5">
        <f t="shared" si="1063"/>
        <v>77.899999999999991</v>
      </c>
      <c r="Z3644" s="20">
        <f t="shared" si="1057"/>
        <v>77.899999999999991</v>
      </c>
      <c r="AA3644" s="59">
        <f t="shared" si="1045"/>
        <v>43655</v>
      </c>
      <c r="AB3644" s="36">
        <f t="shared" si="1104"/>
        <v>134.59170364285706</v>
      </c>
      <c r="AC3644" s="28">
        <f t="shared" si="1104"/>
        <v>319.0726849285715</v>
      </c>
      <c r="AD3644" s="28">
        <f t="shared" si="1104"/>
        <v>433.96870060714309</v>
      </c>
      <c r="AE3644" s="28">
        <f t="shared" si="1104"/>
        <v>572.87413932142852</v>
      </c>
      <c r="AF3644" s="28">
        <f t="shared" si="1104"/>
        <v>213.72022203571419</v>
      </c>
      <c r="AG3644" s="28">
        <f t="shared" si="1104"/>
        <v>0</v>
      </c>
      <c r="AH3644" s="28">
        <f t="shared" si="1104"/>
        <v>141.33172853571432</v>
      </c>
      <c r="AI3644" s="28">
        <f t="shared" si="1104"/>
        <v>0</v>
      </c>
      <c r="AJ3644" s="28">
        <f t="shared" si="1104"/>
        <v>1.2235988250000001</v>
      </c>
      <c r="AK3644" s="28">
        <f t="shared" si="1104"/>
        <v>0</v>
      </c>
      <c r="AL3644" s="28">
        <f t="shared" si="1050"/>
        <v>52.630078499999975</v>
      </c>
      <c r="AM3644" s="28">
        <f t="shared" si="1050"/>
        <v>192.98530203571408</v>
      </c>
      <c r="AQ3644" s="24">
        <f t="shared" si="1060"/>
        <v>2062.3981584321427</v>
      </c>
      <c r="AS3644" s="47">
        <f t="shared" si="1103"/>
        <v>305.55</v>
      </c>
      <c r="AU3644" s="20">
        <f t="shared" si="1058"/>
        <v>2367.9481584321429</v>
      </c>
      <c r="AW3644" s="20"/>
    </row>
    <row r="3645" spans="1:49" x14ac:dyDescent="0.25">
      <c r="A3645" t="str">
        <f>VLOOKUP($B3645,'Cushing Balance'!$C$2:$E$500,3,TRUE)</f>
        <v>12019</v>
      </c>
      <c r="B3645" s="2">
        <v>43656</v>
      </c>
      <c r="C3645" s="32"/>
      <c r="D3645" s="36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V3645" s="24">
        <f t="shared" si="1056"/>
        <v>0</v>
      </c>
      <c r="X3645" s="5">
        <f t="shared" si="1063"/>
        <v>77.899999999999991</v>
      </c>
      <c r="Z3645" s="20">
        <f t="shared" si="1057"/>
        <v>77.899999999999991</v>
      </c>
      <c r="AA3645" s="59">
        <f t="shared" si="1045"/>
        <v>43656</v>
      </c>
      <c r="AB3645" s="36">
        <f t="shared" si="1104"/>
        <v>134.59170364285706</v>
      </c>
      <c r="AC3645" s="28">
        <f t="shared" si="1104"/>
        <v>319.0726849285715</v>
      </c>
      <c r="AD3645" s="28">
        <f t="shared" si="1104"/>
        <v>433.96870060714309</v>
      </c>
      <c r="AE3645" s="28">
        <f t="shared" si="1104"/>
        <v>572.87413932142852</v>
      </c>
      <c r="AF3645" s="28">
        <f t="shared" si="1104"/>
        <v>213.72022203571419</v>
      </c>
      <c r="AG3645" s="28">
        <f t="shared" si="1104"/>
        <v>0</v>
      </c>
      <c r="AH3645" s="28">
        <f t="shared" si="1104"/>
        <v>141.33172853571432</v>
      </c>
      <c r="AI3645" s="28">
        <f t="shared" si="1104"/>
        <v>0</v>
      </c>
      <c r="AJ3645" s="28">
        <f t="shared" si="1104"/>
        <v>1.2235988250000001</v>
      </c>
      <c r="AK3645" s="28">
        <f t="shared" si="1104"/>
        <v>0</v>
      </c>
      <c r="AL3645" s="28">
        <f t="shared" si="1050"/>
        <v>52.630078499999975</v>
      </c>
      <c r="AM3645" s="28">
        <f t="shared" si="1050"/>
        <v>192.98530203571408</v>
      </c>
      <c r="AQ3645" s="24">
        <f t="shared" si="1060"/>
        <v>2062.3981584321427</v>
      </c>
      <c r="AS3645" s="47">
        <f t="shared" si="1103"/>
        <v>305.55</v>
      </c>
      <c r="AU3645" s="20">
        <f t="shared" si="1058"/>
        <v>2367.9481584321429</v>
      </c>
      <c r="AW3645" s="20"/>
    </row>
    <row r="3646" spans="1:49" x14ac:dyDescent="0.25">
      <c r="A3646" t="str">
        <f>VLOOKUP($B3646,'Cushing Balance'!$C$2:$E$500,3,TRUE)</f>
        <v>12019</v>
      </c>
      <c r="B3646" s="2">
        <v>43657</v>
      </c>
      <c r="C3646" s="32"/>
      <c r="D3646" s="36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V3646" s="24">
        <f t="shared" si="1056"/>
        <v>0</v>
      </c>
      <c r="X3646" s="5">
        <f t="shared" si="1063"/>
        <v>77.899999999999991</v>
      </c>
      <c r="Z3646" s="20">
        <f t="shared" si="1057"/>
        <v>77.899999999999991</v>
      </c>
      <c r="AA3646" s="59">
        <f t="shared" si="1045"/>
        <v>43657</v>
      </c>
      <c r="AB3646" s="36">
        <f t="shared" si="1104"/>
        <v>134.59170364285706</v>
      </c>
      <c r="AC3646" s="28">
        <f t="shared" si="1104"/>
        <v>319.0726849285715</v>
      </c>
      <c r="AD3646" s="28">
        <f t="shared" si="1104"/>
        <v>433.96870060714309</v>
      </c>
      <c r="AE3646" s="28">
        <f t="shared" si="1104"/>
        <v>572.87413932142852</v>
      </c>
      <c r="AF3646" s="28">
        <f t="shared" si="1104"/>
        <v>213.72022203571419</v>
      </c>
      <c r="AG3646" s="28">
        <f t="shared" si="1104"/>
        <v>0</v>
      </c>
      <c r="AH3646" s="28">
        <f t="shared" si="1104"/>
        <v>141.33172853571432</v>
      </c>
      <c r="AI3646" s="28">
        <f t="shared" si="1104"/>
        <v>0</v>
      </c>
      <c r="AJ3646" s="28">
        <f t="shared" si="1104"/>
        <v>1.2235988250000001</v>
      </c>
      <c r="AK3646" s="28">
        <f t="shared" si="1104"/>
        <v>0</v>
      </c>
      <c r="AL3646" s="28">
        <f t="shared" si="1050"/>
        <v>52.630078499999975</v>
      </c>
      <c r="AM3646" s="28">
        <f t="shared" si="1050"/>
        <v>192.98530203571408</v>
      </c>
      <c r="AQ3646" s="24">
        <f t="shared" si="1060"/>
        <v>2062.3981584321427</v>
      </c>
      <c r="AS3646" s="47">
        <f t="shared" si="1103"/>
        <v>305.55</v>
      </c>
      <c r="AU3646" s="20">
        <f t="shared" si="1058"/>
        <v>2367.9481584321429</v>
      </c>
      <c r="AW3646" s="20"/>
    </row>
    <row r="3647" spans="1:49" x14ac:dyDescent="0.25">
      <c r="A3647" t="str">
        <f>VLOOKUP($B3647,'Cushing Balance'!$C$2:$E$500,3,TRUE)</f>
        <v>12019</v>
      </c>
      <c r="B3647" s="2">
        <v>43658</v>
      </c>
      <c r="C3647" s="32"/>
      <c r="D3647" s="36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V3647" s="24">
        <f t="shared" si="1056"/>
        <v>0</v>
      </c>
      <c r="X3647" s="5">
        <f t="shared" si="1063"/>
        <v>77.899999999999991</v>
      </c>
      <c r="Z3647" s="20">
        <f t="shared" si="1057"/>
        <v>77.899999999999991</v>
      </c>
      <c r="AA3647" s="59">
        <f t="shared" si="1045"/>
        <v>43658</v>
      </c>
      <c r="AB3647" s="36">
        <f t="shared" si="1104"/>
        <v>134.59170364285706</v>
      </c>
      <c r="AC3647" s="28">
        <f t="shared" si="1104"/>
        <v>319.0726849285715</v>
      </c>
      <c r="AD3647" s="28">
        <f t="shared" si="1104"/>
        <v>433.96870060714309</v>
      </c>
      <c r="AE3647" s="28">
        <f t="shared" si="1104"/>
        <v>572.87413932142852</v>
      </c>
      <c r="AF3647" s="28">
        <f t="shared" si="1104"/>
        <v>213.72022203571419</v>
      </c>
      <c r="AG3647" s="28">
        <f t="shared" si="1104"/>
        <v>0</v>
      </c>
      <c r="AH3647" s="28">
        <f t="shared" si="1104"/>
        <v>141.33172853571432</v>
      </c>
      <c r="AI3647" s="28">
        <f t="shared" si="1104"/>
        <v>0</v>
      </c>
      <c r="AJ3647" s="28">
        <f t="shared" si="1104"/>
        <v>1.2235988250000001</v>
      </c>
      <c r="AK3647" s="28">
        <f t="shared" si="1104"/>
        <v>0</v>
      </c>
      <c r="AL3647" s="28">
        <f t="shared" si="1050"/>
        <v>52.630078499999975</v>
      </c>
      <c r="AM3647" s="28">
        <f t="shared" si="1050"/>
        <v>192.98530203571408</v>
      </c>
      <c r="AQ3647" s="24">
        <f t="shared" si="1060"/>
        <v>2062.3981584321427</v>
      </c>
      <c r="AS3647" s="47">
        <f t="shared" si="1103"/>
        <v>305.55</v>
      </c>
      <c r="AU3647" s="20">
        <f t="shared" si="1058"/>
        <v>2367.9481584321429</v>
      </c>
      <c r="AW3647" s="20"/>
    </row>
    <row r="3648" spans="1:49" x14ac:dyDescent="0.25">
      <c r="A3648" t="str">
        <f>VLOOKUP($B3648,'Cushing Balance'!$C$2:$E$500,3,TRUE)</f>
        <v>12019</v>
      </c>
      <c r="B3648" s="2">
        <v>43659</v>
      </c>
      <c r="C3648" s="32"/>
      <c r="D3648" s="36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V3648" s="24">
        <f t="shared" si="1056"/>
        <v>0</v>
      </c>
      <c r="X3648" s="5">
        <f t="shared" si="1063"/>
        <v>77.899999999999991</v>
      </c>
      <c r="Z3648" s="20">
        <f t="shared" si="1057"/>
        <v>77.899999999999991</v>
      </c>
      <c r="AA3648" s="59">
        <f t="shared" si="1045"/>
        <v>43659</v>
      </c>
      <c r="AB3648" s="36">
        <f t="shared" si="1104"/>
        <v>134.59170364285706</v>
      </c>
      <c r="AC3648" s="28">
        <f t="shared" si="1104"/>
        <v>319.0726849285715</v>
      </c>
      <c r="AD3648" s="28">
        <f t="shared" si="1104"/>
        <v>433.96870060714309</v>
      </c>
      <c r="AE3648" s="28">
        <f t="shared" si="1104"/>
        <v>572.87413932142852</v>
      </c>
      <c r="AF3648" s="28">
        <f t="shared" si="1104"/>
        <v>213.72022203571419</v>
      </c>
      <c r="AG3648" s="28">
        <f t="shared" si="1104"/>
        <v>0</v>
      </c>
      <c r="AH3648" s="28">
        <f t="shared" si="1104"/>
        <v>141.33172853571432</v>
      </c>
      <c r="AI3648" s="28">
        <f t="shared" si="1104"/>
        <v>0</v>
      </c>
      <c r="AJ3648" s="28">
        <f t="shared" si="1104"/>
        <v>1.2235988250000001</v>
      </c>
      <c r="AK3648" s="28">
        <f t="shared" si="1104"/>
        <v>0</v>
      </c>
      <c r="AL3648" s="28">
        <f t="shared" si="1050"/>
        <v>52.630078499999975</v>
      </c>
      <c r="AM3648" s="28">
        <f t="shared" si="1050"/>
        <v>192.98530203571408</v>
      </c>
      <c r="AQ3648" s="24">
        <f t="shared" si="1060"/>
        <v>2062.3981584321427</v>
      </c>
      <c r="AS3648" s="47">
        <f t="shared" si="1103"/>
        <v>305.55</v>
      </c>
      <c r="AU3648" s="20">
        <f t="shared" si="1058"/>
        <v>2367.9481584321429</v>
      </c>
      <c r="AW3648" s="20"/>
    </row>
    <row r="3649" spans="1:49" x14ac:dyDescent="0.25">
      <c r="A3649" t="str">
        <f>VLOOKUP($B3649,'Cushing Balance'!$C$2:$E$500,3,TRUE)</f>
        <v>12019</v>
      </c>
      <c r="B3649" s="2">
        <v>43660</v>
      </c>
      <c r="C3649" s="32"/>
      <c r="D3649" s="36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V3649" s="24">
        <f t="shared" si="1056"/>
        <v>0</v>
      </c>
      <c r="X3649" s="5">
        <f t="shared" si="1063"/>
        <v>77.899999999999991</v>
      </c>
      <c r="Z3649" s="20">
        <f t="shared" si="1057"/>
        <v>77.899999999999991</v>
      </c>
      <c r="AA3649" s="59">
        <f t="shared" si="1045"/>
        <v>43660</v>
      </c>
      <c r="AB3649" s="36">
        <f t="shared" si="1104"/>
        <v>134.59170364285706</v>
      </c>
      <c r="AC3649" s="28">
        <f t="shared" si="1104"/>
        <v>319.0726849285715</v>
      </c>
      <c r="AD3649" s="28">
        <f t="shared" si="1104"/>
        <v>433.96870060714309</v>
      </c>
      <c r="AE3649" s="28">
        <f t="shared" si="1104"/>
        <v>572.87413932142852</v>
      </c>
      <c r="AF3649" s="28">
        <f t="shared" si="1104"/>
        <v>213.72022203571419</v>
      </c>
      <c r="AG3649" s="28">
        <f t="shared" si="1104"/>
        <v>0</v>
      </c>
      <c r="AH3649" s="28">
        <f t="shared" si="1104"/>
        <v>141.33172853571432</v>
      </c>
      <c r="AI3649" s="28">
        <f t="shared" si="1104"/>
        <v>0</v>
      </c>
      <c r="AJ3649" s="28">
        <f t="shared" si="1104"/>
        <v>1.2235988250000001</v>
      </c>
      <c r="AK3649" s="28">
        <f t="shared" si="1104"/>
        <v>0</v>
      </c>
      <c r="AL3649" s="28">
        <f t="shared" si="1050"/>
        <v>52.630078499999975</v>
      </c>
      <c r="AM3649" s="28">
        <f t="shared" si="1050"/>
        <v>192.98530203571408</v>
      </c>
      <c r="AQ3649" s="24">
        <f t="shared" si="1060"/>
        <v>2062.3981584321427</v>
      </c>
      <c r="AS3649" s="47">
        <f t="shared" si="1103"/>
        <v>305.55</v>
      </c>
      <c r="AU3649" s="20">
        <f t="shared" si="1058"/>
        <v>2367.9481584321429</v>
      </c>
      <c r="AW3649" s="20"/>
    </row>
    <row r="3650" spans="1:49" x14ac:dyDescent="0.25">
      <c r="A3650" t="str">
        <f>VLOOKUP($B3650,'Cushing Balance'!$C$2:$E$500,3,TRUE)</f>
        <v>12019</v>
      </c>
      <c r="B3650" s="2">
        <v>43661</v>
      </c>
      <c r="C3650" s="32"/>
      <c r="D3650" s="36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V3650" s="24">
        <f t="shared" si="1056"/>
        <v>0</v>
      </c>
      <c r="X3650" s="5">
        <f t="shared" si="1063"/>
        <v>77.899999999999991</v>
      </c>
      <c r="Z3650" s="20">
        <f t="shared" si="1057"/>
        <v>77.899999999999991</v>
      </c>
      <c r="AA3650" s="59">
        <f t="shared" ref="AA3650:AA3713" si="1105">B3650</f>
        <v>43661</v>
      </c>
      <c r="AB3650" s="36">
        <f t="shared" si="1104"/>
        <v>134.59170364285706</v>
      </c>
      <c r="AC3650" s="28">
        <f t="shared" si="1104"/>
        <v>319.0726849285715</v>
      </c>
      <c r="AD3650" s="28">
        <f t="shared" si="1104"/>
        <v>433.96870060714309</v>
      </c>
      <c r="AE3650" s="28">
        <f t="shared" si="1104"/>
        <v>572.87413932142852</v>
      </c>
      <c r="AF3650" s="28">
        <f t="shared" si="1104"/>
        <v>213.72022203571419</v>
      </c>
      <c r="AG3650" s="28">
        <f t="shared" si="1104"/>
        <v>0</v>
      </c>
      <c r="AH3650" s="28">
        <f t="shared" si="1104"/>
        <v>141.33172853571432</v>
      </c>
      <c r="AI3650" s="28">
        <f t="shared" si="1104"/>
        <v>0</v>
      </c>
      <c r="AJ3650" s="28">
        <f t="shared" si="1104"/>
        <v>1.2235988250000001</v>
      </c>
      <c r="AK3650" s="28">
        <f t="shared" si="1104"/>
        <v>0</v>
      </c>
      <c r="AL3650" s="28">
        <f t="shared" si="1050"/>
        <v>52.630078499999975</v>
      </c>
      <c r="AM3650" s="28">
        <f t="shared" si="1050"/>
        <v>192.98530203571408</v>
      </c>
      <c r="AQ3650" s="24">
        <f t="shared" si="1060"/>
        <v>2062.3981584321427</v>
      </c>
      <c r="AS3650" s="47">
        <f t="shared" si="1103"/>
        <v>305.55</v>
      </c>
      <c r="AU3650" s="20">
        <f t="shared" si="1058"/>
        <v>2367.9481584321429</v>
      </c>
      <c r="AW3650" s="20"/>
    </row>
    <row r="3651" spans="1:49" x14ac:dyDescent="0.25">
      <c r="A3651" t="str">
        <f>VLOOKUP($B3651,'Cushing Balance'!$C$2:$E$500,3,TRUE)</f>
        <v>12019</v>
      </c>
      <c r="B3651" s="2">
        <v>43662</v>
      </c>
      <c r="C3651" s="32"/>
      <c r="D3651" s="36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V3651" s="24">
        <f t="shared" si="1056"/>
        <v>0</v>
      </c>
      <c r="X3651" s="5">
        <f t="shared" si="1063"/>
        <v>77.899999999999991</v>
      </c>
      <c r="Z3651" s="20">
        <f t="shared" si="1057"/>
        <v>77.899999999999991</v>
      </c>
      <c r="AA3651" s="59">
        <f t="shared" si="1105"/>
        <v>43662</v>
      </c>
      <c r="AB3651" s="36">
        <f t="shared" si="1104"/>
        <v>134.59170364285706</v>
      </c>
      <c r="AC3651" s="28">
        <f t="shared" si="1104"/>
        <v>319.0726849285715</v>
      </c>
      <c r="AD3651" s="28">
        <f t="shared" si="1104"/>
        <v>433.96870060714309</v>
      </c>
      <c r="AE3651" s="28">
        <f t="shared" si="1104"/>
        <v>572.87413932142852</v>
      </c>
      <c r="AF3651" s="28">
        <f t="shared" si="1104"/>
        <v>213.72022203571419</v>
      </c>
      <c r="AG3651" s="28">
        <f t="shared" si="1104"/>
        <v>0</v>
      </c>
      <c r="AH3651" s="28">
        <f t="shared" si="1104"/>
        <v>141.33172853571432</v>
      </c>
      <c r="AI3651" s="28">
        <f t="shared" si="1104"/>
        <v>0</v>
      </c>
      <c r="AJ3651" s="28">
        <f t="shared" si="1104"/>
        <v>1.2235988250000001</v>
      </c>
      <c r="AK3651" s="28">
        <f t="shared" si="1104"/>
        <v>0</v>
      </c>
      <c r="AL3651" s="28">
        <f t="shared" si="1050"/>
        <v>52.630078499999975</v>
      </c>
      <c r="AM3651" s="28">
        <f t="shared" si="1050"/>
        <v>192.98530203571408</v>
      </c>
      <c r="AQ3651" s="24">
        <f t="shared" si="1060"/>
        <v>2062.3981584321427</v>
      </c>
      <c r="AS3651" s="47">
        <f t="shared" si="1103"/>
        <v>305.55</v>
      </c>
      <c r="AU3651" s="20">
        <f t="shared" si="1058"/>
        <v>2367.9481584321429</v>
      </c>
      <c r="AW3651" s="20"/>
    </row>
    <row r="3652" spans="1:49" x14ac:dyDescent="0.25">
      <c r="A3652" t="str">
        <f>VLOOKUP($B3652,'Cushing Balance'!$C$2:$E$500,3,TRUE)</f>
        <v>12019</v>
      </c>
      <c r="B3652" s="2">
        <v>43663</v>
      </c>
      <c r="C3652" s="32"/>
      <c r="D3652" s="36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V3652" s="24">
        <f t="shared" si="1056"/>
        <v>0</v>
      </c>
      <c r="X3652" s="5">
        <f t="shared" si="1063"/>
        <v>77.899999999999991</v>
      </c>
      <c r="Z3652" s="20">
        <f t="shared" si="1057"/>
        <v>77.899999999999991</v>
      </c>
      <c r="AA3652" s="59">
        <f t="shared" si="1105"/>
        <v>43663</v>
      </c>
      <c r="AB3652" s="36">
        <f t="shared" si="1104"/>
        <v>134.59170364285706</v>
      </c>
      <c r="AC3652" s="28">
        <f t="shared" si="1104"/>
        <v>319.0726849285715</v>
      </c>
      <c r="AD3652" s="28">
        <f t="shared" si="1104"/>
        <v>433.96870060714309</v>
      </c>
      <c r="AE3652" s="28">
        <f t="shared" si="1104"/>
        <v>572.87413932142852</v>
      </c>
      <c r="AF3652" s="28">
        <f t="shared" si="1104"/>
        <v>213.72022203571419</v>
      </c>
      <c r="AG3652" s="28">
        <f t="shared" si="1104"/>
        <v>0</v>
      </c>
      <c r="AH3652" s="28">
        <f t="shared" si="1104"/>
        <v>141.33172853571432</v>
      </c>
      <c r="AI3652" s="28">
        <f t="shared" si="1104"/>
        <v>0</v>
      </c>
      <c r="AJ3652" s="28">
        <f t="shared" si="1104"/>
        <v>1.2235988250000001</v>
      </c>
      <c r="AK3652" s="28">
        <f t="shared" si="1104"/>
        <v>0</v>
      </c>
      <c r="AL3652" s="28">
        <f t="shared" si="1050"/>
        <v>52.630078499999975</v>
      </c>
      <c r="AM3652" s="28">
        <f t="shared" si="1050"/>
        <v>192.98530203571408</v>
      </c>
      <c r="AQ3652" s="24">
        <f t="shared" si="1060"/>
        <v>2062.3981584321427</v>
      </c>
      <c r="AS3652" s="47">
        <f t="shared" si="1103"/>
        <v>305.55</v>
      </c>
      <c r="AU3652" s="20">
        <f t="shared" si="1058"/>
        <v>2367.9481584321429</v>
      </c>
      <c r="AW3652" s="20"/>
    </row>
    <row r="3653" spans="1:49" x14ac:dyDescent="0.25">
      <c r="A3653" t="str">
        <f>VLOOKUP($B3653,'Cushing Balance'!$C$2:$E$500,3,TRUE)</f>
        <v>12019</v>
      </c>
      <c r="B3653" s="2">
        <v>43664</v>
      </c>
      <c r="C3653" s="32"/>
      <c r="D3653" s="36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V3653" s="24">
        <f t="shared" si="1056"/>
        <v>0</v>
      </c>
      <c r="X3653" s="5">
        <f t="shared" si="1063"/>
        <v>77.899999999999991</v>
      </c>
      <c r="Z3653" s="20">
        <f t="shared" si="1057"/>
        <v>77.899999999999991</v>
      </c>
      <c r="AA3653" s="59">
        <f t="shared" si="1105"/>
        <v>43664</v>
      </c>
      <c r="AB3653" s="36">
        <f t="shared" ref="AB3653:AK3668" si="1106">AVERAGE(AB3646:AB3652)</f>
        <v>134.59170364285706</v>
      </c>
      <c r="AC3653" s="28">
        <f t="shared" si="1106"/>
        <v>319.0726849285715</v>
      </c>
      <c r="AD3653" s="28">
        <f t="shared" si="1106"/>
        <v>433.96870060714309</v>
      </c>
      <c r="AE3653" s="28">
        <f t="shared" si="1106"/>
        <v>572.87413932142852</v>
      </c>
      <c r="AF3653" s="28">
        <f t="shared" si="1106"/>
        <v>213.72022203571419</v>
      </c>
      <c r="AG3653" s="28">
        <f t="shared" si="1106"/>
        <v>0</v>
      </c>
      <c r="AH3653" s="28">
        <f t="shared" si="1106"/>
        <v>141.33172853571432</v>
      </c>
      <c r="AI3653" s="28">
        <f t="shared" si="1106"/>
        <v>0</v>
      </c>
      <c r="AJ3653" s="28">
        <f t="shared" si="1106"/>
        <v>1.2235988250000001</v>
      </c>
      <c r="AK3653" s="28">
        <f t="shared" si="1106"/>
        <v>0</v>
      </c>
      <c r="AL3653" s="28">
        <f t="shared" ref="AL3653:AM3716" si="1107">AVERAGE(AL3646:AL3652)</f>
        <v>52.630078499999975</v>
      </c>
      <c r="AM3653" s="28">
        <f t="shared" si="1107"/>
        <v>192.98530203571408</v>
      </c>
      <c r="AQ3653" s="24">
        <f t="shared" si="1060"/>
        <v>2062.3981584321427</v>
      </c>
      <c r="AS3653" s="47">
        <f t="shared" si="1103"/>
        <v>305.55</v>
      </c>
      <c r="AU3653" s="20">
        <f t="shared" si="1058"/>
        <v>2367.9481584321429</v>
      </c>
      <c r="AW3653" s="20"/>
    </row>
    <row r="3654" spans="1:49" x14ac:dyDescent="0.25">
      <c r="A3654" t="str">
        <f>VLOOKUP($B3654,'Cushing Balance'!$C$2:$E$500,3,TRUE)</f>
        <v>12019</v>
      </c>
      <c r="B3654" s="2">
        <v>43665</v>
      </c>
      <c r="C3654" s="32"/>
      <c r="D3654" s="36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V3654" s="24">
        <f t="shared" si="1056"/>
        <v>0</v>
      </c>
      <c r="X3654" s="5">
        <f t="shared" si="1063"/>
        <v>77.899999999999991</v>
      </c>
      <c r="Z3654" s="20">
        <f t="shared" si="1057"/>
        <v>77.899999999999991</v>
      </c>
      <c r="AA3654" s="59">
        <f t="shared" si="1105"/>
        <v>43665</v>
      </c>
      <c r="AB3654" s="36">
        <f t="shared" si="1106"/>
        <v>134.59170364285706</v>
      </c>
      <c r="AC3654" s="28">
        <f t="shared" si="1106"/>
        <v>319.0726849285715</v>
      </c>
      <c r="AD3654" s="28">
        <f t="shared" si="1106"/>
        <v>433.96870060714309</v>
      </c>
      <c r="AE3654" s="28">
        <f t="shared" si="1106"/>
        <v>572.87413932142852</v>
      </c>
      <c r="AF3654" s="28">
        <f t="shared" si="1106"/>
        <v>213.72022203571419</v>
      </c>
      <c r="AG3654" s="28">
        <f t="shared" si="1106"/>
        <v>0</v>
      </c>
      <c r="AH3654" s="28">
        <f t="shared" si="1106"/>
        <v>141.33172853571432</v>
      </c>
      <c r="AI3654" s="28">
        <f t="shared" si="1106"/>
        <v>0</v>
      </c>
      <c r="AJ3654" s="28">
        <f t="shared" si="1106"/>
        <v>1.2235988250000001</v>
      </c>
      <c r="AK3654" s="28">
        <f t="shared" si="1106"/>
        <v>0</v>
      </c>
      <c r="AL3654" s="28">
        <f t="shared" si="1107"/>
        <v>52.630078499999975</v>
      </c>
      <c r="AM3654" s="28">
        <f t="shared" si="1107"/>
        <v>192.98530203571408</v>
      </c>
      <c r="AQ3654" s="24">
        <f t="shared" si="1060"/>
        <v>2062.3981584321427</v>
      </c>
      <c r="AS3654" s="47">
        <f t="shared" si="1103"/>
        <v>305.55</v>
      </c>
      <c r="AU3654" s="20">
        <f t="shared" si="1058"/>
        <v>2367.9481584321429</v>
      </c>
      <c r="AW3654" s="20"/>
    </row>
    <row r="3655" spans="1:49" x14ac:dyDescent="0.25">
      <c r="A3655" t="str">
        <f>VLOOKUP($B3655,'Cushing Balance'!$C$2:$E$500,3,TRUE)</f>
        <v>12019</v>
      </c>
      <c r="B3655" s="2">
        <v>43666</v>
      </c>
      <c r="C3655" s="32"/>
      <c r="D3655" s="36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V3655" s="24">
        <f t="shared" si="1056"/>
        <v>0</v>
      </c>
      <c r="X3655" s="5">
        <f t="shared" si="1063"/>
        <v>77.899999999999991</v>
      </c>
      <c r="Z3655" s="20">
        <f t="shared" si="1057"/>
        <v>77.899999999999991</v>
      </c>
      <c r="AA3655" s="59">
        <f t="shared" si="1105"/>
        <v>43666</v>
      </c>
      <c r="AB3655" s="36">
        <f t="shared" si="1106"/>
        <v>134.59170364285706</v>
      </c>
      <c r="AC3655" s="28">
        <f t="shared" si="1106"/>
        <v>319.0726849285715</v>
      </c>
      <c r="AD3655" s="28">
        <f t="shared" si="1106"/>
        <v>433.96870060714309</v>
      </c>
      <c r="AE3655" s="28">
        <f t="shared" si="1106"/>
        <v>572.87413932142852</v>
      </c>
      <c r="AF3655" s="28">
        <f t="shared" si="1106"/>
        <v>213.72022203571419</v>
      </c>
      <c r="AG3655" s="28">
        <f t="shared" si="1106"/>
        <v>0</v>
      </c>
      <c r="AH3655" s="28">
        <f t="shared" si="1106"/>
        <v>141.33172853571432</v>
      </c>
      <c r="AI3655" s="28">
        <f t="shared" si="1106"/>
        <v>0</v>
      </c>
      <c r="AJ3655" s="28">
        <f t="shared" si="1106"/>
        <v>1.2235988250000001</v>
      </c>
      <c r="AK3655" s="28">
        <f t="shared" si="1106"/>
        <v>0</v>
      </c>
      <c r="AL3655" s="28">
        <f t="shared" si="1107"/>
        <v>52.630078499999975</v>
      </c>
      <c r="AM3655" s="28">
        <f t="shared" si="1107"/>
        <v>192.98530203571408</v>
      </c>
      <c r="AQ3655" s="24">
        <f t="shared" si="1060"/>
        <v>2062.3981584321427</v>
      </c>
      <c r="AS3655" s="47">
        <f t="shared" si="1103"/>
        <v>305.55</v>
      </c>
      <c r="AU3655" s="20">
        <f t="shared" si="1058"/>
        <v>2367.9481584321429</v>
      </c>
      <c r="AW3655" s="20"/>
    </row>
    <row r="3656" spans="1:49" x14ac:dyDescent="0.25">
      <c r="A3656" t="str">
        <f>VLOOKUP($B3656,'Cushing Balance'!$C$2:$E$500,3,TRUE)</f>
        <v>12019</v>
      </c>
      <c r="B3656" s="2">
        <v>43667</v>
      </c>
      <c r="C3656" s="32"/>
      <c r="D3656" s="36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V3656" s="24">
        <f t="shared" si="1056"/>
        <v>0</v>
      </c>
      <c r="X3656" s="5">
        <f t="shared" si="1063"/>
        <v>77.899999999999991</v>
      </c>
      <c r="Z3656" s="20">
        <f t="shared" si="1057"/>
        <v>77.899999999999991</v>
      </c>
      <c r="AA3656" s="59">
        <f t="shared" si="1105"/>
        <v>43667</v>
      </c>
      <c r="AB3656" s="36">
        <f t="shared" si="1106"/>
        <v>134.59170364285706</v>
      </c>
      <c r="AC3656" s="28">
        <f t="shared" si="1106"/>
        <v>319.0726849285715</v>
      </c>
      <c r="AD3656" s="28">
        <f t="shared" si="1106"/>
        <v>433.96870060714309</v>
      </c>
      <c r="AE3656" s="28">
        <f t="shared" si="1106"/>
        <v>572.87413932142852</v>
      </c>
      <c r="AF3656" s="28">
        <f t="shared" si="1106"/>
        <v>213.72022203571419</v>
      </c>
      <c r="AG3656" s="28">
        <f t="shared" si="1106"/>
        <v>0</v>
      </c>
      <c r="AH3656" s="28">
        <f t="shared" si="1106"/>
        <v>141.33172853571432</v>
      </c>
      <c r="AI3656" s="28">
        <f t="shared" si="1106"/>
        <v>0</v>
      </c>
      <c r="AJ3656" s="28">
        <f t="shared" si="1106"/>
        <v>1.2235988250000001</v>
      </c>
      <c r="AK3656" s="28">
        <f t="shared" si="1106"/>
        <v>0</v>
      </c>
      <c r="AL3656" s="28">
        <f t="shared" si="1107"/>
        <v>52.630078499999975</v>
      </c>
      <c r="AM3656" s="28">
        <f t="shared" si="1107"/>
        <v>192.98530203571408</v>
      </c>
      <c r="AQ3656" s="24">
        <f t="shared" si="1060"/>
        <v>2062.3981584321427</v>
      </c>
      <c r="AS3656" s="47">
        <f t="shared" si="1103"/>
        <v>305.55</v>
      </c>
      <c r="AU3656" s="20">
        <f t="shared" si="1058"/>
        <v>2367.9481584321429</v>
      </c>
      <c r="AW3656" s="20"/>
    </row>
    <row r="3657" spans="1:49" x14ac:dyDescent="0.25">
      <c r="A3657" t="str">
        <f>VLOOKUP($B3657,'Cushing Balance'!$C$2:$E$500,3,TRUE)</f>
        <v>12019</v>
      </c>
      <c r="B3657" s="2">
        <v>43668</v>
      </c>
      <c r="C3657" s="32"/>
      <c r="D3657" s="36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V3657" s="24">
        <f t="shared" si="1056"/>
        <v>0</v>
      </c>
      <c r="X3657" s="5">
        <f t="shared" si="1063"/>
        <v>77.899999999999991</v>
      </c>
      <c r="Z3657" s="20">
        <f t="shared" si="1057"/>
        <v>77.899999999999991</v>
      </c>
      <c r="AA3657" s="59">
        <f t="shared" si="1105"/>
        <v>43668</v>
      </c>
      <c r="AB3657" s="36">
        <f t="shared" si="1106"/>
        <v>134.59170364285706</v>
      </c>
      <c r="AC3657" s="28">
        <f t="shared" si="1106"/>
        <v>319.0726849285715</v>
      </c>
      <c r="AD3657" s="28">
        <f t="shared" si="1106"/>
        <v>433.96870060714309</v>
      </c>
      <c r="AE3657" s="28">
        <f t="shared" si="1106"/>
        <v>572.87413932142852</v>
      </c>
      <c r="AF3657" s="28">
        <f t="shared" si="1106"/>
        <v>213.72022203571419</v>
      </c>
      <c r="AG3657" s="28">
        <f t="shared" si="1106"/>
        <v>0</v>
      </c>
      <c r="AH3657" s="28">
        <f t="shared" si="1106"/>
        <v>141.33172853571432</v>
      </c>
      <c r="AI3657" s="28">
        <f t="shared" si="1106"/>
        <v>0</v>
      </c>
      <c r="AJ3657" s="28">
        <f t="shared" si="1106"/>
        <v>1.2235988250000001</v>
      </c>
      <c r="AK3657" s="28">
        <f t="shared" si="1106"/>
        <v>0</v>
      </c>
      <c r="AL3657" s="28">
        <f t="shared" si="1107"/>
        <v>52.630078499999975</v>
      </c>
      <c r="AM3657" s="28">
        <f t="shared" si="1107"/>
        <v>192.98530203571408</v>
      </c>
      <c r="AQ3657" s="24">
        <f t="shared" si="1060"/>
        <v>2062.3981584321427</v>
      </c>
      <c r="AS3657" s="47">
        <f t="shared" si="1103"/>
        <v>305.55</v>
      </c>
      <c r="AU3657" s="20">
        <f t="shared" si="1058"/>
        <v>2367.9481584321429</v>
      </c>
      <c r="AW3657" s="20"/>
    </row>
    <row r="3658" spans="1:49" x14ac:dyDescent="0.25">
      <c r="A3658" t="str">
        <f>VLOOKUP($B3658,'Cushing Balance'!$C$2:$E$500,3,TRUE)</f>
        <v>12019</v>
      </c>
      <c r="B3658" s="2">
        <v>43669</v>
      </c>
      <c r="C3658" s="32"/>
      <c r="D3658" s="36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V3658" s="24">
        <f t="shared" ref="V3658:V3721" si="1108">SUM(D3658:R3658)</f>
        <v>0</v>
      </c>
      <c r="X3658" s="5">
        <f t="shared" si="1063"/>
        <v>77.899999999999991</v>
      </c>
      <c r="Z3658" s="20">
        <f t="shared" ref="Z3658:Z3721" si="1109">X3658+V3658</f>
        <v>77.899999999999991</v>
      </c>
      <c r="AA3658" s="59">
        <f t="shared" si="1105"/>
        <v>43669</v>
      </c>
      <c r="AB3658" s="36">
        <f t="shared" si="1106"/>
        <v>134.59170364285706</v>
      </c>
      <c r="AC3658" s="28">
        <f t="shared" si="1106"/>
        <v>319.0726849285715</v>
      </c>
      <c r="AD3658" s="28">
        <f t="shared" si="1106"/>
        <v>433.96870060714309</v>
      </c>
      <c r="AE3658" s="28">
        <f t="shared" si="1106"/>
        <v>572.87413932142852</v>
      </c>
      <c r="AF3658" s="28">
        <f t="shared" si="1106"/>
        <v>213.72022203571419</v>
      </c>
      <c r="AG3658" s="28">
        <f t="shared" si="1106"/>
        <v>0</v>
      </c>
      <c r="AH3658" s="28">
        <f t="shared" si="1106"/>
        <v>141.33172853571432</v>
      </c>
      <c r="AI3658" s="28">
        <f t="shared" si="1106"/>
        <v>0</v>
      </c>
      <c r="AJ3658" s="28">
        <f t="shared" si="1106"/>
        <v>1.2235988250000001</v>
      </c>
      <c r="AK3658" s="28">
        <f t="shared" si="1106"/>
        <v>0</v>
      </c>
      <c r="AL3658" s="28">
        <f t="shared" si="1107"/>
        <v>52.630078499999975</v>
      </c>
      <c r="AM3658" s="28">
        <f t="shared" si="1107"/>
        <v>192.98530203571408</v>
      </c>
      <c r="AQ3658" s="24">
        <f t="shared" si="1060"/>
        <v>2062.3981584321427</v>
      </c>
      <c r="AS3658" s="47">
        <f t="shared" si="1103"/>
        <v>305.55</v>
      </c>
      <c r="AU3658" s="20">
        <f t="shared" ref="AU3658:AU3721" si="1110">AS3658+AQ3658</f>
        <v>2367.9481584321429</v>
      </c>
      <c r="AW3658" s="20"/>
    </row>
    <row r="3659" spans="1:49" x14ac:dyDescent="0.25">
      <c r="A3659" t="str">
        <f>VLOOKUP($B3659,'Cushing Balance'!$C$2:$E$500,3,TRUE)</f>
        <v>12019</v>
      </c>
      <c r="B3659" s="2">
        <v>43670</v>
      </c>
      <c r="C3659" s="32"/>
      <c r="D3659" s="36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V3659" s="24">
        <f t="shared" si="1108"/>
        <v>0</v>
      </c>
      <c r="X3659" s="5">
        <f t="shared" si="1063"/>
        <v>77.899999999999991</v>
      </c>
      <c r="Z3659" s="20">
        <f t="shared" si="1109"/>
        <v>77.899999999999991</v>
      </c>
      <c r="AA3659" s="59">
        <f t="shared" si="1105"/>
        <v>43670</v>
      </c>
      <c r="AB3659" s="36">
        <f t="shared" si="1106"/>
        <v>134.59170364285706</v>
      </c>
      <c r="AC3659" s="28">
        <f t="shared" si="1106"/>
        <v>319.0726849285715</v>
      </c>
      <c r="AD3659" s="28">
        <f t="shared" si="1106"/>
        <v>433.96870060714309</v>
      </c>
      <c r="AE3659" s="28">
        <f t="shared" si="1106"/>
        <v>572.87413932142852</v>
      </c>
      <c r="AF3659" s="28">
        <f t="shared" si="1106"/>
        <v>213.72022203571419</v>
      </c>
      <c r="AG3659" s="28">
        <f t="shared" si="1106"/>
        <v>0</v>
      </c>
      <c r="AH3659" s="28">
        <f t="shared" si="1106"/>
        <v>141.33172853571432</v>
      </c>
      <c r="AI3659" s="28">
        <f t="shared" si="1106"/>
        <v>0</v>
      </c>
      <c r="AJ3659" s="28">
        <f t="shared" si="1106"/>
        <v>1.2235988250000001</v>
      </c>
      <c r="AK3659" s="28">
        <f t="shared" si="1106"/>
        <v>0</v>
      </c>
      <c r="AL3659" s="28">
        <f t="shared" si="1107"/>
        <v>52.630078499999975</v>
      </c>
      <c r="AM3659" s="28">
        <f t="shared" si="1107"/>
        <v>192.98530203571408</v>
      </c>
      <c r="AQ3659" s="24">
        <f t="shared" ref="AQ3659:AQ3722" si="1111">SUM(AB3659:AO3659)</f>
        <v>2062.3981584321427</v>
      </c>
      <c r="AS3659" s="47">
        <f t="shared" si="1103"/>
        <v>305.55</v>
      </c>
      <c r="AU3659" s="20">
        <f t="shared" si="1110"/>
        <v>2367.9481584321429</v>
      </c>
      <c r="AW3659" s="20"/>
    </row>
    <row r="3660" spans="1:49" x14ac:dyDescent="0.25">
      <c r="A3660" t="str">
        <f>VLOOKUP($B3660,'Cushing Balance'!$C$2:$E$500,3,TRUE)</f>
        <v>12019</v>
      </c>
      <c r="B3660" s="2">
        <v>43671</v>
      </c>
      <c r="C3660" s="32"/>
      <c r="D3660" s="36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V3660" s="24">
        <f t="shared" si="1108"/>
        <v>0</v>
      </c>
      <c r="X3660" s="5">
        <f t="shared" si="1063"/>
        <v>77.899999999999991</v>
      </c>
      <c r="Z3660" s="20">
        <f t="shared" si="1109"/>
        <v>77.899999999999991</v>
      </c>
      <c r="AA3660" s="59">
        <f t="shared" si="1105"/>
        <v>43671</v>
      </c>
      <c r="AB3660" s="36">
        <f t="shared" si="1106"/>
        <v>134.59170364285706</v>
      </c>
      <c r="AC3660" s="28">
        <f t="shared" si="1106"/>
        <v>319.0726849285715</v>
      </c>
      <c r="AD3660" s="28">
        <f t="shared" si="1106"/>
        <v>433.96870060714309</v>
      </c>
      <c r="AE3660" s="28">
        <f t="shared" si="1106"/>
        <v>572.87413932142852</v>
      </c>
      <c r="AF3660" s="28">
        <f t="shared" si="1106"/>
        <v>213.72022203571419</v>
      </c>
      <c r="AG3660" s="28">
        <f t="shared" si="1106"/>
        <v>0</v>
      </c>
      <c r="AH3660" s="28">
        <f t="shared" si="1106"/>
        <v>141.33172853571432</v>
      </c>
      <c r="AI3660" s="28">
        <f t="shared" si="1106"/>
        <v>0</v>
      </c>
      <c r="AJ3660" s="28">
        <f t="shared" si="1106"/>
        <v>1.2235988250000001</v>
      </c>
      <c r="AK3660" s="28">
        <f t="shared" si="1106"/>
        <v>0</v>
      </c>
      <c r="AL3660" s="28">
        <f t="shared" si="1107"/>
        <v>52.630078499999975</v>
      </c>
      <c r="AM3660" s="28">
        <f t="shared" si="1107"/>
        <v>192.98530203571408</v>
      </c>
      <c r="AQ3660" s="24">
        <f t="shared" si="1111"/>
        <v>2062.3981584321427</v>
      </c>
      <c r="AS3660" s="47">
        <f t="shared" si="1103"/>
        <v>305.55</v>
      </c>
      <c r="AU3660" s="20">
        <f t="shared" si="1110"/>
        <v>2367.9481584321429</v>
      </c>
      <c r="AW3660" s="20"/>
    </row>
    <row r="3661" spans="1:49" x14ac:dyDescent="0.25">
      <c r="A3661" t="str">
        <f>VLOOKUP($B3661,'Cushing Balance'!$C$2:$E$500,3,TRUE)</f>
        <v>12019</v>
      </c>
      <c r="B3661" s="2">
        <v>43672</v>
      </c>
      <c r="C3661" s="32"/>
      <c r="D3661" s="36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V3661" s="24">
        <f t="shared" si="1108"/>
        <v>0</v>
      </c>
      <c r="X3661" s="5">
        <f t="shared" ref="X3661:X3724" si="1112">82*0.95</f>
        <v>77.899999999999991</v>
      </c>
      <c r="Z3661" s="20">
        <f t="shared" si="1109"/>
        <v>77.899999999999991</v>
      </c>
      <c r="AA3661" s="59">
        <f t="shared" si="1105"/>
        <v>43672</v>
      </c>
      <c r="AB3661" s="36">
        <f t="shared" si="1106"/>
        <v>134.59170364285706</v>
      </c>
      <c r="AC3661" s="28">
        <f t="shared" si="1106"/>
        <v>319.0726849285715</v>
      </c>
      <c r="AD3661" s="28">
        <f t="shared" si="1106"/>
        <v>433.96870060714309</v>
      </c>
      <c r="AE3661" s="28">
        <f t="shared" si="1106"/>
        <v>572.87413932142852</v>
      </c>
      <c r="AF3661" s="28">
        <f t="shared" si="1106"/>
        <v>213.72022203571419</v>
      </c>
      <c r="AG3661" s="28">
        <f t="shared" si="1106"/>
        <v>0</v>
      </c>
      <c r="AH3661" s="28">
        <f t="shared" si="1106"/>
        <v>141.33172853571432</v>
      </c>
      <c r="AI3661" s="28">
        <f t="shared" si="1106"/>
        <v>0</v>
      </c>
      <c r="AJ3661" s="28">
        <f t="shared" si="1106"/>
        <v>1.2235988250000001</v>
      </c>
      <c r="AK3661" s="28">
        <f t="shared" si="1106"/>
        <v>0</v>
      </c>
      <c r="AL3661" s="28">
        <f t="shared" si="1107"/>
        <v>52.630078499999975</v>
      </c>
      <c r="AM3661" s="28">
        <f t="shared" si="1107"/>
        <v>192.98530203571408</v>
      </c>
      <c r="AQ3661" s="24">
        <f t="shared" si="1111"/>
        <v>2062.3981584321427</v>
      </c>
      <c r="AS3661" s="47">
        <f t="shared" si="1103"/>
        <v>305.55</v>
      </c>
      <c r="AU3661" s="20">
        <f t="shared" si="1110"/>
        <v>2367.9481584321429</v>
      </c>
      <c r="AW3661" s="20"/>
    </row>
    <row r="3662" spans="1:49" x14ac:dyDescent="0.25">
      <c r="A3662" t="str">
        <f>VLOOKUP($B3662,'Cushing Balance'!$C$2:$E$500,3,TRUE)</f>
        <v>12019</v>
      </c>
      <c r="B3662" s="2">
        <v>43673</v>
      </c>
      <c r="C3662" s="32"/>
      <c r="D3662" s="36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V3662" s="24">
        <f t="shared" si="1108"/>
        <v>0</v>
      </c>
      <c r="X3662" s="5">
        <f t="shared" si="1112"/>
        <v>77.899999999999991</v>
      </c>
      <c r="Z3662" s="20">
        <f t="shared" si="1109"/>
        <v>77.899999999999991</v>
      </c>
      <c r="AA3662" s="59">
        <f t="shared" si="1105"/>
        <v>43673</v>
      </c>
      <c r="AB3662" s="36">
        <f t="shared" si="1106"/>
        <v>134.59170364285706</v>
      </c>
      <c r="AC3662" s="28">
        <f t="shared" si="1106"/>
        <v>319.0726849285715</v>
      </c>
      <c r="AD3662" s="28">
        <f t="shared" si="1106"/>
        <v>433.96870060714309</v>
      </c>
      <c r="AE3662" s="28">
        <f t="shared" si="1106"/>
        <v>572.87413932142852</v>
      </c>
      <c r="AF3662" s="28">
        <f t="shared" si="1106"/>
        <v>213.72022203571419</v>
      </c>
      <c r="AG3662" s="28">
        <f t="shared" si="1106"/>
        <v>0</v>
      </c>
      <c r="AH3662" s="28">
        <f t="shared" si="1106"/>
        <v>141.33172853571432</v>
      </c>
      <c r="AI3662" s="28">
        <f t="shared" si="1106"/>
        <v>0</v>
      </c>
      <c r="AJ3662" s="28">
        <f t="shared" si="1106"/>
        <v>1.2235988250000001</v>
      </c>
      <c r="AK3662" s="28">
        <f t="shared" si="1106"/>
        <v>0</v>
      </c>
      <c r="AL3662" s="28">
        <f t="shared" si="1107"/>
        <v>52.630078499999975</v>
      </c>
      <c r="AM3662" s="28">
        <f t="shared" si="1107"/>
        <v>192.98530203571408</v>
      </c>
      <c r="AQ3662" s="24">
        <f t="shared" si="1111"/>
        <v>2062.3981584321427</v>
      </c>
      <c r="AS3662" s="47">
        <f t="shared" si="1103"/>
        <v>305.55</v>
      </c>
      <c r="AU3662" s="20">
        <f t="shared" si="1110"/>
        <v>2367.9481584321429</v>
      </c>
      <c r="AW3662" s="20"/>
    </row>
    <row r="3663" spans="1:49" x14ac:dyDescent="0.25">
      <c r="A3663" t="str">
        <f>VLOOKUP($B3663,'Cushing Balance'!$C$2:$E$500,3,TRUE)</f>
        <v>12019</v>
      </c>
      <c r="B3663" s="2">
        <v>43674</v>
      </c>
      <c r="C3663" s="32"/>
      <c r="D3663" s="36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V3663" s="24">
        <f t="shared" si="1108"/>
        <v>0</v>
      </c>
      <c r="X3663" s="5">
        <f t="shared" si="1112"/>
        <v>77.899999999999991</v>
      </c>
      <c r="Z3663" s="20">
        <f t="shared" si="1109"/>
        <v>77.899999999999991</v>
      </c>
      <c r="AA3663" s="59">
        <f t="shared" si="1105"/>
        <v>43674</v>
      </c>
      <c r="AB3663" s="36">
        <f t="shared" si="1106"/>
        <v>134.59170364285706</v>
      </c>
      <c r="AC3663" s="28">
        <f t="shared" si="1106"/>
        <v>319.0726849285715</v>
      </c>
      <c r="AD3663" s="28">
        <f t="shared" si="1106"/>
        <v>433.96870060714309</v>
      </c>
      <c r="AE3663" s="28">
        <f t="shared" si="1106"/>
        <v>572.87413932142852</v>
      </c>
      <c r="AF3663" s="28">
        <f t="shared" si="1106"/>
        <v>213.72022203571419</v>
      </c>
      <c r="AG3663" s="28">
        <f t="shared" si="1106"/>
        <v>0</v>
      </c>
      <c r="AH3663" s="28">
        <f t="shared" si="1106"/>
        <v>141.33172853571432</v>
      </c>
      <c r="AI3663" s="28">
        <f t="shared" si="1106"/>
        <v>0</v>
      </c>
      <c r="AJ3663" s="28">
        <f t="shared" si="1106"/>
        <v>1.2235988250000001</v>
      </c>
      <c r="AK3663" s="28">
        <f t="shared" si="1106"/>
        <v>0</v>
      </c>
      <c r="AL3663" s="28">
        <f t="shared" si="1107"/>
        <v>52.630078499999975</v>
      </c>
      <c r="AM3663" s="28">
        <f t="shared" si="1107"/>
        <v>192.98530203571408</v>
      </c>
      <c r="AQ3663" s="24">
        <f t="shared" si="1111"/>
        <v>2062.3981584321427</v>
      </c>
      <c r="AS3663" s="47">
        <f t="shared" si="1103"/>
        <v>305.55</v>
      </c>
      <c r="AU3663" s="20">
        <f t="shared" si="1110"/>
        <v>2367.9481584321429</v>
      </c>
      <c r="AW3663" s="20"/>
    </row>
    <row r="3664" spans="1:49" x14ac:dyDescent="0.25">
      <c r="A3664" t="str">
        <f>VLOOKUP($B3664,'Cushing Balance'!$C$2:$E$500,3,TRUE)</f>
        <v>12019</v>
      </c>
      <c r="B3664" s="2">
        <v>43675</v>
      </c>
      <c r="C3664" s="32"/>
      <c r="D3664" s="36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V3664" s="24">
        <f t="shared" si="1108"/>
        <v>0</v>
      </c>
      <c r="X3664" s="5">
        <f t="shared" si="1112"/>
        <v>77.899999999999991</v>
      </c>
      <c r="Z3664" s="20">
        <f t="shared" si="1109"/>
        <v>77.899999999999991</v>
      </c>
      <c r="AA3664" s="59">
        <f t="shared" si="1105"/>
        <v>43675</v>
      </c>
      <c r="AB3664" s="36">
        <f t="shared" si="1106"/>
        <v>134.59170364285706</v>
      </c>
      <c r="AC3664" s="28">
        <f t="shared" si="1106"/>
        <v>319.0726849285715</v>
      </c>
      <c r="AD3664" s="28">
        <f t="shared" si="1106"/>
        <v>433.96870060714309</v>
      </c>
      <c r="AE3664" s="28">
        <f t="shared" si="1106"/>
        <v>572.87413932142852</v>
      </c>
      <c r="AF3664" s="28">
        <f t="shared" si="1106"/>
        <v>213.72022203571419</v>
      </c>
      <c r="AG3664" s="28">
        <f t="shared" si="1106"/>
        <v>0</v>
      </c>
      <c r="AH3664" s="28">
        <f t="shared" si="1106"/>
        <v>141.33172853571432</v>
      </c>
      <c r="AI3664" s="28">
        <f t="shared" si="1106"/>
        <v>0</v>
      </c>
      <c r="AJ3664" s="28">
        <f t="shared" si="1106"/>
        <v>1.2235988250000001</v>
      </c>
      <c r="AK3664" s="28">
        <f t="shared" si="1106"/>
        <v>0</v>
      </c>
      <c r="AL3664" s="28">
        <f t="shared" si="1107"/>
        <v>52.630078499999975</v>
      </c>
      <c r="AM3664" s="28">
        <f t="shared" si="1107"/>
        <v>192.98530203571408</v>
      </c>
      <c r="AQ3664" s="24">
        <f t="shared" si="1111"/>
        <v>2062.3981584321427</v>
      </c>
      <c r="AS3664" s="47">
        <f t="shared" si="1103"/>
        <v>305.55</v>
      </c>
      <c r="AU3664" s="20">
        <f t="shared" si="1110"/>
        <v>2367.9481584321429</v>
      </c>
      <c r="AW3664" s="20"/>
    </row>
    <row r="3665" spans="1:49" x14ac:dyDescent="0.25">
      <c r="A3665" t="str">
        <f>VLOOKUP($B3665,'Cushing Balance'!$C$2:$E$500,3,TRUE)</f>
        <v>12019</v>
      </c>
      <c r="B3665" s="2">
        <v>43676</v>
      </c>
      <c r="C3665" s="32"/>
      <c r="D3665" s="36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V3665" s="24">
        <f t="shared" si="1108"/>
        <v>0</v>
      </c>
      <c r="X3665" s="5">
        <f t="shared" si="1112"/>
        <v>77.899999999999991</v>
      </c>
      <c r="Z3665" s="20">
        <f t="shared" si="1109"/>
        <v>77.899999999999991</v>
      </c>
      <c r="AA3665" s="59">
        <f t="shared" si="1105"/>
        <v>43676</v>
      </c>
      <c r="AB3665" s="36">
        <f t="shared" si="1106"/>
        <v>134.59170364285706</v>
      </c>
      <c r="AC3665" s="28">
        <f t="shared" si="1106"/>
        <v>319.0726849285715</v>
      </c>
      <c r="AD3665" s="28">
        <f t="shared" si="1106"/>
        <v>433.96870060714309</v>
      </c>
      <c r="AE3665" s="28">
        <f t="shared" si="1106"/>
        <v>572.87413932142852</v>
      </c>
      <c r="AF3665" s="28">
        <f t="shared" si="1106"/>
        <v>213.72022203571419</v>
      </c>
      <c r="AG3665" s="28">
        <f t="shared" si="1106"/>
        <v>0</v>
      </c>
      <c r="AH3665" s="28">
        <f t="shared" si="1106"/>
        <v>141.33172853571432</v>
      </c>
      <c r="AI3665" s="28">
        <f t="shared" si="1106"/>
        <v>0</v>
      </c>
      <c r="AJ3665" s="28">
        <f t="shared" si="1106"/>
        <v>1.2235988250000001</v>
      </c>
      <c r="AK3665" s="28">
        <f t="shared" si="1106"/>
        <v>0</v>
      </c>
      <c r="AL3665" s="28">
        <f t="shared" si="1107"/>
        <v>52.630078499999975</v>
      </c>
      <c r="AM3665" s="28">
        <f t="shared" si="1107"/>
        <v>192.98530203571408</v>
      </c>
      <c r="AQ3665" s="24">
        <f t="shared" si="1111"/>
        <v>2062.3981584321427</v>
      </c>
      <c r="AS3665" s="47">
        <f t="shared" si="1103"/>
        <v>305.55</v>
      </c>
      <c r="AU3665" s="20">
        <f t="shared" si="1110"/>
        <v>2367.9481584321429</v>
      </c>
      <c r="AW3665" s="20"/>
    </row>
    <row r="3666" spans="1:49" x14ac:dyDescent="0.25">
      <c r="A3666" t="str">
        <f>VLOOKUP($B3666,'Cushing Balance'!$C$2:$E$500,3,TRUE)</f>
        <v>12019</v>
      </c>
      <c r="B3666" s="2">
        <v>43677</v>
      </c>
      <c r="C3666" s="32"/>
      <c r="D3666" s="36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V3666" s="24">
        <f t="shared" si="1108"/>
        <v>0</v>
      </c>
      <c r="X3666" s="5">
        <f t="shared" si="1112"/>
        <v>77.899999999999991</v>
      </c>
      <c r="Z3666" s="20">
        <f t="shared" si="1109"/>
        <v>77.899999999999991</v>
      </c>
      <c r="AA3666" s="59">
        <f t="shared" si="1105"/>
        <v>43677</v>
      </c>
      <c r="AB3666" s="36">
        <f t="shared" si="1106"/>
        <v>134.59170364285706</v>
      </c>
      <c r="AC3666" s="28">
        <f t="shared" si="1106"/>
        <v>319.0726849285715</v>
      </c>
      <c r="AD3666" s="28">
        <f t="shared" si="1106"/>
        <v>433.96870060714309</v>
      </c>
      <c r="AE3666" s="28">
        <f t="shared" si="1106"/>
        <v>572.87413932142852</v>
      </c>
      <c r="AF3666" s="28">
        <f t="shared" si="1106"/>
        <v>213.72022203571419</v>
      </c>
      <c r="AG3666" s="28">
        <f t="shared" si="1106"/>
        <v>0</v>
      </c>
      <c r="AH3666" s="28">
        <f t="shared" si="1106"/>
        <v>141.33172853571432</v>
      </c>
      <c r="AI3666" s="28">
        <f t="shared" si="1106"/>
        <v>0</v>
      </c>
      <c r="AJ3666" s="28">
        <f t="shared" si="1106"/>
        <v>1.2235988250000001</v>
      </c>
      <c r="AK3666" s="28">
        <f t="shared" si="1106"/>
        <v>0</v>
      </c>
      <c r="AL3666" s="28">
        <f t="shared" si="1107"/>
        <v>52.630078499999975</v>
      </c>
      <c r="AM3666" s="28">
        <f t="shared" si="1107"/>
        <v>192.98530203571408</v>
      </c>
      <c r="AQ3666" s="24">
        <f t="shared" si="1111"/>
        <v>2062.3981584321427</v>
      </c>
      <c r="AS3666" s="47">
        <f t="shared" si="1103"/>
        <v>305.55</v>
      </c>
      <c r="AU3666" s="20">
        <f t="shared" si="1110"/>
        <v>2367.9481584321429</v>
      </c>
      <c r="AW3666" s="20"/>
    </row>
    <row r="3667" spans="1:49" x14ac:dyDescent="0.25">
      <c r="A3667" t="str">
        <f>VLOOKUP($B3667,'Cushing Balance'!$C$2:$E$500,3,TRUE)</f>
        <v>12019</v>
      </c>
      <c r="B3667" s="2">
        <v>43678</v>
      </c>
      <c r="C3667" s="32"/>
      <c r="D3667" s="36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V3667" s="24">
        <f t="shared" si="1108"/>
        <v>0</v>
      </c>
      <c r="X3667" s="5">
        <f t="shared" si="1112"/>
        <v>77.899999999999991</v>
      </c>
      <c r="Z3667" s="20">
        <f t="shared" si="1109"/>
        <v>77.899999999999991</v>
      </c>
      <c r="AA3667" s="59">
        <f t="shared" si="1105"/>
        <v>43678</v>
      </c>
      <c r="AB3667" s="36">
        <f t="shared" si="1106"/>
        <v>134.59170364285706</v>
      </c>
      <c r="AC3667" s="28">
        <f t="shared" si="1106"/>
        <v>319.0726849285715</v>
      </c>
      <c r="AD3667" s="28">
        <f t="shared" si="1106"/>
        <v>433.96870060714309</v>
      </c>
      <c r="AE3667" s="28">
        <f t="shared" si="1106"/>
        <v>572.87413932142852</v>
      </c>
      <c r="AF3667" s="28">
        <f t="shared" si="1106"/>
        <v>213.72022203571419</v>
      </c>
      <c r="AG3667" s="28">
        <f t="shared" si="1106"/>
        <v>0</v>
      </c>
      <c r="AH3667" s="28">
        <f t="shared" si="1106"/>
        <v>141.33172853571432</v>
      </c>
      <c r="AI3667" s="28">
        <f t="shared" si="1106"/>
        <v>0</v>
      </c>
      <c r="AJ3667" s="28">
        <f t="shared" si="1106"/>
        <v>1.2235988250000001</v>
      </c>
      <c r="AK3667" s="28">
        <f t="shared" si="1106"/>
        <v>0</v>
      </c>
      <c r="AL3667" s="28">
        <f t="shared" si="1107"/>
        <v>52.630078499999975</v>
      </c>
      <c r="AM3667" s="28">
        <f t="shared" si="1107"/>
        <v>192.98530203571408</v>
      </c>
      <c r="AQ3667" s="24">
        <f t="shared" si="1111"/>
        <v>2062.3981584321427</v>
      </c>
      <c r="AS3667" s="47">
        <f t="shared" si="1103"/>
        <v>305.55</v>
      </c>
      <c r="AU3667" s="20">
        <f t="shared" si="1110"/>
        <v>2367.9481584321429</v>
      </c>
      <c r="AW3667" s="20"/>
    </row>
    <row r="3668" spans="1:49" x14ac:dyDescent="0.25">
      <c r="A3668" t="str">
        <f>VLOOKUP($B3668,'Cushing Balance'!$C$2:$E$500,3,TRUE)</f>
        <v>12019</v>
      </c>
      <c r="B3668" s="2">
        <v>43679</v>
      </c>
      <c r="C3668" s="32"/>
      <c r="D3668" s="36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V3668" s="24">
        <f t="shared" si="1108"/>
        <v>0</v>
      </c>
      <c r="X3668" s="5">
        <f t="shared" si="1112"/>
        <v>77.899999999999991</v>
      </c>
      <c r="Z3668" s="20">
        <f t="shared" si="1109"/>
        <v>77.899999999999991</v>
      </c>
      <c r="AA3668" s="59">
        <f t="shared" si="1105"/>
        <v>43679</v>
      </c>
      <c r="AB3668" s="36">
        <f t="shared" si="1106"/>
        <v>134.59170364285706</v>
      </c>
      <c r="AC3668" s="28">
        <f t="shared" si="1106"/>
        <v>319.0726849285715</v>
      </c>
      <c r="AD3668" s="28">
        <f t="shared" si="1106"/>
        <v>433.96870060714309</v>
      </c>
      <c r="AE3668" s="28">
        <f t="shared" si="1106"/>
        <v>572.87413932142852</v>
      </c>
      <c r="AF3668" s="28">
        <f t="shared" si="1106"/>
        <v>213.72022203571419</v>
      </c>
      <c r="AG3668" s="28">
        <f t="shared" si="1106"/>
        <v>0</v>
      </c>
      <c r="AH3668" s="28">
        <f t="shared" si="1106"/>
        <v>141.33172853571432</v>
      </c>
      <c r="AI3668" s="28">
        <f t="shared" si="1106"/>
        <v>0</v>
      </c>
      <c r="AJ3668" s="28">
        <f t="shared" si="1106"/>
        <v>1.2235988250000001</v>
      </c>
      <c r="AK3668" s="28">
        <f t="shared" si="1106"/>
        <v>0</v>
      </c>
      <c r="AL3668" s="28">
        <f t="shared" si="1107"/>
        <v>52.630078499999975</v>
      </c>
      <c r="AM3668" s="28">
        <f t="shared" si="1107"/>
        <v>192.98530203571408</v>
      </c>
      <c r="AQ3668" s="24">
        <f t="shared" si="1111"/>
        <v>2062.3981584321427</v>
      </c>
      <c r="AS3668" s="47">
        <f t="shared" si="1103"/>
        <v>305.55</v>
      </c>
      <c r="AU3668" s="20">
        <f t="shared" si="1110"/>
        <v>2367.9481584321429</v>
      </c>
      <c r="AW3668" s="20"/>
    </row>
    <row r="3669" spans="1:49" x14ac:dyDescent="0.25">
      <c r="A3669" t="str">
        <f>VLOOKUP($B3669,'Cushing Balance'!$C$2:$E$500,3,TRUE)</f>
        <v>12019</v>
      </c>
      <c r="B3669" s="2">
        <v>43680</v>
      </c>
      <c r="C3669" s="32"/>
      <c r="D3669" s="36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V3669" s="24">
        <f t="shared" si="1108"/>
        <v>0</v>
      </c>
      <c r="X3669" s="5">
        <f t="shared" si="1112"/>
        <v>77.899999999999991</v>
      </c>
      <c r="Z3669" s="20">
        <f t="shared" si="1109"/>
        <v>77.899999999999991</v>
      </c>
      <c r="AA3669" s="59">
        <f t="shared" si="1105"/>
        <v>43680</v>
      </c>
      <c r="AB3669" s="36">
        <f t="shared" ref="AB3669:AK3684" si="1113">AVERAGE(AB3662:AB3668)</f>
        <v>134.59170364285706</v>
      </c>
      <c r="AC3669" s="28">
        <f t="shared" si="1113"/>
        <v>319.0726849285715</v>
      </c>
      <c r="AD3669" s="28">
        <f t="shared" si="1113"/>
        <v>433.96870060714309</v>
      </c>
      <c r="AE3669" s="28">
        <f t="shared" si="1113"/>
        <v>572.87413932142852</v>
      </c>
      <c r="AF3669" s="28">
        <f t="shared" si="1113"/>
        <v>213.72022203571419</v>
      </c>
      <c r="AG3669" s="28">
        <f t="shared" si="1113"/>
        <v>0</v>
      </c>
      <c r="AH3669" s="28">
        <f t="shared" si="1113"/>
        <v>141.33172853571432</v>
      </c>
      <c r="AI3669" s="28">
        <f t="shared" si="1113"/>
        <v>0</v>
      </c>
      <c r="AJ3669" s="28">
        <f t="shared" si="1113"/>
        <v>1.2235988250000001</v>
      </c>
      <c r="AK3669" s="28">
        <f t="shared" si="1113"/>
        <v>0</v>
      </c>
      <c r="AL3669" s="28">
        <f t="shared" si="1107"/>
        <v>52.630078499999975</v>
      </c>
      <c r="AM3669" s="28">
        <f t="shared" si="1107"/>
        <v>192.98530203571408</v>
      </c>
      <c r="AQ3669" s="24">
        <f t="shared" si="1111"/>
        <v>2062.3981584321427</v>
      </c>
      <c r="AS3669" s="47">
        <f t="shared" si="1103"/>
        <v>305.55</v>
      </c>
      <c r="AU3669" s="20">
        <f t="shared" si="1110"/>
        <v>2367.9481584321429</v>
      </c>
      <c r="AW3669" s="20"/>
    </row>
    <row r="3670" spans="1:49" x14ac:dyDescent="0.25">
      <c r="A3670" t="str">
        <f>VLOOKUP($B3670,'Cushing Balance'!$C$2:$E$500,3,TRUE)</f>
        <v>12019</v>
      </c>
      <c r="B3670" s="2">
        <v>43681</v>
      </c>
      <c r="C3670" s="32"/>
      <c r="D3670" s="36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V3670" s="24">
        <f t="shared" si="1108"/>
        <v>0</v>
      </c>
      <c r="X3670" s="5">
        <f t="shared" si="1112"/>
        <v>77.899999999999991</v>
      </c>
      <c r="Z3670" s="20">
        <f t="shared" si="1109"/>
        <v>77.899999999999991</v>
      </c>
      <c r="AA3670" s="59">
        <f t="shared" si="1105"/>
        <v>43681</v>
      </c>
      <c r="AB3670" s="36">
        <f t="shared" si="1113"/>
        <v>134.59170364285706</v>
      </c>
      <c r="AC3670" s="28">
        <f t="shared" si="1113"/>
        <v>319.0726849285715</v>
      </c>
      <c r="AD3670" s="28">
        <f t="shared" si="1113"/>
        <v>433.96870060714309</v>
      </c>
      <c r="AE3670" s="28">
        <f t="shared" si="1113"/>
        <v>572.87413932142852</v>
      </c>
      <c r="AF3670" s="28">
        <f t="shared" si="1113"/>
        <v>213.72022203571419</v>
      </c>
      <c r="AG3670" s="28">
        <f t="shared" si="1113"/>
        <v>0</v>
      </c>
      <c r="AH3670" s="28">
        <f t="shared" si="1113"/>
        <v>141.33172853571432</v>
      </c>
      <c r="AI3670" s="28">
        <f t="shared" si="1113"/>
        <v>0</v>
      </c>
      <c r="AJ3670" s="28">
        <f t="shared" si="1113"/>
        <v>1.2235988250000001</v>
      </c>
      <c r="AK3670" s="28">
        <f t="shared" si="1113"/>
        <v>0</v>
      </c>
      <c r="AL3670" s="28">
        <f t="shared" si="1107"/>
        <v>52.630078499999975</v>
      </c>
      <c r="AM3670" s="28">
        <f t="shared" si="1107"/>
        <v>192.98530203571408</v>
      </c>
      <c r="AQ3670" s="24">
        <f t="shared" si="1111"/>
        <v>2062.3981584321427</v>
      </c>
      <c r="AS3670" s="47">
        <f t="shared" si="1103"/>
        <v>305.55</v>
      </c>
      <c r="AU3670" s="20">
        <f t="shared" si="1110"/>
        <v>2367.9481584321429</v>
      </c>
      <c r="AW3670" s="20"/>
    </row>
    <row r="3671" spans="1:49" x14ac:dyDescent="0.25">
      <c r="A3671" t="str">
        <f>VLOOKUP($B3671,'Cushing Balance'!$C$2:$E$500,3,TRUE)</f>
        <v>12019</v>
      </c>
      <c r="B3671" s="2">
        <v>43682</v>
      </c>
      <c r="C3671" s="32"/>
      <c r="D3671" s="36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V3671" s="24">
        <f t="shared" si="1108"/>
        <v>0</v>
      </c>
      <c r="X3671" s="5">
        <f t="shared" si="1112"/>
        <v>77.899999999999991</v>
      </c>
      <c r="Z3671" s="20">
        <f t="shared" si="1109"/>
        <v>77.899999999999991</v>
      </c>
      <c r="AA3671" s="59">
        <f t="shared" si="1105"/>
        <v>43682</v>
      </c>
      <c r="AB3671" s="36">
        <f t="shared" si="1113"/>
        <v>134.59170364285706</v>
      </c>
      <c r="AC3671" s="28">
        <f t="shared" si="1113"/>
        <v>319.0726849285715</v>
      </c>
      <c r="AD3671" s="28">
        <f t="shared" si="1113"/>
        <v>433.96870060714309</v>
      </c>
      <c r="AE3671" s="28">
        <f t="shared" si="1113"/>
        <v>572.87413932142852</v>
      </c>
      <c r="AF3671" s="28">
        <f t="shared" si="1113"/>
        <v>213.72022203571419</v>
      </c>
      <c r="AG3671" s="28">
        <f t="shared" si="1113"/>
        <v>0</v>
      </c>
      <c r="AH3671" s="28">
        <f t="shared" si="1113"/>
        <v>141.33172853571432</v>
      </c>
      <c r="AI3671" s="28">
        <f t="shared" si="1113"/>
        <v>0</v>
      </c>
      <c r="AJ3671" s="28">
        <f t="shared" si="1113"/>
        <v>1.2235988250000001</v>
      </c>
      <c r="AK3671" s="28">
        <f t="shared" si="1113"/>
        <v>0</v>
      </c>
      <c r="AL3671" s="28">
        <f t="shared" si="1107"/>
        <v>52.630078499999975</v>
      </c>
      <c r="AM3671" s="28">
        <f t="shared" si="1107"/>
        <v>192.98530203571408</v>
      </c>
      <c r="AQ3671" s="24">
        <f t="shared" si="1111"/>
        <v>2062.3981584321427</v>
      </c>
      <c r="AS3671" s="47">
        <f t="shared" si="1103"/>
        <v>305.55</v>
      </c>
      <c r="AU3671" s="20">
        <f t="shared" si="1110"/>
        <v>2367.9481584321429</v>
      </c>
      <c r="AW3671" s="20"/>
    </row>
    <row r="3672" spans="1:49" x14ac:dyDescent="0.25">
      <c r="A3672" t="str">
        <f>VLOOKUP($B3672,'Cushing Balance'!$C$2:$E$500,3,TRUE)</f>
        <v>12019</v>
      </c>
      <c r="B3672" s="2">
        <v>43683</v>
      </c>
      <c r="C3672" s="32"/>
      <c r="D3672" s="36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V3672" s="24">
        <f t="shared" si="1108"/>
        <v>0</v>
      </c>
      <c r="X3672" s="5">
        <f t="shared" si="1112"/>
        <v>77.899999999999991</v>
      </c>
      <c r="Z3672" s="20">
        <f t="shared" si="1109"/>
        <v>77.899999999999991</v>
      </c>
      <c r="AA3672" s="59">
        <f t="shared" si="1105"/>
        <v>43683</v>
      </c>
      <c r="AB3672" s="36">
        <f t="shared" si="1113"/>
        <v>134.59170364285706</v>
      </c>
      <c r="AC3672" s="28">
        <f t="shared" si="1113"/>
        <v>319.0726849285715</v>
      </c>
      <c r="AD3672" s="28">
        <f t="shared" si="1113"/>
        <v>433.96870060714309</v>
      </c>
      <c r="AE3672" s="28">
        <f t="shared" si="1113"/>
        <v>572.87413932142852</v>
      </c>
      <c r="AF3672" s="28">
        <f t="shared" si="1113"/>
        <v>213.72022203571419</v>
      </c>
      <c r="AG3672" s="28">
        <f t="shared" si="1113"/>
        <v>0</v>
      </c>
      <c r="AH3672" s="28">
        <f t="shared" si="1113"/>
        <v>141.33172853571432</v>
      </c>
      <c r="AI3672" s="28">
        <f t="shared" si="1113"/>
        <v>0</v>
      </c>
      <c r="AJ3672" s="28">
        <f t="shared" si="1113"/>
        <v>1.2235988250000001</v>
      </c>
      <c r="AK3672" s="28">
        <f t="shared" si="1113"/>
        <v>0</v>
      </c>
      <c r="AL3672" s="28">
        <f t="shared" si="1107"/>
        <v>52.630078499999975</v>
      </c>
      <c r="AM3672" s="28">
        <f t="shared" si="1107"/>
        <v>192.98530203571408</v>
      </c>
      <c r="AQ3672" s="24">
        <f t="shared" si="1111"/>
        <v>2062.3981584321427</v>
      </c>
      <c r="AS3672" s="47">
        <f t="shared" si="1103"/>
        <v>305.55</v>
      </c>
      <c r="AU3672" s="20">
        <f t="shared" si="1110"/>
        <v>2367.9481584321429</v>
      </c>
      <c r="AW3672" s="20"/>
    </row>
    <row r="3673" spans="1:49" x14ac:dyDescent="0.25">
      <c r="A3673" t="str">
        <f>VLOOKUP($B3673,'Cushing Balance'!$C$2:$E$500,3,TRUE)</f>
        <v>12019</v>
      </c>
      <c r="B3673" s="2">
        <v>43684</v>
      </c>
      <c r="C3673" s="32"/>
      <c r="D3673" s="36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V3673" s="24">
        <f t="shared" si="1108"/>
        <v>0</v>
      </c>
      <c r="X3673" s="5">
        <f t="shared" si="1112"/>
        <v>77.899999999999991</v>
      </c>
      <c r="Z3673" s="20">
        <f t="shared" si="1109"/>
        <v>77.899999999999991</v>
      </c>
      <c r="AA3673" s="59">
        <f t="shared" si="1105"/>
        <v>43684</v>
      </c>
      <c r="AB3673" s="36">
        <f t="shared" si="1113"/>
        <v>134.59170364285706</v>
      </c>
      <c r="AC3673" s="28">
        <f t="shared" si="1113"/>
        <v>319.0726849285715</v>
      </c>
      <c r="AD3673" s="28">
        <f t="shared" si="1113"/>
        <v>433.96870060714309</v>
      </c>
      <c r="AE3673" s="28">
        <f t="shared" si="1113"/>
        <v>572.87413932142852</v>
      </c>
      <c r="AF3673" s="28">
        <f t="shared" si="1113"/>
        <v>213.72022203571419</v>
      </c>
      <c r="AG3673" s="28">
        <f t="shared" si="1113"/>
        <v>0</v>
      </c>
      <c r="AH3673" s="28">
        <f t="shared" si="1113"/>
        <v>141.33172853571432</v>
      </c>
      <c r="AI3673" s="28">
        <f t="shared" si="1113"/>
        <v>0</v>
      </c>
      <c r="AJ3673" s="28">
        <f t="shared" si="1113"/>
        <v>1.2235988250000001</v>
      </c>
      <c r="AK3673" s="28">
        <f t="shared" si="1113"/>
        <v>0</v>
      </c>
      <c r="AL3673" s="28">
        <f t="shared" si="1107"/>
        <v>52.630078499999975</v>
      </c>
      <c r="AM3673" s="28">
        <f t="shared" si="1107"/>
        <v>192.98530203571408</v>
      </c>
      <c r="AQ3673" s="24">
        <f t="shared" si="1111"/>
        <v>2062.3981584321427</v>
      </c>
      <c r="AS3673" s="47">
        <f t="shared" si="1103"/>
        <v>305.55</v>
      </c>
      <c r="AU3673" s="20">
        <f t="shared" si="1110"/>
        <v>2367.9481584321429</v>
      </c>
      <c r="AW3673" s="20"/>
    </row>
    <row r="3674" spans="1:49" x14ac:dyDescent="0.25">
      <c r="A3674" t="str">
        <f>VLOOKUP($B3674,'Cushing Balance'!$C$2:$E$500,3,TRUE)</f>
        <v>12019</v>
      </c>
      <c r="B3674" s="2">
        <v>43685</v>
      </c>
      <c r="C3674" s="32"/>
      <c r="D3674" s="36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V3674" s="24">
        <f t="shared" si="1108"/>
        <v>0</v>
      </c>
      <c r="X3674" s="5">
        <f t="shared" si="1112"/>
        <v>77.899999999999991</v>
      </c>
      <c r="Z3674" s="20">
        <f t="shared" si="1109"/>
        <v>77.899999999999991</v>
      </c>
      <c r="AA3674" s="59">
        <f t="shared" si="1105"/>
        <v>43685</v>
      </c>
      <c r="AB3674" s="36">
        <f t="shared" si="1113"/>
        <v>134.59170364285706</v>
      </c>
      <c r="AC3674" s="28">
        <f t="shared" si="1113"/>
        <v>319.0726849285715</v>
      </c>
      <c r="AD3674" s="28">
        <f t="shared" si="1113"/>
        <v>433.96870060714309</v>
      </c>
      <c r="AE3674" s="28">
        <f t="shared" si="1113"/>
        <v>572.87413932142852</v>
      </c>
      <c r="AF3674" s="28">
        <f t="shared" si="1113"/>
        <v>213.72022203571419</v>
      </c>
      <c r="AG3674" s="28">
        <f t="shared" si="1113"/>
        <v>0</v>
      </c>
      <c r="AH3674" s="28">
        <f t="shared" si="1113"/>
        <v>141.33172853571432</v>
      </c>
      <c r="AI3674" s="28">
        <f t="shared" si="1113"/>
        <v>0</v>
      </c>
      <c r="AJ3674" s="28">
        <f t="shared" si="1113"/>
        <v>1.2235988250000001</v>
      </c>
      <c r="AK3674" s="28">
        <f t="shared" si="1113"/>
        <v>0</v>
      </c>
      <c r="AL3674" s="28">
        <f t="shared" si="1107"/>
        <v>52.630078499999975</v>
      </c>
      <c r="AM3674" s="28">
        <f t="shared" si="1107"/>
        <v>192.98530203571408</v>
      </c>
      <c r="AQ3674" s="24">
        <f t="shared" si="1111"/>
        <v>2062.3981584321427</v>
      </c>
      <c r="AS3674" s="47">
        <f t="shared" si="1103"/>
        <v>305.55</v>
      </c>
      <c r="AU3674" s="20">
        <f t="shared" si="1110"/>
        <v>2367.9481584321429</v>
      </c>
      <c r="AW3674" s="20"/>
    </row>
    <row r="3675" spans="1:49" x14ac:dyDescent="0.25">
      <c r="A3675" t="str">
        <f>VLOOKUP($B3675,'Cushing Balance'!$C$2:$E$500,3,TRUE)</f>
        <v>12019</v>
      </c>
      <c r="B3675" s="2">
        <v>43686</v>
      </c>
      <c r="C3675" s="32"/>
      <c r="D3675" s="36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V3675" s="24">
        <f t="shared" si="1108"/>
        <v>0</v>
      </c>
      <c r="X3675" s="5">
        <f t="shared" si="1112"/>
        <v>77.899999999999991</v>
      </c>
      <c r="Z3675" s="20">
        <f t="shared" si="1109"/>
        <v>77.899999999999991</v>
      </c>
      <c r="AA3675" s="59">
        <f t="shared" si="1105"/>
        <v>43686</v>
      </c>
      <c r="AB3675" s="36">
        <f t="shared" si="1113"/>
        <v>134.59170364285706</v>
      </c>
      <c r="AC3675" s="28">
        <f t="shared" si="1113"/>
        <v>319.0726849285715</v>
      </c>
      <c r="AD3675" s="28">
        <f t="shared" si="1113"/>
        <v>433.96870060714309</v>
      </c>
      <c r="AE3675" s="28">
        <f t="shared" si="1113"/>
        <v>572.87413932142852</v>
      </c>
      <c r="AF3675" s="28">
        <f t="shared" si="1113"/>
        <v>213.72022203571419</v>
      </c>
      <c r="AG3675" s="28">
        <f t="shared" si="1113"/>
        <v>0</v>
      </c>
      <c r="AH3675" s="28">
        <f t="shared" si="1113"/>
        <v>141.33172853571432</v>
      </c>
      <c r="AI3675" s="28">
        <f t="shared" si="1113"/>
        <v>0</v>
      </c>
      <c r="AJ3675" s="28">
        <f t="shared" si="1113"/>
        <v>1.2235988250000001</v>
      </c>
      <c r="AK3675" s="28">
        <f t="shared" si="1113"/>
        <v>0</v>
      </c>
      <c r="AL3675" s="28">
        <f t="shared" si="1107"/>
        <v>52.630078499999975</v>
      </c>
      <c r="AM3675" s="28">
        <f t="shared" si="1107"/>
        <v>192.98530203571408</v>
      </c>
      <c r="AQ3675" s="24">
        <f t="shared" si="1111"/>
        <v>2062.3981584321427</v>
      </c>
      <c r="AS3675" s="47">
        <f t="shared" si="1103"/>
        <v>305.55</v>
      </c>
      <c r="AU3675" s="20">
        <f t="shared" si="1110"/>
        <v>2367.9481584321429</v>
      </c>
      <c r="AW3675" s="20"/>
    </row>
    <row r="3676" spans="1:49" x14ac:dyDescent="0.25">
      <c r="A3676" t="str">
        <f>VLOOKUP($B3676,'Cushing Balance'!$C$2:$E$500,3,TRUE)</f>
        <v>12019</v>
      </c>
      <c r="B3676" s="2">
        <v>43687</v>
      </c>
      <c r="C3676" s="32"/>
      <c r="D3676" s="36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V3676" s="24">
        <f t="shared" si="1108"/>
        <v>0</v>
      </c>
      <c r="X3676" s="5">
        <f t="shared" si="1112"/>
        <v>77.899999999999991</v>
      </c>
      <c r="Z3676" s="20">
        <f t="shared" si="1109"/>
        <v>77.899999999999991</v>
      </c>
      <c r="AA3676" s="59">
        <f t="shared" si="1105"/>
        <v>43687</v>
      </c>
      <c r="AB3676" s="36">
        <f t="shared" si="1113"/>
        <v>134.59170364285706</v>
      </c>
      <c r="AC3676" s="28">
        <f t="shared" si="1113"/>
        <v>319.0726849285715</v>
      </c>
      <c r="AD3676" s="28">
        <f t="shared" si="1113"/>
        <v>433.96870060714309</v>
      </c>
      <c r="AE3676" s="28">
        <f t="shared" si="1113"/>
        <v>572.87413932142852</v>
      </c>
      <c r="AF3676" s="28">
        <f t="shared" si="1113"/>
        <v>213.72022203571419</v>
      </c>
      <c r="AG3676" s="28">
        <f t="shared" si="1113"/>
        <v>0</v>
      </c>
      <c r="AH3676" s="28">
        <f t="shared" si="1113"/>
        <v>141.33172853571432</v>
      </c>
      <c r="AI3676" s="28">
        <f t="shared" si="1113"/>
        <v>0</v>
      </c>
      <c r="AJ3676" s="28">
        <f t="shared" si="1113"/>
        <v>1.2235988250000001</v>
      </c>
      <c r="AK3676" s="28">
        <f t="shared" si="1113"/>
        <v>0</v>
      </c>
      <c r="AL3676" s="28">
        <f t="shared" si="1107"/>
        <v>52.630078499999975</v>
      </c>
      <c r="AM3676" s="28">
        <f t="shared" si="1107"/>
        <v>192.98530203571408</v>
      </c>
      <c r="AQ3676" s="24">
        <f t="shared" si="1111"/>
        <v>2062.3981584321427</v>
      </c>
      <c r="AS3676" s="47">
        <f t="shared" si="1103"/>
        <v>305.55</v>
      </c>
      <c r="AU3676" s="20">
        <f t="shared" si="1110"/>
        <v>2367.9481584321429</v>
      </c>
      <c r="AW3676" s="20"/>
    </row>
    <row r="3677" spans="1:49" x14ac:dyDescent="0.25">
      <c r="A3677" t="str">
        <f>VLOOKUP($B3677,'Cushing Balance'!$C$2:$E$500,3,TRUE)</f>
        <v>12019</v>
      </c>
      <c r="B3677" s="2">
        <v>43688</v>
      </c>
      <c r="C3677" s="32"/>
      <c r="D3677" s="36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V3677" s="24">
        <f t="shared" si="1108"/>
        <v>0</v>
      </c>
      <c r="X3677" s="5">
        <f t="shared" si="1112"/>
        <v>77.899999999999991</v>
      </c>
      <c r="Z3677" s="20">
        <f t="shared" si="1109"/>
        <v>77.899999999999991</v>
      </c>
      <c r="AA3677" s="59">
        <f t="shared" si="1105"/>
        <v>43688</v>
      </c>
      <c r="AB3677" s="36">
        <f t="shared" si="1113"/>
        <v>134.59170364285706</v>
      </c>
      <c r="AC3677" s="28">
        <f t="shared" si="1113"/>
        <v>319.0726849285715</v>
      </c>
      <c r="AD3677" s="28">
        <f t="shared" si="1113"/>
        <v>433.96870060714309</v>
      </c>
      <c r="AE3677" s="28">
        <f t="shared" si="1113"/>
        <v>572.87413932142852</v>
      </c>
      <c r="AF3677" s="28">
        <f t="shared" si="1113"/>
        <v>213.72022203571419</v>
      </c>
      <c r="AG3677" s="28">
        <f t="shared" si="1113"/>
        <v>0</v>
      </c>
      <c r="AH3677" s="28">
        <f t="shared" si="1113"/>
        <v>141.33172853571432</v>
      </c>
      <c r="AI3677" s="28">
        <f t="shared" si="1113"/>
        <v>0</v>
      </c>
      <c r="AJ3677" s="28">
        <f t="shared" si="1113"/>
        <v>1.2235988250000001</v>
      </c>
      <c r="AK3677" s="28">
        <f t="shared" si="1113"/>
        <v>0</v>
      </c>
      <c r="AL3677" s="28">
        <f t="shared" si="1107"/>
        <v>52.630078499999975</v>
      </c>
      <c r="AM3677" s="28">
        <f t="shared" si="1107"/>
        <v>192.98530203571408</v>
      </c>
      <c r="AQ3677" s="24">
        <f t="shared" si="1111"/>
        <v>2062.3981584321427</v>
      </c>
      <c r="AS3677" s="47">
        <f t="shared" si="1103"/>
        <v>305.55</v>
      </c>
      <c r="AU3677" s="20">
        <f t="shared" si="1110"/>
        <v>2367.9481584321429</v>
      </c>
      <c r="AW3677" s="20"/>
    </row>
    <row r="3678" spans="1:49" x14ac:dyDescent="0.25">
      <c r="A3678" t="str">
        <f>VLOOKUP($B3678,'Cushing Balance'!$C$2:$E$500,3,TRUE)</f>
        <v>12019</v>
      </c>
      <c r="B3678" s="2">
        <v>43689</v>
      </c>
      <c r="C3678" s="32"/>
      <c r="D3678" s="36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V3678" s="24">
        <f t="shared" si="1108"/>
        <v>0</v>
      </c>
      <c r="X3678" s="5">
        <f t="shared" si="1112"/>
        <v>77.899999999999991</v>
      </c>
      <c r="Z3678" s="20">
        <f t="shared" si="1109"/>
        <v>77.899999999999991</v>
      </c>
      <c r="AA3678" s="59">
        <f t="shared" si="1105"/>
        <v>43689</v>
      </c>
      <c r="AB3678" s="36">
        <f t="shared" si="1113"/>
        <v>134.59170364285706</v>
      </c>
      <c r="AC3678" s="28">
        <f t="shared" si="1113"/>
        <v>319.0726849285715</v>
      </c>
      <c r="AD3678" s="28">
        <f t="shared" si="1113"/>
        <v>433.96870060714309</v>
      </c>
      <c r="AE3678" s="28">
        <f t="shared" si="1113"/>
        <v>572.87413932142852</v>
      </c>
      <c r="AF3678" s="28">
        <f t="shared" si="1113"/>
        <v>213.72022203571419</v>
      </c>
      <c r="AG3678" s="28">
        <f t="shared" si="1113"/>
        <v>0</v>
      </c>
      <c r="AH3678" s="28">
        <f t="shared" si="1113"/>
        <v>141.33172853571432</v>
      </c>
      <c r="AI3678" s="28">
        <f t="shared" si="1113"/>
        <v>0</v>
      </c>
      <c r="AJ3678" s="28">
        <f t="shared" si="1113"/>
        <v>1.2235988250000001</v>
      </c>
      <c r="AK3678" s="28">
        <f t="shared" si="1113"/>
        <v>0</v>
      </c>
      <c r="AL3678" s="28">
        <f t="shared" si="1107"/>
        <v>52.630078499999975</v>
      </c>
      <c r="AM3678" s="28">
        <f t="shared" si="1107"/>
        <v>192.98530203571408</v>
      </c>
      <c r="AQ3678" s="24">
        <f t="shared" si="1111"/>
        <v>2062.3981584321427</v>
      </c>
      <c r="AS3678" s="47">
        <f t="shared" si="1103"/>
        <v>305.55</v>
      </c>
      <c r="AU3678" s="20">
        <f t="shared" si="1110"/>
        <v>2367.9481584321429</v>
      </c>
      <c r="AW3678" s="20"/>
    </row>
    <row r="3679" spans="1:49" x14ac:dyDescent="0.25">
      <c r="A3679" t="str">
        <f>VLOOKUP($B3679,'Cushing Balance'!$C$2:$E$500,3,TRUE)</f>
        <v>12019</v>
      </c>
      <c r="B3679" s="2">
        <v>43690</v>
      </c>
      <c r="C3679" s="32"/>
      <c r="D3679" s="36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V3679" s="24">
        <f t="shared" si="1108"/>
        <v>0</v>
      </c>
      <c r="X3679" s="5">
        <f t="shared" si="1112"/>
        <v>77.899999999999991</v>
      </c>
      <c r="Z3679" s="20">
        <f t="shared" si="1109"/>
        <v>77.899999999999991</v>
      </c>
      <c r="AA3679" s="59">
        <f t="shared" si="1105"/>
        <v>43690</v>
      </c>
      <c r="AB3679" s="36">
        <f t="shared" si="1113"/>
        <v>134.59170364285706</v>
      </c>
      <c r="AC3679" s="28">
        <f t="shared" si="1113"/>
        <v>319.0726849285715</v>
      </c>
      <c r="AD3679" s="28">
        <f t="shared" si="1113"/>
        <v>433.96870060714309</v>
      </c>
      <c r="AE3679" s="28">
        <f t="shared" si="1113"/>
        <v>572.87413932142852</v>
      </c>
      <c r="AF3679" s="28">
        <f t="shared" si="1113"/>
        <v>213.72022203571419</v>
      </c>
      <c r="AG3679" s="28">
        <f t="shared" si="1113"/>
        <v>0</v>
      </c>
      <c r="AH3679" s="28">
        <f t="shared" si="1113"/>
        <v>141.33172853571432</v>
      </c>
      <c r="AI3679" s="28">
        <f t="shared" si="1113"/>
        <v>0</v>
      </c>
      <c r="AJ3679" s="28">
        <f t="shared" si="1113"/>
        <v>1.2235988250000001</v>
      </c>
      <c r="AK3679" s="28">
        <f t="shared" si="1113"/>
        <v>0</v>
      </c>
      <c r="AL3679" s="28">
        <f t="shared" si="1107"/>
        <v>52.630078499999975</v>
      </c>
      <c r="AM3679" s="28">
        <f t="shared" si="1107"/>
        <v>192.98530203571408</v>
      </c>
      <c r="AQ3679" s="24">
        <f t="shared" si="1111"/>
        <v>2062.3981584321427</v>
      </c>
      <c r="AS3679" s="47">
        <f t="shared" si="1103"/>
        <v>305.55</v>
      </c>
      <c r="AU3679" s="20">
        <f t="shared" si="1110"/>
        <v>2367.9481584321429</v>
      </c>
      <c r="AW3679" s="20"/>
    </row>
    <row r="3680" spans="1:49" x14ac:dyDescent="0.25">
      <c r="A3680" t="str">
        <f>VLOOKUP($B3680,'Cushing Balance'!$C$2:$E$500,3,TRUE)</f>
        <v>12019</v>
      </c>
      <c r="B3680" s="2">
        <v>43691</v>
      </c>
      <c r="C3680" s="32"/>
      <c r="D3680" s="36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V3680" s="24">
        <f t="shared" si="1108"/>
        <v>0</v>
      </c>
      <c r="X3680" s="5">
        <f t="shared" si="1112"/>
        <v>77.899999999999991</v>
      </c>
      <c r="Z3680" s="20">
        <f t="shared" si="1109"/>
        <v>77.899999999999991</v>
      </c>
      <c r="AA3680" s="59">
        <f t="shared" si="1105"/>
        <v>43691</v>
      </c>
      <c r="AB3680" s="36">
        <f t="shared" si="1113"/>
        <v>134.59170364285706</v>
      </c>
      <c r="AC3680" s="28">
        <f t="shared" si="1113"/>
        <v>319.0726849285715</v>
      </c>
      <c r="AD3680" s="28">
        <f t="shared" si="1113"/>
        <v>433.96870060714309</v>
      </c>
      <c r="AE3680" s="28">
        <f t="shared" si="1113"/>
        <v>572.87413932142852</v>
      </c>
      <c r="AF3680" s="28">
        <f t="shared" si="1113"/>
        <v>213.72022203571419</v>
      </c>
      <c r="AG3680" s="28">
        <f t="shared" si="1113"/>
        <v>0</v>
      </c>
      <c r="AH3680" s="28">
        <f t="shared" si="1113"/>
        <v>141.33172853571432</v>
      </c>
      <c r="AI3680" s="28">
        <f t="shared" si="1113"/>
        <v>0</v>
      </c>
      <c r="AJ3680" s="28">
        <f t="shared" si="1113"/>
        <v>1.2235988250000001</v>
      </c>
      <c r="AK3680" s="28">
        <f t="shared" si="1113"/>
        <v>0</v>
      </c>
      <c r="AL3680" s="28">
        <f t="shared" si="1107"/>
        <v>52.630078499999975</v>
      </c>
      <c r="AM3680" s="28">
        <f t="shared" si="1107"/>
        <v>192.98530203571408</v>
      </c>
      <c r="AQ3680" s="24">
        <f t="shared" si="1111"/>
        <v>2062.3981584321427</v>
      </c>
      <c r="AS3680" s="47">
        <f t="shared" si="1103"/>
        <v>305.55</v>
      </c>
      <c r="AU3680" s="20">
        <f t="shared" si="1110"/>
        <v>2367.9481584321429</v>
      </c>
      <c r="AW3680" s="20"/>
    </row>
    <row r="3681" spans="1:49" x14ac:dyDescent="0.25">
      <c r="A3681" t="str">
        <f>VLOOKUP($B3681,'Cushing Balance'!$C$2:$E$500,3,TRUE)</f>
        <v>12019</v>
      </c>
      <c r="B3681" s="2">
        <v>43692</v>
      </c>
      <c r="C3681" s="32"/>
      <c r="D3681" s="36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V3681" s="24">
        <f t="shared" si="1108"/>
        <v>0</v>
      </c>
      <c r="X3681" s="5">
        <f t="shared" si="1112"/>
        <v>77.899999999999991</v>
      </c>
      <c r="Z3681" s="20">
        <f t="shared" si="1109"/>
        <v>77.899999999999991</v>
      </c>
      <c r="AA3681" s="59">
        <f t="shared" si="1105"/>
        <v>43692</v>
      </c>
      <c r="AB3681" s="36">
        <f t="shared" si="1113"/>
        <v>134.59170364285706</v>
      </c>
      <c r="AC3681" s="28">
        <f t="shared" si="1113"/>
        <v>319.0726849285715</v>
      </c>
      <c r="AD3681" s="28">
        <f t="shared" si="1113"/>
        <v>433.96870060714309</v>
      </c>
      <c r="AE3681" s="28">
        <f t="shared" si="1113"/>
        <v>572.87413932142852</v>
      </c>
      <c r="AF3681" s="28">
        <f t="shared" si="1113"/>
        <v>213.72022203571419</v>
      </c>
      <c r="AG3681" s="28">
        <f t="shared" si="1113"/>
        <v>0</v>
      </c>
      <c r="AH3681" s="28">
        <f t="shared" si="1113"/>
        <v>141.33172853571432</v>
      </c>
      <c r="AI3681" s="28">
        <f t="shared" si="1113"/>
        <v>0</v>
      </c>
      <c r="AJ3681" s="28">
        <f t="shared" si="1113"/>
        <v>1.2235988250000001</v>
      </c>
      <c r="AK3681" s="28">
        <f t="shared" si="1113"/>
        <v>0</v>
      </c>
      <c r="AL3681" s="28">
        <f t="shared" si="1107"/>
        <v>52.630078499999975</v>
      </c>
      <c r="AM3681" s="28">
        <f t="shared" si="1107"/>
        <v>192.98530203571408</v>
      </c>
      <c r="AQ3681" s="24">
        <f t="shared" si="1111"/>
        <v>2062.3981584321427</v>
      </c>
      <c r="AS3681" s="47">
        <f t="shared" si="1103"/>
        <v>305.55</v>
      </c>
      <c r="AU3681" s="20">
        <f t="shared" si="1110"/>
        <v>2367.9481584321429</v>
      </c>
      <c r="AW3681" s="20"/>
    </row>
    <row r="3682" spans="1:49" x14ac:dyDescent="0.25">
      <c r="A3682" t="str">
        <f>VLOOKUP($B3682,'Cushing Balance'!$C$2:$E$500,3,TRUE)</f>
        <v>12019</v>
      </c>
      <c r="B3682" s="2">
        <v>43693</v>
      </c>
      <c r="C3682" s="32"/>
      <c r="D3682" s="36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V3682" s="24">
        <f t="shared" si="1108"/>
        <v>0</v>
      </c>
      <c r="X3682" s="5">
        <f t="shared" si="1112"/>
        <v>77.899999999999991</v>
      </c>
      <c r="Z3682" s="20">
        <f t="shared" si="1109"/>
        <v>77.899999999999991</v>
      </c>
      <c r="AA3682" s="59">
        <f t="shared" si="1105"/>
        <v>43693</v>
      </c>
      <c r="AB3682" s="36">
        <f t="shared" si="1113"/>
        <v>134.59170364285706</v>
      </c>
      <c r="AC3682" s="28">
        <f t="shared" si="1113"/>
        <v>319.0726849285715</v>
      </c>
      <c r="AD3682" s="28">
        <f t="shared" si="1113"/>
        <v>433.96870060714309</v>
      </c>
      <c r="AE3682" s="28">
        <f t="shared" si="1113"/>
        <v>572.87413932142852</v>
      </c>
      <c r="AF3682" s="28">
        <f t="shared" si="1113"/>
        <v>213.72022203571419</v>
      </c>
      <c r="AG3682" s="28">
        <f t="shared" si="1113"/>
        <v>0</v>
      </c>
      <c r="AH3682" s="28">
        <f t="shared" si="1113"/>
        <v>141.33172853571432</v>
      </c>
      <c r="AI3682" s="28">
        <f t="shared" si="1113"/>
        <v>0</v>
      </c>
      <c r="AJ3682" s="28">
        <f t="shared" si="1113"/>
        <v>1.2235988250000001</v>
      </c>
      <c r="AK3682" s="28">
        <f t="shared" si="1113"/>
        <v>0</v>
      </c>
      <c r="AL3682" s="28">
        <f t="shared" si="1107"/>
        <v>52.630078499999975</v>
      </c>
      <c r="AM3682" s="28">
        <f t="shared" si="1107"/>
        <v>192.98530203571408</v>
      </c>
      <c r="AQ3682" s="24">
        <f t="shared" si="1111"/>
        <v>2062.3981584321427</v>
      </c>
      <c r="AS3682" s="47">
        <f t="shared" si="1103"/>
        <v>305.55</v>
      </c>
      <c r="AU3682" s="20">
        <f t="shared" si="1110"/>
        <v>2367.9481584321429</v>
      </c>
      <c r="AW3682" s="20"/>
    </row>
    <row r="3683" spans="1:49" x14ac:dyDescent="0.25">
      <c r="A3683" t="str">
        <f>VLOOKUP($B3683,'Cushing Balance'!$C$2:$E$500,3,TRUE)</f>
        <v>12019</v>
      </c>
      <c r="B3683" s="2">
        <v>43694</v>
      </c>
      <c r="C3683" s="32"/>
      <c r="D3683" s="36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V3683" s="24">
        <f t="shared" si="1108"/>
        <v>0</v>
      </c>
      <c r="X3683" s="5">
        <f t="shared" si="1112"/>
        <v>77.899999999999991</v>
      </c>
      <c r="Z3683" s="20">
        <f t="shared" si="1109"/>
        <v>77.899999999999991</v>
      </c>
      <c r="AA3683" s="59">
        <f t="shared" si="1105"/>
        <v>43694</v>
      </c>
      <c r="AB3683" s="36">
        <f t="shared" si="1113"/>
        <v>134.59170364285706</v>
      </c>
      <c r="AC3683" s="28">
        <f t="shared" si="1113"/>
        <v>319.0726849285715</v>
      </c>
      <c r="AD3683" s="28">
        <f t="shared" si="1113"/>
        <v>433.96870060714309</v>
      </c>
      <c r="AE3683" s="28">
        <f t="shared" si="1113"/>
        <v>572.87413932142852</v>
      </c>
      <c r="AF3683" s="28">
        <f t="shared" si="1113"/>
        <v>213.72022203571419</v>
      </c>
      <c r="AG3683" s="28">
        <f t="shared" si="1113"/>
        <v>0</v>
      </c>
      <c r="AH3683" s="28">
        <f t="shared" si="1113"/>
        <v>141.33172853571432</v>
      </c>
      <c r="AI3683" s="28">
        <f t="shared" si="1113"/>
        <v>0</v>
      </c>
      <c r="AJ3683" s="28">
        <f t="shared" si="1113"/>
        <v>1.2235988250000001</v>
      </c>
      <c r="AK3683" s="28">
        <f t="shared" si="1113"/>
        <v>0</v>
      </c>
      <c r="AL3683" s="28">
        <f t="shared" si="1107"/>
        <v>52.630078499999975</v>
      </c>
      <c r="AM3683" s="28">
        <f t="shared" si="1107"/>
        <v>192.98530203571408</v>
      </c>
      <c r="AQ3683" s="24">
        <f t="shared" si="1111"/>
        <v>2062.3981584321427</v>
      </c>
      <c r="AS3683" s="47">
        <f t="shared" si="1103"/>
        <v>305.55</v>
      </c>
      <c r="AU3683" s="20">
        <f t="shared" si="1110"/>
        <v>2367.9481584321429</v>
      </c>
      <c r="AW3683" s="20"/>
    </row>
    <row r="3684" spans="1:49" x14ac:dyDescent="0.25">
      <c r="A3684" t="str">
        <f>VLOOKUP($B3684,'Cushing Balance'!$C$2:$E$500,3,TRUE)</f>
        <v>12019</v>
      </c>
      <c r="B3684" s="2">
        <v>43695</v>
      </c>
      <c r="C3684" s="32"/>
      <c r="D3684" s="36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V3684" s="24">
        <f t="shared" si="1108"/>
        <v>0</v>
      </c>
      <c r="X3684" s="5">
        <f t="shared" si="1112"/>
        <v>77.899999999999991</v>
      </c>
      <c r="Z3684" s="20">
        <f t="shared" si="1109"/>
        <v>77.899999999999991</v>
      </c>
      <c r="AA3684" s="59">
        <f t="shared" si="1105"/>
        <v>43695</v>
      </c>
      <c r="AB3684" s="36">
        <f t="shared" si="1113"/>
        <v>134.59170364285706</v>
      </c>
      <c r="AC3684" s="28">
        <f t="shared" si="1113"/>
        <v>319.0726849285715</v>
      </c>
      <c r="AD3684" s="28">
        <f t="shared" si="1113"/>
        <v>433.96870060714309</v>
      </c>
      <c r="AE3684" s="28">
        <f t="shared" si="1113"/>
        <v>572.87413932142852</v>
      </c>
      <c r="AF3684" s="28">
        <f t="shared" si="1113"/>
        <v>213.72022203571419</v>
      </c>
      <c r="AG3684" s="28">
        <f t="shared" si="1113"/>
        <v>0</v>
      </c>
      <c r="AH3684" s="28">
        <f t="shared" si="1113"/>
        <v>141.33172853571432</v>
      </c>
      <c r="AI3684" s="28">
        <f t="shared" si="1113"/>
        <v>0</v>
      </c>
      <c r="AJ3684" s="28">
        <f t="shared" si="1113"/>
        <v>1.2235988250000001</v>
      </c>
      <c r="AK3684" s="28">
        <f t="shared" si="1113"/>
        <v>0</v>
      </c>
      <c r="AL3684" s="28">
        <f t="shared" si="1107"/>
        <v>52.630078499999975</v>
      </c>
      <c r="AM3684" s="28">
        <f t="shared" si="1107"/>
        <v>192.98530203571408</v>
      </c>
      <c r="AQ3684" s="24">
        <f t="shared" si="1111"/>
        <v>2062.3981584321427</v>
      </c>
      <c r="AS3684" s="47">
        <f t="shared" si="1103"/>
        <v>305.55</v>
      </c>
      <c r="AU3684" s="20">
        <f t="shared" si="1110"/>
        <v>2367.9481584321429</v>
      </c>
      <c r="AW3684" s="20"/>
    </row>
    <row r="3685" spans="1:49" x14ac:dyDescent="0.25">
      <c r="A3685" t="str">
        <f>VLOOKUP($B3685,'Cushing Balance'!$C$2:$E$500,3,TRUE)</f>
        <v>12019</v>
      </c>
      <c r="B3685" s="2">
        <v>43696</v>
      </c>
      <c r="C3685" s="32"/>
      <c r="D3685" s="36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V3685" s="24">
        <f t="shared" si="1108"/>
        <v>0</v>
      </c>
      <c r="X3685" s="5">
        <f t="shared" si="1112"/>
        <v>77.899999999999991</v>
      </c>
      <c r="Z3685" s="20">
        <f t="shared" si="1109"/>
        <v>77.899999999999991</v>
      </c>
      <c r="AA3685" s="59">
        <f t="shared" si="1105"/>
        <v>43696</v>
      </c>
      <c r="AB3685" s="36">
        <f t="shared" ref="AB3685:AK3700" si="1114">AVERAGE(AB3678:AB3684)</f>
        <v>134.59170364285706</v>
      </c>
      <c r="AC3685" s="28">
        <f t="shared" si="1114"/>
        <v>319.0726849285715</v>
      </c>
      <c r="AD3685" s="28">
        <f t="shared" si="1114"/>
        <v>433.96870060714309</v>
      </c>
      <c r="AE3685" s="28">
        <f t="shared" si="1114"/>
        <v>572.87413932142852</v>
      </c>
      <c r="AF3685" s="28">
        <f t="shared" si="1114"/>
        <v>213.72022203571419</v>
      </c>
      <c r="AG3685" s="28">
        <f t="shared" si="1114"/>
        <v>0</v>
      </c>
      <c r="AH3685" s="28">
        <f t="shared" si="1114"/>
        <v>141.33172853571432</v>
      </c>
      <c r="AI3685" s="28">
        <f t="shared" si="1114"/>
        <v>0</v>
      </c>
      <c r="AJ3685" s="28">
        <f t="shared" si="1114"/>
        <v>1.2235988250000001</v>
      </c>
      <c r="AK3685" s="28">
        <f t="shared" si="1114"/>
        <v>0</v>
      </c>
      <c r="AL3685" s="28">
        <f t="shared" si="1107"/>
        <v>52.630078499999975</v>
      </c>
      <c r="AM3685" s="28">
        <f t="shared" si="1107"/>
        <v>192.98530203571408</v>
      </c>
      <c r="AQ3685" s="24">
        <f t="shared" si="1111"/>
        <v>2062.3981584321427</v>
      </c>
      <c r="AS3685" s="47">
        <f t="shared" si="1103"/>
        <v>305.55</v>
      </c>
      <c r="AU3685" s="20">
        <f t="shared" si="1110"/>
        <v>2367.9481584321429</v>
      </c>
      <c r="AW3685" s="20"/>
    </row>
    <row r="3686" spans="1:49" x14ac:dyDescent="0.25">
      <c r="A3686" t="str">
        <f>VLOOKUP($B3686,'Cushing Balance'!$C$2:$E$500,3,TRUE)</f>
        <v>12019</v>
      </c>
      <c r="B3686" s="2">
        <v>43697</v>
      </c>
      <c r="C3686" s="32"/>
      <c r="D3686" s="36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V3686" s="24">
        <f t="shared" si="1108"/>
        <v>0</v>
      </c>
      <c r="X3686" s="5">
        <f t="shared" si="1112"/>
        <v>77.899999999999991</v>
      </c>
      <c r="Z3686" s="20">
        <f t="shared" si="1109"/>
        <v>77.899999999999991</v>
      </c>
      <c r="AA3686" s="59">
        <f t="shared" si="1105"/>
        <v>43697</v>
      </c>
      <c r="AB3686" s="36">
        <f t="shared" si="1114"/>
        <v>134.59170364285706</v>
      </c>
      <c r="AC3686" s="28">
        <f t="shared" si="1114"/>
        <v>319.0726849285715</v>
      </c>
      <c r="AD3686" s="28">
        <f t="shared" si="1114"/>
        <v>433.96870060714309</v>
      </c>
      <c r="AE3686" s="28">
        <f t="shared" si="1114"/>
        <v>572.87413932142852</v>
      </c>
      <c r="AF3686" s="28">
        <f t="shared" si="1114"/>
        <v>213.72022203571419</v>
      </c>
      <c r="AG3686" s="28">
        <f t="shared" si="1114"/>
        <v>0</v>
      </c>
      <c r="AH3686" s="28">
        <f t="shared" si="1114"/>
        <v>141.33172853571432</v>
      </c>
      <c r="AI3686" s="28">
        <f t="shared" si="1114"/>
        <v>0</v>
      </c>
      <c r="AJ3686" s="28">
        <f t="shared" si="1114"/>
        <v>1.2235988250000001</v>
      </c>
      <c r="AK3686" s="28">
        <f t="shared" si="1114"/>
        <v>0</v>
      </c>
      <c r="AL3686" s="28">
        <f t="shared" si="1107"/>
        <v>52.630078499999975</v>
      </c>
      <c r="AM3686" s="28">
        <f t="shared" si="1107"/>
        <v>192.98530203571408</v>
      </c>
      <c r="AQ3686" s="24">
        <f t="shared" si="1111"/>
        <v>2062.3981584321427</v>
      </c>
      <c r="AS3686" s="47">
        <f t="shared" si="1103"/>
        <v>305.55</v>
      </c>
      <c r="AU3686" s="20">
        <f t="shared" si="1110"/>
        <v>2367.9481584321429</v>
      </c>
      <c r="AW3686" s="20"/>
    </row>
    <row r="3687" spans="1:49" x14ac:dyDescent="0.25">
      <c r="A3687" t="str">
        <f>VLOOKUP($B3687,'Cushing Balance'!$C$2:$E$500,3,TRUE)</f>
        <v>12019</v>
      </c>
      <c r="B3687" s="2">
        <v>43698</v>
      </c>
      <c r="C3687" s="32"/>
      <c r="D3687" s="36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V3687" s="24">
        <f t="shared" si="1108"/>
        <v>0</v>
      </c>
      <c r="X3687" s="5">
        <f t="shared" si="1112"/>
        <v>77.899999999999991</v>
      </c>
      <c r="Z3687" s="20">
        <f t="shared" si="1109"/>
        <v>77.899999999999991</v>
      </c>
      <c r="AA3687" s="59">
        <f t="shared" si="1105"/>
        <v>43698</v>
      </c>
      <c r="AB3687" s="36">
        <f t="shared" si="1114"/>
        <v>134.59170364285706</v>
      </c>
      <c r="AC3687" s="28">
        <f t="shared" si="1114"/>
        <v>319.0726849285715</v>
      </c>
      <c r="AD3687" s="28">
        <f t="shared" si="1114"/>
        <v>433.96870060714309</v>
      </c>
      <c r="AE3687" s="28">
        <f t="shared" si="1114"/>
        <v>572.87413932142852</v>
      </c>
      <c r="AF3687" s="28">
        <f t="shared" si="1114"/>
        <v>213.72022203571419</v>
      </c>
      <c r="AG3687" s="28">
        <f t="shared" si="1114"/>
        <v>0</v>
      </c>
      <c r="AH3687" s="28">
        <f t="shared" si="1114"/>
        <v>141.33172853571432</v>
      </c>
      <c r="AI3687" s="28">
        <f t="shared" si="1114"/>
        <v>0</v>
      </c>
      <c r="AJ3687" s="28">
        <f t="shared" si="1114"/>
        <v>1.2235988250000001</v>
      </c>
      <c r="AK3687" s="28">
        <f t="shared" si="1114"/>
        <v>0</v>
      </c>
      <c r="AL3687" s="28">
        <f t="shared" si="1107"/>
        <v>52.630078499999975</v>
      </c>
      <c r="AM3687" s="28">
        <f t="shared" si="1107"/>
        <v>192.98530203571408</v>
      </c>
      <c r="AQ3687" s="24">
        <f t="shared" si="1111"/>
        <v>2062.3981584321427</v>
      </c>
      <c r="AS3687" s="47">
        <f t="shared" si="1103"/>
        <v>305.55</v>
      </c>
      <c r="AU3687" s="20">
        <f t="shared" si="1110"/>
        <v>2367.9481584321429</v>
      </c>
      <c r="AW3687" s="20"/>
    </row>
    <row r="3688" spans="1:49" x14ac:dyDescent="0.25">
      <c r="A3688" t="str">
        <f>VLOOKUP($B3688,'Cushing Balance'!$C$2:$E$500,3,TRUE)</f>
        <v>12019</v>
      </c>
      <c r="B3688" s="2">
        <v>43699</v>
      </c>
      <c r="C3688" s="32"/>
      <c r="D3688" s="36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V3688" s="24">
        <f t="shared" si="1108"/>
        <v>0</v>
      </c>
      <c r="X3688" s="5">
        <f t="shared" si="1112"/>
        <v>77.899999999999991</v>
      </c>
      <c r="Z3688" s="20">
        <f t="shared" si="1109"/>
        <v>77.899999999999991</v>
      </c>
      <c r="AA3688" s="59">
        <f t="shared" si="1105"/>
        <v>43699</v>
      </c>
      <c r="AB3688" s="36">
        <f t="shared" si="1114"/>
        <v>134.59170364285706</v>
      </c>
      <c r="AC3688" s="28">
        <f t="shared" si="1114"/>
        <v>319.0726849285715</v>
      </c>
      <c r="AD3688" s="28">
        <f t="shared" si="1114"/>
        <v>433.96870060714309</v>
      </c>
      <c r="AE3688" s="28">
        <f t="shared" si="1114"/>
        <v>572.87413932142852</v>
      </c>
      <c r="AF3688" s="28">
        <f t="shared" si="1114"/>
        <v>213.72022203571419</v>
      </c>
      <c r="AG3688" s="28">
        <f t="shared" si="1114"/>
        <v>0</v>
      </c>
      <c r="AH3688" s="28">
        <f t="shared" si="1114"/>
        <v>141.33172853571432</v>
      </c>
      <c r="AI3688" s="28">
        <f t="shared" si="1114"/>
        <v>0</v>
      </c>
      <c r="AJ3688" s="28">
        <f t="shared" si="1114"/>
        <v>1.2235988250000001</v>
      </c>
      <c r="AK3688" s="28">
        <f t="shared" si="1114"/>
        <v>0</v>
      </c>
      <c r="AL3688" s="28">
        <f t="shared" si="1107"/>
        <v>52.630078499999975</v>
      </c>
      <c r="AM3688" s="28">
        <f t="shared" si="1107"/>
        <v>192.98530203571408</v>
      </c>
      <c r="AQ3688" s="24">
        <f t="shared" si="1111"/>
        <v>2062.3981584321427</v>
      </c>
      <c r="AS3688" s="47">
        <f t="shared" si="1103"/>
        <v>305.55</v>
      </c>
      <c r="AU3688" s="20">
        <f t="shared" si="1110"/>
        <v>2367.9481584321429</v>
      </c>
      <c r="AW3688" s="20"/>
    </row>
    <row r="3689" spans="1:49" x14ac:dyDescent="0.25">
      <c r="A3689" t="str">
        <f>VLOOKUP($B3689,'Cushing Balance'!$C$2:$E$500,3,TRUE)</f>
        <v>12019</v>
      </c>
      <c r="B3689" s="2">
        <v>43700</v>
      </c>
      <c r="C3689" s="32"/>
      <c r="D3689" s="36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V3689" s="24">
        <f t="shared" si="1108"/>
        <v>0</v>
      </c>
      <c r="X3689" s="5">
        <f t="shared" si="1112"/>
        <v>77.899999999999991</v>
      </c>
      <c r="Z3689" s="20">
        <f t="shared" si="1109"/>
        <v>77.899999999999991</v>
      </c>
      <c r="AA3689" s="59">
        <f t="shared" si="1105"/>
        <v>43700</v>
      </c>
      <c r="AB3689" s="36">
        <f t="shared" si="1114"/>
        <v>134.59170364285706</v>
      </c>
      <c r="AC3689" s="28">
        <f t="shared" si="1114"/>
        <v>319.0726849285715</v>
      </c>
      <c r="AD3689" s="28">
        <f t="shared" si="1114"/>
        <v>433.96870060714309</v>
      </c>
      <c r="AE3689" s="28">
        <f t="shared" si="1114"/>
        <v>572.87413932142852</v>
      </c>
      <c r="AF3689" s="28">
        <f t="shared" si="1114"/>
        <v>213.72022203571419</v>
      </c>
      <c r="AG3689" s="28">
        <f t="shared" si="1114"/>
        <v>0</v>
      </c>
      <c r="AH3689" s="28">
        <f t="shared" si="1114"/>
        <v>141.33172853571432</v>
      </c>
      <c r="AI3689" s="28">
        <f t="shared" si="1114"/>
        <v>0</v>
      </c>
      <c r="AJ3689" s="28">
        <f t="shared" si="1114"/>
        <v>1.2235988250000001</v>
      </c>
      <c r="AK3689" s="28">
        <f t="shared" si="1114"/>
        <v>0</v>
      </c>
      <c r="AL3689" s="28">
        <f t="shared" si="1107"/>
        <v>52.630078499999975</v>
      </c>
      <c r="AM3689" s="28">
        <f t="shared" si="1107"/>
        <v>192.98530203571408</v>
      </c>
      <c r="AQ3689" s="24">
        <f t="shared" si="1111"/>
        <v>2062.3981584321427</v>
      </c>
      <c r="AS3689" s="47">
        <f t="shared" si="1103"/>
        <v>305.55</v>
      </c>
      <c r="AU3689" s="20">
        <f t="shared" si="1110"/>
        <v>2367.9481584321429</v>
      </c>
      <c r="AW3689" s="20"/>
    </row>
    <row r="3690" spans="1:49" x14ac:dyDescent="0.25">
      <c r="A3690" t="str">
        <f>VLOOKUP($B3690,'Cushing Balance'!$C$2:$E$500,3,TRUE)</f>
        <v>12019</v>
      </c>
      <c r="B3690" s="2">
        <v>43701</v>
      </c>
      <c r="C3690" s="32"/>
      <c r="D3690" s="36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V3690" s="24">
        <f t="shared" si="1108"/>
        <v>0</v>
      </c>
      <c r="X3690" s="5">
        <f t="shared" si="1112"/>
        <v>77.899999999999991</v>
      </c>
      <c r="Z3690" s="20">
        <f t="shared" si="1109"/>
        <v>77.899999999999991</v>
      </c>
      <c r="AA3690" s="59">
        <f t="shared" si="1105"/>
        <v>43701</v>
      </c>
      <c r="AB3690" s="36">
        <f t="shared" si="1114"/>
        <v>134.59170364285706</v>
      </c>
      <c r="AC3690" s="28">
        <f t="shared" si="1114"/>
        <v>319.0726849285715</v>
      </c>
      <c r="AD3690" s="28">
        <f t="shared" si="1114"/>
        <v>433.96870060714309</v>
      </c>
      <c r="AE3690" s="28">
        <f t="shared" si="1114"/>
        <v>572.87413932142852</v>
      </c>
      <c r="AF3690" s="28">
        <f t="shared" si="1114"/>
        <v>213.72022203571419</v>
      </c>
      <c r="AG3690" s="28">
        <f t="shared" si="1114"/>
        <v>0</v>
      </c>
      <c r="AH3690" s="28">
        <f t="shared" si="1114"/>
        <v>141.33172853571432</v>
      </c>
      <c r="AI3690" s="28">
        <f t="shared" si="1114"/>
        <v>0</v>
      </c>
      <c r="AJ3690" s="28">
        <f t="shared" si="1114"/>
        <v>1.2235988250000001</v>
      </c>
      <c r="AK3690" s="28">
        <f t="shared" si="1114"/>
        <v>0</v>
      </c>
      <c r="AL3690" s="28">
        <f t="shared" si="1107"/>
        <v>52.630078499999975</v>
      </c>
      <c r="AM3690" s="28">
        <f t="shared" si="1107"/>
        <v>192.98530203571408</v>
      </c>
      <c r="AQ3690" s="24">
        <f t="shared" si="1111"/>
        <v>2062.3981584321427</v>
      </c>
      <c r="AS3690" s="47">
        <f t="shared" si="1103"/>
        <v>305.55</v>
      </c>
      <c r="AU3690" s="20">
        <f t="shared" si="1110"/>
        <v>2367.9481584321429</v>
      </c>
      <c r="AW3690" s="20"/>
    </row>
    <row r="3691" spans="1:49" x14ac:dyDescent="0.25">
      <c r="A3691" t="str">
        <f>VLOOKUP($B3691,'Cushing Balance'!$C$2:$E$500,3,TRUE)</f>
        <v>12019</v>
      </c>
      <c r="B3691" s="2">
        <v>43702</v>
      </c>
      <c r="C3691" s="32"/>
      <c r="D3691" s="36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V3691" s="24">
        <f t="shared" si="1108"/>
        <v>0</v>
      </c>
      <c r="X3691" s="5">
        <f t="shared" si="1112"/>
        <v>77.899999999999991</v>
      </c>
      <c r="Z3691" s="20">
        <f t="shared" si="1109"/>
        <v>77.899999999999991</v>
      </c>
      <c r="AA3691" s="59">
        <f t="shared" si="1105"/>
        <v>43702</v>
      </c>
      <c r="AB3691" s="36">
        <f t="shared" si="1114"/>
        <v>134.59170364285706</v>
      </c>
      <c r="AC3691" s="28">
        <f t="shared" si="1114"/>
        <v>319.0726849285715</v>
      </c>
      <c r="AD3691" s="28">
        <f t="shared" si="1114"/>
        <v>433.96870060714309</v>
      </c>
      <c r="AE3691" s="28">
        <f t="shared" si="1114"/>
        <v>572.87413932142852</v>
      </c>
      <c r="AF3691" s="28">
        <f t="shared" si="1114"/>
        <v>213.72022203571419</v>
      </c>
      <c r="AG3691" s="28">
        <f t="shared" si="1114"/>
        <v>0</v>
      </c>
      <c r="AH3691" s="28">
        <f t="shared" si="1114"/>
        <v>141.33172853571432</v>
      </c>
      <c r="AI3691" s="28">
        <f t="shared" si="1114"/>
        <v>0</v>
      </c>
      <c r="AJ3691" s="28">
        <f t="shared" si="1114"/>
        <v>1.2235988250000001</v>
      </c>
      <c r="AK3691" s="28">
        <f t="shared" si="1114"/>
        <v>0</v>
      </c>
      <c r="AL3691" s="28">
        <f t="shared" si="1107"/>
        <v>52.630078499999975</v>
      </c>
      <c r="AM3691" s="28">
        <f t="shared" si="1107"/>
        <v>192.98530203571408</v>
      </c>
      <c r="AQ3691" s="24">
        <f t="shared" si="1111"/>
        <v>2062.3981584321427</v>
      </c>
      <c r="AS3691" s="47">
        <f t="shared" si="1103"/>
        <v>305.55</v>
      </c>
      <c r="AU3691" s="20">
        <f t="shared" si="1110"/>
        <v>2367.9481584321429</v>
      </c>
      <c r="AW3691" s="20"/>
    </row>
    <row r="3692" spans="1:49" x14ac:dyDescent="0.25">
      <c r="A3692" t="str">
        <f>VLOOKUP($B3692,'Cushing Balance'!$C$2:$E$500,3,TRUE)</f>
        <v>12019</v>
      </c>
      <c r="B3692" s="2">
        <v>43703</v>
      </c>
      <c r="C3692" s="32"/>
      <c r="D3692" s="36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V3692" s="24">
        <f t="shared" si="1108"/>
        <v>0</v>
      </c>
      <c r="X3692" s="5">
        <f t="shared" si="1112"/>
        <v>77.899999999999991</v>
      </c>
      <c r="Z3692" s="20">
        <f t="shared" si="1109"/>
        <v>77.899999999999991</v>
      </c>
      <c r="AA3692" s="59">
        <f t="shared" si="1105"/>
        <v>43703</v>
      </c>
      <c r="AB3692" s="36">
        <f t="shared" si="1114"/>
        <v>134.59170364285706</v>
      </c>
      <c r="AC3692" s="28">
        <f t="shared" si="1114"/>
        <v>319.0726849285715</v>
      </c>
      <c r="AD3692" s="28">
        <f t="shared" si="1114"/>
        <v>433.96870060714309</v>
      </c>
      <c r="AE3692" s="28">
        <f t="shared" si="1114"/>
        <v>572.87413932142852</v>
      </c>
      <c r="AF3692" s="28">
        <f t="shared" si="1114"/>
        <v>213.72022203571419</v>
      </c>
      <c r="AG3692" s="28">
        <f t="shared" si="1114"/>
        <v>0</v>
      </c>
      <c r="AH3692" s="28">
        <f t="shared" si="1114"/>
        <v>141.33172853571432</v>
      </c>
      <c r="AI3692" s="28">
        <f t="shared" si="1114"/>
        <v>0</v>
      </c>
      <c r="AJ3692" s="28">
        <f t="shared" si="1114"/>
        <v>1.2235988250000001</v>
      </c>
      <c r="AK3692" s="28">
        <f t="shared" si="1114"/>
        <v>0</v>
      </c>
      <c r="AL3692" s="28">
        <f t="shared" si="1107"/>
        <v>52.630078499999975</v>
      </c>
      <c r="AM3692" s="28">
        <f t="shared" si="1107"/>
        <v>192.98530203571408</v>
      </c>
      <c r="AQ3692" s="24">
        <f t="shared" si="1111"/>
        <v>2062.3981584321427</v>
      </c>
      <c r="AS3692" s="47">
        <f t="shared" si="1103"/>
        <v>305.55</v>
      </c>
      <c r="AU3692" s="20">
        <f t="shared" si="1110"/>
        <v>2367.9481584321429</v>
      </c>
      <c r="AW3692" s="20"/>
    </row>
    <row r="3693" spans="1:49" x14ac:dyDescent="0.25">
      <c r="A3693" t="str">
        <f>VLOOKUP($B3693,'Cushing Balance'!$C$2:$E$500,3,TRUE)</f>
        <v>12019</v>
      </c>
      <c r="B3693" s="2">
        <v>43704</v>
      </c>
      <c r="C3693" s="32"/>
      <c r="D3693" s="36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V3693" s="24">
        <f t="shared" si="1108"/>
        <v>0</v>
      </c>
      <c r="X3693" s="5">
        <f t="shared" si="1112"/>
        <v>77.899999999999991</v>
      </c>
      <c r="Z3693" s="20">
        <f t="shared" si="1109"/>
        <v>77.899999999999991</v>
      </c>
      <c r="AA3693" s="59">
        <f t="shared" si="1105"/>
        <v>43704</v>
      </c>
      <c r="AB3693" s="36">
        <f t="shared" si="1114"/>
        <v>134.59170364285706</v>
      </c>
      <c r="AC3693" s="28">
        <f t="shared" si="1114"/>
        <v>319.0726849285715</v>
      </c>
      <c r="AD3693" s="28">
        <f t="shared" si="1114"/>
        <v>433.96870060714309</v>
      </c>
      <c r="AE3693" s="28">
        <f t="shared" si="1114"/>
        <v>572.87413932142852</v>
      </c>
      <c r="AF3693" s="28">
        <f t="shared" si="1114"/>
        <v>213.72022203571419</v>
      </c>
      <c r="AG3693" s="28">
        <f t="shared" si="1114"/>
        <v>0</v>
      </c>
      <c r="AH3693" s="28">
        <f t="shared" si="1114"/>
        <v>141.33172853571432</v>
      </c>
      <c r="AI3693" s="28">
        <f t="shared" si="1114"/>
        <v>0</v>
      </c>
      <c r="AJ3693" s="28">
        <f t="shared" si="1114"/>
        <v>1.2235988250000001</v>
      </c>
      <c r="AK3693" s="28">
        <f t="shared" si="1114"/>
        <v>0</v>
      </c>
      <c r="AL3693" s="28">
        <f t="shared" si="1107"/>
        <v>52.630078499999975</v>
      </c>
      <c r="AM3693" s="28">
        <f t="shared" si="1107"/>
        <v>192.98530203571408</v>
      </c>
      <c r="AQ3693" s="24">
        <f t="shared" si="1111"/>
        <v>2062.3981584321427</v>
      </c>
      <c r="AS3693" s="47">
        <f t="shared" si="1103"/>
        <v>305.55</v>
      </c>
      <c r="AU3693" s="20">
        <f t="shared" si="1110"/>
        <v>2367.9481584321429</v>
      </c>
      <c r="AW3693" s="20"/>
    </row>
    <row r="3694" spans="1:49" x14ac:dyDescent="0.25">
      <c r="A3694" t="str">
        <f>VLOOKUP($B3694,'Cushing Balance'!$C$2:$E$500,3,TRUE)</f>
        <v>12019</v>
      </c>
      <c r="B3694" s="2">
        <v>43705</v>
      </c>
      <c r="C3694" s="32"/>
      <c r="D3694" s="36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V3694" s="24">
        <f t="shared" si="1108"/>
        <v>0</v>
      </c>
      <c r="X3694" s="5">
        <f t="shared" si="1112"/>
        <v>77.899999999999991</v>
      </c>
      <c r="Z3694" s="20">
        <f t="shared" si="1109"/>
        <v>77.899999999999991</v>
      </c>
      <c r="AA3694" s="59">
        <f t="shared" si="1105"/>
        <v>43705</v>
      </c>
      <c r="AB3694" s="36">
        <f t="shared" si="1114"/>
        <v>134.59170364285706</v>
      </c>
      <c r="AC3694" s="28">
        <f t="shared" si="1114"/>
        <v>319.0726849285715</v>
      </c>
      <c r="AD3694" s="28">
        <f t="shared" si="1114"/>
        <v>433.96870060714309</v>
      </c>
      <c r="AE3694" s="28">
        <f t="shared" si="1114"/>
        <v>572.87413932142852</v>
      </c>
      <c r="AF3694" s="28">
        <f t="shared" si="1114"/>
        <v>213.72022203571419</v>
      </c>
      <c r="AG3694" s="28">
        <f t="shared" si="1114"/>
        <v>0</v>
      </c>
      <c r="AH3694" s="28">
        <f t="shared" si="1114"/>
        <v>141.33172853571432</v>
      </c>
      <c r="AI3694" s="28">
        <f t="shared" si="1114"/>
        <v>0</v>
      </c>
      <c r="AJ3694" s="28">
        <f t="shared" si="1114"/>
        <v>1.2235988250000001</v>
      </c>
      <c r="AK3694" s="28">
        <f t="shared" si="1114"/>
        <v>0</v>
      </c>
      <c r="AL3694" s="28">
        <f t="shared" si="1107"/>
        <v>52.630078499999975</v>
      </c>
      <c r="AM3694" s="28">
        <f t="shared" si="1107"/>
        <v>192.98530203571408</v>
      </c>
      <c r="AQ3694" s="24">
        <f t="shared" si="1111"/>
        <v>2062.3981584321427</v>
      </c>
      <c r="AS3694" s="47">
        <f t="shared" si="1103"/>
        <v>305.55</v>
      </c>
      <c r="AU3694" s="20">
        <f t="shared" si="1110"/>
        <v>2367.9481584321429</v>
      </c>
      <c r="AW3694" s="20"/>
    </row>
    <row r="3695" spans="1:49" x14ac:dyDescent="0.25">
      <c r="A3695" t="str">
        <f>VLOOKUP($B3695,'Cushing Balance'!$C$2:$E$500,3,TRUE)</f>
        <v>12019</v>
      </c>
      <c r="B3695" s="2">
        <v>43706</v>
      </c>
      <c r="C3695" s="32"/>
      <c r="D3695" s="36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V3695" s="24">
        <f t="shared" si="1108"/>
        <v>0</v>
      </c>
      <c r="X3695" s="5">
        <f t="shared" si="1112"/>
        <v>77.899999999999991</v>
      </c>
      <c r="Z3695" s="20">
        <f t="shared" si="1109"/>
        <v>77.899999999999991</v>
      </c>
      <c r="AA3695" s="59">
        <f t="shared" si="1105"/>
        <v>43706</v>
      </c>
      <c r="AB3695" s="36">
        <f t="shared" si="1114"/>
        <v>134.59170364285706</v>
      </c>
      <c r="AC3695" s="28">
        <f t="shared" si="1114"/>
        <v>319.0726849285715</v>
      </c>
      <c r="AD3695" s="28">
        <f t="shared" si="1114"/>
        <v>433.96870060714309</v>
      </c>
      <c r="AE3695" s="28">
        <f t="shared" si="1114"/>
        <v>572.87413932142852</v>
      </c>
      <c r="AF3695" s="28">
        <f t="shared" si="1114"/>
        <v>213.72022203571419</v>
      </c>
      <c r="AG3695" s="28">
        <f t="shared" si="1114"/>
        <v>0</v>
      </c>
      <c r="AH3695" s="28">
        <f t="shared" si="1114"/>
        <v>141.33172853571432</v>
      </c>
      <c r="AI3695" s="28">
        <f t="shared" si="1114"/>
        <v>0</v>
      </c>
      <c r="AJ3695" s="28">
        <f t="shared" si="1114"/>
        <v>1.2235988250000001</v>
      </c>
      <c r="AK3695" s="28">
        <f t="shared" si="1114"/>
        <v>0</v>
      </c>
      <c r="AL3695" s="28">
        <f t="shared" si="1107"/>
        <v>52.630078499999975</v>
      </c>
      <c r="AM3695" s="28">
        <f t="shared" si="1107"/>
        <v>192.98530203571408</v>
      </c>
      <c r="AQ3695" s="24">
        <f t="shared" si="1111"/>
        <v>2062.3981584321427</v>
      </c>
      <c r="AS3695" s="47">
        <f t="shared" si="1103"/>
        <v>305.55</v>
      </c>
      <c r="AU3695" s="20">
        <f t="shared" si="1110"/>
        <v>2367.9481584321429</v>
      </c>
      <c r="AW3695" s="20"/>
    </row>
    <row r="3696" spans="1:49" x14ac:dyDescent="0.25">
      <c r="A3696" t="str">
        <f>VLOOKUP($B3696,'Cushing Balance'!$C$2:$E$500,3,TRUE)</f>
        <v>12019</v>
      </c>
      <c r="B3696" s="2">
        <v>43707</v>
      </c>
      <c r="C3696" s="32"/>
      <c r="D3696" s="36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V3696" s="24">
        <f t="shared" si="1108"/>
        <v>0</v>
      </c>
      <c r="X3696" s="5">
        <f t="shared" si="1112"/>
        <v>77.899999999999991</v>
      </c>
      <c r="Z3696" s="20">
        <f t="shared" si="1109"/>
        <v>77.899999999999991</v>
      </c>
      <c r="AA3696" s="59">
        <f t="shared" si="1105"/>
        <v>43707</v>
      </c>
      <c r="AB3696" s="36">
        <f t="shared" si="1114"/>
        <v>134.59170364285706</v>
      </c>
      <c r="AC3696" s="28">
        <f t="shared" si="1114"/>
        <v>319.0726849285715</v>
      </c>
      <c r="AD3696" s="28">
        <f t="shared" si="1114"/>
        <v>433.96870060714309</v>
      </c>
      <c r="AE3696" s="28">
        <f t="shared" si="1114"/>
        <v>572.87413932142852</v>
      </c>
      <c r="AF3696" s="28">
        <f t="shared" si="1114"/>
        <v>213.72022203571419</v>
      </c>
      <c r="AG3696" s="28">
        <f t="shared" si="1114"/>
        <v>0</v>
      </c>
      <c r="AH3696" s="28">
        <f t="shared" si="1114"/>
        <v>141.33172853571432</v>
      </c>
      <c r="AI3696" s="28">
        <f t="shared" si="1114"/>
        <v>0</v>
      </c>
      <c r="AJ3696" s="28">
        <f t="shared" si="1114"/>
        <v>1.2235988250000001</v>
      </c>
      <c r="AK3696" s="28">
        <f t="shared" si="1114"/>
        <v>0</v>
      </c>
      <c r="AL3696" s="28">
        <f t="shared" si="1107"/>
        <v>52.630078499999975</v>
      </c>
      <c r="AM3696" s="28">
        <f t="shared" si="1107"/>
        <v>192.98530203571408</v>
      </c>
      <c r="AQ3696" s="24">
        <f t="shared" si="1111"/>
        <v>2062.3981584321427</v>
      </c>
      <c r="AS3696" s="47">
        <f t="shared" ref="AS3696:AS3759" si="1115">315*0.97</f>
        <v>305.55</v>
      </c>
      <c r="AU3696" s="20">
        <f t="shared" si="1110"/>
        <v>2367.9481584321429</v>
      </c>
      <c r="AW3696" s="20"/>
    </row>
    <row r="3697" spans="1:49" x14ac:dyDescent="0.25">
      <c r="A3697" t="str">
        <f>VLOOKUP($B3697,'Cushing Balance'!$C$2:$E$500,3,TRUE)</f>
        <v>12019</v>
      </c>
      <c r="B3697" s="2">
        <v>43708</v>
      </c>
      <c r="C3697" s="32"/>
      <c r="D3697" s="36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V3697" s="24">
        <f t="shared" si="1108"/>
        <v>0</v>
      </c>
      <c r="X3697" s="5">
        <f t="shared" si="1112"/>
        <v>77.899999999999991</v>
      </c>
      <c r="Z3697" s="20">
        <f t="shared" si="1109"/>
        <v>77.899999999999991</v>
      </c>
      <c r="AA3697" s="59">
        <f t="shared" si="1105"/>
        <v>43708</v>
      </c>
      <c r="AB3697" s="36">
        <f t="shared" si="1114"/>
        <v>134.59170364285706</v>
      </c>
      <c r="AC3697" s="28">
        <f t="shared" si="1114"/>
        <v>319.0726849285715</v>
      </c>
      <c r="AD3697" s="28">
        <f t="shared" si="1114"/>
        <v>433.96870060714309</v>
      </c>
      <c r="AE3697" s="28">
        <f t="shared" si="1114"/>
        <v>572.87413932142852</v>
      </c>
      <c r="AF3697" s="28">
        <f t="shared" si="1114"/>
        <v>213.72022203571419</v>
      </c>
      <c r="AG3697" s="28">
        <f t="shared" si="1114"/>
        <v>0</v>
      </c>
      <c r="AH3697" s="28">
        <f t="shared" si="1114"/>
        <v>141.33172853571432</v>
      </c>
      <c r="AI3697" s="28">
        <f t="shared" si="1114"/>
        <v>0</v>
      </c>
      <c r="AJ3697" s="28">
        <f t="shared" si="1114"/>
        <v>1.2235988250000001</v>
      </c>
      <c r="AK3697" s="28">
        <f t="shared" si="1114"/>
        <v>0</v>
      </c>
      <c r="AL3697" s="28">
        <f t="shared" si="1107"/>
        <v>52.630078499999975</v>
      </c>
      <c r="AM3697" s="28">
        <f t="shared" si="1107"/>
        <v>192.98530203571408</v>
      </c>
      <c r="AQ3697" s="24">
        <f t="shared" si="1111"/>
        <v>2062.3981584321427</v>
      </c>
      <c r="AS3697" s="47">
        <f t="shared" si="1115"/>
        <v>305.55</v>
      </c>
      <c r="AU3697" s="20">
        <f t="shared" si="1110"/>
        <v>2367.9481584321429</v>
      </c>
      <c r="AW3697" s="20"/>
    </row>
    <row r="3698" spans="1:49" x14ac:dyDescent="0.25">
      <c r="A3698" t="str">
        <f>VLOOKUP($B3698,'Cushing Balance'!$C$2:$E$500,3,TRUE)</f>
        <v>12019</v>
      </c>
      <c r="B3698" s="2">
        <v>43709</v>
      </c>
      <c r="C3698" s="32"/>
      <c r="D3698" s="36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V3698" s="24">
        <f t="shared" si="1108"/>
        <v>0</v>
      </c>
      <c r="X3698" s="5">
        <f t="shared" si="1112"/>
        <v>77.899999999999991</v>
      </c>
      <c r="Z3698" s="20">
        <f t="shared" si="1109"/>
        <v>77.899999999999991</v>
      </c>
      <c r="AA3698" s="59">
        <f t="shared" si="1105"/>
        <v>43709</v>
      </c>
      <c r="AB3698" s="36">
        <f t="shared" si="1114"/>
        <v>134.59170364285706</v>
      </c>
      <c r="AC3698" s="28">
        <f t="shared" si="1114"/>
        <v>319.0726849285715</v>
      </c>
      <c r="AD3698" s="28">
        <f t="shared" si="1114"/>
        <v>433.96870060714309</v>
      </c>
      <c r="AE3698" s="28">
        <f t="shared" si="1114"/>
        <v>572.87413932142852</v>
      </c>
      <c r="AF3698" s="28">
        <f t="shared" si="1114"/>
        <v>213.72022203571419</v>
      </c>
      <c r="AG3698" s="28">
        <f t="shared" si="1114"/>
        <v>0</v>
      </c>
      <c r="AH3698" s="28">
        <f t="shared" si="1114"/>
        <v>141.33172853571432</v>
      </c>
      <c r="AI3698" s="28">
        <f t="shared" si="1114"/>
        <v>0</v>
      </c>
      <c r="AJ3698" s="28">
        <f t="shared" si="1114"/>
        <v>1.2235988250000001</v>
      </c>
      <c r="AK3698" s="28">
        <f t="shared" si="1114"/>
        <v>0</v>
      </c>
      <c r="AL3698" s="28">
        <f t="shared" si="1107"/>
        <v>52.630078499999975</v>
      </c>
      <c r="AM3698" s="28">
        <f t="shared" si="1107"/>
        <v>192.98530203571408</v>
      </c>
      <c r="AQ3698" s="24">
        <f t="shared" si="1111"/>
        <v>2062.3981584321427</v>
      </c>
      <c r="AS3698" s="47">
        <f t="shared" si="1115"/>
        <v>305.55</v>
      </c>
      <c r="AU3698" s="20">
        <f t="shared" si="1110"/>
        <v>2367.9481584321429</v>
      </c>
      <c r="AW3698" s="20"/>
    </row>
    <row r="3699" spans="1:49" x14ac:dyDescent="0.25">
      <c r="A3699" t="str">
        <f>VLOOKUP($B3699,'Cushing Balance'!$C$2:$E$500,3,TRUE)</f>
        <v>12019</v>
      </c>
      <c r="B3699" s="2">
        <v>43710</v>
      </c>
      <c r="C3699" s="32"/>
      <c r="D3699" s="36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V3699" s="24">
        <f t="shared" si="1108"/>
        <v>0</v>
      </c>
      <c r="X3699" s="5">
        <f t="shared" si="1112"/>
        <v>77.899999999999991</v>
      </c>
      <c r="Z3699" s="20">
        <f t="shared" si="1109"/>
        <v>77.899999999999991</v>
      </c>
      <c r="AA3699" s="59">
        <f t="shared" si="1105"/>
        <v>43710</v>
      </c>
      <c r="AB3699" s="36">
        <f t="shared" si="1114"/>
        <v>134.59170364285706</v>
      </c>
      <c r="AC3699" s="28">
        <f t="shared" si="1114"/>
        <v>319.0726849285715</v>
      </c>
      <c r="AD3699" s="28">
        <f t="shared" si="1114"/>
        <v>433.96870060714309</v>
      </c>
      <c r="AE3699" s="28">
        <f t="shared" si="1114"/>
        <v>572.87413932142852</v>
      </c>
      <c r="AF3699" s="28">
        <f t="shared" si="1114"/>
        <v>213.72022203571419</v>
      </c>
      <c r="AG3699" s="28">
        <f t="shared" si="1114"/>
        <v>0</v>
      </c>
      <c r="AH3699" s="28">
        <f t="shared" si="1114"/>
        <v>141.33172853571432</v>
      </c>
      <c r="AI3699" s="28">
        <f t="shared" si="1114"/>
        <v>0</v>
      </c>
      <c r="AJ3699" s="28">
        <f t="shared" si="1114"/>
        <v>1.2235988250000001</v>
      </c>
      <c r="AK3699" s="28">
        <f t="shared" si="1114"/>
        <v>0</v>
      </c>
      <c r="AL3699" s="28">
        <f t="shared" si="1107"/>
        <v>52.630078499999975</v>
      </c>
      <c r="AM3699" s="28">
        <f t="shared" si="1107"/>
        <v>192.98530203571408</v>
      </c>
      <c r="AQ3699" s="24">
        <f t="shared" si="1111"/>
        <v>2062.3981584321427</v>
      </c>
      <c r="AS3699" s="47">
        <f t="shared" si="1115"/>
        <v>305.55</v>
      </c>
      <c r="AU3699" s="20">
        <f t="shared" si="1110"/>
        <v>2367.9481584321429</v>
      </c>
      <c r="AW3699" s="20"/>
    </row>
    <row r="3700" spans="1:49" x14ac:dyDescent="0.25">
      <c r="A3700" t="str">
        <f>VLOOKUP($B3700,'Cushing Balance'!$C$2:$E$500,3,TRUE)</f>
        <v>12019</v>
      </c>
      <c r="B3700" s="2">
        <v>43711</v>
      </c>
      <c r="C3700" s="32"/>
      <c r="D3700" s="36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V3700" s="24">
        <f t="shared" si="1108"/>
        <v>0</v>
      </c>
      <c r="X3700" s="5">
        <f t="shared" si="1112"/>
        <v>77.899999999999991</v>
      </c>
      <c r="Z3700" s="20">
        <f t="shared" si="1109"/>
        <v>77.899999999999991</v>
      </c>
      <c r="AA3700" s="59">
        <f t="shared" si="1105"/>
        <v>43711</v>
      </c>
      <c r="AB3700" s="36">
        <f t="shared" si="1114"/>
        <v>134.59170364285706</v>
      </c>
      <c r="AC3700" s="28">
        <f t="shared" si="1114"/>
        <v>319.0726849285715</v>
      </c>
      <c r="AD3700" s="28">
        <f t="shared" si="1114"/>
        <v>433.96870060714309</v>
      </c>
      <c r="AE3700" s="28">
        <f t="shared" si="1114"/>
        <v>572.87413932142852</v>
      </c>
      <c r="AF3700" s="28">
        <f t="shared" si="1114"/>
        <v>213.72022203571419</v>
      </c>
      <c r="AG3700" s="28">
        <f t="shared" si="1114"/>
        <v>0</v>
      </c>
      <c r="AH3700" s="28">
        <f t="shared" si="1114"/>
        <v>141.33172853571432</v>
      </c>
      <c r="AI3700" s="28">
        <f t="shared" si="1114"/>
        <v>0</v>
      </c>
      <c r="AJ3700" s="28">
        <f t="shared" si="1114"/>
        <v>1.2235988250000001</v>
      </c>
      <c r="AK3700" s="28">
        <f t="shared" si="1114"/>
        <v>0</v>
      </c>
      <c r="AL3700" s="28">
        <f t="shared" si="1107"/>
        <v>52.630078499999975</v>
      </c>
      <c r="AM3700" s="28">
        <f t="shared" si="1107"/>
        <v>192.98530203571408</v>
      </c>
      <c r="AQ3700" s="24">
        <f t="shared" si="1111"/>
        <v>2062.3981584321427</v>
      </c>
      <c r="AS3700" s="47">
        <f t="shared" si="1115"/>
        <v>305.55</v>
      </c>
      <c r="AU3700" s="20">
        <f t="shared" si="1110"/>
        <v>2367.9481584321429</v>
      </c>
      <c r="AW3700" s="20"/>
    </row>
    <row r="3701" spans="1:49" x14ac:dyDescent="0.25">
      <c r="A3701" t="str">
        <f>VLOOKUP($B3701,'Cushing Balance'!$C$2:$E$500,3,TRUE)</f>
        <v>12019</v>
      </c>
      <c r="B3701" s="2">
        <v>43712</v>
      </c>
      <c r="C3701" s="32"/>
      <c r="D3701" s="36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V3701" s="24">
        <f t="shared" si="1108"/>
        <v>0</v>
      </c>
      <c r="X3701" s="5">
        <f t="shared" si="1112"/>
        <v>77.899999999999991</v>
      </c>
      <c r="Z3701" s="20">
        <f t="shared" si="1109"/>
        <v>77.899999999999991</v>
      </c>
      <c r="AA3701" s="59">
        <f t="shared" si="1105"/>
        <v>43712</v>
      </c>
      <c r="AB3701" s="36">
        <f t="shared" ref="AB3701:AK3716" si="1116">AVERAGE(AB3694:AB3700)</f>
        <v>134.59170364285706</v>
      </c>
      <c r="AC3701" s="28">
        <f t="shared" si="1116"/>
        <v>319.0726849285715</v>
      </c>
      <c r="AD3701" s="28">
        <f t="shared" si="1116"/>
        <v>433.96870060714309</v>
      </c>
      <c r="AE3701" s="28">
        <f t="shared" si="1116"/>
        <v>572.87413932142852</v>
      </c>
      <c r="AF3701" s="28">
        <f t="shared" si="1116"/>
        <v>213.72022203571419</v>
      </c>
      <c r="AG3701" s="28">
        <f t="shared" si="1116"/>
        <v>0</v>
      </c>
      <c r="AH3701" s="28">
        <f t="shared" si="1116"/>
        <v>141.33172853571432</v>
      </c>
      <c r="AI3701" s="28">
        <f t="shared" si="1116"/>
        <v>0</v>
      </c>
      <c r="AJ3701" s="28">
        <f t="shared" si="1116"/>
        <v>1.2235988250000001</v>
      </c>
      <c r="AK3701" s="28">
        <f t="shared" si="1116"/>
        <v>0</v>
      </c>
      <c r="AL3701" s="28">
        <f t="shared" si="1107"/>
        <v>52.630078499999975</v>
      </c>
      <c r="AM3701" s="28">
        <f t="shared" si="1107"/>
        <v>192.98530203571408</v>
      </c>
      <c r="AQ3701" s="24">
        <f t="shared" si="1111"/>
        <v>2062.3981584321427</v>
      </c>
      <c r="AS3701" s="47">
        <f t="shared" si="1115"/>
        <v>305.55</v>
      </c>
      <c r="AU3701" s="20">
        <f t="shared" si="1110"/>
        <v>2367.9481584321429</v>
      </c>
      <c r="AW3701" s="20"/>
    </row>
    <row r="3702" spans="1:49" x14ac:dyDescent="0.25">
      <c r="A3702" t="str">
        <f>VLOOKUP($B3702,'Cushing Balance'!$C$2:$E$500,3,TRUE)</f>
        <v>12019</v>
      </c>
      <c r="B3702" s="2">
        <v>43713</v>
      </c>
      <c r="C3702" s="32"/>
      <c r="D3702" s="36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V3702" s="24">
        <f t="shared" si="1108"/>
        <v>0</v>
      </c>
      <c r="X3702" s="5">
        <f t="shared" si="1112"/>
        <v>77.899999999999991</v>
      </c>
      <c r="Z3702" s="20">
        <f t="shared" si="1109"/>
        <v>77.899999999999991</v>
      </c>
      <c r="AA3702" s="59">
        <f t="shared" si="1105"/>
        <v>43713</v>
      </c>
      <c r="AB3702" s="36">
        <f t="shared" si="1116"/>
        <v>134.59170364285706</v>
      </c>
      <c r="AC3702" s="28">
        <f t="shared" si="1116"/>
        <v>319.0726849285715</v>
      </c>
      <c r="AD3702" s="28">
        <f t="shared" si="1116"/>
        <v>433.96870060714309</v>
      </c>
      <c r="AE3702" s="28">
        <f t="shared" si="1116"/>
        <v>572.87413932142852</v>
      </c>
      <c r="AF3702" s="28">
        <f t="shared" si="1116"/>
        <v>213.72022203571419</v>
      </c>
      <c r="AG3702" s="28">
        <f t="shared" si="1116"/>
        <v>0</v>
      </c>
      <c r="AH3702" s="28">
        <f t="shared" si="1116"/>
        <v>141.33172853571432</v>
      </c>
      <c r="AI3702" s="28">
        <f t="shared" si="1116"/>
        <v>0</v>
      </c>
      <c r="AJ3702" s="28">
        <f t="shared" si="1116"/>
        <v>1.2235988250000001</v>
      </c>
      <c r="AK3702" s="28">
        <f t="shared" si="1116"/>
        <v>0</v>
      </c>
      <c r="AL3702" s="28">
        <f t="shared" si="1107"/>
        <v>52.630078499999975</v>
      </c>
      <c r="AM3702" s="28">
        <f t="shared" si="1107"/>
        <v>192.98530203571408</v>
      </c>
      <c r="AQ3702" s="24">
        <f t="shared" si="1111"/>
        <v>2062.3981584321427</v>
      </c>
      <c r="AS3702" s="47">
        <f t="shared" si="1115"/>
        <v>305.55</v>
      </c>
      <c r="AU3702" s="20">
        <f t="shared" si="1110"/>
        <v>2367.9481584321429</v>
      </c>
      <c r="AW3702" s="20"/>
    </row>
    <row r="3703" spans="1:49" x14ac:dyDescent="0.25">
      <c r="A3703" t="str">
        <f>VLOOKUP($B3703,'Cushing Balance'!$C$2:$E$500,3,TRUE)</f>
        <v>12019</v>
      </c>
      <c r="B3703" s="2">
        <v>43714</v>
      </c>
      <c r="C3703" s="32"/>
      <c r="D3703" s="36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V3703" s="24">
        <f t="shared" si="1108"/>
        <v>0</v>
      </c>
      <c r="X3703" s="5">
        <f t="shared" si="1112"/>
        <v>77.899999999999991</v>
      </c>
      <c r="Z3703" s="20">
        <f t="shared" si="1109"/>
        <v>77.899999999999991</v>
      </c>
      <c r="AA3703" s="59">
        <f t="shared" si="1105"/>
        <v>43714</v>
      </c>
      <c r="AB3703" s="36">
        <f t="shared" si="1116"/>
        <v>134.59170364285706</v>
      </c>
      <c r="AC3703" s="28">
        <f t="shared" si="1116"/>
        <v>319.0726849285715</v>
      </c>
      <c r="AD3703" s="28">
        <f t="shared" si="1116"/>
        <v>433.96870060714309</v>
      </c>
      <c r="AE3703" s="28">
        <f t="shared" si="1116"/>
        <v>572.87413932142852</v>
      </c>
      <c r="AF3703" s="28">
        <f t="shared" si="1116"/>
        <v>213.72022203571419</v>
      </c>
      <c r="AG3703" s="28">
        <f t="shared" si="1116"/>
        <v>0</v>
      </c>
      <c r="AH3703" s="28">
        <f t="shared" si="1116"/>
        <v>141.33172853571432</v>
      </c>
      <c r="AI3703" s="28">
        <f t="shared" si="1116"/>
        <v>0</v>
      </c>
      <c r="AJ3703" s="28">
        <f t="shared" si="1116"/>
        <v>1.2235988250000001</v>
      </c>
      <c r="AK3703" s="28">
        <f t="shared" si="1116"/>
        <v>0</v>
      </c>
      <c r="AL3703" s="28">
        <f t="shared" si="1107"/>
        <v>52.630078499999975</v>
      </c>
      <c r="AM3703" s="28">
        <f t="shared" si="1107"/>
        <v>192.98530203571408</v>
      </c>
      <c r="AQ3703" s="24">
        <f t="shared" si="1111"/>
        <v>2062.3981584321427</v>
      </c>
      <c r="AS3703" s="47">
        <f t="shared" si="1115"/>
        <v>305.55</v>
      </c>
      <c r="AU3703" s="20">
        <f t="shared" si="1110"/>
        <v>2367.9481584321429</v>
      </c>
      <c r="AW3703" s="20"/>
    </row>
    <row r="3704" spans="1:49" x14ac:dyDescent="0.25">
      <c r="A3704" t="str">
        <f>VLOOKUP($B3704,'Cushing Balance'!$C$2:$E$500,3,TRUE)</f>
        <v>12019</v>
      </c>
      <c r="B3704" s="2">
        <v>43715</v>
      </c>
      <c r="C3704" s="32"/>
      <c r="D3704" s="36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V3704" s="24">
        <f t="shared" si="1108"/>
        <v>0</v>
      </c>
      <c r="X3704" s="5">
        <f t="shared" si="1112"/>
        <v>77.899999999999991</v>
      </c>
      <c r="Z3704" s="20">
        <f t="shared" si="1109"/>
        <v>77.899999999999991</v>
      </c>
      <c r="AA3704" s="59">
        <f t="shared" si="1105"/>
        <v>43715</v>
      </c>
      <c r="AB3704" s="36">
        <f t="shared" si="1116"/>
        <v>134.59170364285706</v>
      </c>
      <c r="AC3704" s="28">
        <f t="shared" si="1116"/>
        <v>319.0726849285715</v>
      </c>
      <c r="AD3704" s="28">
        <f t="shared" si="1116"/>
        <v>433.96870060714309</v>
      </c>
      <c r="AE3704" s="28">
        <f t="shared" si="1116"/>
        <v>572.87413932142852</v>
      </c>
      <c r="AF3704" s="28">
        <f t="shared" si="1116"/>
        <v>213.72022203571419</v>
      </c>
      <c r="AG3704" s="28">
        <f t="shared" si="1116"/>
        <v>0</v>
      </c>
      <c r="AH3704" s="28">
        <f t="shared" si="1116"/>
        <v>141.33172853571432</v>
      </c>
      <c r="AI3704" s="28">
        <f t="shared" si="1116"/>
        <v>0</v>
      </c>
      <c r="AJ3704" s="28">
        <f t="shared" si="1116"/>
        <v>1.2235988250000001</v>
      </c>
      <c r="AK3704" s="28">
        <f t="shared" si="1116"/>
        <v>0</v>
      </c>
      <c r="AL3704" s="28">
        <f t="shared" si="1107"/>
        <v>52.630078499999975</v>
      </c>
      <c r="AM3704" s="28">
        <f t="shared" si="1107"/>
        <v>192.98530203571408</v>
      </c>
      <c r="AQ3704" s="24">
        <f t="shared" si="1111"/>
        <v>2062.3981584321427</v>
      </c>
      <c r="AS3704" s="47">
        <f t="shared" si="1115"/>
        <v>305.55</v>
      </c>
      <c r="AU3704" s="20">
        <f t="shared" si="1110"/>
        <v>2367.9481584321429</v>
      </c>
      <c r="AW3704" s="20"/>
    </row>
    <row r="3705" spans="1:49" x14ac:dyDescent="0.25">
      <c r="A3705" t="str">
        <f>VLOOKUP($B3705,'Cushing Balance'!$C$2:$E$500,3,TRUE)</f>
        <v>12019</v>
      </c>
      <c r="B3705" s="2">
        <v>43716</v>
      </c>
      <c r="C3705" s="32"/>
      <c r="D3705" s="36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V3705" s="24">
        <f t="shared" si="1108"/>
        <v>0</v>
      </c>
      <c r="X3705" s="5">
        <f t="shared" si="1112"/>
        <v>77.899999999999991</v>
      </c>
      <c r="Z3705" s="20">
        <f t="shared" si="1109"/>
        <v>77.899999999999991</v>
      </c>
      <c r="AA3705" s="59">
        <f t="shared" si="1105"/>
        <v>43716</v>
      </c>
      <c r="AB3705" s="36">
        <f t="shared" si="1116"/>
        <v>134.59170364285706</v>
      </c>
      <c r="AC3705" s="28">
        <f t="shared" si="1116"/>
        <v>319.0726849285715</v>
      </c>
      <c r="AD3705" s="28">
        <f t="shared" si="1116"/>
        <v>433.96870060714309</v>
      </c>
      <c r="AE3705" s="28">
        <f t="shared" si="1116"/>
        <v>572.87413932142852</v>
      </c>
      <c r="AF3705" s="28">
        <f t="shared" si="1116"/>
        <v>213.72022203571419</v>
      </c>
      <c r="AG3705" s="28">
        <f t="shared" si="1116"/>
        <v>0</v>
      </c>
      <c r="AH3705" s="28">
        <f t="shared" si="1116"/>
        <v>141.33172853571432</v>
      </c>
      <c r="AI3705" s="28">
        <f t="shared" si="1116"/>
        <v>0</v>
      </c>
      <c r="AJ3705" s="28">
        <f t="shared" si="1116"/>
        <v>1.2235988250000001</v>
      </c>
      <c r="AK3705" s="28">
        <f t="shared" si="1116"/>
        <v>0</v>
      </c>
      <c r="AL3705" s="28">
        <f t="shared" si="1107"/>
        <v>52.630078499999975</v>
      </c>
      <c r="AM3705" s="28">
        <f t="shared" si="1107"/>
        <v>192.98530203571408</v>
      </c>
      <c r="AQ3705" s="24">
        <f t="shared" si="1111"/>
        <v>2062.3981584321427</v>
      </c>
      <c r="AS3705" s="47">
        <f t="shared" si="1115"/>
        <v>305.55</v>
      </c>
      <c r="AU3705" s="20">
        <f t="shared" si="1110"/>
        <v>2367.9481584321429</v>
      </c>
      <c r="AW3705" s="20"/>
    </row>
    <row r="3706" spans="1:49" x14ac:dyDescent="0.25">
      <c r="A3706" t="str">
        <f>VLOOKUP($B3706,'Cushing Balance'!$C$2:$E$500,3,TRUE)</f>
        <v>12019</v>
      </c>
      <c r="B3706" s="2">
        <v>43717</v>
      </c>
      <c r="C3706" s="32"/>
      <c r="D3706" s="36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V3706" s="24">
        <f t="shared" si="1108"/>
        <v>0</v>
      </c>
      <c r="X3706" s="5">
        <f t="shared" si="1112"/>
        <v>77.899999999999991</v>
      </c>
      <c r="Z3706" s="20">
        <f t="shared" si="1109"/>
        <v>77.899999999999991</v>
      </c>
      <c r="AA3706" s="59">
        <f t="shared" si="1105"/>
        <v>43717</v>
      </c>
      <c r="AB3706" s="36">
        <f t="shared" si="1116"/>
        <v>134.59170364285706</v>
      </c>
      <c r="AC3706" s="28">
        <f t="shared" si="1116"/>
        <v>319.0726849285715</v>
      </c>
      <c r="AD3706" s="28">
        <f t="shared" si="1116"/>
        <v>433.96870060714309</v>
      </c>
      <c r="AE3706" s="28">
        <f t="shared" si="1116"/>
        <v>572.87413932142852</v>
      </c>
      <c r="AF3706" s="28">
        <f t="shared" si="1116"/>
        <v>213.72022203571419</v>
      </c>
      <c r="AG3706" s="28">
        <f t="shared" si="1116"/>
        <v>0</v>
      </c>
      <c r="AH3706" s="28">
        <f t="shared" si="1116"/>
        <v>141.33172853571432</v>
      </c>
      <c r="AI3706" s="28">
        <f t="shared" si="1116"/>
        <v>0</v>
      </c>
      <c r="AJ3706" s="28">
        <f t="shared" si="1116"/>
        <v>1.2235988250000001</v>
      </c>
      <c r="AK3706" s="28">
        <f t="shared" si="1116"/>
        <v>0</v>
      </c>
      <c r="AL3706" s="28">
        <f t="shared" si="1107"/>
        <v>52.630078499999975</v>
      </c>
      <c r="AM3706" s="28">
        <f t="shared" si="1107"/>
        <v>192.98530203571408</v>
      </c>
      <c r="AQ3706" s="24">
        <f t="shared" si="1111"/>
        <v>2062.3981584321427</v>
      </c>
      <c r="AS3706" s="47">
        <f t="shared" si="1115"/>
        <v>305.55</v>
      </c>
      <c r="AU3706" s="20">
        <f t="shared" si="1110"/>
        <v>2367.9481584321429</v>
      </c>
      <c r="AW3706" s="20"/>
    </row>
    <row r="3707" spans="1:49" x14ac:dyDescent="0.25">
      <c r="A3707" t="str">
        <f>VLOOKUP($B3707,'Cushing Balance'!$C$2:$E$500,3,TRUE)</f>
        <v>12019</v>
      </c>
      <c r="B3707" s="2">
        <v>43718</v>
      </c>
      <c r="C3707" s="32"/>
      <c r="D3707" s="36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V3707" s="24">
        <f t="shared" si="1108"/>
        <v>0</v>
      </c>
      <c r="X3707" s="5">
        <f t="shared" si="1112"/>
        <v>77.899999999999991</v>
      </c>
      <c r="Z3707" s="20">
        <f t="shared" si="1109"/>
        <v>77.899999999999991</v>
      </c>
      <c r="AA3707" s="59">
        <f t="shared" si="1105"/>
        <v>43718</v>
      </c>
      <c r="AB3707" s="36">
        <f t="shared" si="1116"/>
        <v>134.59170364285706</v>
      </c>
      <c r="AC3707" s="28">
        <f t="shared" si="1116"/>
        <v>319.0726849285715</v>
      </c>
      <c r="AD3707" s="28">
        <f t="shared" si="1116"/>
        <v>433.96870060714309</v>
      </c>
      <c r="AE3707" s="28">
        <f t="shared" si="1116"/>
        <v>572.87413932142852</v>
      </c>
      <c r="AF3707" s="28">
        <f t="shared" si="1116"/>
        <v>213.72022203571419</v>
      </c>
      <c r="AG3707" s="28">
        <f t="shared" si="1116"/>
        <v>0</v>
      </c>
      <c r="AH3707" s="28">
        <f t="shared" si="1116"/>
        <v>141.33172853571432</v>
      </c>
      <c r="AI3707" s="28">
        <f t="shared" si="1116"/>
        <v>0</v>
      </c>
      <c r="AJ3707" s="28">
        <f t="shared" si="1116"/>
        <v>1.2235988250000001</v>
      </c>
      <c r="AK3707" s="28">
        <f t="shared" si="1116"/>
        <v>0</v>
      </c>
      <c r="AL3707" s="28">
        <f t="shared" si="1107"/>
        <v>52.630078499999975</v>
      </c>
      <c r="AM3707" s="28">
        <f t="shared" si="1107"/>
        <v>192.98530203571408</v>
      </c>
      <c r="AQ3707" s="24">
        <f t="shared" si="1111"/>
        <v>2062.3981584321427</v>
      </c>
      <c r="AS3707" s="47">
        <f t="shared" si="1115"/>
        <v>305.55</v>
      </c>
      <c r="AU3707" s="20">
        <f t="shared" si="1110"/>
        <v>2367.9481584321429</v>
      </c>
      <c r="AW3707" s="20"/>
    </row>
    <row r="3708" spans="1:49" x14ac:dyDescent="0.25">
      <c r="A3708" t="str">
        <f>VLOOKUP($B3708,'Cushing Balance'!$C$2:$E$500,3,TRUE)</f>
        <v>12019</v>
      </c>
      <c r="B3708" s="2">
        <v>43719</v>
      </c>
      <c r="C3708" s="32"/>
      <c r="D3708" s="36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V3708" s="24">
        <f t="shared" si="1108"/>
        <v>0</v>
      </c>
      <c r="X3708" s="5">
        <f t="shared" si="1112"/>
        <v>77.899999999999991</v>
      </c>
      <c r="Z3708" s="20">
        <f t="shared" si="1109"/>
        <v>77.899999999999991</v>
      </c>
      <c r="AA3708" s="59">
        <f t="shared" si="1105"/>
        <v>43719</v>
      </c>
      <c r="AB3708" s="36">
        <f t="shared" si="1116"/>
        <v>134.59170364285706</v>
      </c>
      <c r="AC3708" s="28">
        <f t="shared" si="1116"/>
        <v>319.0726849285715</v>
      </c>
      <c r="AD3708" s="28">
        <f t="shared" si="1116"/>
        <v>433.96870060714309</v>
      </c>
      <c r="AE3708" s="28">
        <f t="shared" si="1116"/>
        <v>572.87413932142852</v>
      </c>
      <c r="AF3708" s="28">
        <f t="shared" si="1116"/>
        <v>213.72022203571419</v>
      </c>
      <c r="AG3708" s="28">
        <f t="shared" si="1116"/>
        <v>0</v>
      </c>
      <c r="AH3708" s="28">
        <f t="shared" si="1116"/>
        <v>141.33172853571432</v>
      </c>
      <c r="AI3708" s="28">
        <f t="shared" si="1116"/>
        <v>0</v>
      </c>
      <c r="AJ3708" s="28">
        <f t="shared" si="1116"/>
        <v>1.2235988250000001</v>
      </c>
      <c r="AK3708" s="28">
        <f t="shared" si="1116"/>
        <v>0</v>
      </c>
      <c r="AL3708" s="28">
        <f t="shared" si="1107"/>
        <v>52.630078499999975</v>
      </c>
      <c r="AM3708" s="28">
        <f t="shared" si="1107"/>
        <v>192.98530203571408</v>
      </c>
      <c r="AQ3708" s="24">
        <f t="shared" si="1111"/>
        <v>2062.3981584321427</v>
      </c>
      <c r="AS3708" s="47">
        <f t="shared" si="1115"/>
        <v>305.55</v>
      </c>
      <c r="AU3708" s="20">
        <f t="shared" si="1110"/>
        <v>2367.9481584321429</v>
      </c>
      <c r="AW3708" s="20"/>
    </row>
    <row r="3709" spans="1:49" x14ac:dyDescent="0.25">
      <c r="A3709" t="str">
        <f>VLOOKUP($B3709,'Cushing Balance'!$C$2:$E$500,3,TRUE)</f>
        <v>12019</v>
      </c>
      <c r="B3709" s="2">
        <v>43720</v>
      </c>
      <c r="C3709" s="32"/>
      <c r="D3709" s="36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V3709" s="24">
        <f t="shared" si="1108"/>
        <v>0</v>
      </c>
      <c r="X3709" s="5">
        <f t="shared" si="1112"/>
        <v>77.899999999999991</v>
      </c>
      <c r="Z3709" s="20">
        <f t="shared" si="1109"/>
        <v>77.899999999999991</v>
      </c>
      <c r="AA3709" s="59">
        <f t="shared" si="1105"/>
        <v>43720</v>
      </c>
      <c r="AB3709" s="36">
        <f t="shared" si="1116"/>
        <v>134.59170364285706</v>
      </c>
      <c r="AC3709" s="28">
        <f t="shared" si="1116"/>
        <v>319.0726849285715</v>
      </c>
      <c r="AD3709" s="28">
        <f t="shared" si="1116"/>
        <v>433.96870060714309</v>
      </c>
      <c r="AE3709" s="28">
        <f t="shared" si="1116"/>
        <v>572.87413932142852</v>
      </c>
      <c r="AF3709" s="28">
        <f t="shared" si="1116"/>
        <v>213.72022203571419</v>
      </c>
      <c r="AG3709" s="28">
        <f t="shared" si="1116"/>
        <v>0</v>
      </c>
      <c r="AH3709" s="28">
        <f t="shared" si="1116"/>
        <v>141.33172853571432</v>
      </c>
      <c r="AI3709" s="28">
        <f t="shared" si="1116"/>
        <v>0</v>
      </c>
      <c r="AJ3709" s="28">
        <f t="shared" si="1116"/>
        <v>1.2235988250000001</v>
      </c>
      <c r="AK3709" s="28">
        <f t="shared" si="1116"/>
        <v>0</v>
      </c>
      <c r="AL3709" s="28">
        <f t="shared" si="1107"/>
        <v>52.630078499999975</v>
      </c>
      <c r="AM3709" s="28">
        <f t="shared" si="1107"/>
        <v>192.98530203571408</v>
      </c>
      <c r="AQ3709" s="24">
        <f t="shared" si="1111"/>
        <v>2062.3981584321427</v>
      </c>
      <c r="AS3709" s="47">
        <f t="shared" si="1115"/>
        <v>305.55</v>
      </c>
      <c r="AU3709" s="20">
        <f t="shared" si="1110"/>
        <v>2367.9481584321429</v>
      </c>
      <c r="AW3709" s="20"/>
    </row>
    <row r="3710" spans="1:49" x14ac:dyDescent="0.25">
      <c r="A3710" t="str">
        <f>VLOOKUP($B3710,'Cushing Balance'!$C$2:$E$500,3,TRUE)</f>
        <v>12019</v>
      </c>
      <c r="B3710" s="2">
        <v>43721</v>
      </c>
      <c r="C3710" s="32"/>
      <c r="D3710" s="36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V3710" s="24">
        <f t="shared" si="1108"/>
        <v>0</v>
      </c>
      <c r="X3710" s="5">
        <f t="shared" si="1112"/>
        <v>77.899999999999991</v>
      </c>
      <c r="Z3710" s="20">
        <f t="shared" si="1109"/>
        <v>77.899999999999991</v>
      </c>
      <c r="AA3710" s="59">
        <f t="shared" si="1105"/>
        <v>43721</v>
      </c>
      <c r="AB3710" s="36">
        <f t="shared" si="1116"/>
        <v>134.59170364285706</v>
      </c>
      <c r="AC3710" s="28">
        <f t="shared" si="1116"/>
        <v>319.0726849285715</v>
      </c>
      <c r="AD3710" s="28">
        <f t="shared" si="1116"/>
        <v>433.96870060714309</v>
      </c>
      <c r="AE3710" s="28">
        <f t="shared" si="1116"/>
        <v>572.87413932142852</v>
      </c>
      <c r="AF3710" s="28">
        <f t="shared" si="1116"/>
        <v>213.72022203571419</v>
      </c>
      <c r="AG3710" s="28">
        <f t="shared" si="1116"/>
        <v>0</v>
      </c>
      <c r="AH3710" s="28">
        <f t="shared" si="1116"/>
        <v>141.33172853571432</v>
      </c>
      <c r="AI3710" s="28">
        <f t="shared" si="1116"/>
        <v>0</v>
      </c>
      <c r="AJ3710" s="28">
        <f t="shared" si="1116"/>
        <v>1.2235988250000001</v>
      </c>
      <c r="AK3710" s="28">
        <f t="shared" si="1116"/>
        <v>0</v>
      </c>
      <c r="AL3710" s="28">
        <f t="shared" si="1107"/>
        <v>52.630078499999975</v>
      </c>
      <c r="AM3710" s="28">
        <f t="shared" si="1107"/>
        <v>192.98530203571408</v>
      </c>
      <c r="AQ3710" s="24">
        <f t="shared" si="1111"/>
        <v>2062.3981584321427</v>
      </c>
      <c r="AS3710" s="47">
        <f t="shared" si="1115"/>
        <v>305.55</v>
      </c>
      <c r="AU3710" s="20">
        <f t="shared" si="1110"/>
        <v>2367.9481584321429</v>
      </c>
      <c r="AW3710" s="20"/>
    </row>
    <row r="3711" spans="1:49" x14ac:dyDescent="0.25">
      <c r="A3711" t="str">
        <f>VLOOKUP($B3711,'Cushing Balance'!$C$2:$E$500,3,TRUE)</f>
        <v>12019</v>
      </c>
      <c r="B3711" s="2">
        <v>43722</v>
      </c>
      <c r="C3711" s="32"/>
      <c r="D3711" s="36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V3711" s="24">
        <f t="shared" si="1108"/>
        <v>0</v>
      </c>
      <c r="X3711" s="5">
        <f t="shared" si="1112"/>
        <v>77.899999999999991</v>
      </c>
      <c r="Z3711" s="20">
        <f t="shared" si="1109"/>
        <v>77.899999999999991</v>
      </c>
      <c r="AA3711" s="59">
        <f t="shared" si="1105"/>
        <v>43722</v>
      </c>
      <c r="AB3711" s="36">
        <f t="shared" si="1116"/>
        <v>134.59170364285706</v>
      </c>
      <c r="AC3711" s="28">
        <f t="shared" si="1116"/>
        <v>319.0726849285715</v>
      </c>
      <c r="AD3711" s="28">
        <f t="shared" si="1116"/>
        <v>433.96870060714309</v>
      </c>
      <c r="AE3711" s="28">
        <f t="shared" si="1116"/>
        <v>572.87413932142852</v>
      </c>
      <c r="AF3711" s="28">
        <f t="shared" si="1116"/>
        <v>213.72022203571419</v>
      </c>
      <c r="AG3711" s="28">
        <f t="shared" si="1116"/>
        <v>0</v>
      </c>
      <c r="AH3711" s="28">
        <f t="shared" si="1116"/>
        <v>141.33172853571432</v>
      </c>
      <c r="AI3711" s="28">
        <f t="shared" si="1116"/>
        <v>0</v>
      </c>
      <c r="AJ3711" s="28">
        <f t="shared" si="1116"/>
        <v>1.2235988250000001</v>
      </c>
      <c r="AK3711" s="28">
        <f t="shared" si="1116"/>
        <v>0</v>
      </c>
      <c r="AL3711" s="28">
        <f t="shared" si="1107"/>
        <v>52.630078499999975</v>
      </c>
      <c r="AM3711" s="28">
        <f t="shared" si="1107"/>
        <v>192.98530203571408</v>
      </c>
      <c r="AQ3711" s="24">
        <f t="shared" si="1111"/>
        <v>2062.3981584321427</v>
      </c>
      <c r="AS3711" s="47">
        <f t="shared" si="1115"/>
        <v>305.55</v>
      </c>
      <c r="AU3711" s="20">
        <f t="shared" si="1110"/>
        <v>2367.9481584321429</v>
      </c>
      <c r="AW3711" s="20"/>
    </row>
    <row r="3712" spans="1:49" x14ac:dyDescent="0.25">
      <c r="A3712" t="str">
        <f>VLOOKUP($B3712,'Cushing Balance'!$C$2:$E$500,3,TRUE)</f>
        <v>12019</v>
      </c>
      <c r="B3712" s="2">
        <v>43723</v>
      </c>
      <c r="C3712" s="32"/>
      <c r="D3712" s="36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V3712" s="24">
        <f t="shared" si="1108"/>
        <v>0</v>
      </c>
      <c r="X3712" s="5">
        <f t="shared" si="1112"/>
        <v>77.899999999999991</v>
      </c>
      <c r="Z3712" s="20">
        <f t="shared" si="1109"/>
        <v>77.899999999999991</v>
      </c>
      <c r="AA3712" s="59">
        <f t="shared" si="1105"/>
        <v>43723</v>
      </c>
      <c r="AB3712" s="36">
        <f t="shared" si="1116"/>
        <v>134.59170364285706</v>
      </c>
      <c r="AC3712" s="28">
        <f t="shared" si="1116"/>
        <v>319.0726849285715</v>
      </c>
      <c r="AD3712" s="28">
        <f t="shared" si="1116"/>
        <v>433.96870060714309</v>
      </c>
      <c r="AE3712" s="28">
        <f t="shared" si="1116"/>
        <v>572.87413932142852</v>
      </c>
      <c r="AF3712" s="28">
        <f t="shared" si="1116"/>
        <v>213.72022203571419</v>
      </c>
      <c r="AG3712" s="28">
        <f t="shared" si="1116"/>
        <v>0</v>
      </c>
      <c r="AH3712" s="28">
        <f t="shared" si="1116"/>
        <v>141.33172853571432</v>
      </c>
      <c r="AI3712" s="28">
        <f t="shared" si="1116"/>
        <v>0</v>
      </c>
      <c r="AJ3712" s="28">
        <f t="shared" si="1116"/>
        <v>1.2235988250000001</v>
      </c>
      <c r="AK3712" s="28">
        <f t="shared" si="1116"/>
        <v>0</v>
      </c>
      <c r="AL3712" s="28">
        <f t="shared" si="1107"/>
        <v>52.630078499999975</v>
      </c>
      <c r="AM3712" s="28">
        <f t="shared" si="1107"/>
        <v>192.98530203571408</v>
      </c>
      <c r="AQ3712" s="24">
        <f t="shared" si="1111"/>
        <v>2062.3981584321427</v>
      </c>
      <c r="AS3712" s="47">
        <f t="shared" si="1115"/>
        <v>305.55</v>
      </c>
      <c r="AU3712" s="20">
        <f t="shared" si="1110"/>
        <v>2367.9481584321429</v>
      </c>
      <c r="AW3712" s="20"/>
    </row>
    <row r="3713" spans="1:49" x14ac:dyDescent="0.25">
      <c r="A3713" t="str">
        <f>VLOOKUP($B3713,'Cushing Balance'!$C$2:$E$500,3,TRUE)</f>
        <v>12019</v>
      </c>
      <c r="B3713" s="2">
        <v>43724</v>
      </c>
      <c r="C3713" s="32"/>
      <c r="D3713" s="36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V3713" s="24">
        <f t="shared" si="1108"/>
        <v>0</v>
      </c>
      <c r="X3713" s="5">
        <f t="shared" si="1112"/>
        <v>77.899999999999991</v>
      </c>
      <c r="Z3713" s="20">
        <f t="shared" si="1109"/>
        <v>77.899999999999991</v>
      </c>
      <c r="AA3713" s="59">
        <f t="shared" si="1105"/>
        <v>43724</v>
      </c>
      <c r="AB3713" s="36">
        <f t="shared" si="1116"/>
        <v>134.59170364285706</v>
      </c>
      <c r="AC3713" s="28">
        <f t="shared" si="1116"/>
        <v>319.0726849285715</v>
      </c>
      <c r="AD3713" s="28">
        <f t="shared" si="1116"/>
        <v>433.96870060714309</v>
      </c>
      <c r="AE3713" s="28">
        <f t="shared" si="1116"/>
        <v>572.87413932142852</v>
      </c>
      <c r="AF3713" s="28">
        <f t="shared" si="1116"/>
        <v>213.72022203571419</v>
      </c>
      <c r="AG3713" s="28">
        <f t="shared" si="1116"/>
        <v>0</v>
      </c>
      <c r="AH3713" s="28">
        <f t="shared" si="1116"/>
        <v>141.33172853571432</v>
      </c>
      <c r="AI3713" s="28">
        <f t="shared" si="1116"/>
        <v>0</v>
      </c>
      <c r="AJ3713" s="28">
        <f t="shared" si="1116"/>
        <v>1.2235988250000001</v>
      </c>
      <c r="AK3713" s="28">
        <f t="shared" si="1116"/>
        <v>0</v>
      </c>
      <c r="AL3713" s="28">
        <f t="shared" si="1107"/>
        <v>52.630078499999975</v>
      </c>
      <c r="AM3713" s="28">
        <f t="shared" si="1107"/>
        <v>192.98530203571408</v>
      </c>
      <c r="AQ3713" s="24">
        <f t="shared" si="1111"/>
        <v>2062.3981584321427</v>
      </c>
      <c r="AS3713" s="47">
        <f t="shared" si="1115"/>
        <v>305.55</v>
      </c>
      <c r="AU3713" s="20">
        <f t="shared" si="1110"/>
        <v>2367.9481584321429</v>
      </c>
      <c r="AW3713" s="20"/>
    </row>
    <row r="3714" spans="1:49" x14ac:dyDescent="0.25">
      <c r="A3714" t="str">
        <f>VLOOKUP($B3714,'Cushing Balance'!$C$2:$E$500,3,TRUE)</f>
        <v>12019</v>
      </c>
      <c r="B3714" s="2">
        <v>43725</v>
      </c>
      <c r="C3714" s="32"/>
      <c r="D3714" s="36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V3714" s="24">
        <f t="shared" si="1108"/>
        <v>0</v>
      </c>
      <c r="X3714" s="5">
        <f t="shared" si="1112"/>
        <v>77.899999999999991</v>
      </c>
      <c r="Z3714" s="20">
        <f t="shared" si="1109"/>
        <v>77.899999999999991</v>
      </c>
      <c r="AA3714" s="59">
        <f t="shared" ref="AA3714:AA3777" si="1117">B3714</f>
        <v>43725</v>
      </c>
      <c r="AB3714" s="36">
        <f t="shared" si="1116"/>
        <v>134.59170364285706</v>
      </c>
      <c r="AC3714" s="28">
        <f t="shared" si="1116"/>
        <v>319.0726849285715</v>
      </c>
      <c r="AD3714" s="28">
        <f t="shared" si="1116"/>
        <v>433.96870060714309</v>
      </c>
      <c r="AE3714" s="28">
        <f t="shared" si="1116"/>
        <v>572.87413932142852</v>
      </c>
      <c r="AF3714" s="28">
        <f t="shared" si="1116"/>
        <v>213.72022203571419</v>
      </c>
      <c r="AG3714" s="28">
        <f t="shared" si="1116"/>
        <v>0</v>
      </c>
      <c r="AH3714" s="28">
        <f t="shared" si="1116"/>
        <v>141.33172853571432</v>
      </c>
      <c r="AI3714" s="28">
        <f t="shared" si="1116"/>
        <v>0</v>
      </c>
      <c r="AJ3714" s="28">
        <f t="shared" si="1116"/>
        <v>1.2235988250000001</v>
      </c>
      <c r="AK3714" s="28">
        <f t="shared" si="1116"/>
        <v>0</v>
      </c>
      <c r="AL3714" s="28">
        <f t="shared" si="1107"/>
        <v>52.630078499999975</v>
      </c>
      <c r="AM3714" s="28">
        <f t="shared" si="1107"/>
        <v>192.98530203571408</v>
      </c>
      <c r="AQ3714" s="24">
        <f t="shared" si="1111"/>
        <v>2062.3981584321427</v>
      </c>
      <c r="AS3714" s="47">
        <f t="shared" si="1115"/>
        <v>305.55</v>
      </c>
      <c r="AU3714" s="20">
        <f t="shared" si="1110"/>
        <v>2367.9481584321429</v>
      </c>
      <c r="AW3714" s="20"/>
    </row>
    <row r="3715" spans="1:49" x14ac:dyDescent="0.25">
      <c r="A3715" t="str">
        <f>VLOOKUP($B3715,'Cushing Balance'!$C$2:$E$500,3,TRUE)</f>
        <v>12019</v>
      </c>
      <c r="B3715" s="2">
        <v>43726</v>
      </c>
      <c r="C3715" s="32"/>
      <c r="D3715" s="36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V3715" s="24">
        <f t="shared" si="1108"/>
        <v>0</v>
      </c>
      <c r="X3715" s="5">
        <f t="shared" si="1112"/>
        <v>77.899999999999991</v>
      </c>
      <c r="Z3715" s="20">
        <f t="shared" si="1109"/>
        <v>77.899999999999991</v>
      </c>
      <c r="AA3715" s="59">
        <f t="shared" si="1117"/>
        <v>43726</v>
      </c>
      <c r="AB3715" s="36">
        <f t="shared" si="1116"/>
        <v>134.59170364285706</v>
      </c>
      <c r="AC3715" s="28">
        <f t="shared" si="1116"/>
        <v>319.0726849285715</v>
      </c>
      <c r="AD3715" s="28">
        <f t="shared" si="1116"/>
        <v>433.96870060714309</v>
      </c>
      <c r="AE3715" s="28">
        <f t="shared" si="1116"/>
        <v>572.87413932142852</v>
      </c>
      <c r="AF3715" s="28">
        <f t="shared" si="1116"/>
        <v>213.72022203571419</v>
      </c>
      <c r="AG3715" s="28">
        <f t="shared" si="1116"/>
        <v>0</v>
      </c>
      <c r="AH3715" s="28">
        <f t="shared" si="1116"/>
        <v>141.33172853571432</v>
      </c>
      <c r="AI3715" s="28">
        <f t="shared" si="1116"/>
        <v>0</v>
      </c>
      <c r="AJ3715" s="28">
        <f t="shared" si="1116"/>
        <v>1.2235988250000001</v>
      </c>
      <c r="AK3715" s="28">
        <f t="shared" si="1116"/>
        <v>0</v>
      </c>
      <c r="AL3715" s="28">
        <f t="shared" si="1107"/>
        <v>52.630078499999975</v>
      </c>
      <c r="AM3715" s="28">
        <f t="shared" si="1107"/>
        <v>192.98530203571408</v>
      </c>
      <c r="AQ3715" s="24">
        <f t="shared" si="1111"/>
        <v>2062.3981584321427</v>
      </c>
      <c r="AS3715" s="47">
        <f t="shared" si="1115"/>
        <v>305.55</v>
      </c>
      <c r="AU3715" s="20">
        <f t="shared" si="1110"/>
        <v>2367.9481584321429</v>
      </c>
      <c r="AW3715" s="20"/>
    </row>
    <row r="3716" spans="1:49" x14ac:dyDescent="0.25">
      <c r="A3716" t="str">
        <f>VLOOKUP($B3716,'Cushing Balance'!$C$2:$E$500,3,TRUE)</f>
        <v>12019</v>
      </c>
      <c r="B3716" s="2">
        <v>43727</v>
      </c>
      <c r="C3716" s="32"/>
      <c r="D3716" s="36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V3716" s="24">
        <f t="shared" si="1108"/>
        <v>0</v>
      </c>
      <c r="X3716" s="5">
        <f t="shared" si="1112"/>
        <v>77.899999999999991</v>
      </c>
      <c r="Z3716" s="20">
        <f t="shared" si="1109"/>
        <v>77.899999999999991</v>
      </c>
      <c r="AA3716" s="59">
        <f t="shared" si="1117"/>
        <v>43727</v>
      </c>
      <c r="AB3716" s="36">
        <f t="shared" si="1116"/>
        <v>134.59170364285706</v>
      </c>
      <c r="AC3716" s="28">
        <f t="shared" si="1116"/>
        <v>319.0726849285715</v>
      </c>
      <c r="AD3716" s="28">
        <f t="shared" si="1116"/>
        <v>433.96870060714309</v>
      </c>
      <c r="AE3716" s="28">
        <f t="shared" si="1116"/>
        <v>572.87413932142852</v>
      </c>
      <c r="AF3716" s="28">
        <f t="shared" si="1116"/>
        <v>213.72022203571419</v>
      </c>
      <c r="AG3716" s="28">
        <f t="shared" si="1116"/>
        <v>0</v>
      </c>
      <c r="AH3716" s="28">
        <f t="shared" si="1116"/>
        <v>141.33172853571432</v>
      </c>
      <c r="AI3716" s="28">
        <f t="shared" si="1116"/>
        <v>0</v>
      </c>
      <c r="AJ3716" s="28">
        <f t="shared" si="1116"/>
        <v>1.2235988250000001</v>
      </c>
      <c r="AK3716" s="28">
        <f t="shared" si="1116"/>
        <v>0</v>
      </c>
      <c r="AL3716" s="28">
        <f t="shared" si="1107"/>
        <v>52.630078499999975</v>
      </c>
      <c r="AM3716" s="28">
        <f t="shared" si="1107"/>
        <v>192.98530203571408</v>
      </c>
      <c r="AQ3716" s="24">
        <f t="shared" si="1111"/>
        <v>2062.3981584321427</v>
      </c>
      <c r="AS3716" s="47">
        <f t="shared" si="1115"/>
        <v>305.55</v>
      </c>
      <c r="AU3716" s="20">
        <f t="shared" si="1110"/>
        <v>2367.9481584321429</v>
      </c>
      <c r="AW3716" s="20"/>
    </row>
    <row r="3717" spans="1:49" x14ac:dyDescent="0.25">
      <c r="A3717" t="str">
        <f>VLOOKUP($B3717,'Cushing Balance'!$C$2:$E$500,3,TRUE)</f>
        <v>12019</v>
      </c>
      <c r="B3717" s="2">
        <v>43728</v>
      </c>
      <c r="C3717" s="32"/>
      <c r="D3717" s="36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V3717" s="24">
        <f t="shared" si="1108"/>
        <v>0</v>
      </c>
      <c r="X3717" s="5">
        <f t="shared" si="1112"/>
        <v>77.899999999999991</v>
      </c>
      <c r="Z3717" s="20">
        <f t="shared" si="1109"/>
        <v>77.899999999999991</v>
      </c>
      <c r="AA3717" s="59">
        <f t="shared" si="1117"/>
        <v>43728</v>
      </c>
      <c r="AB3717" s="36">
        <f t="shared" ref="AB3717:AK3732" si="1118">AVERAGE(AB3710:AB3716)</f>
        <v>134.59170364285706</v>
      </c>
      <c r="AC3717" s="28">
        <f t="shared" si="1118"/>
        <v>319.0726849285715</v>
      </c>
      <c r="AD3717" s="28">
        <f t="shared" si="1118"/>
        <v>433.96870060714309</v>
      </c>
      <c r="AE3717" s="28">
        <f t="shared" si="1118"/>
        <v>572.87413932142852</v>
      </c>
      <c r="AF3717" s="28">
        <f t="shared" si="1118"/>
        <v>213.72022203571419</v>
      </c>
      <c r="AG3717" s="28">
        <f t="shared" si="1118"/>
        <v>0</v>
      </c>
      <c r="AH3717" s="28">
        <f t="shared" si="1118"/>
        <v>141.33172853571432</v>
      </c>
      <c r="AI3717" s="28">
        <f t="shared" si="1118"/>
        <v>0</v>
      </c>
      <c r="AJ3717" s="28">
        <f t="shared" si="1118"/>
        <v>1.2235988250000001</v>
      </c>
      <c r="AK3717" s="28">
        <f t="shared" si="1118"/>
        <v>0</v>
      </c>
      <c r="AL3717" s="28">
        <f t="shared" ref="AL3717:AM3780" si="1119">AVERAGE(AL3710:AL3716)</f>
        <v>52.630078499999975</v>
      </c>
      <c r="AM3717" s="28">
        <f t="shared" si="1119"/>
        <v>192.98530203571408</v>
      </c>
      <c r="AQ3717" s="24">
        <f t="shared" si="1111"/>
        <v>2062.3981584321427</v>
      </c>
      <c r="AS3717" s="47">
        <f t="shared" si="1115"/>
        <v>305.55</v>
      </c>
      <c r="AU3717" s="20">
        <f t="shared" si="1110"/>
        <v>2367.9481584321429</v>
      </c>
      <c r="AW3717" s="20"/>
    </row>
    <row r="3718" spans="1:49" x14ac:dyDescent="0.25">
      <c r="A3718" t="str">
        <f>VLOOKUP($B3718,'Cushing Balance'!$C$2:$E$500,3,TRUE)</f>
        <v>12019</v>
      </c>
      <c r="B3718" s="2">
        <v>43729</v>
      </c>
      <c r="C3718" s="32"/>
      <c r="D3718" s="36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V3718" s="24">
        <f t="shared" si="1108"/>
        <v>0</v>
      </c>
      <c r="X3718" s="5">
        <f t="shared" si="1112"/>
        <v>77.899999999999991</v>
      </c>
      <c r="Z3718" s="20">
        <f t="shared" si="1109"/>
        <v>77.899999999999991</v>
      </c>
      <c r="AA3718" s="59">
        <f t="shared" si="1117"/>
        <v>43729</v>
      </c>
      <c r="AB3718" s="36">
        <f t="shared" si="1118"/>
        <v>134.59170364285706</v>
      </c>
      <c r="AC3718" s="28">
        <f t="shared" si="1118"/>
        <v>319.0726849285715</v>
      </c>
      <c r="AD3718" s="28">
        <f t="shared" si="1118"/>
        <v>433.96870060714309</v>
      </c>
      <c r="AE3718" s="28">
        <f t="shared" si="1118"/>
        <v>572.87413932142852</v>
      </c>
      <c r="AF3718" s="28">
        <f t="shared" si="1118"/>
        <v>213.72022203571419</v>
      </c>
      <c r="AG3718" s="28">
        <f t="shared" si="1118"/>
        <v>0</v>
      </c>
      <c r="AH3718" s="28">
        <f t="shared" si="1118"/>
        <v>141.33172853571432</v>
      </c>
      <c r="AI3718" s="28">
        <f t="shared" si="1118"/>
        <v>0</v>
      </c>
      <c r="AJ3718" s="28">
        <f t="shared" si="1118"/>
        <v>1.2235988250000001</v>
      </c>
      <c r="AK3718" s="28">
        <f t="shared" si="1118"/>
        <v>0</v>
      </c>
      <c r="AL3718" s="28">
        <f t="shared" si="1119"/>
        <v>52.630078499999975</v>
      </c>
      <c r="AM3718" s="28">
        <f t="shared" si="1119"/>
        <v>192.98530203571408</v>
      </c>
      <c r="AQ3718" s="24">
        <f t="shared" si="1111"/>
        <v>2062.3981584321427</v>
      </c>
      <c r="AS3718" s="47">
        <f t="shared" si="1115"/>
        <v>305.55</v>
      </c>
      <c r="AU3718" s="20">
        <f t="shared" si="1110"/>
        <v>2367.9481584321429</v>
      </c>
      <c r="AW3718" s="20"/>
    </row>
    <row r="3719" spans="1:49" x14ac:dyDescent="0.25">
      <c r="A3719" t="str">
        <f>VLOOKUP($B3719,'Cushing Balance'!$C$2:$E$500,3,TRUE)</f>
        <v>12019</v>
      </c>
      <c r="B3719" s="2">
        <v>43730</v>
      </c>
      <c r="C3719" s="32"/>
      <c r="D3719" s="36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V3719" s="24">
        <f t="shared" si="1108"/>
        <v>0</v>
      </c>
      <c r="X3719" s="5">
        <f t="shared" si="1112"/>
        <v>77.899999999999991</v>
      </c>
      <c r="Z3719" s="20">
        <f t="shared" si="1109"/>
        <v>77.899999999999991</v>
      </c>
      <c r="AA3719" s="59">
        <f t="shared" si="1117"/>
        <v>43730</v>
      </c>
      <c r="AB3719" s="36">
        <f t="shared" si="1118"/>
        <v>134.59170364285706</v>
      </c>
      <c r="AC3719" s="28">
        <f t="shared" si="1118"/>
        <v>319.0726849285715</v>
      </c>
      <c r="AD3719" s="28">
        <f t="shared" si="1118"/>
        <v>433.96870060714309</v>
      </c>
      <c r="AE3719" s="28">
        <f t="shared" si="1118"/>
        <v>572.87413932142852</v>
      </c>
      <c r="AF3719" s="28">
        <f t="shared" si="1118"/>
        <v>213.72022203571419</v>
      </c>
      <c r="AG3719" s="28">
        <f t="shared" si="1118"/>
        <v>0</v>
      </c>
      <c r="AH3719" s="28">
        <f t="shared" si="1118"/>
        <v>141.33172853571432</v>
      </c>
      <c r="AI3719" s="28">
        <f t="shared" si="1118"/>
        <v>0</v>
      </c>
      <c r="AJ3719" s="28">
        <f t="shared" si="1118"/>
        <v>1.2235988250000001</v>
      </c>
      <c r="AK3719" s="28">
        <f t="shared" si="1118"/>
        <v>0</v>
      </c>
      <c r="AL3719" s="28">
        <f t="shared" si="1119"/>
        <v>52.630078499999975</v>
      </c>
      <c r="AM3719" s="28">
        <f t="shared" si="1119"/>
        <v>192.98530203571408</v>
      </c>
      <c r="AQ3719" s="24">
        <f t="shared" si="1111"/>
        <v>2062.3981584321427</v>
      </c>
      <c r="AS3719" s="47">
        <f t="shared" si="1115"/>
        <v>305.55</v>
      </c>
      <c r="AU3719" s="20">
        <f t="shared" si="1110"/>
        <v>2367.9481584321429</v>
      </c>
      <c r="AW3719" s="20"/>
    </row>
    <row r="3720" spans="1:49" x14ac:dyDescent="0.25">
      <c r="A3720" t="str">
        <f>VLOOKUP($B3720,'Cushing Balance'!$C$2:$E$500,3,TRUE)</f>
        <v>12019</v>
      </c>
      <c r="B3720" s="2">
        <v>43731</v>
      </c>
      <c r="C3720" s="32"/>
      <c r="D3720" s="36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V3720" s="24">
        <f t="shared" si="1108"/>
        <v>0</v>
      </c>
      <c r="X3720" s="5">
        <f t="shared" si="1112"/>
        <v>77.899999999999991</v>
      </c>
      <c r="Z3720" s="20">
        <f t="shared" si="1109"/>
        <v>77.899999999999991</v>
      </c>
      <c r="AA3720" s="59">
        <f t="shared" si="1117"/>
        <v>43731</v>
      </c>
      <c r="AB3720" s="36">
        <f t="shared" si="1118"/>
        <v>134.59170364285706</v>
      </c>
      <c r="AC3720" s="28">
        <f t="shared" si="1118"/>
        <v>319.0726849285715</v>
      </c>
      <c r="AD3720" s="28">
        <f t="shared" si="1118"/>
        <v>433.96870060714309</v>
      </c>
      <c r="AE3720" s="28">
        <f t="shared" si="1118"/>
        <v>572.87413932142852</v>
      </c>
      <c r="AF3720" s="28">
        <f t="shared" si="1118"/>
        <v>213.72022203571419</v>
      </c>
      <c r="AG3720" s="28">
        <f t="shared" si="1118"/>
        <v>0</v>
      </c>
      <c r="AH3720" s="28">
        <f t="shared" si="1118"/>
        <v>141.33172853571432</v>
      </c>
      <c r="AI3720" s="28">
        <f t="shared" si="1118"/>
        <v>0</v>
      </c>
      <c r="AJ3720" s="28">
        <f t="shared" si="1118"/>
        <v>1.2235988250000001</v>
      </c>
      <c r="AK3720" s="28">
        <f t="shared" si="1118"/>
        <v>0</v>
      </c>
      <c r="AL3720" s="28">
        <f t="shared" si="1119"/>
        <v>52.630078499999975</v>
      </c>
      <c r="AM3720" s="28">
        <f t="shared" si="1119"/>
        <v>192.98530203571408</v>
      </c>
      <c r="AQ3720" s="24">
        <f t="shared" si="1111"/>
        <v>2062.3981584321427</v>
      </c>
      <c r="AS3720" s="47">
        <f t="shared" si="1115"/>
        <v>305.55</v>
      </c>
      <c r="AU3720" s="20">
        <f t="shared" si="1110"/>
        <v>2367.9481584321429</v>
      </c>
      <c r="AW3720" s="20"/>
    </row>
    <row r="3721" spans="1:49" x14ac:dyDescent="0.25">
      <c r="A3721" t="str">
        <f>VLOOKUP($B3721,'Cushing Balance'!$C$2:$E$500,3,TRUE)</f>
        <v>12019</v>
      </c>
      <c r="B3721" s="2">
        <v>43732</v>
      </c>
      <c r="C3721" s="32"/>
      <c r="D3721" s="36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V3721" s="24">
        <f t="shared" si="1108"/>
        <v>0</v>
      </c>
      <c r="X3721" s="5">
        <f t="shared" si="1112"/>
        <v>77.899999999999991</v>
      </c>
      <c r="Z3721" s="20">
        <f t="shared" si="1109"/>
        <v>77.899999999999991</v>
      </c>
      <c r="AA3721" s="59">
        <f t="shared" si="1117"/>
        <v>43732</v>
      </c>
      <c r="AB3721" s="36">
        <f t="shared" si="1118"/>
        <v>134.59170364285706</v>
      </c>
      <c r="AC3721" s="28">
        <f t="shared" si="1118"/>
        <v>319.0726849285715</v>
      </c>
      <c r="AD3721" s="28">
        <f t="shared" si="1118"/>
        <v>433.96870060714309</v>
      </c>
      <c r="AE3721" s="28">
        <f t="shared" si="1118"/>
        <v>572.87413932142852</v>
      </c>
      <c r="AF3721" s="28">
        <f t="shared" si="1118"/>
        <v>213.72022203571419</v>
      </c>
      <c r="AG3721" s="28">
        <f t="shared" si="1118"/>
        <v>0</v>
      </c>
      <c r="AH3721" s="28">
        <f t="shared" si="1118"/>
        <v>141.33172853571432</v>
      </c>
      <c r="AI3721" s="28">
        <f t="shared" si="1118"/>
        <v>0</v>
      </c>
      <c r="AJ3721" s="28">
        <f t="shared" si="1118"/>
        <v>1.2235988250000001</v>
      </c>
      <c r="AK3721" s="28">
        <f t="shared" si="1118"/>
        <v>0</v>
      </c>
      <c r="AL3721" s="28">
        <f t="shared" si="1119"/>
        <v>52.630078499999975</v>
      </c>
      <c r="AM3721" s="28">
        <f t="shared" si="1119"/>
        <v>192.98530203571408</v>
      </c>
      <c r="AQ3721" s="24">
        <f t="shared" si="1111"/>
        <v>2062.3981584321427</v>
      </c>
      <c r="AS3721" s="47">
        <f t="shared" si="1115"/>
        <v>305.55</v>
      </c>
      <c r="AU3721" s="20">
        <f t="shared" si="1110"/>
        <v>2367.9481584321429</v>
      </c>
      <c r="AW3721" s="20"/>
    </row>
    <row r="3722" spans="1:49" x14ac:dyDescent="0.25">
      <c r="A3722" t="str">
        <f>VLOOKUP($B3722,'Cushing Balance'!$C$2:$E$500,3,TRUE)</f>
        <v>12019</v>
      </c>
      <c r="B3722" s="2">
        <v>43733</v>
      </c>
      <c r="C3722" s="32"/>
      <c r="D3722" s="36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V3722" s="24">
        <f t="shared" ref="V3722:V3785" si="1120">SUM(D3722:R3722)</f>
        <v>0</v>
      </c>
      <c r="X3722" s="5">
        <f t="shared" si="1112"/>
        <v>77.899999999999991</v>
      </c>
      <c r="Z3722" s="20">
        <f t="shared" ref="Z3722:Z3785" si="1121">X3722+V3722</f>
        <v>77.899999999999991</v>
      </c>
      <c r="AA3722" s="59">
        <f t="shared" si="1117"/>
        <v>43733</v>
      </c>
      <c r="AB3722" s="36">
        <f t="shared" si="1118"/>
        <v>134.59170364285706</v>
      </c>
      <c r="AC3722" s="28">
        <f t="shared" si="1118"/>
        <v>319.0726849285715</v>
      </c>
      <c r="AD3722" s="28">
        <f t="shared" si="1118"/>
        <v>433.96870060714309</v>
      </c>
      <c r="AE3722" s="28">
        <f t="shared" si="1118"/>
        <v>572.87413932142852</v>
      </c>
      <c r="AF3722" s="28">
        <f t="shared" si="1118"/>
        <v>213.72022203571419</v>
      </c>
      <c r="AG3722" s="28">
        <f t="shared" si="1118"/>
        <v>0</v>
      </c>
      <c r="AH3722" s="28">
        <f t="shared" si="1118"/>
        <v>141.33172853571432</v>
      </c>
      <c r="AI3722" s="28">
        <f t="shared" si="1118"/>
        <v>0</v>
      </c>
      <c r="AJ3722" s="28">
        <f t="shared" si="1118"/>
        <v>1.2235988250000001</v>
      </c>
      <c r="AK3722" s="28">
        <f t="shared" si="1118"/>
        <v>0</v>
      </c>
      <c r="AL3722" s="28">
        <f t="shared" si="1119"/>
        <v>52.630078499999975</v>
      </c>
      <c r="AM3722" s="28">
        <f t="shared" si="1119"/>
        <v>192.98530203571408</v>
      </c>
      <c r="AQ3722" s="24">
        <f t="shared" si="1111"/>
        <v>2062.3981584321427</v>
      </c>
      <c r="AS3722" s="47">
        <f t="shared" si="1115"/>
        <v>305.55</v>
      </c>
      <c r="AU3722" s="20">
        <f t="shared" ref="AU3722:AU3785" si="1122">AS3722+AQ3722</f>
        <v>2367.9481584321429</v>
      </c>
      <c r="AW3722" s="20"/>
    </row>
    <row r="3723" spans="1:49" x14ac:dyDescent="0.25">
      <c r="A3723" t="str">
        <f>VLOOKUP($B3723,'Cushing Balance'!$C$2:$E$500,3,TRUE)</f>
        <v>12019</v>
      </c>
      <c r="B3723" s="2">
        <v>43734</v>
      </c>
      <c r="C3723" s="32"/>
      <c r="D3723" s="36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V3723" s="24">
        <f t="shared" si="1120"/>
        <v>0</v>
      </c>
      <c r="X3723" s="5">
        <f t="shared" si="1112"/>
        <v>77.899999999999991</v>
      </c>
      <c r="Z3723" s="20">
        <f t="shared" si="1121"/>
        <v>77.899999999999991</v>
      </c>
      <c r="AA3723" s="59">
        <f t="shared" si="1117"/>
        <v>43734</v>
      </c>
      <c r="AB3723" s="36">
        <f t="shared" si="1118"/>
        <v>134.59170364285706</v>
      </c>
      <c r="AC3723" s="28">
        <f t="shared" si="1118"/>
        <v>319.0726849285715</v>
      </c>
      <c r="AD3723" s="28">
        <f t="shared" si="1118"/>
        <v>433.96870060714309</v>
      </c>
      <c r="AE3723" s="28">
        <f t="shared" si="1118"/>
        <v>572.87413932142852</v>
      </c>
      <c r="AF3723" s="28">
        <f t="shared" si="1118"/>
        <v>213.72022203571419</v>
      </c>
      <c r="AG3723" s="28">
        <f t="shared" si="1118"/>
        <v>0</v>
      </c>
      <c r="AH3723" s="28">
        <f t="shared" si="1118"/>
        <v>141.33172853571432</v>
      </c>
      <c r="AI3723" s="28">
        <f t="shared" si="1118"/>
        <v>0</v>
      </c>
      <c r="AJ3723" s="28">
        <f t="shared" si="1118"/>
        <v>1.2235988250000001</v>
      </c>
      <c r="AK3723" s="28">
        <f t="shared" si="1118"/>
        <v>0</v>
      </c>
      <c r="AL3723" s="28">
        <f t="shared" si="1119"/>
        <v>52.630078499999975</v>
      </c>
      <c r="AM3723" s="28">
        <f t="shared" si="1119"/>
        <v>192.98530203571408</v>
      </c>
      <c r="AQ3723" s="24">
        <f t="shared" ref="AQ3723:AQ3786" si="1123">SUM(AB3723:AO3723)</f>
        <v>2062.3981584321427</v>
      </c>
      <c r="AS3723" s="47">
        <f t="shared" si="1115"/>
        <v>305.55</v>
      </c>
      <c r="AU3723" s="20">
        <f t="shared" si="1122"/>
        <v>2367.9481584321429</v>
      </c>
      <c r="AW3723" s="20"/>
    </row>
    <row r="3724" spans="1:49" x14ac:dyDescent="0.25">
      <c r="A3724" t="str">
        <f>VLOOKUP($B3724,'Cushing Balance'!$C$2:$E$500,3,TRUE)</f>
        <v>12019</v>
      </c>
      <c r="B3724" s="2">
        <v>43735</v>
      </c>
      <c r="C3724" s="32"/>
      <c r="D3724" s="36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V3724" s="24">
        <f t="shared" si="1120"/>
        <v>0</v>
      </c>
      <c r="X3724" s="5">
        <f t="shared" si="1112"/>
        <v>77.899999999999991</v>
      </c>
      <c r="Z3724" s="20">
        <f t="shared" si="1121"/>
        <v>77.899999999999991</v>
      </c>
      <c r="AA3724" s="59">
        <f t="shared" si="1117"/>
        <v>43735</v>
      </c>
      <c r="AB3724" s="36">
        <f t="shared" si="1118"/>
        <v>134.59170364285706</v>
      </c>
      <c r="AC3724" s="28">
        <f t="shared" si="1118"/>
        <v>319.0726849285715</v>
      </c>
      <c r="AD3724" s="28">
        <f t="shared" si="1118"/>
        <v>433.96870060714309</v>
      </c>
      <c r="AE3724" s="28">
        <f t="shared" si="1118"/>
        <v>572.87413932142852</v>
      </c>
      <c r="AF3724" s="28">
        <f t="shared" si="1118"/>
        <v>213.72022203571419</v>
      </c>
      <c r="AG3724" s="28">
        <f t="shared" si="1118"/>
        <v>0</v>
      </c>
      <c r="AH3724" s="28">
        <f t="shared" si="1118"/>
        <v>141.33172853571432</v>
      </c>
      <c r="AI3724" s="28">
        <f t="shared" si="1118"/>
        <v>0</v>
      </c>
      <c r="AJ3724" s="28">
        <f t="shared" si="1118"/>
        <v>1.2235988250000001</v>
      </c>
      <c r="AK3724" s="28">
        <f t="shared" si="1118"/>
        <v>0</v>
      </c>
      <c r="AL3724" s="28">
        <f t="shared" si="1119"/>
        <v>52.630078499999975</v>
      </c>
      <c r="AM3724" s="28">
        <f t="shared" si="1119"/>
        <v>192.98530203571408</v>
      </c>
      <c r="AQ3724" s="24">
        <f t="shared" si="1123"/>
        <v>2062.3981584321427</v>
      </c>
      <c r="AS3724" s="47">
        <f t="shared" si="1115"/>
        <v>305.55</v>
      </c>
      <c r="AU3724" s="20">
        <f t="shared" si="1122"/>
        <v>2367.9481584321429</v>
      </c>
      <c r="AW3724" s="20"/>
    </row>
    <row r="3725" spans="1:49" x14ac:dyDescent="0.25">
      <c r="A3725" t="str">
        <f>VLOOKUP($B3725,'Cushing Balance'!$C$2:$E$500,3,TRUE)</f>
        <v>12019</v>
      </c>
      <c r="B3725" s="2">
        <v>43736</v>
      </c>
      <c r="C3725" s="32"/>
      <c r="D3725" s="36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V3725" s="24">
        <f t="shared" si="1120"/>
        <v>0</v>
      </c>
      <c r="X3725" s="5">
        <f t="shared" ref="X3725:X3788" si="1124">82*0.95</f>
        <v>77.899999999999991</v>
      </c>
      <c r="Z3725" s="20">
        <f t="shared" si="1121"/>
        <v>77.899999999999991</v>
      </c>
      <c r="AA3725" s="59">
        <f t="shared" si="1117"/>
        <v>43736</v>
      </c>
      <c r="AB3725" s="36">
        <f t="shared" si="1118"/>
        <v>134.59170364285706</v>
      </c>
      <c r="AC3725" s="28">
        <f t="shared" si="1118"/>
        <v>319.0726849285715</v>
      </c>
      <c r="AD3725" s="28">
        <f t="shared" si="1118"/>
        <v>433.96870060714309</v>
      </c>
      <c r="AE3725" s="28">
        <f t="shared" si="1118"/>
        <v>572.87413932142852</v>
      </c>
      <c r="AF3725" s="28">
        <f t="shared" si="1118"/>
        <v>213.72022203571419</v>
      </c>
      <c r="AG3725" s="28">
        <f t="shared" si="1118"/>
        <v>0</v>
      </c>
      <c r="AH3725" s="28">
        <f t="shared" si="1118"/>
        <v>141.33172853571432</v>
      </c>
      <c r="AI3725" s="28">
        <f t="shared" si="1118"/>
        <v>0</v>
      </c>
      <c r="AJ3725" s="28">
        <f t="shared" si="1118"/>
        <v>1.2235988250000001</v>
      </c>
      <c r="AK3725" s="28">
        <f t="shared" si="1118"/>
        <v>0</v>
      </c>
      <c r="AL3725" s="28">
        <f t="shared" si="1119"/>
        <v>52.630078499999975</v>
      </c>
      <c r="AM3725" s="28">
        <f t="shared" si="1119"/>
        <v>192.98530203571408</v>
      </c>
      <c r="AQ3725" s="24">
        <f t="shared" si="1123"/>
        <v>2062.3981584321427</v>
      </c>
      <c r="AS3725" s="47">
        <f t="shared" si="1115"/>
        <v>305.55</v>
      </c>
      <c r="AU3725" s="20">
        <f t="shared" si="1122"/>
        <v>2367.9481584321429</v>
      </c>
      <c r="AW3725" s="20"/>
    </row>
    <row r="3726" spans="1:49" x14ac:dyDescent="0.25">
      <c r="A3726" t="str">
        <f>VLOOKUP($B3726,'Cushing Balance'!$C$2:$E$500,3,TRUE)</f>
        <v>12019</v>
      </c>
      <c r="B3726" s="2">
        <v>43737</v>
      </c>
      <c r="C3726" s="32"/>
      <c r="D3726" s="36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V3726" s="24">
        <f t="shared" si="1120"/>
        <v>0</v>
      </c>
      <c r="X3726" s="5">
        <f t="shared" si="1124"/>
        <v>77.899999999999991</v>
      </c>
      <c r="Z3726" s="20">
        <f t="shared" si="1121"/>
        <v>77.899999999999991</v>
      </c>
      <c r="AA3726" s="59">
        <f t="shared" si="1117"/>
        <v>43737</v>
      </c>
      <c r="AB3726" s="36">
        <f t="shared" si="1118"/>
        <v>134.59170364285706</v>
      </c>
      <c r="AC3726" s="28">
        <f t="shared" si="1118"/>
        <v>319.0726849285715</v>
      </c>
      <c r="AD3726" s="28">
        <f t="shared" si="1118"/>
        <v>433.96870060714309</v>
      </c>
      <c r="AE3726" s="28">
        <f t="shared" si="1118"/>
        <v>572.87413932142852</v>
      </c>
      <c r="AF3726" s="28">
        <f t="shared" si="1118"/>
        <v>213.72022203571419</v>
      </c>
      <c r="AG3726" s="28">
        <f t="shared" si="1118"/>
        <v>0</v>
      </c>
      <c r="AH3726" s="28">
        <f t="shared" si="1118"/>
        <v>141.33172853571432</v>
      </c>
      <c r="AI3726" s="28">
        <f t="shared" si="1118"/>
        <v>0</v>
      </c>
      <c r="AJ3726" s="28">
        <f t="shared" si="1118"/>
        <v>1.2235988250000001</v>
      </c>
      <c r="AK3726" s="28">
        <f t="shared" si="1118"/>
        <v>0</v>
      </c>
      <c r="AL3726" s="28">
        <f t="shared" si="1119"/>
        <v>52.630078499999975</v>
      </c>
      <c r="AM3726" s="28">
        <f t="shared" si="1119"/>
        <v>192.98530203571408</v>
      </c>
      <c r="AQ3726" s="24">
        <f t="shared" si="1123"/>
        <v>2062.3981584321427</v>
      </c>
      <c r="AS3726" s="47">
        <f t="shared" si="1115"/>
        <v>305.55</v>
      </c>
      <c r="AU3726" s="20">
        <f t="shared" si="1122"/>
        <v>2367.9481584321429</v>
      </c>
      <c r="AW3726" s="20"/>
    </row>
    <row r="3727" spans="1:49" x14ac:dyDescent="0.25">
      <c r="A3727" t="str">
        <f>VLOOKUP($B3727,'Cushing Balance'!$C$2:$E$500,3,TRUE)</f>
        <v>12019</v>
      </c>
      <c r="B3727" s="2">
        <v>43738</v>
      </c>
      <c r="C3727" s="32"/>
      <c r="D3727" s="36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V3727" s="24">
        <f t="shared" si="1120"/>
        <v>0</v>
      </c>
      <c r="X3727" s="5">
        <f t="shared" si="1124"/>
        <v>77.899999999999991</v>
      </c>
      <c r="Z3727" s="20">
        <f t="shared" si="1121"/>
        <v>77.899999999999991</v>
      </c>
      <c r="AA3727" s="59">
        <f t="shared" si="1117"/>
        <v>43738</v>
      </c>
      <c r="AB3727" s="36">
        <f t="shared" si="1118"/>
        <v>134.59170364285706</v>
      </c>
      <c r="AC3727" s="28">
        <f t="shared" si="1118"/>
        <v>319.0726849285715</v>
      </c>
      <c r="AD3727" s="28">
        <f t="shared" si="1118"/>
        <v>433.96870060714309</v>
      </c>
      <c r="AE3727" s="28">
        <f t="shared" si="1118"/>
        <v>572.87413932142852</v>
      </c>
      <c r="AF3727" s="28">
        <f t="shared" si="1118"/>
        <v>213.72022203571419</v>
      </c>
      <c r="AG3727" s="28">
        <f t="shared" si="1118"/>
        <v>0</v>
      </c>
      <c r="AH3727" s="28">
        <f t="shared" si="1118"/>
        <v>141.33172853571432</v>
      </c>
      <c r="AI3727" s="28">
        <f t="shared" si="1118"/>
        <v>0</v>
      </c>
      <c r="AJ3727" s="28">
        <f t="shared" si="1118"/>
        <v>1.2235988250000001</v>
      </c>
      <c r="AK3727" s="28">
        <f t="shared" si="1118"/>
        <v>0</v>
      </c>
      <c r="AL3727" s="28">
        <f t="shared" si="1119"/>
        <v>52.630078499999975</v>
      </c>
      <c r="AM3727" s="28">
        <f t="shared" si="1119"/>
        <v>192.98530203571408</v>
      </c>
      <c r="AQ3727" s="24">
        <f t="shared" si="1123"/>
        <v>2062.3981584321427</v>
      </c>
      <c r="AS3727" s="47">
        <f t="shared" si="1115"/>
        <v>305.55</v>
      </c>
      <c r="AU3727" s="20">
        <f t="shared" si="1122"/>
        <v>2367.9481584321429</v>
      </c>
      <c r="AW3727" s="20"/>
    </row>
    <row r="3728" spans="1:49" x14ac:dyDescent="0.25">
      <c r="A3728" t="str">
        <f>VLOOKUP($B3728,'Cushing Balance'!$C$2:$E$500,3,TRUE)</f>
        <v>12019</v>
      </c>
      <c r="B3728" s="2">
        <v>43739</v>
      </c>
      <c r="C3728" s="32"/>
      <c r="D3728" s="36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V3728" s="24">
        <f t="shared" si="1120"/>
        <v>0</v>
      </c>
      <c r="X3728" s="5">
        <f t="shared" si="1124"/>
        <v>77.899999999999991</v>
      </c>
      <c r="Z3728" s="20">
        <f t="shared" si="1121"/>
        <v>77.899999999999991</v>
      </c>
      <c r="AA3728" s="59">
        <f t="shared" si="1117"/>
        <v>43739</v>
      </c>
      <c r="AB3728" s="36">
        <f t="shared" si="1118"/>
        <v>134.59170364285706</v>
      </c>
      <c r="AC3728" s="28">
        <f t="shared" si="1118"/>
        <v>319.0726849285715</v>
      </c>
      <c r="AD3728" s="28">
        <f t="shared" si="1118"/>
        <v>433.96870060714309</v>
      </c>
      <c r="AE3728" s="28">
        <f t="shared" si="1118"/>
        <v>572.87413932142852</v>
      </c>
      <c r="AF3728" s="28">
        <f t="shared" si="1118"/>
        <v>213.72022203571419</v>
      </c>
      <c r="AG3728" s="28">
        <f t="shared" si="1118"/>
        <v>0</v>
      </c>
      <c r="AH3728" s="28">
        <f t="shared" si="1118"/>
        <v>141.33172853571432</v>
      </c>
      <c r="AI3728" s="28">
        <f t="shared" si="1118"/>
        <v>0</v>
      </c>
      <c r="AJ3728" s="28">
        <f t="shared" si="1118"/>
        <v>1.2235988250000001</v>
      </c>
      <c r="AK3728" s="28">
        <f t="shared" si="1118"/>
        <v>0</v>
      </c>
      <c r="AL3728" s="28">
        <f t="shared" si="1119"/>
        <v>52.630078499999975</v>
      </c>
      <c r="AM3728" s="28">
        <f t="shared" si="1119"/>
        <v>192.98530203571408</v>
      </c>
      <c r="AQ3728" s="24">
        <f t="shared" si="1123"/>
        <v>2062.3981584321427</v>
      </c>
      <c r="AS3728" s="47">
        <f t="shared" si="1115"/>
        <v>305.55</v>
      </c>
      <c r="AU3728" s="20">
        <f t="shared" si="1122"/>
        <v>2367.9481584321429</v>
      </c>
      <c r="AW3728" s="20"/>
    </row>
    <row r="3729" spans="1:49" x14ac:dyDescent="0.25">
      <c r="A3729" t="str">
        <f>VLOOKUP($B3729,'Cushing Balance'!$C$2:$E$500,3,TRUE)</f>
        <v>12019</v>
      </c>
      <c r="B3729" s="2">
        <v>43740</v>
      </c>
      <c r="C3729" s="32"/>
      <c r="D3729" s="36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V3729" s="24">
        <f t="shared" si="1120"/>
        <v>0</v>
      </c>
      <c r="X3729" s="5">
        <f t="shared" si="1124"/>
        <v>77.899999999999991</v>
      </c>
      <c r="Z3729" s="20">
        <f t="shared" si="1121"/>
        <v>77.899999999999991</v>
      </c>
      <c r="AA3729" s="59">
        <f t="shared" si="1117"/>
        <v>43740</v>
      </c>
      <c r="AB3729" s="36">
        <f t="shared" si="1118"/>
        <v>134.59170364285706</v>
      </c>
      <c r="AC3729" s="28">
        <f t="shared" si="1118"/>
        <v>319.0726849285715</v>
      </c>
      <c r="AD3729" s="28">
        <f t="shared" si="1118"/>
        <v>433.96870060714309</v>
      </c>
      <c r="AE3729" s="28">
        <f t="shared" si="1118"/>
        <v>572.87413932142852</v>
      </c>
      <c r="AF3729" s="28">
        <f t="shared" si="1118"/>
        <v>213.72022203571419</v>
      </c>
      <c r="AG3729" s="28">
        <f t="shared" si="1118"/>
        <v>0</v>
      </c>
      <c r="AH3729" s="28">
        <f t="shared" si="1118"/>
        <v>141.33172853571432</v>
      </c>
      <c r="AI3729" s="28">
        <f t="shared" si="1118"/>
        <v>0</v>
      </c>
      <c r="AJ3729" s="28">
        <f t="shared" si="1118"/>
        <v>1.2235988250000001</v>
      </c>
      <c r="AK3729" s="28">
        <f t="shared" si="1118"/>
        <v>0</v>
      </c>
      <c r="AL3729" s="28">
        <f t="shared" si="1119"/>
        <v>52.630078499999975</v>
      </c>
      <c r="AM3729" s="28">
        <f t="shared" si="1119"/>
        <v>192.98530203571408</v>
      </c>
      <c r="AQ3729" s="24">
        <f t="shared" si="1123"/>
        <v>2062.3981584321427</v>
      </c>
      <c r="AS3729" s="47">
        <f t="shared" si="1115"/>
        <v>305.55</v>
      </c>
      <c r="AU3729" s="20">
        <f t="shared" si="1122"/>
        <v>2367.9481584321429</v>
      </c>
      <c r="AW3729" s="20"/>
    </row>
    <row r="3730" spans="1:49" x14ac:dyDescent="0.25">
      <c r="A3730" t="str">
        <f>VLOOKUP($B3730,'Cushing Balance'!$C$2:$E$500,3,TRUE)</f>
        <v>12019</v>
      </c>
      <c r="B3730" s="2">
        <v>43741</v>
      </c>
      <c r="C3730" s="32"/>
      <c r="D3730" s="36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V3730" s="24">
        <f t="shared" si="1120"/>
        <v>0</v>
      </c>
      <c r="X3730" s="5">
        <f t="shared" si="1124"/>
        <v>77.899999999999991</v>
      </c>
      <c r="Z3730" s="20">
        <f t="shared" si="1121"/>
        <v>77.899999999999991</v>
      </c>
      <c r="AA3730" s="59">
        <f t="shared" si="1117"/>
        <v>43741</v>
      </c>
      <c r="AB3730" s="36">
        <f t="shared" si="1118"/>
        <v>134.59170364285706</v>
      </c>
      <c r="AC3730" s="28">
        <f t="shared" si="1118"/>
        <v>319.0726849285715</v>
      </c>
      <c r="AD3730" s="28">
        <f t="shared" si="1118"/>
        <v>433.96870060714309</v>
      </c>
      <c r="AE3730" s="28">
        <f t="shared" si="1118"/>
        <v>572.87413932142852</v>
      </c>
      <c r="AF3730" s="28">
        <f t="shared" si="1118"/>
        <v>213.72022203571419</v>
      </c>
      <c r="AG3730" s="28">
        <f t="shared" si="1118"/>
        <v>0</v>
      </c>
      <c r="AH3730" s="28">
        <f t="shared" si="1118"/>
        <v>141.33172853571432</v>
      </c>
      <c r="AI3730" s="28">
        <f t="shared" si="1118"/>
        <v>0</v>
      </c>
      <c r="AJ3730" s="28">
        <f t="shared" si="1118"/>
        <v>1.2235988250000001</v>
      </c>
      <c r="AK3730" s="28">
        <f t="shared" si="1118"/>
        <v>0</v>
      </c>
      <c r="AL3730" s="28">
        <f t="shared" si="1119"/>
        <v>52.630078499999975</v>
      </c>
      <c r="AM3730" s="28">
        <f t="shared" si="1119"/>
        <v>192.98530203571408</v>
      </c>
      <c r="AQ3730" s="24">
        <f t="shared" si="1123"/>
        <v>2062.3981584321427</v>
      </c>
      <c r="AS3730" s="47">
        <f t="shared" si="1115"/>
        <v>305.55</v>
      </c>
      <c r="AU3730" s="20">
        <f t="shared" si="1122"/>
        <v>2367.9481584321429</v>
      </c>
      <c r="AW3730" s="20"/>
    </row>
    <row r="3731" spans="1:49" x14ac:dyDescent="0.25">
      <c r="A3731" t="str">
        <f>VLOOKUP($B3731,'Cushing Balance'!$C$2:$E$500,3,TRUE)</f>
        <v>12019</v>
      </c>
      <c r="B3731" s="2">
        <v>43742</v>
      </c>
      <c r="C3731" s="32"/>
      <c r="D3731" s="36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V3731" s="24">
        <f t="shared" si="1120"/>
        <v>0</v>
      </c>
      <c r="X3731" s="5">
        <f t="shared" si="1124"/>
        <v>77.899999999999991</v>
      </c>
      <c r="Z3731" s="20">
        <f t="shared" si="1121"/>
        <v>77.899999999999991</v>
      </c>
      <c r="AA3731" s="59">
        <f t="shared" si="1117"/>
        <v>43742</v>
      </c>
      <c r="AB3731" s="36">
        <f t="shared" si="1118"/>
        <v>134.59170364285706</v>
      </c>
      <c r="AC3731" s="28">
        <f t="shared" si="1118"/>
        <v>319.0726849285715</v>
      </c>
      <c r="AD3731" s="28">
        <f t="shared" si="1118"/>
        <v>433.96870060714309</v>
      </c>
      <c r="AE3731" s="28">
        <f t="shared" si="1118"/>
        <v>572.87413932142852</v>
      </c>
      <c r="AF3731" s="28">
        <f t="shared" si="1118"/>
        <v>213.72022203571419</v>
      </c>
      <c r="AG3731" s="28">
        <f t="shared" si="1118"/>
        <v>0</v>
      </c>
      <c r="AH3731" s="28">
        <f t="shared" si="1118"/>
        <v>141.33172853571432</v>
      </c>
      <c r="AI3731" s="28">
        <f t="shared" si="1118"/>
        <v>0</v>
      </c>
      <c r="AJ3731" s="28">
        <f t="shared" si="1118"/>
        <v>1.2235988250000001</v>
      </c>
      <c r="AK3731" s="28">
        <f t="shared" si="1118"/>
        <v>0</v>
      </c>
      <c r="AL3731" s="28">
        <f t="shared" si="1119"/>
        <v>52.630078499999975</v>
      </c>
      <c r="AM3731" s="28">
        <f t="shared" si="1119"/>
        <v>192.98530203571408</v>
      </c>
      <c r="AQ3731" s="24">
        <f t="shared" si="1123"/>
        <v>2062.3981584321427</v>
      </c>
      <c r="AS3731" s="47">
        <f t="shared" si="1115"/>
        <v>305.55</v>
      </c>
      <c r="AU3731" s="20">
        <f t="shared" si="1122"/>
        <v>2367.9481584321429</v>
      </c>
      <c r="AW3731" s="20"/>
    </row>
    <row r="3732" spans="1:49" x14ac:dyDescent="0.25">
      <c r="A3732" t="str">
        <f>VLOOKUP($B3732,'Cushing Balance'!$C$2:$E$500,3,TRUE)</f>
        <v>12019</v>
      </c>
      <c r="B3732" s="2">
        <v>43743</v>
      </c>
      <c r="C3732" s="32"/>
      <c r="D3732" s="36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V3732" s="24">
        <f t="shared" si="1120"/>
        <v>0</v>
      </c>
      <c r="X3732" s="5">
        <f t="shared" si="1124"/>
        <v>77.899999999999991</v>
      </c>
      <c r="Z3732" s="20">
        <f t="shared" si="1121"/>
        <v>77.899999999999991</v>
      </c>
      <c r="AA3732" s="59">
        <f t="shared" si="1117"/>
        <v>43743</v>
      </c>
      <c r="AB3732" s="36">
        <f t="shared" si="1118"/>
        <v>134.59170364285706</v>
      </c>
      <c r="AC3732" s="28">
        <f t="shared" si="1118"/>
        <v>319.0726849285715</v>
      </c>
      <c r="AD3732" s="28">
        <f t="shared" si="1118"/>
        <v>433.96870060714309</v>
      </c>
      <c r="AE3732" s="28">
        <f t="shared" si="1118"/>
        <v>572.87413932142852</v>
      </c>
      <c r="AF3732" s="28">
        <f t="shared" si="1118"/>
        <v>213.72022203571419</v>
      </c>
      <c r="AG3732" s="28">
        <f t="shared" si="1118"/>
        <v>0</v>
      </c>
      <c r="AH3732" s="28">
        <f t="shared" si="1118"/>
        <v>141.33172853571432</v>
      </c>
      <c r="AI3732" s="28">
        <f t="shared" si="1118"/>
        <v>0</v>
      </c>
      <c r="AJ3732" s="28">
        <f t="shared" si="1118"/>
        <v>1.2235988250000001</v>
      </c>
      <c r="AK3732" s="28">
        <f t="shared" si="1118"/>
        <v>0</v>
      </c>
      <c r="AL3732" s="28">
        <f t="shared" si="1119"/>
        <v>52.630078499999975</v>
      </c>
      <c r="AM3732" s="28">
        <f t="shared" si="1119"/>
        <v>192.98530203571408</v>
      </c>
      <c r="AQ3732" s="24">
        <f t="shared" si="1123"/>
        <v>2062.3981584321427</v>
      </c>
      <c r="AS3732" s="47">
        <f t="shared" si="1115"/>
        <v>305.55</v>
      </c>
      <c r="AU3732" s="20">
        <f t="shared" si="1122"/>
        <v>2367.9481584321429</v>
      </c>
      <c r="AW3732" s="20"/>
    </row>
    <row r="3733" spans="1:49" x14ac:dyDescent="0.25">
      <c r="A3733" t="str">
        <f>VLOOKUP($B3733,'Cushing Balance'!$C$2:$E$500,3,TRUE)</f>
        <v>12019</v>
      </c>
      <c r="B3733" s="2">
        <v>43744</v>
      </c>
      <c r="C3733" s="32"/>
      <c r="D3733" s="36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V3733" s="24">
        <f t="shared" si="1120"/>
        <v>0</v>
      </c>
      <c r="X3733" s="5">
        <f t="shared" si="1124"/>
        <v>77.899999999999991</v>
      </c>
      <c r="Z3733" s="20">
        <f t="shared" si="1121"/>
        <v>77.899999999999991</v>
      </c>
      <c r="AA3733" s="59">
        <f t="shared" si="1117"/>
        <v>43744</v>
      </c>
      <c r="AB3733" s="36">
        <f t="shared" ref="AB3733:AK3748" si="1125">AVERAGE(AB3726:AB3732)</f>
        <v>134.59170364285706</v>
      </c>
      <c r="AC3733" s="28">
        <f t="shared" si="1125"/>
        <v>319.0726849285715</v>
      </c>
      <c r="AD3733" s="28">
        <f t="shared" si="1125"/>
        <v>433.96870060714309</v>
      </c>
      <c r="AE3733" s="28">
        <f t="shared" si="1125"/>
        <v>572.87413932142852</v>
      </c>
      <c r="AF3733" s="28">
        <f t="shared" si="1125"/>
        <v>213.72022203571419</v>
      </c>
      <c r="AG3733" s="28">
        <f t="shared" si="1125"/>
        <v>0</v>
      </c>
      <c r="AH3733" s="28">
        <f t="shared" si="1125"/>
        <v>141.33172853571432</v>
      </c>
      <c r="AI3733" s="28">
        <f t="shared" si="1125"/>
        <v>0</v>
      </c>
      <c r="AJ3733" s="28">
        <f t="shared" si="1125"/>
        <v>1.2235988250000001</v>
      </c>
      <c r="AK3733" s="28">
        <f t="shared" si="1125"/>
        <v>0</v>
      </c>
      <c r="AL3733" s="28">
        <f t="shared" si="1119"/>
        <v>52.630078499999975</v>
      </c>
      <c r="AM3733" s="28">
        <f t="shared" si="1119"/>
        <v>192.98530203571408</v>
      </c>
      <c r="AQ3733" s="24">
        <f t="shared" si="1123"/>
        <v>2062.3981584321427</v>
      </c>
      <c r="AS3733" s="47">
        <f t="shared" si="1115"/>
        <v>305.55</v>
      </c>
      <c r="AU3733" s="20">
        <f t="shared" si="1122"/>
        <v>2367.9481584321429</v>
      </c>
      <c r="AW3733" s="20"/>
    </row>
    <row r="3734" spans="1:49" x14ac:dyDescent="0.25">
      <c r="A3734" t="str">
        <f>VLOOKUP($B3734,'Cushing Balance'!$C$2:$E$500,3,TRUE)</f>
        <v>12019</v>
      </c>
      <c r="B3734" s="2">
        <v>43745</v>
      </c>
      <c r="C3734" s="32"/>
      <c r="D3734" s="36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V3734" s="24">
        <f t="shared" si="1120"/>
        <v>0</v>
      </c>
      <c r="X3734" s="5">
        <f t="shared" si="1124"/>
        <v>77.899999999999991</v>
      </c>
      <c r="Z3734" s="20">
        <f t="shared" si="1121"/>
        <v>77.899999999999991</v>
      </c>
      <c r="AA3734" s="59">
        <f t="shared" si="1117"/>
        <v>43745</v>
      </c>
      <c r="AB3734" s="36">
        <f t="shared" si="1125"/>
        <v>134.59170364285706</v>
      </c>
      <c r="AC3734" s="28">
        <f t="shared" si="1125"/>
        <v>319.0726849285715</v>
      </c>
      <c r="AD3734" s="28">
        <f t="shared" si="1125"/>
        <v>433.96870060714309</v>
      </c>
      <c r="AE3734" s="28">
        <f t="shared" si="1125"/>
        <v>572.87413932142852</v>
      </c>
      <c r="AF3734" s="28">
        <f t="shared" si="1125"/>
        <v>213.72022203571419</v>
      </c>
      <c r="AG3734" s="28">
        <f t="shared" si="1125"/>
        <v>0</v>
      </c>
      <c r="AH3734" s="28">
        <f t="shared" si="1125"/>
        <v>141.33172853571432</v>
      </c>
      <c r="AI3734" s="28">
        <f t="shared" si="1125"/>
        <v>0</v>
      </c>
      <c r="AJ3734" s="28">
        <f t="shared" si="1125"/>
        <v>1.2235988250000001</v>
      </c>
      <c r="AK3734" s="28">
        <f t="shared" si="1125"/>
        <v>0</v>
      </c>
      <c r="AL3734" s="28">
        <f t="shared" si="1119"/>
        <v>52.630078499999975</v>
      </c>
      <c r="AM3734" s="28">
        <f t="shared" si="1119"/>
        <v>192.98530203571408</v>
      </c>
      <c r="AQ3734" s="24">
        <f t="shared" si="1123"/>
        <v>2062.3981584321427</v>
      </c>
      <c r="AS3734" s="47">
        <f t="shared" si="1115"/>
        <v>305.55</v>
      </c>
      <c r="AU3734" s="20">
        <f t="shared" si="1122"/>
        <v>2367.9481584321429</v>
      </c>
      <c r="AW3734" s="20"/>
    </row>
    <row r="3735" spans="1:49" x14ac:dyDescent="0.25">
      <c r="A3735" t="str">
        <f>VLOOKUP($B3735,'Cushing Balance'!$C$2:$E$500,3,TRUE)</f>
        <v>12019</v>
      </c>
      <c r="B3735" s="2">
        <v>43746</v>
      </c>
      <c r="C3735" s="32"/>
      <c r="D3735" s="36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V3735" s="24">
        <f t="shared" si="1120"/>
        <v>0</v>
      </c>
      <c r="X3735" s="5">
        <f t="shared" si="1124"/>
        <v>77.899999999999991</v>
      </c>
      <c r="Z3735" s="20">
        <f t="shared" si="1121"/>
        <v>77.899999999999991</v>
      </c>
      <c r="AA3735" s="59">
        <f t="shared" si="1117"/>
        <v>43746</v>
      </c>
      <c r="AB3735" s="36">
        <f t="shared" si="1125"/>
        <v>134.59170364285706</v>
      </c>
      <c r="AC3735" s="28">
        <f t="shared" si="1125"/>
        <v>319.0726849285715</v>
      </c>
      <c r="AD3735" s="28">
        <f t="shared" si="1125"/>
        <v>433.96870060714309</v>
      </c>
      <c r="AE3735" s="28">
        <f t="shared" si="1125"/>
        <v>572.87413932142852</v>
      </c>
      <c r="AF3735" s="28">
        <f t="shared" si="1125"/>
        <v>213.72022203571419</v>
      </c>
      <c r="AG3735" s="28">
        <f t="shared" si="1125"/>
        <v>0</v>
      </c>
      <c r="AH3735" s="28">
        <f t="shared" si="1125"/>
        <v>141.33172853571432</v>
      </c>
      <c r="AI3735" s="28">
        <f t="shared" si="1125"/>
        <v>0</v>
      </c>
      <c r="AJ3735" s="28">
        <f t="shared" si="1125"/>
        <v>1.2235988250000001</v>
      </c>
      <c r="AK3735" s="28">
        <f t="shared" si="1125"/>
        <v>0</v>
      </c>
      <c r="AL3735" s="28">
        <f t="shared" si="1119"/>
        <v>52.630078499999975</v>
      </c>
      <c r="AM3735" s="28">
        <f t="shared" si="1119"/>
        <v>192.98530203571408</v>
      </c>
      <c r="AQ3735" s="24">
        <f t="shared" si="1123"/>
        <v>2062.3981584321427</v>
      </c>
      <c r="AS3735" s="47">
        <f t="shared" si="1115"/>
        <v>305.55</v>
      </c>
      <c r="AU3735" s="20">
        <f t="shared" si="1122"/>
        <v>2367.9481584321429</v>
      </c>
      <c r="AW3735" s="20"/>
    </row>
    <row r="3736" spans="1:49" x14ac:dyDescent="0.25">
      <c r="A3736" t="str">
        <f>VLOOKUP($B3736,'Cushing Balance'!$C$2:$E$500,3,TRUE)</f>
        <v>12019</v>
      </c>
      <c r="B3736" s="2">
        <v>43747</v>
      </c>
      <c r="C3736" s="32"/>
      <c r="D3736" s="36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V3736" s="24">
        <f t="shared" si="1120"/>
        <v>0</v>
      </c>
      <c r="X3736" s="5">
        <f t="shared" si="1124"/>
        <v>77.899999999999991</v>
      </c>
      <c r="Z3736" s="20">
        <f t="shared" si="1121"/>
        <v>77.899999999999991</v>
      </c>
      <c r="AA3736" s="59">
        <f t="shared" si="1117"/>
        <v>43747</v>
      </c>
      <c r="AB3736" s="36">
        <f t="shared" si="1125"/>
        <v>134.59170364285706</v>
      </c>
      <c r="AC3736" s="28">
        <f t="shared" si="1125"/>
        <v>319.0726849285715</v>
      </c>
      <c r="AD3736" s="28">
        <f t="shared" si="1125"/>
        <v>433.96870060714309</v>
      </c>
      <c r="AE3736" s="28">
        <f t="shared" si="1125"/>
        <v>572.87413932142852</v>
      </c>
      <c r="AF3736" s="28">
        <f t="shared" si="1125"/>
        <v>213.72022203571419</v>
      </c>
      <c r="AG3736" s="28">
        <f t="shared" si="1125"/>
        <v>0</v>
      </c>
      <c r="AH3736" s="28">
        <f t="shared" si="1125"/>
        <v>141.33172853571432</v>
      </c>
      <c r="AI3736" s="28">
        <f t="shared" si="1125"/>
        <v>0</v>
      </c>
      <c r="AJ3736" s="28">
        <f t="shared" si="1125"/>
        <v>1.2235988250000001</v>
      </c>
      <c r="AK3736" s="28">
        <f t="shared" si="1125"/>
        <v>0</v>
      </c>
      <c r="AL3736" s="28">
        <f t="shared" si="1119"/>
        <v>52.630078499999975</v>
      </c>
      <c r="AM3736" s="28">
        <f t="shared" si="1119"/>
        <v>192.98530203571408</v>
      </c>
      <c r="AQ3736" s="24">
        <f t="shared" si="1123"/>
        <v>2062.3981584321427</v>
      </c>
      <c r="AS3736" s="47">
        <f t="shared" si="1115"/>
        <v>305.55</v>
      </c>
      <c r="AU3736" s="20">
        <f t="shared" si="1122"/>
        <v>2367.9481584321429</v>
      </c>
      <c r="AW3736" s="20"/>
    </row>
    <row r="3737" spans="1:49" x14ac:dyDescent="0.25">
      <c r="A3737" t="str">
        <f>VLOOKUP($B3737,'Cushing Balance'!$C$2:$E$500,3,TRUE)</f>
        <v>12019</v>
      </c>
      <c r="B3737" s="2">
        <v>43748</v>
      </c>
      <c r="C3737" s="32"/>
      <c r="D3737" s="36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V3737" s="24">
        <f t="shared" si="1120"/>
        <v>0</v>
      </c>
      <c r="X3737" s="5">
        <f t="shared" si="1124"/>
        <v>77.899999999999991</v>
      </c>
      <c r="Z3737" s="20">
        <f t="shared" si="1121"/>
        <v>77.899999999999991</v>
      </c>
      <c r="AA3737" s="59">
        <f t="shared" si="1117"/>
        <v>43748</v>
      </c>
      <c r="AB3737" s="36">
        <f t="shared" si="1125"/>
        <v>134.59170364285706</v>
      </c>
      <c r="AC3737" s="28">
        <f t="shared" si="1125"/>
        <v>319.0726849285715</v>
      </c>
      <c r="AD3737" s="28">
        <f t="shared" si="1125"/>
        <v>433.96870060714309</v>
      </c>
      <c r="AE3737" s="28">
        <f t="shared" si="1125"/>
        <v>572.87413932142852</v>
      </c>
      <c r="AF3737" s="28">
        <f t="shared" si="1125"/>
        <v>213.72022203571419</v>
      </c>
      <c r="AG3737" s="28">
        <f t="shared" si="1125"/>
        <v>0</v>
      </c>
      <c r="AH3737" s="28">
        <f t="shared" si="1125"/>
        <v>141.33172853571432</v>
      </c>
      <c r="AI3737" s="28">
        <f t="shared" si="1125"/>
        <v>0</v>
      </c>
      <c r="AJ3737" s="28">
        <f t="shared" si="1125"/>
        <v>1.2235988250000001</v>
      </c>
      <c r="AK3737" s="28">
        <f t="shared" si="1125"/>
        <v>0</v>
      </c>
      <c r="AL3737" s="28">
        <f t="shared" si="1119"/>
        <v>52.630078499999975</v>
      </c>
      <c r="AM3737" s="28">
        <f t="shared" si="1119"/>
        <v>192.98530203571408</v>
      </c>
      <c r="AQ3737" s="24">
        <f t="shared" si="1123"/>
        <v>2062.3981584321427</v>
      </c>
      <c r="AS3737" s="47">
        <f t="shared" si="1115"/>
        <v>305.55</v>
      </c>
      <c r="AU3737" s="20">
        <f t="shared" si="1122"/>
        <v>2367.9481584321429</v>
      </c>
      <c r="AW3737" s="20"/>
    </row>
    <row r="3738" spans="1:49" x14ac:dyDescent="0.25">
      <c r="A3738" t="str">
        <f>VLOOKUP($B3738,'Cushing Balance'!$C$2:$E$500,3,TRUE)</f>
        <v>12019</v>
      </c>
      <c r="B3738" s="2">
        <v>43749</v>
      </c>
      <c r="C3738" s="32"/>
      <c r="D3738" s="36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V3738" s="24">
        <f t="shared" si="1120"/>
        <v>0</v>
      </c>
      <c r="X3738" s="5">
        <f t="shared" si="1124"/>
        <v>77.899999999999991</v>
      </c>
      <c r="Z3738" s="20">
        <f t="shared" si="1121"/>
        <v>77.899999999999991</v>
      </c>
      <c r="AA3738" s="59">
        <f t="shared" si="1117"/>
        <v>43749</v>
      </c>
      <c r="AB3738" s="36">
        <f t="shared" si="1125"/>
        <v>134.59170364285706</v>
      </c>
      <c r="AC3738" s="28">
        <f t="shared" si="1125"/>
        <v>319.0726849285715</v>
      </c>
      <c r="AD3738" s="28">
        <f t="shared" si="1125"/>
        <v>433.96870060714309</v>
      </c>
      <c r="AE3738" s="28">
        <f t="shared" si="1125"/>
        <v>572.87413932142852</v>
      </c>
      <c r="AF3738" s="28">
        <f t="shared" si="1125"/>
        <v>213.72022203571419</v>
      </c>
      <c r="AG3738" s="28">
        <f t="shared" si="1125"/>
        <v>0</v>
      </c>
      <c r="AH3738" s="28">
        <f t="shared" si="1125"/>
        <v>141.33172853571432</v>
      </c>
      <c r="AI3738" s="28">
        <f t="shared" si="1125"/>
        <v>0</v>
      </c>
      <c r="AJ3738" s="28">
        <f t="shared" si="1125"/>
        <v>1.2235988250000001</v>
      </c>
      <c r="AK3738" s="28">
        <f t="shared" si="1125"/>
        <v>0</v>
      </c>
      <c r="AL3738" s="28">
        <f t="shared" si="1119"/>
        <v>52.630078499999975</v>
      </c>
      <c r="AM3738" s="28">
        <f t="shared" si="1119"/>
        <v>192.98530203571408</v>
      </c>
      <c r="AQ3738" s="24">
        <f t="shared" si="1123"/>
        <v>2062.3981584321427</v>
      </c>
      <c r="AS3738" s="47">
        <f t="shared" si="1115"/>
        <v>305.55</v>
      </c>
      <c r="AU3738" s="20">
        <f t="shared" si="1122"/>
        <v>2367.9481584321429</v>
      </c>
      <c r="AW3738" s="20"/>
    </row>
    <row r="3739" spans="1:49" x14ac:dyDescent="0.25">
      <c r="A3739" t="str">
        <f>VLOOKUP($B3739,'Cushing Balance'!$C$2:$E$500,3,TRUE)</f>
        <v>12019</v>
      </c>
      <c r="B3739" s="2">
        <v>43750</v>
      </c>
      <c r="C3739" s="32"/>
      <c r="D3739" s="36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V3739" s="24">
        <f t="shared" si="1120"/>
        <v>0</v>
      </c>
      <c r="X3739" s="5">
        <f t="shared" si="1124"/>
        <v>77.899999999999991</v>
      </c>
      <c r="Z3739" s="20">
        <f t="shared" si="1121"/>
        <v>77.899999999999991</v>
      </c>
      <c r="AA3739" s="59">
        <f t="shared" si="1117"/>
        <v>43750</v>
      </c>
      <c r="AB3739" s="36">
        <f t="shared" si="1125"/>
        <v>134.59170364285706</v>
      </c>
      <c r="AC3739" s="28">
        <f t="shared" si="1125"/>
        <v>319.0726849285715</v>
      </c>
      <c r="AD3739" s="28">
        <f t="shared" si="1125"/>
        <v>433.96870060714309</v>
      </c>
      <c r="AE3739" s="28">
        <f t="shared" si="1125"/>
        <v>572.87413932142852</v>
      </c>
      <c r="AF3739" s="28">
        <f t="shared" si="1125"/>
        <v>213.72022203571419</v>
      </c>
      <c r="AG3739" s="28">
        <f t="shared" si="1125"/>
        <v>0</v>
      </c>
      <c r="AH3739" s="28">
        <f t="shared" si="1125"/>
        <v>141.33172853571432</v>
      </c>
      <c r="AI3739" s="28">
        <f t="shared" si="1125"/>
        <v>0</v>
      </c>
      <c r="AJ3739" s="28">
        <f t="shared" si="1125"/>
        <v>1.2235988250000001</v>
      </c>
      <c r="AK3739" s="28">
        <f t="shared" si="1125"/>
        <v>0</v>
      </c>
      <c r="AL3739" s="28">
        <f t="shared" si="1119"/>
        <v>52.630078499999975</v>
      </c>
      <c r="AM3739" s="28">
        <f t="shared" si="1119"/>
        <v>192.98530203571408</v>
      </c>
      <c r="AQ3739" s="24">
        <f t="shared" si="1123"/>
        <v>2062.3981584321427</v>
      </c>
      <c r="AS3739" s="47">
        <f t="shared" si="1115"/>
        <v>305.55</v>
      </c>
      <c r="AU3739" s="20">
        <f t="shared" si="1122"/>
        <v>2367.9481584321429</v>
      </c>
      <c r="AW3739" s="20"/>
    </row>
    <row r="3740" spans="1:49" x14ac:dyDescent="0.25">
      <c r="A3740" t="str">
        <f>VLOOKUP($B3740,'Cushing Balance'!$C$2:$E$500,3,TRUE)</f>
        <v>12019</v>
      </c>
      <c r="B3740" s="2">
        <v>43751</v>
      </c>
      <c r="C3740" s="32"/>
      <c r="D3740" s="36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V3740" s="24">
        <f t="shared" si="1120"/>
        <v>0</v>
      </c>
      <c r="X3740" s="5">
        <f t="shared" si="1124"/>
        <v>77.899999999999991</v>
      </c>
      <c r="Z3740" s="20">
        <f t="shared" si="1121"/>
        <v>77.899999999999991</v>
      </c>
      <c r="AA3740" s="59">
        <f t="shared" si="1117"/>
        <v>43751</v>
      </c>
      <c r="AB3740" s="36">
        <f t="shared" si="1125"/>
        <v>134.59170364285706</v>
      </c>
      <c r="AC3740" s="28">
        <f t="shared" si="1125"/>
        <v>319.0726849285715</v>
      </c>
      <c r="AD3740" s="28">
        <f t="shared" si="1125"/>
        <v>433.96870060714309</v>
      </c>
      <c r="AE3740" s="28">
        <f t="shared" si="1125"/>
        <v>572.87413932142852</v>
      </c>
      <c r="AF3740" s="28">
        <f t="shared" si="1125"/>
        <v>213.72022203571419</v>
      </c>
      <c r="AG3740" s="28">
        <f t="shared" si="1125"/>
        <v>0</v>
      </c>
      <c r="AH3740" s="28">
        <f t="shared" si="1125"/>
        <v>141.33172853571432</v>
      </c>
      <c r="AI3740" s="28">
        <f t="shared" si="1125"/>
        <v>0</v>
      </c>
      <c r="AJ3740" s="28">
        <f t="shared" si="1125"/>
        <v>1.2235988250000001</v>
      </c>
      <c r="AK3740" s="28">
        <f t="shared" si="1125"/>
        <v>0</v>
      </c>
      <c r="AL3740" s="28">
        <f t="shared" si="1119"/>
        <v>52.630078499999975</v>
      </c>
      <c r="AM3740" s="28">
        <f t="shared" si="1119"/>
        <v>192.98530203571408</v>
      </c>
      <c r="AQ3740" s="24">
        <f t="shared" si="1123"/>
        <v>2062.3981584321427</v>
      </c>
      <c r="AS3740" s="47">
        <f t="shared" si="1115"/>
        <v>305.55</v>
      </c>
      <c r="AU3740" s="20">
        <f t="shared" si="1122"/>
        <v>2367.9481584321429</v>
      </c>
      <c r="AW3740" s="20"/>
    </row>
    <row r="3741" spans="1:49" x14ac:dyDescent="0.25">
      <c r="A3741" t="str">
        <f>VLOOKUP($B3741,'Cushing Balance'!$C$2:$E$500,3,TRUE)</f>
        <v>12019</v>
      </c>
      <c r="B3741" s="2">
        <v>43752</v>
      </c>
      <c r="C3741" s="32"/>
      <c r="D3741" s="36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V3741" s="24">
        <f t="shared" si="1120"/>
        <v>0</v>
      </c>
      <c r="X3741" s="5">
        <f t="shared" si="1124"/>
        <v>77.899999999999991</v>
      </c>
      <c r="Z3741" s="20">
        <f t="shared" si="1121"/>
        <v>77.899999999999991</v>
      </c>
      <c r="AA3741" s="59">
        <f t="shared" si="1117"/>
        <v>43752</v>
      </c>
      <c r="AB3741" s="36">
        <f t="shared" si="1125"/>
        <v>134.59170364285706</v>
      </c>
      <c r="AC3741" s="28">
        <f t="shared" si="1125"/>
        <v>319.0726849285715</v>
      </c>
      <c r="AD3741" s="28">
        <f t="shared" si="1125"/>
        <v>433.96870060714309</v>
      </c>
      <c r="AE3741" s="28">
        <f t="shared" si="1125"/>
        <v>572.87413932142852</v>
      </c>
      <c r="AF3741" s="28">
        <f t="shared" si="1125"/>
        <v>213.72022203571419</v>
      </c>
      <c r="AG3741" s="28">
        <f t="shared" si="1125"/>
        <v>0</v>
      </c>
      <c r="AH3741" s="28">
        <f t="shared" si="1125"/>
        <v>141.33172853571432</v>
      </c>
      <c r="AI3741" s="28">
        <f t="shared" si="1125"/>
        <v>0</v>
      </c>
      <c r="AJ3741" s="28">
        <f t="shared" si="1125"/>
        <v>1.2235988250000001</v>
      </c>
      <c r="AK3741" s="28">
        <f t="shared" si="1125"/>
        <v>0</v>
      </c>
      <c r="AL3741" s="28">
        <f t="shared" si="1119"/>
        <v>52.630078499999975</v>
      </c>
      <c r="AM3741" s="28">
        <f t="shared" si="1119"/>
        <v>192.98530203571408</v>
      </c>
      <c r="AQ3741" s="24">
        <f t="shared" si="1123"/>
        <v>2062.3981584321427</v>
      </c>
      <c r="AS3741" s="47">
        <f t="shared" si="1115"/>
        <v>305.55</v>
      </c>
      <c r="AU3741" s="20">
        <f t="shared" si="1122"/>
        <v>2367.9481584321429</v>
      </c>
      <c r="AW3741" s="20"/>
    </row>
    <row r="3742" spans="1:49" x14ac:dyDescent="0.25">
      <c r="A3742" t="str">
        <f>VLOOKUP($B3742,'Cushing Balance'!$C$2:$E$500,3,TRUE)</f>
        <v>12019</v>
      </c>
      <c r="B3742" s="2">
        <v>43753</v>
      </c>
      <c r="C3742" s="32"/>
      <c r="D3742" s="36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V3742" s="24">
        <f t="shared" si="1120"/>
        <v>0</v>
      </c>
      <c r="X3742" s="5">
        <f t="shared" si="1124"/>
        <v>77.899999999999991</v>
      </c>
      <c r="Z3742" s="20">
        <f t="shared" si="1121"/>
        <v>77.899999999999991</v>
      </c>
      <c r="AA3742" s="59">
        <f t="shared" si="1117"/>
        <v>43753</v>
      </c>
      <c r="AB3742" s="36">
        <f t="shared" si="1125"/>
        <v>134.59170364285706</v>
      </c>
      <c r="AC3742" s="28">
        <f t="shared" si="1125"/>
        <v>319.0726849285715</v>
      </c>
      <c r="AD3742" s="28">
        <f t="shared" si="1125"/>
        <v>433.96870060714309</v>
      </c>
      <c r="AE3742" s="28">
        <f t="shared" si="1125"/>
        <v>572.87413932142852</v>
      </c>
      <c r="AF3742" s="28">
        <f t="shared" si="1125"/>
        <v>213.72022203571419</v>
      </c>
      <c r="AG3742" s="28">
        <f t="shared" si="1125"/>
        <v>0</v>
      </c>
      <c r="AH3742" s="28">
        <f t="shared" si="1125"/>
        <v>141.33172853571432</v>
      </c>
      <c r="AI3742" s="28">
        <f t="shared" si="1125"/>
        <v>0</v>
      </c>
      <c r="AJ3742" s="28">
        <f t="shared" si="1125"/>
        <v>1.2235988250000001</v>
      </c>
      <c r="AK3742" s="28">
        <f t="shared" si="1125"/>
        <v>0</v>
      </c>
      <c r="AL3742" s="28">
        <f t="shared" si="1119"/>
        <v>52.630078499999975</v>
      </c>
      <c r="AM3742" s="28">
        <f t="shared" si="1119"/>
        <v>192.98530203571408</v>
      </c>
      <c r="AQ3742" s="24">
        <f t="shared" si="1123"/>
        <v>2062.3981584321427</v>
      </c>
      <c r="AS3742" s="47">
        <f t="shared" si="1115"/>
        <v>305.55</v>
      </c>
      <c r="AU3742" s="20">
        <f t="shared" si="1122"/>
        <v>2367.9481584321429</v>
      </c>
      <c r="AW3742" s="20"/>
    </row>
    <row r="3743" spans="1:49" x14ac:dyDescent="0.25">
      <c r="A3743" t="str">
        <f>VLOOKUP($B3743,'Cushing Balance'!$C$2:$E$500,3,TRUE)</f>
        <v>12019</v>
      </c>
      <c r="B3743" s="2">
        <v>43754</v>
      </c>
      <c r="C3743" s="32"/>
      <c r="D3743" s="36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V3743" s="24">
        <f t="shared" si="1120"/>
        <v>0</v>
      </c>
      <c r="X3743" s="5">
        <f t="shared" si="1124"/>
        <v>77.899999999999991</v>
      </c>
      <c r="Z3743" s="20">
        <f t="shared" si="1121"/>
        <v>77.899999999999991</v>
      </c>
      <c r="AA3743" s="59">
        <f t="shared" si="1117"/>
        <v>43754</v>
      </c>
      <c r="AB3743" s="36">
        <f t="shared" si="1125"/>
        <v>134.59170364285706</v>
      </c>
      <c r="AC3743" s="28">
        <f t="shared" si="1125"/>
        <v>319.0726849285715</v>
      </c>
      <c r="AD3743" s="28">
        <f t="shared" si="1125"/>
        <v>433.96870060714309</v>
      </c>
      <c r="AE3743" s="28">
        <f t="shared" si="1125"/>
        <v>572.87413932142852</v>
      </c>
      <c r="AF3743" s="28">
        <f t="shared" si="1125"/>
        <v>213.72022203571419</v>
      </c>
      <c r="AG3743" s="28">
        <f t="shared" si="1125"/>
        <v>0</v>
      </c>
      <c r="AH3743" s="28">
        <f t="shared" si="1125"/>
        <v>141.33172853571432</v>
      </c>
      <c r="AI3743" s="28">
        <f t="shared" si="1125"/>
        <v>0</v>
      </c>
      <c r="AJ3743" s="28">
        <f t="shared" si="1125"/>
        <v>1.2235988250000001</v>
      </c>
      <c r="AK3743" s="28">
        <f t="shared" si="1125"/>
        <v>0</v>
      </c>
      <c r="AL3743" s="28">
        <f t="shared" si="1119"/>
        <v>52.630078499999975</v>
      </c>
      <c r="AM3743" s="28">
        <f t="shared" si="1119"/>
        <v>192.98530203571408</v>
      </c>
      <c r="AQ3743" s="24">
        <f t="shared" si="1123"/>
        <v>2062.3981584321427</v>
      </c>
      <c r="AS3743" s="47">
        <f t="shared" si="1115"/>
        <v>305.55</v>
      </c>
      <c r="AU3743" s="20">
        <f t="shared" si="1122"/>
        <v>2367.9481584321429</v>
      </c>
      <c r="AW3743" s="20"/>
    </row>
    <row r="3744" spans="1:49" x14ac:dyDescent="0.25">
      <c r="A3744" t="str">
        <f>VLOOKUP($B3744,'Cushing Balance'!$C$2:$E$500,3,TRUE)</f>
        <v>12019</v>
      </c>
      <c r="B3744" s="2">
        <v>43755</v>
      </c>
      <c r="C3744" s="32"/>
      <c r="D3744" s="36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V3744" s="24">
        <f t="shared" si="1120"/>
        <v>0</v>
      </c>
      <c r="X3744" s="5">
        <f t="shared" si="1124"/>
        <v>77.899999999999991</v>
      </c>
      <c r="Z3744" s="20">
        <f t="shared" si="1121"/>
        <v>77.899999999999991</v>
      </c>
      <c r="AA3744" s="59">
        <f t="shared" si="1117"/>
        <v>43755</v>
      </c>
      <c r="AB3744" s="36">
        <f t="shared" si="1125"/>
        <v>134.59170364285706</v>
      </c>
      <c r="AC3744" s="28">
        <f t="shared" si="1125"/>
        <v>319.0726849285715</v>
      </c>
      <c r="AD3744" s="28">
        <f t="shared" si="1125"/>
        <v>433.96870060714309</v>
      </c>
      <c r="AE3744" s="28">
        <f t="shared" si="1125"/>
        <v>572.87413932142852</v>
      </c>
      <c r="AF3744" s="28">
        <f t="shared" si="1125"/>
        <v>213.72022203571419</v>
      </c>
      <c r="AG3744" s="28">
        <f t="shared" si="1125"/>
        <v>0</v>
      </c>
      <c r="AH3744" s="28">
        <f t="shared" si="1125"/>
        <v>141.33172853571432</v>
      </c>
      <c r="AI3744" s="28">
        <f t="shared" si="1125"/>
        <v>0</v>
      </c>
      <c r="AJ3744" s="28">
        <f t="shared" si="1125"/>
        <v>1.2235988250000001</v>
      </c>
      <c r="AK3744" s="28">
        <f t="shared" si="1125"/>
        <v>0</v>
      </c>
      <c r="AL3744" s="28">
        <f t="shared" si="1119"/>
        <v>52.630078499999975</v>
      </c>
      <c r="AM3744" s="28">
        <f t="shared" si="1119"/>
        <v>192.98530203571408</v>
      </c>
      <c r="AQ3744" s="24">
        <f t="shared" si="1123"/>
        <v>2062.3981584321427</v>
      </c>
      <c r="AS3744" s="47">
        <f t="shared" si="1115"/>
        <v>305.55</v>
      </c>
      <c r="AU3744" s="20">
        <f t="shared" si="1122"/>
        <v>2367.9481584321429</v>
      </c>
      <c r="AW3744" s="20"/>
    </row>
    <row r="3745" spans="1:49" x14ac:dyDescent="0.25">
      <c r="A3745" t="str">
        <f>VLOOKUP($B3745,'Cushing Balance'!$C$2:$E$500,3,TRUE)</f>
        <v>12019</v>
      </c>
      <c r="B3745" s="2">
        <v>43756</v>
      </c>
      <c r="C3745" s="32"/>
      <c r="D3745" s="36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V3745" s="24">
        <f t="shared" si="1120"/>
        <v>0</v>
      </c>
      <c r="X3745" s="5">
        <f t="shared" si="1124"/>
        <v>77.899999999999991</v>
      </c>
      <c r="Z3745" s="20">
        <f t="shared" si="1121"/>
        <v>77.899999999999991</v>
      </c>
      <c r="AA3745" s="59">
        <f t="shared" si="1117"/>
        <v>43756</v>
      </c>
      <c r="AB3745" s="36">
        <f t="shared" si="1125"/>
        <v>134.59170364285706</v>
      </c>
      <c r="AC3745" s="28">
        <f t="shared" si="1125"/>
        <v>319.0726849285715</v>
      </c>
      <c r="AD3745" s="28">
        <f t="shared" si="1125"/>
        <v>433.96870060714309</v>
      </c>
      <c r="AE3745" s="28">
        <f t="shared" si="1125"/>
        <v>572.87413932142852</v>
      </c>
      <c r="AF3745" s="28">
        <f t="shared" si="1125"/>
        <v>213.72022203571419</v>
      </c>
      <c r="AG3745" s="28">
        <f t="shared" si="1125"/>
        <v>0</v>
      </c>
      <c r="AH3745" s="28">
        <f t="shared" si="1125"/>
        <v>141.33172853571432</v>
      </c>
      <c r="AI3745" s="28">
        <f t="shared" si="1125"/>
        <v>0</v>
      </c>
      <c r="AJ3745" s="28">
        <f t="shared" si="1125"/>
        <v>1.2235988250000001</v>
      </c>
      <c r="AK3745" s="28">
        <f t="shared" si="1125"/>
        <v>0</v>
      </c>
      <c r="AL3745" s="28">
        <f t="shared" si="1119"/>
        <v>52.630078499999975</v>
      </c>
      <c r="AM3745" s="28">
        <f t="shared" si="1119"/>
        <v>192.98530203571408</v>
      </c>
      <c r="AQ3745" s="24">
        <f t="shared" si="1123"/>
        <v>2062.3981584321427</v>
      </c>
      <c r="AS3745" s="47">
        <f t="shared" si="1115"/>
        <v>305.55</v>
      </c>
      <c r="AU3745" s="20">
        <f t="shared" si="1122"/>
        <v>2367.9481584321429</v>
      </c>
      <c r="AW3745" s="20"/>
    </row>
    <row r="3746" spans="1:49" x14ac:dyDescent="0.25">
      <c r="A3746" t="str">
        <f>VLOOKUP($B3746,'Cushing Balance'!$C$2:$E$500,3,TRUE)</f>
        <v>12019</v>
      </c>
      <c r="B3746" s="2">
        <v>43757</v>
      </c>
      <c r="C3746" s="32"/>
      <c r="D3746" s="36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V3746" s="24">
        <f t="shared" si="1120"/>
        <v>0</v>
      </c>
      <c r="X3746" s="5">
        <f t="shared" si="1124"/>
        <v>77.899999999999991</v>
      </c>
      <c r="Z3746" s="20">
        <f t="shared" si="1121"/>
        <v>77.899999999999991</v>
      </c>
      <c r="AA3746" s="59">
        <f t="shared" si="1117"/>
        <v>43757</v>
      </c>
      <c r="AB3746" s="36">
        <f t="shared" si="1125"/>
        <v>134.59170364285706</v>
      </c>
      <c r="AC3746" s="28">
        <f t="shared" si="1125"/>
        <v>319.0726849285715</v>
      </c>
      <c r="AD3746" s="28">
        <f t="shared" si="1125"/>
        <v>433.96870060714309</v>
      </c>
      <c r="AE3746" s="28">
        <f t="shared" si="1125"/>
        <v>572.87413932142852</v>
      </c>
      <c r="AF3746" s="28">
        <f t="shared" si="1125"/>
        <v>213.72022203571419</v>
      </c>
      <c r="AG3746" s="28">
        <f t="shared" si="1125"/>
        <v>0</v>
      </c>
      <c r="AH3746" s="28">
        <f t="shared" si="1125"/>
        <v>141.33172853571432</v>
      </c>
      <c r="AI3746" s="28">
        <f t="shared" si="1125"/>
        <v>0</v>
      </c>
      <c r="AJ3746" s="28">
        <f t="shared" si="1125"/>
        <v>1.2235988250000001</v>
      </c>
      <c r="AK3746" s="28">
        <f t="shared" si="1125"/>
        <v>0</v>
      </c>
      <c r="AL3746" s="28">
        <f t="shared" si="1119"/>
        <v>52.630078499999975</v>
      </c>
      <c r="AM3746" s="28">
        <f t="shared" si="1119"/>
        <v>192.98530203571408</v>
      </c>
      <c r="AQ3746" s="24">
        <f t="shared" si="1123"/>
        <v>2062.3981584321427</v>
      </c>
      <c r="AS3746" s="47">
        <f t="shared" si="1115"/>
        <v>305.55</v>
      </c>
      <c r="AU3746" s="20">
        <f t="shared" si="1122"/>
        <v>2367.9481584321429</v>
      </c>
      <c r="AW3746" s="20"/>
    </row>
    <row r="3747" spans="1:49" x14ac:dyDescent="0.25">
      <c r="A3747" t="str">
        <f>VLOOKUP($B3747,'Cushing Balance'!$C$2:$E$500,3,TRUE)</f>
        <v>12019</v>
      </c>
      <c r="B3747" s="2">
        <v>43758</v>
      </c>
      <c r="C3747" s="32"/>
      <c r="D3747" s="36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V3747" s="24">
        <f t="shared" si="1120"/>
        <v>0</v>
      </c>
      <c r="X3747" s="5">
        <f t="shared" si="1124"/>
        <v>77.899999999999991</v>
      </c>
      <c r="Z3747" s="20">
        <f t="shared" si="1121"/>
        <v>77.899999999999991</v>
      </c>
      <c r="AA3747" s="59">
        <f t="shared" si="1117"/>
        <v>43758</v>
      </c>
      <c r="AB3747" s="36">
        <f t="shared" si="1125"/>
        <v>134.59170364285706</v>
      </c>
      <c r="AC3747" s="28">
        <f t="shared" si="1125"/>
        <v>319.0726849285715</v>
      </c>
      <c r="AD3747" s="28">
        <f t="shared" si="1125"/>
        <v>433.96870060714309</v>
      </c>
      <c r="AE3747" s="28">
        <f t="shared" si="1125"/>
        <v>572.87413932142852</v>
      </c>
      <c r="AF3747" s="28">
        <f t="shared" si="1125"/>
        <v>213.72022203571419</v>
      </c>
      <c r="AG3747" s="28">
        <f t="shared" si="1125"/>
        <v>0</v>
      </c>
      <c r="AH3747" s="28">
        <f t="shared" si="1125"/>
        <v>141.33172853571432</v>
      </c>
      <c r="AI3747" s="28">
        <f t="shared" si="1125"/>
        <v>0</v>
      </c>
      <c r="AJ3747" s="28">
        <f t="shared" si="1125"/>
        <v>1.2235988250000001</v>
      </c>
      <c r="AK3747" s="28">
        <f t="shared" si="1125"/>
        <v>0</v>
      </c>
      <c r="AL3747" s="28">
        <f t="shared" si="1119"/>
        <v>52.630078499999975</v>
      </c>
      <c r="AM3747" s="28">
        <f t="shared" si="1119"/>
        <v>192.98530203571408</v>
      </c>
      <c r="AQ3747" s="24">
        <f t="shared" si="1123"/>
        <v>2062.3981584321427</v>
      </c>
      <c r="AS3747" s="47">
        <f t="shared" si="1115"/>
        <v>305.55</v>
      </c>
      <c r="AU3747" s="20">
        <f t="shared" si="1122"/>
        <v>2367.9481584321429</v>
      </c>
      <c r="AW3747" s="20"/>
    </row>
    <row r="3748" spans="1:49" x14ac:dyDescent="0.25">
      <c r="A3748" t="str">
        <f>VLOOKUP($B3748,'Cushing Balance'!$C$2:$E$500,3,TRUE)</f>
        <v>12019</v>
      </c>
      <c r="B3748" s="2">
        <v>43759</v>
      </c>
      <c r="C3748" s="32"/>
      <c r="D3748" s="36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V3748" s="24">
        <f t="shared" si="1120"/>
        <v>0</v>
      </c>
      <c r="X3748" s="5">
        <f t="shared" si="1124"/>
        <v>77.899999999999991</v>
      </c>
      <c r="Z3748" s="20">
        <f t="shared" si="1121"/>
        <v>77.899999999999991</v>
      </c>
      <c r="AA3748" s="59">
        <f t="shared" si="1117"/>
        <v>43759</v>
      </c>
      <c r="AB3748" s="36">
        <f t="shared" si="1125"/>
        <v>134.59170364285706</v>
      </c>
      <c r="AC3748" s="28">
        <f t="shared" si="1125"/>
        <v>319.0726849285715</v>
      </c>
      <c r="AD3748" s="28">
        <f t="shared" si="1125"/>
        <v>433.96870060714309</v>
      </c>
      <c r="AE3748" s="28">
        <f t="shared" si="1125"/>
        <v>572.87413932142852</v>
      </c>
      <c r="AF3748" s="28">
        <f t="shared" si="1125"/>
        <v>213.72022203571419</v>
      </c>
      <c r="AG3748" s="28">
        <f t="shared" si="1125"/>
        <v>0</v>
      </c>
      <c r="AH3748" s="28">
        <f t="shared" si="1125"/>
        <v>141.33172853571432</v>
      </c>
      <c r="AI3748" s="28">
        <f t="shared" si="1125"/>
        <v>0</v>
      </c>
      <c r="AJ3748" s="28">
        <f t="shared" si="1125"/>
        <v>1.2235988250000001</v>
      </c>
      <c r="AK3748" s="28">
        <f t="shared" si="1125"/>
        <v>0</v>
      </c>
      <c r="AL3748" s="28">
        <f t="shared" si="1119"/>
        <v>52.630078499999975</v>
      </c>
      <c r="AM3748" s="28">
        <f t="shared" si="1119"/>
        <v>192.98530203571408</v>
      </c>
      <c r="AQ3748" s="24">
        <f t="shared" si="1123"/>
        <v>2062.3981584321427</v>
      </c>
      <c r="AS3748" s="47">
        <f t="shared" si="1115"/>
        <v>305.55</v>
      </c>
      <c r="AU3748" s="20">
        <f t="shared" si="1122"/>
        <v>2367.9481584321429</v>
      </c>
      <c r="AW3748" s="20"/>
    </row>
    <row r="3749" spans="1:49" x14ac:dyDescent="0.25">
      <c r="A3749" t="str">
        <f>VLOOKUP($B3749,'Cushing Balance'!$C$2:$E$500,3,TRUE)</f>
        <v>12019</v>
      </c>
      <c r="B3749" s="2">
        <v>43760</v>
      </c>
      <c r="C3749" s="32"/>
      <c r="D3749" s="36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V3749" s="24">
        <f t="shared" si="1120"/>
        <v>0</v>
      </c>
      <c r="X3749" s="5">
        <f t="shared" si="1124"/>
        <v>77.899999999999991</v>
      </c>
      <c r="Z3749" s="20">
        <f t="shared" si="1121"/>
        <v>77.899999999999991</v>
      </c>
      <c r="AA3749" s="59">
        <f t="shared" si="1117"/>
        <v>43760</v>
      </c>
      <c r="AB3749" s="36">
        <f t="shared" ref="AB3749:AK3764" si="1126">AVERAGE(AB3742:AB3748)</f>
        <v>134.59170364285706</v>
      </c>
      <c r="AC3749" s="28">
        <f t="shared" si="1126"/>
        <v>319.0726849285715</v>
      </c>
      <c r="AD3749" s="28">
        <f t="shared" si="1126"/>
        <v>433.96870060714309</v>
      </c>
      <c r="AE3749" s="28">
        <f t="shared" si="1126"/>
        <v>572.87413932142852</v>
      </c>
      <c r="AF3749" s="28">
        <f t="shared" si="1126"/>
        <v>213.72022203571419</v>
      </c>
      <c r="AG3749" s="28">
        <f t="shared" si="1126"/>
        <v>0</v>
      </c>
      <c r="AH3749" s="28">
        <f t="shared" si="1126"/>
        <v>141.33172853571432</v>
      </c>
      <c r="AI3749" s="28">
        <f t="shared" si="1126"/>
        <v>0</v>
      </c>
      <c r="AJ3749" s="28">
        <f t="shared" si="1126"/>
        <v>1.2235988250000001</v>
      </c>
      <c r="AK3749" s="28">
        <f t="shared" si="1126"/>
        <v>0</v>
      </c>
      <c r="AL3749" s="28">
        <f t="shared" si="1119"/>
        <v>52.630078499999975</v>
      </c>
      <c r="AM3749" s="28">
        <f t="shared" si="1119"/>
        <v>192.98530203571408</v>
      </c>
      <c r="AQ3749" s="24">
        <f t="shared" si="1123"/>
        <v>2062.3981584321427</v>
      </c>
      <c r="AS3749" s="47">
        <f t="shared" si="1115"/>
        <v>305.55</v>
      </c>
      <c r="AU3749" s="20">
        <f t="shared" si="1122"/>
        <v>2367.9481584321429</v>
      </c>
      <c r="AW3749" s="20"/>
    </row>
    <row r="3750" spans="1:49" x14ac:dyDescent="0.25">
      <c r="A3750" t="str">
        <f>VLOOKUP($B3750,'Cushing Balance'!$C$2:$E$500,3,TRUE)</f>
        <v>12019</v>
      </c>
      <c r="B3750" s="2">
        <v>43761</v>
      </c>
      <c r="C3750" s="32"/>
      <c r="D3750" s="36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V3750" s="24">
        <f t="shared" si="1120"/>
        <v>0</v>
      </c>
      <c r="X3750" s="5">
        <f t="shared" si="1124"/>
        <v>77.899999999999991</v>
      </c>
      <c r="Z3750" s="20">
        <f t="shared" si="1121"/>
        <v>77.899999999999991</v>
      </c>
      <c r="AA3750" s="59">
        <f t="shared" si="1117"/>
        <v>43761</v>
      </c>
      <c r="AB3750" s="36">
        <f t="shared" si="1126"/>
        <v>134.59170364285706</v>
      </c>
      <c r="AC3750" s="28">
        <f t="shared" si="1126"/>
        <v>319.0726849285715</v>
      </c>
      <c r="AD3750" s="28">
        <f t="shared" si="1126"/>
        <v>433.96870060714309</v>
      </c>
      <c r="AE3750" s="28">
        <f t="shared" si="1126"/>
        <v>572.87413932142852</v>
      </c>
      <c r="AF3750" s="28">
        <f t="shared" si="1126"/>
        <v>213.72022203571419</v>
      </c>
      <c r="AG3750" s="28">
        <f t="shared" si="1126"/>
        <v>0</v>
      </c>
      <c r="AH3750" s="28">
        <f t="shared" si="1126"/>
        <v>141.33172853571432</v>
      </c>
      <c r="AI3750" s="28">
        <f t="shared" si="1126"/>
        <v>0</v>
      </c>
      <c r="AJ3750" s="28">
        <f t="shared" si="1126"/>
        <v>1.2235988250000001</v>
      </c>
      <c r="AK3750" s="28">
        <f t="shared" si="1126"/>
        <v>0</v>
      </c>
      <c r="AL3750" s="28">
        <f t="shared" si="1119"/>
        <v>52.630078499999975</v>
      </c>
      <c r="AM3750" s="28">
        <f t="shared" si="1119"/>
        <v>192.98530203571408</v>
      </c>
      <c r="AQ3750" s="24">
        <f t="shared" si="1123"/>
        <v>2062.3981584321427</v>
      </c>
      <c r="AS3750" s="47">
        <f t="shared" si="1115"/>
        <v>305.55</v>
      </c>
      <c r="AU3750" s="20">
        <f t="shared" si="1122"/>
        <v>2367.9481584321429</v>
      </c>
      <c r="AW3750" s="20"/>
    </row>
    <row r="3751" spans="1:49" x14ac:dyDescent="0.25">
      <c r="A3751" t="str">
        <f>VLOOKUP($B3751,'Cushing Balance'!$C$2:$E$500,3,TRUE)</f>
        <v>12019</v>
      </c>
      <c r="B3751" s="2">
        <v>43762</v>
      </c>
      <c r="C3751" s="32"/>
      <c r="D3751" s="36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V3751" s="24">
        <f t="shared" si="1120"/>
        <v>0</v>
      </c>
      <c r="X3751" s="5">
        <f t="shared" si="1124"/>
        <v>77.899999999999991</v>
      </c>
      <c r="Z3751" s="20">
        <f t="shared" si="1121"/>
        <v>77.899999999999991</v>
      </c>
      <c r="AA3751" s="59">
        <f t="shared" si="1117"/>
        <v>43762</v>
      </c>
      <c r="AB3751" s="36">
        <f t="shared" si="1126"/>
        <v>134.59170364285706</v>
      </c>
      <c r="AC3751" s="28">
        <f t="shared" si="1126"/>
        <v>319.0726849285715</v>
      </c>
      <c r="AD3751" s="28">
        <f t="shared" si="1126"/>
        <v>433.96870060714309</v>
      </c>
      <c r="AE3751" s="28">
        <f t="shared" si="1126"/>
        <v>572.87413932142852</v>
      </c>
      <c r="AF3751" s="28">
        <f t="shared" si="1126"/>
        <v>213.72022203571419</v>
      </c>
      <c r="AG3751" s="28">
        <f t="shared" si="1126"/>
        <v>0</v>
      </c>
      <c r="AH3751" s="28">
        <f t="shared" si="1126"/>
        <v>141.33172853571432</v>
      </c>
      <c r="AI3751" s="28">
        <f t="shared" si="1126"/>
        <v>0</v>
      </c>
      <c r="AJ3751" s="28">
        <f t="shared" si="1126"/>
        <v>1.2235988250000001</v>
      </c>
      <c r="AK3751" s="28">
        <f t="shared" si="1126"/>
        <v>0</v>
      </c>
      <c r="AL3751" s="28">
        <f t="shared" si="1119"/>
        <v>52.630078499999975</v>
      </c>
      <c r="AM3751" s="28">
        <f t="shared" si="1119"/>
        <v>192.98530203571408</v>
      </c>
      <c r="AQ3751" s="24">
        <f t="shared" si="1123"/>
        <v>2062.3981584321427</v>
      </c>
      <c r="AS3751" s="47">
        <f t="shared" si="1115"/>
        <v>305.55</v>
      </c>
      <c r="AU3751" s="20">
        <f t="shared" si="1122"/>
        <v>2367.9481584321429</v>
      </c>
      <c r="AW3751" s="20"/>
    </row>
    <row r="3752" spans="1:49" x14ac:dyDescent="0.25">
      <c r="A3752" t="str">
        <f>VLOOKUP($B3752,'Cushing Balance'!$C$2:$E$500,3,TRUE)</f>
        <v>12019</v>
      </c>
      <c r="B3752" s="2">
        <v>43763</v>
      </c>
      <c r="C3752" s="32"/>
      <c r="D3752" s="36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V3752" s="24">
        <f t="shared" si="1120"/>
        <v>0</v>
      </c>
      <c r="X3752" s="5">
        <f t="shared" si="1124"/>
        <v>77.899999999999991</v>
      </c>
      <c r="Z3752" s="20">
        <f t="shared" si="1121"/>
        <v>77.899999999999991</v>
      </c>
      <c r="AA3752" s="59">
        <f t="shared" si="1117"/>
        <v>43763</v>
      </c>
      <c r="AB3752" s="36">
        <f t="shared" si="1126"/>
        <v>134.59170364285706</v>
      </c>
      <c r="AC3752" s="28">
        <f t="shared" si="1126"/>
        <v>319.0726849285715</v>
      </c>
      <c r="AD3752" s="28">
        <f t="shared" si="1126"/>
        <v>433.96870060714309</v>
      </c>
      <c r="AE3752" s="28">
        <f t="shared" si="1126"/>
        <v>572.87413932142852</v>
      </c>
      <c r="AF3752" s="28">
        <f t="shared" si="1126"/>
        <v>213.72022203571419</v>
      </c>
      <c r="AG3752" s="28">
        <f t="shared" si="1126"/>
        <v>0</v>
      </c>
      <c r="AH3752" s="28">
        <f t="shared" si="1126"/>
        <v>141.33172853571432</v>
      </c>
      <c r="AI3752" s="28">
        <f t="shared" si="1126"/>
        <v>0</v>
      </c>
      <c r="AJ3752" s="28">
        <f t="shared" si="1126"/>
        <v>1.2235988250000001</v>
      </c>
      <c r="AK3752" s="28">
        <f t="shared" si="1126"/>
        <v>0</v>
      </c>
      <c r="AL3752" s="28">
        <f t="shared" si="1119"/>
        <v>52.630078499999975</v>
      </c>
      <c r="AM3752" s="28">
        <f t="shared" si="1119"/>
        <v>192.98530203571408</v>
      </c>
      <c r="AQ3752" s="24">
        <f t="shared" si="1123"/>
        <v>2062.3981584321427</v>
      </c>
      <c r="AS3752" s="47">
        <f t="shared" si="1115"/>
        <v>305.55</v>
      </c>
      <c r="AU3752" s="20">
        <f t="shared" si="1122"/>
        <v>2367.9481584321429</v>
      </c>
      <c r="AW3752" s="20"/>
    </row>
    <row r="3753" spans="1:49" x14ac:dyDescent="0.25">
      <c r="A3753" t="str">
        <f>VLOOKUP($B3753,'Cushing Balance'!$C$2:$E$500,3,TRUE)</f>
        <v>12019</v>
      </c>
      <c r="B3753" s="2">
        <v>43764</v>
      </c>
      <c r="C3753" s="32"/>
      <c r="D3753" s="36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V3753" s="24">
        <f t="shared" si="1120"/>
        <v>0</v>
      </c>
      <c r="X3753" s="5">
        <f t="shared" si="1124"/>
        <v>77.899999999999991</v>
      </c>
      <c r="Z3753" s="20">
        <f t="shared" si="1121"/>
        <v>77.899999999999991</v>
      </c>
      <c r="AA3753" s="59">
        <f t="shared" si="1117"/>
        <v>43764</v>
      </c>
      <c r="AB3753" s="36">
        <f t="shared" si="1126"/>
        <v>134.59170364285706</v>
      </c>
      <c r="AC3753" s="28">
        <f t="shared" si="1126"/>
        <v>319.0726849285715</v>
      </c>
      <c r="AD3753" s="28">
        <f t="shared" si="1126"/>
        <v>433.96870060714309</v>
      </c>
      <c r="AE3753" s="28">
        <f t="shared" si="1126"/>
        <v>572.87413932142852</v>
      </c>
      <c r="AF3753" s="28">
        <f t="shared" si="1126"/>
        <v>213.72022203571419</v>
      </c>
      <c r="AG3753" s="28">
        <f t="shared" si="1126"/>
        <v>0</v>
      </c>
      <c r="AH3753" s="28">
        <f t="shared" si="1126"/>
        <v>141.33172853571432</v>
      </c>
      <c r="AI3753" s="28">
        <f t="shared" si="1126"/>
        <v>0</v>
      </c>
      <c r="AJ3753" s="28">
        <f t="shared" si="1126"/>
        <v>1.2235988250000001</v>
      </c>
      <c r="AK3753" s="28">
        <f t="shared" si="1126"/>
        <v>0</v>
      </c>
      <c r="AL3753" s="28">
        <f t="shared" si="1119"/>
        <v>52.630078499999975</v>
      </c>
      <c r="AM3753" s="28">
        <f t="shared" si="1119"/>
        <v>192.98530203571408</v>
      </c>
      <c r="AQ3753" s="24">
        <f t="shared" si="1123"/>
        <v>2062.3981584321427</v>
      </c>
      <c r="AS3753" s="47">
        <f t="shared" si="1115"/>
        <v>305.55</v>
      </c>
      <c r="AU3753" s="20">
        <f t="shared" si="1122"/>
        <v>2367.9481584321429</v>
      </c>
      <c r="AW3753" s="20"/>
    </row>
    <row r="3754" spans="1:49" x14ac:dyDescent="0.25">
      <c r="A3754" t="str">
        <f>VLOOKUP($B3754,'Cushing Balance'!$C$2:$E$500,3,TRUE)</f>
        <v>12019</v>
      </c>
      <c r="B3754" s="2">
        <v>43765</v>
      </c>
      <c r="C3754" s="32"/>
      <c r="D3754" s="36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V3754" s="24">
        <f t="shared" si="1120"/>
        <v>0</v>
      </c>
      <c r="X3754" s="5">
        <f t="shared" si="1124"/>
        <v>77.899999999999991</v>
      </c>
      <c r="Z3754" s="20">
        <f t="shared" si="1121"/>
        <v>77.899999999999991</v>
      </c>
      <c r="AA3754" s="59">
        <f t="shared" si="1117"/>
        <v>43765</v>
      </c>
      <c r="AB3754" s="36">
        <f t="shared" si="1126"/>
        <v>134.59170364285706</v>
      </c>
      <c r="AC3754" s="28">
        <f t="shared" si="1126"/>
        <v>319.0726849285715</v>
      </c>
      <c r="AD3754" s="28">
        <f t="shared" si="1126"/>
        <v>433.96870060714309</v>
      </c>
      <c r="AE3754" s="28">
        <f t="shared" si="1126"/>
        <v>572.87413932142852</v>
      </c>
      <c r="AF3754" s="28">
        <f t="shared" si="1126"/>
        <v>213.72022203571419</v>
      </c>
      <c r="AG3754" s="28">
        <f t="shared" si="1126"/>
        <v>0</v>
      </c>
      <c r="AH3754" s="28">
        <f t="shared" si="1126"/>
        <v>141.33172853571432</v>
      </c>
      <c r="AI3754" s="28">
        <f t="shared" si="1126"/>
        <v>0</v>
      </c>
      <c r="AJ3754" s="28">
        <f t="shared" si="1126"/>
        <v>1.2235988250000001</v>
      </c>
      <c r="AK3754" s="28">
        <f t="shared" si="1126"/>
        <v>0</v>
      </c>
      <c r="AL3754" s="28">
        <f t="shared" si="1119"/>
        <v>52.630078499999975</v>
      </c>
      <c r="AM3754" s="28">
        <f t="shared" si="1119"/>
        <v>192.98530203571408</v>
      </c>
      <c r="AQ3754" s="24">
        <f t="shared" si="1123"/>
        <v>2062.3981584321427</v>
      </c>
      <c r="AS3754" s="47">
        <f t="shared" si="1115"/>
        <v>305.55</v>
      </c>
      <c r="AU3754" s="20">
        <f t="shared" si="1122"/>
        <v>2367.9481584321429</v>
      </c>
      <c r="AW3754" s="20"/>
    </row>
    <row r="3755" spans="1:49" x14ac:dyDescent="0.25">
      <c r="A3755" t="str">
        <f>VLOOKUP($B3755,'Cushing Balance'!$C$2:$E$500,3,TRUE)</f>
        <v>12019</v>
      </c>
      <c r="B3755" s="2">
        <v>43766</v>
      </c>
      <c r="C3755" s="32"/>
      <c r="D3755" s="36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V3755" s="24">
        <f t="shared" si="1120"/>
        <v>0</v>
      </c>
      <c r="X3755" s="5">
        <f t="shared" si="1124"/>
        <v>77.899999999999991</v>
      </c>
      <c r="Z3755" s="20">
        <f t="shared" si="1121"/>
        <v>77.899999999999991</v>
      </c>
      <c r="AA3755" s="59">
        <f t="shared" si="1117"/>
        <v>43766</v>
      </c>
      <c r="AB3755" s="36">
        <f t="shared" si="1126"/>
        <v>134.59170364285706</v>
      </c>
      <c r="AC3755" s="28">
        <f t="shared" si="1126"/>
        <v>319.0726849285715</v>
      </c>
      <c r="AD3755" s="28">
        <f t="shared" si="1126"/>
        <v>433.96870060714309</v>
      </c>
      <c r="AE3755" s="28">
        <f t="shared" si="1126"/>
        <v>572.87413932142852</v>
      </c>
      <c r="AF3755" s="28">
        <f t="shared" si="1126"/>
        <v>213.72022203571419</v>
      </c>
      <c r="AG3755" s="28">
        <f t="shared" si="1126"/>
        <v>0</v>
      </c>
      <c r="AH3755" s="28">
        <f t="shared" si="1126"/>
        <v>141.33172853571432</v>
      </c>
      <c r="AI3755" s="28">
        <f t="shared" si="1126"/>
        <v>0</v>
      </c>
      <c r="AJ3755" s="28">
        <f t="shared" si="1126"/>
        <v>1.2235988250000001</v>
      </c>
      <c r="AK3755" s="28">
        <f t="shared" si="1126"/>
        <v>0</v>
      </c>
      <c r="AL3755" s="28">
        <f t="shared" si="1119"/>
        <v>52.630078499999975</v>
      </c>
      <c r="AM3755" s="28">
        <f t="shared" si="1119"/>
        <v>192.98530203571408</v>
      </c>
      <c r="AQ3755" s="24">
        <f t="shared" si="1123"/>
        <v>2062.3981584321427</v>
      </c>
      <c r="AS3755" s="47">
        <f t="shared" si="1115"/>
        <v>305.55</v>
      </c>
      <c r="AU3755" s="20">
        <f t="shared" si="1122"/>
        <v>2367.9481584321429</v>
      </c>
      <c r="AW3755" s="20"/>
    </row>
    <row r="3756" spans="1:49" x14ac:dyDescent="0.25">
      <c r="A3756" t="str">
        <f>VLOOKUP($B3756,'Cushing Balance'!$C$2:$E$500,3,TRUE)</f>
        <v>12019</v>
      </c>
      <c r="B3756" s="2">
        <v>43767</v>
      </c>
      <c r="C3756" s="32"/>
      <c r="D3756" s="36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V3756" s="24">
        <f t="shared" si="1120"/>
        <v>0</v>
      </c>
      <c r="X3756" s="5">
        <f t="shared" si="1124"/>
        <v>77.899999999999991</v>
      </c>
      <c r="Z3756" s="20">
        <f t="shared" si="1121"/>
        <v>77.899999999999991</v>
      </c>
      <c r="AA3756" s="59">
        <f t="shared" si="1117"/>
        <v>43767</v>
      </c>
      <c r="AB3756" s="36">
        <f t="shared" si="1126"/>
        <v>134.59170364285706</v>
      </c>
      <c r="AC3756" s="28">
        <f t="shared" si="1126"/>
        <v>319.0726849285715</v>
      </c>
      <c r="AD3756" s="28">
        <f t="shared" si="1126"/>
        <v>433.96870060714309</v>
      </c>
      <c r="AE3756" s="28">
        <f t="shared" si="1126"/>
        <v>572.87413932142852</v>
      </c>
      <c r="AF3756" s="28">
        <f t="shared" si="1126"/>
        <v>213.72022203571419</v>
      </c>
      <c r="AG3756" s="28">
        <f t="shared" si="1126"/>
        <v>0</v>
      </c>
      <c r="AH3756" s="28">
        <f t="shared" si="1126"/>
        <v>141.33172853571432</v>
      </c>
      <c r="AI3756" s="28">
        <f t="shared" si="1126"/>
        <v>0</v>
      </c>
      <c r="AJ3756" s="28">
        <f t="shared" si="1126"/>
        <v>1.2235988250000001</v>
      </c>
      <c r="AK3756" s="28">
        <f t="shared" si="1126"/>
        <v>0</v>
      </c>
      <c r="AL3756" s="28">
        <f t="shared" si="1119"/>
        <v>52.630078499999975</v>
      </c>
      <c r="AM3756" s="28">
        <f t="shared" si="1119"/>
        <v>192.98530203571408</v>
      </c>
      <c r="AQ3756" s="24">
        <f t="shared" si="1123"/>
        <v>2062.3981584321427</v>
      </c>
      <c r="AS3756" s="47">
        <f t="shared" si="1115"/>
        <v>305.55</v>
      </c>
      <c r="AU3756" s="20">
        <f t="shared" si="1122"/>
        <v>2367.9481584321429</v>
      </c>
      <c r="AW3756" s="20"/>
    </row>
    <row r="3757" spans="1:49" x14ac:dyDescent="0.25">
      <c r="A3757" t="str">
        <f>VLOOKUP($B3757,'Cushing Balance'!$C$2:$E$500,3,TRUE)</f>
        <v>12019</v>
      </c>
      <c r="B3757" s="2">
        <v>43768</v>
      </c>
      <c r="C3757" s="32"/>
      <c r="D3757" s="36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V3757" s="24">
        <f t="shared" si="1120"/>
        <v>0</v>
      </c>
      <c r="X3757" s="5">
        <f t="shared" si="1124"/>
        <v>77.899999999999991</v>
      </c>
      <c r="Z3757" s="20">
        <f t="shared" si="1121"/>
        <v>77.899999999999991</v>
      </c>
      <c r="AA3757" s="59">
        <f t="shared" si="1117"/>
        <v>43768</v>
      </c>
      <c r="AB3757" s="36">
        <f t="shared" si="1126"/>
        <v>134.59170364285706</v>
      </c>
      <c r="AC3757" s="28">
        <f t="shared" si="1126"/>
        <v>319.0726849285715</v>
      </c>
      <c r="AD3757" s="28">
        <f t="shared" si="1126"/>
        <v>433.96870060714309</v>
      </c>
      <c r="AE3757" s="28">
        <f t="shared" si="1126"/>
        <v>572.87413932142852</v>
      </c>
      <c r="AF3757" s="28">
        <f t="shared" si="1126"/>
        <v>213.72022203571419</v>
      </c>
      <c r="AG3757" s="28">
        <f t="shared" si="1126"/>
        <v>0</v>
      </c>
      <c r="AH3757" s="28">
        <f t="shared" si="1126"/>
        <v>141.33172853571432</v>
      </c>
      <c r="AI3757" s="28">
        <f t="shared" si="1126"/>
        <v>0</v>
      </c>
      <c r="AJ3757" s="28">
        <f t="shared" si="1126"/>
        <v>1.2235988250000001</v>
      </c>
      <c r="AK3757" s="28">
        <f t="shared" si="1126"/>
        <v>0</v>
      </c>
      <c r="AL3757" s="28">
        <f t="shared" si="1119"/>
        <v>52.630078499999975</v>
      </c>
      <c r="AM3757" s="28">
        <f t="shared" si="1119"/>
        <v>192.98530203571408</v>
      </c>
      <c r="AQ3757" s="24">
        <f t="shared" si="1123"/>
        <v>2062.3981584321427</v>
      </c>
      <c r="AS3757" s="47">
        <f t="shared" si="1115"/>
        <v>305.55</v>
      </c>
      <c r="AU3757" s="20">
        <f t="shared" si="1122"/>
        <v>2367.9481584321429</v>
      </c>
      <c r="AW3757" s="20"/>
    </row>
    <row r="3758" spans="1:49" x14ac:dyDescent="0.25">
      <c r="A3758" t="str">
        <f>VLOOKUP($B3758,'Cushing Balance'!$C$2:$E$500,3,TRUE)</f>
        <v>12019</v>
      </c>
      <c r="B3758" s="2">
        <v>43769</v>
      </c>
      <c r="C3758" s="32"/>
      <c r="D3758" s="36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V3758" s="24">
        <f t="shared" si="1120"/>
        <v>0</v>
      </c>
      <c r="X3758" s="5">
        <f t="shared" si="1124"/>
        <v>77.899999999999991</v>
      </c>
      <c r="Z3758" s="20">
        <f t="shared" si="1121"/>
        <v>77.899999999999991</v>
      </c>
      <c r="AA3758" s="59">
        <f t="shared" si="1117"/>
        <v>43769</v>
      </c>
      <c r="AB3758" s="36">
        <f t="shared" si="1126"/>
        <v>134.59170364285706</v>
      </c>
      <c r="AC3758" s="28">
        <f t="shared" si="1126"/>
        <v>319.0726849285715</v>
      </c>
      <c r="AD3758" s="28">
        <f t="shared" si="1126"/>
        <v>433.96870060714309</v>
      </c>
      <c r="AE3758" s="28">
        <f t="shared" si="1126"/>
        <v>572.87413932142852</v>
      </c>
      <c r="AF3758" s="28">
        <f t="shared" si="1126"/>
        <v>213.72022203571419</v>
      </c>
      <c r="AG3758" s="28">
        <f t="shared" si="1126"/>
        <v>0</v>
      </c>
      <c r="AH3758" s="28">
        <f t="shared" si="1126"/>
        <v>141.33172853571432</v>
      </c>
      <c r="AI3758" s="28">
        <f t="shared" si="1126"/>
        <v>0</v>
      </c>
      <c r="AJ3758" s="28">
        <f t="shared" si="1126"/>
        <v>1.2235988250000001</v>
      </c>
      <c r="AK3758" s="28">
        <f t="shared" si="1126"/>
        <v>0</v>
      </c>
      <c r="AL3758" s="28">
        <f t="shared" si="1119"/>
        <v>52.630078499999975</v>
      </c>
      <c r="AM3758" s="28">
        <f t="shared" si="1119"/>
        <v>192.98530203571408</v>
      </c>
      <c r="AQ3758" s="24">
        <f t="shared" si="1123"/>
        <v>2062.3981584321427</v>
      </c>
      <c r="AS3758" s="47">
        <f t="shared" si="1115"/>
        <v>305.55</v>
      </c>
      <c r="AU3758" s="20">
        <f t="shared" si="1122"/>
        <v>2367.9481584321429</v>
      </c>
      <c r="AW3758" s="20"/>
    </row>
    <row r="3759" spans="1:49" x14ac:dyDescent="0.25">
      <c r="A3759" t="str">
        <f>VLOOKUP($B3759,'Cushing Balance'!$C$2:$E$500,3,TRUE)</f>
        <v>12019</v>
      </c>
      <c r="B3759" s="2">
        <v>43770</v>
      </c>
      <c r="C3759" s="32"/>
      <c r="D3759" s="36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V3759" s="24">
        <f t="shared" si="1120"/>
        <v>0</v>
      </c>
      <c r="X3759" s="5">
        <f t="shared" si="1124"/>
        <v>77.899999999999991</v>
      </c>
      <c r="Z3759" s="20">
        <f t="shared" si="1121"/>
        <v>77.899999999999991</v>
      </c>
      <c r="AA3759" s="59">
        <f t="shared" si="1117"/>
        <v>43770</v>
      </c>
      <c r="AB3759" s="36">
        <f t="shared" si="1126"/>
        <v>134.59170364285706</v>
      </c>
      <c r="AC3759" s="28">
        <f t="shared" si="1126"/>
        <v>319.0726849285715</v>
      </c>
      <c r="AD3759" s="28">
        <f t="shared" si="1126"/>
        <v>433.96870060714309</v>
      </c>
      <c r="AE3759" s="28">
        <f t="shared" si="1126"/>
        <v>572.87413932142852</v>
      </c>
      <c r="AF3759" s="28">
        <f t="shared" si="1126"/>
        <v>213.72022203571419</v>
      </c>
      <c r="AG3759" s="28">
        <f t="shared" si="1126"/>
        <v>0</v>
      </c>
      <c r="AH3759" s="28">
        <f t="shared" si="1126"/>
        <v>141.33172853571432</v>
      </c>
      <c r="AI3759" s="28">
        <f t="shared" si="1126"/>
        <v>0</v>
      </c>
      <c r="AJ3759" s="28">
        <f t="shared" si="1126"/>
        <v>1.2235988250000001</v>
      </c>
      <c r="AK3759" s="28">
        <f t="shared" si="1126"/>
        <v>0</v>
      </c>
      <c r="AL3759" s="28">
        <f t="shared" si="1119"/>
        <v>52.630078499999975</v>
      </c>
      <c r="AM3759" s="28">
        <f t="shared" si="1119"/>
        <v>192.98530203571408</v>
      </c>
      <c r="AQ3759" s="24">
        <f t="shared" si="1123"/>
        <v>2062.3981584321427</v>
      </c>
      <c r="AS3759" s="47">
        <f t="shared" si="1115"/>
        <v>305.55</v>
      </c>
      <c r="AU3759" s="20">
        <f t="shared" si="1122"/>
        <v>2367.9481584321429</v>
      </c>
      <c r="AW3759" s="20"/>
    </row>
    <row r="3760" spans="1:49" x14ac:dyDescent="0.25">
      <c r="A3760" t="str">
        <f>VLOOKUP($B3760,'Cushing Balance'!$C$2:$E$500,3,TRUE)</f>
        <v>12019</v>
      </c>
      <c r="B3760" s="2">
        <v>43771</v>
      </c>
      <c r="C3760" s="32"/>
      <c r="D3760" s="36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V3760" s="24">
        <f t="shared" si="1120"/>
        <v>0</v>
      </c>
      <c r="X3760" s="5">
        <f t="shared" si="1124"/>
        <v>77.899999999999991</v>
      </c>
      <c r="Z3760" s="20">
        <f t="shared" si="1121"/>
        <v>77.899999999999991</v>
      </c>
      <c r="AA3760" s="59">
        <f t="shared" si="1117"/>
        <v>43771</v>
      </c>
      <c r="AB3760" s="36">
        <f t="shared" si="1126"/>
        <v>134.59170364285706</v>
      </c>
      <c r="AC3760" s="28">
        <f t="shared" si="1126"/>
        <v>319.0726849285715</v>
      </c>
      <c r="AD3760" s="28">
        <f t="shared" si="1126"/>
        <v>433.96870060714309</v>
      </c>
      <c r="AE3760" s="28">
        <f t="shared" si="1126"/>
        <v>572.87413932142852</v>
      </c>
      <c r="AF3760" s="28">
        <f t="shared" si="1126"/>
        <v>213.72022203571419</v>
      </c>
      <c r="AG3760" s="28">
        <f t="shared" si="1126"/>
        <v>0</v>
      </c>
      <c r="AH3760" s="28">
        <f t="shared" si="1126"/>
        <v>141.33172853571432</v>
      </c>
      <c r="AI3760" s="28">
        <f t="shared" si="1126"/>
        <v>0</v>
      </c>
      <c r="AJ3760" s="28">
        <f t="shared" si="1126"/>
        <v>1.2235988250000001</v>
      </c>
      <c r="AK3760" s="28">
        <f t="shared" si="1126"/>
        <v>0</v>
      </c>
      <c r="AL3760" s="28">
        <f t="shared" si="1119"/>
        <v>52.630078499999975</v>
      </c>
      <c r="AM3760" s="28">
        <f t="shared" si="1119"/>
        <v>192.98530203571408</v>
      </c>
      <c r="AQ3760" s="24">
        <f t="shared" si="1123"/>
        <v>2062.3981584321427</v>
      </c>
      <c r="AS3760" s="47">
        <f t="shared" ref="AS3760:AS3818" si="1127">315*0.97</f>
        <v>305.55</v>
      </c>
      <c r="AU3760" s="20">
        <f t="shared" si="1122"/>
        <v>2367.9481584321429</v>
      </c>
      <c r="AW3760" s="20"/>
    </row>
    <row r="3761" spans="1:49" x14ac:dyDescent="0.25">
      <c r="A3761" t="str">
        <f>VLOOKUP($B3761,'Cushing Balance'!$C$2:$E$500,3,TRUE)</f>
        <v>12019</v>
      </c>
      <c r="B3761" s="2">
        <v>43772</v>
      </c>
      <c r="C3761" s="32"/>
      <c r="D3761" s="36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V3761" s="24">
        <f t="shared" si="1120"/>
        <v>0</v>
      </c>
      <c r="X3761" s="5">
        <f t="shared" si="1124"/>
        <v>77.899999999999991</v>
      </c>
      <c r="Z3761" s="20">
        <f t="shared" si="1121"/>
        <v>77.899999999999991</v>
      </c>
      <c r="AA3761" s="59">
        <f t="shared" si="1117"/>
        <v>43772</v>
      </c>
      <c r="AB3761" s="36">
        <f t="shared" si="1126"/>
        <v>134.59170364285706</v>
      </c>
      <c r="AC3761" s="28">
        <f t="shared" si="1126"/>
        <v>319.0726849285715</v>
      </c>
      <c r="AD3761" s="28">
        <f t="shared" si="1126"/>
        <v>433.96870060714309</v>
      </c>
      <c r="AE3761" s="28">
        <f t="shared" si="1126"/>
        <v>572.87413932142852</v>
      </c>
      <c r="AF3761" s="28">
        <f t="shared" si="1126"/>
        <v>213.72022203571419</v>
      </c>
      <c r="AG3761" s="28">
        <f t="shared" si="1126"/>
        <v>0</v>
      </c>
      <c r="AH3761" s="28">
        <f t="shared" si="1126"/>
        <v>141.33172853571432</v>
      </c>
      <c r="AI3761" s="28">
        <f t="shared" si="1126"/>
        <v>0</v>
      </c>
      <c r="AJ3761" s="28">
        <f t="shared" si="1126"/>
        <v>1.2235988250000001</v>
      </c>
      <c r="AK3761" s="28">
        <f t="shared" si="1126"/>
        <v>0</v>
      </c>
      <c r="AL3761" s="28">
        <f t="shared" si="1119"/>
        <v>52.630078499999975</v>
      </c>
      <c r="AM3761" s="28">
        <f t="shared" si="1119"/>
        <v>192.98530203571408</v>
      </c>
      <c r="AQ3761" s="24">
        <f t="shared" si="1123"/>
        <v>2062.3981584321427</v>
      </c>
      <c r="AS3761" s="47">
        <f t="shared" si="1127"/>
        <v>305.55</v>
      </c>
      <c r="AU3761" s="20">
        <f t="shared" si="1122"/>
        <v>2367.9481584321429</v>
      </c>
      <c r="AW3761" s="20"/>
    </row>
    <row r="3762" spans="1:49" x14ac:dyDescent="0.25">
      <c r="A3762" t="str">
        <f>VLOOKUP($B3762,'Cushing Balance'!$C$2:$E$500,3,TRUE)</f>
        <v>12019</v>
      </c>
      <c r="B3762" s="2">
        <v>43773</v>
      </c>
      <c r="C3762" s="32"/>
      <c r="D3762" s="36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V3762" s="24">
        <f t="shared" si="1120"/>
        <v>0</v>
      </c>
      <c r="X3762" s="5">
        <f t="shared" si="1124"/>
        <v>77.899999999999991</v>
      </c>
      <c r="Z3762" s="20">
        <f t="shared" si="1121"/>
        <v>77.899999999999991</v>
      </c>
      <c r="AA3762" s="59">
        <f t="shared" si="1117"/>
        <v>43773</v>
      </c>
      <c r="AB3762" s="36">
        <f t="shared" si="1126"/>
        <v>134.59170364285706</v>
      </c>
      <c r="AC3762" s="28">
        <f t="shared" si="1126"/>
        <v>319.0726849285715</v>
      </c>
      <c r="AD3762" s="28">
        <f t="shared" si="1126"/>
        <v>433.96870060714309</v>
      </c>
      <c r="AE3762" s="28">
        <f t="shared" si="1126"/>
        <v>572.87413932142852</v>
      </c>
      <c r="AF3762" s="28">
        <f t="shared" si="1126"/>
        <v>213.72022203571419</v>
      </c>
      <c r="AG3762" s="28">
        <f t="shared" si="1126"/>
        <v>0</v>
      </c>
      <c r="AH3762" s="28">
        <f t="shared" si="1126"/>
        <v>141.33172853571432</v>
      </c>
      <c r="AI3762" s="28">
        <f t="shared" si="1126"/>
        <v>0</v>
      </c>
      <c r="AJ3762" s="28">
        <f t="shared" si="1126"/>
        <v>1.2235988250000001</v>
      </c>
      <c r="AK3762" s="28">
        <f t="shared" si="1126"/>
        <v>0</v>
      </c>
      <c r="AL3762" s="28">
        <f t="shared" si="1119"/>
        <v>52.630078499999975</v>
      </c>
      <c r="AM3762" s="28">
        <f t="shared" si="1119"/>
        <v>192.98530203571408</v>
      </c>
      <c r="AQ3762" s="24">
        <f t="shared" si="1123"/>
        <v>2062.3981584321427</v>
      </c>
      <c r="AS3762" s="47">
        <f t="shared" si="1127"/>
        <v>305.55</v>
      </c>
      <c r="AU3762" s="20">
        <f t="shared" si="1122"/>
        <v>2367.9481584321429</v>
      </c>
      <c r="AW3762" s="20"/>
    </row>
    <row r="3763" spans="1:49" x14ac:dyDescent="0.25">
      <c r="A3763" t="str">
        <f>VLOOKUP($B3763,'Cushing Balance'!$C$2:$E$500,3,TRUE)</f>
        <v>12019</v>
      </c>
      <c r="B3763" s="2">
        <v>43774</v>
      </c>
      <c r="C3763" s="32"/>
      <c r="D3763" s="36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V3763" s="24">
        <f t="shared" si="1120"/>
        <v>0</v>
      </c>
      <c r="X3763" s="5">
        <f t="shared" si="1124"/>
        <v>77.899999999999991</v>
      </c>
      <c r="Z3763" s="20">
        <f t="shared" si="1121"/>
        <v>77.899999999999991</v>
      </c>
      <c r="AA3763" s="59">
        <f t="shared" si="1117"/>
        <v>43774</v>
      </c>
      <c r="AB3763" s="36">
        <f t="shared" si="1126"/>
        <v>134.59170364285706</v>
      </c>
      <c r="AC3763" s="28">
        <f t="shared" si="1126"/>
        <v>319.0726849285715</v>
      </c>
      <c r="AD3763" s="28">
        <f t="shared" si="1126"/>
        <v>433.96870060714309</v>
      </c>
      <c r="AE3763" s="28">
        <f t="shared" si="1126"/>
        <v>572.87413932142852</v>
      </c>
      <c r="AF3763" s="28">
        <f t="shared" si="1126"/>
        <v>213.72022203571419</v>
      </c>
      <c r="AG3763" s="28">
        <f t="shared" si="1126"/>
        <v>0</v>
      </c>
      <c r="AH3763" s="28">
        <f t="shared" si="1126"/>
        <v>141.33172853571432</v>
      </c>
      <c r="AI3763" s="28">
        <f t="shared" si="1126"/>
        <v>0</v>
      </c>
      <c r="AJ3763" s="28">
        <f t="shared" si="1126"/>
        <v>1.2235988250000001</v>
      </c>
      <c r="AK3763" s="28">
        <f t="shared" si="1126"/>
        <v>0</v>
      </c>
      <c r="AL3763" s="28">
        <f t="shared" si="1119"/>
        <v>52.630078499999975</v>
      </c>
      <c r="AM3763" s="28">
        <f t="shared" si="1119"/>
        <v>192.98530203571408</v>
      </c>
      <c r="AQ3763" s="24">
        <f t="shared" si="1123"/>
        <v>2062.3981584321427</v>
      </c>
      <c r="AS3763" s="47">
        <f t="shared" si="1127"/>
        <v>305.55</v>
      </c>
      <c r="AU3763" s="20">
        <f t="shared" si="1122"/>
        <v>2367.9481584321429</v>
      </c>
      <c r="AW3763" s="20"/>
    </row>
    <row r="3764" spans="1:49" x14ac:dyDescent="0.25">
      <c r="A3764" t="str">
        <f>VLOOKUP($B3764,'Cushing Balance'!$C$2:$E$500,3,TRUE)</f>
        <v>12019</v>
      </c>
      <c r="B3764" s="2">
        <v>43775</v>
      </c>
      <c r="C3764" s="32"/>
      <c r="D3764" s="36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V3764" s="24">
        <f t="shared" si="1120"/>
        <v>0</v>
      </c>
      <c r="X3764" s="5">
        <f t="shared" si="1124"/>
        <v>77.899999999999991</v>
      </c>
      <c r="Z3764" s="20">
        <f t="shared" si="1121"/>
        <v>77.899999999999991</v>
      </c>
      <c r="AA3764" s="59">
        <f t="shared" si="1117"/>
        <v>43775</v>
      </c>
      <c r="AB3764" s="36">
        <f t="shared" si="1126"/>
        <v>134.59170364285706</v>
      </c>
      <c r="AC3764" s="28">
        <f t="shared" si="1126"/>
        <v>319.0726849285715</v>
      </c>
      <c r="AD3764" s="28">
        <f t="shared" si="1126"/>
        <v>433.96870060714309</v>
      </c>
      <c r="AE3764" s="28">
        <f t="shared" si="1126"/>
        <v>572.87413932142852</v>
      </c>
      <c r="AF3764" s="28">
        <f t="shared" si="1126"/>
        <v>213.72022203571419</v>
      </c>
      <c r="AG3764" s="28">
        <f t="shared" si="1126"/>
        <v>0</v>
      </c>
      <c r="AH3764" s="28">
        <f t="shared" si="1126"/>
        <v>141.33172853571432</v>
      </c>
      <c r="AI3764" s="28">
        <f t="shared" si="1126"/>
        <v>0</v>
      </c>
      <c r="AJ3764" s="28">
        <f t="shared" si="1126"/>
        <v>1.2235988250000001</v>
      </c>
      <c r="AK3764" s="28">
        <f t="shared" si="1126"/>
        <v>0</v>
      </c>
      <c r="AL3764" s="28">
        <f t="shared" si="1119"/>
        <v>52.630078499999975</v>
      </c>
      <c r="AM3764" s="28">
        <f t="shared" si="1119"/>
        <v>192.98530203571408</v>
      </c>
      <c r="AQ3764" s="24">
        <f t="shared" si="1123"/>
        <v>2062.3981584321427</v>
      </c>
      <c r="AS3764" s="47">
        <f t="shared" si="1127"/>
        <v>305.55</v>
      </c>
      <c r="AU3764" s="20">
        <f t="shared" si="1122"/>
        <v>2367.9481584321429</v>
      </c>
      <c r="AW3764" s="20"/>
    </row>
    <row r="3765" spans="1:49" x14ac:dyDescent="0.25">
      <c r="A3765" t="str">
        <f>VLOOKUP($B3765,'Cushing Balance'!$C$2:$E$500,3,TRUE)</f>
        <v>12019</v>
      </c>
      <c r="B3765" s="2">
        <v>43776</v>
      </c>
      <c r="C3765" s="32"/>
      <c r="D3765" s="36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V3765" s="24">
        <f t="shared" si="1120"/>
        <v>0</v>
      </c>
      <c r="X3765" s="5">
        <f t="shared" si="1124"/>
        <v>77.899999999999991</v>
      </c>
      <c r="Z3765" s="20">
        <f t="shared" si="1121"/>
        <v>77.899999999999991</v>
      </c>
      <c r="AA3765" s="59">
        <f t="shared" si="1117"/>
        <v>43776</v>
      </c>
      <c r="AB3765" s="36">
        <f t="shared" ref="AB3765:AK3780" si="1128">AVERAGE(AB3758:AB3764)</f>
        <v>134.59170364285706</v>
      </c>
      <c r="AC3765" s="28">
        <f t="shared" si="1128"/>
        <v>319.0726849285715</v>
      </c>
      <c r="AD3765" s="28">
        <f t="shared" si="1128"/>
        <v>433.96870060714309</v>
      </c>
      <c r="AE3765" s="28">
        <f t="shared" si="1128"/>
        <v>572.87413932142852</v>
      </c>
      <c r="AF3765" s="28">
        <f t="shared" si="1128"/>
        <v>213.72022203571419</v>
      </c>
      <c r="AG3765" s="28">
        <f t="shared" si="1128"/>
        <v>0</v>
      </c>
      <c r="AH3765" s="28">
        <f t="shared" si="1128"/>
        <v>141.33172853571432</v>
      </c>
      <c r="AI3765" s="28">
        <f t="shared" si="1128"/>
        <v>0</v>
      </c>
      <c r="AJ3765" s="28">
        <f t="shared" si="1128"/>
        <v>1.2235988250000001</v>
      </c>
      <c r="AK3765" s="28">
        <f t="shared" si="1128"/>
        <v>0</v>
      </c>
      <c r="AL3765" s="28">
        <f t="shared" si="1119"/>
        <v>52.630078499999975</v>
      </c>
      <c r="AM3765" s="28">
        <f t="shared" si="1119"/>
        <v>192.98530203571408</v>
      </c>
      <c r="AQ3765" s="24">
        <f t="shared" si="1123"/>
        <v>2062.3981584321427</v>
      </c>
      <c r="AS3765" s="47">
        <f t="shared" si="1127"/>
        <v>305.55</v>
      </c>
      <c r="AU3765" s="20">
        <f t="shared" si="1122"/>
        <v>2367.9481584321429</v>
      </c>
      <c r="AW3765" s="20"/>
    </row>
    <row r="3766" spans="1:49" x14ac:dyDescent="0.25">
      <c r="A3766" t="str">
        <f>VLOOKUP($B3766,'Cushing Balance'!$C$2:$E$500,3,TRUE)</f>
        <v>12019</v>
      </c>
      <c r="B3766" s="2">
        <v>43777</v>
      </c>
      <c r="C3766" s="32"/>
      <c r="D3766" s="36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V3766" s="24">
        <f t="shared" si="1120"/>
        <v>0</v>
      </c>
      <c r="X3766" s="5">
        <f t="shared" si="1124"/>
        <v>77.899999999999991</v>
      </c>
      <c r="Z3766" s="20">
        <f t="shared" si="1121"/>
        <v>77.899999999999991</v>
      </c>
      <c r="AA3766" s="59">
        <f t="shared" si="1117"/>
        <v>43777</v>
      </c>
      <c r="AB3766" s="36">
        <f t="shared" si="1128"/>
        <v>134.59170364285706</v>
      </c>
      <c r="AC3766" s="28">
        <f t="shared" si="1128"/>
        <v>319.0726849285715</v>
      </c>
      <c r="AD3766" s="28">
        <f t="shared" si="1128"/>
        <v>433.96870060714309</v>
      </c>
      <c r="AE3766" s="28">
        <f t="shared" si="1128"/>
        <v>572.87413932142852</v>
      </c>
      <c r="AF3766" s="28">
        <f t="shared" si="1128"/>
        <v>213.72022203571419</v>
      </c>
      <c r="AG3766" s="28">
        <f t="shared" si="1128"/>
        <v>0</v>
      </c>
      <c r="AH3766" s="28">
        <f t="shared" si="1128"/>
        <v>141.33172853571432</v>
      </c>
      <c r="AI3766" s="28">
        <f t="shared" si="1128"/>
        <v>0</v>
      </c>
      <c r="AJ3766" s="28">
        <f t="shared" si="1128"/>
        <v>1.2235988250000001</v>
      </c>
      <c r="AK3766" s="28">
        <f t="shared" si="1128"/>
        <v>0</v>
      </c>
      <c r="AL3766" s="28">
        <f t="shared" si="1119"/>
        <v>52.630078499999975</v>
      </c>
      <c r="AM3766" s="28">
        <f t="shared" si="1119"/>
        <v>192.98530203571408</v>
      </c>
      <c r="AQ3766" s="24">
        <f t="shared" si="1123"/>
        <v>2062.3981584321427</v>
      </c>
      <c r="AS3766" s="47">
        <f t="shared" si="1127"/>
        <v>305.55</v>
      </c>
      <c r="AU3766" s="20">
        <f t="shared" si="1122"/>
        <v>2367.9481584321429</v>
      </c>
      <c r="AW3766" s="20"/>
    </row>
    <row r="3767" spans="1:49" x14ac:dyDescent="0.25">
      <c r="A3767" t="str">
        <f>VLOOKUP($B3767,'Cushing Balance'!$C$2:$E$500,3,TRUE)</f>
        <v>12019</v>
      </c>
      <c r="B3767" s="2">
        <v>43778</v>
      </c>
      <c r="C3767" s="32"/>
      <c r="D3767" s="36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V3767" s="24">
        <f t="shared" si="1120"/>
        <v>0</v>
      </c>
      <c r="X3767" s="5">
        <f t="shared" si="1124"/>
        <v>77.899999999999991</v>
      </c>
      <c r="Z3767" s="20">
        <f t="shared" si="1121"/>
        <v>77.899999999999991</v>
      </c>
      <c r="AA3767" s="59">
        <f t="shared" si="1117"/>
        <v>43778</v>
      </c>
      <c r="AB3767" s="36">
        <f t="shared" si="1128"/>
        <v>134.59170364285706</v>
      </c>
      <c r="AC3767" s="28">
        <f t="shared" si="1128"/>
        <v>319.0726849285715</v>
      </c>
      <c r="AD3767" s="28">
        <f t="shared" si="1128"/>
        <v>433.96870060714309</v>
      </c>
      <c r="AE3767" s="28">
        <f t="shared" si="1128"/>
        <v>572.87413932142852</v>
      </c>
      <c r="AF3767" s="28">
        <f t="shared" si="1128"/>
        <v>213.72022203571419</v>
      </c>
      <c r="AG3767" s="28">
        <f t="shared" si="1128"/>
        <v>0</v>
      </c>
      <c r="AH3767" s="28">
        <f t="shared" si="1128"/>
        <v>141.33172853571432</v>
      </c>
      <c r="AI3767" s="28">
        <f t="shared" si="1128"/>
        <v>0</v>
      </c>
      <c r="AJ3767" s="28">
        <f t="shared" si="1128"/>
        <v>1.2235988250000001</v>
      </c>
      <c r="AK3767" s="28">
        <f t="shared" si="1128"/>
        <v>0</v>
      </c>
      <c r="AL3767" s="28">
        <f t="shared" si="1119"/>
        <v>52.630078499999975</v>
      </c>
      <c r="AM3767" s="28">
        <f t="shared" si="1119"/>
        <v>192.98530203571408</v>
      </c>
      <c r="AQ3767" s="24">
        <f t="shared" si="1123"/>
        <v>2062.3981584321427</v>
      </c>
      <c r="AS3767" s="47">
        <f t="shared" si="1127"/>
        <v>305.55</v>
      </c>
      <c r="AU3767" s="20">
        <f t="shared" si="1122"/>
        <v>2367.9481584321429</v>
      </c>
      <c r="AW3767" s="20"/>
    </row>
    <row r="3768" spans="1:49" x14ac:dyDescent="0.25">
      <c r="A3768" t="str">
        <f>VLOOKUP($B3768,'Cushing Balance'!$C$2:$E$500,3,TRUE)</f>
        <v>12019</v>
      </c>
      <c r="B3768" s="2">
        <v>43779</v>
      </c>
      <c r="C3768" s="32"/>
      <c r="D3768" s="36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V3768" s="24">
        <f t="shared" si="1120"/>
        <v>0</v>
      </c>
      <c r="X3768" s="5">
        <f t="shared" si="1124"/>
        <v>77.899999999999991</v>
      </c>
      <c r="Z3768" s="20">
        <f t="shared" si="1121"/>
        <v>77.899999999999991</v>
      </c>
      <c r="AA3768" s="59">
        <f t="shared" si="1117"/>
        <v>43779</v>
      </c>
      <c r="AB3768" s="36">
        <f t="shared" si="1128"/>
        <v>134.59170364285706</v>
      </c>
      <c r="AC3768" s="28">
        <f t="shared" si="1128"/>
        <v>319.0726849285715</v>
      </c>
      <c r="AD3768" s="28">
        <f t="shared" si="1128"/>
        <v>433.96870060714309</v>
      </c>
      <c r="AE3768" s="28">
        <f t="shared" si="1128"/>
        <v>572.87413932142852</v>
      </c>
      <c r="AF3768" s="28">
        <f t="shared" si="1128"/>
        <v>213.72022203571419</v>
      </c>
      <c r="AG3768" s="28">
        <f t="shared" si="1128"/>
        <v>0</v>
      </c>
      <c r="AH3768" s="28">
        <f t="shared" si="1128"/>
        <v>141.33172853571432</v>
      </c>
      <c r="AI3768" s="28">
        <f t="shared" si="1128"/>
        <v>0</v>
      </c>
      <c r="AJ3768" s="28">
        <f t="shared" si="1128"/>
        <v>1.2235988250000001</v>
      </c>
      <c r="AK3768" s="28">
        <f t="shared" si="1128"/>
        <v>0</v>
      </c>
      <c r="AL3768" s="28">
        <f t="shared" si="1119"/>
        <v>52.630078499999975</v>
      </c>
      <c r="AM3768" s="28">
        <f t="shared" si="1119"/>
        <v>192.98530203571408</v>
      </c>
      <c r="AQ3768" s="24">
        <f t="shared" si="1123"/>
        <v>2062.3981584321427</v>
      </c>
      <c r="AS3768" s="47">
        <f t="shared" si="1127"/>
        <v>305.55</v>
      </c>
      <c r="AU3768" s="20">
        <f t="shared" si="1122"/>
        <v>2367.9481584321429</v>
      </c>
      <c r="AW3768" s="20"/>
    </row>
    <row r="3769" spans="1:49" x14ac:dyDescent="0.25">
      <c r="A3769" t="str">
        <f>VLOOKUP($B3769,'Cushing Balance'!$C$2:$E$500,3,TRUE)</f>
        <v>12019</v>
      </c>
      <c r="B3769" s="2">
        <v>43780</v>
      </c>
      <c r="C3769" s="32"/>
      <c r="D3769" s="36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V3769" s="24">
        <f t="shared" si="1120"/>
        <v>0</v>
      </c>
      <c r="X3769" s="5">
        <f t="shared" si="1124"/>
        <v>77.899999999999991</v>
      </c>
      <c r="Z3769" s="20">
        <f t="shared" si="1121"/>
        <v>77.899999999999991</v>
      </c>
      <c r="AA3769" s="59">
        <f t="shared" si="1117"/>
        <v>43780</v>
      </c>
      <c r="AB3769" s="36">
        <f t="shared" si="1128"/>
        <v>134.59170364285706</v>
      </c>
      <c r="AC3769" s="28">
        <f t="shared" si="1128"/>
        <v>319.0726849285715</v>
      </c>
      <c r="AD3769" s="28">
        <f t="shared" si="1128"/>
        <v>433.96870060714309</v>
      </c>
      <c r="AE3769" s="28">
        <f t="shared" si="1128"/>
        <v>572.87413932142852</v>
      </c>
      <c r="AF3769" s="28">
        <f t="shared" si="1128"/>
        <v>213.72022203571419</v>
      </c>
      <c r="AG3769" s="28">
        <f t="shared" si="1128"/>
        <v>0</v>
      </c>
      <c r="AH3769" s="28">
        <f t="shared" si="1128"/>
        <v>141.33172853571432</v>
      </c>
      <c r="AI3769" s="28">
        <f t="shared" si="1128"/>
        <v>0</v>
      </c>
      <c r="AJ3769" s="28">
        <f t="shared" si="1128"/>
        <v>1.2235988250000001</v>
      </c>
      <c r="AK3769" s="28">
        <f t="shared" si="1128"/>
        <v>0</v>
      </c>
      <c r="AL3769" s="28">
        <f t="shared" si="1119"/>
        <v>52.630078499999975</v>
      </c>
      <c r="AM3769" s="28">
        <f t="shared" si="1119"/>
        <v>192.98530203571408</v>
      </c>
      <c r="AQ3769" s="24">
        <f t="shared" si="1123"/>
        <v>2062.3981584321427</v>
      </c>
      <c r="AS3769" s="47">
        <f t="shared" si="1127"/>
        <v>305.55</v>
      </c>
      <c r="AU3769" s="20">
        <f t="shared" si="1122"/>
        <v>2367.9481584321429</v>
      </c>
      <c r="AW3769" s="20"/>
    </row>
    <row r="3770" spans="1:49" x14ac:dyDescent="0.25">
      <c r="A3770" t="str">
        <f>VLOOKUP($B3770,'Cushing Balance'!$C$2:$E$500,3,TRUE)</f>
        <v>12019</v>
      </c>
      <c r="B3770" s="2">
        <v>43781</v>
      </c>
      <c r="C3770" s="32"/>
      <c r="D3770" s="36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V3770" s="24">
        <f t="shared" si="1120"/>
        <v>0</v>
      </c>
      <c r="X3770" s="5">
        <f t="shared" si="1124"/>
        <v>77.899999999999991</v>
      </c>
      <c r="Z3770" s="20">
        <f t="shared" si="1121"/>
        <v>77.899999999999991</v>
      </c>
      <c r="AA3770" s="59">
        <f t="shared" si="1117"/>
        <v>43781</v>
      </c>
      <c r="AB3770" s="36">
        <f t="shared" si="1128"/>
        <v>134.59170364285706</v>
      </c>
      <c r="AC3770" s="28">
        <f t="shared" si="1128"/>
        <v>319.0726849285715</v>
      </c>
      <c r="AD3770" s="28">
        <f t="shared" si="1128"/>
        <v>433.96870060714309</v>
      </c>
      <c r="AE3770" s="28">
        <f t="shared" si="1128"/>
        <v>572.87413932142852</v>
      </c>
      <c r="AF3770" s="28">
        <f t="shared" si="1128"/>
        <v>213.72022203571419</v>
      </c>
      <c r="AG3770" s="28">
        <f t="shared" si="1128"/>
        <v>0</v>
      </c>
      <c r="AH3770" s="28">
        <f t="shared" si="1128"/>
        <v>141.33172853571432</v>
      </c>
      <c r="AI3770" s="28">
        <f t="shared" si="1128"/>
        <v>0</v>
      </c>
      <c r="AJ3770" s="28">
        <f t="shared" si="1128"/>
        <v>1.2235988250000001</v>
      </c>
      <c r="AK3770" s="28">
        <f t="shared" si="1128"/>
        <v>0</v>
      </c>
      <c r="AL3770" s="28">
        <f t="shared" si="1119"/>
        <v>52.630078499999975</v>
      </c>
      <c r="AM3770" s="28">
        <f t="shared" si="1119"/>
        <v>192.98530203571408</v>
      </c>
      <c r="AQ3770" s="24">
        <f t="shared" si="1123"/>
        <v>2062.3981584321427</v>
      </c>
      <c r="AS3770" s="47">
        <f t="shared" si="1127"/>
        <v>305.55</v>
      </c>
      <c r="AU3770" s="20">
        <f t="shared" si="1122"/>
        <v>2367.9481584321429</v>
      </c>
      <c r="AW3770" s="20"/>
    </row>
    <row r="3771" spans="1:49" x14ac:dyDescent="0.25">
      <c r="A3771" t="str">
        <f>VLOOKUP($B3771,'Cushing Balance'!$C$2:$E$500,3,TRUE)</f>
        <v>12019</v>
      </c>
      <c r="B3771" s="2">
        <v>43782</v>
      </c>
      <c r="C3771" s="32"/>
      <c r="D3771" s="36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V3771" s="24">
        <f t="shared" si="1120"/>
        <v>0</v>
      </c>
      <c r="X3771" s="5">
        <f t="shared" si="1124"/>
        <v>77.899999999999991</v>
      </c>
      <c r="Z3771" s="20">
        <f t="shared" si="1121"/>
        <v>77.899999999999991</v>
      </c>
      <c r="AA3771" s="59">
        <f t="shared" si="1117"/>
        <v>43782</v>
      </c>
      <c r="AB3771" s="36">
        <f t="shared" si="1128"/>
        <v>134.59170364285706</v>
      </c>
      <c r="AC3771" s="28">
        <f t="shared" si="1128"/>
        <v>319.0726849285715</v>
      </c>
      <c r="AD3771" s="28">
        <f t="shared" si="1128"/>
        <v>433.96870060714309</v>
      </c>
      <c r="AE3771" s="28">
        <f t="shared" si="1128"/>
        <v>572.87413932142852</v>
      </c>
      <c r="AF3771" s="28">
        <f t="shared" si="1128"/>
        <v>213.72022203571419</v>
      </c>
      <c r="AG3771" s="28">
        <f t="shared" si="1128"/>
        <v>0</v>
      </c>
      <c r="AH3771" s="28">
        <f t="shared" si="1128"/>
        <v>141.33172853571432</v>
      </c>
      <c r="AI3771" s="28">
        <f t="shared" si="1128"/>
        <v>0</v>
      </c>
      <c r="AJ3771" s="28">
        <f t="shared" si="1128"/>
        <v>1.2235988250000001</v>
      </c>
      <c r="AK3771" s="28">
        <f t="shared" si="1128"/>
        <v>0</v>
      </c>
      <c r="AL3771" s="28">
        <f t="shared" si="1119"/>
        <v>52.630078499999975</v>
      </c>
      <c r="AM3771" s="28">
        <f t="shared" si="1119"/>
        <v>192.98530203571408</v>
      </c>
      <c r="AQ3771" s="24">
        <f t="shared" si="1123"/>
        <v>2062.3981584321427</v>
      </c>
      <c r="AS3771" s="47">
        <f t="shared" si="1127"/>
        <v>305.55</v>
      </c>
      <c r="AU3771" s="20">
        <f t="shared" si="1122"/>
        <v>2367.9481584321429</v>
      </c>
      <c r="AW3771" s="20"/>
    </row>
    <row r="3772" spans="1:49" x14ac:dyDescent="0.25">
      <c r="A3772" t="str">
        <f>VLOOKUP($B3772,'Cushing Balance'!$C$2:$E$500,3,TRUE)</f>
        <v>12019</v>
      </c>
      <c r="B3772" s="2">
        <v>43783</v>
      </c>
      <c r="C3772" s="32"/>
      <c r="D3772" s="36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V3772" s="24">
        <f t="shared" si="1120"/>
        <v>0</v>
      </c>
      <c r="X3772" s="5">
        <f t="shared" si="1124"/>
        <v>77.899999999999991</v>
      </c>
      <c r="Z3772" s="20">
        <f t="shared" si="1121"/>
        <v>77.899999999999991</v>
      </c>
      <c r="AA3772" s="59">
        <f t="shared" si="1117"/>
        <v>43783</v>
      </c>
      <c r="AB3772" s="36">
        <f t="shared" si="1128"/>
        <v>134.59170364285706</v>
      </c>
      <c r="AC3772" s="28">
        <f t="shared" si="1128"/>
        <v>319.0726849285715</v>
      </c>
      <c r="AD3772" s="28">
        <f t="shared" si="1128"/>
        <v>433.96870060714309</v>
      </c>
      <c r="AE3772" s="28">
        <f t="shared" si="1128"/>
        <v>572.87413932142852</v>
      </c>
      <c r="AF3772" s="28">
        <f t="shared" si="1128"/>
        <v>213.72022203571419</v>
      </c>
      <c r="AG3772" s="28">
        <f t="shared" si="1128"/>
        <v>0</v>
      </c>
      <c r="AH3772" s="28">
        <f t="shared" si="1128"/>
        <v>141.33172853571432</v>
      </c>
      <c r="AI3772" s="28">
        <f t="shared" si="1128"/>
        <v>0</v>
      </c>
      <c r="AJ3772" s="28">
        <f t="shared" si="1128"/>
        <v>1.2235988250000001</v>
      </c>
      <c r="AK3772" s="28">
        <f t="shared" si="1128"/>
        <v>0</v>
      </c>
      <c r="AL3772" s="28">
        <f t="shared" si="1119"/>
        <v>52.630078499999975</v>
      </c>
      <c r="AM3772" s="28">
        <f t="shared" si="1119"/>
        <v>192.98530203571408</v>
      </c>
      <c r="AQ3772" s="24">
        <f t="shared" si="1123"/>
        <v>2062.3981584321427</v>
      </c>
      <c r="AS3772" s="47">
        <f t="shared" si="1127"/>
        <v>305.55</v>
      </c>
      <c r="AU3772" s="20">
        <f t="shared" si="1122"/>
        <v>2367.9481584321429</v>
      </c>
      <c r="AW3772" s="20"/>
    </row>
    <row r="3773" spans="1:49" x14ac:dyDescent="0.25">
      <c r="A3773" t="str">
        <f>VLOOKUP($B3773,'Cushing Balance'!$C$2:$E$500,3,TRUE)</f>
        <v>12019</v>
      </c>
      <c r="B3773" s="2">
        <v>43784</v>
      </c>
      <c r="C3773" s="32"/>
      <c r="D3773" s="36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V3773" s="24">
        <f t="shared" si="1120"/>
        <v>0</v>
      </c>
      <c r="X3773" s="5">
        <f t="shared" si="1124"/>
        <v>77.899999999999991</v>
      </c>
      <c r="Z3773" s="20">
        <f t="shared" si="1121"/>
        <v>77.899999999999991</v>
      </c>
      <c r="AA3773" s="59">
        <f t="shared" si="1117"/>
        <v>43784</v>
      </c>
      <c r="AB3773" s="36">
        <f t="shared" si="1128"/>
        <v>134.59170364285706</v>
      </c>
      <c r="AC3773" s="28">
        <f t="shared" si="1128"/>
        <v>319.0726849285715</v>
      </c>
      <c r="AD3773" s="28">
        <f t="shared" si="1128"/>
        <v>433.96870060714309</v>
      </c>
      <c r="AE3773" s="28">
        <f t="shared" si="1128"/>
        <v>572.87413932142852</v>
      </c>
      <c r="AF3773" s="28">
        <f t="shared" si="1128"/>
        <v>213.72022203571419</v>
      </c>
      <c r="AG3773" s="28">
        <f t="shared" si="1128"/>
        <v>0</v>
      </c>
      <c r="AH3773" s="28">
        <f t="shared" si="1128"/>
        <v>141.33172853571432</v>
      </c>
      <c r="AI3773" s="28">
        <f t="shared" si="1128"/>
        <v>0</v>
      </c>
      <c r="AJ3773" s="28">
        <f t="shared" si="1128"/>
        <v>1.2235988250000001</v>
      </c>
      <c r="AK3773" s="28">
        <f t="shared" si="1128"/>
        <v>0</v>
      </c>
      <c r="AL3773" s="28">
        <f t="shared" si="1119"/>
        <v>52.630078499999975</v>
      </c>
      <c r="AM3773" s="28">
        <f t="shared" si="1119"/>
        <v>192.98530203571408</v>
      </c>
      <c r="AQ3773" s="24">
        <f t="shared" si="1123"/>
        <v>2062.3981584321427</v>
      </c>
      <c r="AS3773" s="47">
        <f t="shared" si="1127"/>
        <v>305.55</v>
      </c>
      <c r="AU3773" s="20">
        <f t="shared" si="1122"/>
        <v>2367.9481584321429</v>
      </c>
      <c r="AW3773" s="20"/>
    </row>
    <row r="3774" spans="1:49" x14ac:dyDescent="0.25">
      <c r="A3774" t="str">
        <f>VLOOKUP($B3774,'Cushing Balance'!$C$2:$E$500,3,TRUE)</f>
        <v>12019</v>
      </c>
      <c r="B3774" s="2">
        <v>43785</v>
      </c>
      <c r="C3774" s="32"/>
      <c r="D3774" s="36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V3774" s="24">
        <f t="shared" si="1120"/>
        <v>0</v>
      </c>
      <c r="X3774" s="5">
        <f t="shared" si="1124"/>
        <v>77.899999999999991</v>
      </c>
      <c r="Z3774" s="20">
        <f t="shared" si="1121"/>
        <v>77.899999999999991</v>
      </c>
      <c r="AA3774" s="59">
        <f t="shared" si="1117"/>
        <v>43785</v>
      </c>
      <c r="AB3774" s="36">
        <f t="shared" si="1128"/>
        <v>134.59170364285706</v>
      </c>
      <c r="AC3774" s="28">
        <f t="shared" si="1128"/>
        <v>319.0726849285715</v>
      </c>
      <c r="AD3774" s="28">
        <f t="shared" si="1128"/>
        <v>433.96870060714309</v>
      </c>
      <c r="AE3774" s="28">
        <f t="shared" si="1128"/>
        <v>572.87413932142852</v>
      </c>
      <c r="AF3774" s="28">
        <f t="shared" si="1128"/>
        <v>213.72022203571419</v>
      </c>
      <c r="AG3774" s="28">
        <f t="shared" si="1128"/>
        <v>0</v>
      </c>
      <c r="AH3774" s="28">
        <f t="shared" si="1128"/>
        <v>141.33172853571432</v>
      </c>
      <c r="AI3774" s="28">
        <f t="shared" si="1128"/>
        <v>0</v>
      </c>
      <c r="AJ3774" s="28">
        <f t="shared" si="1128"/>
        <v>1.2235988250000001</v>
      </c>
      <c r="AK3774" s="28">
        <f t="shared" si="1128"/>
        <v>0</v>
      </c>
      <c r="AL3774" s="28">
        <f t="shared" si="1119"/>
        <v>52.630078499999975</v>
      </c>
      <c r="AM3774" s="28">
        <f t="shared" si="1119"/>
        <v>192.98530203571408</v>
      </c>
      <c r="AQ3774" s="24">
        <f t="shared" si="1123"/>
        <v>2062.3981584321427</v>
      </c>
      <c r="AS3774" s="47">
        <f t="shared" si="1127"/>
        <v>305.55</v>
      </c>
      <c r="AU3774" s="20">
        <f t="shared" si="1122"/>
        <v>2367.9481584321429</v>
      </c>
      <c r="AW3774" s="20"/>
    </row>
    <row r="3775" spans="1:49" x14ac:dyDescent="0.25">
      <c r="A3775" t="str">
        <f>VLOOKUP($B3775,'Cushing Balance'!$C$2:$E$500,3,TRUE)</f>
        <v>12019</v>
      </c>
      <c r="B3775" s="2">
        <v>43786</v>
      </c>
      <c r="C3775" s="32"/>
      <c r="D3775" s="36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V3775" s="24">
        <f t="shared" si="1120"/>
        <v>0</v>
      </c>
      <c r="X3775" s="5">
        <f t="shared" si="1124"/>
        <v>77.899999999999991</v>
      </c>
      <c r="Z3775" s="20">
        <f t="shared" si="1121"/>
        <v>77.899999999999991</v>
      </c>
      <c r="AA3775" s="59">
        <f t="shared" si="1117"/>
        <v>43786</v>
      </c>
      <c r="AB3775" s="36">
        <f t="shared" si="1128"/>
        <v>134.59170364285706</v>
      </c>
      <c r="AC3775" s="28">
        <f t="shared" si="1128"/>
        <v>319.0726849285715</v>
      </c>
      <c r="AD3775" s="28">
        <f t="shared" si="1128"/>
        <v>433.96870060714309</v>
      </c>
      <c r="AE3775" s="28">
        <f t="shared" si="1128"/>
        <v>572.87413932142852</v>
      </c>
      <c r="AF3775" s="28">
        <f t="shared" si="1128"/>
        <v>213.72022203571419</v>
      </c>
      <c r="AG3775" s="28">
        <f t="shared" si="1128"/>
        <v>0</v>
      </c>
      <c r="AH3775" s="28">
        <f t="shared" si="1128"/>
        <v>141.33172853571432</v>
      </c>
      <c r="AI3775" s="28">
        <f t="shared" si="1128"/>
        <v>0</v>
      </c>
      <c r="AJ3775" s="28">
        <f t="shared" si="1128"/>
        <v>1.2235988250000001</v>
      </c>
      <c r="AK3775" s="28">
        <f t="shared" si="1128"/>
        <v>0</v>
      </c>
      <c r="AL3775" s="28">
        <f t="shared" si="1119"/>
        <v>52.630078499999975</v>
      </c>
      <c r="AM3775" s="28">
        <f t="shared" si="1119"/>
        <v>192.98530203571408</v>
      </c>
      <c r="AQ3775" s="24">
        <f t="shared" si="1123"/>
        <v>2062.3981584321427</v>
      </c>
      <c r="AS3775" s="47">
        <f t="shared" si="1127"/>
        <v>305.55</v>
      </c>
      <c r="AU3775" s="20">
        <f t="shared" si="1122"/>
        <v>2367.9481584321429</v>
      </c>
      <c r="AW3775" s="20"/>
    </row>
    <row r="3776" spans="1:49" x14ac:dyDescent="0.25">
      <c r="A3776" t="str">
        <f>VLOOKUP($B3776,'Cushing Balance'!$C$2:$E$500,3,TRUE)</f>
        <v>12019</v>
      </c>
      <c r="B3776" s="2">
        <v>43787</v>
      </c>
      <c r="C3776" s="32"/>
      <c r="D3776" s="36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V3776" s="24">
        <f t="shared" si="1120"/>
        <v>0</v>
      </c>
      <c r="X3776" s="5">
        <f t="shared" si="1124"/>
        <v>77.899999999999991</v>
      </c>
      <c r="Z3776" s="20">
        <f t="shared" si="1121"/>
        <v>77.899999999999991</v>
      </c>
      <c r="AA3776" s="59">
        <f t="shared" si="1117"/>
        <v>43787</v>
      </c>
      <c r="AB3776" s="36">
        <f t="shared" si="1128"/>
        <v>134.59170364285706</v>
      </c>
      <c r="AC3776" s="28">
        <f t="shared" si="1128"/>
        <v>319.0726849285715</v>
      </c>
      <c r="AD3776" s="28">
        <f t="shared" si="1128"/>
        <v>433.96870060714309</v>
      </c>
      <c r="AE3776" s="28">
        <f t="shared" si="1128"/>
        <v>572.87413932142852</v>
      </c>
      <c r="AF3776" s="28">
        <f t="shared" si="1128"/>
        <v>213.72022203571419</v>
      </c>
      <c r="AG3776" s="28">
        <f t="shared" si="1128"/>
        <v>0</v>
      </c>
      <c r="AH3776" s="28">
        <f t="shared" si="1128"/>
        <v>141.33172853571432</v>
      </c>
      <c r="AI3776" s="28">
        <f t="shared" si="1128"/>
        <v>0</v>
      </c>
      <c r="AJ3776" s="28">
        <f t="shared" si="1128"/>
        <v>1.2235988250000001</v>
      </c>
      <c r="AK3776" s="28">
        <f t="shared" si="1128"/>
        <v>0</v>
      </c>
      <c r="AL3776" s="28">
        <f t="shared" si="1119"/>
        <v>52.630078499999975</v>
      </c>
      <c r="AM3776" s="28">
        <f t="shared" si="1119"/>
        <v>192.98530203571408</v>
      </c>
      <c r="AQ3776" s="24">
        <f t="shared" si="1123"/>
        <v>2062.3981584321427</v>
      </c>
      <c r="AS3776" s="47">
        <f t="shared" si="1127"/>
        <v>305.55</v>
      </c>
      <c r="AU3776" s="20">
        <f t="shared" si="1122"/>
        <v>2367.9481584321429</v>
      </c>
      <c r="AW3776" s="20"/>
    </row>
    <row r="3777" spans="1:49" x14ac:dyDescent="0.25">
      <c r="A3777" t="str">
        <f>VLOOKUP($B3777,'Cushing Balance'!$C$2:$E$500,3,TRUE)</f>
        <v>12019</v>
      </c>
      <c r="B3777" s="2">
        <v>43788</v>
      </c>
      <c r="C3777" s="32"/>
      <c r="D3777" s="36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V3777" s="24">
        <f t="shared" si="1120"/>
        <v>0</v>
      </c>
      <c r="X3777" s="5">
        <f t="shared" si="1124"/>
        <v>77.899999999999991</v>
      </c>
      <c r="Z3777" s="20">
        <f t="shared" si="1121"/>
        <v>77.899999999999991</v>
      </c>
      <c r="AA3777" s="59">
        <f t="shared" si="1117"/>
        <v>43788</v>
      </c>
      <c r="AB3777" s="36">
        <f t="shared" si="1128"/>
        <v>134.59170364285706</v>
      </c>
      <c r="AC3777" s="28">
        <f t="shared" si="1128"/>
        <v>319.0726849285715</v>
      </c>
      <c r="AD3777" s="28">
        <f t="shared" si="1128"/>
        <v>433.96870060714309</v>
      </c>
      <c r="AE3777" s="28">
        <f t="shared" si="1128"/>
        <v>572.87413932142852</v>
      </c>
      <c r="AF3777" s="28">
        <f t="shared" si="1128"/>
        <v>213.72022203571419</v>
      </c>
      <c r="AG3777" s="28">
        <f t="shared" si="1128"/>
        <v>0</v>
      </c>
      <c r="AH3777" s="28">
        <f t="shared" si="1128"/>
        <v>141.33172853571432</v>
      </c>
      <c r="AI3777" s="28">
        <f t="shared" si="1128"/>
        <v>0</v>
      </c>
      <c r="AJ3777" s="28">
        <f t="shared" si="1128"/>
        <v>1.2235988250000001</v>
      </c>
      <c r="AK3777" s="28">
        <f t="shared" si="1128"/>
        <v>0</v>
      </c>
      <c r="AL3777" s="28">
        <f t="shared" si="1119"/>
        <v>52.630078499999975</v>
      </c>
      <c r="AM3777" s="28">
        <f t="shared" si="1119"/>
        <v>192.98530203571408</v>
      </c>
      <c r="AQ3777" s="24">
        <f t="shared" si="1123"/>
        <v>2062.3981584321427</v>
      </c>
      <c r="AS3777" s="47">
        <f t="shared" si="1127"/>
        <v>305.55</v>
      </c>
      <c r="AU3777" s="20">
        <f t="shared" si="1122"/>
        <v>2367.9481584321429</v>
      </c>
      <c r="AW3777" s="20"/>
    </row>
    <row r="3778" spans="1:49" x14ac:dyDescent="0.25">
      <c r="A3778" t="str">
        <f>VLOOKUP($B3778,'Cushing Balance'!$C$2:$E$500,3,TRUE)</f>
        <v>12019</v>
      </c>
      <c r="B3778" s="2">
        <v>43789</v>
      </c>
      <c r="C3778" s="32"/>
      <c r="D3778" s="36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V3778" s="24">
        <f t="shared" si="1120"/>
        <v>0</v>
      </c>
      <c r="X3778" s="5">
        <f t="shared" si="1124"/>
        <v>77.899999999999991</v>
      </c>
      <c r="Z3778" s="20">
        <f t="shared" si="1121"/>
        <v>77.899999999999991</v>
      </c>
      <c r="AA3778" s="59">
        <f t="shared" ref="AA3778:AA3818" si="1129">B3778</f>
        <v>43789</v>
      </c>
      <c r="AB3778" s="36">
        <f t="shared" si="1128"/>
        <v>134.59170364285706</v>
      </c>
      <c r="AC3778" s="28">
        <f t="shared" si="1128"/>
        <v>319.0726849285715</v>
      </c>
      <c r="AD3778" s="28">
        <f t="shared" si="1128"/>
        <v>433.96870060714309</v>
      </c>
      <c r="AE3778" s="28">
        <f t="shared" si="1128"/>
        <v>572.87413932142852</v>
      </c>
      <c r="AF3778" s="28">
        <f t="shared" si="1128"/>
        <v>213.72022203571419</v>
      </c>
      <c r="AG3778" s="28">
        <f t="shared" si="1128"/>
        <v>0</v>
      </c>
      <c r="AH3778" s="28">
        <f t="shared" si="1128"/>
        <v>141.33172853571432</v>
      </c>
      <c r="AI3778" s="28">
        <f t="shared" si="1128"/>
        <v>0</v>
      </c>
      <c r="AJ3778" s="28">
        <f t="shared" si="1128"/>
        <v>1.2235988250000001</v>
      </c>
      <c r="AK3778" s="28">
        <f t="shared" si="1128"/>
        <v>0</v>
      </c>
      <c r="AL3778" s="28">
        <f t="shared" si="1119"/>
        <v>52.630078499999975</v>
      </c>
      <c r="AM3778" s="28">
        <f t="shared" si="1119"/>
        <v>192.98530203571408</v>
      </c>
      <c r="AQ3778" s="24">
        <f t="shared" si="1123"/>
        <v>2062.3981584321427</v>
      </c>
      <c r="AS3778" s="47">
        <f t="shared" si="1127"/>
        <v>305.55</v>
      </c>
      <c r="AU3778" s="20">
        <f t="shared" si="1122"/>
        <v>2367.9481584321429</v>
      </c>
      <c r="AW3778" s="20"/>
    </row>
    <row r="3779" spans="1:49" x14ac:dyDescent="0.25">
      <c r="A3779" t="str">
        <f>VLOOKUP($B3779,'Cushing Balance'!$C$2:$E$500,3,TRUE)</f>
        <v>12019</v>
      </c>
      <c r="B3779" s="2">
        <v>43790</v>
      </c>
      <c r="C3779" s="32"/>
      <c r="D3779" s="36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V3779" s="24">
        <f t="shared" si="1120"/>
        <v>0</v>
      </c>
      <c r="X3779" s="5">
        <f t="shared" si="1124"/>
        <v>77.899999999999991</v>
      </c>
      <c r="Z3779" s="20">
        <f t="shared" si="1121"/>
        <v>77.899999999999991</v>
      </c>
      <c r="AA3779" s="59">
        <f t="shared" si="1129"/>
        <v>43790</v>
      </c>
      <c r="AB3779" s="36">
        <f t="shared" si="1128"/>
        <v>134.59170364285706</v>
      </c>
      <c r="AC3779" s="28">
        <f t="shared" si="1128"/>
        <v>319.0726849285715</v>
      </c>
      <c r="AD3779" s="28">
        <f t="shared" si="1128"/>
        <v>433.96870060714309</v>
      </c>
      <c r="AE3779" s="28">
        <f t="shared" si="1128"/>
        <v>572.87413932142852</v>
      </c>
      <c r="AF3779" s="28">
        <f t="shared" si="1128"/>
        <v>213.72022203571419</v>
      </c>
      <c r="AG3779" s="28">
        <f t="shared" si="1128"/>
        <v>0</v>
      </c>
      <c r="AH3779" s="28">
        <f t="shared" si="1128"/>
        <v>141.33172853571432</v>
      </c>
      <c r="AI3779" s="28">
        <f t="shared" si="1128"/>
        <v>0</v>
      </c>
      <c r="AJ3779" s="28">
        <f t="shared" si="1128"/>
        <v>1.2235988250000001</v>
      </c>
      <c r="AK3779" s="28">
        <f t="shared" si="1128"/>
        <v>0</v>
      </c>
      <c r="AL3779" s="28">
        <f t="shared" si="1119"/>
        <v>52.630078499999975</v>
      </c>
      <c r="AM3779" s="28">
        <f t="shared" si="1119"/>
        <v>192.98530203571408</v>
      </c>
      <c r="AQ3779" s="24">
        <f t="shared" si="1123"/>
        <v>2062.3981584321427</v>
      </c>
      <c r="AS3779" s="47">
        <f t="shared" si="1127"/>
        <v>305.55</v>
      </c>
      <c r="AU3779" s="20">
        <f t="shared" si="1122"/>
        <v>2367.9481584321429</v>
      </c>
      <c r="AW3779" s="20"/>
    </row>
    <row r="3780" spans="1:49" x14ac:dyDescent="0.25">
      <c r="A3780" t="str">
        <f>VLOOKUP($B3780,'Cushing Balance'!$C$2:$E$500,3,TRUE)</f>
        <v>12019</v>
      </c>
      <c r="B3780" s="2">
        <v>43791</v>
      </c>
      <c r="C3780" s="32"/>
      <c r="D3780" s="36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V3780" s="24">
        <f t="shared" si="1120"/>
        <v>0</v>
      </c>
      <c r="X3780" s="5">
        <f t="shared" si="1124"/>
        <v>77.899999999999991</v>
      </c>
      <c r="Z3780" s="20">
        <f t="shared" si="1121"/>
        <v>77.899999999999991</v>
      </c>
      <c r="AA3780" s="59">
        <f t="shared" si="1129"/>
        <v>43791</v>
      </c>
      <c r="AB3780" s="36">
        <f t="shared" si="1128"/>
        <v>134.59170364285706</v>
      </c>
      <c r="AC3780" s="28">
        <f t="shared" si="1128"/>
        <v>319.0726849285715</v>
      </c>
      <c r="AD3780" s="28">
        <f t="shared" si="1128"/>
        <v>433.96870060714309</v>
      </c>
      <c r="AE3780" s="28">
        <f t="shared" si="1128"/>
        <v>572.87413932142852</v>
      </c>
      <c r="AF3780" s="28">
        <f t="shared" si="1128"/>
        <v>213.72022203571419</v>
      </c>
      <c r="AG3780" s="28">
        <f t="shared" si="1128"/>
        <v>0</v>
      </c>
      <c r="AH3780" s="28">
        <f t="shared" si="1128"/>
        <v>141.33172853571432</v>
      </c>
      <c r="AI3780" s="28">
        <f t="shared" si="1128"/>
        <v>0</v>
      </c>
      <c r="AJ3780" s="28">
        <f t="shared" si="1128"/>
        <v>1.2235988250000001</v>
      </c>
      <c r="AK3780" s="28">
        <f t="shared" si="1128"/>
        <v>0</v>
      </c>
      <c r="AL3780" s="28">
        <f t="shared" si="1119"/>
        <v>52.630078499999975</v>
      </c>
      <c r="AM3780" s="28">
        <f t="shared" si="1119"/>
        <v>192.98530203571408</v>
      </c>
      <c r="AQ3780" s="24">
        <f t="shared" si="1123"/>
        <v>2062.3981584321427</v>
      </c>
      <c r="AS3780" s="47">
        <f t="shared" si="1127"/>
        <v>305.55</v>
      </c>
      <c r="AU3780" s="20">
        <f t="shared" si="1122"/>
        <v>2367.9481584321429</v>
      </c>
      <c r="AW3780" s="20"/>
    </row>
    <row r="3781" spans="1:49" x14ac:dyDescent="0.25">
      <c r="A3781" t="str">
        <f>VLOOKUP($B3781,'Cushing Balance'!$C$2:$E$500,3,TRUE)</f>
        <v>12019</v>
      </c>
      <c r="B3781" s="2">
        <v>43792</v>
      </c>
      <c r="C3781" s="32"/>
      <c r="D3781" s="36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V3781" s="24">
        <f t="shared" si="1120"/>
        <v>0</v>
      </c>
      <c r="X3781" s="5">
        <f t="shared" si="1124"/>
        <v>77.899999999999991</v>
      </c>
      <c r="Z3781" s="20">
        <f t="shared" si="1121"/>
        <v>77.899999999999991</v>
      </c>
      <c r="AA3781" s="59">
        <f t="shared" si="1129"/>
        <v>43792</v>
      </c>
      <c r="AB3781" s="36">
        <f t="shared" ref="AB3781:AK3796" si="1130">AVERAGE(AB3774:AB3780)</f>
        <v>134.59170364285706</v>
      </c>
      <c r="AC3781" s="28">
        <f t="shared" si="1130"/>
        <v>319.0726849285715</v>
      </c>
      <c r="AD3781" s="28">
        <f t="shared" si="1130"/>
        <v>433.96870060714309</v>
      </c>
      <c r="AE3781" s="28">
        <f t="shared" si="1130"/>
        <v>572.87413932142852</v>
      </c>
      <c r="AF3781" s="28">
        <f t="shared" si="1130"/>
        <v>213.72022203571419</v>
      </c>
      <c r="AG3781" s="28">
        <f t="shared" si="1130"/>
        <v>0</v>
      </c>
      <c r="AH3781" s="28">
        <f t="shared" si="1130"/>
        <v>141.33172853571432</v>
      </c>
      <c r="AI3781" s="28">
        <f t="shared" si="1130"/>
        <v>0</v>
      </c>
      <c r="AJ3781" s="28">
        <f t="shared" si="1130"/>
        <v>1.2235988250000001</v>
      </c>
      <c r="AK3781" s="28">
        <f t="shared" si="1130"/>
        <v>0</v>
      </c>
      <c r="AL3781" s="28">
        <f t="shared" ref="AL3781:AM3818" si="1131">AVERAGE(AL3774:AL3780)</f>
        <v>52.630078499999975</v>
      </c>
      <c r="AM3781" s="28">
        <f t="shared" si="1131"/>
        <v>192.98530203571408</v>
      </c>
      <c r="AQ3781" s="24">
        <f t="shared" si="1123"/>
        <v>2062.3981584321427</v>
      </c>
      <c r="AS3781" s="47">
        <f t="shared" si="1127"/>
        <v>305.55</v>
      </c>
      <c r="AU3781" s="20">
        <f t="shared" si="1122"/>
        <v>2367.9481584321429</v>
      </c>
      <c r="AW3781" s="20"/>
    </row>
    <row r="3782" spans="1:49" x14ac:dyDescent="0.25">
      <c r="A3782" t="str">
        <f>VLOOKUP($B3782,'Cushing Balance'!$C$2:$E$500,3,TRUE)</f>
        <v>12019</v>
      </c>
      <c r="B3782" s="2">
        <v>43793</v>
      </c>
      <c r="C3782" s="32"/>
      <c r="D3782" s="36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V3782" s="24">
        <f t="shared" si="1120"/>
        <v>0</v>
      </c>
      <c r="X3782" s="5">
        <f t="shared" si="1124"/>
        <v>77.899999999999991</v>
      </c>
      <c r="Z3782" s="20">
        <f t="shared" si="1121"/>
        <v>77.899999999999991</v>
      </c>
      <c r="AA3782" s="59">
        <f t="shared" si="1129"/>
        <v>43793</v>
      </c>
      <c r="AB3782" s="36">
        <f t="shared" si="1130"/>
        <v>134.59170364285706</v>
      </c>
      <c r="AC3782" s="28">
        <f t="shared" si="1130"/>
        <v>319.0726849285715</v>
      </c>
      <c r="AD3782" s="28">
        <f t="shared" si="1130"/>
        <v>433.96870060714309</v>
      </c>
      <c r="AE3782" s="28">
        <f t="shared" si="1130"/>
        <v>572.87413932142852</v>
      </c>
      <c r="AF3782" s="28">
        <f t="shared" si="1130"/>
        <v>213.72022203571419</v>
      </c>
      <c r="AG3782" s="28">
        <f t="shared" si="1130"/>
        <v>0</v>
      </c>
      <c r="AH3782" s="28">
        <f t="shared" si="1130"/>
        <v>141.33172853571432</v>
      </c>
      <c r="AI3782" s="28">
        <f t="shared" si="1130"/>
        <v>0</v>
      </c>
      <c r="AJ3782" s="28">
        <f t="shared" si="1130"/>
        <v>1.2235988250000001</v>
      </c>
      <c r="AK3782" s="28">
        <f t="shared" si="1130"/>
        <v>0</v>
      </c>
      <c r="AL3782" s="28">
        <f t="shared" si="1131"/>
        <v>52.630078499999975</v>
      </c>
      <c r="AM3782" s="28">
        <f t="shared" si="1131"/>
        <v>192.98530203571408</v>
      </c>
      <c r="AQ3782" s="24">
        <f t="shared" si="1123"/>
        <v>2062.3981584321427</v>
      </c>
      <c r="AS3782" s="47">
        <f t="shared" si="1127"/>
        <v>305.55</v>
      </c>
      <c r="AU3782" s="20">
        <f t="shared" si="1122"/>
        <v>2367.9481584321429</v>
      </c>
      <c r="AW3782" s="20"/>
    </row>
    <row r="3783" spans="1:49" x14ac:dyDescent="0.25">
      <c r="A3783" t="str">
        <f>VLOOKUP($B3783,'Cushing Balance'!$C$2:$E$500,3,TRUE)</f>
        <v>12019</v>
      </c>
      <c r="B3783" s="2">
        <v>43794</v>
      </c>
      <c r="C3783" s="32"/>
      <c r="D3783" s="36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V3783" s="24">
        <f t="shared" si="1120"/>
        <v>0</v>
      </c>
      <c r="X3783" s="5">
        <f t="shared" si="1124"/>
        <v>77.899999999999991</v>
      </c>
      <c r="Z3783" s="20">
        <f t="shared" si="1121"/>
        <v>77.899999999999991</v>
      </c>
      <c r="AA3783" s="59">
        <f t="shared" si="1129"/>
        <v>43794</v>
      </c>
      <c r="AB3783" s="36">
        <f t="shared" si="1130"/>
        <v>134.59170364285706</v>
      </c>
      <c r="AC3783" s="28">
        <f t="shared" si="1130"/>
        <v>319.0726849285715</v>
      </c>
      <c r="AD3783" s="28">
        <f t="shared" si="1130"/>
        <v>433.96870060714309</v>
      </c>
      <c r="AE3783" s="28">
        <f t="shared" si="1130"/>
        <v>572.87413932142852</v>
      </c>
      <c r="AF3783" s="28">
        <f t="shared" si="1130"/>
        <v>213.72022203571419</v>
      </c>
      <c r="AG3783" s="28">
        <f t="shared" si="1130"/>
        <v>0</v>
      </c>
      <c r="AH3783" s="28">
        <f t="shared" si="1130"/>
        <v>141.33172853571432</v>
      </c>
      <c r="AI3783" s="28">
        <f t="shared" si="1130"/>
        <v>0</v>
      </c>
      <c r="AJ3783" s="28">
        <f t="shared" si="1130"/>
        <v>1.2235988250000001</v>
      </c>
      <c r="AK3783" s="28">
        <f t="shared" si="1130"/>
        <v>0</v>
      </c>
      <c r="AL3783" s="28">
        <f t="shared" si="1131"/>
        <v>52.630078499999975</v>
      </c>
      <c r="AM3783" s="28">
        <f t="shared" si="1131"/>
        <v>192.98530203571408</v>
      </c>
      <c r="AQ3783" s="24">
        <f t="shared" si="1123"/>
        <v>2062.3981584321427</v>
      </c>
      <c r="AS3783" s="47">
        <f t="shared" si="1127"/>
        <v>305.55</v>
      </c>
      <c r="AU3783" s="20">
        <f t="shared" si="1122"/>
        <v>2367.9481584321429</v>
      </c>
      <c r="AW3783" s="20"/>
    </row>
    <row r="3784" spans="1:49" x14ac:dyDescent="0.25">
      <c r="A3784" t="str">
        <f>VLOOKUP($B3784,'Cushing Balance'!$C$2:$E$500,3,TRUE)</f>
        <v>12019</v>
      </c>
      <c r="B3784" s="2">
        <v>43795</v>
      </c>
      <c r="C3784" s="32"/>
      <c r="D3784" s="36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V3784" s="24">
        <f t="shared" si="1120"/>
        <v>0</v>
      </c>
      <c r="X3784" s="5">
        <f t="shared" si="1124"/>
        <v>77.899999999999991</v>
      </c>
      <c r="Z3784" s="20">
        <f t="shared" si="1121"/>
        <v>77.899999999999991</v>
      </c>
      <c r="AA3784" s="59">
        <f t="shared" si="1129"/>
        <v>43795</v>
      </c>
      <c r="AB3784" s="36">
        <f t="shared" si="1130"/>
        <v>134.59170364285706</v>
      </c>
      <c r="AC3784" s="28">
        <f t="shared" si="1130"/>
        <v>319.0726849285715</v>
      </c>
      <c r="AD3784" s="28">
        <f t="shared" si="1130"/>
        <v>433.96870060714309</v>
      </c>
      <c r="AE3784" s="28">
        <f t="shared" si="1130"/>
        <v>572.87413932142852</v>
      </c>
      <c r="AF3784" s="28">
        <f t="shared" si="1130"/>
        <v>213.72022203571419</v>
      </c>
      <c r="AG3784" s="28">
        <f t="shared" si="1130"/>
        <v>0</v>
      </c>
      <c r="AH3784" s="28">
        <f t="shared" si="1130"/>
        <v>141.33172853571432</v>
      </c>
      <c r="AI3784" s="28">
        <f t="shared" si="1130"/>
        <v>0</v>
      </c>
      <c r="AJ3784" s="28">
        <f t="shared" si="1130"/>
        <v>1.2235988250000001</v>
      </c>
      <c r="AK3784" s="28">
        <f t="shared" si="1130"/>
        <v>0</v>
      </c>
      <c r="AL3784" s="28">
        <f t="shared" si="1131"/>
        <v>52.630078499999975</v>
      </c>
      <c r="AM3784" s="28">
        <f t="shared" si="1131"/>
        <v>192.98530203571408</v>
      </c>
      <c r="AQ3784" s="24">
        <f t="shared" si="1123"/>
        <v>2062.3981584321427</v>
      </c>
      <c r="AS3784" s="47">
        <f t="shared" si="1127"/>
        <v>305.55</v>
      </c>
      <c r="AU3784" s="20">
        <f t="shared" si="1122"/>
        <v>2367.9481584321429</v>
      </c>
      <c r="AW3784" s="20"/>
    </row>
    <row r="3785" spans="1:49" x14ac:dyDescent="0.25">
      <c r="A3785" t="str">
        <f>VLOOKUP($B3785,'Cushing Balance'!$C$2:$E$500,3,TRUE)</f>
        <v>12019</v>
      </c>
      <c r="B3785" s="2">
        <v>43796</v>
      </c>
      <c r="C3785" s="32"/>
      <c r="D3785" s="36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V3785" s="24">
        <f t="shared" si="1120"/>
        <v>0</v>
      </c>
      <c r="X3785" s="5">
        <f t="shared" si="1124"/>
        <v>77.899999999999991</v>
      </c>
      <c r="Z3785" s="20">
        <f t="shared" si="1121"/>
        <v>77.899999999999991</v>
      </c>
      <c r="AA3785" s="59">
        <f t="shared" si="1129"/>
        <v>43796</v>
      </c>
      <c r="AB3785" s="36">
        <f t="shared" si="1130"/>
        <v>134.59170364285706</v>
      </c>
      <c r="AC3785" s="28">
        <f t="shared" si="1130"/>
        <v>319.0726849285715</v>
      </c>
      <c r="AD3785" s="28">
        <f t="shared" si="1130"/>
        <v>433.96870060714309</v>
      </c>
      <c r="AE3785" s="28">
        <f t="shared" si="1130"/>
        <v>572.87413932142852</v>
      </c>
      <c r="AF3785" s="28">
        <f t="shared" si="1130"/>
        <v>213.72022203571419</v>
      </c>
      <c r="AG3785" s="28">
        <f t="shared" si="1130"/>
        <v>0</v>
      </c>
      <c r="AH3785" s="28">
        <f t="shared" si="1130"/>
        <v>141.33172853571432</v>
      </c>
      <c r="AI3785" s="28">
        <f t="shared" si="1130"/>
        <v>0</v>
      </c>
      <c r="AJ3785" s="28">
        <f t="shared" si="1130"/>
        <v>1.2235988250000001</v>
      </c>
      <c r="AK3785" s="28">
        <f t="shared" si="1130"/>
        <v>0</v>
      </c>
      <c r="AL3785" s="28">
        <f t="shared" si="1131"/>
        <v>52.630078499999975</v>
      </c>
      <c r="AM3785" s="28">
        <f t="shared" si="1131"/>
        <v>192.98530203571408</v>
      </c>
      <c r="AQ3785" s="24">
        <f t="shared" si="1123"/>
        <v>2062.3981584321427</v>
      </c>
      <c r="AS3785" s="47">
        <f t="shared" si="1127"/>
        <v>305.55</v>
      </c>
      <c r="AU3785" s="20">
        <f t="shared" si="1122"/>
        <v>2367.9481584321429</v>
      </c>
      <c r="AW3785" s="20"/>
    </row>
    <row r="3786" spans="1:49" x14ac:dyDescent="0.25">
      <c r="A3786" t="str">
        <f>VLOOKUP($B3786,'Cushing Balance'!$C$2:$E$500,3,TRUE)</f>
        <v>12019</v>
      </c>
      <c r="B3786" s="2">
        <v>43797</v>
      </c>
      <c r="C3786" s="32"/>
      <c r="D3786" s="36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V3786" s="24">
        <f t="shared" ref="V3786:V3818" si="1132">SUM(D3786:R3786)</f>
        <v>0</v>
      </c>
      <c r="X3786" s="5">
        <f t="shared" si="1124"/>
        <v>77.899999999999991</v>
      </c>
      <c r="Z3786" s="20">
        <f t="shared" ref="Z3786:Z3818" si="1133">X3786+V3786</f>
        <v>77.899999999999991</v>
      </c>
      <c r="AA3786" s="59">
        <f t="shared" si="1129"/>
        <v>43797</v>
      </c>
      <c r="AB3786" s="36">
        <f t="shared" si="1130"/>
        <v>134.59170364285706</v>
      </c>
      <c r="AC3786" s="28">
        <f t="shared" si="1130"/>
        <v>319.0726849285715</v>
      </c>
      <c r="AD3786" s="28">
        <f t="shared" si="1130"/>
        <v>433.96870060714309</v>
      </c>
      <c r="AE3786" s="28">
        <f t="shared" si="1130"/>
        <v>572.87413932142852</v>
      </c>
      <c r="AF3786" s="28">
        <f t="shared" si="1130"/>
        <v>213.72022203571419</v>
      </c>
      <c r="AG3786" s="28">
        <f t="shared" si="1130"/>
        <v>0</v>
      </c>
      <c r="AH3786" s="28">
        <f t="shared" si="1130"/>
        <v>141.33172853571432</v>
      </c>
      <c r="AI3786" s="28">
        <f t="shared" si="1130"/>
        <v>0</v>
      </c>
      <c r="AJ3786" s="28">
        <f t="shared" si="1130"/>
        <v>1.2235988250000001</v>
      </c>
      <c r="AK3786" s="28">
        <f t="shared" si="1130"/>
        <v>0</v>
      </c>
      <c r="AL3786" s="28">
        <f t="shared" si="1131"/>
        <v>52.630078499999975</v>
      </c>
      <c r="AM3786" s="28">
        <f t="shared" si="1131"/>
        <v>192.98530203571408</v>
      </c>
      <c r="AQ3786" s="24">
        <f t="shared" si="1123"/>
        <v>2062.3981584321427</v>
      </c>
      <c r="AS3786" s="47">
        <f t="shared" si="1127"/>
        <v>305.55</v>
      </c>
      <c r="AU3786" s="20">
        <f t="shared" ref="AU3786:AU3818" si="1134">AS3786+AQ3786</f>
        <v>2367.9481584321429</v>
      </c>
      <c r="AW3786" s="20"/>
    </row>
    <row r="3787" spans="1:49" x14ac:dyDescent="0.25">
      <c r="A3787" t="str">
        <f>VLOOKUP($B3787,'Cushing Balance'!$C$2:$E$500,3,TRUE)</f>
        <v>12019</v>
      </c>
      <c r="B3787" s="2">
        <v>43798</v>
      </c>
      <c r="C3787" s="32"/>
      <c r="D3787" s="36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V3787" s="24">
        <f t="shared" si="1132"/>
        <v>0</v>
      </c>
      <c r="X3787" s="5">
        <f t="shared" si="1124"/>
        <v>77.899999999999991</v>
      </c>
      <c r="Z3787" s="20">
        <f t="shared" si="1133"/>
        <v>77.899999999999991</v>
      </c>
      <c r="AA3787" s="59">
        <f t="shared" si="1129"/>
        <v>43798</v>
      </c>
      <c r="AB3787" s="36">
        <f t="shared" si="1130"/>
        <v>134.59170364285706</v>
      </c>
      <c r="AC3787" s="28">
        <f t="shared" si="1130"/>
        <v>319.0726849285715</v>
      </c>
      <c r="AD3787" s="28">
        <f t="shared" si="1130"/>
        <v>433.96870060714309</v>
      </c>
      <c r="AE3787" s="28">
        <f t="shared" si="1130"/>
        <v>572.87413932142852</v>
      </c>
      <c r="AF3787" s="28">
        <f t="shared" si="1130"/>
        <v>213.72022203571419</v>
      </c>
      <c r="AG3787" s="28">
        <f t="shared" si="1130"/>
        <v>0</v>
      </c>
      <c r="AH3787" s="28">
        <f t="shared" si="1130"/>
        <v>141.33172853571432</v>
      </c>
      <c r="AI3787" s="28">
        <f t="shared" si="1130"/>
        <v>0</v>
      </c>
      <c r="AJ3787" s="28">
        <f t="shared" si="1130"/>
        <v>1.2235988250000001</v>
      </c>
      <c r="AK3787" s="28">
        <f t="shared" si="1130"/>
        <v>0</v>
      </c>
      <c r="AL3787" s="28">
        <f t="shared" si="1131"/>
        <v>52.630078499999975</v>
      </c>
      <c r="AM3787" s="28">
        <f t="shared" si="1131"/>
        <v>192.98530203571408</v>
      </c>
      <c r="AQ3787" s="24">
        <f t="shared" ref="AQ3787:AQ3818" si="1135">SUM(AB3787:AO3787)</f>
        <v>2062.3981584321427</v>
      </c>
      <c r="AS3787" s="47">
        <f t="shared" si="1127"/>
        <v>305.55</v>
      </c>
      <c r="AU3787" s="20">
        <f t="shared" si="1134"/>
        <v>2367.9481584321429</v>
      </c>
      <c r="AW3787" s="20"/>
    </row>
    <row r="3788" spans="1:49" x14ac:dyDescent="0.25">
      <c r="A3788" t="str">
        <f>VLOOKUP($B3788,'Cushing Balance'!$C$2:$E$500,3,TRUE)</f>
        <v>12019</v>
      </c>
      <c r="B3788" s="2">
        <v>43799</v>
      </c>
      <c r="C3788" s="32"/>
      <c r="D3788" s="36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V3788" s="24">
        <f t="shared" si="1132"/>
        <v>0</v>
      </c>
      <c r="X3788" s="5">
        <f t="shared" si="1124"/>
        <v>77.899999999999991</v>
      </c>
      <c r="Z3788" s="20">
        <f t="shared" si="1133"/>
        <v>77.899999999999991</v>
      </c>
      <c r="AA3788" s="59">
        <f t="shared" si="1129"/>
        <v>43799</v>
      </c>
      <c r="AB3788" s="36">
        <f t="shared" si="1130"/>
        <v>134.59170364285706</v>
      </c>
      <c r="AC3788" s="28">
        <f t="shared" si="1130"/>
        <v>319.0726849285715</v>
      </c>
      <c r="AD3788" s="28">
        <f t="shared" si="1130"/>
        <v>433.96870060714309</v>
      </c>
      <c r="AE3788" s="28">
        <f t="shared" si="1130"/>
        <v>572.87413932142852</v>
      </c>
      <c r="AF3788" s="28">
        <f t="shared" si="1130"/>
        <v>213.72022203571419</v>
      </c>
      <c r="AG3788" s="28">
        <f t="shared" si="1130"/>
        <v>0</v>
      </c>
      <c r="AH3788" s="28">
        <f t="shared" si="1130"/>
        <v>141.33172853571432</v>
      </c>
      <c r="AI3788" s="28">
        <f t="shared" si="1130"/>
        <v>0</v>
      </c>
      <c r="AJ3788" s="28">
        <f t="shared" si="1130"/>
        <v>1.2235988250000001</v>
      </c>
      <c r="AK3788" s="28">
        <f t="shared" si="1130"/>
        <v>0</v>
      </c>
      <c r="AL3788" s="28">
        <f t="shared" si="1131"/>
        <v>52.630078499999975</v>
      </c>
      <c r="AM3788" s="28">
        <f t="shared" si="1131"/>
        <v>192.98530203571408</v>
      </c>
      <c r="AQ3788" s="24">
        <f t="shared" si="1135"/>
        <v>2062.3981584321427</v>
      </c>
      <c r="AS3788" s="47">
        <f t="shared" si="1127"/>
        <v>305.55</v>
      </c>
      <c r="AU3788" s="20">
        <f t="shared" si="1134"/>
        <v>2367.9481584321429</v>
      </c>
      <c r="AW3788" s="20"/>
    </row>
    <row r="3789" spans="1:49" x14ac:dyDescent="0.25">
      <c r="A3789" t="str">
        <f>VLOOKUP($B3789,'Cushing Balance'!$C$2:$E$500,3,TRUE)</f>
        <v>12019</v>
      </c>
      <c r="B3789" s="2">
        <v>43800</v>
      </c>
      <c r="C3789" s="32"/>
      <c r="D3789" s="36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V3789" s="24">
        <f t="shared" si="1132"/>
        <v>0</v>
      </c>
      <c r="X3789" s="5">
        <f t="shared" ref="X3789:X3818" si="1136">82*0.95</f>
        <v>77.899999999999991</v>
      </c>
      <c r="Z3789" s="20">
        <f t="shared" si="1133"/>
        <v>77.899999999999991</v>
      </c>
      <c r="AA3789" s="59">
        <f t="shared" si="1129"/>
        <v>43800</v>
      </c>
      <c r="AB3789" s="36">
        <f t="shared" si="1130"/>
        <v>134.59170364285706</v>
      </c>
      <c r="AC3789" s="28">
        <f t="shared" si="1130"/>
        <v>319.0726849285715</v>
      </c>
      <c r="AD3789" s="28">
        <f t="shared" si="1130"/>
        <v>433.96870060714309</v>
      </c>
      <c r="AE3789" s="28">
        <f t="shared" si="1130"/>
        <v>572.87413932142852</v>
      </c>
      <c r="AF3789" s="28">
        <f t="shared" si="1130"/>
        <v>213.72022203571419</v>
      </c>
      <c r="AG3789" s="28">
        <f t="shared" si="1130"/>
        <v>0</v>
      </c>
      <c r="AH3789" s="28">
        <f t="shared" si="1130"/>
        <v>141.33172853571432</v>
      </c>
      <c r="AI3789" s="28">
        <f t="shared" si="1130"/>
        <v>0</v>
      </c>
      <c r="AJ3789" s="28">
        <f t="shared" si="1130"/>
        <v>1.2235988250000001</v>
      </c>
      <c r="AK3789" s="28">
        <f t="shared" si="1130"/>
        <v>0</v>
      </c>
      <c r="AL3789" s="28">
        <f t="shared" si="1131"/>
        <v>52.630078499999975</v>
      </c>
      <c r="AM3789" s="28">
        <f t="shared" si="1131"/>
        <v>192.98530203571408</v>
      </c>
      <c r="AQ3789" s="24">
        <f t="shared" si="1135"/>
        <v>2062.3981584321427</v>
      </c>
      <c r="AS3789" s="47">
        <f t="shared" si="1127"/>
        <v>305.55</v>
      </c>
      <c r="AU3789" s="20">
        <f t="shared" si="1134"/>
        <v>2367.9481584321429</v>
      </c>
      <c r="AW3789" s="20"/>
    </row>
    <row r="3790" spans="1:49" x14ac:dyDescent="0.25">
      <c r="A3790" t="str">
        <f>VLOOKUP($B3790,'Cushing Balance'!$C$2:$E$500,3,TRUE)</f>
        <v>12019</v>
      </c>
      <c r="B3790" s="2">
        <v>43801</v>
      </c>
      <c r="C3790" s="32"/>
      <c r="D3790" s="36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V3790" s="24">
        <f t="shared" si="1132"/>
        <v>0</v>
      </c>
      <c r="X3790" s="5">
        <f t="shared" si="1136"/>
        <v>77.899999999999991</v>
      </c>
      <c r="Z3790" s="20">
        <f t="shared" si="1133"/>
        <v>77.899999999999991</v>
      </c>
      <c r="AA3790" s="59">
        <f t="shared" si="1129"/>
        <v>43801</v>
      </c>
      <c r="AB3790" s="36">
        <f t="shared" si="1130"/>
        <v>134.59170364285706</v>
      </c>
      <c r="AC3790" s="28">
        <f t="shared" si="1130"/>
        <v>319.0726849285715</v>
      </c>
      <c r="AD3790" s="28">
        <f t="shared" si="1130"/>
        <v>433.96870060714309</v>
      </c>
      <c r="AE3790" s="28">
        <f t="shared" si="1130"/>
        <v>572.87413932142852</v>
      </c>
      <c r="AF3790" s="28">
        <f t="shared" si="1130"/>
        <v>213.72022203571419</v>
      </c>
      <c r="AG3790" s="28">
        <f t="shared" si="1130"/>
        <v>0</v>
      </c>
      <c r="AH3790" s="28">
        <f t="shared" si="1130"/>
        <v>141.33172853571432</v>
      </c>
      <c r="AI3790" s="28">
        <f t="shared" si="1130"/>
        <v>0</v>
      </c>
      <c r="AJ3790" s="28">
        <f t="shared" si="1130"/>
        <v>1.2235988250000001</v>
      </c>
      <c r="AK3790" s="28">
        <f t="shared" si="1130"/>
        <v>0</v>
      </c>
      <c r="AL3790" s="28">
        <f t="shared" si="1131"/>
        <v>52.630078499999975</v>
      </c>
      <c r="AM3790" s="28">
        <f t="shared" si="1131"/>
        <v>192.98530203571408</v>
      </c>
      <c r="AQ3790" s="24">
        <f t="shared" si="1135"/>
        <v>2062.3981584321427</v>
      </c>
      <c r="AS3790" s="47">
        <f t="shared" si="1127"/>
        <v>305.55</v>
      </c>
      <c r="AU3790" s="20">
        <f t="shared" si="1134"/>
        <v>2367.9481584321429</v>
      </c>
      <c r="AW3790" s="20"/>
    </row>
    <row r="3791" spans="1:49" x14ac:dyDescent="0.25">
      <c r="A3791" t="str">
        <f>VLOOKUP($B3791,'Cushing Balance'!$C$2:$E$500,3,TRUE)</f>
        <v>12019</v>
      </c>
      <c r="B3791" s="2">
        <v>43802</v>
      </c>
      <c r="C3791" s="32"/>
      <c r="D3791" s="36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V3791" s="24">
        <f t="shared" si="1132"/>
        <v>0</v>
      </c>
      <c r="X3791" s="5">
        <f t="shared" si="1136"/>
        <v>77.899999999999991</v>
      </c>
      <c r="Z3791" s="20">
        <f t="shared" si="1133"/>
        <v>77.899999999999991</v>
      </c>
      <c r="AA3791" s="59">
        <f t="shared" si="1129"/>
        <v>43802</v>
      </c>
      <c r="AB3791" s="36">
        <f t="shared" si="1130"/>
        <v>134.59170364285706</v>
      </c>
      <c r="AC3791" s="28">
        <f t="shared" si="1130"/>
        <v>319.0726849285715</v>
      </c>
      <c r="AD3791" s="28">
        <f t="shared" si="1130"/>
        <v>433.96870060714309</v>
      </c>
      <c r="AE3791" s="28">
        <f t="shared" si="1130"/>
        <v>572.87413932142852</v>
      </c>
      <c r="AF3791" s="28">
        <f t="shared" si="1130"/>
        <v>213.72022203571419</v>
      </c>
      <c r="AG3791" s="28">
        <f t="shared" si="1130"/>
        <v>0</v>
      </c>
      <c r="AH3791" s="28">
        <f t="shared" si="1130"/>
        <v>141.33172853571432</v>
      </c>
      <c r="AI3791" s="28">
        <f t="shared" si="1130"/>
        <v>0</v>
      </c>
      <c r="AJ3791" s="28">
        <f t="shared" si="1130"/>
        <v>1.2235988250000001</v>
      </c>
      <c r="AK3791" s="28">
        <f t="shared" si="1130"/>
        <v>0</v>
      </c>
      <c r="AL3791" s="28">
        <f t="shared" si="1131"/>
        <v>52.630078499999975</v>
      </c>
      <c r="AM3791" s="28">
        <f t="shared" si="1131"/>
        <v>192.98530203571408</v>
      </c>
      <c r="AQ3791" s="24">
        <f t="shared" si="1135"/>
        <v>2062.3981584321427</v>
      </c>
      <c r="AS3791" s="47">
        <f t="shared" si="1127"/>
        <v>305.55</v>
      </c>
      <c r="AU3791" s="20">
        <f t="shared" si="1134"/>
        <v>2367.9481584321429</v>
      </c>
      <c r="AW3791" s="20"/>
    </row>
    <row r="3792" spans="1:49" x14ac:dyDescent="0.25">
      <c r="A3792" t="str">
        <f>VLOOKUP($B3792,'Cushing Balance'!$C$2:$E$500,3,TRUE)</f>
        <v>12019</v>
      </c>
      <c r="B3792" s="2">
        <v>43803</v>
      </c>
      <c r="C3792" s="32"/>
      <c r="D3792" s="36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V3792" s="24">
        <f t="shared" si="1132"/>
        <v>0</v>
      </c>
      <c r="X3792" s="5">
        <f t="shared" si="1136"/>
        <v>77.899999999999991</v>
      </c>
      <c r="Z3792" s="20">
        <f t="shared" si="1133"/>
        <v>77.899999999999991</v>
      </c>
      <c r="AA3792" s="59">
        <f t="shared" si="1129"/>
        <v>43803</v>
      </c>
      <c r="AB3792" s="36">
        <f t="shared" si="1130"/>
        <v>134.59170364285706</v>
      </c>
      <c r="AC3792" s="28">
        <f t="shared" si="1130"/>
        <v>319.0726849285715</v>
      </c>
      <c r="AD3792" s="28">
        <f t="shared" si="1130"/>
        <v>433.96870060714309</v>
      </c>
      <c r="AE3792" s="28">
        <f t="shared" si="1130"/>
        <v>572.87413932142852</v>
      </c>
      <c r="AF3792" s="28">
        <f t="shared" si="1130"/>
        <v>213.72022203571419</v>
      </c>
      <c r="AG3792" s="28">
        <f t="shared" si="1130"/>
        <v>0</v>
      </c>
      <c r="AH3792" s="28">
        <f t="shared" si="1130"/>
        <v>141.33172853571432</v>
      </c>
      <c r="AI3792" s="28">
        <f t="shared" si="1130"/>
        <v>0</v>
      </c>
      <c r="AJ3792" s="28">
        <f t="shared" si="1130"/>
        <v>1.2235988250000001</v>
      </c>
      <c r="AK3792" s="28">
        <f t="shared" si="1130"/>
        <v>0</v>
      </c>
      <c r="AL3792" s="28">
        <f t="shared" si="1131"/>
        <v>52.630078499999975</v>
      </c>
      <c r="AM3792" s="28">
        <f t="shared" si="1131"/>
        <v>192.98530203571408</v>
      </c>
      <c r="AQ3792" s="24">
        <f t="shared" si="1135"/>
        <v>2062.3981584321427</v>
      </c>
      <c r="AS3792" s="47">
        <f t="shared" si="1127"/>
        <v>305.55</v>
      </c>
      <c r="AU3792" s="20">
        <f t="shared" si="1134"/>
        <v>2367.9481584321429</v>
      </c>
      <c r="AW3792" s="20"/>
    </row>
    <row r="3793" spans="1:49" x14ac:dyDescent="0.25">
      <c r="A3793" t="str">
        <f>VLOOKUP($B3793,'Cushing Balance'!$C$2:$E$500,3,TRUE)</f>
        <v>12019</v>
      </c>
      <c r="B3793" s="2">
        <v>43804</v>
      </c>
      <c r="C3793" s="32"/>
      <c r="D3793" s="36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V3793" s="24">
        <f t="shared" si="1132"/>
        <v>0</v>
      </c>
      <c r="X3793" s="5">
        <f t="shared" si="1136"/>
        <v>77.899999999999991</v>
      </c>
      <c r="Z3793" s="20">
        <f t="shared" si="1133"/>
        <v>77.899999999999991</v>
      </c>
      <c r="AA3793" s="59">
        <f t="shared" si="1129"/>
        <v>43804</v>
      </c>
      <c r="AB3793" s="36">
        <f t="shared" si="1130"/>
        <v>134.59170364285706</v>
      </c>
      <c r="AC3793" s="28">
        <f t="shared" si="1130"/>
        <v>319.0726849285715</v>
      </c>
      <c r="AD3793" s="28">
        <f t="shared" si="1130"/>
        <v>433.96870060714309</v>
      </c>
      <c r="AE3793" s="28">
        <f t="shared" si="1130"/>
        <v>572.87413932142852</v>
      </c>
      <c r="AF3793" s="28">
        <f t="shared" si="1130"/>
        <v>213.72022203571419</v>
      </c>
      <c r="AG3793" s="28">
        <f t="shared" si="1130"/>
        <v>0</v>
      </c>
      <c r="AH3793" s="28">
        <f t="shared" si="1130"/>
        <v>141.33172853571432</v>
      </c>
      <c r="AI3793" s="28">
        <f t="shared" si="1130"/>
        <v>0</v>
      </c>
      <c r="AJ3793" s="28">
        <f t="shared" si="1130"/>
        <v>1.2235988250000001</v>
      </c>
      <c r="AK3793" s="28">
        <f t="shared" si="1130"/>
        <v>0</v>
      </c>
      <c r="AL3793" s="28">
        <f t="shared" si="1131"/>
        <v>52.630078499999975</v>
      </c>
      <c r="AM3793" s="28">
        <f t="shared" si="1131"/>
        <v>192.98530203571408</v>
      </c>
      <c r="AQ3793" s="24">
        <f t="shared" si="1135"/>
        <v>2062.3981584321427</v>
      </c>
      <c r="AS3793" s="47">
        <f t="shared" si="1127"/>
        <v>305.55</v>
      </c>
      <c r="AU3793" s="20">
        <f t="shared" si="1134"/>
        <v>2367.9481584321429</v>
      </c>
      <c r="AW3793" s="20"/>
    </row>
    <row r="3794" spans="1:49" x14ac:dyDescent="0.25">
      <c r="A3794" t="str">
        <f>VLOOKUP($B3794,'Cushing Balance'!$C$2:$E$500,3,TRUE)</f>
        <v>12019</v>
      </c>
      <c r="B3794" s="2">
        <v>43805</v>
      </c>
      <c r="C3794" s="32"/>
      <c r="D3794" s="36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V3794" s="24">
        <f t="shared" si="1132"/>
        <v>0</v>
      </c>
      <c r="X3794" s="5">
        <f t="shared" si="1136"/>
        <v>77.899999999999991</v>
      </c>
      <c r="Z3794" s="20">
        <f t="shared" si="1133"/>
        <v>77.899999999999991</v>
      </c>
      <c r="AA3794" s="59">
        <f t="shared" si="1129"/>
        <v>43805</v>
      </c>
      <c r="AB3794" s="36">
        <f t="shared" si="1130"/>
        <v>134.59170364285706</v>
      </c>
      <c r="AC3794" s="28">
        <f t="shared" si="1130"/>
        <v>319.0726849285715</v>
      </c>
      <c r="AD3794" s="28">
        <f t="shared" si="1130"/>
        <v>433.96870060714309</v>
      </c>
      <c r="AE3794" s="28">
        <f t="shared" si="1130"/>
        <v>572.87413932142852</v>
      </c>
      <c r="AF3794" s="28">
        <f t="shared" si="1130"/>
        <v>213.72022203571419</v>
      </c>
      <c r="AG3794" s="28">
        <f t="shared" si="1130"/>
        <v>0</v>
      </c>
      <c r="AH3794" s="28">
        <f t="shared" si="1130"/>
        <v>141.33172853571432</v>
      </c>
      <c r="AI3794" s="28">
        <f t="shared" si="1130"/>
        <v>0</v>
      </c>
      <c r="AJ3794" s="28">
        <f t="shared" si="1130"/>
        <v>1.2235988250000001</v>
      </c>
      <c r="AK3794" s="28">
        <f t="shared" si="1130"/>
        <v>0</v>
      </c>
      <c r="AL3794" s="28">
        <f t="shared" si="1131"/>
        <v>52.630078499999975</v>
      </c>
      <c r="AM3794" s="28">
        <f t="shared" si="1131"/>
        <v>192.98530203571408</v>
      </c>
      <c r="AQ3794" s="24">
        <f t="shared" si="1135"/>
        <v>2062.3981584321427</v>
      </c>
      <c r="AS3794" s="47">
        <f t="shared" si="1127"/>
        <v>305.55</v>
      </c>
      <c r="AU3794" s="20">
        <f t="shared" si="1134"/>
        <v>2367.9481584321429</v>
      </c>
      <c r="AW3794" s="20"/>
    </row>
    <row r="3795" spans="1:49" x14ac:dyDescent="0.25">
      <c r="A3795" t="str">
        <f>VLOOKUP($B3795,'Cushing Balance'!$C$2:$E$500,3,TRUE)</f>
        <v>12019</v>
      </c>
      <c r="B3795" s="2">
        <v>43806</v>
      </c>
      <c r="C3795" s="32"/>
      <c r="D3795" s="36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V3795" s="24">
        <f t="shared" si="1132"/>
        <v>0</v>
      </c>
      <c r="X3795" s="5">
        <f t="shared" si="1136"/>
        <v>77.899999999999991</v>
      </c>
      <c r="Z3795" s="20">
        <f t="shared" si="1133"/>
        <v>77.899999999999991</v>
      </c>
      <c r="AA3795" s="59">
        <f t="shared" si="1129"/>
        <v>43806</v>
      </c>
      <c r="AB3795" s="36">
        <f t="shared" si="1130"/>
        <v>134.59170364285706</v>
      </c>
      <c r="AC3795" s="28">
        <f t="shared" si="1130"/>
        <v>319.0726849285715</v>
      </c>
      <c r="AD3795" s="28">
        <f t="shared" si="1130"/>
        <v>433.96870060714309</v>
      </c>
      <c r="AE3795" s="28">
        <f t="shared" si="1130"/>
        <v>572.87413932142852</v>
      </c>
      <c r="AF3795" s="28">
        <f t="shared" si="1130"/>
        <v>213.72022203571419</v>
      </c>
      <c r="AG3795" s="28">
        <f t="shared" si="1130"/>
        <v>0</v>
      </c>
      <c r="AH3795" s="28">
        <f t="shared" si="1130"/>
        <v>141.33172853571432</v>
      </c>
      <c r="AI3795" s="28">
        <f t="shared" si="1130"/>
        <v>0</v>
      </c>
      <c r="AJ3795" s="28">
        <f t="shared" si="1130"/>
        <v>1.2235988250000001</v>
      </c>
      <c r="AK3795" s="28">
        <f t="shared" si="1130"/>
        <v>0</v>
      </c>
      <c r="AL3795" s="28">
        <f t="shared" si="1131"/>
        <v>52.630078499999975</v>
      </c>
      <c r="AM3795" s="28">
        <f t="shared" si="1131"/>
        <v>192.98530203571408</v>
      </c>
      <c r="AQ3795" s="24">
        <f t="shared" si="1135"/>
        <v>2062.3981584321427</v>
      </c>
      <c r="AS3795" s="47">
        <f t="shared" si="1127"/>
        <v>305.55</v>
      </c>
      <c r="AU3795" s="20">
        <f t="shared" si="1134"/>
        <v>2367.9481584321429</v>
      </c>
      <c r="AW3795" s="20"/>
    </row>
    <row r="3796" spans="1:49" x14ac:dyDescent="0.25">
      <c r="A3796" t="str">
        <f>VLOOKUP($B3796,'Cushing Balance'!$C$2:$E$500,3,TRUE)</f>
        <v>12019</v>
      </c>
      <c r="B3796" s="2">
        <v>43807</v>
      </c>
      <c r="C3796" s="32"/>
      <c r="D3796" s="36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V3796" s="24">
        <f t="shared" si="1132"/>
        <v>0</v>
      </c>
      <c r="X3796" s="5">
        <f t="shared" si="1136"/>
        <v>77.899999999999991</v>
      </c>
      <c r="Z3796" s="20">
        <f t="shared" si="1133"/>
        <v>77.899999999999991</v>
      </c>
      <c r="AA3796" s="59">
        <f t="shared" si="1129"/>
        <v>43807</v>
      </c>
      <c r="AB3796" s="36">
        <f t="shared" si="1130"/>
        <v>134.59170364285706</v>
      </c>
      <c r="AC3796" s="28">
        <f t="shared" si="1130"/>
        <v>319.0726849285715</v>
      </c>
      <c r="AD3796" s="28">
        <f t="shared" si="1130"/>
        <v>433.96870060714309</v>
      </c>
      <c r="AE3796" s="28">
        <f t="shared" si="1130"/>
        <v>572.87413932142852</v>
      </c>
      <c r="AF3796" s="28">
        <f t="shared" si="1130"/>
        <v>213.72022203571419</v>
      </c>
      <c r="AG3796" s="28">
        <f t="shared" si="1130"/>
        <v>0</v>
      </c>
      <c r="AH3796" s="28">
        <f t="shared" si="1130"/>
        <v>141.33172853571432</v>
      </c>
      <c r="AI3796" s="28">
        <f t="shared" si="1130"/>
        <v>0</v>
      </c>
      <c r="AJ3796" s="28">
        <f t="shared" si="1130"/>
        <v>1.2235988250000001</v>
      </c>
      <c r="AK3796" s="28">
        <f t="shared" si="1130"/>
        <v>0</v>
      </c>
      <c r="AL3796" s="28">
        <f t="shared" si="1131"/>
        <v>52.630078499999975</v>
      </c>
      <c r="AM3796" s="28">
        <f t="shared" si="1131"/>
        <v>192.98530203571408</v>
      </c>
      <c r="AQ3796" s="24">
        <f t="shared" si="1135"/>
        <v>2062.3981584321427</v>
      </c>
      <c r="AS3796" s="47">
        <f t="shared" si="1127"/>
        <v>305.55</v>
      </c>
      <c r="AU3796" s="20">
        <f t="shared" si="1134"/>
        <v>2367.9481584321429</v>
      </c>
      <c r="AW3796" s="20"/>
    </row>
    <row r="3797" spans="1:49" x14ac:dyDescent="0.25">
      <c r="A3797" t="str">
        <f>VLOOKUP($B3797,'Cushing Balance'!$C$2:$E$500,3,TRUE)</f>
        <v>12019</v>
      </c>
      <c r="B3797" s="2">
        <v>43808</v>
      </c>
      <c r="C3797" s="32"/>
      <c r="D3797" s="36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V3797" s="24">
        <f t="shared" si="1132"/>
        <v>0</v>
      </c>
      <c r="X3797" s="5">
        <f t="shared" si="1136"/>
        <v>77.899999999999991</v>
      </c>
      <c r="Z3797" s="20">
        <f t="shared" si="1133"/>
        <v>77.899999999999991</v>
      </c>
      <c r="AA3797" s="59">
        <f t="shared" si="1129"/>
        <v>43808</v>
      </c>
      <c r="AB3797" s="36">
        <f t="shared" ref="AB3797:AK3812" si="1137">AVERAGE(AB3790:AB3796)</f>
        <v>134.59170364285706</v>
      </c>
      <c r="AC3797" s="28">
        <f t="shared" si="1137"/>
        <v>319.0726849285715</v>
      </c>
      <c r="AD3797" s="28">
        <f t="shared" si="1137"/>
        <v>433.96870060714309</v>
      </c>
      <c r="AE3797" s="28">
        <f t="shared" si="1137"/>
        <v>572.87413932142852</v>
      </c>
      <c r="AF3797" s="28">
        <f t="shared" si="1137"/>
        <v>213.72022203571419</v>
      </c>
      <c r="AG3797" s="28">
        <f t="shared" si="1137"/>
        <v>0</v>
      </c>
      <c r="AH3797" s="28">
        <f t="shared" si="1137"/>
        <v>141.33172853571432</v>
      </c>
      <c r="AI3797" s="28">
        <f t="shared" si="1137"/>
        <v>0</v>
      </c>
      <c r="AJ3797" s="28">
        <f t="shared" si="1137"/>
        <v>1.2235988250000001</v>
      </c>
      <c r="AK3797" s="28">
        <f t="shared" si="1137"/>
        <v>0</v>
      </c>
      <c r="AL3797" s="28">
        <f t="shared" si="1131"/>
        <v>52.630078499999975</v>
      </c>
      <c r="AM3797" s="28">
        <f t="shared" si="1131"/>
        <v>192.98530203571408</v>
      </c>
      <c r="AQ3797" s="24">
        <f t="shared" si="1135"/>
        <v>2062.3981584321427</v>
      </c>
      <c r="AS3797" s="47">
        <f t="shared" si="1127"/>
        <v>305.55</v>
      </c>
      <c r="AU3797" s="20">
        <f t="shared" si="1134"/>
        <v>2367.9481584321429</v>
      </c>
      <c r="AW3797" s="20"/>
    </row>
    <row r="3798" spans="1:49" x14ac:dyDescent="0.25">
      <c r="A3798" t="str">
        <f>VLOOKUP($B3798,'Cushing Balance'!$C$2:$E$500,3,TRUE)</f>
        <v>12019</v>
      </c>
      <c r="B3798" s="2">
        <v>43809</v>
      </c>
      <c r="C3798" s="32"/>
      <c r="D3798" s="36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V3798" s="24">
        <f t="shared" si="1132"/>
        <v>0</v>
      </c>
      <c r="X3798" s="5">
        <f t="shared" si="1136"/>
        <v>77.899999999999991</v>
      </c>
      <c r="Z3798" s="20">
        <f t="shared" si="1133"/>
        <v>77.899999999999991</v>
      </c>
      <c r="AA3798" s="59">
        <f t="shared" si="1129"/>
        <v>43809</v>
      </c>
      <c r="AB3798" s="36">
        <f t="shared" si="1137"/>
        <v>134.59170364285706</v>
      </c>
      <c r="AC3798" s="28">
        <f t="shared" si="1137"/>
        <v>319.0726849285715</v>
      </c>
      <c r="AD3798" s="28">
        <f t="shared" si="1137"/>
        <v>433.96870060714309</v>
      </c>
      <c r="AE3798" s="28">
        <f t="shared" si="1137"/>
        <v>572.87413932142852</v>
      </c>
      <c r="AF3798" s="28">
        <f t="shared" si="1137"/>
        <v>213.72022203571419</v>
      </c>
      <c r="AG3798" s="28">
        <f t="shared" si="1137"/>
        <v>0</v>
      </c>
      <c r="AH3798" s="28">
        <f t="shared" si="1137"/>
        <v>141.33172853571432</v>
      </c>
      <c r="AI3798" s="28">
        <f t="shared" si="1137"/>
        <v>0</v>
      </c>
      <c r="AJ3798" s="28">
        <f t="shared" si="1137"/>
        <v>1.2235988250000001</v>
      </c>
      <c r="AK3798" s="28">
        <f t="shared" si="1137"/>
        <v>0</v>
      </c>
      <c r="AL3798" s="28">
        <f t="shared" si="1131"/>
        <v>52.630078499999975</v>
      </c>
      <c r="AM3798" s="28">
        <f t="shared" si="1131"/>
        <v>192.98530203571408</v>
      </c>
      <c r="AQ3798" s="24">
        <f t="shared" si="1135"/>
        <v>2062.3981584321427</v>
      </c>
      <c r="AS3798" s="47">
        <f t="shared" si="1127"/>
        <v>305.55</v>
      </c>
      <c r="AU3798" s="20">
        <f t="shared" si="1134"/>
        <v>2367.9481584321429</v>
      </c>
      <c r="AW3798" s="20"/>
    </row>
    <row r="3799" spans="1:49" x14ac:dyDescent="0.25">
      <c r="A3799" t="str">
        <f>VLOOKUP($B3799,'Cushing Balance'!$C$2:$E$500,3,TRUE)</f>
        <v>12019</v>
      </c>
      <c r="B3799" s="2">
        <v>43810</v>
      </c>
      <c r="C3799" s="32"/>
      <c r="D3799" s="36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V3799" s="24">
        <f t="shared" si="1132"/>
        <v>0</v>
      </c>
      <c r="X3799" s="5">
        <f t="shared" si="1136"/>
        <v>77.899999999999991</v>
      </c>
      <c r="Z3799" s="20">
        <f t="shared" si="1133"/>
        <v>77.899999999999991</v>
      </c>
      <c r="AA3799" s="59">
        <f t="shared" si="1129"/>
        <v>43810</v>
      </c>
      <c r="AB3799" s="36">
        <f t="shared" si="1137"/>
        <v>134.59170364285706</v>
      </c>
      <c r="AC3799" s="28">
        <f t="shared" si="1137"/>
        <v>319.0726849285715</v>
      </c>
      <c r="AD3799" s="28">
        <f t="shared" si="1137"/>
        <v>433.96870060714309</v>
      </c>
      <c r="AE3799" s="28">
        <f t="shared" si="1137"/>
        <v>572.87413932142852</v>
      </c>
      <c r="AF3799" s="28">
        <f t="shared" si="1137"/>
        <v>213.72022203571419</v>
      </c>
      <c r="AG3799" s="28">
        <f t="shared" si="1137"/>
        <v>0</v>
      </c>
      <c r="AH3799" s="28">
        <f t="shared" si="1137"/>
        <v>141.33172853571432</v>
      </c>
      <c r="AI3799" s="28">
        <f t="shared" si="1137"/>
        <v>0</v>
      </c>
      <c r="AJ3799" s="28">
        <f t="shared" si="1137"/>
        <v>1.2235988250000001</v>
      </c>
      <c r="AK3799" s="28">
        <f t="shared" si="1137"/>
        <v>0</v>
      </c>
      <c r="AL3799" s="28">
        <f t="shared" si="1131"/>
        <v>52.630078499999975</v>
      </c>
      <c r="AM3799" s="28">
        <f t="shared" si="1131"/>
        <v>192.98530203571408</v>
      </c>
      <c r="AQ3799" s="24">
        <f t="shared" si="1135"/>
        <v>2062.3981584321427</v>
      </c>
      <c r="AS3799" s="47">
        <f t="shared" si="1127"/>
        <v>305.55</v>
      </c>
      <c r="AU3799" s="20">
        <f t="shared" si="1134"/>
        <v>2367.9481584321429</v>
      </c>
      <c r="AW3799" s="20"/>
    </row>
    <row r="3800" spans="1:49" x14ac:dyDescent="0.25">
      <c r="A3800" t="str">
        <f>VLOOKUP($B3800,'Cushing Balance'!$C$2:$E$500,3,TRUE)</f>
        <v>12019</v>
      </c>
      <c r="B3800" s="2">
        <v>43811</v>
      </c>
      <c r="C3800" s="32"/>
      <c r="D3800" s="36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V3800" s="24">
        <f t="shared" si="1132"/>
        <v>0</v>
      </c>
      <c r="X3800" s="5">
        <f t="shared" si="1136"/>
        <v>77.899999999999991</v>
      </c>
      <c r="Z3800" s="20">
        <f t="shared" si="1133"/>
        <v>77.899999999999991</v>
      </c>
      <c r="AA3800" s="59">
        <f t="shared" si="1129"/>
        <v>43811</v>
      </c>
      <c r="AB3800" s="36">
        <f t="shared" si="1137"/>
        <v>134.59170364285706</v>
      </c>
      <c r="AC3800" s="28">
        <f t="shared" si="1137"/>
        <v>319.0726849285715</v>
      </c>
      <c r="AD3800" s="28">
        <f t="shared" si="1137"/>
        <v>433.96870060714309</v>
      </c>
      <c r="AE3800" s="28">
        <f t="shared" si="1137"/>
        <v>572.87413932142852</v>
      </c>
      <c r="AF3800" s="28">
        <f t="shared" si="1137"/>
        <v>213.72022203571419</v>
      </c>
      <c r="AG3800" s="28">
        <f t="shared" si="1137"/>
        <v>0</v>
      </c>
      <c r="AH3800" s="28">
        <f t="shared" si="1137"/>
        <v>141.33172853571432</v>
      </c>
      <c r="AI3800" s="28">
        <f t="shared" si="1137"/>
        <v>0</v>
      </c>
      <c r="AJ3800" s="28">
        <f t="shared" si="1137"/>
        <v>1.2235988250000001</v>
      </c>
      <c r="AK3800" s="28">
        <f t="shared" si="1137"/>
        <v>0</v>
      </c>
      <c r="AL3800" s="28">
        <f t="shared" si="1131"/>
        <v>52.630078499999975</v>
      </c>
      <c r="AM3800" s="28">
        <f t="shared" si="1131"/>
        <v>192.98530203571408</v>
      </c>
      <c r="AQ3800" s="24">
        <f t="shared" si="1135"/>
        <v>2062.3981584321427</v>
      </c>
      <c r="AS3800" s="47">
        <f t="shared" si="1127"/>
        <v>305.55</v>
      </c>
      <c r="AU3800" s="20">
        <f t="shared" si="1134"/>
        <v>2367.9481584321429</v>
      </c>
      <c r="AW3800" s="20"/>
    </row>
    <row r="3801" spans="1:49" x14ac:dyDescent="0.25">
      <c r="A3801" t="str">
        <f>VLOOKUP($B3801,'Cushing Balance'!$C$2:$E$500,3,TRUE)</f>
        <v>12019</v>
      </c>
      <c r="B3801" s="2">
        <v>43812</v>
      </c>
      <c r="C3801" s="32"/>
      <c r="D3801" s="36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V3801" s="24">
        <f t="shared" si="1132"/>
        <v>0</v>
      </c>
      <c r="X3801" s="5">
        <f t="shared" si="1136"/>
        <v>77.899999999999991</v>
      </c>
      <c r="Z3801" s="20">
        <f t="shared" si="1133"/>
        <v>77.899999999999991</v>
      </c>
      <c r="AA3801" s="59">
        <f t="shared" si="1129"/>
        <v>43812</v>
      </c>
      <c r="AB3801" s="36">
        <f t="shared" si="1137"/>
        <v>134.59170364285706</v>
      </c>
      <c r="AC3801" s="28">
        <f t="shared" si="1137"/>
        <v>319.0726849285715</v>
      </c>
      <c r="AD3801" s="28">
        <f t="shared" si="1137"/>
        <v>433.96870060714309</v>
      </c>
      <c r="AE3801" s="28">
        <f t="shared" si="1137"/>
        <v>572.87413932142852</v>
      </c>
      <c r="AF3801" s="28">
        <f t="shared" si="1137"/>
        <v>213.72022203571419</v>
      </c>
      <c r="AG3801" s="28">
        <f t="shared" si="1137"/>
        <v>0</v>
      </c>
      <c r="AH3801" s="28">
        <f t="shared" si="1137"/>
        <v>141.33172853571432</v>
      </c>
      <c r="AI3801" s="28">
        <f t="shared" si="1137"/>
        <v>0</v>
      </c>
      <c r="AJ3801" s="28">
        <f t="shared" si="1137"/>
        <v>1.2235988250000001</v>
      </c>
      <c r="AK3801" s="28">
        <f t="shared" si="1137"/>
        <v>0</v>
      </c>
      <c r="AL3801" s="28">
        <f t="shared" si="1131"/>
        <v>52.630078499999975</v>
      </c>
      <c r="AM3801" s="28">
        <f t="shared" si="1131"/>
        <v>192.98530203571408</v>
      </c>
      <c r="AQ3801" s="24">
        <f t="shared" si="1135"/>
        <v>2062.3981584321427</v>
      </c>
      <c r="AS3801" s="47">
        <f t="shared" si="1127"/>
        <v>305.55</v>
      </c>
      <c r="AU3801" s="20">
        <f t="shared" si="1134"/>
        <v>2367.9481584321429</v>
      </c>
      <c r="AW3801" s="20"/>
    </row>
    <row r="3802" spans="1:49" x14ac:dyDescent="0.25">
      <c r="A3802" t="str">
        <f>VLOOKUP($B3802,'Cushing Balance'!$C$2:$E$500,3,TRUE)</f>
        <v>12019</v>
      </c>
      <c r="B3802" s="2">
        <v>43813</v>
      </c>
      <c r="C3802" s="32"/>
      <c r="D3802" s="36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V3802" s="24">
        <f t="shared" si="1132"/>
        <v>0</v>
      </c>
      <c r="X3802" s="5">
        <f t="shared" si="1136"/>
        <v>77.899999999999991</v>
      </c>
      <c r="Z3802" s="20">
        <f t="shared" si="1133"/>
        <v>77.899999999999991</v>
      </c>
      <c r="AA3802" s="59">
        <f t="shared" si="1129"/>
        <v>43813</v>
      </c>
      <c r="AB3802" s="36">
        <f t="shared" si="1137"/>
        <v>134.59170364285706</v>
      </c>
      <c r="AC3802" s="28">
        <f t="shared" si="1137"/>
        <v>319.0726849285715</v>
      </c>
      <c r="AD3802" s="28">
        <f t="shared" si="1137"/>
        <v>433.96870060714309</v>
      </c>
      <c r="AE3802" s="28">
        <f t="shared" si="1137"/>
        <v>572.87413932142852</v>
      </c>
      <c r="AF3802" s="28">
        <f t="shared" si="1137"/>
        <v>213.72022203571419</v>
      </c>
      <c r="AG3802" s="28">
        <f t="shared" si="1137"/>
        <v>0</v>
      </c>
      <c r="AH3802" s="28">
        <f t="shared" si="1137"/>
        <v>141.33172853571432</v>
      </c>
      <c r="AI3802" s="28">
        <f t="shared" si="1137"/>
        <v>0</v>
      </c>
      <c r="AJ3802" s="28">
        <f t="shared" si="1137"/>
        <v>1.2235988250000001</v>
      </c>
      <c r="AK3802" s="28">
        <f t="shared" si="1137"/>
        <v>0</v>
      </c>
      <c r="AL3802" s="28">
        <f t="shared" si="1131"/>
        <v>52.630078499999975</v>
      </c>
      <c r="AM3802" s="28">
        <f t="shared" si="1131"/>
        <v>192.98530203571408</v>
      </c>
      <c r="AQ3802" s="24">
        <f t="shared" si="1135"/>
        <v>2062.3981584321427</v>
      </c>
      <c r="AS3802" s="47">
        <f t="shared" si="1127"/>
        <v>305.55</v>
      </c>
      <c r="AU3802" s="20">
        <f t="shared" si="1134"/>
        <v>2367.9481584321429</v>
      </c>
      <c r="AW3802" s="20"/>
    </row>
    <row r="3803" spans="1:49" x14ac:dyDescent="0.25">
      <c r="A3803" t="str">
        <f>VLOOKUP($B3803,'Cushing Balance'!$C$2:$E$500,3,TRUE)</f>
        <v>12019</v>
      </c>
      <c r="B3803" s="2">
        <v>43814</v>
      </c>
      <c r="C3803" s="32"/>
      <c r="D3803" s="36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V3803" s="24">
        <f t="shared" si="1132"/>
        <v>0</v>
      </c>
      <c r="X3803" s="5">
        <f t="shared" si="1136"/>
        <v>77.899999999999991</v>
      </c>
      <c r="Z3803" s="20">
        <f t="shared" si="1133"/>
        <v>77.899999999999991</v>
      </c>
      <c r="AA3803" s="59">
        <f t="shared" si="1129"/>
        <v>43814</v>
      </c>
      <c r="AB3803" s="36">
        <f t="shared" si="1137"/>
        <v>134.59170364285706</v>
      </c>
      <c r="AC3803" s="28">
        <f t="shared" si="1137"/>
        <v>319.0726849285715</v>
      </c>
      <c r="AD3803" s="28">
        <f t="shared" si="1137"/>
        <v>433.96870060714309</v>
      </c>
      <c r="AE3803" s="28">
        <f t="shared" si="1137"/>
        <v>572.87413932142852</v>
      </c>
      <c r="AF3803" s="28">
        <f t="shared" si="1137"/>
        <v>213.72022203571419</v>
      </c>
      <c r="AG3803" s="28">
        <f t="shared" si="1137"/>
        <v>0</v>
      </c>
      <c r="AH3803" s="28">
        <f t="shared" si="1137"/>
        <v>141.33172853571432</v>
      </c>
      <c r="AI3803" s="28">
        <f t="shared" si="1137"/>
        <v>0</v>
      </c>
      <c r="AJ3803" s="28">
        <f t="shared" si="1137"/>
        <v>1.2235988250000001</v>
      </c>
      <c r="AK3803" s="28">
        <f t="shared" si="1137"/>
        <v>0</v>
      </c>
      <c r="AL3803" s="28">
        <f t="shared" si="1131"/>
        <v>52.630078499999975</v>
      </c>
      <c r="AM3803" s="28">
        <f t="shared" si="1131"/>
        <v>192.98530203571408</v>
      </c>
      <c r="AQ3803" s="24">
        <f t="shared" si="1135"/>
        <v>2062.3981584321427</v>
      </c>
      <c r="AS3803" s="47">
        <f t="shared" si="1127"/>
        <v>305.55</v>
      </c>
      <c r="AU3803" s="20">
        <f t="shared" si="1134"/>
        <v>2367.9481584321429</v>
      </c>
      <c r="AW3803" s="20"/>
    </row>
    <row r="3804" spans="1:49" x14ac:dyDescent="0.25">
      <c r="A3804" t="str">
        <f>VLOOKUP($B3804,'Cushing Balance'!$C$2:$E$500,3,TRUE)</f>
        <v>12019</v>
      </c>
      <c r="B3804" s="2">
        <v>43815</v>
      </c>
      <c r="C3804" s="32"/>
      <c r="D3804" s="36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V3804" s="24">
        <f t="shared" si="1132"/>
        <v>0</v>
      </c>
      <c r="X3804" s="5">
        <f t="shared" si="1136"/>
        <v>77.899999999999991</v>
      </c>
      <c r="Z3804" s="20">
        <f t="shared" si="1133"/>
        <v>77.899999999999991</v>
      </c>
      <c r="AA3804" s="59">
        <f t="shared" si="1129"/>
        <v>43815</v>
      </c>
      <c r="AB3804" s="36">
        <f t="shared" si="1137"/>
        <v>134.59170364285706</v>
      </c>
      <c r="AC3804" s="28">
        <f t="shared" si="1137"/>
        <v>319.0726849285715</v>
      </c>
      <c r="AD3804" s="28">
        <f t="shared" si="1137"/>
        <v>433.96870060714309</v>
      </c>
      <c r="AE3804" s="28">
        <f t="shared" si="1137"/>
        <v>572.87413932142852</v>
      </c>
      <c r="AF3804" s="28">
        <f t="shared" si="1137"/>
        <v>213.72022203571419</v>
      </c>
      <c r="AG3804" s="28">
        <f t="shared" si="1137"/>
        <v>0</v>
      </c>
      <c r="AH3804" s="28">
        <f t="shared" si="1137"/>
        <v>141.33172853571432</v>
      </c>
      <c r="AI3804" s="28">
        <f t="shared" si="1137"/>
        <v>0</v>
      </c>
      <c r="AJ3804" s="28">
        <f t="shared" si="1137"/>
        <v>1.2235988250000001</v>
      </c>
      <c r="AK3804" s="28">
        <f t="shared" si="1137"/>
        <v>0</v>
      </c>
      <c r="AL3804" s="28">
        <f t="shared" si="1131"/>
        <v>52.630078499999975</v>
      </c>
      <c r="AM3804" s="28">
        <f t="shared" si="1131"/>
        <v>192.98530203571408</v>
      </c>
      <c r="AQ3804" s="24">
        <f t="shared" si="1135"/>
        <v>2062.3981584321427</v>
      </c>
      <c r="AS3804" s="47">
        <f t="shared" si="1127"/>
        <v>305.55</v>
      </c>
      <c r="AU3804" s="20">
        <f t="shared" si="1134"/>
        <v>2367.9481584321429</v>
      </c>
      <c r="AW3804" s="20"/>
    </row>
    <row r="3805" spans="1:49" x14ac:dyDescent="0.25">
      <c r="A3805" t="str">
        <f>VLOOKUP($B3805,'Cushing Balance'!$C$2:$E$500,3,TRUE)</f>
        <v>12019</v>
      </c>
      <c r="B3805" s="2">
        <v>43816</v>
      </c>
      <c r="C3805" s="32"/>
      <c r="D3805" s="36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V3805" s="24">
        <f t="shared" si="1132"/>
        <v>0</v>
      </c>
      <c r="X3805" s="5">
        <f t="shared" si="1136"/>
        <v>77.899999999999991</v>
      </c>
      <c r="Z3805" s="20">
        <f t="shared" si="1133"/>
        <v>77.899999999999991</v>
      </c>
      <c r="AA3805" s="59">
        <f t="shared" si="1129"/>
        <v>43816</v>
      </c>
      <c r="AB3805" s="36">
        <f t="shared" si="1137"/>
        <v>134.59170364285706</v>
      </c>
      <c r="AC3805" s="28">
        <f t="shared" si="1137"/>
        <v>319.0726849285715</v>
      </c>
      <c r="AD3805" s="28">
        <f t="shared" si="1137"/>
        <v>433.96870060714309</v>
      </c>
      <c r="AE3805" s="28">
        <f t="shared" si="1137"/>
        <v>572.87413932142852</v>
      </c>
      <c r="AF3805" s="28">
        <f t="shared" si="1137"/>
        <v>213.72022203571419</v>
      </c>
      <c r="AG3805" s="28">
        <f t="shared" si="1137"/>
        <v>0</v>
      </c>
      <c r="AH3805" s="28">
        <f t="shared" si="1137"/>
        <v>141.33172853571432</v>
      </c>
      <c r="AI3805" s="28">
        <f t="shared" si="1137"/>
        <v>0</v>
      </c>
      <c r="AJ3805" s="28">
        <f t="shared" si="1137"/>
        <v>1.2235988250000001</v>
      </c>
      <c r="AK3805" s="28">
        <f t="shared" si="1137"/>
        <v>0</v>
      </c>
      <c r="AL3805" s="28">
        <f t="shared" si="1131"/>
        <v>52.630078499999975</v>
      </c>
      <c r="AM3805" s="28">
        <f t="shared" si="1131"/>
        <v>192.98530203571408</v>
      </c>
      <c r="AQ3805" s="24">
        <f t="shared" si="1135"/>
        <v>2062.3981584321427</v>
      </c>
      <c r="AS3805" s="47">
        <f t="shared" si="1127"/>
        <v>305.55</v>
      </c>
      <c r="AU3805" s="20">
        <f t="shared" si="1134"/>
        <v>2367.9481584321429</v>
      </c>
      <c r="AW3805" s="20"/>
    </row>
    <row r="3806" spans="1:49" x14ac:dyDescent="0.25">
      <c r="A3806" t="str">
        <f>VLOOKUP($B3806,'Cushing Balance'!$C$2:$E$500,3,TRUE)</f>
        <v>12019</v>
      </c>
      <c r="B3806" s="2">
        <v>43817</v>
      </c>
      <c r="C3806" s="32"/>
      <c r="D3806" s="36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V3806" s="24">
        <f t="shared" si="1132"/>
        <v>0</v>
      </c>
      <c r="X3806" s="5">
        <f t="shared" si="1136"/>
        <v>77.899999999999991</v>
      </c>
      <c r="Z3806" s="20">
        <f t="shared" si="1133"/>
        <v>77.899999999999991</v>
      </c>
      <c r="AA3806" s="59">
        <f t="shared" si="1129"/>
        <v>43817</v>
      </c>
      <c r="AB3806" s="36">
        <f t="shared" si="1137"/>
        <v>134.59170364285706</v>
      </c>
      <c r="AC3806" s="28">
        <f t="shared" si="1137"/>
        <v>319.0726849285715</v>
      </c>
      <c r="AD3806" s="28">
        <f t="shared" si="1137"/>
        <v>433.96870060714309</v>
      </c>
      <c r="AE3806" s="28">
        <f t="shared" si="1137"/>
        <v>572.87413932142852</v>
      </c>
      <c r="AF3806" s="28">
        <f t="shared" si="1137"/>
        <v>213.72022203571419</v>
      </c>
      <c r="AG3806" s="28">
        <f t="shared" si="1137"/>
        <v>0</v>
      </c>
      <c r="AH3806" s="28">
        <f t="shared" si="1137"/>
        <v>141.33172853571432</v>
      </c>
      <c r="AI3806" s="28">
        <f t="shared" si="1137"/>
        <v>0</v>
      </c>
      <c r="AJ3806" s="28">
        <f t="shared" si="1137"/>
        <v>1.2235988250000001</v>
      </c>
      <c r="AK3806" s="28">
        <f t="shared" si="1137"/>
        <v>0</v>
      </c>
      <c r="AL3806" s="28">
        <f t="shared" si="1131"/>
        <v>52.630078499999975</v>
      </c>
      <c r="AM3806" s="28">
        <f t="shared" si="1131"/>
        <v>192.98530203571408</v>
      </c>
      <c r="AQ3806" s="24">
        <f t="shared" si="1135"/>
        <v>2062.3981584321427</v>
      </c>
      <c r="AS3806" s="47">
        <f t="shared" si="1127"/>
        <v>305.55</v>
      </c>
      <c r="AU3806" s="20">
        <f t="shared" si="1134"/>
        <v>2367.9481584321429</v>
      </c>
      <c r="AW3806" s="20"/>
    </row>
    <row r="3807" spans="1:49" x14ac:dyDescent="0.25">
      <c r="A3807" t="str">
        <f>VLOOKUP($B3807,'Cushing Balance'!$C$2:$E$500,3,TRUE)</f>
        <v>12019</v>
      </c>
      <c r="B3807" s="2">
        <v>43818</v>
      </c>
      <c r="C3807" s="32"/>
      <c r="D3807" s="36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V3807" s="24">
        <f t="shared" si="1132"/>
        <v>0</v>
      </c>
      <c r="X3807" s="5">
        <f t="shared" si="1136"/>
        <v>77.899999999999991</v>
      </c>
      <c r="Z3807" s="20">
        <f t="shared" si="1133"/>
        <v>77.899999999999991</v>
      </c>
      <c r="AA3807" s="59">
        <f t="shared" si="1129"/>
        <v>43818</v>
      </c>
      <c r="AB3807" s="36">
        <f t="shared" si="1137"/>
        <v>134.59170364285706</v>
      </c>
      <c r="AC3807" s="28">
        <f t="shared" si="1137"/>
        <v>319.0726849285715</v>
      </c>
      <c r="AD3807" s="28">
        <f t="shared" si="1137"/>
        <v>433.96870060714309</v>
      </c>
      <c r="AE3807" s="28">
        <f t="shared" si="1137"/>
        <v>572.87413932142852</v>
      </c>
      <c r="AF3807" s="28">
        <f t="shared" si="1137"/>
        <v>213.72022203571419</v>
      </c>
      <c r="AG3807" s="28">
        <f t="shared" si="1137"/>
        <v>0</v>
      </c>
      <c r="AH3807" s="28">
        <f t="shared" si="1137"/>
        <v>141.33172853571432</v>
      </c>
      <c r="AI3807" s="28">
        <f t="shared" si="1137"/>
        <v>0</v>
      </c>
      <c r="AJ3807" s="28">
        <f t="shared" si="1137"/>
        <v>1.2235988250000001</v>
      </c>
      <c r="AK3807" s="28">
        <f t="shared" si="1137"/>
        <v>0</v>
      </c>
      <c r="AL3807" s="28">
        <f t="shared" si="1131"/>
        <v>52.630078499999975</v>
      </c>
      <c r="AM3807" s="28">
        <f t="shared" si="1131"/>
        <v>192.98530203571408</v>
      </c>
      <c r="AQ3807" s="24">
        <f t="shared" si="1135"/>
        <v>2062.3981584321427</v>
      </c>
      <c r="AS3807" s="47">
        <f t="shared" si="1127"/>
        <v>305.55</v>
      </c>
      <c r="AU3807" s="20">
        <f t="shared" si="1134"/>
        <v>2367.9481584321429</v>
      </c>
      <c r="AW3807" s="20"/>
    </row>
    <row r="3808" spans="1:49" x14ac:dyDescent="0.25">
      <c r="A3808" t="str">
        <f>VLOOKUP($B3808,'Cushing Balance'!$C$2:$E$500,3,TRUE)</f>
        <v>12019</v>
      </c>
      <c r="B3808" s="2">
        <v>43819</v>
      </c>
      <c r="C3808" s="32"/>
      <c r="D3808" s="36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V3808" s="24">
        <f t="shared" si="1132"/>
        <v>0</v>
      </c>
      <c r="X3808" s="5">
        <f t="shared" si="1136"/>
        <v>77.899999999999991</v>
      </c>
      <c r="Z3808" s="20">
        <f t="shared" si="1133"/>
        <v>77.899999999999991</v>
      </c>
      <c r="AA3808" s="59">
        <f t="shared" si="1129"/>
        <v>43819</v>
      </c>
      <c r="AB3808" s="36">
        <f t="shared" si="1137"/>
        <v>134.59170364285706</v>
      </c>
      <c r="AC3808" s="28">
        <f t="shared" si="1137"/>
        <v>319.0726849285715</v>
      </c>
      <c r="AD3808" s="28">
        <f t="shared" si="1137"/>
        <v>433.96870060714309</v>
      </c>
      <c r="AE3808" s="28">
        <f t="shared" si="1137"/>
        <v>572.87413932142852</v>
      </c>
      <c r="AF3808" s="28">
        <f t="shared" si="1137"/>
        <v>213.72022203571419</v>
      </c>
      <c r="AG3808" s="28">
        <f t="shared" si="1137"/>
        <v>0</v>
      </c>
      <c r="AH3808" s="28">
        <f t="shared" si="1137"/>
        <v>141.33172853571432</v>
      </c>
      <c r="AI3808" s="28">
        <f t="shared" si="1137"/>
        <v>0</v>
      </c>
      <c r="AJ3808" s="28">
        <f t="shared" si="1137"/>
        <v>1.2235988250000001</v>
      </c>
      <c r="AK3808" s="28">
        <f t="shared" si="1137"/>
        <v>0</v>
      </c>
      <c r="AL3808" s="28">
        <f t="shared" si="1131"/>
        <v>52.630078499999975</v>
      </c>
      <c r="AM3808" s="28">
        <f t="shared" si="1131"/>
        <v>192.98530203571408</v>
      </c>
      <c r="AQ3808" s="24">
        <f t="shared" si="1135"/>
        <v>2062.3981584321427</v>
      </c>
      <c r="AS3808" s="47">
        <f t="shared" si="1127"/>
        <v>305.55</v>
      </c>
      <c r="AU3808" s="20">
        <f t="shared" si="1134"/>
        <v>2367.9481584321429</v>
      </c>
      <c r="AW3808" s="20"/>
    </row>
    <row r="3809" spans="1:49" x14ac:dyDescent="0.25">
      <c r="A3809" t="str">
        <f>VLOOKUP($B3809,'Cushing Balance'!$C$2:$E$500,3,TRUE)</f>
        <v>12019</v>
      </c>
      <c r="B3809" s="2">
        <v>43820</v>
      </c>
      <c r="C3809" s="32"/>
      <c r="D3809" s="36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V3809" s="24">
        <f t="shared" si="1132"/>
        <v>0</v>
      </c>
      <c r="X3809" s="5">
        <f t="shared" si="1136"/>
        <v>77.899999999999991</v>
      </c>
      <c r="Z3809" s="20">
        <f t="shared" si="1133"/>
        <v>77.899999999999991</v>
      </c>
      <c r="AA3809" s="59">
        <f t="shared" si="1129"/>
        <v>43820</v>
      </c>
      <c r="AB3809" s="36">
        <f t="shared" si="1137"/>
        <v>134.59170364285706</v>
      </c>
      <c r="AC3809" s="28">
        <f t="shared" si="1137"/>
        <v>319.0726849285715</v>
      </c>
      <c r="AD3809" s="28">
        <f t="shared" si="1137"/>
        <v>433.96870060714309</v>
      </c>
      <c r="AE3809" s="28">
        <f t="shared" si="1137"/>
        <v>572.87413932142852</v>
      </c>
      <c r="AF3809" s="28">
        <f t="shared" si="1137"/>
        <v>213.72022203571419</v>
      </c>
      <c r="AG3809" s="28">
        <f t="shared" si="1137"/>
        <v>0</v>
      </c>
      <c r="AH3809" s="28">
        <f t="shared" si="1137"/>
        <v>141.33172853571432</v>
      </c>
      <c r="AI3809" s="28">
        <f t="shared" si="1137"/>
        <v>0</v>
      </c>
      <c r="AJ3809" s="28">
        <f t="shared" si="1137"/>
        <v>1.2235988250000001</v>
      </c>
      <c r="AK3809" s="28">
        <f t="shared" si="1137"/>
        <v>0</v>
      </c>
      <c r="AL3809" s="28">
        <f t="shared" si="1131"/>
        <v>52.630078499999975</v>
      </c>
      <c r="AM3809" s="28">
        <f t="shared" si="1131"/>
        <v>192.98530203571408</v>
      </c>
      <c r="AQ3809" s="24">
        <f t="shared" si="1135"/>
        <v>2062.3981584321427</v>
      </c>
      <c r="AS3809" s="47">
        <f t="shared" si="1127"/>
        <v>305.55</v>
      </c>
      <c r="AU3809" s="20">
        <f t="shared" si="1134"/>
        <v>2367.9481584321429</v>
      </c>
      <c r="AW3809" s="20"/>
    </row>
    <row r="3810" spans="1:49" x14ac:dyDescent="0.25">
      <c r="A3810" t="str">
        <f>VLOOKUP($B3810,'Cushing Balance'!$C$2:$E$500,3,TRUE)</f>
        <v>12019</v>
      </c>
      <c r="B3810" s="2">
        <v>43821</v>
      </c>
      <c r="C3810" s="32"/>
      <c r="D3810" s="36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V3810" s="24">
        <f t="shared" si="1132"/>
        <v>0</v>
      </c>
      <c r="X3810" s="5">
        <f t="shared" si="1136"/>
        <v>77.899999999999991</v>
      </c>
      <c r="Z3810" s="20">
        <f t="shared" si="1133"/>
        <v>77.899999999999991</v>
      </c>
      <c r="AA3810" s="59">
        <f t="shared" si="1129"/>
        <v>43821</v>
      </c>
      <c r="AB3810" s="36">
        <f t="shared" si="1137"/>
        <v>134.59170364285706</v>
      </c>
      <c r="AC3810" s="28">
        <f t="shared" si="1137"/>
        <v>319.0726849285715</v>
      </c>
      <c r="AD3810" s="28">
        <f t="shared" si="1137"/>
        <v>433.96870060714309</v>
      </c>
      <c r="AE3810" s="28">
        <f t="shared" si="1137"/>
        <v>572.87413932142852</v>
      </c>
      <c r="AF3810" s="28">
        <f t="shared" si="1137"/>
        <v>213.72022203571419</v>
      </c>
      <c r="AG3810" s="28">
        <f t="shared" si="1137"/>
        <v>0</v>
      </c>
      <c r="AH3810" s="28">
        <f t="shared" si="1137"/>
        <v>141.33172853571432</v>
      </c>
      <c r="AI3810" s="28">
        <f t="shared" si="1137"/>
        <v>0</v>
      </c>
      <c r="AJ3810" s="28">
        <f t="shared" si="1137"/>
        <v>1.2235988250000001</v>
      </c>
      <c r="AK3810" s="28">
        <f t="shared" si="1137"/>
        <v>0</v>
      </c>
      <c r="AL3810" s="28">
        <f t="shared" si="1131"/>
        <v>52.630078499999975</v>
      </c>
      <c r="AM3810" s="28">
        <f t="shared" si="1131"/>
        <v>192.98530203571408</v>
      </c>
      <c r="AQ3810" s="24">
        <f t="shared" si="1135"/>
        <v>2062.3981584321427</v>
      </c>
      <c r="AS3810" s="47">
        <f t="shared" si="1127"/>
        <v>305.55</v>
      </c>
      <c r="AU3810" s="20">
        <f t="shared" si="1134"/>
        <v>2367.9481584321429</v>
      </c>
      <c r="AW3810" s="20"/>
    </row>
    <row r="3811" spans="1:49" x14ac:dyDescent="0.25">
      <c r="A3811" t="str">
        <f>VLOOKUP($B3811,'Cushing Balance'!$C$2:$E$500,3,TRUE)</f>
        <v>12019</v>
      </c>
      <c r="B3811" s="2">
        <v>43822</v>
      </c>
      <c r="C3811" s="32"/>
      <c r="D3811" s="36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V3811" s="24">
        <f t="shared" si="1132"/>
        <v>0</v>
      </c>
      <c r="X3811" s="5">
        <f t="shared" si="1136"/>
        <v>77.899999999999991</v>
      </c>
      <c r="Z3811" s="20">
        <f t="shared" si="1133"/>
        <v>77.899999999999991</v>
      </c>
      <c r="AA3811" s="59">
        <f t="shared" si="1129"/>
        <v>43822</v>
      </c>
      <c r="AB3811" s="36">
        <f t="shared" si="1137"/>
        <v>134.59170364285706</v>
      </c>
      <c r="AC3811" s="28">
        <f t="shared" si="1137"/>
        <v>319.0726849285715</v>
      </c>
      <c r="AD3811" s="28">
        <f t="shared" si="1137"/>
        <v>433.96870060714309</v>
      </c>
      <c r="AE3811" s="28">
        <f t="shared" si="1137"/>
        <v>572.87413932142852</v>
      </c>
      <c r="AF3811" s="28">
        <f t="shared" si="1137"/>
        <v>213.72022203571419</v>
      </c>
      <c r="AG3811" s="28">
        <f t="shared" si="1137"/>
        <v>0</v>
      </c>
      <c r="AH3811" s="28">
        <f t="shared" si="1137"/>
        <v>141.33172853571432</v>
      </c>
      <c r="AI3811" s="28">
        <f t="shared" si="1137"/>
        <v>0</v>
      </c>
      <c r="AJ3811" s="28">
        <f t="shared" si="1137"/>
        <v>1.2235988250000001</v>
      </c>
      <c r="AK3811" s="28">
        <f t="shared" si="1137"/>
        <v>0</v>
      </c>
      <c r="AL3811" s="28">
        <f t="shared" si="1131"/>
        <v>52.630078499999975</v>
      </c>
      <c r="AM3811" s="28">
        <f t="shared" si="1131"/>
        <v>192.98530203571408</v>
      </c>
      <c r="AQ3811" s="24">
        <f t="shared" si="1135"/>
        <v>2062.3981584321427</v>
      </c>
      <c r="AS3811" s="47">
        <f t="shared" si="1127"/>
        <v>305.55</v>
      </c>
      <c r="AU3811" s="20">
        <f t="shared" si="1134"/>
        <v>2367.9481584321429</v>
      </c>
      <c r="AW3811" s="20"/>
    </row>
    <row r="3812" spans="1:49" x14ac:dyDescent="0.25">
      <c r="A3812" t="str">
        <f>VLOOKUP($B3812,'Cushing Balance'!$C$2:$E$500,3,TRUE)</f>
        <v>12019</v>
      </c>
      <c r="B3812" s="2">
        <v>43823</v>
      </c>
      <c r="C3812" s="32"/>
      <c r="D3812" s="36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V3812" s="24">
        <f t="shared" si="1132"/>
        <v>0</v>
      </c>
      <c r="X3812" s="5">
        <f t="shared" si="1136"/>
        <v>77.899999999999991</v>
      </c>
      <c r="Z3812" s="20">
        <f t="shared" si="1133"/>
        <v>77.899999999999991</v>
      </c>
      <c r="AA3812" s="59">
        <f t="shared" si="1129"/>
        <v>43823</v>
      </c>
      <c r="AB3812" s="36">
        <f t="shared" si="1137"/>
        <v>134.59170364285706</v>
      </c>
      <c r="AC3812" s="28">
        <f t="shared" si="1137"/>
        <v>319.0726849285715</v>
      </c>
      <c r="AD3812" s="28">
        <f t="shared" si="1137"/>
        <v>433.96870060714309</v>
      </c>
      <c r="AE3812" s="28">
        <f t="shared" si="1137"/>
        <v>572.87413932142852</v>
      </c>
      <c r="AF3812" s="28">
        <f t="shared" si="1137"/>
        <v>213.72022203571419</v>
      </c>
      <c r="AG3812" s="28">
        <f t="shared" si="1137"/>
        <v>0</v>
      </c>
      <c r="AH3812" s="28">
        <f t="shared" si="1137"/>
        <v>141.33172853571432</v>
      </c>
      <c r="AI3812" s="28">
        <f t="shared" si="1137"/>
        <v>0</v>
      </c>
      <c r="AJ3812" s="28">
        <f t="shared" si="1137"/>
        <v>1.2235988250000001</v>
      </c>
      <c r="AK3812" s="28">
        <f t="shared" si="1137"/>
        <v>0</v>
      </c>
      <c r="AL3812" s="28">
        <f t="shared" si="1131"/>
        <v>52.630078499999975</v>
      </c>
      <c r="AM3812" s="28">
        <f t="shared" si="1131"/>
        <v>192.98530203571408</v>
      </c>
      <c r="AQ3812" s="24">
        <f t="shared" si="1135"/>
        <v>2062.3981584321427</v>
      </c>
      <c r="AS3812" s="47">
        <f t="shared" si="1127"/>
        <v>305.55</v>
      </c>
      <c r="AU3812" s="20">
        <f t="shared" si="1134"/>
        <v>2367.9481584321429</v>
      </c>
      <c r="AW3812" s="20"/>
    </row>
    <row r="3813" spans="1:49" x14ac:dyDescent="0.25">
      <c r="A3813" t="str">
        <f>VLOOKUP($B3813,'Cushing Balance'!$C$2:$E$500,3,TRUE)</f>
        <v>12019</v>
      </c>
      <c r="B3813" s="2">
        <v>43824</v>
      </c>
      <c r="C3813" s="32"/>
      <c r="D3813" s="36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V3813" s="24">
        <f t="shared" si="1132"/>
        <v>0</v>
      </c>
      <c r="X3813" s="5">
        <f t="shared" si="1136"/>
        <v>77.899999999999991</v>
      </c>
      <c r="Z3813" s="20">
        <f t="shared" si="1133"/>
        <v>77.899999999999991</v>
      </c>
      <c r="AA3813" s="59">
        <f t="shared" si="1129"/>
        <v>43824</v>
      </c>
      <c r="AB3813" s="36">
        <f t="shared" ref="AB3813:AK3818" si="1138">AVERAGE(AB3806:AB3812)</f>
        <v>134.59170364285706</v>
      </c>
      <c r="AC3813" s="28">
        <f t="shared" si="1138"/>
        <v>319.0726849285715</v>
      </c>
      <c r="AD3813" s="28">
        <f t="shared" si="1138"/>
        <v>433.96870060714309</v>
      </c>
      <c r="AE3813" s="28">
        <f t="shared" si="1138"/>
        <v>572.87413932142852</v>
      </c>
      <c r="AF3813" s="28">
        <f t="shared" si="1138"/>
        <v>213.72022203571419</v>
      </c>
      <c r="AG3813" s="28">
        <f t="shared" si="1138"/>
        <v>0</v>
      </c>
      <c r="AH3813" s="28">
        <f t="shared" si="1138"/>
        <v>141.33172853571432</v>
      </c>
      <c r="AI3813" s="28">
        <f t="shared" si="1138"/>
        <v>0</v>
      </c>
      <c r="AJ3813" s="28">
        <f t="shared" si="1138"/>
        <v>1.2235988250000001</v>
      </c>
      <c r="AK3813" s="28">
        <f t="shared" si="1138"/>
        <v>0</v>
      </c>
      <c r="AL3813" s="28">
        <f t="shared" si="1131"/>
        <v>52.630078499999975</v>
      </c>
      <c r="AM3813" s="28">
        <f t="shared" si="1131"/>
        <v>192.98530203571408</v>
      </c>
      <c r="AQ3813" s="24">
        <f t="shared" si="1135"/>
        <v>2062.3981584321427</v>
      </c>
      <c r="AS3813" s="47">
        <f t="shared" si="1127"/>
        <v>305.55</v>
      </c>
      <c r="AU3813" s="20">
        <f t="shared" si="1134"/>
        <v>2367.9481584321429</v>
      </c>
      <c r="AW3813" s="20"/>
    </row>
    <row r="3814" spans="1:49" x14ac:dyDescent="0.25">
      <c r="A3814" t="str">
        <f>VLOOKUP($B3814,'Cushing Balance'!$C$2:$E$500,3,TRUE)</f>
        <v>12019</v>
      </c>
      <c r="B3814" s="2">
        <v>43825</v>
      </c>
      <c r="C3814" s="32"/>
      <c r="D3814" s="36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V3814" s="24">
        <f t="shared" si="1132"/>
        <v>0</v>
      </c>
      <c r="X3814" s="5">
        <f t="shared" si="1136"/>
        <v>77.899999999999991</v>
      </c>
      <c r="Z3814" s="20">
        <f t="shared" si="1133"/>
        <v>77.899999999999991</v>
      </c>
      <c r="AA3814" s="59">
        <f t="shared" si="1129"/>
        <v>43825</v>
      </c>
      <c r="AB3814" s="36">
        <f t="shared" si="1138"/>
        <v>134.59170364285706</v>
      </c>
      <c r="AC3814" s="28">
        <f t="shared" si="1138"/>
        <v>319.0726849285715</v>
      </c>
      <c r="AD3814" s="28">
        <f t="shared" si="1138"/>
        <v>433.96870060714309</v>
      </c>
      <c r="AE3814" s="28">
        <f t="shared" si="1138"/>
        <v>572.87413932142852</v>
      </c>
      <c r="AF3814" s="28">
        <f t="shared" si="1138"/>
        <v>213.72022203571419</v>
      </c>
      <c r="AG3814" s="28">
        <f t="shared" si="1138"/>
        <v>0</v>
      </c>
      <c r="AH3814" s="28">
        <f t="shared" si="1138"/>
        <v>141.33172853571432</v>
      </c>
      <c r="AI3814" s="28">
        <f t="shared" si="1138"/>
        <v>0</v>
      </c>
      <c r="AJ3814" s="28">
        <f t="shared" si="1138"/>
        <v>1.2235988250000001</v>
      </c>
      <c r="AK3814" s="28">
        <f t="shared" si="1138"/>
        <v>0</v>
      </c>
      <c r="AL3814" s="28">
        <f t="shared" si="1131"/>
        <v>52.630078499999975</v>
      </c>
      <c r="AM3814" s="28">
        <f t="shared" si="1131"/>
        <v>192.98530203571408</v>
      </c>
      <c r="AQ3814" s="24">
        <f t="shared" si="1135"/>
        <v>2062.3981584321427</v>
      </c>
      <c r="AS3814" s="47">
        <f t="shared" si="1127"/>
        <v>305.55</v>
      </c>
      <c r="AU3814" s="20">
        <f t="shared" si="1134"/>
        <v>2367.9481584321429</v>
      </c>
      <c r="AW3814" s="20"/>
    </row>
    <row r="3815" spans="1:49" x14ac:dyDescent="0.25">
      <c r="A3815" t="str">
        <f>VLOOKUP($B3815,'Cushing Balance'!$C$2:$E$500,3,TRUE)</f>
        <v>12019</v>
      </c>
      <c r="B3815" s="2">
        <v>43826</v>
      </c>
      <c r="C3815" s="32"/>
      <c r="D3815" s="36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V3815" s="24">
        <f t="shared" si="1132"/>
        <v>0</v>
      </c>
      <c r="X3815" s="5">
        <f t="shared" si="1136"/>
        <v>77.899999999999991</v>
      </c>
      <c r="Z3815" s="20">
        <f t="shared" si="1133"/>
        <v>77.899999999999991</v>
      </c>
      <c r="AA3815" s="59">
        <f t="shared" si="1129"/>
        <v>43826</v>
      </c>
      <c r="AB3815" s="36">
        <f t="shared" si="1138"/>
        <v>134.59170364285706</v>
      </c>
      <c r="AC3815" s="28">
        <f t="shared" si="1138"/>
        <v>319.0726849285715</v>
      </c>
      <c r="AD3815" s="28">
        <f t="shared" si="1138"/>
        <v>433.96870060714309</v>
      </c>
      <c r="AE3815" s="28">
        <f t="shared" si="1138"/>
        <v>572.87413932142852</v>
      </c>
      <c r="AF3815" s="28">
        <f t="shared" si="1138"/>
        <v>213.72022203571419</v>
      </c>
      <c r="AG3815" s="28">
        <f t="shared" si="1138"/>
        <v>0</v>
      </c>
      <c r="AH3815" s="28">
        <f t="shared" si="1138"/>
        <v>141.33172853571432</v>
      </c>
      <c r="AI3815" s="28">
        <f t="shared" si="1138"/>
        <v>0</v>
      </c>
      <c r="AJ3815" s="28">
        <f t="shared" si="1138"/>
        <v>1.2235988250000001</v>
      </c>
      <c r="AK3815" s="28">
        <f t="shared" si="1138"/>
        <v>0</v>
      </c>
      <c r="AL3815" s="28">
        <f t="shared" si="1131"/>
        <v>52.630078499999975</v>
      </c>
      <c r="AM3815" s="28">
        <f t="shared" si="1131"/>
        <v>192.98530203571408</v>
      </c>
      <c r="AQ3815" s="24">
        <f t="shared" si="1135"/>
        <v>2062.3981584321427</v>
      </c>
      <c r="AS3815" s="47">
        <f t="shared" si="1127"/>
        <v>305.55</v>
      </c>
      <c r="AU3815" s="20">
        <f t="shared" si="1134"/>
        <v>2367.9481584321429</v>
      </c>
      <c r="AW3815" s="20"/>
    </row>
    <row r="3816" spans="1:49" x14ac:dyDescent="0.25">
      <c r="A3816" t="str">
        <f>VLOOKUP($B3816,'Cushing Balance'!$C$2:$E$500,3,TRUE)</f>
        <v>12019</v>
      </c>
      <c r="B3816" s="2">
        <v>43827</v>
      </c>
      <c r="C3816" s="32"/>
      <c r="D3816" s="36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V3816" s="24">
        <f t="shared" si="1132"/>
        <v>0</v>
      </c>
      <c r="X3816" s="5">
        <f t="shared" si="1136"/>
        <v>77.899999999999991</v>
      </c>
      <c r="Z3816" s="20">
        <f t="shared" si="1133"/>
        <v>77.899999999999991</v>
      </c>
      <c r="AA3816" s="59">
        <f t="shared" si="1129"/>
        <v>43827</v>
      </c>
      <c r="AB3816" s="36">
        <f t="shared" si="1138"/>
        <v>134.59170364285706</v>
      </c>
      <c r="AC3816" s="28">
        <f t="shared" si="1138"/>
        <v>319.0726849285715</v>
      </c>
      <c r="AD3816" s="28">
        <f t="shared" si="1138"/>
        <v>433.96870060714309</v>
      </c>
      <c r="AE3816" s="28">
        <f t="shared" si="1138"/>
        <v>572.87413932142852</v>
      </c>
      <c r="AF3816" s="28">
        <f t="shared" si="1138"/>
        <v>213.72022203571419</v>
      </c>
      <c r="AG3816" s="28">
        <f t="shared" si="1138"/>
        <v>0</v>
      </c>
      <c r="AH3816" s="28">
        <f t="shared" si="1138"/>
        <v>141.33172853571432</v>
      </c>
      <c r="AI3816" s="28">
        <f t="shared" si="1138"/>
        <v>0</v>
      </c>
      <c r="AJ3816" s="28">
        <f t="shared" si="1138"/>
        <v>1.2235988250000001</v>
      </c>
      <c r="AK3816" s="28">
        <f t="shared" si="1138"/>
        <v>0</v>
      </c>
      <c r="AL3816" s="28">
        <f t="shared" si="1131"/>
        <v>52.630078499999975</v>
      </c>
      <c r="AM3816" s="28">
        <f t="shared" si="1131"/>
        <v>192.98530203571408</v>
      </c>
      <c r="AQ3816" s="24">
        <f t="shared" si="1135"/>
        <v>2062.3981584321427</v>
      </c>
      <c r="AS3816" s="47">
        <f t="shared" si="1127"/>
        <v>305.55</v>
      </c>
      <c r="AU3816" s="20">
        <f t="shared" si="1134"/>
        <v>2367.9481584321429</v>
      </c>
      <c r="AW3816" s="20"/>
    </row>
    <row r="3817" spans="1:49" x14ac:dyDescent="0.25">
      <c r="A3817" t="str">
        <f>VLOOKUP($B3817,'Cushing Balance'!$C$2:$E$500,3,TRUE)</f>
        <v>12019</v>
      </c>
      <c r="B3817" s="2">
        <v>43828</v>
      </c>
      <c r="C3817" s="32"/>
      <c r="D3817" s="36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V3817" s="24">
        <f t="shared" si="1132"/>
        <v>0</v>
      </c>
      <c r="X3817" s="5">
        <f t="shared" si="1136"/>
        <v>77.899999999999991</v>
      </c>
      <c r="Z3817" s="20">
        <f t="shared" si="1133"/>
        <v>77.899999999999991</v>
      </c>
      <c r="AA3817" s="59">
        <f t="shared" si="1129"/>
        <v>43828</v>
      </c>
      <c r="AB3817" s="36">
        <f t="shared" si="1138"/>
        <v>134.59170364285706</v>
      </c>
      <c r="AC3817" s="28">
        <f t="shared" si="1138"/>
        <v>319.0726849285715</v>
      </c>
      <c r="AD3817" s="28">
        <f t="shared" si="1138"/>
        <v>433.96870060714309</v>
      </c>
      <c r="AE3817" s="28">
        <f t="shared" si="1138"/>
        <v>572.87413932142852</v>
      </c>
      <c r="AF3817" s="28">
        <f t="shared" si="1138"/>
        <v>213.72022203571419</v>
      </c>
      <c r="AG3817" s="28">
        <f t="shared" si="1138"/>
        <v>0</v>
      </c>
      <c r="AH3817" s="28">
        <f t="shared" si="1138"/>
        <v>141.33172853571432</v>
      </c>
      <c r="AI3817" s="28">
        <f t="shared" si="1138"/>
        <v>0</v>
      </c>
      <c r="AJ3817" s="28">
        <f t="shared" si="1138"/>
        <v>1.2235988250000001</v>
      </c>
      <c r="AK3817" s="28">
        <f t="shared" si="1138"/>
        <v>0</v>
      </c>
      <c r="AL3817" s="28">
        <f t="shared" si="1131"/>
        <v>52.630078499999975</v>
      </c>
      <c r="AM3817" s="28">
        <f t="shared" si="1131"/>
        <v>192.98530203571408</v>
      </c>
      <c r="AQ3817" s="24">
        <f t="shared" si="1135"/>
        <v>2062.3981584321427</v>
      </c>
      <c r="AS3817" s="47">
        <f t="shared" si="1127"/>
        <v>305.55</v>
      </c>
      <c r="AU3817" s="20">
        <f t="shared" si="1134"/>
        <v>2367.9481584321429</v>
      </c>
      <c r="AW3817" s="20"/>
    </row>
    <row r="3818" spans="1:49" x14ac:dyDescent="0.25">
      <c r="A3818" t="str">
        <f>VLOOKUP($B3818,'Cushing Balance'!$C$2:$E$500,3,TRUE)</f>
        <v>12019</v>
      </c>
      <c r="B3818" s="2">
        <v>43829</v>
      </c>
      <c r="C3818" s="32"/>
      <c r="D3818" s="36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V3818" s="24">
        <f t="shared" si="1132"/>
        <v>0</v>
      </c>
      <c r="X3818" s="5">
        <f t="shared" si="1136"/>
        <v>77.899999999999991</v>
      </c>
      <c r="Z3818" s="20">
        <f t="shared" si="1133"/>
        <v>77.899999999999991</v>
      </c>
      <c r="AA3818" s="59">
        <f t="shared" si="1129"/>
        <v>43829</v>
      </c>
      <c r="AB3818" s="36">
        <f t="shared" si="1138"/>
        <v>134.59170364285706</v>
      </c>
      <c r="AC3818" s="28">
        <f t="shared" si="1138"/>
        <v>319.0726849285715</v>
      </c>
      <c r="AD3818" s="28">
        <f t="shared" si="1138"/>
        <v>433.96870060714309</v>
      </c>
      <c r="AE3818" s="28">
        <f t="shared" si="1138"/>
        <v>572.87413932142852</v>
      </c>
      <c r="AF3818" s="28">
        <f t="shared" si="1138"/>
        <v>213.72022203571419</v>
      </c>
      <c r="AG3818" s="28">
        <f t="shared" si="1138"/>
        <v>0</v>
      </c>
      <c r="AH3818" s="28">
        <f t="shared" si="1138"/>
        <v>141.33172853571432</v>
      </c>
      <c r="AI3818" s="28">
        <f t="shared" si="1138"/>
        <v>0</v>
      </c>
      <c r="AJ3818" s="28">
        <f t="shared" si="1138"/>
        <v>1.2235988250000001</v>
      </c>
      <c r="AK3818" s="28">
        <f t="shared" si="1138"/>
        <v>0</v>
      </c>
      <c r="AL3818" s="28">
        <f t="shared" si="1131"/>
        <v>52.630078499999975</v>
      </c>
      <c r="AM3818" s="28">
        <f t="shared" si="1131"/>
        <v>192.98530203571408</v>
      </c>
      <c r="AQ3818" s="24">
        <f t="shared" si="1135"/>
        <v>2062.3981584321427</v>
      </c>
      <c r="AS3818" s="47">
        <f t="shared" si="1127"/>
        <v>305.55</v>
      </c>
      <c r="AU3818" s="20">
        <f t="shared" si="1134"/>
        <v>2367.9481584321429</v>
      </c>
      <c r="AW3818" s="20"/>
    </row>
  </sheetData>
  <mergeCells count="2">
    <mergeCell ref="D1:R1"/>
    <mergeCell ref="AB1:AL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autoPageBreaks="0"/>
  </sheetPr>
  <dimension ref="C4:EX360"/>
  <sheetViews>
    <sheetView showGridLines="0" topLeftCell="CE207" zoomScale="85" zoomScaleNormal="85" workbookViewId="0">
      <selection activeCell="DJ284" sqref="DJ284"/>
    </sheetView>
  </sheetViews>
  <sheetFormatPr defaultRowHeight="12.75" x14ac:dyDescent="0.2"/>
  <cols>
    <col min="1" max="42" width="7.28515625" style="70" customWidth="1"/>
    <col min="43" max="43" width="7.85546875" style="70" customWidth="1"/>
    <col min="44" max="77" width="7.28515625" style="70" customWidth="1"/>
    <col min="78" max="78" width="7.7109375" style="70" customWidth="1"/>
    <col min="79" max="81" width="9.140625" style="70"/>
    <col min="82" max="83" width="6.5703125" style="70" customWidth="1"/>
    <col min="84" max="84" width="7.85546875" style="70" customWidth="1"/>
    <col min="85" max="88" width="6.5703125" style="70" customWidth="1"/>
    <col min="89" max="89" width="7.85546875" style="70" customWidth="1"/>
    <col min="90" max="90" width="9" style="70" customWidth="1"/>
    <col min="91" max="91" width="8.7109375" style="70" customWidth="1"/>
    <col min="92" max="122" width="9.140625" style="70"/>
    <col min="123" max="123" width="9.7109375" style="70" bestFit="1" customWidth="1"/>
    <col min="124" max="124" width="9.140625" style="70"/>
    <col min="125" max="125" width="11.140625" style="70" customWidth="1"/>
    <col min="126" max="126" width="9.140625" style="70"/>
    <col min="127" max="127" width="12.140625" style="70" customWidth="1"/>
    <col min="128" max="138" width="9.140625" style="70"/>
    <col min="139" max="139" width="10.28515625" style="70" customWidth="1"/>
    <col min="140" max="16384" width="9.140625" style="70"/>
  </cols>
  <sheetData>
    <row r="4" spans="3:50" x14ac:dyDescent="0.2">
      <c r="AF4" s="70" t="s">
        <v>44</v>
      </c>
    </row>
    <row r="8" spans="3:50" x14ac:dyDescent="0.2">
      <c r="C8" s="71" t="s">
        <v>45</v>
      </c>
      <c r="AG8" s="70" t="s">
        <v>44</v>
      </c>
    </row>
    <row r="9" spans="3:50" x14ac:dyDescent="0.2">
      <c r="C9" s="72">
        <v>55</v>
      </c>
      <c r="D9" s="72" t="s">
        <v>46</v>
      </c>
    </row>
    <row r="10" spans="3:50" x14ac:dyDescent="0.2">
      <c r="C10" s="72">
        <v>20</v>
      </c>
      <c r="D10" s="72" t="s">
        <v>47</v>
      </c>
    </row>
    <row r="11" spans="3:50" x14ac:dyDescent="0.2">
      <c r="C11" s="72">
        <v>68</v>
      </c>
      <c r="D11" s="72" t="s">
        <v>48</v>
      </c>
    </row>
    <row r="12" spans="3:50" x14ac:dyDescent="0.2">
      <c r="C12" s="72">
        <v>220</v>
      </c>
      <c r="D12" s="72" t="s">
        <v>49</v>
      </c>
      <c r="AE12" s="70" t="s">
        <v>50</v>
      </c>
      <c r="AU12" s="70" t="s">
        <v>51</v>
      </c>
    </row>
    <row r="13" spans="3:50" x14ac:dyDescent="0.2">
      <c r="C13" s="72"/>
      <c r="D13" s="72"/>
      <c r="AJ13" s="70" t="s">
        <v>52</v>
      </c>
    </row>
    <row r="15" spans="3:50" x14ac:dyDescent="0.2">
      <c r="AE15" s="70" t="s">
        <v>53</v>
      </c>
      <c r="AX15" s="70" t="s">
        <v>54</v>
      </c>
    </row>
    <row r="19" spans="27:50" x14ac:dyDescent="0.2">
      <c r="AE19" s="70" t="s">
        <v>55</v>
      </c>
    </row>
    <row r="21" spans="27:50" x14ac:dyDescent="0.2">
      <c r="AE21" s="70" t="s">
        <v>56</v>
      </c>
      <c r="AO21" s="70" t="s">
        <v>57</v>
      </c>
    </row>
    <row r="28" spans="27:50" x14ac:dyDescent="0.2">
      <c r="AS28" s="70" t="s">
        <v>58</v>
      </c>
    </row>
    <row r="29" spans="27:50" x14ac:dyDescent="0.2">
      <c r="AA29" s="70" t="s">
        <v>59</v>
      </c>
    </row>
    <row r="30" spans="27:50" x14ac:dyDescent="0.2">
      <c r="AJ30" s="70" t="s">
        <v>52</v>
      </c>
      <c r="AX30" s="70" t="s">
        <v>60</v>
      </c>
    </row>
    <row r="31" spans="27:50" x14ac:dyDescent="0.2">
      <c r="AA31" s="70" t="s">
        <v>61</v>
      </c>
      <c r="AN31" s="70" t="s">
        <v>62</v>
      </c>
    </row>
    <row r="33" spans="27:60" x14ac:dyDescent="0.2">
      <c r="AA33" s="70" t="s">
        <v>63</v>
      </c>
    </row>
    <row r="35" spans="27:60" x14ac:dyDescent="0.2">
      <c r="AA35" s="70" t="s">
        <v>64</v>
      </c>
    </row>
    <row r="46" spans="27:60" x14ac:dyDescent="0.2">
      <c r="AL46" s="70" t="s">
        <v>65</v>
      </c>
    </row>
    <row r="47" spans="27:60" x14ac:dyDescent="0.2">
      <c r="AR47" s="70" t="s">
        <v>66</v>
      </c>
    </row>
    <row r="48" spans="27:60" x14ac:dyDescent="0.2">
      <c r="BH48" s="70" t="s">
        <v>67</v>
      </c>
    </row>
    <row r="53" spans="52:60" x14ac:dyDescent="0.2">
      <c r="BH53" s="70" t="s">
        <v>58</v>
      </c>
    </row>
    <row r="62" spans="52:60" x14ac:dyDescent="0.2">
      <c r="AZ62" s="70" t="s">
        <v>68</v>
      </c>
      <c r="BD62" s="70" t="s">
        <v>69</v>
      </c>
    </row>
    <row r="67" spans="52:61" x14ac:dyDescent="0.2">
      <c r="BA67" s="70" t="s">
        <v>70</v>
      </c>
      <c r="BI67" s="70" t="s">
        <v>71</v>
      </c>
    </row>
    <row r="71" spans="52:61" x14ac:dyDescent="0.2">
      <c r="AZ71" s="70" t="s">
        <v>72</v>
      </c>
    </row>
    <row r="74" spans="52:61" x14ac:dyDescent="0.2">
      <c r="BC74" s="70" t="s">
        <v>73</v>
      </c>
    </row>
    <row r="82" spans="49:66" x14ac:dyDescent="0.2">
      <c r="AZ82" s="70" t="s">
        <v>74</v>
      </c>
    </row>
    <row r="83" spans="49:66" x14ac:dyDescent="0.2">
      <c r="BD83" s="70" t="s">
        <v>75</v>
      </c>
    </row>
    <row r="85" spans="49:66" x14ac:dyDescent="0.2">
      <c r="BN85" s="70" t="s">
        <v>76</v>
      </c>
    </row>
    <row r="87" spans="49:66" x14ac:dyDescent="0.2">
      <c r="BE87" s="70" t="s">
        <v>77</v>
      </c>
    </row>
    <row r="88" spans="49:66" x14ac:dyDescent="0.2">
      <c r="AW88" s="70" t="s">
        <v>78</v>
      </c>
    </row>
    <row r="90" spans="49:66" x14ac:dyDescent="0.2">
      <c r="BK90" s="71" t="s">
        <v>79</v>
      </c>
    </row>
    <row r="91" spans="49:66" x14ac:dyDescent="0.2">
      <c r="BF91" s="71" t="s">
        <v>80</v>
      </c>
    </row>
    <row r="94" spans="49:66" x14ac:dyDescent="0.2">
      <c r="BJ94" s="70" t="s">
        <v>58</v>
      </c>
    </row>
    <row r="95" spans="49:66" x14ac:dyDescent="0.2">
      <c r="BF95" s="70" t="s">
        <v>77</v>
      </c>
    </row>
    <row r="98" spans="5:154" x14ac:dyDescent="0.2">
      <c r="AN98" s="71" t="s">
        <v>81</v>
      </c>
    </row>
    <row r="99" spans="5:154" x14ac:dyDescent="0.2">
      <c r="BF99" s="71" t="s">
        <v>82</v>
      </c>
    </row>
    <row r="101" spans="5:154" x14ac:dyDescent="0.2">
      <c r="BF101" s="70" t="s">
        <v>83</v>
      </c>
    </row>
    <row r="102" spans="5:154" x14ac:dyDescent="0.2">
      <c r="AS102" s="71" t="s">
        <v>84</v>
      </c>
    </row>
    <row r="103" spans="5:154" x14ac:dyDescent="0.2">
      <c r="BD103" s="70" t="s">
        <v>77</v>
      </c>
    </row>
    <row r="105" spans="5:154" x14ac:dyDescent="0.2">
      <c r="E105" s="71" t="s">
        <v>85</v>
      </c>
    </row>
    <row r="106" spans="5:154" x14ac:dyDescent="0.2">
      <c r="V106" s="71" t="s">
        <v>86</v>
      </c>
    </row>
    <row r="107" spans="5:154" x14ac:dyDescent="0.2">
      <c r="EW107" s="72">
        <v>115</v>
      </c>
      <c r="EX107" s="72" t="s">
        <v>87</v>
      </c>
    </row>
    <row r="108" spans="5:154" x14ac:dyDescent="0.2">
      <c r="BF108" s="71" t="s">
        <v>88</v>
      </c>
    </row>
    <row r="109" spans="5:154" x14ac:dyDescent="0.2">
      <c r="M109" s="70" t="s">
        <v>89</v>
      </c>
    </row>
    <row r="112" spans="5:154" x14ac:dyDescent="0.2">
      <c r="AI112" s="73" t="s">
        <v>90</v>
      </c>
      <c r="AO112" s="74" t="s">
        <v>91</v>
      </c>
      <c r="AP112" s="74"/>
      <c r="AQ112" s="74"/>
      <c r="AR112" s="74"/>
    </row>
    <row r="114" spans="21:142" x14ac:dyDescent="0.2">
      <c r="V114" s="70" t="s">
        <v>92</v>
      </c>
    </row>
    <row r="115" spans="21:142" x14ac:dyDescent="0.2">
      <c r="AO115" s="72" t="s">
        <v>93</v>
      </c>
      <c r="AP115" s="74"/>
      <c r="AQ115" s="74"/>
      <c r="AR115" s="74"/>
    </row>
    <row r="116" spans="21:142" x14ac:dyDescent="0.2">
      <c r="AM116" s="70" t="s">
        <v>60</v>
      </c>
      <c r="AO116" s="72">
        <v>100</v>
      </c>
      <c r="AX116" s="70" t="s">
        <v>58</v>
      </c>
    </row>
    <row r="117" spans="21:142" x14ac:dyDescent="0.2">
      <c r="AX117" s="70" t="s">
        <v>83</v>
      </c>
    </row>
    <row r="118" spans="21:142" x14ac:dyDescent="0.2">
      <c r="AX118" s="70" t="s">
        <v>77</v>
      </c>
    </row>
    <row r="119" spans="21:142" x14ac:dyDescent="0.2">
      <c r="U119" s="71" t="s">
        <v>94</v>
      </c>
    </row>
    <row r="120" spans="21:142" x14ac:dyDescent="0.2">
      <c r="U120" s="72">
        <v>12</v>
      </c>
      <c r="V120" s="72" t="s">
        <v>95</v>
      </c>
      <c r="AN120" s="70" t="s">
        <v>78</v>
      </c>
      <c r="AP120" s="72"/>
      <c r="AQ120" s="72">
        <v>187</v>
      </c>
    </row>
    <row r="121" spans="21:142" x14ac:dyDescent="0.2">
      <c r="AP121" s="72" t="s">
        <v>96</v>
      </c>
      <c r="AQ121" s="72"/>
    </row>
    <row r="123" spans="21:142" x14ac:dyDescent="0.2">
      <c r="AQ123" s="72" t="s">
        <v>62</v>
      </c>
      <c r="AR123" s="75">
        <v>138</v>
      </c>
    </row>
    <row r="124" spans="21:142" x14ac:dyDescent="0.2">
      <c r="BZ124" s="70" t="s">
        <v>97</v>
      </c>
      <c r="CB124" s="70" t="s">
        <v>98</v>
      </c>
    </row>
    <row r="125" spans="21:142" x14ac:dyDescent="0.2">
      <c r="BD125" s="76"/>
    </row>
    <row r="126" spans="21:142" x14ac:dyDescent="0.2">
      <c r="AU126" s="71" t="s">
        <v>99</v>
      </c>
    </row>
    <row r="127" spans="21:142" x14ac:dyDescent="0.2">
      <c r="BI127" s="71" t="s">
        <v>100</v>
      </c>
      <c r="BM127" s="77">
        <v>20</v>
      </c>
      <c r="BN127" s="78" t="s">
        <v>101</v>
      </c>
      <c r="EL127" s="71" t="s">
        <v>102</v>
      </c>
    </row>
    <row r="128" spans="21:142" x14ac:dyDescent="0.2">
      <c r="BM128" s="71" t="s">
        <v>103</v>
      </c>
      <c r="BP128" s="77">
        <v>130</v>
      </c>
      <c r="BQ128" s="78" t="s">
        <v>104</v>
      </c>
      <c r="EK128" s="77">
        <v>260</v>
      </c>
      <c r="EL128" s="77" t="s">
        <v>105</v>
      </c>
    </row>
    <row r="129" spans="16:154" x14ac:dyDescent="0.2">
      <c r="AQ129" s="70" t="s">
        <v>106</v>
      </c>
      <c r="BA129" s="70" t="s">
        <v>107</v>
      </c>
      <c r="BP129" s="71" t="s">
        <v>108</v>
      </c>
      <c r="CC129" s="70" t="s">
        <v>109</v>
      </c>
    </row>
    <row r="130" spans="16:154" x14ac:dyDescent="0.2">
      <c r="EM130" s="79" t="s">
        <v>110</v>
      </c>
    </row>
    <row r="131" spans="16:154" x14ac:dyDescent="0.2">
      <c r="CA131" s="71" t="s">
        <v>111</v>
      </c>
    </row>
    <row r="134" spans="16:154" x14ac:dyDescent="0.2">
      <c r="BK134" s="70" t="s">
        <v>112</v>
      </c>
    </row>
    <row r="135" spans="16:154" x14ac:dyDescent="0.2">
      <c r="DW135" s="70" t="s">
        <v>113</v>
      </c>
    </row>
    <row r="136" spans="16:154" x14ac:dyDescent="0.2">
      <c r="AS136" s="70" t="s">
        <v>114</v>
      </c>
    </row>
    <row r="137" spans="16:154" x14ac:dyDescent="0.2">
      <c r="CA137" s="70" t="s">
        <v>115</v>
      </c>
    </row>
    <row r="138" spans="16:154" x14ac:dyDescent="0.2">
      <c r="AJ138" s="70" t="s">
        <v>116</v>
      </c>
      <c r="BP138" s="70" t="s">
        <v>117</v>
      </c>
      <c r="BR138" s="71" t="s">
        <v>117</v>
      </c>
      <c r="BU138" s="71" t="s">
        <v>118</v>
      </c>
      <c r="CE138" s="70" t="s">
        <v>119</v>
      </c>
    </row>
    <row r="139" spans="16:154" x14ac:dyDescent="0.2">
      <c r="AW139" s="70" t="s">
        <v>120</v>
      </c>
      <c r="EI139" s="71" t="s">
        <v>121</v>
      </c>
    </row>
    <row r="140" spans="16:154" x14ac:dyDescent="0.2">
      <c r="P140" s="71" t="s">
        <v>122</v>
      </c>
      <c r="AS140" s="70" t="s">
        <v>114</v>
      </c>
      <c r="BS140" s="70" t="s">
        <v>123</v>
      </c>
      <c r="CC140" s="70" t="s">
        <v>124</v>
      </c>
    </row>
    <row r="141" spans="16:154" x14ac:dyDescent="0.2">
      <c r="S141" s="70" t="s">
        <v>125</v>
      </c>
      <c r="CA141" s="71" t="s">
        <v>115</v>
      </c>
      <c r="EJ141" s="77" t="s">
        <v>126</v>
      </c>
      <c r="EK141" s="80">
        <v>135</v>
      </c>
    </row>
    <row r="142" spans="16:154" x14ac:dyDescent="0.2">
      <c r="CI142" s="70" t="s">
        <v>127</v>
      </c>
      <c r="ES142" s="72">
        <v>300</v>
      </c>
      <c r="ET142" s="72" t="s">
        <v>128</v>
      </c>
    </row>
    <row r="143" spans="16:154" x14ac:dyDescent="0.2">
      <c r="AK143" s="71" t="s">
        <v>129</v>
      </c>
      <c r="AO143" s="71" t="s">
        <v>130</v>
      </c>
      <c r="EW143" s="72">
        <v>82</v>
      </c>
      <c r="EX143" s="72" t="s">
        <v>76</v>
      </c>
    </row>
    <row r="144" spans="16:154" x14ac:dyDescent="0.2">
      <c r="AW144" s="71" t="s">
        <v>129</v>
      </c>
      <c r="BN144" s="71" t="s">
        <v>129</v>
      </c>
      <c r="BO144" s="71"/>
    </row>
    <row r="146" spans="5:144" x14ac:dyDescent="0.2">
      <c r="AK146" s="70" t="s">
        <v>131</v>
      </c>
      <c r="AO146" s="70" t="s">
        <v>132</v>
      </c>
    </row>
    <row r="147" spans="5:144" x14ac:dyDescent="0.2">
      <c r="AM147" s="71" t="s">
        <v>133</v>
      </c>
      <c r="ED147" s="70" t="s">
        <v>134</v>
      </c>
    </row>
    <row r="148" spans="5:144" ht="12" customHeight="1" x14ac:dyDescent="0.2">
      <c r="AU148" s="70" t="s">
        <v>120</v>
      </c>
      <c r="BZ148" s="70" t="s">
        <v>135</v>
      </c>
    </row>
    <row r="149" spans="5:144" x14ac:dyDescent="0.2">
      <c r="CJ149" s="71" t="s">
        <v>136</v>
      </c>
      <c r="CR149" s="72">
        <v>38</v>
      </c>
      <c r="CS149" s="72" t="s">
        <v>137</v>
      </c>
    </row>
    <row r="150" spans="5:144" x14ac:dyDescent="0.2">
      <c r="CM150" s="70" t="s">
        <v>124</v>
      </c>
    </row>
    <row r="151" spans="5:144" x14ac:dyDescent="0.2">
      <c r="E151" s="71" t="s">
        <v>138</v>
      </c>
      <c r="CR151" s="71" t="s">
        <v>139</v>
      </c>
    </row>
    <row r="152" spans="5:144" x14ac:dyDescent="0.2">
      <c r="E152" s="72">
        <v>55</v>
      </c>
      <c r="F152" s="72" t="s">
        <v>140</v>
      </c>
      <c r="AK152" s="72">
        <v>12</v>
      </c>
      <c r="AL152" s="72" t="s">
        <v>141</v>
      </c>
      <c r="AN152" s="70" t="s">
        <v>131</v>
      </c>
    </row>
    <row r="153" spans="5:144" x14ac:dyDescent="0.2">
      <c r="BO153" s="70" t="s">
        <v>142</v>
      </c>
      <c r="DS153" s="70" t="s">
        <v>143</v>
      </c>
      <c r="EB153" s="71" t="s">
        <v>144</v>
      </c>
      <c r="EC153" s="81"/>
      <c r="ED153" s="78" t="s">
        <v>145</v>
      </c>
      <c r="EF153" s="80">
        <v>15</v>
      </c>
    </row>
    <row r="154" spans="5:144" x14ac:dyDescent="0.2">
      <c r="EN154" s="71" t="s">
        <v>146</v>
      </c>
    </row>
    <row r="155" spans="5:144" x14ac:dyDescent="0.2">
      <c r="BX155" s="71" t="s">
        <v>147</v>
      </c>
      <c r="DL155" s="72">
        <v>405</v>
      </c>
      <c r="DM155" s="72" t="s">
        <v>148</v>
      </c>
    </row>
    <row r="156" spans="5:144" x14ac:dyDescent="0.2">
      <c r="CF156" s="70" t="s">
        <v>149</v>
      </c>
      <c r="CV156" s="70" t="s">
        <v>150</v>
      </c>
      <c r="DX156" s="72" t="s">
        <v>76</v>
      </c>
      <c r="DY156" s="80">
        <v>121</v>
      </c>
    </row>
    <row r="157" spans="5:144" x14ac:dyDescent="0.2">
      <c r="AK157" s="70" t="s">
        <v>151</v>
      </c>
      <c r="BQ157" s="71" t="s">
        <v>152</v>
      </c>
      <c r="BR157" s="70" t="s">
        <v>153</v>
      </c>
      <c r="BZ157" s="71" t="s">
        <v>154</v>
      </c>
      <c r="CC157" s="71" t="s">
        <v>155</v>
      </c>
      <c r="CK157" s="70" t="s">
        <v>156</v>
      </c>
      <c r="DA157" s="71" t="s">
        <v>157</v>
      </c>
      <c r="EA157" s="70" t="s">
        <v>158</v>
      </c>
      <c r="EB157" s="82"/>
    </row>
    <row r="158" spans="5:144" x14ac:dyDescent="0.2">
      <c r="AS158" s="72">
        <v>58</v>
      </c>
      <c r="AT158" s="72" t="s">
        <v>159</v>
      </c>
      <c r="BO158" s="71" t="s">
        <v>160</v>
      </c>
    </row>
    <row r="159" spans="5:144" x14ac:dyDescent="0.2">
      <c r="AN159" s="71" t="s">
        <v>161</v>
      </c>
      <c r="DL159" s="70" t="s">
        <v>16</v>
      </c>
      <c r="EB159" s="71" t="s">
        <v>162</v>
      </c>
    </row>
    <row r="160" spans="5:144" x14ac:dyDescent="0.2">
      <c r="F160" s="71" t="s">
        <v>163</v>
      </c>
      <c r="AK160" s="72">
        <v>60</v>
      </c>
      <c r="AL160" s="72" t="s">
        <v>164</v>
      </c>
      <c r="CB160" s="70" t="s">
        <v>165</v>
      </c>
      <c r="DF160" s="70" t="s">
        <v>150</v>
      </c>
      <c r="DZ160" s="71" t="s">
        <v>166</v>
      </c>
    </row>
    <row r="161" spans="6:139" x14ac:dyDescent="0.2">
      <c r="F161" s="72">
        <v>225</v>
      </c>
      <c r="G161" s="72" t="s">
        <v>167</v>
      </c>
      <c r="AK161" s="72"/>
      <c r="AL161" s="72" t="s">
        <v>64</v>
      </c>
      <c r="AQ161" s="70" t="s">
        <v>168</v>
      </c>
      <c r="AS161" s="72">
        <v>60</v>
      </c>
      <c r="AT161" s="72" t="s">
        <v>169</v>
      </c>
      <c r="CW161" s="72">
        <v>170</v>
      </c>
      <c r="CX161" s="72" t="s">
        <v>170</v>
      </c>
      <c r="DP161" s="70" t="s">
        <v>171</v>
      </c>
      <c r="DQ161" s="71" t="s">
        <v>172</v>
      </c>
      <c r="EA161" s="70" t="s">
        <v>173</v>
      </c>
    </row>
    <row r="162" spans="6:139" x14ac:dyDescent="0.2">
      <c r="F162" s="72">
        <v>145</v>
      </c>
      <c r="G162" s="72" t="s">
        <v>174</v>
      </c>
      <c r="BP162" s="70" t="s">
        <v>175</v>
      </c>
      <c r="CB162" s="72">
        <v>68</v>
      </c>
      <c r="CC162" s="72" t="s">
        <v>176</v>
      </c>
      <c r="DB162" s="70" t="s">
        <v>177</v>
      </c>
      <c r="DM162" s="71" t="s">
        <v>178</v>
      </c>
      <c r="DX162" s="70" t="s">
        <v>143</v>
      </c>
      <c r="ED162" s="70" t="s">
        <v>179</v>
      </c>
    </row>
    <row r="163" spans="6:139" x14ac:dyDescent="0.2">
      <c r="F163" s="72">
        <v>120</v>
      </c>
      <c r="G163" s="72" t="s">
        <v>176</v>
      </c>
      <c r="CK163" s="74"/>
      <c r="CL163" s="72" t="s">
        <v>180</v>
      </c>
      <c r="CM163" s="76"/>
      <c r="DH163" s="71" t="s">
        <v>181</v>
      </c>
      <c r="DJ163" s="70" t="s">
        <v>150</v>
      </c>
      <c r="DZ163" s="70" t="s">
        <v>182</v>
      </c>
      <c r="EB163" s="82" t="s">
        <v>183</v>
      </c>
    </row>
    <row r="164" spans="6:139" x14ac:dyDescent="0.2">
      <c r="F164" s="72">
        <v>100</v>
      </c>
      <c r="G164" s="72" t="s">
        <v>184</v>
      </c>
      <c r="BV164" s="70" t="s">
        <v>185</v>
      </c>
      <c r="CK164" s="72">
        <v>277</v>
      </c>
      <c r="CL164" s="72" t="s">
        <v>186</v>
      </c>
      <c r="CM164" s="72">
        <v>82</v>
      </c>
      <c r="CN164" s="72" t="s">
        <v>187</v>
      </c>
      <c r="DY164" s="70" t="s">
        <v>171</v>
      </c>
    </row>
    <row r="165" spans="6:139" x14ac:dyDescent="0.2">
      <c r="F165" s="72">
        <v>40</v>
      </c>
      <c r="G165" s="72" t="s">
        <v>188</v>
      </c>
      <c r="DD165" s="70" t="s">
        <v>189</v>
      </c>
      <c r="DG165" s="70" t="s">
        <v>190</v>
      </c>
      <c r="DS165" s="73" t="s">
        <v>171</v>
      </c>
      <c r="EB165" s="72" t="s">
        <v>191</v>
      </c>
      <c r="EC165" s="72"/>
    </row>
    <row r="166" spans="6:139" x14ac:dyDescent="0.2">
      <c r="BO166" s="70" t="s">
        <v>192</v>
      </c>
      <c r="CU166" s="70" t="s">
        <v>193</v>
      </c>
      <c r="EB166" s="72">
        <v>112</v>
      </c>
      <c r="EC166" s="72"/>
      <c r="ED166" s="72"/>
    </row>
    <row r="167" spans="6:139" x14ac:dyDescent="0.2">
      <c r="AM167" s="70" t="s">
        <v>194</v>
      </c>
      <c r="BQ167" s="70" t="s">
        <v>195</v>
      </c>
      <c r="DI167" s="71" t="s">
        <v>196</v>
      </c>
    </row>
    <row r="168" spans="6:139" x14ac:dyDescent="0.2">
      <c r="AY168" s="70" t="s">
        <v>120</v>
      </c>
      <c r="BN168" s="70" t="s">
        <v>197</v>
      </c>
      <c r="DG168" s="71" t="s">
        <v>198</v>
      </c>
      <c r="DX168" s="72" t="s">
        <v>62</v>
      </c>
      <c r="DY168" s="80">
        <v>85</v>
      </c>
    </row>
    <row r="169" spans="6:139" x14ac:dyDescent="0.2">
      <c r="BK169" s="71" t="s">
        <v>199</v>
      </c>
      <c r="CZ169" s="70" t="s">
        <v>200</v>
      </c>
      <c r="EA169" s="77" t="s">
        <v>201</v>
      </c>
      <c r="EB169" s="80">
        <v>80</v>
      </c>
      <c r="EF169" s="70" t="s">
        <v>202</v>
      </c>
    </row>
    <row r="170" spans="6:139" x14ac:dyDescent="0.2">
      <c r="BP170" s="70" t="s">
        <v>203</v>
      </c>
    </row>
    <row r="171" spans="6:139" x14ac:dyDescent="0.2">
      <c r="BN171" s="71" t="s">
        <v>204</v>
      </c>
      <c r="DY171" s="72">
        <v>71</v>
      </c>
      <c r="DZ171" s="72" t="s">
        <v>174</v>
      </c>
    </row>
    <row r="172" spans="6:139" x14ac:dyDescent="0.2">
      <c r="AN172" s="71" t="s">
        <v>205</v>
      </c>
      <c r="BK172" s="70" t="s">
        <v>206</v>
      </c>
      <c r="DG172" s="70" t="s">
        <v>190</v>
      </c>
      <c r="DV172" s="71" t="s">
        <v>207</v>
      </c>
      <c r="EH172" s="72">
        <v>10</v>
      </c>
      <c r="EI172" s="72" t="s">
        <v>208</v>
      </c>
    </row>
    <row r="173" spans="6:139" x14ac:dyDescent="0.2">
      <c r="BQ173" s="72">
        <v>14</v>
      </c>
      <c r="BR173" s="72" t="s">
        <v>209</v>
      </c>
      <c r="BS173" s="76"/>
      <c r="DK173" s="70" t="s">
        <v>210</v>
      </c>
      <c r="EE173" s="77">
        <v>70</v>
      </c>
      <c r="EF173" s="80" t="s">
        <v>211</v>
      </c>
    </row>
    <row r="174" spans="6:139" x14ac:dyDescent="0.2">
      <c r="BM174" s="70" t="s">
        <v>212</v>
      </c>
      <c r="DT174" s="70" t="s">
        <v>213</v>
      </c>
    </row>
    <row r="175" spans="6:139" x14ac:dyDescent="0.2">
      <c r="DS175" s="73" t="s">
        <v>214</v>
      </c>
      <c r="DV175" s="83" t="s">
        <v>215</v>
      </c>
    </row>
    <row r="176" spans="6:139" x14ac:dyDescent="0.2">
      <c r="AU176" s="70" t="s">
        <v>216</v>
      </c>
      <c r="BS176" s="70" t="s">
        <v>217</v>
      </c>
    </row>
    <row r="177" spans="34:142" x14ac:dyDescent="0.2">
      <c r="AO177" s="71" t="s">
        <v>218</v>
      </c>
      <c r="BO177" s="70" t="s">
        <v>219</v>
      </c>
      <c r="CV177" s="84">
        <v>238.6</v>
      </c>
      <c r="CW177" s="72" t="s">
        <v>220</v>
      </c>
    </row>
    <row r="178" spans="34:142" x14ac:dyDescent="0.2">
      <c r="BM178" s="72">
        <v>24.5</v>
      </c>
      <c r="BN178" s="72" t="s">
        <v>221</v>
      </c>
      <c r="DD178" s="70" t="s">
        <v>222</v>
      </c>
      <c r="DG178" s="71" t="s">
        <v>223</v>
      </c>
      <c r="DM178" s="71" t="s">
        <v>224</v>
      </c>
    </row>
    <row r="179" spans="34:142" x14ac:dyDescent="0.2">
      <c r="BL179" s="71" t="s">
        <v>225</v>
      </c>
      <c r="BN179" s="72"/>
      <c r="CF179" s="70" t="s">
        <v>226</v>
      </c>
      <c r="DS179" s="70" t="s">
        <v>227</v>
      </c>
      <c r="DU179" s="82" t="s">
        <v>215</v>
      </c>
      <c r="DV179" s="70" t="s">
        <v>228</v>
      </c>
      <c r="DX179" s="70" t="s">
        <v>229</v>
      </c>
      <c r="DY179" s="72">
        <v>106</v>
      </c>
      <c r="DZ179" s="72" t="s">
        <v>230</v>
      </c>
    </row>
    <row r="180" spans="34:142" x14ac:dyDescent="0.2">
      <c r="BO180" s="77">
        <v>4</v>
      </c>
      <c r="BP180" s="78" t="s">
        <v>231</v>
      </c>
      <c r="DY180" s="70" t="s">
        <v>232</v>
      </c>
    </row>
    <row r="181" spans="34:142" x14ac:dyDescent="0.2">
      <c r="AS181" s="70" t="s">
        <v>233</v>
      </c>
      <c r="BP181" s="70" t="s">
        <v>234</v>
      </c>
      <c r="DJ181" s="70" t="s">
        <v>235</v>
      </c>
      <c r="DX181" s="70" t="s">
        <v>236</v>
      </c>
    </row>
    <row r="182" spans="34:142" x14ac:dyDescent="0.2">
      <c r="BA182" s="70" t="s">
        <v>237</v>
      </c>
      <c r="BM182" s="70" t="s">
        <v>216</v>
      </c>
      <c r="BR182" s="71" t="s">
        <v>238</v>
      </c>
      <c r="EK182" s="72">
        <v>80</v>
      </c>
      <c r="EL182" s="72" t="s">
        <v>239</v>
      </c>
    </row>
    <row r="183" spans="34:142" x14ac:dyDescent="0.2">
      <c r="DV183" s="73" t="s">
        <v>240</v>
      </c>
      <c r="EK183" s="72">
        <v>70</v>
      </c>
      <c r="EL183" s="72" t="s">
        <v>241</v>
      </c>
    </row>
    <row r="184" spans="34:142" x14ac:dyDescent="0.2">
      <c r="AS184" s="71" t="s">
        <v>242</v>
      </c>
      <c r="BM184" s="70" t="s">
        <v>243</v>
      </c>
      <c r="CW184" s="70" t="s">
        <v>244</v>
      </c>
      <c r="CX184" s="70" t="s">
        <v>245</v>
      </c>
      <c r="DE184" s="70" t="s">
        <v>16</v>
      </c>
      <c r="DW184" s="83" t="s">
        <v>236</v>
      </c>
      <c r="EK184" s="72">
        <v>238</v>
      </c>
      <c r="EL184" s="72" t="s">
        <v>246</v>
      </c>
    </row>
    <row r="185" spans="34:142" x14ac:dyDescent="0.2">
      <c r="AZ185" s="71" t="s">
        <v>243</v>
      </c>
    </row>
    <row r="186" spans="34:142" x14ac:dyDescent="0.2">
      <c r="AL186" s="70" t="s">
        <v>247</v>
      </c>
      <c r="AV186" s="70" t="s">
        <v>233</v>
      </c>
    </row>
    <row r="187" spans="34:142" x14ac:dyDescent="0.2">
      <c r="AH187" s="72">
        <v>35</v>
      </c>
      <c r="AI187" s="72" t="s">
        <v>248</v>
      </c>
      <c r="AL187" s="70" t="s">
        <v>233</v>
      </c>
      <c r="BK187" s="72">
        <v>83</v>
      </c>
      <c r="BL187" s="72" t="s">
        <v>221</v>
      </c>
      <c r="DW187" s="83"/>
    </row>
    <row r="188" spans="34:142" x14ac:dyDescent="0.2">
      <c r="AH188" s="72">
        <v>18</v>
      </c>
      <c r="AI188" s="72" t="s">
        <v>249</v>
      </c>
      <c r="AR188" s="76"/>
      <c r="AT188" s="76"/>
      <c r="DW188" s="75" t="s">
        <v>250</v>
      </c>
      <c r="DX188" s="80">
        <v>160</v>
      </c>
    </row>
    <row r="189" spans="34:142" x14ac:dyDescent="0.2">
      <c r="AH189" s="72">
        <v>31</v>
      </c>
      <c r="AI189" s="72" t="s">
        <v>251</v>
      </c>
      <c r="AR189" s="72">
        <v>3</v>
      </c>
      <c r="AS189" s="72" t="s">
        <v>252</v>
      </c>
      <c r="AT189" s="72"/>
      <c r="BP189" s="70" t="s">
        <v>62</v>
      </c>
      <c r="DJ189" s="70" t="s">
        <v>190</v>
      </c>
      <c r="DU189" s="72" t="s">
        <v>253</v>
      </c>
      <c r="DV189" s="80">
        <v>135</v>
      </c>
    </row>
    <row r="190" spans="34:142" x14ac:dyDescent="0.2">
      <c r="AH190" s="72">
        <v>45</v>
      </c>
      <c r="AI190" s="72" t="s">
        <v>140</v>
      </c>
      <c r="BR190" s="70" t="s">
        <v>254</v>
      </c>
      <c r="DC190" s="71" t="s">
        <v>255</v>
      </c>
      <c r="EJ190" s="72">
        <v>185</v>
      </c>
      <c r="EK190" s="72" t="s">
        <v>256</v>
      </c>
    </row>
    <row r="191" spans="34:142" x14ac:dyDescent="0.2">
      <c r="AH191" s="72">
        <v>60</v>
      </c>
      <c r="AI191" s="72" t="s">
        <v>257</v>
      </c>
      <c r="EI191" s="85" t="s">
        <v>258</v>
      </c>
      <c r="EJ191" s="72">
        <v>330</v>
      </c>
      <c r="EK191" s="72" t="s">
        <v>259</v>
      </c>
    </row>
    <row r="192" spans="34:142" x14ac:dyDescent="0.2">
      <c r="BY192" s="70" t="s">
        <v>4</v>
      </c>
      <c r="CC192" s="70" t="s">
        <v>234</v>
      </c>
      <c r="DC192" s="86"/>
    </row>
    <row r="193" spans="4:141" x14ac:dyDescent="0.2">
      <c r="BS193" s="72">
        <v>52</v>
      </c>
      <c r="BT193" s="72" t="s">
        <v>237</v>
      </c>
      <c r="DW193" s="70" t="s">
        <v>236</v>
      </c>
      <c r="EJ193" s="72">
        <v>182</v>
      </c>
      <c r="EK193" s="72" t="s">
        <v>260</v>
      </c>
    </row>
    <row r="194" spans="4:141" x14ac:dyDescent="0.2">
      <c r="DI194" s="70" t="s">
        <v>177</v>
      </c>
      <c r="DV194" s="70" t="s">
        <v>240</v>
      </c>
      <c r="EJ194" s="72">
        <v>160</v>
      </c>
      <c r="EK194" s="72" t="s">
        <v>261</v>
      </c>
    </row>
    <row r="195" spans="4:141" x14ac:dyDescent="0.2">
      <c r="BA195" s="70" t="s">
        <v>233</v>
      </c>
      <c r="EJ195" s="72">
        <v>70</v>
      </c>
      <c r="EK195" s="72" t="s">
        <v>262</v>
      </c>
    </row>
    <row r="196" spans="4:141" x14ac:dyDescent="0.2">
      <c r="BQ196" s="70" t="s">
        <v>263</v>
      </c>
    </row>
    <row r="197" spans="4:141" x14ac:dyDescent="0.2">
      <c r="DC197" s="73" t="s">
        <v>264</v>
      </c>
    </row>
    <row r="198" spans="4:141" x14ac:dyDescent="0.2">
      <c r="X198" s="72">
        <v>2</v>
      </c>
      <c r="Y198" s="72" t="s">
        <v>265</v>
      </c>
      <c r="DV198" s="75" t="s">
        <v>266</v>
      </c>
      <c r="DW198" s="80">
        <v>155</v>
      </c>
      <c r="DY198" s="72">
        <v>78</v>
      </c>
      <c r="DZ198" s="72" t="s">
        <v>267</v>
      </c>
    </row>
    <row r="200" spans="4:141" x14ac:dyDescent="0.2">
      <c r="D200" s="71" t="s">
        <v>268</v>
      </c>
      <c r="DX200" s="70" t="s">
        <v>236</v>
      </c>
    </row>
    <row r="201" spans="4:141" x14ac:dyDescent="0.2">
      <c r="D201" s="72">
        <v>166</v>
      </c>
      <c r="E201" s="72" t="s">
        <v>269</v>
      </c>
      <c r="BP201" s="83"/>
      <c r="BQ201" s="71" t="s">
        <v>270</v>
      </c>
      <c r="CJ201" s="71"/>
      <c r="DH201" s="70" t="s">
        <v>271</v>
      </c>
    </row>
    <row r="202" spans="4:141" x14ac:dyDescent="0.2">
      <c r="D202" s="72">
        <v>120</v>
      </c>
      <c r="E202" s="72" t="s">
        <v>184</v>
      </c>
      <c r="BO202" s="77">
        <v>103</v>
      </c>
      <c r="BP202" s="80" t="s">
        <v>62</v>
      </c>
    </row>
    <row r="203" spans="4:141" x14ac:dyDescent="0.2">
      <c r="D203" s="72">
        <v>245</v>
      </c>
      <c r="E203" s="72" t="s">
        <v>272</v>
      </c>
      <c r="BO203" s="73"/>
      <c r="BP203" s="73"/>
      <c r="DP203" s="84">
        <v>26.5</v>
      </c>
      <c r="DQ203" s="72" t="s">
        <v>273</v>
      </c>
    </row>
    <row r="204" spans="4:141" x14ac:dyDescent="0.2">
      <c r="D204" s="72">
        <v>156</v>
      </c>
      <c r="E204" s="72" t="s">
        <v>274</v>
      </c>
    </row>
    <row r="205" spans="4:141" x14ac:dyDescent="0.2">
      <c r="D205" s="72">
        <v>170</v>
      </c>
      <c r="E205" s="72" t="s">
        <v>275</v>
      </c>
      <c r="EB205" s="72">
        <v>20</v>
      </c>
      <c r="EC205" s="72" t="s">
        <v>276</v>
      </c>
    </row>
    <row r="206" spans="4:141" x14ac:dyDescent="0.2">
      <c r="DG206" s="70" t="s">
        <v>156</v>
      </c>
    </row>
    <row r="207" spans="4:141" x14ac:dyDescent="0.2">
      <c r="DQ207" s="70" t="s">
        <v>277</v>
      </c>
    </row>
    <row r="209" spans="8:126" x14ac:dyDescent="0.2">
      <c r="CR209" s="70" t="s">
        <v>7</v>
      </c>
      <c r="DA209" s="71" t="s">
        <v>278</v>
      </c>
    </row>
    <row r="210" spans="8:126" x14ac:dyDescent="0.2">
      <c r="CR210" s="70">
        <v>150</v>
      </c>
      <c r="DR210" s="72">
        <v>206</v>
      </c>
      <c r="DS210" s="72" t="s">
        <v>279</v>
      </c>
    </row>
    <row r="211" spans="8:126" x14ac:dyDescent="0.2">
      <c r="H211" s="70" t="s">
        <v>174</v>
      </c>
      <c r="CW211" s="71" t="s">
        <v>280</v>
      </c>
      <c r="CX211" s="71"/>
      <c r="CY211" s="71"/>
      <c r="DL211" s="70" t="s">
        <v>281</v>
      </c>
    </row>
    <row r="212" spans="8:126" x14ac:dyDescent="0.2">
      <c r="BT212" s="76" t="s">
        <v>282</v>
      </c>
      <c r="BU212" s="76"/>
      <c r="DI212" s="72">
        <v>306</v>
      </c>
      <c r="DJ212" s="72" t="s">
        <v>283</v>
      </c>
      <c r="DO212" s="71" t="s">
        <v>284</v>
      </c>
    </row>
    <row r="213" spans="8:126" x14ac:dyDescent="0.2">
      <c r="BT213" s="76"/>
      <c r="BU213" s="76" t="s">
        <v>285</v>
      </c>
      <c r="DL213" s="70" t="s">
        <v>226</v>
      </c>
      <c r="DQ213" s="70" t="s">
        <v>286</v>
      </c>
    </row>
    <row r="214" spans="8:126" x14ac:dyDescent="0.2">
      <c r="CV214" s="70" t="s">
        <v>1</v>
      </c>
      <c r="DF214" s="70" t="s">
        <v>234</v>
      </c>
      <c r="DV214" s="70" t="s">
        <v>240</v>
      </c>
    </row>
    <row r="215" spans="8:126" x14ac:dyDescent="0.2">
      <c r="CE215" s="70" t="s">
        <v>2</v>
      </c>
      <c r="DL215" s="70" t="s">
        <v>287</v>
      </c>
    </row>
    <row r="217" spans="8:126" x14ac:dyDescent="0.2">
      <c r="CP217" s="70" t="s">
        <v>4</v>
      </c>
      <c r="CW217" s="84">
        <v>85.5</v>
      </c>
      <c r="CX217" s="72" t="s">
        <v>288</v>
      </c>
      <c r="DJ217" s="70" t="s">
        <v>14</v>
      </c>
    </row>
    <row r="218" spans="8:126" x14ac:dyDescent="0.2">
      <c r="DQ218" s="70" t="s">
        <v>289</v>
      </c>
    </row>
    <row r="219" spans="8:126" x14ac:dyDescent="0.2">
      <c r="CV219" s="71" t="s">
        <v>290</v>
      </c>
    </row>
    <row r="220" spans="8:126" x14ac:dyDescent="0.2">
      <c r="CZ220" s="72">
        <v>135</v>
      </c>
    </row>
    <row r="221" spans="8:126" x14ac:dyDescent="0.2">
      <c r="CZ221" s="72" t="s">
        <v>291</v>
      </c>
    </row>
    <row r="222" spans="8:126" x14ac:dyDescent="0.2">
      <c r="J222" s="71" t="s">
        <v>292</v>
      </c>
      <c r="DM222" s="70" t="s">
        <v>293</v>
      </c>
    </row>
    <row r="223" spans="8:126" x14ac:dyDescent="0.2">
      <c r="J223" s="72">
        <v>24</v>
      </c>
      <c r="K223" s="72" t="s">
        <v>294</v>
      </c>
      <c r="BX223" s="72" t="s">
        <v>295</v>
      </c>
      <c r="CW223" s="71" t="s">
        <v>296</v>
      </c>
      <c r="DA223" s="84">
        <v>115.7</v>
      </c>
      <c r="DB223" s="72" t="s">
        <v>297</v>
      </c>
      <c r="DU223" s="72">
        <v>233</v>
      </c>
      <c r="DV223" s="72" t="s">
        <v>298</v>
      </c>
    </row>
    <row r="224" spans="8:126" x14ac:dyDescent="0.2">
      <c r="J224" s="72">
        <v>70</v>
      </c>
      <c r="K224" s="72" t="s">
        <v>299</v>
      </c>
      <c r="N224" s="70" t="s">
        <v>300</v>
      </c>
      <c r="BW224" s="77">
        <v>170</v>
      </c>
      <c r="BX224" s="72" t="s">
        <v>301</v>
      </c>
      <c r="BZ224" s="72" t="s">
        <v>302</v>
      </c>
      <c r="CA224" s="80">
        <v>146</v>
      </c>
    </row>
    <row r="225" spans="4:125" x14ac:dyDescent="0.2">
      <c r="J225" s="72">
        <v>26</v>
      </c>
      <c r="K225" s="72" t="s">
        <v>303</v>
      </c>
      <c r="CU225" s="84">
        <v>187</v>
      </c>
      <c r="CV225" s="72" t="s">
        <v>304</v>
      </c>
      <c r="DB225" s="76"/>
      <c r="DC225" s="71" t="s">
        <v>305</v>
      </c>
      <c r="DE225" s="76"/>
      <c r="DF225" s="76"/>
      <c r="DG225" s="76"/>
    </row>
    <row r="226" spans="4:125" x14ac:dyDescent="0.2">
      <c r="G226" s="70" t="s">
        <v>169</v>
      </c>
      <c r="BO226" s="72">
        <v>23</v>
      </c>
      <c r="BP226" s="72" t="s">
        <v>306</v>
      </c>
      <c r="CZ226" s="70" t="s">
        <v>10</v>
      </c>
    </row>
    <row r="227" spans="4:125" x14ac:dyDescent="0.2">
      <c r="BQ227" s="70" t="s">
        <v>307</v>
      </c>
      <c r="CI227" s="70" t="s">
        <v>308</v>
      </c>
    </row>
    <row r="228" spans="4:125" x14ac:dyDescent="0.2">
      <c r="CJ228" s="70">
        <v>140</v>
      </c>
      <c r="CW228" s="70" t="s">
        <v>309</v>
      </c>
    </row>
    <row r="229" spans="4:125" x14ac:dyDescent="0.2">
      <c r="D229" s="71" t="s">
        <v>310</v>
      </c>
      <c r="CC229" s="70" t="s">
        <v>311</v>
      </c>
    </row>
    <row r="230" spans="4:125" x14ac:dyDescent="0.2">
      <c r="D230" s="72">
        <v>97</v>
      </c>
      <c r="E230" s="72" t="s">
        <v>312</v>
      </c>
      <c r="DB230" s="73" t="s">
        <v>313</v>
      </c>
    </row>
    <row r="231" spans="4:125" x14ac:dyDescent="0.2">
      <c r="D231" s="72">
        <v>240</v>
      </c>
      <c r="E231" s="72" t="s">
        <v>314</v>
      </c>
      <c r="BQ231" s="70" t="s">
        <v>315</v>
      </c>
      <c r="DD231" s="70" t="s">
        <v>16</v>
      </c>
    </row>
    <row r="232" spans="4:125" x14ac:dyDescent="0.2">
      <c r="D232" s="72">
        <v>139</v>
      </c>
      <c r="E232" s="72" t="s">
        <v>184</v>
      </c>
      <c r="BK232" s="70" t="s">
        <v>316</v>
      </c>
      <c r="CF232" s="71"/>
      <c r="CV232" s="70" t="s">
        <v>317</v>
      </c>
      <c r="DT232" s="84">
        <v>5.5</v>
      </c>
      <c r="DU232" s="72" t="s">
        <v>318</v>
      </c>
    </row>
    <row r="233" spans="4:125" x14ac:dyDescent="0.2">
      <c r="D233" s="72">
        <v>276</v>
      </c>
      <c r="E233" s="72" t="s">
        <v>319</v>
      </c>
      <c r="CF233" s="71"/>
      <c r="DC233" s="70" t="s">
        <v>264</v>
      </c>
    </row>
    <row r="234" spans="4:125" x14ac:dyDescent="0.2">
      <c r="D234" s="72">
        <v>150</v>
      </c>
      <c r="E234" s="72" t="s">
        <v>320</v>
      </c>
      <c r="CF234" s="71"/>
    </row>
    <row r="235" spans="4:125" x14ac:dyDescent="0.2">
      <c r="D235" s="72">
        <v>135</v>
      </c>
      <c r="E235" s="72" t="s">
        <v>321</v>
      </c>
      <c r="CF235" s="71"/>
    </row>
    <row r="236" spans="4:125" x14ac:dyDescent="0.2">
      <c r="D236" s="84">
        <v>8.5</v>
      </c>
      <c r="E236" s="72" t="s">
        <v>322</v>
      </c>
      <c r="CF236" s="71"/>
    </row>
    <row r="237" spans="4:125" x14ac:dyDescent="0.2">
      <c r="D237" s="84">
        <v>9.5</v>
      </c>
      <c r="E237" s="72" t="s">
        <v>323</v>
      </c>
      <c r="CF237" s="71"/>
      <c r="DP237" s="84">
        <v>180</v>
      </c>
      <c r="DQ237" s="72" t="s">
        <v>324</v>
      </c>
    </row>
    <row r="238" spans="4:125" x14ac:dyDescent="0.2">
      <c r="D238" s="84">
        <v>3</v>
      </c>
      <c r="E238" s="72" t="s">
        <v>325</v>
      </c>
      <c r="BY238" s="70" t="s">
        <v>326</v>
      </c>
      <c r="CC238" s="70" t="s">
        <v>327</v>
      </c>
      <c r="CF238" s="71"/>
      <c r="DC238" s="87" t="s">
        <v>328</v>
      </c>
    </row>
    <row r="239" spans="4:125" x14ac:dyDescent="0.2">
      <c r="D239" s="72">
        <v>54</v>
      </c>
      <c r="E239" s="72" t="s">
        <v>329</v>
      </c>
      <c r="J239" s="70" t="s">
        <v>330</v>
      </c>
      <c r="CB239" s="76" t="s">
        <v>331</v>
      </c>
      <c r="CF239" s="71"/>
    </row>
    <row r="240" spans="4:125" x14ac:dyDescent="0.2">
      <c r="CB240" s="76" t="s">
        <v>332</v>
      </c>
      <c r="CF240" s="71"/>
    </row>
    <row r="241" spans="67:143" x14ac:dyDescent="0.2">
      <c r="CB241" s="76" t="s">
        <v>333</v>
      </c>
      <c r="CF241" s="71"/>
      <c r="DQ241" s="70" t="s">
        <v>334</v>
      </c>
    </row>
    <row r="242" spans="67:143" x14ac:dyDescent="0.2">
      <c r="CF242" s="71"/>
      <c r="EL242" s="72">
        <v>28</v>
      </c>
      <c r="EM242" s="72" t="s">
        <v>335</v>
      </c>
    </row>
    <row r="243" spans="67:143" x14ac:dyDescent="0.2">
      <c r="CF243" s="71"/>
    </row>
    <row r="244" spans="67:143" x14ac:dyDescent="0.2">
      <c r="BZ244" s="70" t="s">
        <v>336</v>
      </c>
      <c r="CF244" s="71"/>
    </row>
    <row r="245" spans="67:143" x14ac:dyDescent="0.2">
      <c r="CF245" s="71" t="s">
        <v>337</v>
      </c>
      <c r="CP245" s="72"/>
      <c r="CQ245" s="72"/>
      <c r="CR245" s="72"/>
      <c r="CS245" s="72">
        <v>12</v>
      </c>
      <c r="CT245" s="72" t="s">
        <v>338</v>
      </c>
      <c r="DH245" s="72">
        <v>125</v>
      </c>
      <c r="DI245" s="72" t="s">
        <v>339</v>
      </c>
    </row>
    <row r="246" spans="67:143" x14ac:dyDescent="0.2">
      <c r="BX246" s="71" t="s">
        <v>340</v>
      </c>
      <c r="CU246" s="70" t="s">
        <v>327</v>
      </c>
      <c r="DI246" s="76" t="s">
        <v>341</v>
      </c>
    </row>
    <row r="247" spans="67:143" x14ac:dyDescent="0.2">
      <c r="DD247" s="70" t="s">
        <v>342</v>
      </c>
      <c r="DN247" s="79" t="s">
        <v>343</v>
      </c>
    </row>
    <row r="248" spans="67:143" x14ac:dyDescent="0.2">
      <c r="CD248" s="70" t="s">
        <v>344</v>
      </c>
    </row>
    <row r="249" spans="67:143" x14ac:dyDescent="0.2">
      <c r="BW249" s="71" t="s">
        <v>345</v>
      </c>
      <c r="BX249" s="70" t="s">
        <v>346</v>
      </c>
      <c r="CA249" s="71" t="s">
        <v>347</v>
      </c>
    </row>
    <row r="250" spans="67:143" x14ac:dyDescent="0.2">
      <c r="BO250" s="72">
        <v>105</v>
      </c>
      <c r="BP250" s="80" t="s">
        <v>348</v>
      </c>
      <c r="BR250" s="71" t="s">
        <v>349</v>
      </c>
      <c r="CC250" s="71" t="s">
        <v>350</v>
      </c>
      <c r="CD250" s="70" t="s">
        <v>351</v>
      </c>
      <c r="DB250" s="70" t="s">
        <v>352</v>
      </c>
    </row>
    <row r="251" spans="67:143" x14ac:dyDescent="0.2">
      <c r="BS251" s="70" t="s">
        <v>353</v>
      </c>
      <c r="CB251" s="70" t="s">
        <v>351</v>
      </c>
      <c r="CT251" s="70" t="s">
        <v>354</v>
      </c>
      <c r="DA251" s="70" t="s">
        <v>41</v>
      </c>
      <c r="DC251" s="85" t="s">
        <v>355</v>
      </c>
    </row>
    <row r="252" spans="67:143" x14ac:dyDescent="0.2">
      <c r="BX252" s="70" t="s">
        <v>346</v>
      </c>
      <c r="CW252" s="70" t="s">
        <v>6</v>
      </c>
      <c r="DF252" s="70" t="s">
        <v>356</v>
      </c>
    </row>
    <row r="253" spans="67:143" x14ac:dyDescent="0.2">
      <c r="BV253" s="71" t="s">
        <v>357</v>
      </c>
      <c r="CD253" s="70" t="s">
        <v>358</v>
      </c>
      <c r="CT253" s="70" t="s">
        <v>359</v>
      </c>
    </row>
    <row r="254" spans="67:143" x14ac:dyDescent="0.2">
      <c r="BT254" s="70" t="s">
        <v>358</v>
      </c>
      <c r="CZ254" s="72">
        <v>70</v>
      </c>
      <c r="DA254" s="72" t="s">
        <v>360</v>
      </c>
      <c r="DG254" s="72">
        <v>90</v>
      </c>
      <c r="DH254" s="72" t="s">
        <v>361</v>
      </c>
    </row>
    <row r="255" spans="67:143" x14ac:dyDescent="0.2">
      <c r="BS255" s="71" t="s">
        <v>348</v>
      </c>
      <c r="BX255" s="76" t="s">
        <v>362</v>
      </c>
      <c r="CS255" s="71" t="s">
        <v>363</v>
      </c>
      <c r="DB255" s="76"/>
      <c r="DC255" s="76"/>
      <c r="DD255" s="76"/>
      <c r="DE255" s="76"/>
      <c r="DF255" s="76"/>
      <c r="DG255" s="76"/>
    </row>
    <row r="256" spans="67:143" x14ac:dyDescent="0.2">
      <c r="CE256" s="71" t="s">
        <v>364</v>
      </c>
      <c r="CG256" s="71" t="s">
        <v>365</v>
      </c>
      <c r="CX256" s="71"/>
      <c r="CY256" s="71"/>
    </row>
    <row r="257" spans="54:137" x14ac:dyDescent="0.2">
      <c r="CA257" s="70" t="s">
        <v>346</v>
      </c>
      <c r="CQ257" s="70" t="s">
        <v>6</v>
      </c>
      <c r="DA257" s="70" t="s">
        <v>327</v>
      </c>
      <c r="DH257" s="70" t="s">
        <v>313</v>
      </c>
      <c r="DM257" s="72">
        <v>80</v>
      </c>
      <c r="DN257" s="72" t="s">
        <v>366</v>
      </c>
    </row>
    <row r="258" spans="54:137" x14ac:dyDescent="0.2">
      <c r="BX258" s="71" t="s">
        <v>367</v>
      </c>
      <c r="CC258" s="70" t="s">
        <v>368</v>
      </c>
      <c r="CV258" s="88"/>
    </row>
    <row r="259" spans="54:137" x14ac:dyDescent="0.2">
      <c r="BY259" s="71"/>
      <c r="CA259" s="71" t="s">
        <v>369</v>
      </c>
      <c r="CF259" s="70" t="s">
        <v>370</v>
      </c>
      <c r="CV259" s="88"/>
      <c r="DH259" s="70" t="s">
        <v>371</v>
      </c>
    </row>
    <row r="260" spans="54:137" x14ac:dyDescent="0.2">
      <c r="BV260" s="71" t="s">
        <v>372</v>
      </c>
    </row>
    <row r="261" spans="54:137" x14ac:dyDescent="0.2">
      <c r="CC261" s="70" t="s">
        <v>6</v>
      </c>
      <c r="CE261" s="70" t="s">
        <v>373</v>
      </c>
      <c r="CG261" s="87" t="s">
        <v>374</v>
      </c>
      <c r="CX261" s="70" t="s">
        <v>375</v>
      </c>
      <c r="DD261" s="70" t="s">
        <v>376</v>
      </c>
      <c r="DM261" s="70" t="s">
        <v>377</v>
      </c>
      <c r="EF261" s="72">
        <v>72</v>
      </c>
      <c r="EG261" s="72" t="s">
        <v>378</v>
      </c>
    </row>
    <row r="262" spans="54:137" x14ac:dyDescent="0.2">
      <c r="BU262" s="71" t="s">
        <v>379</v>
      </c>
      <c r="BW262" s="70" t="s">
        <v>346</v>
      </c>
      <c r="DJ262" s="72">
        <v>7.5</v>
      </c>
      <c r="DK262" s="72" t="s">
        <v>380</v>
      </c>
    </row>
    <row r="263" spans="54:137" x14ac:dyDescent="0.2">
      <c r="BS263" s="70" t="s">
        <v>315</v>
      </c>
      <c r="CD263" s="72">
        <v>70</v>
      </c>
      <c r="CE263" s="72" t="s">
        <v>381</v>
      </c>
    </row>
    <row r="264" spans="54:137" x14ac:dyDescent="0.2">
      <c r="BU264" s="70" t="s">
        <v>195</v>
      </c>
      <c r="CT264" s="73" t="s">
        <v>370</v>
      </c>
      <c r="DB264" s="71"/>
      <c r="DC264" s="71"/>
      <c r="DD264" s="71"/>
      <c r="DE264" s="71"/>
      <c r="DF264" s="70" t="s">
        <v>354</v>
      </c>
      <c r="DG264" s="71"/>
      <c r="DL264" s="71" t="s">
        <v>382</v>
      </c>
      <c r="EB264" s="72">
        <v>11</v>
      </c>
      <c r="EC264" s="72" t="s">
        <v>383</v>
      </c>
    </row>
    <row r="265" spans="54:137" x14ac:dyDescent="0.2">
      <c r="BV265" s="71"/>
      <c r="CB265" s="71" t="s">
        <v>384</v>
      </c>
      <c r="DA265" s="71" t="s">
        <v>385</v>
      </c>
      <c r="DQ265" s="72">
        <v>23</v>
      </c>
      <c r="DR265" s="72" t="s">
        <v>386</v>
      </c>
    </row>
    <row r="266" spans="54:137" x14ac:dyDescent="0.2">
      <c r="BM266" s="72">
        <v>128</v>
      </c>
      <c r="BN266" s="72" t="s">
        <v>387</v>
      </c>
      <c r="BO266" s="72"/>
      <c r="BQ266" s="70" t="s">
        <v>388</v>
      </c>
      <c r="BS266" s="70" t="s">
        <v>389</v>
      </c>
      <c r="BU266" s="71" t="s">
        <v>368</v>
      </c>
      <c r="CC266" s="70" t="s">
        <v>373</v>
      </c>
      <c r="DI266" s="70" t="s">
        <v>390</v>
      </c>
      <c r="DN266" s="72">
        <v>57</v>
      </c>
      <c r="DO266" s="72" t="s">
        <v>391</v>
      </c>
    </row>
    <row r="267" spans="54:137" x14ac:dyDescent="0.2">
      <c r="BZ267" s="71" t="s">
        <v>392</v>
      </c>
      <c r="CD267" s="70" t="s">
        <v>393</v>
      </c>
      <c r="DF267" s="70" t="s">
        <v>370</v>
      </c>
    </row>
    <row r="269" spans="54:137" x14ac:dyDescent="0.2">
      <c r="BB269" s="70" t="s">
        <v>394</v>
      </c>
      <c r="CY269" s="71" t="s">
        <v>395</v>
      </c>
      <c r="DH269" s="72">
        <v>60</v>
      </c>
      <c r="DI269" s="72" t="s">
        <v>396</v>
      </c>
      <c r="DM269" s="89" t="s">
        <v>397</v>
      </c>
    </row>
    <row r="270" spans="54:137" x14ac:dyDescent="0.2">
      <c r="BB270" s="70" t="s">
        <v>398</v>
      </c>
      <c r="BU270" s="83" t="s">
        <v>6</v>
      </c>
      <c r="CJ270" s="70" t="s">
        <v>399</v>
      </c>
      <c r="CO270" s="70" t="s">
        <v>400</v>
      </c>
      <c r="DL270" s="84">
        <v>13</v>
      </c>
      <c r="DM270" s="72" t="s">
        <v>401</v>
      </c>
    </row>
    <row r="271" spans="54:137" x14ac:dyDescent="0.2">
      <c r="BB271" s="70" t="s">
        <v>402</v>
      </c>
      <c r="CC271" s="70" t="s">
        <v>393</v>
      </c>
      <c r="CP271" s="70" t="s">
        <v>403</v>
      </c>
      <c r="DU271" s="71" t="s">
        <v>404</v>
      </c>
    </row>
    <row r="272" spans="54:137" x14ac:dyDescent="0.2">
      <c r="BY272" s="70" t="s">
        <v>6</v>
      </c>
      <c r="CA272" s="70" t="s">
        <v>358</v>
      </c>
      <c r="DM272" s="84">
        <v>8.5</v>
      </c>
      <c r="DN272" s="72" t="s">
        <v>405</v>
      </c>
    </row>
    <row r="273" spans="75:138" x14ac:dyDescent="0.2">
      <c r="BW273" s="71" t="s">
        <v>406</v>
      </c>
      <c r="DA273" s="82" t="s">
        <v>370</v>
      </c>
      <c r="DI273" s="70" t="s">
        <v>407</v>
      </c>
    </row>
    <row r="274" spans="75:138" x14ac:dyDescent="0.2">
      <c r="DI274" s="70" t="s">
        <v>408</v>
      </c>
      <c r="DW274" s="70" t="s">
        <v>409</v>
      </c>
    </row>
    <row r="275" spans="75:138" x14ac:dyDescent="0.2">
      <c r="CE275" s="71" t="s">
        <v>410</v>
      </c>
      <c r="CT275" s="70" t="s">
        <v>11</v>
      </c>
      <c r="DG275" s="70" t="s">
        <v>411</v>
      </c>
      <c r="DJ275" s="70" t="s">
        <v>412</v>
      </c>
    </row>
    <row r="276" spans="75:138" x14ac:dyDescent="0.2">
      <c r="DM276" s="71"/>
    </row>
    <row r="277" spans="75:138" x14ac:dyDescent="0.2">
      <c r="DD277" s="70" t="s">
        <v>293</v>
      </c>
    </row>
    <row r="278" spans="75:138" x14ac:dyDescent="0.2">
      <c r="CA278" s="71" t="s">
        <v>413</v>
      </c>
      <c r="DQ278" s="72">
        <v>57</v>
      </c>
      <c r="DR278" s="72" t="s">
        <v>414</v>
      </c>
    </row>
    <row r="279" spans="75:138" x14ac:dyDescent="0.2">
      <c r="DQ279" s="72">
        <v>503</v>
      </c>
      <c r="DR279" s="72" t="s">
        <v>415</v>
      </c>
      <c r="EE279" s="72">
        <v>4</v>
      </c>
      <c r="EF279" s="72" t="s">
        <v>416</v>
      </c>
      <c r="EH279" s="71" t="s">
        <v>417</v>
      </c>
    </row>
    <row r="280" spans="75:138" x14ac:dyDescent="0.2">
      <c r="CA280" s="71" t="s">
        <v>418</v>
      </c>
      <c r="DP280" s="71" t="s">
        <v>419</v>
      </c>
      <c r="DT280" s="72">
        <v>235</v>
      </c>
      <c r="DU280" s="72" t="s">
        <v>420</v>
      </c>
      <c r="EB280" s="71" t="s">
        <v>421</v>
      </c>
      <c r="EC280" s="70" t="s">
        <v>422</v>
      </c>
    </row>
    <row r="281" spans="75:138" x14ac:dyDescent="0.2">
      <c r="DT281" s="72">
        <v>234</v>
      </c>
      <c r="DU281" s="72" t="s">
        <v>423</v>
      </c>
      <c r="DW281" s="72">
        <v>55</v>
      </c>
      <c r="DX281" s="72" t="s">
        <v>424</v>
      </c>
      <c r="ED281" s="72">
        <v>80</v>
      </c>
      <c r="EE281" s="72" t="s">
        <v>425</v>
      </c>
    </row>
    <row r="282" spans="75:138" x14ac:dyDescent="0.2">
      <c r="CW282" s="70" t="s">
        <v>393</v>
      </c>
      <c r="DB282" s="70" t="s">
        <v>426</v>
      </c>
      <c r="DO282" s="72">
        <v>83</v>
      </c>
      <c r="DP282" s="72" t="s">
        <v>427</v>
      </c>
      <c r="DW282" s="72">
        <v>490</v>
      </c>
      <c r="DX282" s="72" t="s">
        <v>428</v>
      </c>
    </row>
    <row r="283" spans="75:138" x14ac:dyDescent="0.2">
      <c r="DW283" s="72">
        <v>205</v>
      </c>
      <c r="DX283" s="72" t="s">
        <v>429</v>
      </c>
    </row>
    <row r="284" spans="75:138" x14ac:dyDescent="0.2">
      <c r="DT284" s="71" t="s">
        <v>430</v>
      </c>
      <c r="DU284" s="71"/>
      <c r="DX284" s="72"/>
    </row>
    <row r="285" spans="75:138" x14ac:dyDescent="0.2">
      <c r="DF285" s="72">
        <v>350</v>
      </c>
      <c r="DG285" s="72" t="s">
        <v>169</v>
      </c>
      <c r="DX285" s="72">
        <v>193</v>
      </c>
      <c r="DY285" s="72" t="s">
        <v>431</v>
      </c>
      <c r="EB285" s="72">
        <v>330</v>
      </c>
      <c r="EC285" s="72" t="s">
        <v>432</v>
      </c>
    </row>
    <row r="286" spans="75:138" x14ac:dyDescent="0.2">
      <c r="CK286" s="70" t="s">
        <v>433</v>
      </c>
      <c r="DF286" s="71" t="s">
        <v>434</v>
      </c>
      <c r="DN286" s="70" t="s">
        <v>435</v>
      </c>
      <c r="DW286" s="71" t="s">
        <v>436</v>
      </c>
      <c r="DX286" s="72">
        <v>247</v>
      </c>
      <c r="DY286" s="72" t="s">
        <v>437</v>
      </c>
    </row>
    <row r="287" spans="75:138" x14ac:dyDescent="0.2">
      <c r="DX287" s="72">
        <v>125</v>
      </c>
      <c r="DY287" s="72" t="s">
        <v>438</v>
      </c>
    </row>
    <row r="288" spans="75:138" x14ac:dyDescent="0.2">
      <c r="DR288" s="70" t="s">
        <v>439</v>
      </c>
      <c r="DU288" s="82" t="s">
        <v>440</v>
      </c>
    </row>
    <row r="289" spans="77:133" x14ac:dyDescent="0.2">
      <c r="DJ289" s="71"/>
      <c r="DL289" s="70" t="s">
        <v>441</v>
      </c>
      <c r="DV289" s="70" t="s">
        <v>174</v>
      </c>
      <c r="DW289" s="82" t="s">
        <v>442</v>
      </c>
    </row>
    <row r="290" spans="77:133" x14ac:dyDescent="0.2">
      <c r="DB290" s="70" t="s">
        <v>443</v>
      </c>
      <c r="DN290" s="70" t="s">
        <v>439</v>
      </c>
      <c r="DR290" s="82" t="s">
        <v>174</v>
      </c>
      <c r="DT290" s="70" t="s">
        <v>444</v>
      </c>
      <c r="EA290" s="70" t="s">
        <v>445</v>
      </c>
    </row>
    <row r="291" spans="77:133" x14ac:dyDescent="0.2">
      <c r="DB291" s="70" t="s">
        <v>446</v>
      </c>
      <c r="DG291" s="71" t="s">
        <v>447</v>
      </c>
      <c r="DT291" s="70" t="s">
        <v>448</v>
      </c>
    </row>
    <row r="292" spans="77:133" x14ac:dyDescent="0.2">
      <c r="DD292" s="70" t="s">
        <v>435</v>
      </c>
      <c r="DJ292" s="70" t="s">
        <v>449</v>
      </c>
      <c r="DM292" s="71" t="s">
        <v>450</v>
      </c>
      <c r="DS292" s="73" t="s">
        <v>174</v>
      </c>
    </row>
    <row r="293" spans="77:133" x14ac:dyDescent="0.2">
      <c r="DG293" s="70" t="s">
        <v>451</v>
      </c>
      <c r="DM293" s="72">
        <v>440</v>
      </c>
      <c r="DN293" s="72" t="s">
        <v>452</v>
      </c>
      <c r="DQ293" s="90" t="s">
        <v>453</v>
      </c>
      <c r="DW293" s="82" t="s">
        <v>444</v>
      </c>
    </row>
    <row r="294" spans="77:133" x14ac:dyDescent="0.2">
      <c r="BY294" s="70" t="s">
        <v>454</v>
      </c>
      <c r="DF294" s="72">
        <v>310</v>
      </c>
      <c r="DG294" s="72" t="s">
        <v>295</v>
      </c>
      <c r="DM294" s="72">
        <v>32</v>
      </c>
      <c r="DN294" s="72" t="s">
        <v>455</v>
      </c>
      <c r="DS294" s="71" t="s">
        <v>456</v>
      </c>
      <c r="DT294" s="82" t="s">
        <v>174</v>
      </c>
    </row>
    <row r="295" spans="77:133" x14ac:dyDescent="0.2">
      <c r="BY295" s="70" t="s">
        <v>457</v>
      </c>
      <c r="DD295" s="70" t="s">
        <v>439</v>
      </c>
      <c r="DF295" s="72">
        <v>225</v>
      </c>
      <c r="DG295" s="72" t="s">
        <v>458</v>
      </c>
      <c r="DM295" s="72">
        <v>239</v>
      </c>
      <c r="DN295" s="72" t="s">
        <v>459</v>
      </c>
    </row>
    <row r="296" spans="77:133" x14ac:dyDescent="0.2">
      <c r="DC296" s="71" t="s">
        <v>460</v>
      </c>
      <c r="DF296" s="72">
        <v>600</v>
      </c>
      <c r="DG296" s="72" t="s">
        <v>461</v>
      </c>
      <c r="DT296" s="70" t="s">
        <v>439</v>
      </c>
      <c r="DV296" s="71" t="s">
        <v>462</v>
      </c>
    </row>
    <row r="297" spans="77:133" x14ac:dyDescent="0.2">
      <c r="CZ297" s="71" t="s">
        <v>463</v>
      </c>
      <c r="DD297" s="70" t="s">
        <v>464</v>
      </c>
      <c r="DX297" s="70" t="s">
        <v>465</v>
      </c>
    </row>
    <row r="298" spans="77:133" x14ac:dyDescent="0.2">
      <c r="CZ298" s="71" t="s">
        <v>466</v>
      </c>
      <c r="EA298" s="90" t="s">
        <v>467</v>
      </c>
    </row>
    <row r="299" spans="77:133" x14ac:dyDescent="0.2">
      <c r="CX299" s="87" t="s">
        <v>468</v>
      </c>
      <c r="DC299" s="70" t="s">
        <v>444</v>
      </c>
      <c r="DX299" s="71" t="s">
        <v>469</v>
      </c>
      <c r="EC299" s="70" t="s">
        <v>470</v>
      </c>
    </row>
    <row r="300" spans="77:133" x14ac:dyDescent="0.2">
      <c r="DP300" s="82" t="s">
        <v>174</v>
      </c>
      <c r="DR300" s="70" t="s">
        <v>471</v>
      </c>
    </row>
    <row r="301" spans="77:133" x14ac:dyDescent="0.2">
      <c r="CN301" s="71" t="s">
        <v>472</v>
      </c>
      <c r="CT301" s="70" t="s">
        <v>473</v>
      </c>
      <c r="CW301" s="72">
        <v>273</v>
      </c>
      <c r="CX301" s="72" t="s">
        <v>474</v>
      </c>
      <c r="CZ301" s="72">
        <v>100</v>
      </c>
      <c r="DA301" s="72" t="s">
        <v>475</v>
      </c>
      <c r="DD301" s="72">
        <v>572</v>
      </c>
      <c r="DE301" s="72" t="s">
        <v>476</v>
      </c>
    </row>
    <row r="302" spans="77:133" x14ac:dyDescent="0.2">
      <c r="CP302" s="70" t="s">
        <v>477</v>
      </c>
      <c r="CT302" s="70" t="s">
        <v>478</v>
      </c>
      <c r="CW302" s="72">
        <v>160</v>
      </c>
      <c r="CX302" s="72" t="s">
        <v>295</v>
      </c>
      <c r="CY302" s="71" t="s">
        <v>479</v>
      </c>
      <c r="DQ302" s="70" t="s">
        <v>140</v>
      </c>
      <c r="DR302" s="70" t="s">
        <v>174</v>
      </c>
      <c r="DZ302" s="70" t="s">
        <v>480</v>
      </c>
      <c r="EC302" s="82" t="s">
        <v>481</v>
      </c>
    </row>
    <row r="303" spans="77:133" x14ac:dyDescent="0.2">
      <c r="CS303" s="70" t="s">
        <v>482</v>
      </c>
    </row>
    <row r="304" spans="77:133" x14ac:dyDescent="0.2">
      <c r="CZ304" s="70" t="s">
        <v>463</v>
      </c>
      <c r="DB304" s="72">
        <v>340</v>
      </c>
      <c r="DC304" s="72" t="s">
        <v>483</v>
      </c>
    </row>
    <row r="305" spans="74:132" x14ac:dyDescent="0.2">
      <c r="CP305" s="70" t="s">
        <v>484</v>
      </c>
      <c r="DB305" s="72"/>
      <c r="DC305" s="72"/>
    </row>
    <row r="306" spans="74:132" x14ac:dyDescent="0.2">
      <c r="CC306" s="84">
        <v>14.5</v>
      </c>
      <c r="CD306" s="72" t="s">
        <v>485</v>
      </c>
      <c r="CG306" s="71" t="s">
        <v>486</v>
      </c>
      <c r="CX306" s="71" t="s">
        <v>487</v>
      </c>
      <c r="DM306" s="70" t="s">
        <v>488</v>
      </c>
    </row>
    <row r="307" spans="74:132" x14ac:dyDescent="0.2">
      <c r="CS307" s="70" t="s">
        <v>11</v>
      </c>
      <c r="CZ307" s="71" t="s">
        <v>489</v>
      </c>
    </row>
    <row r="308" spans="74:132" x14ac:dyDescent="0.2">
      <c r="CB308" s="70" t="s">
        <v>490</v>
      </c>
      <c r="DB308" s="83" t="s">
        <v>491</v>
      </c>
      <c r="EB308" s="70" t="s">
        <v>492</v>
      </c>
    </row>
    <row r="309" spans="74:132" x14ac:dyDescent="0.2">
      <c r="DX309" s="74" t="s">
        <v>493</v>
      </c>
    </row>
    <row r="310" spans="74:132" x14ac:dyDescent="0.2">
      <c r="CI310" s="71" t="s">
        <v>494</v>
      </c>
      <c r="CV310" s="70" t="s">
        <v>495</v>
      </c>
      <c r="DR310" s="70" t="s">
        <v>496</v>
      </c>
    </row>
    <row r="311" spans="74:132" x14ac:dyDescent="0.2">
      <c r="CE311" s="70" t="s">
        <v>457</v>
      </c>
      <c r="CR311" s="71" t="s">
        <v>497</v>
      </c>
      <c r="CY311" s="70" t="s">
        <v>463</v>
      </c>
      <c r="DC311" s="70" t="s">
        <v>444</v>
      </c>
    </row>
    <row r="312" spans="74:132" x14ac:dyDescent="0.2">
      <c r="CE312" s="70" t="s">
        <v>498</v>
      </c>
      <c r="CG312" s="71" t="s">
        <v>499</v>
      </c>
      <c r="CJ312" s="70" t="s">
        <v>500</v>
      </c>
      <c r="CM312" s="70" t="s">
        <v>501</v>
      </c>
      <c r="CQ312" s="71"/>
      <c r="CR312" s="71"/>
      <c r="CT312" s="71"/>
      <c r="CZ312" s="72">
        <v>80</v>
      </c>
      <c r="DA312" s="72" t="s">
        <v>236</v>
      </c>
      <c r="DU312" s="70" t="s">
        <v>502</v>
      </c>
    </row>
    <row r="313" spans="74:132" x14ac:dyDescent="0.2">
      <c r="CM313" s="70" t="s">
        <v>503</v>
      </c>
      <c r="CZ313" s="72">
        <v>475</v>
      </c>
      <c r="DA313" s="72" t="s">
        <v>504</v>
      </c>
    </row>
    <row r="314" spans="74:132" x14ac:dyDescent="0.2">
      <c r="CE314" s="72">
        <v>96</v>
      </c>
      <c r="CF314" s="72" t="s">
        <v>295</v>
      </c>
      <c r="CZ314" s="72">
        <v>245</v>
      </c>
      <c r="DA314" s="72" t="s">
        <v>505</v>
      </c>
      <c r="DC314" s="79" t="s">
        <v>506</v>
      </c>
    </row>
    <row r="315" spans="74:132" x14ac:dyDescent="0.2">
      <c r="CF315" s="71" t="s">
        <v>507</v>
      </c>
      <c r="CK315" s="71" t="s">
        <v>508</v>
      </c>
      <c r="DG315" s="70" t="s">
        <v>509</v>
      </c>
    </row>
    <row r="316" spans="74:132" x14ac:dyDescent="0.2">
      <c r="CP316" s="70" t="s">
        <v>510</v>
      </c>
      <c r="CX316" s="70" t="s">
        <v>174</v>
      </c>
      <c r="CZ316" s="71" t="s">
        <v>511</v>
      </c>
      <c r="DX316" s="70" t="s">
        <v>512</v>
      </c>
    </row>
    <row r="317" spans="74:132" x14ac:dyDescent="0.2">
      <c r="BY317" s="70" t="s">
        <v>513</v>
      </c>
      <c r="CJ317" s="72">
        <v>10</v>
      </c>
      <c r="CK317" s="72" t="s">
        <v>514</v>
      </c>
      <c r="CU317" s="70" t="s">
        <v>515</v>
      </c>
      <c r="DU317" s="70" t="s">
        <v>516</v>
      </c>
    </row>
    <row r="318" spans="74:132" x14ac:dyDescent="0.2">
      <c r="CH318" s="70" t="s">
        <v>517</v>
      </c>
      <c r="CW318" s="71" t="s">
        <v>518</v>
      </c>
    </row>
    <row r="319" spans="74:132" x14ac:dyDescent="0.2">
      <c r="BZ319" s="70" t="s">
        <v>457</v>
      </c>
      <c r="CB319" s="70" t="s">
        <v>519</v>
      </c>
      <c r="CH319" s="70" t="s">
        <v>520</v>
      </c>
      <c r="CT319" s="71" t="s">
        <v>521</v>
      </c>
      <c r="DF319" s="70" t="s">
        <v>522</v>
      </c>
    </row>
    <row r="320" spans="74:132" x14ac:dyDescent="0.2">
      <c r="BV320" s="71" t="s">
        <v>523</v>
      </c>
      <c r="DB320" s="91">
        <v>20</v>
      </c>
      <c r="DC320" s="92" t="s">
        <v>524</v>
      </c>
      <c r="DD320" s="93"/>
    </row>
    <row r="321" spans="72:128" x14ac:dyDescent="0.2">
      <c r="CC321" s="72"/>
      <c r="CD321" s="72"/>
      <c r="CG321" s="70" t="s">
        <v>525</v>
      </c>
      <c r="CP321" s="72">
        <v>247</v>
      </c>
      <c r="CQ321" s="72" t="s">
        <v>526</v>
      </c>
    </row>
    <row r="322" spans="72:128" x14ac:dyDescent="0.2">
      <c r="BT322" s="70" t="s">
        <v>527</v>
      </c>
      <c r="CU322" s="70" t="s">
        <v>528</v>
      </c>
      <c r="DA322" s="70" t="s">
        <v>529</v>
      </c>
      <c r="DR322" s="70" t="s">
        <v>530</v>
      </c>
    </row>
    <row r="323" spans="72:128" x14ac:dyDescent="0.2">
      <c r="BT323" s="70" t="s">
        <v>531</v>
      </c>
      <c r="CA323" s="70" t="s">
        <v>532</v>
      </c>
      <c r="CL323" s="70" t="s">
        <v>533</v>
      </c>
    </row>
    <row r="324" spans="72:128" x14ac:dyDescent="0.2">
      <c r="BT324" s="70" t="s">
        <v>534</v>
      </c>
      <c r="CH324" s="70" t="s">
        <v>535</v>
      </c>
      <c r="CT324" s="73" t="s">
        <v>491</v>
      </c>
    </row>
    <row r="325" spans="72:128" x14ac:dyDescent="0.2">
      <c r="BT325" s="70" t="s">
        <v>536</v>
      </c>
      <c r="CE325" s="70" t="s">
        <v>457</v>
      </c>
      <c r="CJ325" s="70" t="s">
        <v>156</v>
      </c>
    </row>
    <row r="326" spans="72:128" x14ac:dyDescent="0.2">
      <c r="BT326" s="70" t="s">
        <v>537</v>
      </c>
      <c r="BU326" s="71" t="s">
        <v>538</v>
      </c>
      <c r="BZ326" s="70" t="s">
        <v>539</v>
      </c>
      <c r="CE326" s="70" t="s">
        <v>540</v>
      </c>
      <c r="CJ326" s="70" t="s">
        <v>541</v>
      </c>
    </row>
    <row r="329" spans="72:128" x14ac:dyDescent="0.2">
      <c r="CC329" s="70" t="s">
        <v>542</v>
      </c>
    </row>
    <row r="330" spans="72:128" x14ac:dyDescent="0.2">
      <c r="CG330" s="70" t="s">
        <v>543</v>
      </c>
      <c r="DW330" s="70" t="s">
        <v>544</v>
      </c>
    </row>
    <row r="331" spans="72:128" x14ac:dyDescent="0.2">
      <c r="CE331" s="70" t="s">
        <v>539</v>
      </c>
      <c r="DX331" s="70" t="s">
        <v>31</v>
      </c>
    </row>
    <row r="332" spans="72:128" x14ac:dyDescent="0.2">
      <c r="DW332" s="74" t="s">
        <v>545</v>
      </c>
    </row>
    <row r="333" spans="72:128" x14ac:dyDescent="0.2">
      <c r="DW333" s="70" t="s">
        <v>226</v>
      </c>
      <c r="DX333" s="70">
        <v>590</v>
      </c>
    </row>
    <row r="334" spans="72:128" x14ac:dyDescent="0.2">
      <c r="DW334" s="70" t="s">
        <v>6</v>
      </c>
      <c r="DX334" s="70">
        <v>430</v>
      </c>
    </row>
    <row r="335" spans="72:128" x14ac:dyDescent="0.2">
      <c r="DG335" s="70" t="s">
        <v>509</v>
      </c>
      <c r="DH335" s="70" t="s">
        <v>546</v>
      </c>
      <c r="DK335" s="70" t="s">
        <v>547</v>
      </c>
      <c r="DW335" s="70" t="s">
        <v>264</v>
      </c>
      <c r="DX335" s="70">
        <v>190</v>
      </c>
    </row>
    <row r="336" spans="72:128" x14ac:dyDescent="0.2">
      <c r="DG336" s="70" t="s">
        <v>522</v>
      </c>
      <c r="DH336" s="70" t="s">
        <v>548</v>
      </c>
      <c r="DW336" s="70" t="s">
        <v>352</v>
      </c>
      <c r="DX336" s="70">
        <v>120</v>
      </c>
    </row>
    <row r="337" spans="84:128" x14ac:dyDescent="0.2">
      <c r="CH337" s="71" t="s">
        <v>549</v>
      </c>
      <c r="DG337" s="70" t="s">
        <v>550</v>
      </c>
      <c r="DH337" s="70" t="s">
        <v>551</v>
      </c>
      <c r="DW337" s="70" t="s">
        <v>552</v>
      </c>
      <c r="DX337" s="70">
        <v>90</v>
      </c>
    </row>
    <row r="338" spans="84:128" x14ac:dyDescent="0.2">
      <c r="CH338" s="72">
        <v>325</v>
      </c>
      <c r="CI338" s="72" t="s">
        <v>553</v>
      </c>
      <c r="DW338" s="70" t="s">
        <v>554</v>
      </c>
      <c r="DX338" s="70">
        <v>40</v>
      </c>
    </row>
    <row r="339" spans="84:128" x14ac:dyDescent="0.2">
      <c r="CH339" s="72">
        <v>284</v>
      </c>
      <c r="CI339" s="72" t="s">
        <v>555</v>
      </c>
      <c r="DW339" s="70" t="s">
        <v>556</v>
      </c>
      <c r="DX339" s="70">
        <v>18</v>
      </c>
    </row>
    <row r="340" spans="84:128" x14ac:dyDescent="0.2">
      <c r="CH340" s="72">
        <v>163</v>
      </c>
      <c r="CI340" s="72" t="s">
        <v>452</v>
      </c>
      <c r="DW340" s="70" t="s">
        <v>557</v>
      </c>
      <c r="DX340" s="70">
        <v>15</v>
      </c>
    </row>
    <row r="341" spans="84:128" x14ac:dyDescent="0.2">
      <c r="CH341" s="94">
        <v>40</v>
      </c>
      <c r="CI341" s="94" t="s">
        <v>558</v>
      </c>
      <c r="DW341" s="70" t="s">
        <v>215</v>
      </c>
      <c r="DX341" s="70">
        <v>15</v>
      </c>
    </row>
    <row r="342" spans="84:128" x14ac:dyDescent="0.2">
      <c r="CH342" s="72">
        <v>60</v>
      </c>
      <c r="CI342" s="72" t="s">
        <v>559</v>
      </c>
      <c r="DW342" s="70" t="s">
        <v>560</v>
      </c>
      <c r="DX342" s="70">
        <v>15</v>
      </c>
    </row>
    <row r="343" spans="84:128" x14ac:dyDescent="0.2">
      <c r="CF343" s="73" t="s">
        <v>561</v>
      </c>
      <c r="DW343" s="95" t="s">
        <v>458</v>
      </c>
      <c r="DX343" s="96">
        <f>SUM(DX333:DX342)</f>
        <v>1523</v>
      </c>
    </row>
    <row r="344" spans="84:128" x14ac:dyDescent="0.2">
      <c r="CF344" s="70" t="s">
        <v>562</v>
      </c>
    </row>
    <row r="345" spans="84:128" x14ac:dyDescent="0.2">
      <c r="CF345" s="97">
        <v>50</v>
      </c>
      <c r="CG345" s="97" t="s">
        <v>563</v>
      </c>
      <c r="CH345" s="93"/>
    </row>
    <row r="346" spans="84:128" x14ac:dyDescent="0.2">
      <c r="CF346" s="97">
        <v>75</v>
      </c>
      <c r="CG346" s="97" t="s">
        <v>564</v>
      </c>
      <c r="CH346" s="93"/>
      <c r="DW346" s="74" t="s">
        <v>565</v>
      </c>
    </row>
    <row r="347" spans="84:128" x14ac:dyDescent="0.2">
      <c r="CF347" s="97">
        <v>45</v>
      </c>
      <c r="CG347" s="97" t="s">
        <v>566</v>
      </c>
      <c r="CH347" s="93"/>
      <c r="DW347" s="70" t="s">
        <v>567</v>
      </c>
      <c r="DX347" s="70">
        <v>230</v>
      </c>
    </row>
    <row r="348" spans="84:128" x14ac:dyDescent="0.2">
      <c r="CF348" s="97">
        <v>25</v>
      </c>
      <c r="CG348" s="97" t="s">
        <v>568</v>
      </c>
      <c r="CH348" s="93"/>
      <c r="DW348" s="70" t="s">
        <v>14</v>
      </c>
      <c r="DX348" s="70">
        <v>235</v>
      </c>
    </row>
    <row r="349" spans="84:128" x14ac:dyDescent="0.2">
      <c r="CF349" s="97">
        <v>30</v>
      </c>
      <c r="CG349" s="97" t="s">
        <v>569</v>
      </c>
      <c r="CH349" s="93"/>
      <c r="DW349" s="70" t="s">
        <v>570</v>
      </c>
      <c r="DX349" s="70">
        <v>135</v>
      </c>
    </row>
    <row r="350" spans="84:128" x14ac:dyDescent="0.2">
      <c r="DW350" s="70" t="s">
        <v>571</v>
      </c>
      <c r="DX350" s="70">
        <v>120</v>
      </c>
    </row>
    <row r="351" spans="84:128" x14ac:dyDescent="0.2">
      <c r="DW351" s="70" t="s">
        <v>297</v>
      </c>
      <c r="DX351" s="70">
        <v>110</v>
      </c>
    </row>
    <row r="352" spans="84:128" x14ac:dyDescent="0.2">
      <c r="DW352" s="70" t="s">
        <v>572</v>
      </c>
      <c r="DX352" s="70">
        <v>59</v>
      </c>
    </row>
    <row r="353" spans="127:128" x14ac:dyDescent="0.2">
      <c r="DW353" s="70" t="s">
        <v>573</v>
      </c>
      <c r="DX353" s="70">
        <v>60</v>
      </c>
    </row>
    <row r="354" spans="127:128" x14ac:dyDescent="0.2">
      <c r="DW354" s="70" t="s">
        <v>41</v>
      </c>
      <c r="DX354" s="70">
        <v>22</v>
      </c>
    </row>
    <row r="355" spans="127:128" x14ac:dyDescent="0.2">
      <c r="DW355" s="70" t="s">
        <v>574</v>
      </c>
      <c r="DX355" s="70">
        <v>35</v>
      </c>
    </row>
    <row r="356" spans="127:128" x14ac:dyDescent="0.2">
      <c r="DW356" s="70" t="s">
        <v>575</v>
      </c>
      <c r="DX356" s="70">
        <v>35</v>
      </c>
    </row>
    <row r="357" spans="127:128" x14ac:dyDescent="0.2">
      <c r="DW357" s="72" t="s">
        <v>222</v>
      </c>
      <c r="DX357" s="72">
        <v>0</v>
      </c>
    </row>
    <row r="358" spans="127:128" x14ac:dyDescent="0.2">
      <c r="DW358" s="70" t="s">
        <v>463</v>
      </c>
      <c r="DX358" s="70">
        <v>0</v>
      </c>
    </row>
    <row r="359" spans="127:128" x14ac:dyDescent="0.2">
      <c r="DW359" s="70" t="s">
        <v>356</v>
      </c>
      <c r="DX359" s="70">
        <v>17</v>
      </c>
    </row>
    <row r="360" spans="127:128" x14ac:dyDescent="0.2">
      <c r="DW360" s="98" t="s">
        <v>458</v>
      </c>
      <c r="DX360" s="98">
        <f>SUM(DX347:DX359)</f>
        <v>1058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314"/>
  <sheetViews>
    <sheetView workbookViewId="0">
      <selection activeCell="M39" sqref="E2:M39"/>
    </sheetView>
  </sheetViews>
  <sheetFormatPr defaultRowHeight="15" x14ac:dyDescent="0.25"/>
  <cols>
    <col min="1" max="1" width="11.28515625" style="58" bestFit="1" customWidth="1"/>
    <col min="2" max="2" width="17.140625" style="58" customWidth="1"/>
    <col min="3" max="4" width="9.140625" style="58"/>
    <col min="5" max="5" width="37.5703125" bestFit="1" customWidth="1"/>
    <col min="6" max="7" width="10.7109375" bestFit="1" customWidth="1"/>
    <col min="8" max="8" width="16" customWidth="1"/>
    <col min="9" max="9" width="10.7109375" customWidth="1"/>
    <col min="10" max="10" width="1.42578125" customWidth="1"/>
    <col min="11" max="11" width="10.7109375" customWidth="1"/>
    <col min="12" max="12" width="1" style="58" customWidth="1"/>
    <col min="13" max="13" width="14.85546875" bestFit="1" customWidth="1"/>
    <col min="14" max="14" width="6.42578125" customWidth="1"/>
    <col min="15" max="15" width="34.42578125" customWidth="1"/>
    <col min="16" max="21" width="10.42578125" hidden="1" customWidth="1"/>
    <col min="22" max="27" width="10.42578125" style="58" hidden="1" customWidth="1"/>
    <col min="28" max="39" width="11.5703125" style="58" customWidth="1"/>
    <col min="40" max="40" width="4.5703125" customWidth="1"/>
    <col min="41" max="41" width="3.140625" customWidth="1"/>
    <col min="42" max="42" width="2.42578125" customWidth="1"/>
    <col min="43" max="43" width="19.140625" customWidth="1"/>
    <col min="44" max="44" width="10" customWidth="1"/>
    <col min="46" max="48" width="9.7109375" bestFit="1" customWidth="1"/>
  </cols>
  <sheetData>
    <row r="1" spans="1:57" ht="15.75" thickBot="1" x14ac:dyDescent="0.3">
      <c r="A1" s="22" t="s">
        <v>25</v>
      </c>
      <c r="B1" s="22" t="s">
        <v>26</v>
      </c>
      <c r="C1" s="22" t="s">
        <v>27</v>
      </c>
      <c r="F1" t="str">
        <f>VLOOKUP($F$3,$A$2:$C$120,3)</f>
        <v>72018</v>
      </c>
      <c r="G1" s="58" t="str">
        <f>VLOOKUP($G$3,$A$2:$C$120,3)</f>
        <v>62018</v>
      </c>
      <c r="I1" s="19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</row>
    <row r="2" spans="1:57" ht="18.75" x14ac:dyDescent="0.3">
      <c r="A2" s="19">
        <v>42371</v>
      </c>
      <c r="B2" s="19">
        <f t="shared" ref="B2:B9" si="0">A3-1</f>
        <v>42377</v>
      </c>
      <c r="C2" s="19" t="str">
        <f t="shared" ref="C2:C9" si="1">WEEKNUM(A2)&amp;YEAR(A2)</f>
        <v>12016</v>
      </c>
      <c r="E2" s="139" t="s">
        <v>587</v>
      </c>
      <c r="F2" s="140"/>
      <c r="G2" s="140"/>
      <c r="H2" s="140"/>
      <c r="I2" s="156">
        <f>F3</f>
        <v>43154</v>
      </c>
      <c r="J2" s="157"/>
      <c r="K2" s="158">
        <f>G3</f>
        <v>43147</v>
      </c>
      <c r="L2" s="158"/>
      <c r="M2" s="252" t="s">
        <v>584</v>
      </c>
      <c r="N2" s="137"/>
      <c r="O2" s="188" t="s">
        <v>595</v>
      </c>
      <c r="P2" s="189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84"/>
      <c r="AL2" s="144"/>
      <c r="AM2" s="144"/>
      <c r="AN2" s="137"/>
    </row>
    <row r="3" spans="1:57" x14ac:dyDescent="0.25">
      <c r="A3" s="19">
        <v>42378</v>
      </c>
      <c r="B3" s="19">
        <f t="shared" si="0"/>
        <v>42384</v>
      </c>
      <c r="C3" s="19" t="str">
        <f t="shared" si="1"/>
        <v>22016</v>
      </c>
      <c r="E3" s="154" t="s">
        <v>592</v>
      </c>
      <c r="F3" s="155">
        <f>B113</f>
        <v>43154</v>
      </c>
      <c r="G3" s="155">
        <f>B112</f>
        <v>43147</v>
      </c>
      <c r="H3" s="168" t="s">
        <v>584</v>
      </c>
      <c r="I3" s="154" t="s">
        <v>585</v>
      </c>
      <c r="J3" s="159"/>
      <c r="K3" s="159" t="s">
        <v>585</v>
      </c>
      <c r="L3" s="159"/>
      <c r="M3" s="253"/>
      <c r="N3" s="137"/>
      <c r="O3" s="141"/>
      <c r="P3" s="249">
        <v>42583</v>
      </c>
      <c r="Q3" s="250"/>
      <c r="R3" s="249">
        <v>42614</v>
      </c>
      <c r="S3" s="250"/>
      <c r="T3" s="249">
        <v>42644</v>
      </c>
      <c r="U3" s="250"/>
      <c r="V3" s="249">
        <v>42675</v>
      </c>
      <c r="W3" s="250"/>
      <c r="X3" s="249">
        <v>42705</v>
      </c>
      <c r="Y3" s="250"/>
      <c r="Z3" s="249">
        <v>42736</v>
      </c>
      <c r="AA3" s="250"/>
      <c r="AB3" s="249">
        <v>42767</v>
      </c>
      <c r="AC3" s="250"/>
      <c r="AD3" s="249">
        <v>42795</v>
      </c>
      <c r="AE3" s="250"/>
      <c r="AF3" s="249">
        <v>42826</v>
      </c>
      <c r="AG3" s="250"/>
      <c r="AH3" s="249">
        <v>42856</v>
      </c>
      <c r="AI3" s="250"/>
      <c r="AJ3" s="249">
        <v>42887</v>
      </c>
      <c r="AK3" s="251"/>
      <c r="AL3" s="240"/>
      <c r="AM3" s="240"/>
      <c r="AN3" s="137"/>
      <c r="AQ3" s="181" t="s">
        <v>612</v>
      </c>
      <c r="AR3" s="19">
        <v>42583</v>
      </c>
      <c r="AS3" s="19">
        <v>42614</v>
      </c>
      <c r="AT3" s="19">
        <v>42644</v>
      </c>
      <c r="AU3" s="19">
        <v>42675</v>
      </c>
      <c r="AV3" s="19">
        <v>42705</v>
      </c>
      <c r="AW3" s="19">
        <v>42736</v>
      </c>
      <c r="AX3" s="19">
        <v>42767</v>
      </c>
      <c r="AY3" s="19">
        <v>42795</v>
      </c>
      <c r="AZ3" s="19">
        <v>42826</v>
      </c>
      <c r="BA3" s="19">
        <v>42856</v>
      </c>
      <c r="BB3" s="19">
        <v>42887</v>
      </c>
      <c r="BC3" s="19">
        <v>42917</v>
      </c>
      <c r="BD3" s="19">
        <v>42948</v>
      </c>
      <c r="BE3" s="19">
        <v>42979</v>
      </c>
    </row>
    <row r="4" spans="1:57" ht="15.75" x14ac:dyDescent="0.25">
      <c r="A4" s="19">
        <v>42385</v>
      </c>
      <c r="B4" s="19">
        <f t="shared" si="0"/>
        <v>42391</v>
      </c>
      <c r="C4" s="19" t="str">
        <f t="shared" si="1"/>
        <v>32016</v>
      </c>
      <c r="E4" s="141" t="str">
        <f>'Cushing Flows Data'!D2</f>
        <v>Keystone - Steele City to Cushing</v>
      </c>
      <c r="F4" s="149">
        <f>SUMIF('Cushing Flows Data'!A$9:A$3818,F1,'Cushing Flows Data'!$D$9:$D$3818)</f>
        <v>2599.1956019999998</v>
      </c>
      <c r="G4" s="149">
        <f>SUMIF('Cushing Flows Data'!A$9:A$3818,G1,'Cushing Flows Data'!$D$9:$D$3818)</f>
        <v>1873.8536239999999</v>
      </c>
      <c r="H4" s="171">
        <f>F4-G4</f>
        <v>725.34197799999993</v>
      </c>
      <c r="I4" s="175">
        <f>F4/('Cushing Flows Data'!$D$3*7)</f>
        <v>0.57125178065934057</v>
      </c>
      <c r="J4" s="176"/>
      <c r="K4" s="176">
        <f>G4/('Cushing Flows Data'!$D$3*7)</f>
        <v>0.41183596131868128</v>
      </c>
      <c r="L4" s="176"/>
      <c r="M4" s="164">
        <f>I4-K4</f>
        <v>0.15941581934065929</v>
      </c>
      <c r="N4" s="137"/>
      <c r="O4" s="199" t="s">
        <v>622</v>
      </c>
      <c r="P4" s="190" t="s">
        <v>599</v>
      </c>
      <c r="Q4" s="191" t="s">
        <v>598</v>
      </c>
      <c r="R4" s="190" t="s">
        <v>599</v>
      </c>
      <c r="S4" s="191" t="s">
        <v>598</v>
      </c>
      <c r="T4" s="190" t="s">
        <v>599</v>
      </c>
      <c r="U4" s="191" t="s">
        <v>598</v>
      </c>
      <c r="V4" s="190" t="s">
        <v>599</v>
      </c>
      <c r="W4" s="201" t="s">
        <v>598</v>
      </c>
      <c r="X4" s="190" t="s">
        <v>599</v>
      </c>
      <c r="Y4" s="201" t="s">
        <v>598</v>
      </c>
      <c r="Z4" s="190" t="s">
        <v>599</v>
      </c>
      <c r="AA4" s="201" t="s">
        <v>598</v>
      </c>
      <c r="AB4" s="208" t="s">
        <v>599</v>
      </c>
      <c r="AC4" s="201" t="s">
        <v>598</v>
      </c>
      <c r="AD4" s="208" t="s">
        <v>599</v>
      </c>
      <c r="AE4" s="201" t="s">
        <v>598</v>
      </c>
      <c r="AF4" s="211" t="s">
        <v>599</v>
      </c>
      <c r="AG4" s="201" t="s">
        <v>598</v>
      </c>
      <c r="AH4" s="208" t="s">
        <v>599</v>
      </c>
      <c r="AI4" s="201" t="s">
        <v>598</v>
      </c>
      <c r="AJ4" s="211" t="s">
        <v>599</v>
      </c>
      <c r="AK4" s="185" t="s">
        <v>598</v>
      </c>
      <c r="AL4" s="144"/>
      <c r="AM4" s="144"/>
      <c r="AN4" s="137"/>
      <c r="AQ4" t="s">
        <v>600</v>
      </c>
      <c r="AR4">
        <v>-13.9</v>
      </c>
      <c r="AS4">
        <v>-14.1</v>
      </c>
      <c r="AT4">
        <v>-14.3</v>
      </c>
      <c r="AU4">
        <v>-14.5</v>
      </c>
      <c r="AV4">
        <v>-16</v>
      </c>
      <c r="AW4">
        <v>-14.5</v>
      </c>
      <c r="AX4">
        <v>-14.75</v>
      </c>
      <c r="AY4">
        <v>-16</v>
      </c>
      <c r="AZ4">
        <v>-14.25</v>
      </c>
      <c r="BA4">
        <v>-12.9</v>
      </c>
      <c r="BB4">
        <v>-12.9</v>
      </c>
      <c r="BC4">
        <v>-13.05</v>
      </c>
      <c r="BD4">
        <v>-14</v>
      </c>
      <c r="BE4">
        <v>-14.95</v>
      </c>
    </row>
    <row r="5" spans="1:57" x14ac:dyDescent="0.25">
      <c r="A5" s="19">
        <v>42392</v>
      </c>
      <c r="B5" s="19">
        <f t="shared" si="0"/>
        <v>42398</v>
      </c>
      <c r="C5" s="19" t="str">
        <f t="shared" si="1"/>
        <v>42016</v>
      </c>
      <c r="E5" s="141" t="str">
        <f>'Cushing Flows Data'!E2</f>
        <v>Spearhead</v>
      </c>
      <c r="F5" s="149">
        <f>SUMIF('Cushing Flows Data'!A$9:A$3818,$F$1,'Cushing Flows Data'!$E$9:$E$3818)</f>
        <v>1037.562103</v>
      </c>
      <c r="G5" s="149">
        <f>SUMIF('Cushing Flows Data'!A$9:A$3818,$G$1,'Cushing Flows Data'!$E$9:$E$3818)</f>
        <v>1224.0058750000001</v>
      </c>
      <c r="H5" s="171">
        <f t="shared" ref="H5:H18" si="2">F5-G5</f>
        <v>-186.44377200000008</v>
      </c>
      <c r="I5" s="175">
        <f>F5/('Cushing Flows Data'!$E$3*7)</f>
        <v>0.76799563508512214</v>
      </c>
      <c r="J5" s="176"/>
      <c r="K5" s="176">
        <f>G5/('Cushing Flows Data'!$E$3*7)</f>
        <v>0.90599990747594383</v>
      </c>
      <c r="L5" s="176"/>
      <c r="M5" s="164">
        <f t="shared" ref="M5:M18" si="3">I5-K5</f>
        <v>-0.13800427239082169</v>
      </c>
      <c r="N5" s="137"/>
      <c r="O5" s="141"/>
      <c r="P5" s="190"/>
      <c r="Q5" s="191"/>
      <c r="R5" s="190"/>
      <c r="S5" s="191"/>
      <c r="T5" s="190"/>
      <c r="U5" s="191"/>
      <c r="V5" s="190"/>
      <c r="W5" s="201"/>
      <c r="X5" s="190"/>
      <c r="Y5" s="201"/>
      <c r="Z5" s="190"/>
      <c r="AA5" s="201"/>
      <c r="AB5" s="208"/>
      <c r="AC5" s="201"/>
      <c r="AD5" s="208"/>
      <c r="AE5" s="201"/>
      <c r="AF5" s="211"/>
      <c r="AG5" s="201"/>
      <c r="AH5" s="208"/>
      <c r="AI5" s="201"/>
      <c r="AJ5" s="211"/>
      <c r="AK5" s="185"/>
      <c r="AL5" s="144"/>
      <c r="AM5" s="144"/>
      <c r="AN5" s="137"/>
      <c r="AP5" s="58"/>
      <c r="AQ5" s="58" t="s">
        <v>660</v>
      </c>
      <c r="AR5" s="58"/>
      <c r="AS5" s="58"/>
      <c r="AT5" s="58"/>
      <c r="AU5" s="58"/>
      <c r="AV5" s="58"/>
      <c r="AW5" s="58"/>
      <c r="AX5" s="58">
        <f>AX4-2</f>
        <v>-16.75</v>
      </c>
      <c r="AY5" s="58">
        <f>AY4-2.25</f>
        <v>-18.25</v>
      </c>
      <c r="AZ5" s="58">
        <f t="shared" ref="AZ5:BE5" si="4">AZ4-2</f>
        <v>-16.25</v>
      </c>
      <c r="BA5" s="58">
        <f t="shared" si="4"/>
        <v>-14.9</v>
      </c>
      <c r="BB5" s="58">
        <f t="shared" si="4"/>
        <v>-14.9</v>
      </c>
      <c r="BC5" s="58">
        <f t="shared" si="4"/>
        <v>-15.05</v>
      </c>
      <c r="BD5" s="58">
        <f t="shared" si="4"/>
        <v>-16</v>
      </c>
      <c r="BE5" s="58">
        <f t="shared" si="4"/>
        <v>-16.95</v>
      </c>
    </row>
    <row r="6" spans="1:57" x14ac:dyDescent="0.25">
      <c r="A6" s="19">
        <v>42399</v>
      </c>
      <c r="B6" s="19">
        <f t="shared" si="0"/>
        <v>42405</v>
      </c>
      <c r="C6" s="19" t="str">
        <f t="shared" si="1"/>
        <v>52016</v>
      </c>
      <c r="E6" s="141" t="str">
        <f>'Cushing Flows Data'!F2</f>
        <v>Flanagan South</v>
      </c>
      <c r="F6" s="149">
        <f>SUMIF('Cushing Flows Data'!A$9:A$3818,$F$1,'Cushing Flows Data'!$F$9:$F$3818)</f>
        <v>3162.240362</v>
      </c>
      <c r="G6" s="149">
        <f>SUMIF('Cushing Flows Data'!A$9:A$3818,$G$1,'Cushing Flows Data'!$F$9:$F$3818)</f>
        <v>3008.7871660000001</v>
      </c>
      <c r="H6" s="171">
        <f t="shared" si="2"/>
        <v>153.45319599999993</v>
      </c>
      <c r="I6" s="175">
        <f>F6/('Cushing Flows Data'!$F$3*7)</f>
        <v>0.75291437190476196</v>
      </c>
      <c r="J6" s="176"/>
      <c r="K6" s="176">
        <f>G6/('Cushing Flows Data'!$F$3*7)</f>
        <v>0.71637789666666674</v>
      </c>
      <c r="L6" s="176"/>
      <c r="M6" s="164">
        <f t="shared" si="3"/>
        <v>3.6536475238095223E-2</v>
      </c>
      <c r="N6" s="137"/>
      <c r="O6" s="141" t="s">
        <v>597</v>
      </c>
      <c r="P6" s="192">
        <f>AR8-AR4-AR23</f>
        <v>2.3949000000000011</v>
      </c>
      <c r="Q6" s="193">
        <f>AR8-AR4-AR24</f>
        <v>-2.0789999999999988</v>
      </c>
      <c r="R6" s="192">
        <f>AS8-AS4-AR23</f>
        <v>2.7359000000000004</v>
      </c>
      <c r="S6" s="193">
        <f>AS8-AS4-AR24</f>
        <v>-1.7379999999999995</v>
      </c>
      <c r="T6" s="192">
        <f>AT8-AT4-AR23</f>
        <v>3.1169000000000007</v>
      </c>
      <c r="U6" s="193">
        <f>AT8-AT4-AR24</f>
        <v>-1.3569999999999993</v>
      </c>
      <c r="V6" s="192">
        <f>AU8-AU4-AR23</f>
        <v>3.3669000000000007</v>
      </c>
      <c r="W6" s="202">
        <f>AU8-AU4-AR24</f>
        <v>-1.1069999999999993</v>
      </c>
      <c r="X6" s="192">
        <f>AV8-AV4-AR23</f>
        <v>3.9669000000000003</v>
      </c>
      <c r="Y6" s="202">
        <f>AV8-AV4-AR24</f>
        <v>-0.50699999999999967</v>
      </c>
      <c r="Z6" s="192">
        <f>$AW$8-$AW$4-$AR$23</f>
        <v>3.3669000000000007</v>
      </c>
      <c r="AA6" s="202">
        <f>$AW$8-$AW$4-$AR$24</f>
        <v>-1.1069999999999993</v>
      </c>
      <c r="AB6" s="209">
        <f>$AX$8-$AX$4-$AR$23</f>
        <v>4.3169000000000004</v>
      </c>
      <c r="AC6" s="202">
        <f>$AX$8-$AX$4-$AR$24</f>
        <v>-0.15700000000000003</v>
      </c>
      <c r="AD6" s="209">
        <f>$AY$8-$AY$4-$AR$23</f>
        <v>6.3669000000000011</v>
      </c>
      <c r="AE6" s="202">
        <f>$AY$8-$AY$4-$AR$24</f>
        <v>1.8930000000000007</v>
      </c>
      <c r="AF6" s="209">
        <f>$AZ$8-$AZ$4-$AR$23</f>
        <v>6.0669000000000004</v>
      </c>
      <c r="AG6" s="202">
        <f>$AZ$8-$AZ$4-$AR$24</f>
        <v>1.593</v>
      </c>
      <c r="AH6" s="209">
        <f>$BA$8-$BA$4-$AR$23</f>
        <v>4.4669000000000008</v>
      </c>
      <c r="AI6" s="202">
        <f>$BA$8-$BA$4-$AR$24</f>
        <v>-6.9999999999996732E-3</v>
      </c>
      <c r="AJ6" s="209">
        <f>$BB$8-$BB$4-$AR$23</f>
        <v>4.3669000000000011</v>
      </c>
      <c r="AK6" s="186">
        <f>$BB$8-$BB$4-$AR$24</f>
        <v>-0.10699999999999932</v>
      </c>
      <c r="AL6" s="216"/>
      <c r="AM6" s="216"/>
      <c r="AN6" s="137"/>
      <c r="AP6" s="58"/>
      <c r="AQ6" s="58" t="s">
        <v>666</v>
      </c>
      <c r="AR6" s="58"/>
      <c r="AS6" s="58"/>
      <c r="AT6" s="58"/>
      <c r="AU6" s="58"/>
      <c r="AV6" s="58"/>
      <c r="AW6" s="58"/>
      <c r="AX6" s="58">
        <f>AX4-0.55</f>
        <v>-15.3</v>
      </c>
      <c r="AY6" s="58">
        <f>AY4-0.65</f>
        <v>-16.649999999999999</v>
      </c>
      <c r="AZ6" s="58">
        <f t="shared" ref="AZ6:BE6" si="5">AZ4-0.45</f>
        <v>-14.7</v>
      </c>
      <c r="BA6" s="58">
        <f t="shared" si="5"/>
        <v>-13.35</v>
      </c>
      <c r="BB6" s="58">
        <f t="shared" si="5"/>
        <v>-13.35</v>
      </c>
      <c r="BC6" s="58">
        <f t="shared" si="5"/>
        <v>-13.5</v>
      </c>
      <c r="BD6" s="58">
        <f t="shared" si="5"/>
        <v>-14.45</v>
      </c>
      <c r="BE6" s="58">
        <f t="shared" si="5"/>
        <v>-15.399999999999999</v>
      </c>
    </row>
    <row r="7" spans="1:57" x14ac:dyDescent="0.25">
      <c r="A7" s="19">
        <v>42406</v>
      </c>
      <c r="B7" s="19">
        <f t="shared" si="0"/>
        <v>42412</v>
      </c>
      <c r="C7" s="19" t="str">
        <f t="shared" si="1"/>
        <v>62016</v>
      </c>
      <c r="E7" s="141" t="str">
        <f>'Cushing Flows Data'!H2</f>
        <v>White Cliffs</v>
      </c>
      <c r="F7" s="149">
        <f>SUMIF('Cushing Flows Data'!A$9:A$3818,$F$1,'Cushing Flows Data'!$H$9:$H$3818)</f>
        <v>730.40150200000016</v>
      </c>
      <c r="G7" s="149">
        <f>SUMIF('Cushing Flows Data'!A$9:A$3818,$G$1,'Cushing Flows Data'!$H$9:$H$3818)</f>
        <v>698.69829199999992</v>
      </c>
      <c r="H7" s="171">
        <f t="shared" si="2"/>
        <v>31.70321000000024</v>
      </c>
      <c r="I7" s="175">
        <f>F7/('Cushing Flows Data'!$H$3*7)</f>
        <v>0.48531661262458481</v>
      </c>
      <c r="J7" s="176"/>
      <c r="K7" s="176">
        <f>G7/('Cushing Flows Data'!$H$3*7)</f>
        <v>0.46425135681063118</v>
      </c>
      <c r="L7" s="176"/>
      <c r="M7" s="164">
        <f t="shared" si="3"/>
        <v>2.1065255813953632E-2</v>
      </c>
      <c r="N7" s="137"/>
      <c r="O7" s="141" t="s">
        <v>596</v>
      </c>
      <c r="P7" s="192">
        <f>AR12-AR11-AR25</f>
        <v>2.0019999999999998</v>
      </c>
      <c r="Q7" s="193">
        <f>AR12-AR11-AR26</f>
        <v>-2.4660000000000006</v>
      </c>
      <c r="R7" s="192">
        <f>AS12-AS11-AR25</f>
        <v>2.1819999999999999</v>
      </c>
      <c r="S7" s="193">
        <f>AS12-AS11-AR26</f>
        <v>-2.2860000000000005</v>
      </c>
      <c r="T7" s="192">
        <f>AT12-AT11-AR25</f>
        <v>1.1720000000000002</v>
      </c>
      <c r="U7" s="193">
        <f>AT12-AT11-AR26</f>
        <v>-3.2960000000000003</v>
      </c>
      <c r="V7" s="192">
        <f>AU12-AU11-AR25</f>
        <v>1.6720000000000002</v>
      </c>
      <c r="W7" s="202">
        <f>AU12-AU11-AR26</f>
        <v>-2.7960000000000003</v>
      </c>
      <c r="X7" s="192">
        <f>AV12-AV11-AR25</f>
        <v>1.972</v>
      </c>
      <c r="Y7" s="202">
        <f>AV12-AV11-AR26</f>
        <v>-2.4960000000000004</v>
      </c>
      <c r="Z7" s="192">
        <f>$AW$12-$AW$11-$AR$25</f>
        <v>1.472</v>
      </c>
      <c r="AA7" s="202">
        <f>$AW$12-$AW$11-$AR$26</f>
        <v>-2.9960000000000004</v>
      </c>
      <c r="AB7" s="209">
        <f>$AX$12-$AX$11-$AR$25</f>
        <v>1.472</v>
      </c>
      <c r="AC7" s="202">
        <f>$AX$12-$AX$11-$AR$26</f>
        <v>-2.9960000000000004</v>
      </c>
      <c r="AD7" s="209">
        <f>$AY$12-$AY$11-$AR$25</f>
        <v>3.0719999999999996</v>
      </c>
      <c r="AE7" s="202">
        <f>$AY$12-$AY$11-$AR$26</f>
        <v>-1.3960000000000008</v>
      </c>
      <c r="AF7" s="209">
        <f>$AZ$12-$AZ$11-$AR$25</f>
        <v>1.972</v>
      </c>
      <c r="AG7" s="202">
        <f>$AZ$12-$AZ$11-$AR$26</f>
        <v>-2.4960000000000004</v>
      </c>
      <c r="AH7" s="209">
        <f>$BA$12-$BA$11-$AR$25</f>
        <v>0.92200000000000015</v>
      </c>
      <c r="AI7" s="202">
        <f>$BA$12-$BA$11-$AR$26</f>
        <v>-3.5460000000000003</v>
      </c>
      <c r="AJ7" s="209">
        <f>$BB$12-$BB$11-$AR$25</f>
        <v>0.82200000000000006</v>
      </c>
      <c r="AK7" s="186">
        <f>$BC$12-$BC$11-$AR$26</f>
        <v>-3.3960000000000004</v>
      </c>
      <c r="AL7" s="216"/>
      <c r="AM7" s="216"/>
      <c r="AN7" s="137"/>
      <c r="AP7" s="58"/>
      <c r="AQ7" s="58" t="s">
        <v>659</v>
      </c>
      <c r="AR7" s="58"/>
      <c r="AS7" s="58"/>
      <c r="AT7" s="58"/>
      <c r="AU7" s="58"/>
      <c r="AV7" s="58"/>
      <c r="AW7" s="58"/>
      <c r="AX7" s="58">
        <f>AX8-1.15</f>
        <v>-9.4</v>
      </c>
      <c r="AY7" s="58">
        <f>AY8-1.05</f>
        <v>-8.5</v>
      </c>
      <c r="AZ7" s="58">
        <f>AZ8-1.15</f>
        <v>-7.15</v>
      </c>
      <c r="BA7" s="58">
        <f>BA8-1.1</f>
        <v>-7.35</v>
      </c>
      <c r="BB7" s="58">
        <f>BB8-1.15</f>
        <v>-7.5</v>
      </c>
      <c r="BC7" s="58">
        <f>BC8-1.15</f>
        <v>-8.15</v>
      </c>
      <c r="BD7" s="58">
        <f>BD8-1.15</f>
        <v>-8.35</v>
      </c>
      <c r="BE7" s="58">
        <f>BE8-1.15</f>
        <v>-8.5500000000000007</v>
      </c>
    </row>
    <row r="8" spans="1:57" x14ac:dyDescent="0.25">
      <c r="A8" s="19">
        <v>42413</v>
      </c>
      <c r="B8" s="19">
        <f t="shared" si="0"/>
        <v>42419</v>
      </c>
      <c r="C8" s="19" t="str">
        <f t="shared" si="1"/>
        <v>72016</v>
      </c>
      <c r="E8" s="141" t="str">
        <f>'Cushing Flows Data'!I2</f>
        <v>Glass Mountain - Cleo Springs to Cushing</v>
      </c>
      <c r="F8" s="149">
        <f>SUMIF('Cushing Flows Data'!A$9:A$3818,$F$1,'Cushing Flows Data'!$I$9:$I$3818)</f>
        <v>245.95391800000002</v>
      </c>
      <c r="G8" s="149">
        <f>SUMIF('Cushing Flows Data'!A$9:A$3818,$G$1,'Cushing Flows Data'!$I$9:$I$3818)</f>
        <v>205.76560499999999</v>
      </c>
      <c r="H8" s="171">
        <f t="shared" si="2"/>
        <v>40.188313000000022</v>
      </c>
      <c r="I8" s="175">
        <f>F8/('Cushing Flows Data'!$I$3*7)</f>
        <v>0.23902227210884355</v>
      </c>
      <c r="J8" s="176"/>
      <c r="K8" s="176">
        <f>G8/('Cushing Flows Data'!$I$3*7)</f>
        <v>0.19996657434402332</v>
      </c>
      <c r="L8" s="176"/>
      <c r="M8" s="164">
        <f t="shared" si="3"/>
        <v>3.9055697764820235E-2</v>
      </c>
      <c r="N8" s="137"/>
      <c r="O8" s="141" t="s">
        <v>649</v>
      </c>
      <c r="P8" s="192"/>
      <c r="Q8" s="193"/>
      <c r="R8" s="192">
        <f>AS16-AS15-AR25</f>
        <v>0.90000000000000036</v>
      </c>
      <c r="S8" s="193">
        <f>AS16-AS15-AR26</f>
        <v>-3.5680000000000001</v>
      </c>
      <c r="T8" s="192">
        <f>AT16-AT15-AR25</f>
        <v>0.22199999999999998</v>
      </c>
      <c r="U8" s="193">
        <f>AT16-AT15-AR26</f>
        <v>-4.2460000000000004</v>
      </c>
      <c r="V8" s="192">
        <f>AU16-AU15-AR25</f>
        <v>1.2719999999999998</v>
      </c>
      <c r="W8" s="202">
        <f>AU16-AU15-AR26</f>
        <v>-3.1960000000000006</v>
      </c>
      <c r="X8" s="192">
        <f>AV16-AV15-AR25</f>
        <v>2.9220000000000002</v>
      </c>
      <c r="Y8" s="202">
        <f>AV16-AV15-AR26</f>
        <v>-1.5460000000000003</v>
      </c>
      <c r="Z8" s="192">
        <f>$AW$16-$AW$15-$AR$25</f>
        <v>0.37199999999999989</v>
      </c>
      <c r="AA8" s="202">
        <f>$AW$16-$AW$15-$AR$26</f>
        <v>-4.0960000000000001</v>
      </c>
      <c r="AB8" s="209">
        <f>$AX$16-$AX$15-$AR$25</f>
        <v>0.7719999999999998</v>
      </c>
      <c r="AC8" s="202">
        <f>$AX$16-$AX$15-$AR$26</f>
        <v>-3.6960000000000006</v>
      </c>
      <c r="AD8" s="209">
        <f>$AY$16-$AY$15-$AR$25</f>
        <v>0.97199999999999998</v>
      </c>
      <c r="AE8" s="202">
        <f>$AY$16-$AY$15-$AR$26</f>
        <v>-3.4960000000000004</v>
      </c>
      <c r="AF8" s="209">
        <f>$AZ$16-$AZ$15-$AR$25</f>
        <v>1.1720000000000002</v>
      </c>
      <c r="AG8" s="202">
        <f>$AZ$16-$AZ$15-$AR$26</f>
        <v>-3.2960000000000003</v>
      </c>
      <c r="AH8" s="209">
        <f>$BA$16-$BA$15-$AR$25</f>
        <v>0.22199999999999998</v>
      </c>
      <c r="AI8" s="202">
        <f>$BA$16-$BA$15-$AR$26</f>
        <v>-4.2460000000000004</v>
      </c>
      <c r="AJ8" s="209">
        <f>$BB$16-$BB$15-$AR$25</f>
        <v>0.12199999999999989</v>
      </c>
      <c r="AK8" s="186">
        <f>$BB$16-$BB$15-$AR$26</f>
        <v>-4.3460000000000001</v>
      </c>
      <c r="AL8" s="216"/>
      <c r="AM8" s="216"/>
      <c r="AN8" s="137"/>
      <c r="AQ8" t="s">
        <v>601</v>
      </c>
      <c r="AR8">
        <v>-9.3219999999999992</v>
      </c>
      <c r="AS8">
        <v>-9.1809999999999992</v>
      </c>
      <c r="AT8">
        <v>-9</v>
      </c>
      <c r="AU8">
        <v>-8.9499999999999993</v>
      </c>
      <c r="AV8">
        <v>-9.85</v>
      </c>
      <c r="AW8">
        <v>-8.9499999999999993</v>
      </c>
      <c r="AX8">
        <v>-8.25</v>
      </c>
      <c r="AY8">
        <v>-7.45</v>
      </c>
      <c r="AZ8">
        <v>-6</v>
      </c>
      <c r="BA8">
        <v>-6.25</v>
      </c>
      <c r="BB8">
        <v>-6.35</v>
      </c>
      <c r="BC8">
        <v>-7</v>
      </c>
      <c r="BD8">
        <v>-7.2</v>
      </c>
      <c r="BE8">
        <v>-7.4</v>
      </c>
    </row>
    <row r="9" spans="1:57" x14ac:dyDescent="0.25">
      <c r="A9" s="19">
        <v>42420</v>
      </c>
      <c r="B9" s="19">
        <f t="shared" si="0"/>
        <v>42426</v>
      </c>
      <c r="C9" s="19" t="str">
        <f t="shared" si="1"/>
        <v>82016</v>
      </c>
      <c r="E9" s="141" t="str">
        <f>'Cushing Flows Data'!J2</f>
        <v>Pony Express</v>
      </c>
      <c r="F9" s="149">
        <f>SUMIF('Cushing Flows Data'!A$9:A$3818,$F$1,'Cushing Flows Data'!$J$9:$J$3818)</f>
        <v>2233.6877250000002</v>
      </c>
      <c r="G9" s="149">
        <f>SUMIF('Cushing Flows Data'!A$9:A$3818,$G$1,'Cushing Flows Data'!$J$9:$J$3818)</f>
        <v>2142.2631039999997</v>
      </c>
      <c r="H9" s="171">
        <f t="shared" si="2"/>
        <v>91.42462100000057</v>
      </c>
      <c r="I9" s="175">
        <f>F9/('Cushing Flows Data'!$J$3*7)</f>
        <v>0.9971820200892858</v>
      </c>
      <c r="J9" s="176"/>
      <c r="K9" s="176">
        <f>G9/('Cushing Flows Data'!$J$3*7)</f>
        <v>0.95636745714285698</v>
      </c>
      <c r="L9" s="176"/>
      <c r="M9" s="164">
        <f t="shared" si="3"/>
        <v>4.0814562946428823E-2</v>
      </c>
      <c r="N9" s="137"/>
      <c r="O9" s="141"/>
      <c r="P9" s="190"/>
      <c r="Q9" s="191"/>
      <c r="R9" s="190"/>
      <c r="S9" s="191"/>
      <c r="T9" s="190"/>
      <c r="U9" s="191"/>
      <c r="V9" s="190"/>
      <c r="W9" s="201"/>
      <c r="X9" s="190"/>
      <c r="Y9" s="201"/>
      <c r="Z9" s="190"/>
      <c r="AA9" s="201"/>
      <c r="AB9" s="208"/>
      <c r="AC9" s="201"/>
      <c r="AD9" s="208"/>
      <c r="AE9" s="201"/>
      <c r="AF9" s="208"/>
      <c r="AG9" s="201"/>
      <c r="AH9" s="208"/>
      <c r="AI9" s="201"/>
      <c r="AJ9" s="208"/>
      <c r="AK9" s="185"/>
      <c r="AL9" s="144"/>
      <c r="AM9" s="144"/>
      <c r="AN9" s="137"/>
      <c r="AQ9" t="s">
        <v>602</v>
      </c>
      <c r="AR9">
        <v>-8.9190000000000005</v>
      </c>
      <c r="AS9">
        <v>-8.7940000000000005</v>
      </c>
      <c r="AT9">
        <v>-8.5</v>
      </c>
      <c r="AU9">
        <v>-8.25</v>
      </c>
      <c r="AV9">
        <v>-8.9499999999999993</v>
      </c>
      <c r="AW9">
        <v>-7.85</v>
      </c>
      <c r="AX9">
        <v>-7</v>
      </c>
      <c r="AY9">
        <v>-6.55</v>
      </c>
      <c r="AZ9">
        <v>-4.9000000000000004</v>
      </c>
      <c r="BA9" s="58">
        <v>-5.15</v>
      </c>
      <c r="BB9" s="58">
        <f>BA9</f>
        <v>-5.15</v>
      </c>
      <c r="BC9" s="58">
        <f>BB9</f>
        <v>-5.15</v>
      </c>
      <c r="BD9" s="58">
        <f>BC9</f>
        <v>-5.15</v>
      </c>
      <c r="BE9" s="58">
        <f>BD9</f>
        <v>-5.15</v>
      </c>
    </row>
    <row r="10" spans="1:57" x14ac:dyDescent="0.25">
      <c r="A10" s="19">
        <v>42427</v>
      </c>
      <c r="B10" s="19">
        <f t="shared" ref="B10:B73" si="6">A11-1</f>
        <v>42433</v>
      </c>
      <c r="C10" s="19" t="str">
        <f t="shared" ref="C10:C73" si="7">WEEKNUM(A10)&amp;YEAR(A10)</f>
        <v>92016</v>
      </c>
      <c r="E10" s="141" t="str">
        <f>'Cushing Flows Data'!K2</f>
        <v>Centurion North/South reversal</v>
      </c>
      <c r="F10" s="149">
        <f>SUMIF('Cushing Flows Data'!A$9:A$3818,$F$1,'Cushing Flows Data'!$K$9:$K$3818)</f>
        <v>728.77608799999996</v>
      </c>
      <c r="G10" s="149">
        <f>SUMIF('Cushing Flows Data'!A$9:A$3818,$G$1,'Cushing Flows Data'!$K$9:$K$3818)</f>
        <v>507.83556200000004</v>
      </c>
      <c r="H10" s="171">
        <f t="shared" si="2"/>
        <v>220.94052599999992</v>
      </c>
      <c r="I10" s="175">
        <f>F10/('Cushing Flows Data'!$K$3*7)</f>
        <v>0.61241688067226885</v>
      </c>
      <c r="J10" s="176"/>
      <c r="K10" s="176">
        <f>G10/('Cushing Flows Data'!$K$3*7)</f>
        <v>0.42675257310924375</v>
      </c>
      <c r="L10" s="176"/>
      <c r="M10" s="164">
        <f t="shared" si="3"/>
        <v>0.1856643075630251</v>
      </c>
      <c r="N10" s="137"/>
      <c r="O10" s="183" t="s">
        <v>620</v>
      </c>
      <c r="P10" s="192">
        <f>AR8-AR4-$AR$35</f>
        <v>-5.0179999999999225E-2</v>
      </c>
      <c r="Q10" s="193">
        <f>AR8-AR4-AR36</f>
        <v>-0.91789999999999949</v>
      </c>
      <c r="R10" s="192">
        <f>AT8-AS4-AR35</f>
        <v>0.47181999999999924</v>
      </c>
      <c r="S10" s="193">
        <f>AS8-AS4-AR36</f>
        <v>-0.57690000000000019</v>
      </c>
      <c r="T10" s="192">
        <f>AU8-AT4-AR35</f>
        <v>0.72182000000000102</v>
      </c>
      <c r="U10" s="193">
        <f>AU8-AT4-AR36</f>
        <v>-0.14589999999999925</v>
      </c>
      <c r="V10" s="192">
        <f>AV8-AU4-AR35</f>
        <v>2.1819999999999951E-2</v>
      </c>
      <c r="W10" s="202">
        <f>AV8-AU4-AR36</f>
        <v>-0.84590000000000032</v>
      </c>
      <c r="X10" s="192">
        <f>AW8-AV4-AR35+AW19</f>
        <v>2.8618200000000003</v>
      </c>
      <c r="Y10" s="202">
        <f>AW8-AV4-AR36+AW19</f>
        <v>1.9941</v>
      </c>
      <c r="Z10" s="192">
        <f>$AX$8-$AW$4-$AR$35+AX19</f>
        <v>2.4718199999999997</v>
      </c>
      <c r="AA10" s="202">
        <f>$AX$8-$AW$4-$AR$36+AX19</f>
        <v>1.6040999999999994</v>
      </c>
      <c r="AB10" s="209">
        <f>$AY$8-$AX$4-$AR$35+AY19</f>
        <v>-0.98818000000000072</v>
      </c>
      <c r="AC10" s="202">
        <f>$AY$8-$AX$4-$AR$36+AY19</f>
        <v>-1.855900000000001</v>
      </c>
      <c r="AD10" s="209">
        <f>$AZ$8-$AY$4-$AR$35+AZ19</f>
        <v>4.7518199999999995</v>
      </c>
      <c r="AE10" s="202">
        <f>$AZ$8-$AY$4-$AR$36+$AZ$19</f>
        <v>3.8840999999999992</v>
      </c>
      <c r="AF10" s="209">
        <f>$BA$8-$AZ$4-$AR$35+$BA$19</f>
        <v>3.8118199999999995</v>
      </c>
      <c r="AG10" s="202">
        <f>$BA$8-$AZ$4-$AR$36+$BA$19</f>
        <v>2.9440999999999993</v>
      </c>
      <c r="AH10" s="209">
        <f>$BB$8-$BA$4-$AR$35+$BB$19</f>
        <v>2.2618200000000002</v>
      </c>
      <c r="AI10" s="202">
        <f>$BB$8-$BA$4-$AR$36+$BB$19</f>
        <v>1.3941000000000001</v>
      </c>
      <c r="AJ10" s="209">
        <f>$BC$8-$BB$4-$AR$35+$BC$19</f>
        <v>1.4818199999999999</v>
      </c>
      <c r="AK10" s="186">
        <f>$BC$8-$BB$4-$AR$36+$BC$19</f>
        <v>0.61409999999999965</v>
      </c>
      <c r="AL10" s="216"/>
      <c r="AM10" s="216"/>
      <c r="AN10" s="137"/>
    </row>
    <row r="11" spans="1:57" x14ac:dyDescent="0.25">
      <c r="A11" s="19">
        <v>42434</v>
      </c>
      <c r="B11" s="19">
        <f t="shared" si="6"/>
        <v>42440</v>
      </c>
      <c r="C11" s="19" t="str">
        <f t="shared" si="7"/>
        <v>102016</v>
      </c>
      <c r="E11" s="141" t="str">
        <f>'Cushing Flows Data'!L2</f>
        <v>Great Salt Plains</v>
      </c>
      <c r="F11" s="149">
        <f>SUMIF('Cushing Flows Data'!A$9:A$3818,$F$1,'Cushing Flows Data'!$L$9:$L$3818)</f>
        <v>212.59821899999997</v>
      </c>
      <c r="G11" s="149">
        <f>SUMIF('Cushing Flows Data'!A$9:A$3818,$G$1,'Cushing Flows Data'!$L$9:$L$3818)</f>
        <v>216.93968700000002</v>
      </c>
      <c r="H11" s="171">
        <f t="shared" si="2"/>
        <v>-4.3414680000000487</v>
      </c>
      <c r="I11" s="175">
        <f>F11/('Cushing Flows Data'!$L$3*7)</f>
        <v>0.8677478326530611</v>
      </c>
      <c r="J11" s="176"/>
      <c r="K11" s="176">
        <f>G11/('Cushing Flows Data'!$L$3*7)</f>
        <v>0.88546811020408167</v>
      </c>
      <c r="L11" s="176"/>
      <c r="M11" s="164">
        <f t="shared" si="3"/>
        <v>-1.7720277551020569E-2</v>
      </c>
      <c r="N11" s="137"/>
      <c r="O11" s="141" t="s">
        <v>621</v>
      </c>
      <c r="P11" s="192">
        <f>AR12-AR11-AR37</f>
        <v>-0.44199999999999973</v>
      </c>
      <c r="Q11" s="193">
        <f>AR12-AR11-AR38</f>
        <v>-1.4262000000000001</v>
      </c>
      <c r="R11" s="192">
        <f>AT12-AS11-AR37</f>
        <v>-0.26199999999999957</v>
      </c>
      <c r="S11" s="193">
        <f>AS12-AS11-AR38</f>
        <v>-1.2462</v>
      </c>
      <c r="T11" s="192">
        <f>AU12-AT11-AR37</f>
        <v>-1.2719999999999994</v>
      </c>
      <c r="U11" s="193">
        <f>AU12-AT11-AR38</f>
        <v>-2.2561999999999998</v>
      </c>
      <c r="V11" s="192">
        <f>AV12-AU11-AR37</f>
        <v>-0.77199999999999935</v>
      </c>
      <c r="W11" s="202">
        <f>AV12-AU11-AR38</f>
        <v>-1.7561999999999998</v>
      </c>
      <c r="X11" s="192">
        <f>AW12-AV11-AR37+AW19</f>
        <v>-3.1999999999999529E-2</v>
      </c>
      <c r="Y11" s="202">
        <f>AW12-AV11-AR38+AW19</f>
        <v>-1.0162</v>
      </c>
      <c r="Z11" s="192">
        <f>$AX$12-$AW$11-$AR$37+AX19</f>
        <v>-0.12199999999999955</v>
      </c>
      <c r="AA11" s="202">
        <f>$AX$12-$AW$11-$AR$38+AX19</f>
        <v>-1.1061999999999999</v>
      </c>
      <c r="AB11" s="209">
        <f>$AY$12-$AX$11-$AR$37+$AY$19</f>
        <v>-4.6319999999999997</v>
      </c>
      <c r="AC11" s="202">
        <f>$AY$12-$AX$11-$AR$38+$AY$19</f>
        <v>-5.6162000000000001</v>
      </c>
      <c r="AD11" s="209">
        <f>$AZ$12-$AY$11-$AR$37+AZ19</f>
        <v>8.0000000000001181E-3</v>
      </c>
      <c r="AE11" s="202">
        <f>$AZ$12-$AY$11-$AR$38+AZ19</f>
        <v>-0.97620000000000029</v>
      </c>
      <c r="AF11" s="209">
        <f>$BA$12-$AZ$11-$AR$37+BA19</f>
        <v>-3.1999999999999529E-2</v>
      </c>
      <c r="AG11" s="202">
        <f>$BA$12-$AZ$11-$AR$38+BA19</f>
        <v>-1.0162</v>
      </c>
      <c r="AH11" s="209">
        <f>$BB$12-$BA$11-$AR$37+BB19</f>
        <v>-1.1819999999999993</v>
      </c>
      <c r="AI11" s="202">
        <f>$BB$12-$BA$11-$AR$38+BB19</f>
        <v>-2.1661999999999999</v>
      </c>
      <c r="AJ11" s="209">
        <f>$BC$12-$BB$11-$AR$37+BC19</f>
        <v>-1.4119999999999995</v>
      </c>
      <c r="AK11" s="186">
        <f>$BC$12-$BB$11-$AR$38+BC19</f>
        <v>-2.3961999999999999</v>
      </c>
      <c r="AL11" s="216"/>
      <c r="AM11" s="216"/>
      <c r="AN11" s="137"/>
      <c r="AQ11" t="s">
        <v>603</v>
      </c>
      <c r="AR11">
        <v>-3.53</v>
      </c>
      <c r="AS11">
        <v>-3.71</v>
      </c>
      <c r="AT11">
        <v>-2.7</v>
      </c>
      <c r="AU11">
        <v>-3.2</v>
      </c>
      <c r="AV11">
        <v>-3.5</v>
      </c>
      <c r="AW11">
        <v>-3</v>
      </c>
      <c r="AX11">
        <v>-3</v>
      </c>
      <c r="AY11">
        <v>-4.5999999999999996</v>
      </c>
      <c r="AZ11">
        <v>-3.5</v>
      </c>
      <c r="BA11">
        <v>-2.4500000000000002</v>
      </c>
      <c r="BB11">
        <v>-2.35</v>
      </c>
      <c r="BC11">
        <v>-2.6</v>
      </c>
      <c r="BD11">
        <v>-2.65</v>
      </c>
      <c r="BE11">
        <v>-2.7</v>
      </c>
    </row>
    <row r="12" spans="1:57" x14ac:dyDescent="0.25">
      <c r="A12" s="19">
        <v>42441</v>
      </c>
      <c r="B12" s="19">
        <f t="shared" si="6"/>
        <v>42447</v>
      </c>
      <c r="C12" s="19" t="str">
        <f t="shared" si="7"/>
        <v>112016</v>
      </c>
      <c r="E12" s="141" t="str">
        <f>'Cushing Flows Data'!M2</f>
        <v>Basin</v>
      </c>
      <c r="F12" s="149">
        <f>SUMIF('Cushing Flows Data'!A$9:A$3818,$F$1,'Cushing Flows Data'!$M$9:$M$3818)</f>
        <v>1784.4724859999999</v>
      </c>
      <c r="G12" s="149">
        <f>SUMIF('Cushing Flows Data'!A$9:A$3818,$G$1,'Cushing Flows Data'!$M$9:$M$3818)</f>
        <v>1321.2576260000001</v>
      </c>
      <c r="H12" s="171">
        <f t="shared" si="2"/>
        <v>463.21485999999982</v>
      </c>
      <c r="I12" s="175">
        <f>F12/('Cushing Flows Data'!$M$3*7)</f>
        <v>0.56649920190476188</v>
      </c>
      <c r="J12" s="176"/>
      <c r="K12" s="176">
        <f>G12/('Cushing Flows Data'!$M$3*7)</f>
        <v>0.41944686539682541</v>
      </c>
      <c r="L12" s="176"/>
      <c r="M12" s="164">
        <f t="shared" si="3"/>
        <v>0.14705233650793648</v>
      </c>
      <c r="N12" s="137"/>
      <c r="O12" s="141" t="s">
        <v>650</v>
      </c>
      <c r="P12" s="192"/>
      <c r="Q12" s="193"/>
      <c r="R12" s="192">
        <f>AT16-AS15-AR37</f>
        <v>-1.9219999999999993</v>
      </c>
      <c r="S12" s="193">
        <f>AS16-AS15-AR38</f>
        <v>-2.5281999999999996</v>
      </c>
      <c r="T12" s="192">
        <f>AU16-AT15-AR37</f>
        <v>-0.82199999999999918</v>
      </c>
      <c r="U12" s="193">
        <f>AU16-AT15-AR38</f>
        <v>-1.8061999999999996</v>
      </c>
      <c r="V12" s="192">
        <f>AV16-AU15-AR37</f>
        <v>-1.4719999999999995</v>
      </c>
      <c r="W12" s="202">
        <f>AV16-AU15-AR38</f>
        <v>-2.4561999999999999</v>
      </c>
      <c r="X12" s="192">
        <f>AW16-AV15-AR37+AW19</f>
        <v>-0.18199999999999944</v>
      </c>
      <c r="Y12" s="202">
        <f>AW16-AV15-AR38+AW19</f>
        <v>-1.1661999999999999</v>
      </c>
      <c r="Z12" s="192">
        <f>$AX$16-$AW$15-$AR$37+AX19</f>
        <v>-0.72199999999999964</v>
      </c>
      <c r="AA12" s="202">
        <f>$AX$16-$AW$15-$AR$38+AX19</f>
        <v>-1.7061999999999999</v>
      </c>
      <c r="AB12" s="209">
        <f>$AY$16-$AX$15-$AR$37+AY19</f>
        <v>-5.282</v>
      </c>
      <c r="AC12" s="202">
        <f>$AY$16-$AX$15-$AR$38+AY19</f>
        <v>-6.2662000000000004</v>
      </c>
      <c r="AD12" s="209">
        <f>$AZ$16-$AY$15-$AR$37+AZ19</f>
        <v>-2.0919999999999996</v>
      </c>
      <c r="AE12" s="202">
        <f>$AZ$16-$AY$15-$AR$38+AZ19</f>
        <v>-3.0762</v>
      </c>
      <c r="AF12" s="209">
        <f>$BA$16-$AZ$15-$AR$37+BA19</f>
        <v>-0.9319999999999995</v>
      </c>
      <c r="AG12" s="202">
        <f>$BA$16-$AZ$15-$AR$38+BA19</f>
        <v>-1.9161999999999999</v>
      </c>
      <c r="AH12" s="209">
        <f>$BB$16-$BA$15-$AR$37+BB19</f>
        <v>-1.8819999999999995</v>
      </c>
      <c r="AI12" s="202">
        <f>$BB$16-$BA$15-$AR$38+BB19</f>
        <v>-2.8662000000000001</v>
      </c>
      <c r="AJ12" s="209">
        <f>$BC$16-$BB$15-$AR$37+BC19</f>
        <v>-2.1119999999999997</v>
      </c>
      <c r="AK12" s="186">
        <f>$BC$16-$BB$15-$AR$38+BC19</f>
        <v>-3.0962000000000001</v>
      </c>
      <c r="AL12" s="216"/>
      <c r="AM12" s="216"/>
      <c r="AN12" s="137"/>
      <c r="AQ12" t="s">
        <v>604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58">
        <v>0</v>
      </c>
      <c r="BA12" s="58">
        <v>0</v>
      </c>
      <c r="BB12" s="58">
        <v>0</v>
      </c>
      <c r="BC12" s="58">
        <v>0</v>
      </c>
      <c r="BD12" s="58">
        <v>0</v>
      </c>
      <c r="BE12">
        <v>0</v>
      </c>
    </row>
    <row r="13" spans="1:57" x14ac:dyDescent="0.25">
      <c r="A13" s="19">
        <v>42448</v>
      </c>
      <c r="B13" s="19">
        <f t="shared" si="6"/>
        <v>42454</v>
      </c>
      <c r="C13" s="19" t="str">
        <f t="shared" si="7"/>
        <v>122016</v>
      </c>
      <c r="E13" s="141" t="str">
        <f>'Cushing Flows Data'!N2</f>
        <v>Mississippian Lime</v>
      </c>
      <c r="F13" s="149">
        <f>SUMIF('Cushing Flows Data'!A$9:A$3818,$F$1,'Cushing Flows Data'!$N$9:$N$3818)</f>
        <v>644.83589400000005</v>
      </c>
      <c r="G13" s="149">
        <f>SUMIF('Cushing Flows Data'!A$9:A$3818,$G$1,'Cushing Flows Data'!$N$9:$N$3818)</f>
        <v>673.78320799999995</v>
      </c>
      <c r="H13" s="171">
        <f t="shared" si="2"/>
        <v>-28.947313999999892</v>
      </c>
      <c r="I13" s="175">
        <f>F13/('Cushing Flows Data'!$N$3*7)</f>
        <v>0.61412942285714289</v>
      </c>
      <c r="J13" s="176"/>
      <c r="K13" s="176">
        <f>G13/('Cushing Flows Data'!$N$3*7)</f>
        <v>0.64169829333333328</v>
      </c>
      <c r="L13" s="176"/>
      <c r="M13" s="164">
        <f t="shared" si="3"/>
        <v>-2.7568870476190388E-2</v>
      </c>
      <c r="N13" s="137"/>
      <c r="O13" s="141"/>
      <c r="P13" s="190"/>
      <c r="Q13" s="191"/>
      <c r="R13" s="190"/>
      <c r="S13" s="191"/>
      <c r="T13" s="190"/>
      <c r="U13" s="191"/>
      <c r="V13" s="190"/>
      <c r="W13" s="201"/>
      <c r="X13" s="190"/>
      <c r="Y13" s="201"/>
      <c r="Z13" s="190"/>
      <c r="AA13" s="201"/>
      <c r="AB13" s="208"/>
      <c r="AC13" s="201"/>
      <c r="AD13" s="208"/>
      <c r="AE13" s="201"/>
      <c r="AF13" s="208"/>
      <c r="AG13" s="201"/>
      <c r="AH13" s="208"/>
      <c r="AI13" s="201"/>
      <c r="AJ13" s="208"/>
      <c r="AK13" s="185"/>
      <c r="AL13" s="144"/>
      <c r="AM13" s="144"/>
      <c r="AN13" s="137"/>
      <c r="AQ13" t="s">
        <v>605</v>
      </c>
      <c r="AR13">
        <v>-0.68100000000000005</v>
      </c>
      <c r="AS13">
        <v>-0.55000000000000004</v>
      </c>
      <c r="AT13">
        <v>-0.4</v>
      </c>
      <c r="AU13">
        <v>-0.4</v>
      </c>
      <c r="AV13">
        <v>-0.6</v>
      </c>
      <c r="AW13">
        <v>-0.6</v>
      </c>
      <c r="AX13">
        <v>-0.75</v>
      </c>
      <c r="AY13">
        <v>-0.75</v>
      </c>
      <c r="AZ13" s="58">
        <v>-0.1</v>
      </c>
      <c r="BA13" s="58">
        <v>-0.1</v>
      </c>
      <c r="BB13" s="58">
        <v>-0.1</v>
      </c>
      <c r="BC13" s="58">
        <v>-0.1</v>
      </c>
      <c r="BD13" s="58">
        <v>-0.1</v>
      </c>
      <c r="BE13">
        <v>-0.1</v>
      </c>
    </row>
    <row r="14" spans="1:57" x14ac:dyDescent="0.25">
      <c r="A14" s="19">
        <v>42455</v>
      </c>
      <c r="B14" s="19">
        <f t="shared" si="6"/>
        <v>42461</v>
      </c>
      <c r="C14" s="19" t="str">
        <f t="shared" si="7"/>
        <v>132016</v>
      </c>
      <c r="E14" s="141" t="str">
        <f>'Cushing Flows Data'!O2</f>
        <v>Cashion</v>
      </c>
      <c r="F14" s="149">
        <f>SUMIF('Cushing Flows Data'!A$9:A$3818,$F$1,'Cushing Flows Data'!$O$9:$O$3818)</f>
        <v>247.20406399999999</v>
      </c>
      <c r="G14" s="149">
        <f>SUMIF('Cushing Flows Data'!A$9:A$3818,$G$1,'Cushing Flows Data'!$O$9:$O$3818)</f>
        <v>295.23368800000003</v>
      </c>
      <c r="H14" s="171">
        <f t="shared" si="2"/>
        <v>-48.029624000000041</v>
      </c>
      <c r="I14" s="175">
        <f>F14/('Cushing Flows Data'!$O$3*7)</f>
        <v>0.35314866285714286</v>
      </c>
      <c r="J14" s="176"/>
      <c r="K14" s="176">
        <f>G14/('Cushing Flows Data'!$O$3*7)</f>
        <v>0.42176241142857146</v>
      </c>
      <c r="L14" s="176"/>
      <c r="M14" s="164">
        <f t="shared" si="3"/>
        <v>-6.8613748571428601E-2</v>
      </c>
      <c r="N14" s="137"/>
      <c r="O14" s="141" t="s">
        <v>623</v>
      </c>
      <c r="P14" s="192">
        <f>AR9-AR4-AR29</f>
        <v>-0.60201999999999956</v>
      </c>
      <c r="Q14" s="193">
        <f>AR9-AR4-AR30</f>
        <v>-2.4930000000000003</v>
      </c>
      <c r="R14" s="192">
        <f>AT9-AS4-AR29</f>
        <v>1.6980000000000217E-2</v>
      </c>
      <c r="S14" s="193">
        <f>AT9-AS4-AR30</f>
        <v>-1.8740000000000006</v>
      </c>
      <c r="T14" s="192">
        <f>AU9-AT4-AR29</f>
        <v>0.46698000000000128</v>
      </c>
      <c r="U14" s="193">
        <f>AU9-AT4-AR30</f>
        <v>-1.4239999999999995</v>
      </c>
      <c r="V14" s="192">
        <f>AV9-AU4-AR29</f>
        <v>-3.3019999999998717E-2</v>
      </c>
      <c r="W14" s="202">
        <f>AV9-AU4-AR30</f>
        <v>-1.9239999999999995</v>
      </c>
      <c r="X14" s="192">
        <f>AW9-AV4-AR29+AW19</f>
        <v>3.0069800000000009</v>
      </c>
      <c r="Y14" s="202">
        <f>AW9-AV4-AR30+AW19</f>
        <v>1.1160000000000001</v>
      </c>
      <c r="Z14" s="192">
        <f>$AX$9-$AW$4-$AR$29+AX19</f>
        <v>2.7669800000000007</v>
      </c>
      <c r="AA14" s="202">
        <f>$AX$9-$AW$4-$AR$30+AX19</f>
        <v>0.87599999999999978</v>
      </c>
      <c r="AB14" s="209">
        <f>$AY$9-$AX$4-$AR$29+AY19</f>
        <v>-1.0430200000000003</v>
      </c>
      <c r="AC14" s="202">
        <f>$AY$9-$AX$4-$AR$30+AY19</f>
        <v>-2.9340000000000011</v>
      </c>
      <c r="AD14" s="209">
        <f>$AZ$9-$AY$4-$AR$29+AZ19</f>
        <v>4.8969800000000001</v>
      </c>
      <c r="AE14" s="202">
        <f>$AZ$9-$AY$4-$AR$30+AZ19</f>
        <v>3.0059999999999993</v>
      </c>
      <c r="AF14" s="209">
        <f>$BA$9-$AZ$4-$AR$29+BA19</f>
        <v>3.9569800000000002</v>
      </c>
      <c r="AG14" s="202">
        <f>$BA$9-$AZ$4-$AR$30+BA19</f>
        <v>2.0659999999999994</v>
      </c>
      <c r="AH14" s="209">
        <f>$BB$9-$BA$4-$AR$29+BB19</f>
        <v>2.5069800000000004</v>
      </c>
      <c r="AI14" s="202">
        <f>$BB$9-$BA$4-$AR$30+BB19</f>
        <v>0.61599999999999988</v>
      </c>
      <c r="AJ14" s="209">
        <f>$BC$9-$BB$4-$AR$29+BC19</f>
        <v>2.3769800000000005</v>
      </c>
      <c r="AK14" s="186">
        <f>$BC$9-$BB$4-$AR$30+BC19</f>
        <v>0.48599999999999977</v>
      </c>
      <c r="AL14" s="216"/>
      <c r="AM14" s="216"/>
      <c r="AN14" s="137"/>
    </row>
    <row r="15" spans="1:57" x14ac:dyDescent="0.25">
      <c r="A15" s="19">
        <v>42462</v>
      </c>
      <c r="B15" s="19">
        <f t="shared" si="6"/>
        <v>42468</v>
      </c>
      <c r="C15" s="19" t="str">
        <f t="shared" si="7"/>
        <v>142016</v>
      </c>
      <c r="E15" s="141" t="str">
        <f>'Cushing Flows Data'!P2</f>
        <v>Saddlehorn</v>
      </c>
      <c r="F15" s="149">
        <f>SUMIF('Cushing Flows Data'!A$9:A$3818,$F$1,'Cushing Flows Data'!$P$9:$P$3818)</f>
        <v>1097.32952</v>
      </c>
      <c r="G15" s="149">
        <f>SUMIF('Cushing Flows Data'!A$9:A$3818,$G$1,'Cushing Flows Data'!$P$9:$P$3818)</f>
        <v>885.02529100000004</v>
      </c>
      <c r="H15" s="171">
        <f t="shared" si="2"/>
        <v>212.30422899999996</v>
      </c>
      <c r="I15" s="175">
        <f>F15/('Cushing Flows Data'!$P$3*7)</f>
        <v>0.46106282352941175</v>
      </c>
      <c r="J15" s="176"/>
      <c r="K15" s="176">
        <f>G15/('Cushing Flows Data'!$P$3*7)</f>
        <v>0.37185936596638658</v>
      </c>
      <c r="L15" s="176"/>
      <c r="M15" s="164">
        <f t="shared" si="3"/>
        <v>8.9203457563025168E-2</v>
      </c>
      <c r="N15" s="137"/>
      <c r="O15" s="141" t="s">
        <v>624</v>
      </c>
      <c r="P15" s="192">
        <f>AR13-AR11-AR31</f>
        <v>0.90439999999999987</v>
      </c>
      <c r="Q15" s="193">
        <f>AR13-AR11-AR32</f>
        <v>-3.6330000000000005</v>
      </c>
      <c r="R15" s="192">
        <f>AT13-AS11-AR31</f>
        <v>1.3654000000000002</v>
      </c>
      <c r="S15" s="193">
        <f>AT13-AS11-AR32</f>
        <v>-3.1720000000000002</v>
      </c>
      <c r="T15" s="192">
        <f>AU13-AT11-AR31</f>
        <v>0.35540000000000038</v>
      </c>
      <c r="U15" s="193">
        <f>AU13-AT11-AR32</f>
        <v>-4.1820000000000004</v>
      </c>
      <c r="V15" s="192">
        <f>AV13-AU11-AR31</f>
        <v>0.6554000000000002</v>
      </c>
      <c r="W15" s="202">
        <f>AV13-AU11-AR32</f>
        <v>-3.8820000000000001</v>
      </c>
      <c r="X15" s="192">
        <f>AW13-AV11-AR31+AW19</f>
        <v>1.3954</v>
      </c>
      <c r="Y15" s="202">
        <f>AW13-AV11-AR32+AW19</f>
        <v>-3.1420000000000003</v>
      </c>
      <c r="Z15" s="192">
        <f>$AX$13-$AW$11-$AR$31+AX19</f>
        <v>1.1554000000000002</v>
      </c>
      <c r="AA15" s="202">
        <f>$AX$13-$AW$11-$AR$32+AX19</f>
        <v>-3.3820000000000001</v>
      </c>
      <c r="AB15" s="209">
        <f>$AY$13-$AX$11-$AR$31+AY19</f>
        <v>-3.3546</v>
      </c>
      <c r="AC15" s="202">
        <f>$AY$13-$AX$11-$AR$32+AY19</f>
        <v>-7.8920000000000003</v>
      </c>
      <c r="AD15" s="209">
        <f>$AZ$13-$AY$11-$AR$31+AZ19</f>
        <v>1.9354</v>
      </c>
      <c r="AE15" s="202">
        <f>$AZ$13-$AY$11-$AR$32+AZ19</f>
        <v>-2.6020000000000003</v>
      </c>
      <c r="AF15" s="209">
        <f>$BA$13-$AZ$11-$AR$31+BA19</f>
        <v>1.8954</v>
      </c>
      <c r="AG15" s="202">
        <f>$BA$13-$AZ$11-$AR$32+BA19</f>
        <v>-2.6420000000000003</v>
      </c>
      <c r="AH15" s="209">
        <f>$BB$13-$BA$11-$AR$31+BB19</f>
        <v>0.74540000000000028</v>
      </c>
      <c r="AI15" s="202">
        <f>$BB$13-$BA$11-$AR$32+BB19</f>
        <v>-3.7919999999999998</v>
      </c>
      <c r="AJ15" s="209">
        <f>$BC$13-$BB$11-$AR$31+BC19</f>
        <v>0.51540000000000008</v>
      </c>
      <c r="AK15" s="186">
        <f>$BC$13-$BB$11-$AR$32+BC19</f>
        <v>-4.0220000000000002</v>
      </c>
      <c r="AL15" s="216"/>
      <c r="AM15" s="216"/>
      <c r="AN15" s="137"/>
      <c r="AQ15" t="s">
        <v>619</v>
      </c>
      <c r="AR15">
        <v>-3.25</v>
      </c>
      <c r="AS15">
        <v>-4.1500000000000004</v>
      </c>
      <c r="AT15">
        <v>-3.85</v>
      </c>
      <c r="AU15">
        <v>-3.5</v>
      </c>
      <c r="AV15">
        <v>-5.45</v>
      </c>
      <c r="AW15">
        <v>-4</v>
      </c>
      <c r="AX15">
        <v>-3.9</v>
      </c>
      <c r="AY15">
        <v>-4.05</v>
      </c>
      <c r="AZ15">
        <v>-4.25</v>
      </c>
      <c r="BA15">
        <v>-3.4</v>
      </c>
      <c r="BB15">
        <v>-3.3</v>
      </c>
      <c r="BC15">
        <v>-3.6</v>
      </c>
      <c r="BD15">
        <v>-3.65</v>
      </c>
      <c r="BE15">
        <v>-3.7</v>
      </c>
    </row>
    <row r="16" spans="1:57" ht="15" customHeight="1" x14ac:dyDescent="0.25">
      <c r="A16" s="19">
        <v>42469</v>
      </c>
      <c r="B16" s="19">
        <f t="shared" si="6"/>
        <v>42475</v>
      </c>
      <c r="C16" s="19" t="str">
        <f t="shared" si="7"/>
        <v>152016</v>
      </c>
      <c r="E16" s="141" t="str">
        <f>'Cushing Flows Data'!Q2</f>
        <v>Eagle North Reversal</v>
      </c>
      <c r="F16" s="149">
        <f>SUMIF('Cushing Flows Data'!A$9:A$3818,$F$1,'Cushing Flows Data'!$Q$9:$Q$3818)</f>
        <v>66.382836000000012</v>
      </c>
      <c r="G16" s="149">
        <f>SUMIF('Cushing Flows Data'!A$9:A$3818,$G$1,'Cushing Flows Data'!$Q$9:$Q$3818)</f>
        <v>83.552540999999991</v>
      </c>
      <c r="H16" s="171">
        <f t="shared" si="2"/>
        <v>-17.169704999999979</v>
      </c>
      <c r="I16" s="175">
        <f>F16/('Cushing Flows Data'!$Q$3*7)</f>
        <v>0.47416311428571439</v>
      </c>
      <c r="J16" s="176"/>
      <c r="K16" s="176">
        <f>G16/('Cushing Flows Data'!$Q$3*7)</f>
        <v>0.59680386428571419</v>
      </c>
      <c r="L16" s="176"/>
      <c r="M16" s="164">
        <f t="shared" si="3"/>
        <v>-0.1226407499999998</v>
      </c>
      <c r="N16" s="137"/>
      <c r="O16" s="141"/>
      <c r="P16" s="192"/>
      <c r="Q16" s="193"/>
      <c r="R16" s="190"/>
      <c r="S16" s="191"/>
      <c r="T16" s="190"/>
      <c r="U16" s="191"/>
      <c r="V16" s="190"/>
      <c r="W16" s="201"/>
      <c r="X16" s="190"/>
      <c r="Y16" s="201"/>
      <c r="Z16" s="190"/>
      <c r="AA16" s="201"/>
      <c r="AB16" s="208"/>
      <c r="AC16" s="201"/>
      <c r="AD16" s="208"/>
      <c r="AE16" s="201"/>
      <c r="AF16" s="211"/>
      <c r="AG16" s="201"/>
      <c r="AH16" s="208"/>
      <c r="AI16" s="201"/>
      <c r="AJ16" s="211"/>
      <c r="AK16" s="185"/>
      <c r="AL16" s="144"/>
      <c r="AM16" s="144"/>
      <c r="AN16" s="137"/>
      <c r="AQ16" t="s">
        <v>606</v>
      </c>
      <c r="AR16">
        <v>-1.2030000000000001</v>
      </c>
      <c r="AS16">
        <v>-1.722</v>
      </c>
      <c r="AT16">
        <v>-2.1</v>
      </c>
      <c r="AU16">
        <v>-0.7</v>
      </c>
      <c r="AV16">
        <v>-1</v>
      </c>
      <c r="AW16">
        <v>-2.1</v>
      </c>
      <c r="AX16">
        <v>-1.6</v>
      </c>
      <c r="AY16">
        <v>-1.55</v>
      </c>
      <c r="AZ16" s="58">
        <v>-1.55</v>
      </c>
      <c r="BA16" s="58">
        <v>-1.65</v>
      </c>
      <c r="BB16" s="58">
        <v>-1.65</v>
      </c>
      <c r="BC16" s="58">
        <v>-1.65</v>
      </c>
      <c r="BD16">
        <v>-1.65</v>
      </c>
      <c r="BE16">
        <v>-1.65</v>
      </c>
    </row>
    <row r="17" spans="1:58" ht="15.75" thickBot="1" x14ac:dyDescent="0.3">
      <c r="A17" s="19">
        <v>42476</v>
      </c>
      <c r="B17" s="19">
        <f t="shared" si="6"/>
        <v>42482</v>
      </c>
      <c r="C17" s="19" t="str">
        <f t="shared" si="7"/>
        <v>162016</v>
      </c>
      <c r="E17" s="141" t="str">
        <f>'Cushing Flows Data'!R2</f>
        <v>Rail (via Hawthorn pipeline)</v>
      </c>
      <c r="F17" s="149">
        <f>SUMIF('Cushing Flows Data'!A$9:A$3818,$F$1,'Cushing Flows Data'!$R$9:$R$3818)</f>
        <v>197.78383200000002</v>
      </c>
      <c r="G17" s="149">
        <f>SUMIF('Cushing Flows Data'!A$9:A$3818,$G$1,'Cushing Flows Data'!$R$9:$R$3818)</f>
        <v>174.902895</v>
      </c>
      <c r="H17" s="171">
        <f t="shared" si="2"/>
        <v>22.880937000000017</v>
      </c>
      <c r="I17" s="175">
        <f>F17/('Cushing Flows Data'!$R$3*7)</f>
        <v>0.3139425904761905</v>
      </c>
      <c r="J17" s="176"/>
      <c r="K17" s="176">
        <f>G17/('Cushing Flows Data'!$R$3*7)</f>
        <v>0.27762364285714286</v>
      </c>
      <c r="L17" s="176"/>
      <c r="M17" s="164">
        <f t="shared" si="3"/>
        <v>3.6318947619047637E-2</v>
      </c>
      <c r="N17" s="137"/>
      <c r="O17" s="146"/>
      <c r="P17" s="196"/>
      <c r="Q17" s="197"/>
      <c r="R17" s="196"/>
      <c r="S17" s="197"/>
      <c r="T17" s="196"/>
      <c r="U17" s="197"/>
      <c r="V17" s="196"/>
      <c r="W17" s="203"/>
      <c r="X17" s="196"/>
      <c r="Y17" s="203"/>
      <c r="Z17" s="196"/>
      <c r="AA17" s="203"/>
      <c r="AB17" s="210"/>
      <c r="AC17" s="203"/>
      <c r="AD17" s="210"/>
      <c r="AE17" s="203"/>
      <c r="AF17" s="212"/>
      <c r="AG17" s="203"/>
      <c r="AH17" s="210"/>
      <c r="AI17" s="203"/>
      <c r="AJ17" s="212"/>
      <c r="AK17" s="187"/>
      <c r="AL17" s="144"/>
      <c r="AM17" s="144"/>
      <c r="AN17" s="137"/>
      <c r="AQ17" t="s">
        <v>651</v>
      </c>
    </row>
    <row r="18" spans="1:58" ht="15" customHeight="1" x14ac:dyDescent="0.25">
      <c r="A18" s="19">
        <v>42483</v>
      </c>
      <c r="B18" s="19">
        <f t="shared" si="6"/>
        <v>42489</v>
      </c>
      <c r="C18" s="19" t="str">
        <f t="shared" si="7"/>
        <v>172016</v>
      </c>
      <c r="E18" s="141" t="s">
        <v>588</v>
      </c>
      <c r="F18" s="149">
        <f>SUMIF('Cushing Flows Data'!A$9:A$3818,$F$1,'Cushing Flows Data'!$X$9:$X$3818)</f>
        <v>545.29999999999995</v>
      </c>
      <c r="G18" s="149">
        <f>SUMIF('Cushing Flows Data'!A$9:A$3818,$G$1,'Cushing Flows Data'!$X$9:$X$3818)</f>
        <v>545.29999999999995</v>
      </c>
      <c r="H18" s="171">
        <f t="shared" si="2"/>
        <v>0</v>
      </c>
      <c r="I18" s="175">
        <f>F18/(82*7)</f>
        <v>0.95</v>
      </c>
      <c r="J18" s="177"/>
      <c r="K18" s="176">
        <f>G18/(82*7)</f>
        <v>0.95</v>
      </c>
      <c r="L18" s="176"/>
      <c r="M18" s="164">
        <f t="shared" si="3"/>
        <v>0</v>
      </c>
      <c r="N18" s="137"/>
      <c r="O18" s="254" t="s">
        <v>625</v>
      </c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  <c r="AH18" s="255"/>
      <c r="AI18" s="255"/>
      <c r="AJ18" s="255"/>
      <c r="AK18" s="256"/>
      <c r="AL18" s="241"/>
      <c r="AM18" s="241"/>
      <c r="AN18" s="137"/>
    </row>
    <row r="19" spans="1:58" ht="16.5" thickBot="1" x14ac:dyDescent="0.3">
      <c r="A19" s="19">
        <v>42490</v>
      </c>
      <c r="B19" s="19">
        <f t="shared" si="6"/>
        <v>42496</v>
      </c>
      <c r="C19" s="19" t="str">
        <f t="shared" si="7"/>
        <v>182016</v>
      </c>
      <c r="E19" s="143" t="s">
        <v>581</v>
      </c>
      <c r="F19" s="150">
        <f>SUM(F4:F18)</f>
        <v>15533.724151</v>
      </c>
      <c r="G19" s="150">
        <f>SUM(G4:G18)</f>
        <v>13857.204163999999</v>
      </c>
      <c r="H19" s="172">
        <f>SUM(H4:H18)</f>
        <v>1676.5199870000006</v>
      </c>
      <c r="I19" s="152"/>
      <c r="J19" s="147"/>
      <c r="K19" s="147"/>
      <c r="L19" s="147"/>
      <c r="M19" s="165"/>
      <c r="N19" s="137"/>
      <c r="O19" s="257"/>
      <c r="P19" s="258"/>
      <c r="Q19" s="258"/>
      <c r="R19" s="258"/>
      <c r="S19" s="258"/>
      <c r="T19" s="258"/>
      <c r="U19" s="258"/>
      <c r="V19" s="258"/>
      <c r="W19" s="258"/>
      <c r="X19" s="258"/>
      <c r="Y19" s="258"/>
      <c r="Z19" s="258"/>
      <c r="AA19" s="258"/>
      <c r="AB19" s="258"/>
      <c r="AC19" s="258"/>
      <c r="AD19" s="258"/>
      <c r="AE19" s="258"/>
      <c r="AF19" s="258"/>
      <c r="AG19" s="258"/>
      <c r="AH19" s="258"/>
      <c r="AI19" s="258"/>
      <c r="AJ19" s="258"/>
      <c r="AK19" s="259"/>
      <c r="AL19" s="241"/>
      <c r="AM19" s="241"/>
      <c r="AN19" s="137"/>
      <c r="AP19" s="58"/>
      <c r="AQ19" s="58" t="s">
        <v>657</v>
      </c>
      <c r="AR19" s="58"/>
      <c r="AS19" s="58"/>
      <c r="AW19">
        <v>0.44</v>
      </c>
      <c r="AX19">
        <v>0.85</v>
      </c>
      <c r="AY19">
        <v>-3.66</v>
      </c>
      <c r="AZ19">
        <v>-0.62</v>
      </c>
      <c r="BA19">
        <v>0.44</v>
      </c>
      <c r="BB19">
        <v>0.34</v>
      </c>
      <c r="BC19">
        <v>0.21</v>
      </c>
      <c r="BD19">
        <v>0.17</v>
      </c>
      <c r="BE19">
        <v>0.13</v>
      </c>
      <c r="BF19">
        <v>0.09</v>
      </c>
    </row>
    <row r="20" spans="1:58" x14ac:dyDescent="0.25">
      <c r="A20" s="19">
        <v>42497</v>
      </c>
      <c r="B20" s="19">
        <f t="shared" si="6"/>
        <v>42503</v>
      </c>
      <c r="C20" s="19" t="str">
        <f t="shared" si="7"/>
        <v>192016</v>
      </c>
      <c r="E20" s="141"/>
      <c r="F20" s="144"/>
      <c r="G20" s="144"/>
      <c r="H20" s="169"/>
      <c r="I20" s="160">
        <f>I2</f>
        <v>43154</v>
      </c>
      <c r="J20" s="161"/>
      <c r="K20" s="162">
        <f>K2</f>
        <v>43147</v>
      </c>
      <c r="L20" s="162"/>
      <c r="M20" s="166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P20" s="58"/>
      <c r="AQ20" s="58"/>
      <c r="AR20" s="58"/>
      <c r="AS20" s="58"/>
    </row>
    <row r="21" spans="1:58" ht="15.75" thickBot="1" x14ac:dyDescent="0.3">
      <c r="A21" s="19">
        <v>42504</v>
      </c>
      <c r="B21" s="19">
        <f t="shared" si="6"/>
        <v>42510</v>
      </c>
      <c r="C21" s="19" t="str">
        <f t="shared" si="7"/>
        <v>202016</v>
      </c>
      <c r="E21" s="153" t="s">
        <v>593</v>
      </c>
      <c r="F21" s="162">
        <f>F3</f>
        <v>43154</v>
      </c>
      <c r="G21" s="162">
        <f>G3</f>
        <v>43147</v>
      </c>
      <c r="H21" s="170" t="str">
        <f>H3</f>
        <v>Weekly Change</v>
      </c>
      <c r="I21" s="153" t="str">
        <f>I3</f>
        <v>% Utilized</v>
      </c>
      <c r="J21" s="161"/>
      <c r="K21" s="161" t="str">
        <f>K3</f>
        <v>% Utilized</v>
      </c>
      <c r="L21" s="161"/>
      <c r="M21" s="167" t="str">
        <f>M2</f>
        <v>Weekly Change</v>
      </c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Q21" s="181" t="s">
        <v>658</v>
      </c>
    </row>
    <row r="22" spans="1:58" ht="18.75" x14ac:dyDescent="0.3">
      <c r="A22" s="19">
        <v>42511</v>
      </c>
      <c r="B22" s="19">
        <f t="shared" si="6"/>
        <v>42517</v>
      </c>
      <c r="C22" s="19" t="str">
        <f t="shared" si="7"/>
        <v>212016</v>
      </c>
      <c r="E22" s="141" t="str">
        <f>'Cushing Flows Data'!AB2</f>
        <v>Osage</v>
      </c>
      <c r="F22" s="142">
        <f>SUMIF('Cushing Flows Data'!A$9:A$3818,$F$1,'Cushing Flows Data'!$AB$9:$AB$3818)</f>
        <v>1015.096595</v>
      </c>
      <c r="G22" s="142">
        <f>SUMIF('Cushing Flows Data'!A$9:A$3818,$G$1,'Cushing Flows Data'!$AB$9:$AB$3818)</f>
        <v>1194.2148110000001</v>
      </c>
      <c r="H22" s="171">
        <f>F22-G22</f>
        <v>-179.11821600000007</v>
      </c>
      <c r="I22" s="175">
        <f>F22/('Cushing Flows Data'!$AB$3*7)</f>
        <v>0.9667586619047619</v>
      </c>
      <c r="J22" s="176"/>
      <c r="K22" s="176">
        <f>G22/('Cushing Flows Data'!$AB$3*7)</f>
        <v>1.137347439047619</v>
      </c>
      <c r="L22" s="176"/>
      <c r="M22" s="164">
        <f t="shared" ref="M22:M29" si="8">I22-K22</f>
        <v>-0.17058877714285714</v>
      </c>
      <c r="N22" s="137"/>
      <c r="O22" s="188" t="s">
        <v>613</v>
      </c>
      <c r="P22" s="189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84"/>
      <c r="AL22" s="140"/>
      <c r="AM22" s="184"/>
      <c r="AN22" s="137"/>
      <c r="AQ22" s="182" t="s">
        <v>443</v>
      </c>
    </row>
    <row r="23" spans="1:58" x14ac:dyDescent="0.25">
      <c r="A23" s="19">
        <v>42518</v>
      </c>
      <c r="B23" s="19">
        <f t="shared" si="6"/>
        <v>42524</v>
      </c>
      <c r="C23" s="19" t="str">
        <f t="shared" si="7"/>
        <v>222016</v>
      </c>
      <c r="E23" s="141" t="str">
        <f>'Cushing Flows Data'!AC2</f>
        <v>Seaway</v>
      </c>
      <c r="F23" s="142">
        <f>SUMIF('Cushing Flows Data'!A$9:A$3818,$F$1,'Cushing Flows Data'!$AC$9:$AC$3818)</f>
        <v>1319.1779300000001</v>
      </c>
      <c r="G23" s="142">
        <f>SUMIF('Cushing Flows Data'!A$9:A$3818,$G$1,'Cushing Flows Data'!$AC$9:$AC$3818)</f>
        <v>2142.005459</v>
      </c>
      <c r="H23" s="171">
        <f t="shared" ref="H23:H32" si="9">F23-G23</f>
        <v>-822.82752899999991</v>
      </c>
      <c r="I23" s="175">
        <f>F23/('Cushing Flows Data'!$AC$3*7)</f>
        <v>0.47113497500000001</v>
      </c>
      <c r="J23" s="176"/>
      <c r="K23" s="176">
        <f>G23/('Cushing Flows Data'!$AC$3*7)</f>
        <v>0.76500194964285717</v>
      </c>
      <c r="L23" s="176"/>
      <c r="M23" s="164">
        <f t="shared" si="8"/>
        <v>-0.29386697464285716</v>
      </c>
      <c r="N23" s="137"/>
      <c r="O23" s="141"/>
      <c r="P23" s="249">
        <v>42583</v>
      </c>
      <c r="Q23" s="250"/>
      <c r="R23" s="249">
        <v>42614</v>
      </c>
      <c r="S23" s="250"/>
      <c r="T23" s="249">
        <v>42644</v>
      </c>
      <c r="U23" s="250"/>
      <c r="V23" s="249">
        <v>42675</v>
      </c>
      <c r="W23" s="250"/>
      <c r="X23" s="249">
        <v>42705</v>
      </c>
      <c r="Y23" s="250"/>
      <c r="Z23" s="247">
        <v>42736</v>
      </c>
      <c r="AA23" s="247"/>
      <c r="AB23" s="249">
        <v>42767</v>
      </c>
      <c r="AC23" s="250"/>
      <c r="AD23" s="247">
        <v>42795</v>
      </c>
      <c r="AE23" s="247"/>
      <c r="AF23" s="247">
        <v>42826</v>
      </c>
      <c r="AG23" s="247"/>
      <c r="AH23" s="247">
        <v>42856</v>
      </c>
      <c r="AI23" s="247"/>
      <c r="AJ23" s="247">
        <v>42887</v>
      </c>
      <c r="AK23" s="248"/>
      <c r="AL23" s="247"/>
      <c r="AM23" s="248"/>
      <c r="AN23" s="137"/>
      <c r="AQ23" t="s">
        <v>607</v>
      </c>
      <c r="AR23" s="200">
        <v>2.1831</v>
      </c>
    </row>
    <row r="24" spans="1:58" x14ac:dyDescent="0.25">
      <c r="A24" s="19">
        <v>42525</v>
      </c>
      <c r="B24" s="19">
        <f t="shared" si="6"/>
        <v>42531</v>
      </c>
      <c r="C24" s="19" t="str">
        <f t="shared" si="7"/>
        <v>232016</v>
      </c>
      <c r="E24" s="141" t="str">
        <f>'Cushing Flows Data'!AD2</f>
        <v>Seaway Twin</v>
      </c>
      <c r="F24" s="142">
        <f>SUMIF('Cushing Flows Data'!A$9:A$3818,$F$1,'Cushing Flows Data'!$AD$9:$AD$3818)</f>
        <v>3075.0729689999998</v>
      </c>
      <c r="G24" s="142">
        <f>SUMIF('Cushing Flows Data'!A$9:A$3818,$G$1,'Cushing Flows Data'!$AD$9:$AD$3818)</f>
        <v>3216.3180000000002</v>
      </c>
      <c r="H24" s="171">
        <f t="shared" si="9"/>
        <v>-141.24503100000038</v>
      </c>
      <c r="I24" s="175">
        <f>F24/('Cushing Flows Data'!$AD$3*7)</f>
        <v>0.97621364095238095</v>
      </c>
      <c r="J24" s="176"/>
      <c r="K24" s="176">
        <f>G24/('Cushing Flows Data'!$AD$3*7)</f>
        <v>1.0210533333333334</v>
      </c>
      <c r="L24" s="176"/>
      <c r="M24" s="164">
        <f t="shared" si="8"/>
        <v>-4.4839692380952423E-2</v>
      </c>
      <c r="N24" s="137"/>
      <c r="O24" s="141"/>
      <c r="P24" s="190" t="s">
        <v>599</v>
      </c>
      <c r="Q24" s="191" t="s">
        <v>598</v>
      </c>
      <c r="R24" s="190" t="s">
        <v>599</v>
      </c>
      <c r="S24" s="191" t="s">
        <v>598</v>
      </c>
      <c r="T24" s="190" t="s">
        <v>599</v>
      </c>
      <c r="U24" s="191" t="s">
        <v>598</v>
      </c>
      <c r="V24" s="190" t="s">
        <v>599</v>
      </c>
      <c r="W24" s="201" t="s">
        <v>598</v>
      </c>
      <c r="X24" s="190" t="s">
        <v>599</v>
      </c>
      <c r="Y24" s="201" t="s">
        <v>598</v>
      </c>
      <c r="Z24" s="190" t="s">
        <v>599</v>
      </c>
      <c r="AA24" s="201" t="s">
        <v>598</v>
      </c>
      <c r="AB24" s="190" t="s">
        <v>599</v>
      </c>
      <c r="AC24" s="201" t="s">
        <v>598</v>
      </c>
      <c r="AD24" s="190" t="s">
        <v>599</v>
      </c>
      <c r="AE24" s="201" t="s">
        <v>598</v>
      </c>
      <c r="AF24" s="190" t="s">
        <v>599</v>
      </c>
      <c r="AG24" s="201" t="s">
        <v>598</v>
      </c>
      <c r="AH24" s="190" t="s">
        <v>599</v>
      </c>
      <c r="AI24" s="201" t="s">
        <v>598</v>
      </c>
      <c r="AJ24" s="208" t="s">
        <v>599</v>
      </c>
      <c r="AK24" s="185" t="s">
        <v>598</v>
      </c>
      <c r="AL24" s="208"/>
      <c r="AM24" s="185"/>
      <c r="AN24" s="137"/>
      <c r="AQ24" t="s">
        <v>608</v>
      </c>
      <c r="AR24" s="200">
        <v>6.657</v>
      </c>
    </row>
    <row r="25" spans="1:58" x14ac:dyDescent="0.25">
      <c r="A25" s="19">
        <v>42532</v>
      </c>
      <c r="B25" s="19">
        <f t="shared" si="6"/>
        <v>42538</v>
      </c>
      <c r="C25" s="19" t="str">
        <f t="shared" si="7"/>
        <v>242016</v>
      </c>
      <c r="E25" s="141" t="str">
        <f>'Cushing Flows Data'!AE2</f>
        <v>Keystone XL Gulf Access</v>
      </c>
      <c r="F25" s="142">
        <f>SUMIF('Cushing Flows Data'!A$9:A$3818,$F$1,'Cushing Flows Data'!$AE$9:$AE$3818)</f>
        <v>4029.0323789999998</v>
      </c>
      <c r="G25" s="142">
        <f>SUMIF('Cushing Flows Data'!A$9:A$3818,$G$1,'Cushing Flows Data'!$AE$9:$AE$3818)</f>
        <v>4106.3400419999998</v>
      </c>
      <c r="H25" s="171">
        <f t="shared" si="9"/>
        <v>-77.307663000000048</v>
      </c>
      <c r="I25" s="175">
        <f>F25/('Cushing Flows Data'!$AE$3*7)</f>
        <v>0.82225150591836726</v>
      </c>
      <c r="J25" s="176"/>
      <c r="K25" s="176">
        <f>G25/('Cushing Flows Data'!$AE$3*7)</f>
        <v>0.83802857999999991</v>
      </c>
      <c r="L25" s="176"/>
      <c r="M25" s="164">
        <f t="shared" si="8"/>
        <v>-1.5777074081632647E-2</v>
      </c>
      <c r="N25" s="137"/>
      <c r="O25" s="141"/>
      <c r="P25" s="190"/>
      <c r="Q25" s="191"/>
      <c r="R25" s="190"/>
      <c r="S25" s="191"/>
      <c r="T25" s="190"/>
      <c r="U25" s="191"/>
      <c r="V25" s="190"/>
      <c r="W25" s="201"/>
      <c r="X25" s="190"/>
      <c r="Y25" s="201"/>
      <c r="Z25" s="190"/>
      <c r="AA25" s="201"/>
      <c r="AB25" s="190"/>
      <c r="AC25" s="201"/>
      <c r="AD25" s="190"/>
      <c r="AE25" s="201"/>
      <c r="AF25" s="190"/>
      <c r="AG25" s="201"/>
      <c r="AH25" s="190"/>
      <c r="AI25" s="201"/>
      <c r="AJ25" s="208"/>
      <c r="AK25" s="185"/>
      <c r="AL25" s="208"/>
      <c r="AM25" s="185"/>
      <c r="AN25" s="137"/>
      <c r="AQ25" t="s">
        <v>609</v>
      </c>
      <c r="AR25" s="200">
        <v>1.528</v>
      </c>
    </row>
    <row r="26" spans="1:58" x14ac:dyDescent="0.25">
      <c r="A26" s="19">
        <v>42539</v>
      </c>
      <c r="B26" s="19">
        <f t="shared" si="6"/>
        <v>42545</v>
      </c>
      <c r="C26" s="19" t="str">
        <f t="shared" si="7"/>
        <v>252016</v>
      </c>
      <c r="E26" s="141" t="str">
        <f>'Cushing Flows Data'!AF2</f>
        <v>Ozark</v>
      </c>
      <c r="F26" s="142">
        <f>SUMIF('Cushing Flows Data'!A$9:A$3818,$F$1,'Cushing Flows Data'!$AF$9:$AF$3818)</f>
        <v>1499.249814</v>
      </c>
      <c r="G26" s="142">
        <f>SUMIF('Cushing Flows Data'!A$9:A$3818,$G$1,'Cushing Flows Data'!$AF$9:$AF$3818)</f>
        <v>1583.2778329999996</v>
      </c>
      <c r="H26" s="171">
        <f t="shared" si="9"/>
        <v>-84.028018999999631</v>
      </c>
      <c r="I26" s="175">
        <f>F26/('Cushing Flows Data'!AF3*7)</f>
        <v>0.91139806322188455</v>
      </c>
      <c r="J26" s="176"/>
      <c r="K26" s="176">
        <f>G26/('Cushing Flows Data'!$AF$3*7)</f>
        <v>0.96247892583586603</v>
      </c>
      <c r="L26" s="176"/>
      <c r="M26" s="164">
        <f t="shared" si="8"/>
        <v>-5.1080862613981481E-2</v>
      </c>
      <c r="N26" s="137"/>
      <c r="O26" s="141" t="s">
        <v>614</v>
      </c>
      <c r="P26" s="192"/>
      <c r="Q26" s="193"/>
      <c r="R26" s="192">
        <f>AS9-AS8-AR47</f>
        <v>-0.29298000000000135</v>
      </c>
      <c r="S26" s="193">
        <f>AT9-AS8-AR48</f>
        <v>-1.2618000000000009</v>
      </c>
      <c r="T26" s="192">
        <f>AT9-AT8-AR47</f>
        <v>-0.17998000000000003</v>
      </c>
      <c r="U26" s="193">
        <f>AT9-AT8-AR48</f>
        <v>-1.4428000000000001</v>
      </c>
      <c r="V26" s="192">
        <f>AU9-AU8-AR47</f>
        <v>2.0019999999999261E-2</v>
      </c>
      <c r="W26" s="202">
        <f>AU9-AU8-AR48</f>
        <v>-1.2428000000000008</v>
      </c>
      <c r="X26" s="192">
        <f>AV9-AV8-AR47</f>
        <v>0.22002000000000033</v>
      </c>
      <c r="Y26" s="202">
        <f>AV9-AV8-AR48</f>
        <v>-1.0427999999999997</v>
      </c>
      <c r="Z26" s="192">
        <f>$AW$9-$AW$8-$AR$47</f>
        <v>0.42001999999999962</v>
      </c>
      <c r="AA26" s="202">
        <f>$AW$9-$AW$8-$AR$48</f>
        <v>-0.84280000000000044</v>
      </c>
      <c r="AB26" s="192">
        <f>$AX$9-$AX$8-$AR$47</f>
        <v>0.57001999999999997</v>
      </c>
      <c r="AC26" s="202">
        <f>$AX$9-$AX$8-$AR$48</f>
        <v>-0.69280000000000008</v>
      </c>
      <c r="AD26" s="192">
        <f>$AW$9-$AW$8-$AR$47</f>
        <v>0.42001999999999962</v>
      </c>
      <c r="AE26" s="202">
        <f>$AW$9-$AW$8-$AR$48</f>
        <v>-0.84280000000000044</v>
      </c>
      <c r="AF26" s="192">
        <f>$AX$9-$AX$8-$AR$47</f>
        <v>0.57001999999999997</v>
      </c>
      <c r="AG26" s="202">
        <f>$AX$9-$AX$8-$AR$48</f>
        <v>-0.69280000000000008</v>
      </c>
      <c r="AH26" s="192">
        <f>$AW$9-$AW$8-$AR$47</f>
        <v>0.42001999999999962</v>
      </c>
      <c r="AI26" s="202">
        <f>$AW$9-$AW$8-$AR$48</f>
        <v>-0.84280000000000044</v>
      </c>
      <c r="AJ26" s="209">
        <f>$AX$9-$AX$8-$AR$47</f>
        <v>0.57001999999999997</v>
      </c>
      <c r="AK26" s="186">
        <f>$AX$9-$AX$8-$AR$48</f>
        <v>-0.69280000000000008</v>
      </c>
      <c r="AL26" s="209"/>
      <c r="AM26" s="186"/>
      <c r="AN26" s="137"/>
      <c r="AQ26" t="s">
        <v>610</v>
      </c>
      <c r="AR26" s="200">
        <v>5.9960000000000004</v>
      </c>
    </row>
    <row r="27" spans="1:58" x14ac:dyDescent="0.25">
      <c r="A27" s="19">
        <v>42546</v>
      </c>
      <c r="B27" s="19">
        <f t="shared" si="6"/>
        <v>42552</v>
      </c>
      <c r="C27" s="19" t="str">
        <f t="shared" si="7"/>
        <v>262016</v>
      </c>
      <c r="E27" s="141" t="str">
        <f>'Cushing Flows Data'!AG2</f>
        <v>Phillips 66 to Borger</v>
      </c>
      <c r="F27" s="142">
        <f>SUMIF('Cushing Flows Data'!A$9:A$3818,$F$1,'Cushing Flows Data'!$AG$9:$AG$3818)</f>
        <v>0</v>
      </c>
      <c r="G27" s="142">
        <f>SUMIF('Cushing Flows Data'!A$9:A$3818,$G$1,'Cushing Flows Data'!$AG$9:$AG$3818)</f>
        <v>50.877770999999996</v>
      </c>
      <c r="H27" s="171">
        <f t="shared" si="9"/>
        <v>-50.877770999999996</v>
      </c>
      <c r="I27" s="175">
        <f>F27/('Cushing Flows Data'!$AG$3*7)</f>
        <v>0</v>
      </c>
      <c r="J27" s="176"/>
      <c r="K27" s="176">
        <f>G27/('Cushing Flows Data'!$AG$3*7)</f>
        <v>0.12319072881355932</v>
      </c>
      <c r="L27" s="176"/>
      <c r="M27" s="164">
        <f t="shared" si="8"/>
        <v>-0.12319072881355932</v>
      </c>
      <c r="N27" s="137"/>
      <c r="O27" s="141" t="s">
        <v>615</v>
      </c>
      <c r="P27" s="194"/>
      <c r="Q27" s="195"/>
      <c r="R27" s="192">
        <f>AS13-AS12-AR49</f>
        <v>-1.04545</v>
      </c>
      <c r="S27" s="193">
        <f>AT13-AS12-AR50</f>
        <v>-2.0514999999999999</v>
      </c>
      <c r="T27" s="192">
        <f>AT13-AT12-AR49</f>
        <v>-0.89544999999999997</v>
      </c>
      <c r="U27" s="193">
        <f>AT13-AT12-AR50</f>
        <v>-2.0514999999999999</v>
      </c>
      <c r="V27" s="192">
        <f>AU13-AU12-AR49</f>
        <v>-0.89544999999999997</v>
      </c>
      <c r="W27" s="202">
        <f>AU13-AU12-AR50</f>
        <v>-2.0514999999999999</v>
      </c>
      <c r="X27" s="192">
        <f>AV13-AV12-AR49</f>
        <v>-1.09545</v>
      </c>
      <c r="Y27" s="202">
        <f>AV13-AV12-AR50</f>
        <v>-2.2515000000000001</v>
      </c>
      <c r="Z27" s="192">
        <f>$AW$13-$AW$12-$AR$49</f>
        <v>-1.09545</v>
      </c>
      <c r="AA27" s="202">
        <f>$AW$13-$AW$12-$AR$50</f>
        <v>-2.2515000000000001</v>
      </c>
      <c r="AB27" s="192">
        <f>$AX$13-$AX$12-$AR$49</f>
        <v>-1.2454499999999999</v>
      </c>
      <c r="AC27" s="202">
        <f>$AX$13-$AX$12-$AR$50</f>
        <v>-2.4015</v>
      </c>
      <c r="AD27" s="192">
        <f>$AW$13-$AW$12-$AR$49</f>
        <v>-1.09545</v>
      </c>
      <c r="AE27" s="202">
        <f>$AW$13-$AW$12-$AR$50</f>
        <v>-2.2515000000000001</v>
      </c>
      <c r="AF27" s="192">
        <f>$AX$13-$AX$12-$AR$49</f>
        <v>-1.2454499999999999</v>
      </c>
      <c r="AG27" s="202">
        <f>$AX$13-$AX$12-$AR$50</f>
        <v>-2.4015</v>
      </c>
      <c r="AH27" s="192">
        <f>$AW$13-$AW$12-$AR$49</f>
        <v>-1.09545</v>
      </c>
      <c r="AI27" s="202">
        <f>$AW$13-$AW$12-$AR$50</f>
        <v>-2.2515000000000001</v>
      </c>
      <c r="AJ27" s="209">
        <f>$AX$13-$AX$12-$AR$49</f>
        <v>-1.2454499999999999</v>
      </c>
      <c r="AK27" s="186">
        <f>$AX$13-$AX$12-$AR$50</f>
        <v>-2.4015</v>
      </c>
      <c r="AL27" s="209"/>
      <c r="AM27" s="186"/>
      <c r="AN27" s="137"/>
      <c r="AR27" s="200"/>
    </row>
    <row r="28" spans="1:58" x14ac:dyDescent="0.25">
      <c r="A28" s="19">
        <v>42553</v>
      </c>
      <c r="B28" s="19">
        <f t="shared" si="6"/>
        <v>42559</v>
      </c>
      <c r="C28" s="19" t="str">
        <f t="shared" si="7"/>
        <v>272016</v>
      </c>
      <c r="E28" s="141" t="str">
        <f>'Cushing Flows Data'!AH2</f>
        <v>BP1</v>
      </c>
      <c r="F28" s="142">
        <f>SUMIF('Cushing Flows Data'!A$9:A$3818,$F$1,'Cushing Flows Data'!$AH$9:$AH$3818)</f>
        <v>858.668768</v>
      </c>
      <c r="G28" s="142">
        <f>SUMIF('Cushing Flows Data'!A$9:A$3818,$G$1,'Cushing Flows Data'!$AH$9:$AH$3818)</f>
        <v>874.73810300000002</v>
      </c>
      <c r="H28" s="171">
        <f t="shared" si="9"/>
        <v>-16.069335000000024</v>
      </c>
      <c r="I28" s="175">
        <f>'Pipeline Summary'!F28/('Cushing Flows Data'!$AH$3*7)</f>
        <v>0.68148314920634923</v>
      </c>
      <c r="J28" s="176"/>
      <c r="K28" s="176">
        <f>'Pipeline Summary'!G28/('Cushing Flows Data'!$AH$3*7)</f>
        <v>0.69423658968253965</v>
      </c>
      <c r="L28" s="176"/>
      <c r="M28" s="164">
        <f t="shared" si="8"/>
        <v>-1.2753440476190425E-2</v>
      </c>
      <c r="N28" s="137"/>
      <c r="O28" s="141"/>
      <c r="P28" s="194"/>
      <c r="Q28" s="195"/>
      <c r="R28" s="190"/>
      <c r="S28" s="191"/>
      <c r="T28" s="190"/>
      <c r="U28" s="191"/>
      <c r="V28" s="190"/>
      <c r="W28" s="201"/>
      <c r="X28" s="190"/>
      <c r="Y28" s="201"/>
      <c r="Z28" s="190"/>
      <c r="AA28" s="201"/>
      <c r="AB28" s="190"/>
      <c r="AC28" s="201"/>
      <c r="AD28" s="190"/>
      <c r="AE28" s="201"/>
      <c r="AF28" s="190"/>
      <c r="AG28" s="201"/>
      <c r="AH28" s="190"/>
      <c r="AI28" s="201"/>
      <c r="AJ28" s="208"/>
      <c r="AK28" s="185"/>
      <c r="AL28" s="208"/>
      <c r="AM28" s="185"/>
      <c r="AN28" s="137"/>
      <c r="AQ28" s="182" t="s">
        <v>0</v>
      </c>
      <c r="AR28" s="200"/>
    </row>
    <row r="29" spans="1:58" x14ac:dyDescent="0.25">
      <c r="A29" s="19">
        <v>42560</v>
      </c>
      <c r="B29" s="19">
        <f t="shared" si="6"/>
        <v>42566</v>
      </c>
      <c r="C29" s="19" t="str">
        <f t="shared" si="7"/>
        <v>282016</v>
      </c>
      <c r="E29" s="141" t="str">
        <f>'Cushing Flows Data'!AJ2</f>
        <v>Red River</v>
      </c>
      <c r="F29" s="142">
        <f>SUMIF('Cushing Flows Data'!A$9:A$3818,$F$1,'Cushing Flows Data'!$AJ$9:$AJ$3818)</f>
        <v>4.8137919999999994</v>
      </c>
      <c r="G29" s="142">
        <f>SUMIF('Cushing Flows Data'!A$9:A$3818,$G$1,'Cushing Flows Data'!$AJ$9:$AJ$3818)</f>
        <v>21.556729999999998</v>
      </c>
      <c r="H29" s="171">
        <f t="shared" si="9"/>
        <v>-16.742937999999999</v>
      </c>
      <c r="I29" s="175">
        <f>F29/('Cushing Flows Data'!$AJ$3*7)</f>
        <v>3.1258389610389604E-2</v>
      </c>
      <c r="J29" s="176"/>
      <c r="K29" s="176">
        <f>G29/('Cushing Flows Data'!$AJ$3*7)</f>
        <v>0.13997876623376623</v>
      </c>
      <c r="L29" s="176"/>
      <c r="M29" s="164">
        <f t="shared" si="8"/>
        <v>-0.10872037662337664</v>
      </c>
      <c r="N29" s="137"/>
      <c r="O29" s="141"/>
      <c r="P29" s="190"/>
      <c r="Q29" s="191"/>
      <c r="R29" s="190"/>
      <c r="S29" s="191"/>
      <c r="T29" s="190"/>
      <c r="U29" s="191"/>
      <c r="V29" s="190"/>
      <c r="W29" s="201"/>
      <c r="X29" s="190"/>
      <c r="Y29" s="201"/>
      <c r="Z29" s="190"/>
      <c r="AA29" s="201"/>
      <c r="AB29" s="190"/>
      <c r="AC29" s="201"/>
      <c r="AD29" s="190"/>
      <c r="AE29" s="201"/>
      <c r="AF29" s="190"/>
      <c r="AG29" s="201"/>
      <c r="AH29" s="190"/>
      <c r="AI29" s="201"/>
      <c r="AJ29" s="208"/>
      <c r="AK29" s="185"/>
      <c r="AL29" s="208"/>
      <c r="AM29" s="185"/>
      <c r="AN29" s="137"/>
      <c r="AQ29" t="s">
        <v>607</v>
      </c>
      <c r="AR29" s="200">
        <f>4.25+(4.4434*0.3)</f>
        <v>5.5830199999999994</v>
      </c>
    </row>
    <row r="30" spans="1:58" x14ac:dyDescent="0.25">
      <c r="A30" s="19">
        <v>42567</v>
      </c>
      <c r="B30" s="19">
        <f t="shared" si="6"/>
        <v>42573</v>
      </c>
      <c r="C30" s="19" t="str">
        <f t="shared" si="7"/>
        <v>292016</v>
      </c>
      <c r="E30" s="141" t="str">
        <f>'Cushing Flows Data'!AL2</f>
        <v>Red River - Cushing to Longview</v>
      </c>
      <c r="F30" s="142">
        <f>SUMIF('Cushing Flows Data'!A$9:A$3818,$F$1,'Cushing Flows Data'!$AL$9:$AL$3818)</f>
        <v>349.801243</v>
      </c>
      <c r="G30" s="142">
        <f>SUMIF('Cushing Flows Data'!A$9:A$3818,$G$1,'Cushing Flows Data'!$AL$9:$AL$3818)</f>
        <v>397.306916</v>
      </c>
      <c r="H30" s="171">
        <f t="shared" si="9"/>
        <v>-47.505673000000002</v>
      </c>
      <c r="I30" s="175">
        <f>F30/('Cushing Flows Data'!$AL$3*7)</f>
        <v>0.39977284914285716</v>
      </c>
      <c r="J30" s="176"/>
      <c r="K30" s="176">
        <f>G30/('Cushing Flows Data'!$AL$3*7)</f>
        <v>0.45406504685714288</v>
      </c>
      <c r="L30" s="176"/>
      <c r="M30" s="164">
        <f>I30-K30</f>
        <v>-5.4292197714285728E-2</v>
      </c>
      <c r="N30" s="137"/>
      <c r="O30" s="141" t="s">
        <v>616</v>
      </c>
      <c r="P30" s="190"/>
      <c r="Q30" s="191"/>
      <c r="R30" s="192">
        <f>AS9-AS8-AR41</f>
        <v>-0.27300000000000135</v>
      </c>
      <c r="S30" s="193">
        <f>AT9-AS8-AR42</f>
        <v>-1.721000000000001</v>
      </c>
      <c r="T30" s="192">
        <f>AT9-AT8-$AR$41</f>
        <v>-0.16000000000000003</v>
      </c>
      <c r="U30" s="193">
        <f>AT9-AT8-$AR$42</f>
        <v>-1.9020000000000001</v>
      </c>
      <c r="V30" s="192">
        <f>AU9-AU8-$AR$41</f>
        <v>3.9999999999999258E-2</v>
      </c>
      <c r="W30" s="202">
        <f>AU9-AU8-$AR$42</f>
        <v>-1.7020000000000008</v>
      </c>
      <c r="X30" s="192">
        <f>AV9-AV8-$AR$41</f>
        <v>0.24000000000000032</v>
      </c>
      <c r="Y30" s="202">
        <f>AV9-AV8-$AR$42</f>
        <v>-1.5019999999999998</v>
      </c>
      <c r="Z30" s="192">
        <f>$AW$9-$AW$8-$AR$41</f>
        <v>0.43999999999999961</v>
      </c>
      <c r="AA30" s="202">
        <f>$AW$9-$AW$8-$AR$42</f>
        <v>-1.3020000000000005</v>
      </c>
      <c r="AB30" s="192">
        <f>$AX$9-$AX$8-$AR$41</f>
        <v>0.59</v>
      </c>
      <c r="AC30" s="202">
        <f>$AX$9-$AX$8-$AR$42</f>
        <v>-1.1520000000000001</v>
      </c>
      <c r="AD30" s="192">
        <f>$AW$9-$AW$8-$AR$41</f>
        <v>0.43999999999999961</v>
      </c>
      <c r="AE30" s="202">
        <f>$AW$9-$AW$8-$AR$42</f>
        <v>-1.3020000000000005</v>
      </c>
      <c r="AF30" s="192">
        <f>$AX$9-$AX$8-$AR$41</f>
        <v>0.59</v>
      </c>
      <c r="AG30" s="202">
        <f>$AX$9-$AX$8-$AR$42</f>
        <v>-1.1520000000000001</v>
      </c>
      <c r="AH30" s="192">
        <f>$AW$9-$AW$8-$AR$41</f>
        <v>0.43999999999999961</v>
      </c>
      <c r="AI30" s="202">
        <f>$AW$9-$AW$8-$AR$42</f>
        <v>-1.3020000000000005</v>
      </c>
      <c r="AJ30" s="209">
        <f>$AX$9-$AX$8-$AR$41</f>
        <v>0.59</v>
      </c>
      <c r="AK30" s="186">
        <f>$AX$9-$AX$8-$AR$42</f>
        <v>-1.1520000000000001</v>
      </c>
      <c r="AL30" s="209"/>
      <c r="AM30" s="186"/>
      <c r="AN30" s="137"/>
      <c r="AQ30" t="s">
        <v>608</v>
      </c>
      <c r="AR30" s="200">
        <v>7.4740000000000002</v>
      </c>
    </row>
    <row r="31" spans="1:58" x14ac:dyDescent="0.25">
      <c r="A31" s="19">
        <v>42574</v>
      </c>
      <c r="B31" s="19">
        <f t="shared" si="6"/>
        <v>42580</v>
      </c>
      <c r="C31" s="19" t="str">
        <f t="shared" si="7"/>
        <v>302016</v>
      </c>
      <c r="E31" s="141" t="str">
        <f>'Cushing Flows Data'!AM2</f>
        <v>Diamond</v>
      </c>
      <c r="F31" s="142">
        <f>SUMIF('Cushing Flows Data'!A$9:A$3818,$F$1,'Cushing Flows Data'!$AM$9:$AM$3818)</f>
        <v>1341.3706659999998</v>
      </c>
      <c r="G31" s="142">
        <f>SUMIF('Cushing Flows Data'!A$9:A$3818,$G$1,'Cushing Flows Data'!$AM$9:$AM$3818)</f>
        <v>1143.5472080000002</v>
      </c>
      <c r="H31" s="171">
        <f t="shared" si="9"/>
        <v>197.82345799999962</v>
      </c>
      <c r="I31" s="175">
        <f>F31/('Cushing Flows Data'!$AM$3*7)</f>
        <v>0.9581219042857142</v>
      </c>
      <c r="J31" s="176"/>
      <c r="K31" s="176">
        <f>G31/('Cushing Flows Data'!$AM$3*7)</f>
        <v>0.81681943428571446</v>
      </c>
      <c r="L31" s="176"/>
      <c r="M31" s="164">
        <f>I31-K31</f>
        <v>0.14130246999999974</v>
      </c>
      <c r="N31" s="137"/>
      <c r="O31" s="141" t="s">
        <v>617</v>
      </c>
      <c r="P31" s="190"/>
      <c r="Q31" s="191"/>
      <c r="R31" s="192">
        <f>AS13-AS12-AR43</f>
        <v>-1.012</v>
      </c>
      <c r="S31" s="193">
        <f>AT13-AS12-AR44</f>
        <v>-2.5739999999999998</v>
      </c>
      <c r="T31" s="192">
        <f>AT13-AT12-AR43</f>
        <v>-0.8620000000000001</v>
      </c>
      <c r="U31" s="193">
        <f>AT13-AT12-AR44</f>
        <v>-2.5739999999999998</v>
      </c>
      <c r="V31" s="192">
        <f>AU13-AU12-AR43</f>
        <v>-0.8620000000000001</v>
      </c>
      <c r="W31" s="202">
        <f>AU13-AU12-AR44</f>
        <v>-2.5739999999999998</v>
      </c>
      <c r="X31" s="192">
        <f>AV13-AV12-AR43</f>
        <v>-1.0620000000000001</v>
      </c>
      <c r="Y31" s="202">
        <f>AV13-AV12-AR44</f>
        <v>-2.774</v>
      </c>
      <c r="Z31" s="192">
        <f>$AW$13-$AW$12-$AR$43</f>
        <v>-1.0620000000000001</v>
      </c>
      <c r="AA31" s="202">
        <f>$AW$13-$AW$12-$AR$44</f>
        <v>-2.774</v>
      </c>
      <c r="AB31" s="192">
        <f>$AX$13-$AX$12-$AR$43</f>
        <v>-1.212</v>
      </c>
      <c r="AC31" s="202">
        <f>$AX$13-$AX$12-$AR$44</f>
        <v>-2.9239999999999999</v>
      </c>
      <c r="AD31" s="192">
        <f>$AW$13-$AW$12-$AR$43</f>
        <v>-1.0620000000000001</v>
      </c>
      <c r="AE31" s="202">
        <f>$AW$13-$AW$12-$AR$44</f>
        <v>-2.774</v>
      </c>
      <c r="AF31" s="192">
        <f>$AX$13-$AX$12-$AR$43</f>
        <v>-1.212</v>
      </c>
      <c r="AG31" s="202">
        <f>$AX$13-$AX$12-$AR$44</f>
        <v>-2.9239999999999999</v>
      </c>
      <c r="AH31" s="192">
        <f>$AW$13-$AW$12-$AR$43</f>
        <v>-1.0620000000000001</v>
      </c>
      <c r="AI31" s="202">
        <f>$AW$13-$AW$12-$AR$44</f>
        <v>-2.774</v>
      </c>
      <c r="AJ31" s="209">
        <f>$AX$13-$AX$12-$AR$43</f>
        <v>-1.212</v>
      </c>
      <c r="AK31" s="186">
        <f>$AX$13-$AX$12-$AR$44</f>
        <v>-2.9239999999999999</v>
      </c>
      <c r="AL31" s="209"/>
      <c r="AM31" s="186"/>
      <c r="AN31" s="137"/>
      <c r="AQ31" t="s">
        <v>609</v>
      </c>
      <c r="AR31" s="200">
        <f>AR32*0.3</f>
        <v>1.9445999999999999</v>
      </c>
    </row>
    <row r="32" spans="1:58" x14ac:dyDescent="0.25">
      <c r="A32" s="19">
        <v>42581</v>
      </c>
      <c r="B32" s="19">
        <f t="shared" si="6"/>
        <v>42587</v>
      </c>
      <c r="C32" s="19" t="str">
        <f t="shared" si="7"/>
        <v>312016</v>
      </c>
      <c r="E32" s="141" t="s">
        <v>591</v>
      </c>
      <c r="F32" s="142">
        <f>SUMIF('Cushing Flows Data'!A$9:A$3818,$F$1,'Cushing Flows Data'!$AS$9:$AS$3818)</f>
        <v>2138.85</v>
      </c>
      <c r="G32" s="142">
        <f>SUMIF('Cushing Flows Data'!A$9:A$3818,$G$1,'Cushing Flows Data'!$AS$9:$AS$3818)</f>
        <v>2138.85</v>
      </c>
      <c r="H32" s="171">
        <f t="shared" si="9"/>
        <v>0</v>
      </c>
      <c r="I32" s="175">
        <f>F32/(350*7)</f>
        <v>0.873</v>
      </c>
      <c r="J32" s="176"/>
      <c r="K32" s="176">
        <f>G32/(350*7)</f>
        <v>0.873</v>
      </c>
      <c r="L32" s="176"/>
      <c r="M32" s="164">
        <f>I32-K32</f>
        <v>0</v>
      </c>
      <c r="N32" s="137"/>
      <c r="O32" s="141"/>
      <c r="P32" s="190"/>
      <c r="Q32" s="191"/>
      <c r="R32" s="190"/>
      <c r="S32" s="191"/>
      <c r="T32" s="190"/>
      <c r="U32" s="191"/>
      <c r="V32" s="190"/>
      <c r="W32" s="201"/>
      <c r="X32" s="190"/>
      <c r="Y32" s="201"/>
      <c r="Z32" s="190"/>
      <c r="AA32" s="201"/>
      <c r="AB32" s="190"/>
      <c r="AC32" s="201"/>
      <c r="AD32" s="190"/>
      <c r="AE32" s="201"/>
      <c r="AF32" s="190"/>
      <c r="AG32" s="201"/>
      <c r="AH32" s="190"/>
      <c r="AI32" s="201"/>
      <c r="AJ32" s="208"/>
      <c r="AK32" s="185"/>
      <c r="AL32" s="208"/>
      <c r="AM32" s="185"/>
      <c r="AN32" s="137"/>
      <c r="AQ32" t="s">
        <v>610</v>
      </c>
      <c r="AR32" s="200">
        <v>6.4820000000000002</v>
      </c>
    </row>
    <row r="33" spans="1:55" ht="16.5" customHeight="1" thickBot="1" x14ac:dyDescent="0.3">
      <c r="A33" s="19">
        <v>42588</v>
      </c>
      <c r="B33" s="19">
        <f t="shared" si="6"/>
        <v>42594</v>
      </c>
      <c r="C33" s="19" t="str">
        <f t="shared" si="7"/>
        <v>322016</v>
      </c>
      <c r="E33" s="143" t="s">
        <v>583</v>
      </c>
      <c r="F33" s="138">
        <f>SUM(F22:F32)</f>
        <v>15631.134156000002</v>
      </c>
      <c r="G33" s="138">
        <f>SUM(G22:G32)</f>
        <v>16869.032873</v>
      </c>
      <c r="H33" s="172">
        <f>SUM(H22:H32)</f>
        <v>-1237.8987170000003</v>
      </c>
      <c r="I33" s="141"/>
      <c r="J33" s="144"/>
      <c r="K33" s="144"/>
      <c r="L33" s="144"/>
      <c r="M33" s="145"/>
      <c r="N33" s="137"/>
      <c r="O33" s="146"/>
      <c r="P33" s="196"/>
      <c r="Q33" s="197"/>
      <c r="R33" s="196"/>
      <c r="S33" s="197"/>
      <c r="T33" s="196"/>
      <c r="U33" s="197"/>
      <c r="V33" s="196"/>
      <c r="W33" s="203"/>
      <c r="X33" s="196"/>
      <c r="Y33" s="203"/>
      <c r="Z33" s="196"/>
      <c r="AA33" s="203"/>
      <c r="AB33" s="196"/>
      <c r="AC33" s="203"/>
      <c r="AD33" s="196"/>
      <c r="AE33" s="203"/>
      <c r="AF33" s="196"/>
      <c r="AG33" s="203"/>
      <c r="AH33" s="196"/>
      <c r="AI33" s="203"/>
      <c r="AJ33" s="210"/>
      <c r="AK33" s="187"/>
      <c r="AL33" s="210"/>
      <c r="AM33" s="187"/>
      <c r="AN33" s="137"/>
      <c r="AR33" s="200"/>
    </row>
    <row r="34" spans="1:55" ht="18.75" x14ac:dyDescent="0.3">
      <c r="A34" s="19">
        <v>42595</v>
      </c>
      <c r="B34" s="19">
        <f t="shared" si="6"/>
        <v>42601</v>
      </c>
      <c r="C34" s="19" t="str">
        <f t="shared" si="7"/>
        <v>332016</v>
      </c>
      <c r="E34" s="205"/>
      <c r="F34" s="206"/>
      <c r="G34" s="206"/>
      <c r="H34" s="207"/>
      <c r="I34" s="141"/>
      <c r="J34" s="144"/>
      <c r="K34" s="144"/>
      <c r="L34" s="144"/>
      <c r="M34" s="145"/>
      <c r="N34" s="137"/>
      <c r="O34" s="198"/>
      <c r="P34" s="198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144"/>
      <c r="AK34" s="144"/>
      <c r="AL34" s="144"/>
      <c r="AM34" s="144"/>
      <c r="AN34" s="137"/>
      <c r="AQ34" s="182" t="s">
        <v>611</v>
      </c>
      <c r="AR34" s="200"/>
    </row>
    <row r="35" spans="1:55" ht="14.25" customHeight="1" x14ac:dyDescent="0.25">
      <c r="A35" s="19">
        <v>42602</v>
      </c>
      <c r="B35" s="19">
        <f t="shared" si="6"/>
        <v>42608</v>
      </c>
      <c r="C35" s="19" t="str">
        <f t="shared" si="7"/>
        <v>342016</v>
      </c>
      <c r="E35" s="205" t="s">
        <v>654</v>
      </c>
      <c r="F35" s="206">
        <f>SUMIF('Cushing Flows Data'!A$9:A$3818,$F$1,'Cushing Flows Data'!$AY$9:$AY$3818)</f>
        <v>0</v>
      </c>
      <c r="G35" s="206">
        <f>SUMIF('Cushing Flows Data'!A$9:A$3818,$G$1,'Cushing Flows Data'!$AY$9:$AY$3818)</f>
        <v>500</v>
      </c>
      <c r="H35" s="207">
        <f>F35-G35</f>
        <v>-500</v>
      </c>
      <c r="I35" s="141"/>
      <c r="J35" s="144"/>
      <c r="K35" s="144"/>
      <c r="L35" s="144"/>
      <c r="M35" s="145"/>
      <c r="N35" s="137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37"/>
      <c r="AQ35" t="s">
        <v>607</v>
      </c>
      <c r="AR35" s="200">
        <f>4.2563+(1.2396*0.3)</f>
        <v>4.6281800000000004</v>
      </c>
      <c r="AY35">
        <f>AZ7-AY5-6.66+AZ19</f>
        <v>3.8199999999999994</v>
      </c>
      <c r="AZ35" s="58">
        <f>BA7-AZ5-6.66+BA19</f>
        <v>2.68</v>
      </c>
      <c r="BA35" s="58">
        <f>BB7-BA5-6.66+BB19</f>
        <v>1.0800000000000003</v>
      </c>
      <c r="BB35" s="58">
        <f>BC7-BB5-6.66+BC19</f>
        <v>0.29999999999999982</v>
      </c>
      <c r="BC35" s="58">
        <f>BD7-BC5-6.66+BD19</f>
        <v>0.21000000000000094</v>
      </c>
    </row>
    <row r="36" spans="1:55" x14ac:dyDescent="0.25">
      <c r="A36" s="19">
        <v>42609</v>
      </c>
      <c r="B36" s="19">
        <f t="shared" si="6"/>
        <v>42615</v>
      </c>
      <c r="C36" s="19" t="str">
        <f t="shared" si="7"/>
        <v>352016</v>
      </c>
      <c r="E36" s="141"/>
      <c r="F36" s="144"/>
      <c r="G36" s="144"/>
      <c r="H36" s="144"/>
      <c r="I36" s="141"/>
      <c r="J36" s="144"/>
      <c r="K36" s="144"/>
      <c r="L36" s="144"/>
      <c r="M36" s="145"/>
      <c r="N36" s="137"/>
      <c r="AQ36" t="s">
        <v>608</v>
      </c>
      <c r="AR36" s="200">
        <f>4.2563+1.2396</f>
        <v>5.4959000000000007</v>
      </c>
      <c r="AS36" s="200">
        <v>2.3978000000000002</v>
      </c>
    </row>
    <row r="37" spans="1:55" ht="19.5" thickBot="1" x14ac:dyDescent="0.35">
      <c r="A37" s="19">
        <v>42616</v>
      </c>
      <c r="B37" s="19">
        <f t="shared" si="6"/>
        <v>42622</v>
      </c>
      <c r="C37" s="19" t="str">
        <f t="shared" si="7"/>
        <v>362016</v>
      </c>
      <c r="E37" s="163" t="s">
        <v>590</v>
      </c>
      <c r="F37" s="173">
        <f>F19-F33+F35</f>
        <v>-97.410005000001547</v>
      </c>
      <c r="G37" s="173">
        <f>G19-G33+G35</f>
        <v>-2511.8287090000013</v>
      </c>
      <c r="H37" s="174">
        <f>F37-G37</f>
        <v>2414.4187039999997</v>
      </c>
      <c r="I37" s="146"/>
      <c r="J37" s="147"/>
      <c r="K37" s="147"/>
      <c r="L37" s="147"/>
      <c r="M37" s="148"/>
      <c r="N37" s="137"/>
      <c r="AG37" s="219"/>
      <c r="AH37" s="219"/>
      <c r="AI37" s="219"/>
      <c r="AJ37" s="219"/>
      <c r="AK37" s="219"/>
      <c r="AL37" s="219"/>
      <c r="AM37" s="219"/>
      <c r="AQ37" t="s">
        <v>609</v>
      </c>
      <c r="AR37" s="200">
        <f>3.5502+(1.406*0.3)</f>
        <v>3.9719999999999995</v>
      </c>
      <c r="AT37">
        <f>4.671+2.4</f>
        <v>7.0709999999999997</v>
      </c>
    </row>
    <row r="38" spans="1:55" ht="18.75" x14ac:dyDescent="0.3">
      <c r="A38" s="19">
        <v>42623</v>
      </c>
      <c r="B38" s="19">
        <f t="shared" si="6"/>
        <v>42629</v>
      </c>
      <c r="C38" s="19" t="str">
        <f t="shared" si="7"/>
        <v>372016</v>
      </c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88" t="s">
        <v>595</v>
      </c>
      <c r="P38" s="189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84"/>
      <c r="AI38" s="43"/>
      <c r="AJ38" s="43"/>
      <c r="AK38" s="43"/>
      <c r="AL38" s="43"/>
      <c r="AM38" s="43"/>
      <c r="AQ38" t="s">
        <v>610</v>
      </c>
      <c r="AR38" s="200">
        <f>3.5502+1.406</f>
        <v>4.9561999999999999</v>
      </c>
    </row>
    <row r="39" spans="1:55" x14ac:dyDescent="0.25">
      <c r="A39" s="19">
        <v>42630</v>
      </c>
      <c r="B39" s="19">
        <f t="shared" si="6"/>
        <v>42636</v>
      </c>
      <c r="C39" s="19" t="str">
        <f t="shared" si="7"/>
        <v>382016</v>
      </c>
      <c r="E39" s="151" t="s">
        <v>589</v>
      </c>
      <c r="F39" s="137"/>
      <c r="G39" s="137"/>
      <c r="H39" s="137"/>
      <c r="I39" s="137"/>
      <c r="J39" s="137"/>
      <c r="K39" s="137"/>
      <c r="L39" s="137"/>
      <c r="M39" s="137"/>
      <c r="N39" s="137"/>
      <c r="O39" s="141"/>
      <c r="P39" s="247">
        <v>42583</v>
      </c>
      <c r="Q39" s="247"/>
      <c r="R39" s="247">
        <v>42614</v>
      </c>
      <c r="S39" s="247"/>
      <c r="T39" s="247">
        <v>42644</v>
      </c>
      <c r="U39" s="247"/>
      <c r="V39" s="247">
        <v>42675</v>
      </c>
      <c r="W39" s="247"/>
      <c r="X39" s="247">
        <v>42705</v>
      </c>
      <c r="Y39" s="247"/>
      <c r="Z39" s="247">
        <v>42736</v>
      </c>
      <c r="AA39" s="247"/>
      <c r="AB39" s="214">
        <v>42826</v>
      </c>
      <c r="AC39" s="214">
        <v>42856</v>
      </c>
      <c r="AD39" s="214">
        <v>42887</v>
      </c>
      <c r="AE39" s="214">
        <v>42917</v>
      </c>
      <c r="AF39" s="214">
        <v>42948</v>
      </c>
      <c r="AG39" s="214">
        <v>42979</v>
      </c>
      <c r="AH39" s="215"/>
      <c r="AI39" s="220"/>
      <c r="AJ39" s="220"/>
      <c r="AK39" s="220"/>
      <c r="AL39" s="220"/>
      <c r="AM39" s="220"/>
      <c r="AR39" s="200"/>
    </row>
    <row r="40" spans="1:55" ht="15.75" x14ac:dyDescent="0.25">
      <c r="A40" s="19">
        <v>42637</v>
      </c>
      <c r="B40" s="19">
        <f t="shared" si="6"/>
        <v>42643</v>
      </c>
      <c r="C40" s="19" t="str">
        <f t="shared" si="7"/>
        <v>392016</v>
      </c>
      <c r="E40" s="137"/>
      <c r="F40" s="137"/>
      <c r="G40" s="137"/>
      <c r="H40" s="137"/>
      <c r="I40" s="137"/>
      <c r="J40" s="137"/>
      <c r="K40" s="137"/>
      <c r="L40" s="137"/>
      <c r="M40" s="137"/>
      <c r="O40" s="199" t="s">
        <v>676</v>
      </c>
      <c r="P40" s="144" t="s">
        <v>599</v>
      </c>
      <c r="Q40" s="144" t="s">
        <v>598</v>
      </c>
      <c r="R40" s="144" t="s">
        <v>599</v>
      </c>
      <c r="S40" s="144" t="s">
        <v>598</v>
      </c>
      <c r="T40" s="144" t="s">
        <v>599</v>
      </c>
      <c r="U40" s="144" t="s">
        <v>598</v>
      </c>
      <c r="V40" s="144" t="s">
        <v>599</v>
      </c>
      <c r="W40" s="144" t="s">
        <v>598</v>
      </c>
      <c r="X40" s="144" t="s">
        <v>599</v>
      </c>
      <c r="Y40" s="144" t="s">
        <v>598</v>
      </c>
      <c r="Z40" s="144" t="s">
        <v>599</v>
      </c>
      <c r="AA40" s="144" t="s">
        <v>598</v>
      </c>
      <c r="AB40" s="144"/>
      <c r="AC40" s="144"/>
      <c r="AD40" s="144"/>
      <c r="AE40" s="144"/>
      <c r="AF40" s="144"/>
      <c r="AG40" s="144"/>
      <c r="AH40" s="145"/>
      <c r="AI40" s="43"/>
      <c r="AJ40" s="43"/>
      <c r="AK40" s="43"/>
      <c r="AL40" s="43"/>
      <c r="AM40" s="43"/>
      <c r="AQ40" s="182" t="s">
        <v>618</v>
      </c>
      <c r="AR40" s="200"/>
    </row>
    <row r="41" spans="1:55" x14ac:dyDescent="0.25">
      <c r="A41" s="19">
        <v>42644</v>
      </c>
      <c r="B41" s="19">
        <f t="shared" si="6"/>
        <v>42650</v>
      </c>
      <c r="C41" s="19" t="str">
        <f t="shared" si="7"/>
        <v>402016</v>
      </c>
      <c r="O41" s="141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5"/>
      <c r="AI41" s="43"/>
      <c r="AJ41" s="43"/>
      <c r="AK41" s="43"/>
      <c r="AL41" s="43"/>
      <c r="AM41" s="43"/>
      <c r="AQ41" s="58" t="s">
        <v>607</v>
      </c>
      <c r="AR41" s="200">
        <v>0.66</v>
      </c>
    </row>
    <row r="42" spans="1:55" x14ac:dyDescent="0.25">
      <c r="A42" s="19">
        <v>42651</v>
      </c>
      <c r="B42" s="19">
        <f t="shared" si="6"/>
        <v>42657</v>
      </c>
      <c r="C42" s="19" t="str">
        <f t="shared" si="7"/>
        <v>412016</v>
      </c>
      <c r="O42" s="141" t="s">
        <v>673</v>
      </c>
      <c r="P42" s="216">
        <f>AR44-AR41-AR59</f>
        <v>1.5139999999999998</v>
      </c>
      <c r="Q42" s="216">
        <f>AR44-AR41-AR60</f>
        <v>-0.76990000000000025</v>
      </c>
      <c r="R42" s="216">
        <f>AS44-AS41-AR59</f>
        <v>0</v>
      </c>
      <c r="S42" s="216">
        <f>AS44-AS41-AR60</f>
        <v>-2.2839</v>
      </c>
      <c r="T42" s="216">
        <f>AT44-AT41-AR59</f>
        <v>0</v>
      </c>
      <c r="U42" s="216">
        <f>AT44-AT41-AR60</f>
        <v>-2.2839</v>
      </c>
      <c r="V42" s="216">
        <f>AU44-AU41-AR59</f>
        <v>0</v>
      </c>
      <c r="W42" s="216">
        <f>AU44-AU41-AR60</f>
        <v>-2.2839</v>
      </c>
      <c r="X42" s="216">
        <f>AV44-AV41-AR59</f>
        <v>0</v>
      </c>
      <c r="Y42" s="216">
        <f>AV44-AV41-AR60</f>
        <v>-2.2839</v>
      </c>
      <c r="Z42" s="216">
        <f>$AW$8-$AW$4-$AR$23</f>
        <v>3.3669000000000007</v>
      </c>
      <c r="AA42" s="216">
        <f>$AW$8-$AW$4-$AR$24</f>
        <v>-1.1069999999999993</v>
      </c>
      <c r="AB42" s="221">
        <v>-16.5</v>
      </c>
      <c r="AC42" s="221">
        <f>BA5</f>
        <v>-14.9</v>
      </c>
      <c r="AD42" s="221">
        <f>BB5</f>
        <v>-14.9</v>
      </c>
      <c r="AE42" s="221">
        <f>BC5</f>
        <v>-15.05</v>
      </c>
      <c r="AF42" s="221">
        <f>BD5</f>
        <v>-16</v>
      </c>
      <c r="AG42" s="221">
        <f>BE5</f>
        <v>-16.95</v>
      </c>
      <c r="AH42" s="224"/>
      <c r="AI42" s="217"/>
      <c r="AJ42" s="217"/>
      <c r="AK42" s="217"/>
      <c r="AL42" s="217"/>
      <c r="AM42" s="217"/>
      <c r="AQ42" s="58" t="s">
        <v>608</v>
      </c>
      <c r="AR42" s="200">
        <v>2.4020000000000001</v>
      </c>
    </row>
    <row r="43" spans="1:55" x14ac:dyDescent="0.25">
      <c r="A43" s="19">
        <v>42658</v>
      </c>
      <c r="B43" s="19">
        <f t="shared" si="6"/>
        <v>42664</v>
      </c>
      <c r="C43" s="19" t="str">
        <f t="shared" si="7"/>
        <v>422016</v>
      </c>
      <c r="O43" s="141" t="s">
        <v>674</v>
      </c>
      <c r="P43" s="216">
        <f>AR48-AR47-AR61</f>
        <v>-3.2755800000000002</v>
      </c>
      <c r="Q43" s="216">
        <f>AR48-AR47-AR62</f>
        <v>1.2628200000000001</v>
      </c>
      <c r="R43" s="216">
        <f>AS48-AS47-AR61</f>
        <v>-4.5384000000000002</v>
      </c>
      <c r="S43" s="216">
        <f>AS48-AS47-AR62</f>
        <v>0</v>
      </c>
      <c r="T43" s="216">
        <f>AT48-AT47-AR61</f>
        <v>-4.5384000000000002</v>
      </c>
      <c r="U43" s="216">
        <f>AT48-AT47-AR62</f>
        <v>0</v>
      </c>
      <c r="V43" s="216">
        <f>AU48-AU47-AR61</f>
        <v>-4.5384000000000002</v>
      </c>
      <c r="W43" s="216">
        <f>AU48-AU47-AR62</f>
        <v>0</v>
      </c>
      <c r="X43" s="216">
        <f>AV48-AV47-AR61</f>
        <v>-4.5384000000000002</v>
      </c>
      <c r="Y43" s="216">
        <f>AV48-AV47-AR62</f>
        <v>0</v>
      </c>
      <c r="Z43" s="216">
        <f>$AW$12-$AW$11-$AR$25</f>
        <v>1.472</v>
      </c>
      <c r="AA43" s="216">
        <f>$AW$12-$AW$11-$AR$26</f>
        <v>-2.9960000000000004</v>
      </c>
      <c r="AB43" s="221">
        <f>AZ7</f>
        <v>-7.15</v>
      </c>
      <c r="AC43" s="221">
        <v>-7.5</v>
      </c>
      <c r="AD43" s="237">
        <f>BB7</f>
        <v>-7.5</v>
      </c>
      <c r="AE43" s="237">
        <f>BC7</f>
        <v>-8.15</v>
      </c>
      <c r="AF43" s="237">
        <f>BD7</f>
        <v>-8.35</v>
      </c>
      <c r="AG43" s="237">
        <f>BE7</f>
        <v>-8.5500000000000007</v>
      </c>
      <c r="AH43" s="224"/>
      <c r="AI43" s="217"/>
      <c r="AJ43" s="217"/>
      <c r="AK43" s="217"/>
      <c r="AL43" s="217"/>
      <c r="AM43" s="217"/>
      <c r="AQ43" s="58" t="s">
        <v>609</v>
      </c>
      <c r="AR43" s="200">
        <v>0.46200000000000002</v>
      </c>
    </row>
    <row r="44" spans="1:55" x14ac:dyDescent="0.25">
      <c r="A44" s="19">
        <v>42665</v>
      </c>
      <c r="B44" s="19">
        <f t="shared" si="6"/>
        <v>42671</v>
      </c>
      <c r="C44" s="19" t="str">
        <f t="shared" si="7"/>
        <v>432016</v>
      </c>
      <c r="O44" s="141" t="s">
        <v>675</v>
      </c>
      <c r="P44" s="216"/>
      <c r="Q44" s="216"/>
      <c r="R44" s="216"/>
      <c r="S44" s="216"/>
      <c r="T44" s="216"/>
      <c r="U44" s="216"/>
      <c r="V44" s="216"/>
      <c r="W44" s="216"/>
      <c r="X44" s="216"/>
      <c r="Y44" s="216"/>
      <c r="Z44" s="216"/>
      <c r="AA44" s="216"/>
      <c r="AB44" s="221">
        <f t="shared" ref="AB44:AG44" si="10">BA19</f>
        <v>0.44</v>
      </c>
      <c r="AC44" s="221">
        <f t="shared" si="10"/>
        <v>0.34</v>
      </c>
      <c r="AD44" s="221">
        <f t="shared" si="10"/>
        <v>0.21</v>
      </c>
      <c r="AE44" s="221">
        <f t="shared" si="10"/>
        <v>0.17</v>
      </c>
      <c r="AF44" s="221">
        <f t="shared" si="10"/>
        <v>0.13</v>
      </c>
      <c r="AG44" s="221">
        <f t="shared" si="10"/>
        <v>0.09</v>
      </c>
      <c r="AH44" s="224"/>
      <c r="AI44" s="217"/>
      <c r="AJ44" s="217"/>
      <c r="AK44" s="217"/>
      <c r="AL44" s="217"/>
      <c r="AM44" s="217"/>
      <c r="AQ44" s="58" t="s">
        <v>610</v>
      </c>
      <c r="AR44" s="200">
        <v>2.1739999999999999</v>
      </c>
    </row>
    <row r="45" spans="1:55" x14ac:dyDescent="0.25">
      <c r="A45" s="19">
        <v>42672</v>
      </c>
      <c r="B45" s="19">
        <f t="shared" si="6"/>
        <v>42678</v>
      </c>
      <c r="C45" s="19" t="str">
        <f t="shared" si="7"/>
        <v>442016</v>
      </c>
      <c r="O45" s="141" t="s">
        <v>677</v>
      </c>
      <c r="P45" s="216"/>
      <c r="Q45" s="216"/>
      <c r="R45" s="216"/>
      <c r="S45" s="216"/>
      <c r="T45" s="216"/>
      <c r="U45" s="216"/>
      <c r="V45" s="216"/>
      <c r="W45" s="216"/>
      <c r="X45" s="216"/>
      <c r="Y45" s="216"/>
      <c r="Z45" s="216"/>
      <c r="AA45" s="216"/>
      <c r="AB45" s="221">
        <f t="shared" ref="AB45:AG45" si="11">-4.671-2.4</f>
        <v>-7.0709999999999997</v>
      </c>
      <c r="AC45" s="221">
        <f t="shared" si="11"/>
        <v>-7.0709999999999997</v>
      </c>
      <c r="AD45" s="221">
        <f t="shared" si="11"/>
        <v>-7.0709999999999997</v>
      </c>
      <c r="AE45" s="221">
        <f t="shared" si="11"/>
        <v>-7.0709999999999997</v>
      </c>
      <c r="AF45" s="221">
        <f t="shared" si="11"/>
        <v>-7.0709999999999997</v>
      </c>
      <c r="AG45" s="221">
        <f t="shared" si="11"/>
        <v>-7.0709999999999997</v>
      </c>
      <c r="AH45" s="145"/>
      <c r="AI45" s="43"/>
      <c r="AJ45" s="43"/>
      <c r="AK45" s="43"/>
      <c r="AL45" s="43"/>
      <c r="AM45" s="43"/>
    </row>
    <row r="46" spans="1:55" ht="15.75" thickBot="1" x14ac:dyDescent="0.3">
      <c r="A46" s="19">
        <v>42679</v>
      </c>
      <c r="B46" s="19">
        <f t="shared" si="6"/>
        <v>42685</v>
      </c>
      <c r="C46" s="19" t="str">
        <f t="shared" si="7"/>
        <v>452016</v>
      </c>
      <c r="O46" s="141" t="s">
        <v>678</v>
      </c>
      <c r="P46" s="216"/>
      <c r="Q46" s="216"/>
      <c r="R46" s="216"/>
      <c r="S46" s="216"/>
      <c r="T46" s="216"/>
      <c r="U46" s="216"/>
      <c r="V46" s="216"/>
      <c r="W46" s="216"/>
      <c r="X46" s="216"/>
      <c r="Y46" s="216"/>
      <c r="Z46" s="216"/>
      <c r="AA46" s="216"/>
      <c r="AB46" s="236">
        <f>AC43-AB42+AC44+AB45</f>
        <v>2.2690000000000001</v>
      </c>
      <c r="AC46" s="236">
        <f>AD43-AC42+AD44+AC45</f>
        <v>0.53900000000000059</v>
      </c>
      <c r="AD46" s="236">
        <f>AE43-AD42+AE44+AD45</f>
        <v>-0.1509999999999998</v>
      </c>
      <c r="AE46" s="236">
        <f>AF43-AE42+AF44+AE45</f>
        <v>-0.24099999999999877</v>
      </c>
      <c r="AF46" s="236">
        <f>AG43-AF42+AG44+AF45</f>
        <v>0.46899999999999942</v>
      </c>
      <c r="AG46" s="235"/>
      <c r="AH46" s="224"/>
      <c r="AI46" s="217"/>
      <c r="AJ46" s="217"/>
      <c r="AK46" s="217"/>
      <c r="AL46" s="217"/>
      <c r="AM46" s="217"/>
      <c r="AQ46" s="182" t="s">
        <v>11</v>
      </c>
      <c r="AR46" s="200"/>
    </row>
    <row r="47" spans="1:55" x14ac:dyDescent="0.25">
      <c r="A47" s="19">
        <v>42686</v>
      </c>
      <c r="B47" s="19">
        <f t="shared" si="6"/>
        <v>42692</v>
      </c>
      <c r="C47" s="19" t="str">
        <f t="shared" si="7"/>
        <v>462016</v>
      </c>
      <c r="O47" s="14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35"/>
      <c r="AC47" s="235"/>
      <c r="AD47" s="235"/>
      <c r="AE47" s="235"/>
      <c r="AF47" s="235"/>
      <c r="AG47" s="235"/>
      <c r="AH47" s="224"/>
      <c r="AI47" s="217"/>
      <c r="AJ47" s="217"/>
      <c r="AK47" s="217"/>
      <c r="AL47" s="217"/>
      <c r="AM47" s="217"/>
      <c r="AQ47" s="58" t="s">
        <v>607</v>
      </c>
      <c r="AR47" s="200">
        <f>AR48*0.35</f>
        <v>0.67998000000000003</v>
      </c>
    </row>
    <row r="48" spans="1:55" x14ac:dyDescent="0.25">
      <c r="A48" s="19">
        <v>42693</v>
      </c>
      <c r="B48" s="19">
        <f t="shared" si="6"/>
        <v>42699</v>
      </c>
      <c r="C48" s="19" t="str">
        <f t="shared" si="7"/>
        <v>472016</v>
      </c>
      <c r="O48" s="141" t="s">
        <v>679</v>
      </c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4"/>
      <c r="AI48" s="217"/>
      <c r="AJ48" s="217"/>
      <c r="AK48" s="217"/>
      <c r="AL48" s="217"/>
      <c r="AM48" s="217"/>
      <c r="AQ48" s="58" t="s">
        <v>608</v>
      </c>
      <c r="AR48" s="200">
        <v>1.9428000000000001</v>
      </c>
    </row>
    <row r="49" spans="1:44" ht="15.75" thickBot="1" x14ac:dyDescent="0.3">
      <c r="A49" s="19">
        <v>42700</v>
      </c>
      <c r="B49" s="19">
        <f t="shared" si="6"/>
        <v>42706</v>
      </c>
      <c r="C49" s="19" t="str">
        <f t="shared" si="7"/>
        <v>482016</v>
      </c>
      <c r="O49" s="238" t="s">
        <v>682</v>
      </c>
      <c r="P49" s="239"/>
      <c r="Q49" s="239"/>
      <c r="R49" s="239"/>
      <c r="S49" s="239"/>
      <c r="T49" s="239"/>
      <c r="U49" s="239"/>
      <c r="V49" s="239"/>
      <c r="W49" s="239"/>
      <c r="X49" s="239"/>
      <c r="Y49" s="239"/>
      <c r="Z49" s="239"/>
      <c r="AA49" s="239"/>
      <c r="AB49" s="239"/>
      <c r="AC49" s="239"/>
      <c r="AD49" s="239"/>
      <c r="AE49" s="233"/>
      <c r="AF49" s="233"/>
      <c r="AG49" s="233"/>
      <c r="AH49" s="234"/>
      <c r="AI49" s="43"/>
      <c r="AJ49" s="43"/>
      <c r="AK49" s="43"/>
      <c r="AL49" s="43"/>
      <c r="AM49" s="43"/>
      <c r="AQ49" s="58" t="s">
        <v>609</v>
      </c>
      <c r="AR49" s="200">
        <f>AR50*0.3</f>
        <v>0.49544999999999995</v>
      </c>
    </row>
    <row r="50" spans="1:44" ht="15.75" thickBot="1" x14ac:dyDescent="0.3">
      <c r="A50" s="19">
        <v>42707</v>
      </c>
      <c r="B50" s="19">
        <f t="shared" si="6"/>
        <v>42713</v>
      </c>
      <c r="C50" s="19" t="str">
        <f t="shared" si="7"/>
        <v>492016</v>
      </c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43"/>
      <c r="AH50" s="43"/>
      <c r="AI50" s="217"/>
      <c r="AJ50" s="217"/>
      <c r="AK50" s="217"/>
      <c r="AL50" s="217"/>
      <c r="AM50" s="217"/>
      <c r="AQ50" s="58" t="s">
        <v>610</v>
      </c>
      <c r="AR50" s="200">
        <v>1.6515</v>
      </c>
    </row>
    <row r="51" spans="1:44" ht="18.75" x14ac:dyDescent="0.3">
      <c r="A51" s="19">
        <v>42714</v>
      </c>
      <c r="B51" s="19">
        <f t="shared" si="6"/>
        <v>42720</v>
      </c>
      <c r="C51" s="19" t="str">
        <f t="shared" si="7"/>
        <v>502016</v>
      </c>
      <c r="O51" s="188" t="s">
        <v>661</v>
      </c>
      <c r="P51" s="222"/>
      <c r="Q51" s="222"/>
      <c r="R51" s="222"/>
      <c r="S51" s="222"/>
      <c r="T51" s="222"/>
      <c r="U51" s="222"/>
      <c r="V51" s="222"/>
      <c r="W51" s="222"/>
      <c r="X51" s="222"/>
      <c r="Y51" s="222"/>
      <c r="Z51" s="222"/>
      <c r="AA51" s="222"/>
      <c r="AB51" s="222"/>
      <c r="AC51" s="222"/>
      <c r="AD51" s="222"/>
      <c r="AE51" s="222"/>
      <c r="AF51" s="223"/>
      <c r="AG51" s="217"/>
      <c r="AH51" s="217"/>
      <c r="AI51" s="217"/>
      <c r="AJ51" s="217"/>
      <c r="AK51" s="217"/>
      <c r="AL51" s="217"/>
      <c r="AM51" s="217"/>
    </row>
    <row r="52" spans="1:44" x14ac:dyDescent="0.25">
      <c r="A52" s="19">
        <v>42721</v>
      </c>
      <c r="B52" s="19">
        <f t="shared" si="6"/>
        <v>42727</v>
      </c>
      <c r="C52" s="19" t="str">
        <f t="shared" si="7"/>
        <v>512016</v>
      </c>
      <c r="O52" s="14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4"/>
      <c r="AG52" s="217"/>
      <c r="AH52" s="217"/>
      <c r="AI52" s="43"/>
      <c r="AJ52" s="43"/>
      <c r="AK52" s="43"/>
      <c r="AL52" s="43"/>
      <c r="AM52" s="43"/>
    </row>
    <row r="53" spans="1:44" x14ac:dyDescent="0.25">
      <c r="A53" s="19">
        <v>42728</v>
      </c>
      <c r="B53" s="19">
        <f t="shared" si="6"/>
        <v>42734</v>
      </c>
      <c r="C53" s="19" t="str">
        <f t="shared" si="7"/>
        <v>522016</v>
      </c>
      <c r="O53" s="225" t="s">
        <v>662</v>
      </c>
      <c r="P53" s="221"/>
      <c r="Q53" s="221"/>
      <c r="R53" s="221"/>
      <c r="S53" s="221"/>
      <c r="T53" s="221"/>
      <c r="U53" s="221"/>
      <c r="V53" s="221"/>
      <c r="W53" s="221"/>
      <c r="X53" s="221"/>
      <c r="Y53" s="221"/>
      <c r="Z53" s="221"/>
      <c r="AA53" s="221"/>
      <c r="AB53" s="214">
        <v>42826</v>
      </c>
      <c r="AC53" s="214">
        <v>42856</v>
      </c>
      <c r="AD53" s="214">
        <v>42887</v>
      </c>
      <c r="AE53" s="214">
        <v>42917</v>
      </c>
      <c r="AF53" s="215">
        <v>42948</v>
      </c>
      <c r="AG53" s="43"/>
      <c r="AH53" s="43"/>
      <c r="AI53" s="43"/>
      <c r="AJ53" s="43"/>
      <c r="AK53" s="43"/>
      <c r="AL53" s="43"/>
      <c r="AM53" s="43"/>
      <c r="AQ53" t="s">
        <v>120</v>
      </c>
    </row>
    <row r="54" spans="1:44" x14ac:dyDescent="0.25">
      <c r="A54" s="19">
        <v>42735</v>
      </c>
      <c r="B54" s="19">
        <f t="shared" si="6"/>
        <v>42741</v>
      </c>
      <c r="C54" s="19" t="str">
        <f t="shared" si="7"/>
        <v>532016</v>
      </c>
      <c r="O54" s="141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218"/>
      <c r="AC54" s="218"/>
      <c r="AD54" s="218"/>
      <c r="AE54" s="218"/>
      <c r="AF54" s="145"/>
      <c r="AG54" s="43"/>
      <c r="AH54" s="43"/>
      <c r="AQ54" t="s">
        <v>663</v>
      </c>
      <c r="AR54">
        <v>0.80169999999999997</v>
      </c>
    </row>
    <row r="55" spans="1:44" x14ac:dyDescent="0.25">
      <c r="A55" s="19">
        <v>42742</v>
      </c>
      <c r="B55" s="19">
        <f t="shared" si="6"/>
        <v>42748</v>
      </c>
      <c r="C55" s="19" t="str">
        <f t="shared" si="7"/>
        <v>12017</v>
      </c>
      <c r="O55" s="141" t="s">
        <v>669</v>
      </c>
      <c r="P55" s="221"/>
      <c r="Q55" s="221"/>
      <c r="R55" s="221"/>
      <c r="S55" s="221"/>
      <c r="T55" s="221"/>
      <c r="U55" s="221"/>
      <c r="V55" s="221"/>
      <c r="W55" s="221"/>
      <c r="X55" s="221"/>
      <c r="Y55" s="221"/>
      <c r="Z55" s="221"/>
      <c r="AA55" s="221"/>
      <c r="AB55" s="230">
        <f>AZ4+$AR$54+$AR$55+$AR$56</f>
        <v>-11.5076</v>
      </c>
      <c r="AC55" s="230">
        <f>BA4+$AR$54+$AR$55+$AR$56</f>
        <v>-10.1576</v>
      </c>
      <c r="AD55" s="230">
        <f>BB4+$AR$54+$AR$55+$AR$56</f>
        <v>-10.1576</v>
      </c>
      <c r="AE55" s="230">
        <f>BC4+$AR$54+$AR$55+$AR$56</f>
        <v>-10.307600000000001</v>
      </c>
      <c r="AF55" s="224">
        <f>BD4+$AR$54+$AR$55+$AR$56</f>
        <v>-11.2576</v>
      </c>
      <c r="AQ55" t="s">
        <v>664</v>
      </c>
      <c r="AR55">
        <v>1.0929</v>
      </c>
    </row>
    <row r="56" spans="1:44" x14ac:dyDescent="0.25">
      <c r="A56" s="19">
        <v>42749</v>
      </c>
      <c r="B56" s="19">
        <f t="shared" si="6"/>
        <v>42755</v>
      </c>
      <c r="C56" s="19" t="str">
        <f t="shared" si="7"/>
        <v>22017</v>
      </c>
      <c r="O56" s="141" t="s">
        <v>670</v>
      </c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30">
        <f>AZ6+$AR$54+$AR$55+$AR$56</f>
        <v>-11.957599999999999</v>
      </c>
      <c r="AC56" s="230">
        <f>BA6+$AR$54+$AR$55+$AR$56</f>
        <v>-10.6076</v>
      </c>
      <c r="AD56" s="230">
        <f>BB6+$AR$54+$AR$55+$AR$56</f>
        <v>-10.6076</v>
      </c>
      <c r="AE56" s="230">
        <f>BC6+$AR$54+$AR$55+$AR$56</f>
        <v>-10.7576</v>
      </c>
      <c r="AF56" s="224">
        <f>BD6+$AR$54+$AR$55+$AR$56</f>
        <v>-11.707599999999999</v>
      </c>
      <c r="AQ56" t="s">
        <v>665</v>
      </c>
      <c r="AR56">
        <v>0.8478</v>
      </c>
    </row>
    <row r="57" spans="1:44" x14ac:dyDescent="0.25">
      <c r="A57" s="19">
        <v>42756</v>
      </c>
      <c r="B57" s="19">
        <f t="shared" si="6"/>
        <v>42762</v>
      </c>
      <c r="C57" s="19" t="str">
        <f t="shared" si="7"/>
        <v>32017</v>
      </c>
      <c r="O57" s="226"/>
      <c r="P57" s="227"/>
      <c r="Q57" s="227"/>
      <c r="R57" s="228"/>
      <c r="S57" s="228"/>
      <c r="T57" s="228"/>
      <c r="U57" s="228"/>
      <c r="V57" s="228"/>
      <c r="W57" s="228"/>
      <c r="X57" s="228"/>
      <c r="Y57" s="228"/>
      <c r="Z57" s="228"/>
      <c r="AA57" s="228"/>
      <c r="AB57" s="231"/>
      <c r="AC57" s="231"/>
      <c r="AD57" s="231"/>
      <c r="AE57" s="231"/>
      <c r="AF57" s="229"/>
      <c r="AQ57" t="s">
        <v>667</v>
      </c>
      <c r="AR57">
        <v>1.9112</v>
      </c>
    </row>
    <row r="58" spans="1:44" x14ac:dyDescent="0.25">
      <c r="A58" s="19">
        <v>42763</v>
      </c>
      <c r="B58" s="19">
        <f t="shared" si="6"/>
        <v>42769</v>
      </c>
      <c r="C58" s="19" t="str">
        <f t="shared" si="7"/>
        <v>42017</v>
      </c>
      <c r="O58" s="141" t="s">
        <v>671</v>
      </c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230">
        <f>AZ4+$AR$54+$AR$57+$AR$58</f>
        <v>-10.689299999999999</v>
      </c>
      <c r="AC58" s="230">
        <f>BA4+$AR$54+$AR$57+$AR$58</f>
        <v>-9.3393000000000015</v>
      </c>
      <c r="AD58" s="230">
        <f>BB4+$AR$54+$AR$57+$AR$58</f>
        <v>-9.3393000000000015</v>
      </c>
      <c r="AE58" s="230">
        <f>BC4+$AR$54+$AR$57+$AR$58</f>
        <v>-9.4893000000000001</v>
      </c>
      <c r="AF58" s="224">
        <f>BD4+$AR$54+$AR$57+$AR$58</f>
        <v>-10.439299999999999</v>
      </c>
      <c r="AQ58" t="s">
        <v>668</v>
      </c>
      <c r="AR58">
        <v>0.8478</v>
      </c>
    </row>
    <row r="59" spans="1:44" x14ac:dyDescent="0.25">
      <c r="A59" s="19">
        <v>42770</v>
      </c>
      <c r="B59" s="19">
        <f t="shared" si="6"/>
        <v>42776</v>
      </c>
      <c r="C59" s="19" t="str">
        <f t="shared" si="7"/>
        <v>52017</v>
      </c>
      <c r="O59" s="141" t="s">
        <v>672</v>
      </c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230">
        <f>AZ6+$AR$54+$AR$57+$AR$58</f>
        <v>-11.139299999999999</v>
      </c>
      <c r="AC59" s="230">
        <f>BA6+$AR$54+$AR$57+$AR$58</f>
        <v>-9.7893000000000008</v>
      </c>
      <c r="AD59" s="230">
        <f>BB6+$AR$54+$AR$57+$AR$58</f>
        <v>-9.7893000000000008</v>
      </c>
      <c r="AE59" s="230">
        <f>BC6+$AR$54+$AR$57+$AR$58</f>
        <v>-9.9392999999999994</v>
      </c>
      <c r="AF59" s="224">
        <f>BD6+$AR$54+$AR$57+$AR$58</f>
        <v>-10.889299999999999</v>
      </c>
    </row>
    <row r="60" spans="1:44" ht="15.75" thickBot="1" x14ac:dyDescent="0.3">
      <c r="A60" s="19">
        <v>42777</v>
      </c>
      <c r="B60" s="19">
        <f t="shared" si="6"/>
        <v>42783</v>
      </c>
      <c r="C60" s="19" t="str">
        <f t="shared" si="7"/>
        <v>62017</v>
      </c>
      <c r="O60" s="146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232"/>
      <c r="AC60" s="232"/>
      <c r="AD60" s="232"/>
      <c r="AE60" s="232"/>
      <c r="AF60" s="148"/>
      <c r="AQ60" t="s">
        <v>680</v>
      </c>
      <c r="AR60">
        <v>2.2839</v>
      </c>
    </row>
    <row r="61" spans="1:44" x14ac:dyDescent="0.25">
      <c r="A61" s="19">
        <v>42784</v>
      </c>
      <c r="B61" s="19">
        <f t="shared" si="6"/>
        <v>42790</v>
      </c>
      <c r="C61" s="19" t="str">
        <f t="shared" si="7"/>
        <v>72017</v>
      </c>
      <c r="AQ61" s="58" t="s">
        <v>681</v>
      </c>
      <c r="AR61">
        <v>4.5384000000000002</v>
      </c>
    </row>
    <row r="62" spans="1:44" x14ac:dyDescent="0.25">
      <c r="A62" s="19">
        <v>42791</v>
      </c>
      <c r="B62" s="19">
        <f t="shared" si="6"/>
        <v>42797</v>
      </c>
      <c r="C62" s="19" t="str">
        <f t="shared" si="7"/>
        <v>82017</v>
      </c>
    </row>
    <row r="63" spans="1:44" x14ac:dyDescent="0.25">
      <c r="A63" s="19">
        <v>42798</v>
      </c>
      <c r="B63" s="19">
        <f t="shared" si="6"/>
        <v>42804</v>
      </c>
      <c r="C63" s="19" t="str">
        <f t="shared" si="7"/>
        <v>92017</v>
      </c>
    </row>
    <row r="64" spans="1:44" x14ac:dyDescent="0.25">
      <c r="A64" s="19">
        <v>42805</v>
      </c>
      <c r="B64" s="19">
        <f t="shared" si="6"/>
        <v>42811</v>
      </c>
      <c r="C64" s="19" t="str">
        <f t="shared" si="7"/>
        <v>102017</v>
      </c>
      <c r="AM64" s="242">
        <f>-7.25-AR64</f>
        <v>-12.5901</v>
      </c>
      <c r="AR64" s="200">
        <f>AR61+AR54</f>
        <v>5.3401000000000005</v>
      </c>
    </row>
    <row r="65" spans="1:3" x14ac:dyDescent="0.25">
      <c r="A65" s="19">
        <v>42812</v>
      </c>
      <c r="B65" s="19">
        <f t="shared" si="6"/>
        <v>42818</v>
      </c>
      <c r="C65" s="19" t="str">
        <f t="shared" si="7"/>
        <v>112017</v>
      </c>
    </row>
    <row r="66" spans="1:3" x14ac:dyDescent="0.25">
      <c r="A66" s="19">
        <v>42819</v>
      </c>
      <c r="B66" s="19">
        <f t="shared" si="6"/>
        <v>42825</v>
      </c>
      <c r="C66" s="19" t="str">
        <f t="shared" si="7"/>
        <v>122017</v>
      </c>
    </row>
    <row r="67" spans="1:3" x14ac:dyDescent="0.25">
      <c r="A67" s="19">
        <v>42826</v>
      </c>
      <c r="B67" s="19">
        <f t="shared" si="6"/>
        <v>42832</v>
      </c>
      <c r="C67" s="19" t="str">
        <f t="shared" si="7"/>
        <v>132017</v>
      </c>
    </row>
    <row r="68" spans="1:3" x14ac:dyDescent="0.25">
      <c r="A68" s="19">
        <v>42833</v>
      </c>
      <c r="B68" s="19">
        <f t="shared" si="6"/>
        <v>42839</v>
      </c>
      <c r="C68" s="19" t="str">
        <f t="shared" si="7"/>
        <v>142017</v>
      </c>
    </row>
    <row r="69" spans="1:3" x14ac:dyDescent="0.25">
      <c r="A69" s="19">
        <v>42840</v>
      </c>
      <c r="B69" s="19">
        <f t="shared" si="6"/>
        <v>42846</v>
      </c>
      <c r="C69" s="19" t="str">
        <f t="shared" si="7"/>
        <v>152017</v>
      </c>
    </row>
    <row r="70" spans="1:3" x14ac:dyDescent="0.25">
      <c r="A70" s="19">
        <v>42847</v>
      </c>
      <c r="B70" s="19">
        <f t="shared" si="6"/>
        <v>42853</v>
      </c>
      <c r="C70" s="19" t="str">
        <f t="shared" si="7"/>
        <v>162017</v>
      </c>
    </row>
    <row r="71" spans="1:3" x14ac:dyDescent="0.25">
      <c r="A71" s="19">
        <v>42854</v>
      </c>
      <c r="B71" s="19">
        <f t="shared" si="6"/>
        <v>42860</v>
      </c>
      <c r="C71" s="19" t="str">
        <f t="shared" si="7"/>
        <v>172017</v>
      </c>
    </row>
    <row r="72" spans="1:3" x14ac:dyDescent="0.25">
      <c r="A72" s="19">
        <v>42861</v>
      </c>
      <c r="B72" s="19">
        <f t="shared" si="6"/>
        <v>42867</v>
      </c>
      <c r="C72" s="19" t="str">
        <f t="shared" si="7"/>
        <v>182017</v>
      </c>
    </row>
    <row r="73" spans="1:3" x14ac:dyDescent="0.25">
      <c r="A73" s="19">
        <v>42868</v>
      </c>
      <c r="B73" s="19">
        <f t="shared" si="6"/>
        <v>42874</v>
      </c>
      <c r="C73" s="19" t="str">
        <f t="shared" si="7"/>
        <v>192017</v>
      </c>
    </row>
    <row r="74" spans="1:3" x14ac:dyDescent="0.25">
      <c r="A74" s="19">
        <v>42875</v>
      </c>
      <c r="B74" s="19">
        <f t="shared" ref="B74:B100" si="12">A75-1</f>
        <v>42881</v>
      </c>
      <c r="C74" s="19" t="str">
        <f t="shared" ref="C74:C83" si="13">WEEKNUM(A74)&amp;YEAR(A74)</f>
        <v>202017</v>
      </c>
    </row>
    <row r="75" spans="1:3" x14ac:dyDescent="0.25">
      <c r="A75" s="19">
        <v>42882</v>
      </c>
      <c r="B75" s="19">
        <f t="shared" si="12"/>
        <v>42888</v>
      </c>
      <c r="C75" s="19" t="str">
        <f t="shared" si="13"/>
        <v>212017</v>
      </c>
    </row>
    <row r="76" spans="1:3" x14ac:dyDescent="0.25">
      <c r="A76" s="19">
        <v>42889</v>
      </c>
      <c r="B76" s="19">
        <f t="shared" si="12"/>
        <v>42895</v>
      </c>
      <c r="C76" s="19" t="str">
        <f t="shared" si="13"/>
        <v>222017</v>
      </c>
    </row>
    <row r="77" spans="1:3" x14ac:dyDescent="0.25">
      <c r="A77" s="19">
        <v>42896</v>
      </c>
      <c r="B77" s="19">
        <f t="shared" si="12"/>
        <v>42902</v>
      </c>
      <c r="C77" s="19" t="str">
        <f t="shared" si="13"/>
        <v>232017</v>
      </c>
    </row>
    <row r="78" spans="1:3" x14ac:dyDescent="0.25">
      <c r="A78" s="19">
        <v>42903</v>
      </c>
      <c r="B78" s="19">
        <f t="shared" si="12"/>
        <v>42909</v>
      </c>
      <c r="C78" s="19" t="str">
        <f t="shared" si="13"/>
        <v>242017</v>
      </c>
    </row>
    <row r="79" spans="1:3" x14ac:dyDescent="0.25">
      <c r="A79" s="19">
        <v>42910</v>
      </c>
      <c r="B79" s="19">
        <f t="shared" si="12"/>
        <v>42916</v>
      </c>
      <c r="C79" s="19" t="str">
        <f t="shared" si="13"/>
        <v>252017</v>
      </c>
    </row>
    <row r="80" spans="1:3" x14ac:dyDescent="0.25">
      <c r="A80" s="19">
        <v>42917</v>
      </c>
      <c r="B80" s="19">
        <f t="shared" si="12"/>
        <v>42923</v>
      </c>
      <c r="C80" s="19" t="str">
        <f t="shared" si="13"/>
        <v>262017</v>
      </c>
    </row>
    <row r="81" spans="1:3" x14ac:dyDescent="0.25">
      <c r="A81" s="19">
        <v>42924</v>
      </c>
      <c r="B81" s="19">
        <f t="shared" si="12"/>
        <v>42930</v>
      </c>
      <c r="C81" s="19" t="str">
        <f t="shared" si="13"/>
        <v>272017</v>
      </c>
    </row>
    <row r="82" spans="1:3" x14ac:dyDescent="0.25">
      <c r="A82" s="19">
        <v>42931</v>
      </c>
      <c r="B82" s="19">
        <f t="shared" si="12"/>
        <v>42937</v>
      </c>
      <c r="C82" s="19" t="str">
        <f t="shared" si="13"/>
        <v>282017</v>
      </c>
    </row>
    <row r="83" spans="1:3" x14ac:dyDescent="0.25">
      <c r="A83" s="19">
        <v>42938</v>
      </c>
      <c r="B83" s="19">
        <f t="shared" si="12"/>
        <v>42944</v>
      </c>
      <c r="C83" s="19" t="str">
        <f t="shared" si="13"/>
        <v>292017</v>
      </c>
    </row>
    <row r="84" spans="1:3" x14ac:dyDescent="0.25">
      <c r="A84" s="19">
        <v>42945</v>
      </c>
      <c r="B84" s="19">
        <f t="shared" si="12"/>
        <v>42951</v>
      </c>
      <c r="C84" s="19" t="str">
        <f>WEEKNUM(A84)&amp;YEAR(A84)</f>
        <v>302017</v>
      </c>
    </row>
    <row r="85" spans="1:3" x14ac:dyDescent="0.25">
      <c r="A85" s="19">
        <v>42952</v>
      </c>
      <c r="B85" s="19">
        <f t="shared" si="12"/>
        <v>42958</v>
      </c>
      <c r="C85" s="19" t="str">
        <f t="shared" ref="C85:C107" si="14">WEEKNUM(A85)&amp;YEAR(A85)</f>
        <v>312017</v>
      </c>
    </row>
    <row r="86" spans="1:3" x14ac:dyDescent="0.25">
      <c r="A86" s="19">
        <v>42959</v>
      </c>
      <c r="B86" s="19">
        <f t="shared" si="12"/>
        <v>42965</v>
      </c>
      <c r="C86" s="19" t="str">
        <f t="shared" si="14"/>
        <v>322017</v>
      </c>
    </row>
    <row r="87" spans="1:3" x14ac:dyDescent="0.25">
      <c r="A87" s="19">
        <v>42966</v>
      </c>
      <c r="B87" s="19">
        <f t="shared" si="12"/>
        <v>42972</v>
      </c>
      <c r="C87" s="19" t="str">
        <f t="shared" si="14"/>
        <v>332017</v>
      </c>
    </row>
    <row r="88" spans="1:3" x14ac:dyDescent="0.25">
      <c r="A88" s="19">
        <v>42973</v>
      </c>
      <c r="B88" s="19">
        <f t="shared" si="12"/>
        <v>42979</v>
      </c>
      <c r="C88" s="19" t="str">
        <f t="shared" si="14"/>
        <v>342017</v>
      </c>
    </row>
    <row r="89" spans="1:3" x14ac:dyDescent="0.25">
      <c r="A89" s="19">
        <v>42980</v>
      </c>
      <c r="B89" s="19">
        <f t="shared" si="12"/>
        <v>42986</v>
      </c>
      <c r="C89" s="19" t="str">
        <f t="shared" si="14"/>
        <v>352017</v>
      </c>
    </row>
    <row r="90" spans="1:3" x14ac:dyDescent="0.25">
      <c r="A90" s="19">
        <v>42987</v>
      </c>
      <c r="B90" s="19">
        <f t="shared" si="12"/>
        <v>42993</v>
      </c>
      <c r="C90" s="19" t="str">
        <f t="shared" si="14"/>
        <v>362017</v>
      </c>
    </row>
    <row r="91" spans="1:3" x14ac:dyDescent="0.25">
      <c r="A91" s="19">
        <v>42994</v>
      </c>
      <c r="B91" s="19">
        <f t="shared" si="12"/>
        <v>43000</v>
      </c>
      <c r="C91" s="19" t="str">
        <f t="shared" si="14"/>
        <v>372017</v>
      </c>
    </row>
    <row r="92" spans="1:3" x14ac:dyDescent="0.25">
      <c r="A92" s="19">
        <v>43001</v>
      </c>
      <c r="B92" s="19">
        <f t="shared" si="12"/>
        <v>43007</v>
      </c>
      <c r="C92" s="19" t="str">
        <f t="shared" si="14"/>
        <v>382017</v>
      </c>
    </row>
    <row r="93" spans="1:3" x14ac:dyDescent="0.25">
      <c r="A93" s="19">
        <v>43008</v>
      </c>
      <c r="B93" s="19">
        <f t="shared" si="12"/>
        <v>43014</v>
      </c>
      <c r="C93" s="19" t="str">
        <f t="shared" si="14"/>
        <v>392017</v>
      </c>
    </row>
    <row r="94" spans="1:3" x14ac:dyDescent="0.25">
      <c r="A94" s="19">
        <v>43015</v>
      </c>
      <c r="B94" s="19">
        <f t="shared" si="12"/>
        <v>43021</v>
      </c>
      <c r="C94" s="19" t="str">
        <f t="shared" si="14"/>
        <v>402017</v>
      </c>
    </row>
    <row r="95" spans="1:3" x14ac:dyDescent="0.25">
      <c r="A95" s="19">
        <v>43022</v>
      </c>
      <c r="B95" s="19">
        <f t="shared" si="12"/>
        <v>43028</v>
      </c>
      <c r="C95" s="19" t="str">
        <f t="shared" si="14"/>
        <v>412017</v>
      </c>
    </row>
    <row r="96" spans="1:3" x14ac:dyDescent="0.25">
      <c r="A96" s="19">
        <v>43029</v>
      </c>
      <c r="B96" s="19">
        <f t="shared" si="12"/>
        <v>43035</v>
      </c>
      <c r="C96" s="19" t="str">
        <f t="shared" si="14"/>
        <v>422017</v>
      </c>
    </row>
    <row r="97" spans="1:3" x14ac:dyDescent="0.25">
      <c r="A97" s="19">
        <v>43036</v>
      </c>
      <c r="B97" s="19">
        <f t="shared" si="12"/>
        <v>43042</v>
      </c>
      <c r="C97" s="19" t="str">
        <f t="shared" si="14"/>
        <v>432017</v>
      </c>
    </row>
    <row r="98" spans="1:3" x14ac:dyDescent="0.25">
      <c r="A98" s="19">
        <v>43043</v>
      </c>
      <c r="B98" s="19">
        <f t="shared" si="12"/>
        <v>43049</v>
      </c>
      <c r="C98" s="19" t="str">
        <f t="shared" si="14"/>
        <v>442017</v>
      </c>
    </row>
    <row r="99" spans="1:3" x14ac:dyDescent="0.25">
      <c r="A99" s="19">
        <v>43050</v>
      </c>
      <c r="B99" s="19">
        <f t="shared" si="12"/>
        <v>43056</v>
      </c>
      <c r="C99" s="19" t="str">
        <f t="shared" si="14"/>
        <v>452017</v>
      </c>
    </row>
    <row r="100" spans="1:3" x14ac:dyDescent="0.25">
      <c r="A100" s="19">
        <v>43057</v>
      </c>
      <c r="B100" s="19">
        <f t="shared" si="12"/>
        <v>43063</v>
      </c>
      <c r="C100" s="19" t="str">
        <f t="shared" si="14"/>
        <v>462017</v>
      </c>
    </row>
    <row r="101" spans="1:3" x14ac:dyDescent="0.25">
      <c r="A101" s="19">
        <v>43064</v>
      </c>
      <c r="B101" s="19">
        <f t="shared" ref="B101:B106" si="15">A102-1</f>
        <v>43070</v>
      </c>
      <c r="C101" s="19" t="str">
        <f t="shared" si="14"/>
        <v>472017</v>
      </c>
    </row>
    <row r="102" spans="1:3" x14ac:dyDescent="0.25">
      <c r="A102" s="19">
        <v>43071</v>
      </c>
      <c r="B102" s="19">
        <f t="shared" si="15"/>
        <v>43077</v>
      </c>
      <c r="C102" s="19" t="str">
        <f t="shared" si="14"/>
        <v>482017</v>
      </c>
    </row>
    <row r="103" spans="1:3" x14ac:dyDescent="0.25">
      <c r="A103" s="19">
        <v>43078</v>
      </c>
      <c r="B103" s="19">
        <f t="shared" si="15"/>
        <v>43084</v>
      </c>
      <c r="C103" s="19" t="str">
        <f t="shared" si="14"/>
        <v>492017</v>
      </c>
    </row>
    <row r="104" spans="1:3" x14ac:dyDescent="0.25">
      <c r="A104" s="19">
        <v>43085</v>
      </c>
      <c r="B104" s="19">
        <f t="shared" si="15"/>
        <v>43091</v>
      </c>
      <c r="C104" s="19" t="str">
        <f t="shared" si="14"/>
        <v>502017</v>
      </c>
    </row>
    <row r="105" spans="1:3" x14ac:dyDescent="0.25">
      <c r="A105" s="19">
        <v>43092</v>
      </c>
      <c r="B105" s="19">
        <f t="shared" si="15"/>
        <v>43098</v>
      </c>
      <c r="C105" s="19" t="str">
        <f t="shared" si="14"/>
        <v>512017</v>
      </c>
    </row>
    <row r="106" spans="1:3" x14ac:dyDescent="0.25">
      <c r="A106" s="19">
        <v>43099</v>
      </c>
      <c r="B106" s="19">
        <f t="shared" si="15"/>
        <v>43105</v>
      </c>
      <c r="C106" s="19" t="str">
        <f t="shared" si="14"/>
        <v>522017</v>
      </c>
    </row>
    <row r="107" spans="1:3" x14ac:dyDescent="0.25">
      <c r="A107" s="19">
        <v>43106</v>
      </c>
      <c r="B107" s="19">
        <f>A108-1</f>
        <v>43112</v>
      </c>
      <c r="C107" s="19" t="str">
        <f t="shared" si="14"/>
        <v>12018</v>
      </c>
    </row>
    <row r="108" spans="1:3" x14ac:dyDescent="0.25">
      <c r="A108" s="19">
        <v>43113</v>
      </c>
      <c r="B108" s="19">
        <f t="shared" ref="B108:B120" si="16">A109-1</f>
        <v>43119</v>
      </c>
      <c r="C108" s="19" t="str">
        <f t="shared" ref="C108:C120" si="17">WEEKNUM(A108)&amp;YEAR(A108)</f>
        <v>22018</v>
      </c>
    </row>
    <row r="109" spans="1:3" x14ac:dyDescent="0.25">
      <c r="A109" s="19">
        <v>43120</v>
      </c>
      <c r="B109" s="19">
        <f t="shared" si="16"/>
        <v>43126</v>
      </c>
      <c r="C109" s="19" t="str">
        <f t="shared" si="17"/>
        <v>32018</v>
      </c>
    </row>
    <row r="110" spans="1:3" x14ac:dyDescent="0.25">
      <c r="A110" s="19">
        <v>43127</v>
      </c>
      <c r="B110" s="19">
        <f t="shared" si="16"/>
        <v>43133</v>
      </c>
      <c r="C110" s="19" t="str">
        <f t="shared" si="17"/>
        <v>42018</v>
      </c>
    </row>
    <row r="111" spans="1:3" x14ac:dyDescent="0.25">
      <c r="A111" s="19">
        <v>43134</v>
      </c>
      <c r="B111" s="19">
        <f t="shared" si="16"/>
        <v>43140</v>
      </c>
      <c r="C111" s="19" t="str">
        <f t="shared" si="17"/>
        <v>52018</v>
      </c>
    </row>
    <row r="112" spans="1:3" x14ac:dyDescent="0.25">
      <c r="A112" s="19">
        <v>43141</v>
      </c>
      <c r="B112" s="19">
        <f t="shared" si="16"/>
        <v>43147</v>
      </c>
      <c r="C112" s="19" t="str">
        <f t="shared" si="17"/>
        <v>62018</v>
      </c>
    </row>
    <row r="113" spans="1:3" x14ac:dyDescent="0.25">
      <c r="A113" s="19">
        <v>43148</v>
      </c>
      <c r="B113" s="19">
        <f t="shared" si="16"/>
        <v>43154</v>
      </c>
      <c r="C113" s="19" t="str">
        <f t="shared" si="17"/>
        <v>72018</v>
      </c>
    </row>
    <row r="114" spans="1:3" x14ac:dyDescent="0.25">
      <c r="A114" s="19">
        <v>43155</v>
      </c>
      <c r="B114" s="19">
        <f t="shared" si="16"/>
        <v>43161</v>
      </c>
      <c r="C114" s="19" t="str">
        <f t="shared" si="17"/>
        <v>82018</v>
      </c>
    </row>
    <row r="115" spans="1:3" x14ac:dyDescent="0.25">
      <c r="A115" s="19">
        <v>43162</v>
      </c>
      <c r="B115" s="19">
        <f t="shared" si="16"/>
        <v>43168</v>
      </c>
      <c r="C115" s="19" t="str">
        <f t="shared" si="17"/>
        <v>92018</v>
      </c>
    </row>
    <row r="116" spans="1:3" x14ac:dyDescent="0.25">
      <c r="A116" s="19">
        <v>43169</v>
      </c>
      <c r="B116" s="19">
        <f t="shared" si="16"/>
        <v>43175</v>
      </c>
      <c r="C116" s="19" t="str">
        <f t="shared" si="17"/>
        <v>102018</v>
      </c>
    </row>
    <row r="117" spans="1:3" x14ac:dyDescent="0.25">
      <c r="A117" s="19">
        <v>43176</v>
      </c>
      <c r="B117" s="19">
        <f t="shared" si="16"/>
        <v>43182</v>
      </c>
      <c r="C117" s="19" t="str">
        <f t="shared" si="17"/>
        <v>112018</v>
      </c>
    </row>
    <row r="118" spans="1:3" x14ac:dyDescent="0.25">
      <c r="A118" s="19">
        <v>43183</v>
      </c>
      <c r="B118" s="19">
        <f t="shared" si="16"/>
        <v>43189</v>
      </c>
      <c r="C118" s="19" t="str">
        <f t="shared" si="17"/>
        <v>122018</v>
      </c>
    </row>
    <row r="119" spans="1:3" x14ac:dyDescent="0.25">
      <c r="A119" s="19">
        <v>43190</v>
      </c>
      <c r="B119" s="19">
        <f t="shared" si="16"/>
        <v>43196</v>
      </c>
      <c r="C119" s="19" t="str">
        <f t="shared" si="17"/>
        <v>132018</v>
      </c>
    </row>
    <row r="120" spans="1:3" x14ac:dyDescent="0.25">
      <c r="A120" s="19">
        <v>43197</v>
      </c>
      <c r="B120" s="19">
        <f t="shared" si="16"/>
        <v>-1</v>
      </c>
      <c r="C120" s="19" t="str">
        <f t="shared" si="17"/>
        <v>142018</v>
      </c>
    </row>
    <row r="121" spans="1:3" x14ac:dyDescent="0.25">
      <c r="A121" s="19"/>
      <c r="B121" s="19"/>
      <c r="C121" s="19"/>
    </row>
    <row r="122" spans="1:3" x14ac:dyDescent="0.25">
      <c r="A122" s="19"/>
      <c r="B122" s="19"/>
      <c r="C122" s="19"/>
    </row>
    <row r="123" spans="1:3" x14ac:dyDescent="0.25">
      <c r="A123" s="19"/>
      <c r="B123" s="19"/>
      <c r="C123" s="19"/>
    </row>
    <row r="124" spans="1:3" x14ac:dyDescent="0.25">
      <c r="A124" s="19"/>
      <c r="B124" s="19"/>
      <c r="C124" s="19"/>
    </row>
    <row r="125" spans="1:3" x14ac:dyDescent="0.25">
      <c r="A125" s="19"/>
      <c r="B125" s="19"/>
      <c r="C125" s="19"/>
    </row>
    <row r="126" spans="1:3" x14ac:dyDescent="0.25">
      <c r="A126" s="19"/>
      <c r="B126" s="19"/>
      <c r="C126" s="19"/>
    </row>
    <row r="127" spans="1:3" x14ac:dyDescent="0.25">
      <c r="A127" s="19"/>
      <c r="B127" s="19"/>
      <c r="C127" s="19"/>
    </row>
    <row r="128" spans="1:3" x14ac:dyDescent="0.25">
      <c r="A128" s="19"/>
      <c r="B128" s="19"/>
      <c r="C128" s="19"/>
    </row>
    <row r="129" spans="1:3" x14ac:dyDescent="0.25">
      <c r="A129" s="19"/>
      <c r="B129" s="19"/>
      <c r="C129" s="19"/>
    </row>
    <row r="130" spans="1:3" x14ac:dyDescent="0.25">
      <c r="A130" s="19"/>
      <c r="B130" s="19"/>
      <c r="C130" s="19"/>
    </row>
    <row r="131" spans="1:3" x14ac:dyDescent="0.25">
      <c r="A131" s="19"/>
      <c r="B131" s="19"/>
      <c r="C131" s="19"/>
    </row>
    <row r="132" spans="1:3" x14ac:dyDescent="0.25">
      <c r="A132" s="19"/>
      <c r="B132" s="19"/>
      <c r="C132" s="19"/>
    </row>
    <row r="133" spans="1:3" x14ac:dyDescent="0.25">
      <c r="A133" s="19"/>
      <c r="B133" s="19"/>
      <c r="C133" s="19"/>
    </row>
    <row r="134" spans="1:3" x14ac:dyDescent="0.25">
      <c r="A134" s="19"/>
      <c r="B134" s="19"/>
      <c r="C134" s="19"/>
    </row>
    <row r="135" spans="1:3" x14ac:dyDescent="0.25">
      <c r="A135" s="19"/>
      <c r="B135" s="19"/>
      <c r="C135" s="19"/>
    </row>
    <row r="136" spans="1:3" x14ac:dyDescent="0.25">
      <c r="A136" s="19"/>
      <c r="B136" s="19"/>
      <c r="C136" s="19"/>
    </row>
    <row r="137" spans="1:3" x14ac:dyDescent="0.25">
      <c r="A137" s="19"/>
      <c r="B137" s="19"/>
      <c r="C137" s="19"/>
    </row>
    <row r="138" spans="1:3" x14ac:dyDescent="0.25">
      <c r="A138" s="19"/>
      <c r="B138" s="19"/>
      <c r="C138" s="19"/>
    </row>
    <row r="139" spans="1:3" x14ac:dyDescent="0.25">
      <c r="A139" s="19"/>
      <c r="B139" s="19"/>
      <c r="C139" s="19"/>
    </row>
    <row r="140" spans="1:3" x14ac:dyDescent="0.25">
      <c r="A140" s="19"/>
      <c r="B140" s="19"/>
      <c r="C140" s="19"/>
    </row>
    <row r="141" spans="1:3" x14ac:dyDescent="0.25">
      <c r="A141" s="19"/>
      <c r="B141" s="19"/>
      <c r="C141" s="19"/>
    </row>
    <row r="142" spans="1:3" x14ac:dyDescent="0.25">
      <c r="A142" s="19"/>
      <c r="B142" s="19"/>
      <c r="C142" s="19"/>
    </row>
    <row r="143" spans="1:3" x14ac:dyDescent="0.25">
      <c r="A143" s="19"/>
      <c r="B143" s="19"/>
      <c r="C143" s="19"/>
    </row>
    <row r="144" spans="1:3" x14ac:dyDescent="0.25">
      <c r="A144" s="19"/>
      <c r="B144" s="19"/>
      <c r="C144" s="19"/>
    </row>
    <row r="145" spans="1:3" x14ac:dyDescent="0.25">
      <c r="A145" s="19"/>
      <c r="B145" s="19"/>
      <c r="C145" s="19"/>
    </row>
    <row r="146" spans="1:3" x14ac:dyDescent="0.25">
      <c r="A146" s="19"/>
      <c r="B146" s="19"/>
      <c r="C146" s="19"/>
    </row>
    <row r="147" spans="1:3" x14ac:dyDescent="0.25">
      <c r="A147" s="19"/>
      <c r="B147" s="19"/>
      <c r="C147" s="19"/>
    </row>
    <row r="148" spans="1:3" x14ac:dyDescent="0.25">
      <c r="A148" s="19"/>
      <c r="B148" s="19"/>
      <c r="C148" s="19"/>
    </row>
    <row r="149" spans="1:3" x14ac:dyDescent="0.25">
      <c r="A149" s="19"/>
      <c r="B149" s="19"/>
      <c r="C149" s="19"/>
    </row>
    <row r="150" spans="1:3" x14ac:dyDescent="0.25">
      <c r="A150" s="19"/>
      <c r="B150" s="19"/>
      <c r="C150" s="19"/>
    </row>
    <row r="151" spans="1:3" x14ac:dyDescent="0.25">
      <c r="A151" s="19"/>
      <c r="B151" s="19"/>
      <c r="C151" s="19"/>
    </row>
    <row r="152" spans="1:3" x14ac:dyDescent="0.25">
      <c r="A152" s="19"/>
      <c r="B152" s="19"/>
      <c r="C152" s="19"/>
    </row>
    <row r="153" spans="1:3" x14ac:dyDescent="0.25">
      <c r="A153" s="19"/>
      <c r="B153" s="19"/>
      <c r="C153" s="19"/>
    </row>
    <row r="154" spans="1:3" x14ac:dyDescent="0.25">
      <c r="A154" s="19"/>
      <c r="B154" s="19"/>
      <c r="C154" s="19"/>
    </row>
    <row r="155" spans="1:3" x14ac:dyDescent="0.25">
      <c r="A155" s="19"/>
      <c r="B155" s="19"/>
      <c r="C155" s="19"/>
    </row>
    <row r="156" spans="1:3" x14ac:dyDescent="0.25">
      <c r="A156" s="19"/>
      <c r="B156" s="19"/>
      <c r="C156" s="19"/>
    </row>
    <row r="157" spans="1:3" x14ac:dyDescent="0.25">
      <c r="A157" s="19"/>
      <c r="B157" s="19"/>
      <c r="C157" s="19"/>
    </row>
    <row r="158" spans="1:3" x14ac:dyDescent="0.25">
      <c r="A158" s="19"/>
      <c r="B158" s="19"/>
      <c r="C158" s="19"/>
    </row>
    <row r="159" spans="1:3" x14ac:dyDescent="0.25">
      <c r="A159" s="19"/>
      <c r="B159" s="19"/>
      <c r="C159" s="19"/>
    </row>
    <row r="160" spans="1:3" x14ac:dyDescent="0.25">
      <c r="A160" s="19"/>
      <c r="B160" s="19"/>
      <c r="C160" s="19"/>
    </row>
    <row r="161" spans="1:3" x14ac:dyDescent="0.25">
      <c r="A161" s="19"/>
      <c r="B161" s="19"/>
      <c r="C161" s="19"/>
    </row>
    <row r="162" spans="1:3" x14ac:dyDescent="0.25">
      <c r="A162" s="19"/>
      <c r="B162" s="19"/>
      <c r="C162" s="19"/>
    </row>
    <row r="163" spans="1:3" x14ac:dyDescent="0.25">
      <c r="A163" s="19"/>
      <c r="B163" s="19"/>
      <c r="C163" s="19"/>
    </row>
    <row r="164" spans="1:3" x14ac:dyDescent="0.25">
      <c r="A164" s="19"/>
      <c r="B164" s="19"/>
      <c r="C164" s="19"/>
    </row>
    <row r="165" spans="1:3" x14ac:dyDescent="0.25">
      <c r="A165" s="19"/>
      <c r="B165" s="19"/>
      <c r="C165" s="19"/>
    </row>
    <row r="166" spans="1:3" x14ac:dyDescent="0.25">
      <c r="A166" s="19"/>
      <c r="B166" s="19"/>
      <c r="C166" s="19"/>
    </row>
    <row r="167" spans="1:3" x14ac:dyDescent="0.25">
      <c r="A167" s="19"/>
      <c r="B167" s="19"/>
      <c r="C167" s="19"/>
    </row>
    <row r="168" spans="1:3" x14ac:dyDescent="0.25">
      <c r="A168" s="19"/>
      <c r="B168" s="19"/>
      <c r="C168" s="19"/>
    </row>
    <row r="169" spans="1:3" x14ac:dyDescent="0.25">
      <c r="A169" s="19"/>
      <c r="B169" s="19"/>
      <c r="C169" s="19"/>
    </row>
    <row r="170" spans="1:3" x14ac:dyDescent="0.25">
      <c r="A170" s="19"/>
      <c r="B170" s="19"/>
      <c r="C170" s="19"/>
    </row>
    <row r="171" spans="1:3" x14ac:dyDescent="0.25">
      <c r="A171" s="19"/>
      <c r="B171" s="19"/>
      <c r="C171" s="19"/>
    </row>
    <row r="172" spans="1:3" x14ac:dyDescent="0.25">
      <c r="A172" s="19"/>
      <c r="B172" s="19"/>
      <c r="C172" s="19"/>
    </row>
    <row r="173" spans="1:3" x14ac:dyDescent="0.25">
      <c r="A173" s="19"/>
      <c r="B173" s="19"/>
      <c r="C173" s="19"/>
    </row>
    <row r="174" spans="1:3" x14ac:dyDescent="0.25">
      <c r="A174" s="19"/>
      <c r="B174" s="19"/>
      <c r="C174" s="19"/>
    </row>
    <row r="175" spans="1:3" x14ac:dyDescent="0.25">
      <c r="A175" s="19"/>
      <c r="B175" s="19"/>
      <c r="C175" s="19"/>
    </row>
    <row r="176" spans="1:3" x14ac:dyDescent="0.25">
      <c r="A176" s="19"/>
      <c r="B176" s="19"/>
      <c r="C176" s="19"/>
    </row>
    <row r="177" spans="1:3" x14ac:dyDescent="0.25">
      <c r="A177" s="19"/>
      <c r="B177" s="19"/>
      <c r="C177" s="19"/>
    </row>
    <row r="178" spans="1:3" x14ac:dyDescent="0.25">
      <c r="A178" s="19"/>
      <c r="B178" s="19"/>
      <c r="C178" s="19"/>
    </row>
    <row r="179" spans="1:3" x14ac:dyDescent="0.25">
      <c r="A179" s="19"/>
      <c r="B179" s="19"/>
      <c r="C179" s="19"/>
    </row>
    <row r="180" spans="1:3" x14ac:dyDescent="0.25">
      <c r="A180" s="19"/>
      <c r="B180" s="19"/>
      <c r="C180" s="19"/>
    </row>
    <row r="181" spans="1:3" x14ac:dyDescent="0.25">
      <c r="A181" s="19"/>
      <c r="B181" s="19"/>
      <c r="C181" s="19"/>
    </row>
    <row r="182" spans="1:3" x14ac:dyDescent="0.25">
      <c r="A182" s="19"/>
      <c r="B182" s="19"/>
      <c r="C182" s="19"/>
    </row>
    <row r="183" spans="1:3" x14ac:dyDescent="0.25">
      <c r="A183" s="19"/>
      <c r="B183" s="19"/>
      <c r="C183" s="19"/>
    </row>
    <row r="184" spans="1:3" x14ac:dyDescent="0.25">
      <c r="A184" s="19"/>
      <c r="B184" s="19"/>
      <c r="C184" s="19"/>
    </row>
    <row r="185" spans="1:3" x14ac:dyDescent="0.25">
      <c r="A185" s="19"/>
      <c r="B185" s="19"/>
      <c r="C185" s="19"/>
    </row>
    <row r="186" spans="1:3" x14ac:dyDescent="0.25">
      <c r="A186" s="19"/>
      <c r="B186" s="19"/>
      <c r="C186" s="19"/>
    </row>
    <row r="187" spans="1:3" x14ac:dyDescent="0.25">
      <c r="A187" s="19"/>
      <c r="B187" s="19"/>
      <c r="C187" s="19"/>
    </row>
    <row r="188" spans="1:3" x14ac:dyDescent="0.25">
      <c r="A188" s="19"/>
      <c r="B188" s="19"/>
      <c r="C188" s="19"/>
    </row>
    <row r="189" spans="1:3" x14ac:dyDescent="0.25">
      <c r="A189" s="19"/>
      <c r="B189" s="19"/>
      <c r="C189" s="19"/>
    </row>
    <row r="190" spans="1:3" x14ac:dyDescent="0.25">
      <c r="A190" s="19"/>
      <c r="B190" s="19"/>
      <c r="C190" s="19"/>
    </row>
    <row r="191" spans="1:3" x14ac:dyDescent="0.25">
      <c r="A191" s="19"/>
      <c r="B191" s="19"/>
      <c r="C191" s="19"/>
    </row>
    <row r="192" spans="1:3" x14ac:dyDescent="0.25">
      <c r="A192" s="19"/>
      <c r="B192" s="19"/>
      <c r="C192" s="19"/>
    </row>
    <row r="193" spans="1:3" x14ac:dyDescent="0.25">
      <c r="A193" s="19"/>
      <c r="B193" s="19"/>
      <c r="C193" s="19"/>
    </row>
    <row r="194" spans="1:3" x14ac:dyDescent="0.25">
      <c r="A194" s="19"/>
      <c r="B194" s="19"/>
      <c r="C194" s="19"/>
    </row>
    <row r="195" spans="1:3" x14ac:dyDescent="0.25">
      <c r="A195" s="19"/>
      <c r="B195" s="19"/>
      <c r="C195" s="19"/>
    </row>
    <row r="196" spans="1:3" x14ac:dyDescent="0.25">
      <c r="A196" s="19"/>
      <c r="B196" s="19"/>
      <c r="C196" s="19"/>
    </row>
    <row r="197" spans="1:3" x14ac:dyDescent="0.25">
      <c r="A197" s="19"/>
      <c r="B197" s="19"/>
      <c r="C197" s="19"/>
    </row>
    <row r="198" spans="1:3" x14ac:dyDescent="0.25">
      <c r="A198" s="19"/>
      <c r="B198" s="19"/>
      <c r="C198" s="19"/>
    </row>
    <row r="199" spans="1:3" x14ac:dyDescent="0.25">
      <c r="A199" s="19"/>
      <c r="B199" s="19"/>
      <c r="C199" s="19"/>
    </row>
    <row r="200" spans="1:3" x14ac:dyDescent="0.25">
      <c r="A200" s="19"/>
      <c r="B200" s="19"/>
      <c r="C200" s="19"/>
    </row>
    <row r="201" spans="1:3" x14ac:dyDescent="0.25">
      <c r="A201" s="19"/>
      <c r="B201" s="19"/>
      <c r="C201" s="19"/>
    </row>
    <row r="202" spans="1:3" x14ac:dyDescent="0.25">
      <c r="A202" s="19"/>
      <c r="B202" s="19"/>
      <c r="C202" s="19"/>
    </row>
    <row r="203" spans="1:3" x14ac:dyDescent="0.25">
      <c r="A203" s="19"/>
      <c r="B203" s="19"/>
      <c r="C203" s="19"/>
    </row>
    <row r="204" spans="1:3" x14ac:dyDescent="0.25">
      <c r="A204" s="19"/>
      <c r="B204" s="19"/>
      <c r="C204" s="19"/>
    </row>
    <row r="205" spans="1:3" x14ac:dyDescent="0.25">
      <c r="A205" s="19"/>
      <c r="B205" s="19"/>
      <c r="C205" s="19"/>
    </row>
    <row r="206" spans="1:3" x14ac:dyDescent="0.25">
      <c r="A206" s="19"/>
      <c r="B206" s="19"/>
      <c r="C206" s="19"/>
    </row>
    <row r="207" spans="1:3" x14ac:dyDescent="0.25">
      <c r="A207" s="19"/>
      <c r="B207" s="19"/>
      <c r="C207" s="19"/>
    </row>
    <row r="208" spans="1:3" x14ac:dyDescent="0.25">
      <c r="A208" s="19"/>
      <c r="B208" s="19"/>
      <c r="C208" s="19"/>
    </row>
    <row r="209" spans="1:3" x14ac:dyDescent="0.25">
      <c r="A209" s="19"/>
      <c r="B209" s="19"/>
      <c r="C209" s="19"/>
    </row>
    <row r="210" spans="1:3" x14ac:dyDescent="0.25">
      <c r="A210" s="19"/>
      <c r="B210" s="19"/>
      <c r="C210" s="19"/>
    </row>
    <row r="211" spans="1:3" x14ac:dyDescent="0.25">
      <c r="A211" s="19"/>
      <c r="B211" s="19"/>
      <c r="C211" s="19"/>
    </row>
    <row r="212" spans="1:3" x14ac:dyDescent="0.25">
      <c r="A212" s="19"/>
      <c r="B212" s="19"/>
      <c r="C212" s="19"/>
    </row>
    <row r="213" spans="1:3" x14ac:dyDescent="0.25">
      <c r="A213" s="19"/>
      <c r="B213" s="19"/>
      <c r="C213" s="19"/>
    </row>
    <row r="214" spans="1:3" x14ac:dyDescent="0.25">
      <c r="A214" s="19"/>
      <c r="B214" s="19"/>
      <c r="C214" s="19"/>
    </row>
    <row r="215" spans="1:3" x14ac:dyDescent="0.25">
      <c r="A215" s="19"/>
      <c r="B215" s="19"/>
      <c r="C215" s="19"/>
    </row>
    <row r="216" spans="1:3" x14ac:dyDescent="0.25">
      <c r="A216" s="19"/>
      <c r="B216" s="19"/>
      <c r="C216" s="19"/>
    </row>
    <row r="217" spans="1:3" x14ac:dyDescent="0.25">
      <c r="A217" s="19"/>
      <c r="B217" s="19"/>
      <c r="C217" s="19"/>
    </row>
    <row r="218" spans="1:3" x14ac:dyDescent="0.25">
      <c r="A218" s="19"/>
      <c r="B218" s="19"/>
      <c r="C218" s="19"/>
    </row>
    <row r="219" spans="1:3" x14ac:dyDescent="0.25">
      <c r="A219" s="19"/>
      <c r="B219" s="19"/>
      <c r="C219" s="19"/>
    </row>
    <row r="220" spans="1:3" x14ac:dyDescent="0.25">
      <c r="A220" s="19"/>
      <c r="B220" s="19"/>
      <c r="C220" s="19"/>
    </row>
    <row r="221" spans="1:3" x14ac:dyDescent="0.25">
      <c r="A221" s="19"/>
      <c r="B221" s="19"/>
      <c r="C221" s="19"/>
    </row>
    <row r="222" spans="1:3" x14ac:dyDescent="0.25">
      <c r="A222" s="19"/>
      <c r="B222" s="19"/>
      <c r="C222" s="19"/>
    </row>
    <row r="223" spans="1:3" x14ac:dyDescent="0.25">
      <c r="A223" s="19"/>
      <c r="B223" s="19"/>
      <c r="C223" s="19"/>
    </row>
    <row r="224" spans="1:3" x14ac:dyDescent="0.25">
      <c r="A224" s="19"/>
      <c r="B224" s="19"/>
      <c r="C224" s="19"/>
    </row>
    <row r="225" spans="1:3" x14ac:dyDescent="0.25">
      <c r="A225" s="19"/>
      <c r="B225" s="19"/>
      <c r="C225" s="19"/>
    </row>
    <row r="226" spans="1:3" x14ac:dyDescent="0.25">
      <c r="A226" s="19"/>
      <c r="B226" s="19"/>
      <c r="C226" s="19"/>
    </row>
    <row r="227" spans="1:3" x14ac:dyDescent="0.25">
      <c r="A227" s="19"/>
      <c r="B227" s="19"/>
      <c r="C227" s="19"/>
    </row>
    <row r="228" spans="1:3" x14ac:dyDescent="0.25">
      <c r="A228" s="19"/>
      <c r="B228" s="19"/>
      <c r="C228" s="19"/>
    </row>
    <row r="229" spans="1:3" x14ac:dyDescent="0.25">
      <c r="A229" s="19"/>
      <c r="B229" s="19"/>
      <c r="C229" s="19"/>
    </row>
    <row r="230" spans="1:3" x14ac:dyDescent="0.25">
      <c r="A230" s="19"/>
      <c r="B230" s="19"/>
      <c r="C230" s="19"/>
    </row>
    <row r="231" spans="1:3" x14ac:dyDescent="0.25">
      <c r="A231" s="19"/>
      <c r="B231" s="19"/>
      <c r="C231" s="19"/>
    </row>
    <row r="232" spans="1:3" x14ac:dyDescent="0.25">
      <c r="A232" s="19"/>
      <c r="B232" s="19"/>
      <c r="C232" s="19"/>
    </row>
    <row r="233" spans="1:3" x14ac:dyDescent="0.25">
      <c r="A233" s="19"/>
      <c r="B233" s="19"/>
      <c r="C233" s="19"/>
    </row>
    <row r="234" spans="1:3" x14ac:dyDescent="0.25">
      <c r="A234" s="19"/>
      <c r="B234" s="19"/>
      <c r="C234" s="19"/>
    </row>
    <row r="235" spans="1:3" x14ac:dyDescent="0.25">
      <c r="A235" s="19"/>
      <c r="B235" s="19"/>
      <c r="C235" s="19"/>
    </row>
    <row r="236" spans="1:3" x14ac:dyDescent="0.25">
      <c r="A236" s="19"/>
      <c r="B236" s="19"/>
      <c r="C236" s="19"/>
    </row>
    <row r="237" spans="1:3" x14ac:dyDescent="0.25">
      <c r="A237" s="19"/>
      <c r="B237" s="19"/>
      <c r="C237" s="19"/>
    </row>
    <row r="238" spans="1:3" x14ac:dyDescent="0.25">
      <c r="A238" s="19"/>
      <c r="B238" s="19"/>
      <c r="C238" s="19"/>
    </row>
    <row r="239" spans="1:3" x14ac:dyDescent="0.25">
      <c r="A239" s="19"/>
      <c r="B239" s="19"/>
      <c r="C239" s="19"/>
    </row>
    <row r="240" spans="1:3" x14ac:dyDescent="0.25">
      <c r="A240" s="19"/>
      <c r="B240" s="19"/>
      <c r="C240" s="19"/>
    </row>
    <row r="241" spans="1:3" x14ac:dyDescent="0.25">
      <c r="A241" s="19"/>
      <c r="B241" s="19"/>
      <c r="C241" s="19"/>
    </row>
    <row r="242" spans="1:3" x14ac:dyDescent="0.25">
      <c r="A242" s="19"/>
      <c r="B242" s="19"/>
      <c r="C242" s="19"/>
    </row>
    <row r="243" spans="1:3" x14ac:dyDescent="0.25">
      <c r="A243" s="19"/>
      <c r="B243" s="19"/>
      <c r="C243" s="19"/>
    </row>
    <row r="244" spans="1:3" x14ac:dyDescent="0.25">
      <c r="A244" s="19"/>
      <c r="B244" s="19"/>
      <c r="C244" s="19"/>
    </row>
    <row r="245" spans="1:3" x14ac:dyDescent="0.25">
      <c r="A245" s="19"/>
      <c r="B245" s="19"/>
      <c r="C245" s="19"/>
    </row>
    <row r="246" spans="1:3" x14ac:dyDescent="0.25">
      <c r="A246" s="19"/>
      <c r="B246" s="19"/>
      <c r="C246" s="19"/>
    </row>
    <row r="247" spans="1:3" x14ac:dyDescent="0.25">
      <c r="A247" s="19"/>
      <c r="B247" s="19"/>
      <c r="C247" s="19"/>
    </row>
    <row r="248" spans="1:3" x14ac:dyDescent="0.25">
      <c r="A248" s="19"/>
      <c r="B248" s="19"/>
      <c r="C248" s="19"/>
    </row>
    <row r="249" spans="1:3" x14ac:dyDescent="0.25">
      <c r="A249" s="19"/>
      <c r="B249" s="19"/>
      <c r="C249" s="19"/>
    </row>
    <row r="250" spans="1:3" x14ac:dyDescent="0.25">
      <c r="A250" s="19"/>
      <c r="B250" s="19"/>
      <c r="C250" s="19"/>
    </row>
    <row r="251" spans="1:3" x14ac:dyDescent="0.25">
      <c r="A251" s="19"/>
      <c r="B251" s="19"/>
      <c r="C251" s="19"/>
    </row>
    <row r="252" spans="1:3" x14ac:dyDescent="0.25">
      <c r="A252" s="19"/>
      <c r="B252" s="19"/>
      <c r="C252" s="19"/>
    </row>
    <row r="253" spans="1:3" x14ac:dyDescent="0.25">
      <c r="A253" s="19"/>
      <c r="B253" s="19"/>
      <c r="C253" s="19"/>
    </row>
    <row r="254" spans="1:3" x14ac:dyDescent="0.25">
      <c r="A254" s="19"/>
      <c r="B254" s="19"/>
      <c r="C254" s="19"/>
    </row>
    <row r="255" spans="1:3" x14ac:dyDescent="0.25">
      <c r="A255" s="19"/>
      <c r="B255" s="19"/>
      <c r="C255" s="19"/>
    </row>
    <row r="256" spans="1:3" x14ac:dyDescent="0.25">
      <c r="A256" s="19"/>
      <c r="B256" s="19"/>
      <c r="C256" s="19"/>
    </row>
    <row r="257" spans="1:3" x14ac:dyDescent="0.25">
      <c r="A257" s="19"/>
      <c r="B257" s="19"/>
      <c r="C257" s="19"/>
    </row>
    <row r="258" spans="1:3" x14ac:dyDescent="0.25">
      <c r="A258" s="19"/>
      <c r="B258" s="19"/>
      <c r="C258" s="19"/>
    </row>
    <row r="259" spans="1:3" x14ac:dyDescent="0.25">
      <c r="A259" s="19"/>
      <c r="B259" s="19"/>
      <c r="C259" s="19"/>
    </row>
    <row r="260" spans="1:3" x14ac:dyDescent="0.25">
      <c r="A260" s="19"/>
      <c r="B260" s="19"/>
      <c r="C260" s="19"/>
    </row>
    <row r="261" spans="1:3" x14ac:dyDescent="0.25">
      <c r="A261" s="19"/>
      <c r="B261" s="19"/>
      <c r="C261" s="19"/>
    </row>
    <row r="262" spans="1:3" x14ac:dyDescent="0.25">
      <c r="A262" s="19"/>
      <c r="B262" s="19"/>
      <c r="C262" s="19"/>
    </row>
    <row r="263" spans="1:3" x14ac:dyDescent="0.25">
      <c r="A263" s="19"/>
      <c r="B263" s="19"/>
      <c r="C263" s="19"/>
    </row>
    <row r="264" spans="1:3" x14ac:dyDescent="0.25">
      <c r="A264" s="19"/>
      <c r="B264" s="19"/>
      <c r="C264" s="19"/>
    </row>
    <row r="265" spans="1:3" x14ac:dyDescent="0.25">
      <c r="A265" s="19"/>
      <c r="B265" s="19"/>
      <c r="C265" s="19"/>
    </row>
    <row r="266" spans="1:3" x14ac:dyDescent="0.25">
      <c r="A266" s="19"/>
      <c r="B266" s="19"/>
      <c r="C266" s="19"/>
    </row>
    <row r="267" spans="1:3" x14ac:dyDescent="0.25">
      <c r="A267" s="19"/>
      <c r="B267" s="19"/>
      <c r="C267" s="19"/>
    </row>
    <row r="268" spans="1:3" x14ac:dyDescent="0.25">
      <c r="A268" s="19"/>
      <c r="B268" s="19"/>
      <c r="C268" s="19"/>
    </row>
    <row r="269" spans="1:3" x14ac:dyDescent="0.25">
      <c r="A269" s="19"/>
      <c r="B269" s="19"/>
      <c r="C269" s="19"/>
    </row>
    <row r="270" spans="1:3" x14ac:dyDescent="0.25">
      <c r="A270" s="19"/>
      <c r="B270" s="19"/>
      <c r="C270" s="19"/>
    </row>
    <row r="271" spans="1:3" x14ac:dyDescent="0.25">
      <c r="A271" s="19"/>
      <c r="B271" s="19"/>
      <c r="C271" s="19"/>
    </row>
    <row r="272" spans="1:3" x14ac:dyDescent="0.25">
      <c r="A272" s="19"/>
      <c r="B272" s="19"/>
      <c r="C272" s="19"/>
    </row>
    <row r="273" spans="1:3" x14ac:dyDescent="0.25">
      <c r="A273" s="19"/>
      <c r="B273" s="19"/>
      <c r="C273" s="19"/>
    </row>
    <row r="274" spans="1:3" x14ac:dyDescent="0.25">
      <c r="A274" s="19"/>
      <c r="B274" s="19"/>
      <c r="C274" s="19"/>
    </row>
    <row r="275" spans="1:3" x14ac:dyDescent="0.25">
      <c r="A275" s="19"/>
      <c r="B275" s="19"/>
      <c r="C275" s="19"/>
    </row>
    <row r="276" spans="1:3" x14ac:dyDescent="0.25">
      <c r="A276" s="19"/>
      <c r="B276" s="19"/>
      <c r="C276" s="19"/>
    </row>
    <row r="277" spans="1:3" x14ac:dyDescent="0.25">
      <c r="A277" s="19"/>
      <c r="B277" s="19"/>
      <c r="C277" s="19"/>
    </row>
    <row r="278" spans="1:3" x14ac:dyDescent="0.25">
      <c r="A278" s="19"/>
      <c r="B278" s="19"/>
      <c r="C278" s="19"/>
    </row>
    <row r="279" spans="1:3" x14ac:dyDescent="0.25">
      <c r="A279" s="19"/>
      <c r="B279" s="19"/>
      <c r="C279" s="19"/>
    </row>
    <row r="280" spans="1:3" x14ac:dyDescent="0.25">
      <c r="A280" s="19"/>
      <c r="B280" s="19"/>
      <c r="C280" s="19"/>
    </row>
    <row r="281" spans="1:3" x14ac:dyDescent="0.25">
      <c r="A281" s="19"/>
      <c r="B281" s="19"/>
      <c r="C281" s="19"/>
    </row>
    <row r="282" spans="1:3" x14ac:dyDescent="0.25">
      <c r="A282" s="19"/>
      <c r="B282" s="19"/>
      <c r="C282" s="19"/>
    </row>
    <row r="283" spans="1:3" x14ac:dyDescent="0.25">
      <c r="A283" s="19"/>
      <c r="B283" s="19"/>
      <c r="C283" s="19"/>
    </row>
    <row r="284" spans="1:3" x14ac:dyDescent="0.25">
      <c r="A284" s="19"/>
      <c r="B284" s="19"/>
      <c r="C284" s="19"/>
    </row>
    <row r="285" spans="1:3" x14ac:dyDescent="0.25">
      <c r="A285" s="19"/>
      <c r="B285" s="19"/>
      <c r="C285" s="19"/>
    </row>
    <row r="286" spans="1:3" x14ac:dyDescent="0.25">
      <c r="A286" s="19"/>
      <c r="B286" s="19"/>
      <c r="C286" s="19"/>
    </row>
    <row r="287" spans="1:3" x14ac:dyDescent="0.25">
      <c r="A287" s="19"/>
      <c r="B287" s="19"/>
      <c r="C287" s="19"/>
    </row>
    <row r="288" spans="1:3" x14ac:dyDescent="0.25">
      <c r="A288" s="19"/>
      <c r="B288" s="19"/>
      <c r="C288" s="19"/>
    </row>
    <row r="289" spans="1:3" x14ac:dyDescent="0.25">
      <c r="A289" s="19"/>
      <c r="B289" s="19"/>
      <c r="C289" s="19"/>
    </row>
    <row r="290" spans="1:3" x14ac:dyDescent="0.25">
      <c r="A290" s="19"/>
      <c r="B290" s="19"/>
      <c r="C290" s="19"/>
    </row>
    <row r="291" spans="1:3" x14ac:dyDescent="0.25">
      <c r="A291" s="19"/>
      <c r="B291" s="19"/>
      <c r="C291" s="19"/>
    </row>
    <row r="292" spans="1:3" x14ac:dyDescent="0.25">
      <c r="A292" s="19"/>
      <c r="B292" s="19"/>
      <c r="C292" s="19"/>
    </row>
    <row r="293" spans="1:3" x14ac:dyDescent="0.25">
      <c r="A293" s="19"/>
      <c r="B293" s="19"/>
      <c r="C293" s="19"/>
    </row>
    <row r="294" spans="1:3" x14ac:dyDescent="0.25">
      <c r="A294" s="19"/>
      <c r="B294" s="19"/>
      <c r="C294" s="19"/>
    </row>
    <row r="295" spans="1:3" x14ac:dyDescent="0.25">
      <c r="A295" s="19"/>
      <c r="B295" s="19"/>
      <c r="C295" s="19"/>
    </row>
    <row r="296" spans="1:3" x14ac:dyDescent="0.25">
      <c r="A296" s="19"/>
      <c r="B296" s="19"/>
      <c r="C296" s="19"/>
    </row>
    <row r="297" spans="1:3" x14ac:dyDescent="0.25">
      <c r="A297" s="19"/>
      <c r="B297" s="19"/>
      <c r="C297" s="19"/>
    </row>
    <row r="298" spans="1:3" x14ac:dyDescent="0.25">
      <c r="A298" s="19"/>
      <c r="B298" s="19"/>
      <c r="C298" s="19"/>
    </row>
    <row r="299" spans="1:3" x14ac:dyDescent="0.25">
      <c r="A299" s="19"/>
      <c r="B299" s="19"/>
      <c r="C299" s="19"/>
    </row>
    <row r="300" spans="1:3" x14ac:dyDescent="0.25">
      <c r="A300" s="19"/>
      <c r="B300" s="19"/>
      <c r="C300" s="19"/>
    </row>
    <row r="301" spans="1:3" x14ac:dyDescent="0.25">
      <c r="A301" s="19"/>
      <c r="B301" s="19"/>
      <c r="C301" s="19"/>
    </row>
    <row r="302" spans="1:3" x14ac:dyDescent="0.25">
      <c r="A302" s="19"/>
      <c r="B302" s="19"/>
      <c r="C302" s="19"/>
    </row>
    <row r="303" spans="1:3" x14ac:dyDescent="0.25">
      <c r="A303" s="19"/>
      <c r="B303" s="19"/>
      <c r="C303" s="19"/>
    </row>
    <row r="304" spans="1:3" x14ac:dyDescent="0.25">
      <c r="A304" s="19"/>
      <c r="B304" s="19"/>
      <c r="C304" s="19"/>
    </row>
    <row r="305" spans="1:3" x14ac:dyDescent="0.25">
      <c r="A305" s="19"/>
      <c r="B305" s="19"/>
      <c r="C305" s="19"/>
    </row>
    <row r="306" spans="1:3" x14ac:dyDescent="0.25">
      <c r="A306" s="19"/>
      <c r="B306" s="19"/>
      <c r="C306" s="19"/>
    </row>
    <row r="307" spans="1:3" x14ac:dyDescent="0.25">
      <c r="A307" s="19"/>
      <c r="B307" s="19"/>
      <c r="C307" s="19"/>
    </row>
    <row r="308" spans="1:3" x14ac:dyDescent="0.25">
      <c r="A308" s="19"/>
      <c r="B308" s="19"/>
      <c r="C308" s="19"/>
    </row>
    <row r="309" spans="1:3" x14ac:dyDescent="0.25">
      <c r="A309" s="19"/>
      <c r="B309" s="19"/>
      <c r="C309" s="19"/>
    </row>
    <row r="310" spans="1:3" x14ac:dyDescent="0.25">
      <c r="A310" s="19"/>
      <c r="B310" s="19"/>
      <c r="C310" s="19"/>
    </row>
    <row r="311" spans="1:3" x14ac:dyDescent="0.25">
      <c r="A311" s="19"/>
      <c r="B311" s="19"/>
      <c r="C311" s="19"/>
    </row>
    <row r="312" spans="1:3" x14ac:dyDescent="0.25">
      <c r="A312" s="19"/>
      <c r="B312" s="19"/>
      <c r="C312" s="19"/>
    </row>
    <row r="313" spans="1:3" x14ac:dyDescent="0.25">
      <c r="A313" s="19"/>
      <c r="B313" s="19"/>
      <c r="C313" s="19"/>
    </row>
    <row r="314" spans="1:3" x14ac:dyDescent="0.25">
      <c r="A314" s="19"/>
      <c r="B314" s="19"/>
      <c r="C314" s="19"/>
    </row>
  </sheetData>
  <mergeCells count="31">
    <mergeCell ref="O18:AK19"/>
    <mergeCell ref="AB23:AC23"/>
    <mergeCell ref="P23:Q23"/>
    <mergeCell ref="R23:S23"/>
    <mergeCell ref="T23:U23"/>
    <mergeCell ref="V23:W23"/>
    <mergeCell ref="X23:Y23"/>
    <mergeCell ref="Z23:AA23"/>
    <mergeCell ref="AD23:AE23"/>
    <mergeCell ref="M2:M3"/>
    <mergeCell ref="P3:Q3"/>
    <mergeCell ref="R3:S3"/>
    <mergeCell ref="T3:U3"/>
    <mergeCell ref="V3:W3"/>
    <mergeCell ref="AF3:AG3"/>
    <mergeCell ref="AH3:AI3"/>
    <mergeCell ref="AJ3:AK3"/>
    <mergeCell ref="AB3:AC3"/>
    <mergeCell ref="X3:Y3"/>
    <mergeCell ref="Z3:AA3"/>
    <mergeCell ref="AD3:AE3"/>
    <mergeCell ref="AL23:AM23"/>
    <mergeCell ref="Z39:AA39"/>
    <mergeCell ref="P39:Q39"/>
    <mergeCell ref="R39:S39"/>
    <mergeCell ref="T39:U39"/>
    <mergeCell ref="V39:W39"/>
    <mergeCell ref="X39:Y39"/>
    <mergeCell ref="AF23:AG23"/>
    <mergeCell ref="AH23:AI23"/>
    <mergeCell ref="AJ23:AK23"/>
  </mergeCells>
  <conditionalFormatting sqref="P6:Q6 P8:W8 P12:W12 P16:Q16 P44:AA48">
    <cfRule type="cellIs" dxfId="467" priority="894" operator="between">
      <formula>-1.5</formula>
      <formula>1.5</formula>
    </cfRule>
    <cfRule type="cellIs" dxfId="466" priority="895" operator="lessThan">
      <formula>-1.5</formula>
    </cfRule>
    <cfRule type="cellIs" dxfId="465" priority="896" operator="greaterThan">
      <formula>1.5</formula>
    </cfRule>
  </conditionalFormatting>
  <conditionalFormatting sqref="R6:S6">
    <cfRule type="cellIs" dxfId="464" priority="882" operator="between">
      <formula>-1.5</formula>
      <formula>1.5</formula>
    </cfRule>
    <cfRule type="cellIs" dxfId="463" priority="883" operator="lessThan">
      <formula>-1.5</formula>
    </cfRule>
    <cfRule type="cellIs" dxfId="462" priority="884" operator="greaterThan">
      <formula>1.5</formula>
    </cfRule>
  </conditionalFormatting>
  <conditionalFormatting sqref="T6:U6">
    <cfRule type="cellIs" dxfId="461" priority="879" operator="between">
      <formula>-1.5</formula>
      <formula>1.5</formula>
    </cfRule>
    <cfRule type="cellIs" dxfId="460" priority="880" operator="lessThan">
      <formula>-1.5</formula>
    </cfRule>
    <cfRule type="cellIs" dxfId="459" priority="881" operator="greaterThan">
      <formula>1.5</formula>
    </cfRule>
  </conditionalFormatting>
  <conditionalFormatting sqref="V6:W6">
    <cfRule type="cellIs" dxfId="458" priority="876" operator="between">
      <formula>-1.5</formula>
      <formula>1.5</formula>
    </cfRule>
    <cfRule type="cellIs" dxfId="457" priority="877" operator="lessThan">
      <formula>-1.5</formula>
    </cfRule>
    <cfRule type="cellIs" dxfId="456" priority="878" operator="greaterThan">
      <formula>1.5</formula>
    </cfRule>
  </conditionalFormatting>
  <conditionalFormatting sqref="P26:Q26">
    <cfRule type="cellIs" dxfId="455" priority="873" operator="between">
      <formula>-1.5</formula>
      <formula>1.5</formula>
    </cfRule>
    <cfRule type="cellIs" dxfId="454" priority="874" operator="lessThan">
      <formula>-1.5</formula>
    </cfRule>
    <cfRule type="cellIs" dxfId="453" priority="875" operator="greaterThan">
      <formula>1.5</formula>
    </cfRule>
  </conditionalFormatting>
  <conditionalFormatting sqref="R26:S26">
    <cfRule type="cellIs" dxfId="452" priority="870" operator="between">
      <formula>-1.5</formula>
      <formula>1.5</formula>
    </cfRule>
    <cfRule type="cellIs" dxfId="451" priority="871" operator="lessThan">
      <formula>-1.5</formula>
    </cfRule>
    <cfRule type="cellIs" dxfId="450" priority="872" operator="greaterThan">
      <formula>1.5</formula>
    </cfRule>
  </conditionalFormatting>
  <conditionalFormatting sqref="T26:U26">
    <cfRule type="cellIs" dxfId="449" priority="867" operator="between">
      <formula>-1.5</formula>
      <formula>1.5</formula>
    </cfRule>
    <cfRule type="cellIs" dxfId="448" priority="868" operator="lessThan">
      <formula>-1.5</formula>
    </cfRule>
    <cfRule type="cellIs" dxfId="447" priority="869" operator="greaterThan">
      <formula>1.5</formula>
    </cfRule>
  </conditionalFormatting>
  <conditionalFormatting sqref="V26:W26">
    <cfRule type="cellIs" dxfId="446" priority="864" operator="between">
      <formula>-1.5</formula>
      <formula>1.5</formula>
    </cfRule>
    <cfRule type="cellIs" dxfId="445" priority="865" operator="lessThan">
      <formula>-1.5</formula>
    </cfRule>
    <cfRule type="cellIs" dxfId="444" priority="866" operator="greaterThan">
      <formula>1.5</formula>
    </cfRule>
  </conditionalFormatting>
  <conditionalFormatting sqref="P7:Q7">
    <cfRule type="cellIs" dxfId="443" priority="861" operator="between">
      <formula>-1.5</formula>
      <formula>1.5</formula>
    </cfRule>
    <cfRule type="cellIs" dxfId="442" priority="862" operator="lessThan">
      <formula>-1.5</formula>
    </cfRule>
    <cfRule type="cellIs" dxfId="441" priority="863" operator="greaterThan">
      <formula>1.5</formula>
    </cfRule>
  </conditionalFormatting>
  <conditionalFormatting sqref="R7:S7">
    <cfRule type="cellIs" dxfId="440" priority="858" operator="between">
      <formula>-1.5</formula>
      <formula>1.5</formula>
    </cfRule>
    <cfRule type="cellIs" dxfId="439" priority="859" operator="lessThan">
      <formula>-1.5</formula>
    </cfRule>
    <cfRule type="cellIs" dxfId="438" priority="860" operator="greaterThan">
      <formula>1.5</formula>
    </cfRule>
  </conditionalFormatting>
  <conditionalFormatting sqref="T7:U7">
    <cfRule type="cellIs" dxfId="437" priority="855" operator="between">
      <formula>-1.5</formula>
      <formula>1.5</formula>
    </cfRule>
    <cfRule type="cellIs" dxfId="436" priority="856" operator="lessThan">
      <formula>-1.5</formula>
    </cfRule>
    <cfRule type="cellIs" dxfId="435" priority="857" operator="greaterThan">
      <formula>1.5</formula>
    </cfRule>
  </conditionalFormatting>
  <conditionalFormatting sqref="V7:W7">
    <cfRule type="cellIs" dxfId="434" priority="852" operator="between">
      <formula>-1.5</formula>
      <formula>1.5</formula>
    </cfRule>
    <cfRule type="cellIs" dxfId="433" priority="853" operator="lessThan">
      <formula>-1.5</formula>
    </cfRule>
    <cfRule type="cellIs" dxfId="432" priority="854" operator="greaterThan">
      <formula>1.5</formula>
    </cfRule>
  </conditionalFormatting>
  <conditionalFormatting sqref="P10:Q10">
    <cfRule type="cellIs" dxfId="431" priority="849" operator="between">
      <formula>-1.5</formula>
      <formula>1.5</formula>
    </cfRule>
    <cfRule type="cellIs" dxfId="430" priority="850" operator="lessThan">
      <formula>-1.5</formula>
    </cfRule>
    <cfRule type="cellIs" dxfId="429" priority="851" operator="greaterThan">
      <formula>1.5</formula>
    </cfRule>
  </conditionalFormatting>
  <conditionalFormatting sqref="R10:S10">
    <cfRule type="cellIs" dxfId="428" priority="846" operator="between">
      <formula>-1.5</formula>
      <formula>1.5</formula>
    </cfRule>
    <cfRule type="cellIs" dxfId="427" priority="847" operator="lessThan">
      <formula>-1.5</formula>
    </cfRule>
    <cfRule type="cellIs" dxfId="426" priority="848" operator="greaterThan">
      <formula>1.5</formula>
    </cfRule>
  </conditionalFormatting>
  <conditionalFormatting sqref="T10:U10">
    <cfRule type="cellIs" dxfId="425" priority="843" operator="between">
      <formula>-1.5</formula>
      <formula>1.5</formula>
    </cfRule>
    <cfRule type="cellIs" dxfId="424" priority="844" operator="lessThan">
      <formula>-1.5</formula>
    </cfRule>
    <cfRule type="cellIs" dxfId="423" priority="845" operator="greaterThan">
      <formula>1.5</formula>
    </cfRule>
  </conditionalFormatting>
  <conditionalFormatting sqref="V10:W10">
    <cfRule type="cellIs" dxfId="422" priority="840" operator="between">
      <formula>-1.5</formula>
      <formula>1.5</formula>
    </cfRule>
    <cfRule type="cellIs" dxfId="421" priority="841" operator="lessThan">
      <formula>-1.5</formula>
    </cfRule>
    <cfRule type="cellIs" dxfId="420" priority="842" operator="greaterThan">
      <formula>1.5</formula>
    </cfRule>
  </conditionalFormatting>
  <conditionalFormatting sqref="P11:Q11">
    <cfRule type="cellIs" dxfId="419" priority="837" operator="between">
      <formula>-1.5</formula>
      <formula>1.5</formula>
    </cfRule>
    <cfRule type="cellIs" dxfId="418" priority="838" operator="lessThan">
      <formula>-1.5</formula>
    </cfRule>
    <cfRule type="cellIs" dxfId="417" priority="839" operator="greaterThan">
      <formula>1.5</formula>
    </cfRule>
  </conditionalFormatting>
  <conditionalFormatting sqref="R11:S11">
    <cfRule type="cellIs" dxfId="416" priority="834" operator="between">
      <formula>-1.5</formula>
      <formula>1.5</formula>
    </cfRule>
    <cfRule type="cellIs" dxfId="415" priority="835" operator="lessThan">
      <formula>-1.5</formula>
    </cfRule>
    <cfRule type="cellIs" dxfId="414" priority="836" operator="greaterThan">
      <formula>1.5</formula>
    </cfRule>
  </conditionalFormatting>
  <conditionalFormatting sqref="T11:U11">
    <cfRule type="cellIs" dxfId="413" priority="831" operator="between">
      <formula>-1.5</formula>
      <formula>1.5</formula>
    </cfRule>
    <cfRule type="cellIs" dxfId="412" priority="832" operator="lessThan">
      <formula>-1.5</formula>
    </cfRule>
    <cfRule type="cellIs" dxfId="411" priority="833" operator="greaterThan">
      <formula>1.5</formula>
    </cfRule>
  </conditionalFormatting>
  <conditionalFormatting sqref="V11:W11">
    <cfRule type="cellIs" dxfId="410" priority="828" operator="between">
      <formula>-1.5</formula>
      <formula>1.5</formula>
    </cfRule>
    <cfRule type="cellIs" dxfId="409" priority="829" operator="lessThan">
      <formula>-1.5</formula>
    </cfRule>
    <cfRule type="cellIs" dxfId="408" priority="830" operator="greaterThan">
      <formula>1.5</formula>
    </cfRule>
  </conditionalFormatting>
  <conditionalFormatting sqref="P14:Q14">
    <cfRule type="cellIs" dxfId="407" priority="825" operator="between">
      <formula>-1.5</formula>
      <formula>1.5</formula>
    </cfRule>
    <cfRule type="cellIs" dxfId="406" priority="826" operator="lessThan">
      <formula>-1.5</formula>
    </cfRule>
    <cfRule type="cellIs" dxfId="405" priority="827" operator="greaterThan">
      <formula>1.5</formula>
    </cfRule>
  </conditionalFormatting>
  <conditionalFormatting sqref="R14:S14">
    <cfRule type="cellIs" dxfId="404" priority="822" operator="between">
      <formula>-1.5</formula>
      <formula>1.5</formula>
    </cfRule>
    <cfRule type="cellIs" dxfId="403" priority="823" operator="lessThan">
      <formula>-1.5</formula>
    </cfRule>
    <cfRule type="cellIs" dxfId="402" priority="824" operator="greaterThan">
      <formula>1.5</formula>
    </cfRule>
  </conditionalFormatting>
  <conditionalFormatting sqref="T14:U14">
    <cfRule type="cellIs" dxfId="401" priority="819" operator="between">
      <formula>-1.5</formula>
      <formula>1.5</formula>
    </cfRule>
    <cfRule type="cellIs" dxfId="400" priority="820" operator="lessThan">
      <formula>-1.5</formula>
    </cfRule>
    <cfRule type="cellIs" dxfId="399" priority="821" operator="greaterThan">
      <formula>1.5</formula>
    </cfRule>
  </conditionalFormatting>
  <conditionalFormatting sqref="V14:W14">
    <cfRule type="cellIs" dxfId="398" priority="816" operator="between">
      <formula>-1.5</formula>
      <formula>1.5</formula>
    </cfRule>
    <cfRule type="cellIs" dxfId="397" priority="817" operator="lessThan">
      <formula>-1.5</formula>
    </cfRule>
    <cfRule type="cellIs" dxfId="396" priority="818" operator="greaterThan">
      <formula>1.5</formula>
    </cfRule>
  </conditionalFormatting>
  <conditionalFormatting sqref="P15:Q15">
    <cfRule type="cellIs" dxfId="395" priority="813" operator="between">
      <formula>-1.5</formula>
      <formula>1.5</formula>
    </cfRule>
    <cfRule type="cellIs" dxfId="394" priority="814" operator="lessThan">
      <formula>-1.5</formula>
    </cfRule>
    <cfRule type="cellIs" dxfId="393" priority="815" operator="greaterThan">
      <formula>1.5</formula>
    </cfRule>
  </conditionalFormatting>
  <conditionalFormatting sqref="R15:S15">
    <cfRule type="cellIs" dxfId="392" priority="810" operator="between">
      <formula>-1.5</formula>
      <formula>1.5</formula>
    </cfRule>
    <cfRule type="cellIs" dxfId="391" priority="811" operator="lessThan">
      <formula>-1.5</formula>
    </cfRule>
    <cfRule type="cellIs" dxfId="390" priority="812" operator="greaterThan">
      <formula>1.5</formula>
    </cfRule>
  </conditionalFormatting>
  <conditionalFormatting sqref="T15:U15">
    <cfRule type="cellIs" dxfId="389" priority="807" operator="between">
      <formula>-1.5</formula>
      <formula>1.5</formula>
    </cfRule>
    <cfRule type="cellIs" dxfId="388" priority="808" operator="lessThan">
      <formula>-1.5</formula>
    </cfRule>
    <cfRule type="cellIs" dxfId="387" priority="809" operator="greaterThan">
      <formula>1.5</formula>
    </cfRule>
  </conditionalFormatting>
  <conditionalFormatting sqref="V15:W15">
    <cfRule type="cellIs" dxfId="386" priority="804" operator="between">
      <formula>-1.5</formula>
      <formula>1.5</formula>
    </cfRule>
    <cfRule type="cellIs" dxfId="385" priority="805" operator="lessThan">
      <formula>-1.5</formula>
    </cfRule>
    <cfRule type="cellIs" dxfId="384" priority="806" operator="greaterThan">
      <formula>1.5</formula>
    </cfRule>
  </conditionalFormatting>
  <conditionalFormatting sqref="R27:S27">
    <cfRule type="cellIs" dxfId="383" priority="762" operator="between">
      <formula>-1.5</formula>
      <formula>1.5</formula>
    </cfRule>
    <cfRule type="cellIs" dxfId="382" priority="763" operator="lessThan">
      <formula>-1.5</formula>
    </cfRule>
    <cfRule type="cellIs" dxfId="381" priority="764" operator="greaterThan">
      <formula>1.5</formula>
    </cfRule>
  </conditionalFormatting>
  <conditionalFormatting sqref="T27:U27">
    <cfRule type="cellIs" dxfId="380" priority="759" operator="between">
      <formula>-1.5</formula>
      <formula>1.5</formula>
    </cfRule>
    <cfRule type="cellIs" dxfId="379" priority="760" operator="lessThan">
      <formula>-1.5</formula>
    </cfRule>
    <cfRule type="cellIs" dxfId="378" priority="761" operator="greaterThan">
      <formula>1.5</formula>
    </cfRule>
  </conditionalFormatting>
  <conditionalFormatting sqref="V27:W27">
    <cfRule type="cellIs" dxfId="377" priority="756" operator="between">
      <formula>-1.5</formula>
      <formula>1.5</formula>
    </cfRule>
    <cfRule type="cellIs" dxfId="376" priority="757" operator="lessThan">
      <formula>-1.5</formula>
    </cfRule>
    <cfRule type="cellIs" dxfId="375" priority="758" operator="greaterThan">
      <formula>1.5</formula>
    </cfRule>
  </conditionalFormatting>
  <conditionalFormatting sqref="R30:S30">
    <cfRule type="cellIs" dxfId="374" priority="750" operator="between">
      <formula>-1.5</formula>
      <formula>1.5</formula>
    </cfRule>
    <cfRule type="cellIs" dxfId="373" priority="751" operator="lessThan">
      <formula>-1.5</formula>
    </cfRule>
    <cfRule type="cellIs" dxfId="372" priority="752" operator="greaterThan">
      <formula>1.5</formula>
    </cfRule>
  </conditionalFormatting>
  <conditionalFormatting sqref="T30:U30">
    <cfRule type="cellIs" dxfId="371" priority="747" operator="between">
      <formula>-1.5</formula>
      <formula>1.5</formula>
    </cfRule>
    <cfRule type="cellIs" dxfId="370" priority="748" operator="lessThan">
      <formula>-1.5</formula>
    </cfRule>
    <cfRule type="cellIs" dxfId="369" priority="749" operator="greaterThan">
      <formula>1.5</formula>
    </cfRule>
  </conditionalFormatting>
  <conditionalFormatting sqref="V30:W30">
    <cfRule type="cellIs" dxfId="368" priority="744" operator="between">
      <formula>-1.5</formula>
      <formula>1.5</formula>
    </cfRule>
    <cfRule type="cellIs" dxfId="367" priority="745" operator="lessThan">
      <formula>-1.5</formula>
    </cfRule>
    <cfRule type="cellIs" dxfId="366" priority="746" operator="greaterThan">
      <formula>1.5</formula>
    </cfRule>
  </conditionalFormatting>
  <conditionalFormatting sqref="R31:S31">
    <cfRule type="cellIs" dxfId="365" priority="738" operator="between">
      <formula>-1.5</formula>
      <formula>1.5</formula>
    </cfRule>
    <cfRule type="cellIs" dxfId="364" priority="739" operator="lessThan">
      <formula>-1.5</formula>
    </cfRule>
    <cfRule type="cellIs" dxfId="363" priority="740" operator="greaterThan">
      <formula>1.5</formula>
    </cfRule>
  </conditionalFormatting>
  <conditionalFormatting sqref="T31:U31">
    <cfRule type="cellIs" dxfId="362" priority="735" operator="between">
      <formula>-1.5</formula>
      <formula>1.5</formula>
    </cfRule>
    <cfRule type="cellIs" dxfId="361" priority="736" operator="lessThan">
      <formula>-1.5</formula>
    </cfRule>
    <cfRule type="cellIs" dxfId="360" priority="737" operator="greaterThan">
      <formula>1.5</formula>
    </cfRule>
  </conditionalFormatting>
  <conditionalFormatting sqref="V31:W31">
    <cfRule type="cellIs" dxfId="359" priority="732" operator="between">
      <formula>-1.5</formula>
      <formula>1.5</formula>
    </cfRule>
    <cfRule type="cellIs" dxfId="358" priority="733" operator="lessThan">
      <formula>-1.5</formula>
    </cfRule>
    <cfRule type="cellIs" dxfId="357" priority="734" operator="greaterThan">
      <formula>1.5</formula>
    </cfRule>
  </conditionalFormatting>
  <conditionalFormatting sqref="Z8:AA8 Z12:AA12">
    <cfRule type="cellIs" dxfId="356" priority="702" operator="between">
      <formula>-1.5</formula>
      <formula>1.5</formula>
    </cfRule>
    <cfRule type="cellIs" dxfId="355" priority="703" operator="lessThan">
      <formula>-1.5</formula>
    </cfRule>
    <cfRule type="cellIs" dxfId="354" priority="704" operator="greaterThan">
      <formula>1.5</formula>
    </cfRule>
  </conditionalFormatting>
  <conditionalFormatting sqref="Z6:AA6">
    <cfRule type="cellIs" dxfId="353" priority="699" operator="between">
      <formula>-1.5</formula>
      <formula>1.5</formula>
    </cfRule>
    <cfRule type="cellIs" dxfId="352" priority="700" operator="lessThan">
      <formula>-1.5</formula>
    </cfRule>
    <cfRule type="cellIs" dxfId="351" priority="701" operator="greaterThan">
      <formula>1.5</formula>
    </cfRule>
  </conditionalFormatting>
  <conditionalFormatting sqref="Z7:AA7">
    <cfRule type="cellIs" dxfId="350" priority="696" operator="between">
      <formula>-1.5</formula>
      <formula>1.5</formula>
    </cfRule>
    <cfRule type="cellIs" dxfId="349" priority="697" operator="lessThan">
      <formula>-1.5</formula>
    </cfRule>
    <cfRule type="cellIs" dxfId="348" priority="698" operator="greaterThan">
      <formula>1.5</formula>
    </cfRule>
  </conditionalFormatting>
  <conditionalFormatting sqref="Z10:AA10">
    <cfRule type="cellIs" dxfId="347" priority="693" operator="between">
      <formula>-1.5</formula>
      <formula>1.5</formula>
    </cfRule>
    <cfRule type="cellIs" dxfId="346" priority="694" operator="lessThan">
      <formula>-1.5</formula>
    </cfRule>
    <cfRule type="cellIs" dxfId="345" priority="695" operator="greaterThan">
      <formula>1.5</formula>
    </cfRule>
  </conditionalFormatting>
  <conditionalFormatting sqref="Z11:AA11">
    <cfRule type="cellIs" dxfId="344" priority="690" operator="between">
      <formula>-1.5</formula>
      <formula>1.5</formula>
    </cfRule>
    <cfRule type="cellIs" dxfId="343" priority="691" operator="lessThan">
      <formula>-1.5</formula>
    </cfRule>
    <cfRule type="cellIs" dxfId="342" priority="692" operator="greaterThan">
      <formula>1.5</formula>
    </cfRule>
  </conditionalFormatting>
  <conditionalFormatting sqref="Z14:AA14">
    <cfRule type="cellIs" dxfId="341" priority="687" operator="between">
      <formula>-1.5</formula>
      <formula>1.5</formula>
    </cfRule>
    <cfRule type="cellIs" dxfId="340" priority="688" operator="lessThan">
      <formula>-1.5</formula>
    </cfRule>
    <cfRule type="cellIs" dxfId="339" priority="689" operator="greaterThan">
      <formula>1.5</formula>
    </cfRule>
  </conditionalFormatting>
  <conditionalFormatting sqref="Z15:AA15">
    <cfRule type="cellIs" dxfId="338" priority="684" operator="between">
      <formula>-1.5</formula>
      <formula>1.5</formula>
    </cfRule>
    <cfRule type="cellIs" dxfId="337" priority="685" operator="lessThan">
      <formula>-1.5</formula>
    </cfRule>
    <cfRule type="cellIs" dxfId="336" priority="686" operator="greaterThan">
      <formula>1.5</formula>
    </cfRule>
  </conditionalFormatting>
  <conditionalFormatting sqref="X8:Y8 X12:Y12">
    <cfRule type="cellIs" dxfId="335" priority="681" operator="between">
      <formula>-1.5</formula>
      <formula>1.5</formula>
    </cfRule>
    <cfRule type="cellIs" dxfId="334" priority="682" operator="lessThan">
      <formula>-1.5</formula>
    </cfRule>
    <cfRule type="cellIs" dxfId="333" priority="683" operator="greaterThan">
      <formula>1.5</formula>
    </cfRule>
  </conditionalFormatting>
  <conditionalFormatting sqref="X6:Y6">
    <cfRule type="cellIs" dxfId="332" priority="678" operator="between">
      <formula>-1.5</formula>
      <formula>1.5</formula>
    </cfRule>
    <cfRule type="cellIs" dxfId="331" priority="679" operator="lessThan">
      <formula>-1.5</formula>
    </cfRule>
    <cfRule type="cellIs" dxfId="330" priority="680" operator="greaterThan">
      <formula>1.5</formula>
    </cfRule>
  </conditionalFormatting>
  <conditionalFormatting sqref="X7:Y7">
    <cfRule type="cellIs" dxfId="329" priority="675" operator="between">
      <formula>-1.5</formula>
      <formula>1.5</formula>
    </cfRule>
    <cfRule type="cellIs" dxfId="328" priority="676" operator="lessThan">
      <formula>-1.5</formula>
    </cfRule>
    <cfRule type="cellIs" dxfId="327" priority="677" operator="greaterThan">
      <formula>1.5</formula>
    </cfRule>
  </conditionalFormatting>
  <conditionalFormatting sqref="X10:Y10">
    <cfRule type="cellIs" dxfId="326" priority="672" operator="between">
      <formula>-1.5</formula>
      <formula>1.5</formula>
    </cfRule>
    <cfRule type="cellIs" dxfId="325" priority="673" operator="lessThan">
      <formula>-1.5</formula>
    </cfRule>
    <cfRule type="cellIs" dxfId="324" priority="674" operator="greaterThan">
      <formula>1.5</formula>
    </cfRule>
  </conditionalFormatting>
  <conditionalFormatting sqref="X11:Y11">
    <cfRule type="cellIs" dxfId="323" priority="669" operator="between">
      <formula>-1.5</formula>
      <formula>1.5</formula>
    </cfRule>
    <cfRule type="cellIs" dxfId="322" priority="670" operator="lessThan">
      <formula>-1.5</formula>
    </cfRule>
    <cfRule type="cellIs" dxfId="321" priority="671" operator="greaterThan">
      <formula>1.5</formula>
    </cfRule>
  </conditionalFormatting>
  <conditionalFormatting sqref="X14:Y14">
    <cfRule type="cellIs" dxfId="320" priority="666" operator="between">
      <formula>-1.5</formula>
      <formula>1.5</formula>
    </cfRule>
    <cfRule type="cellIs" dxfId="319" priority="667" operator="lessThan">
      <formula>-1.5</formula>
    </cfRule>
    <cfRule type="cellIs" dxfId="318" priority="668" operator="greaterThan">
      <formula>1.5</formula>
    </cfRule>
  </conditionalFormatting>
  <conditionalFormatting sqref="X15:Y15">
    <cfRule type="cellIs" dxfId="317" priority="663" operator="between">
      <formula>-1.5</formula>
      <formula>1.5</formula>
    </cfRule>
    <cfRule type="cellIs" dxfId="316" priority="664" operator="lessThan">
      <formula>-1.5</formula>
    </cfRule>
    <cfRule type="cellIs" dxfId="315" priority="665" operator="greaterThan">
      <formula>1.5</formula>
    </cfRule>
  </conditionalFormatting>
  <conditionalFormatting sqref="Z26:AA26">
    <cfRule type="cellIs" dxfId="314" priority="660" operator="between">
      <formula>-1.5</formula>
      <formula>1.5</formula>
    </cfRule>
    <cfRule type="cellIs" dxfId="313" priority="661" operator="lessThan">
      <formula>-1.5</formula>
    </cfRule>
    <cfRule type="cellIs" dxfId="312" priority="662" operator="greaterThan">
      <formula>1.5</formula>
    </cfRule>
  </conditionalFormatting>
  <conditionalFormatting sqref="Z27:AA27">
    <cfRule type="cellIs" dxfId="311" priority="657" operator="between">
      <formula>-1.5</formula>
      <formula>1.5</formula>
    </cfRule>
    <cfRule type="cellIs" dxfId="310" priority="658" operator="lessThan">
      <formula>-1.5</formula>
    </cfRule>
    <cfRule type="cellIs" dxfId="309" priority="659" operator="greaterThan">
      <formula>1.5</formula>
    </cfRule>
  </conditionalFormatting>
  <conditionalFormatting sqref="Z30:AA30">
    <cfRule type="cellIs" dxfId="308" priority="654" operator="between">
      <formula>-1.5</formula>
      <formula>1.5</formula>
    </cfRule>
    <cfRule type="cellIs" dxfId="307" priority="655" operator="lessThan">
      <formula>-1.5</formula>
    </cfRule>
    <cfRule type="cellIs" dxfId="306" priority="656" operator="greaterThan">
      <formula>1.5</formula>
    </cfRule>
  </conditionalFormatting>
  <conditionalFormatting sqref="Z31:AA31">
    <cfRule type="cellIs" dxfId="305" priority="651" operator="between">
      <formula>-1.5</formula>
      <formula>1.5</formula>
    </cfRule>
    <cfRule type="cellIs" dxfId="304" priority="652" operator="lessThan">
      <formula>-1.5</formula>
    </cfRule>
    <cfRule type="cellIs" dxfId="303" priority="653" operator="greaterThan">
      <formula>1.5</formula>
    </cfRule>
  </conditionalFormatting>
  <conditionalFormatting sqref="X26:Y26">
    <cfRule type="cellIs" dxfId="302" priority="648" operator="between">
      <formula>-1.5</formula>
      <formula>1.5</formula>
    </cfRule>
    <cfRule type="cellIs" dxfId="301" priority="649" operator="lessThan">
      <formula>-1.5</formula>
    </cfRule>
    <cfRule type="cellIs" dxfId="300" priority="650" operator="greaterThan">
      <formula>1.5</formula>
    </cfRule>
  </conditionalFormatting>
  <conditionalFormatting sqref="X27:Y27">
    <cfRule type="cellIs" dxfId="299" priority="645" operator="between">
      <formula>-1.5</formula>
      <formula>1.5</formula>
    </cfRule>
    <cfRule type="cellIs" dxfId="298" priority="646" operator="lessThan">
      <formula>-1.5</formula>
    </cfRule>
    <cfRule type="cellIs" dxfId="297" priority="647" operator="greaterThan">
      <formula>1.5</formula>
    </cfRule>
  </conditionalFormatting>
  <conditionalFormatting sqref="X30:Y30">
    <cfRule type="cellIs" dxfId="296" priority="642" operator="between">
      <formula>-1.5</formula>
      <formula>1.5</formula>
    </cfRule>
    <cfRule type="cellIs" dxfId="295" priority="643" operator="lessThan">
      <formula>-1.5</formula>
    </cfRule>
    <cfRule type="cellIs" dxfId="294" priority="644" operator="greaterThan">
      <formula>1.5</formula>
    </cfRule>
  </conditionalFormatting>
  <conditionalFormatting sqref="X31:Y31">
    <cfRule type="cellIs" dxfId="293" priority="639" operator="between">
      <formula>-1.5</formula>
      <formula>1.5</formula>
    </cfRule>
    <cfRule type="cellIs" dxfId="292" priority="640" operator="lessThan">
      <formula>-1.5</formula>
    </cfRule>
    <cfRule type="cellIs" dxfId="291" priority="641" operator="greaterThan">
      <formula>1.5</formula>
    </cfRule>
  </conditionalFormatting>
  <conditionalFormatting sqref="AB8:AC8 AB12:AC12">
    <cfRule type="cellIs" dxfId="290" priority="636" operator="between">
      <formula>-1.5</formula>
      <formula>1.5</formula>
    </cfRule>
    <cfRule type="cellIs" dxfId="289" priority="637" operator="lessThan">
      <formula>-1.5</formula>
    </cfRule>
    <cfRule type="cellIs" dxfId="288" priority="638" operator="greaterThan">
      <formula>1.5</formula>
    </cfRule>
  </conditionalFormatting>
  <conditionalFormatting sqref="AB6:AC6">
    <cfRule type="cellIs" dxfId="287" priority="633" operator="between">
      <formula>-1.5</formula>
      <formula>1.5</formula>
    </cfRule>
    <cfRule type="cellIs" dxfId="286" priority="634" operator="lessThan">
      <formula>-1.5</formula>
    </cfRule>
    <cfRule type="cellIs" dxfId="285" priority="635" operator="greaterThan">
      <formula>1.5</formula>
    </cfRule>
  </conditionalFormatting>
  <conditionalFormatting sqref="AB7:AC7">
    <cfRule type="cellIs" dxfId="284" priority="630" operator="between">
      <formula>-1.5</formula>
      <formula>1.5</formula>
    </cfRule>
    <cfRule type="cellIs" dxfId="283" priority="631" operator="lessThan">
      <formula>-1.5</formula>
    </cfRule>
    <cfRule type="cellIs" dxfId="282" priority="632" operator="greaterThan">
      <formula>1.5</formula>
    </cfRule>
  </conditionalFormatting>
  <conditionalFormatting sqref="AB10:AC10">
    <cfRule type="cellIs" dxfId="281" priority="627" operator="between">
      <formula>-1.5</formula>
      <formula>1.5</formula>
    </cfRule>
    <cfRule type="cellIs" dxfId="280" priority="628" operator="lessThan">
      <formula>-1.5</formula>
    </cfRule>
    <cfRule type="cellIs" dxfId="279" priority="629" operator="greaterThan">
      <formula>1.5</formula>
    </cfRule>
  </conditionalFormatting>
  <conditionalFormatting sqref="AB11:AC11">
    <cfRule type="cellIs" dxfId="278" priority="624" operator="between">
      <formula>-1.5</formula>
      <formula>1.5</formula>
    </cfRule>
    <cfRule type="cellIs" dxfId="277" priority="625" operator="lessThan">
      <formula>-1.5</formula>
    </cfRule>
    <cfRule type="cellIs" dxfId="276" priority="626" operator="greaterThan">
      <formula>1.5</formula>
    </cfRule>
  </conditionalFormatting>
  <conditionalFormatting sqref="AB14:AC14">
    <cfRule type="cellIs" dxfId="275" priority="621" operator="between">
      <formula>-1.5</formula>
      <formula>1.5</formula>
    </cfRule>
    <cfRule type="cellIs" dxfId="274" priority="622" operator="lessThan">
      <formula>-1.5</formula>
    </cfRule>
    <cfRule type="cellIs" dxfId="273" priority="623" operator="greaterThan">
      <formula>1.5</formula>
    </cfRule>
  </conditionalFormatting>
  <conditionalFormatting sqref="AB15:AC15">
    <cfRule type="cellIs" dxfId="272" priority="618" operator="between">
      <formula>-1.5</formula>
      <formula>1.5</formula>
    </cfRule>
    <cfRule type="cellIs" dxfId="271" priority="619" operator="lessThan">
      <formula>-1.5</formula>
    </cfRule>
    <cfRule type="cellIs" dxfId="270" priority="620" operator="greaterThan">
      <formula>1.5</formula>
    </cfRule>
  </conditionalFormatting>
  <conditionalFormatting sqref="AF8:AG8 AF12:AG12">
    <cfRule type="cellIs" dxfId="269" priority="465" operator="between">
      <formula>-1.5</formula>
      <formula>1.5</formula>
    </cfRule>
    <cfRule type="cellIs" dxfId="268" priority="466" operator="lessThan">
      <formula>-1.5</formula>
    </cfRule>
    <cfRule type="cellIs" dxfId="267" priority="467" operator="greaterThan">
      <formula>1.5</formula>
    </cfRule>
  </conditionalFormatting>
  <conditionalFormatting sqref="AF6:AG6">
    <cfRule type="cellIs" dxfId="266" priority="462" operator="between">
      <formula>-1.5</formula>
      <formula>1.5</formula>
    </cfRule>
    <cfRule type="cellIs" dxfId="265" priority="463" operator="lessThan">
      <formula>-1.5</formula>
    </cfRule>
    <cfRule type="cellIs" dxfId="264" priority="464" operator="greaterThan">
      <formula>1.5</formula>
    </cfRule>
  </conditionalFormatting>
  <conditionalFormatting sqref="AF7:AG7">
    <cfRule type="cellIs" dxfId="263" priority="459" operator="between">
      <formula>-1.5</formula>
      <formula>1.5</formula>
    </cfRule>
    <cfRule type="cellIs" dxfId="262" priority="460" operator="lessThan">
      <formula>-1.5</formula>
    </cfRule>
    <cfRule type="cellIs" dxfId="261" priority="461" operator="greaterThan">
      <formula>1.5</formula>
    </cfRule>
  </conditionalFormatting>
  <conditionalFormatting sqref="AF10:AG10">
    <cfRule type="cellIs" dxfId="260" priority="456" operator="between">
      <formula>-1.5</formula>
      <formula>1.5</formula>
    </cfRule>
    <cfRule type="cellIs" dxfId="259" priority="457" operator="lessThan">
      <formula>-1.5</formula>
    </cfRule>
    <cfRule type="cellIs" dxfId="258" priority="458" operator="greaterThan">
      <formula>1.5</formula>
    </cfRule>
  </conditionalFormatting>
  <conditionalFormatting sqref="AF11:AG11">
    <cfRule type="cellIs" dxfId="257" priority="453" operator="between">
      <formula>-1.5</formula>
      <formula>1.5</formula>
    </cfRule>
    <cfRule type="cellIs" dxfId="256" priority="454" operator="lessThan">
      <formula>-1.5</formula>
    </cfRule>
    <cfRule type="cellIs" dxfId="255" priority="455" operator="greaterThan">
      <formula>1.5</formula>
    </cfRule>
  </conditionalFormatting>
  <conditionalFormatting sqref="AF14:AG14">
    <cfRule type="cellIs" dxfId="254" priority="450" operator="between">
      <formula>-1.5</formula>
      <formula>1.5</formula>
    </cfRule>
    <cfRule type="cellIs" dxfId="253" priority="451" operator="lessThan">
      <formula>-1.5</formula>
    </cfRule>
    <cfRule type="cellIs" dxfId="252" priority="452" operator="greaterThan">
      <formula>1.5</formula>
    </cfRule>
  </conditionalFormatting>
  <conditionalFormatting sqref="AF15:AG15">
    <cfRule type="cellIs" dxfId="251" priority="447" operator="between">
      <formula>-1.5</formula>
      <formula>1.5</formula>
    </cfRule>
    <cfRule type="cellIs" dxfId="250" priority="448" operator="lessThan">
      <formula>-1.5</formula>
    </cfRule>
    <cfRule type="cellIs" dxfId="249" priority="449" operator="greaterThan">
      <formula>1.5</formula>
    </cfRule>
  </conditionalFormatting>
  <conditionalFormatting sqref="AJ8:AM8 AJ12:AM12">
    <cfRule type="cellIs" dxfId="248" priority="360" operator="between">
      <formula>-1.5</formula>
      <formula>1.5</formula>
    </cfRule>
    <cfRule type="cellIs" dxfId="247" priority="361" operator="lessThan">
      <formula>-1.5</formula>
    </cfRule>
    <cfRule type="cellIs" dxfId="246" priority="362" operator="greaterThan">
      <formula>1.5</formula>
    </cfRule>
  </conditionalFormatting>
  <conditionalFormatting sqref="AJ6:AM6">
    <cfRule type="cellIs" dxfId="245" priority="357" operator="between">
      <formula>-1.5</formula>
      <formula>1.5</formula>
    </cfRule>
    <cfRule type="cellIs" dxfId="244" priority="358" operator="lessThan">
      <formula>-1.5</formula>
    </cfRule>
    <cfRule type="cellIs" dxfId="243" priority="359" operator="greaterThan">
      <formula>1.5</formula>
    </cfRule>
  </conditionalFormatting>
  <conditionalFormatting sqref="AJ7:AM7">
    <cfRule type="cellIs" dxfId="242" priority="354" operator="between">
      <formula>-1.5</formula>
      <formula>1.5</formula>
    </cfRule>
    <cfRule type="cellIs" dxfId="241" priority="355" operator="lessThan">
      <formula>-1.5</formula>
    </cfRule>
    <cfRule type="cellIs" dxfId="240" priority="356" operator="greaterThan">
      <formula>1.5</formula>
    </cfRule>
  </conditionalFormatting>
  <conditionalFormatting sqref="AJ10:AM10">
    <cfRule type="cellIs" dxfId="239" priority="351" operator="between">
      <formula>-1.5</formula>
      <formula>1.5</formula>
    </cfRule>
    <cfRule type="cellIs" dxfId="238" priority="352" operator="lessThan">
      <formula>-1.5</formula>
    </cfRule>
    <cfRule type="cellIs" dxfId="237" priority="353" operator="greaterThan">
      <formula>1.5</formula>
    </cfRule>
  </conditionalFormatting>
  <conditionalFormatting sqref="AJ11:AM11">
    <cfRule type="cellIs" dxfId="236" priority="348" operator="between">
      <formula>-1.5</formula>
      <formula>1.5</formula>
    </cfRule>
    <cfRule type="cellIs" dxfId="235" priority="349" operator="lessThan">
      <formula>-1.5</formula>
    </cfRule>
    <cfRule type="cellIs" dxfId="234" priority="350" operator="greaterThan">
      <formula>1.5</formula>
    </cfRule>
  </conditionalFormatting>
  <conditionalFormatting sqref="AJ14:AM14">
    <cfRule type="cellIs" dxfId="233" priority="345" operator="between">
      <formula>-1.5</formula>
      <formula>1.5</formula>
    </cfRule>
    <cfRule type="cellIs" dxfId="232" priority="346" operator="lessThan">
      <formula>-1.5</formula>
    </cfRule>
    <cfRule type="cellIs" dxfId="231" priority="347" operator="greaterThan">
      <formula>1.5</formula>
    </cfRule>
  </conditionalFormatting>
  <conditionalFormatting sqref="AJ15:AM15">
    <cfRule type="cellIs" dxfId="230" priority="342" operator="between">
      <formula>-1.5</formula>
      <formula>1.5</formula>
    </cfRule>
    <cfRule type="cellIs" dxfId="229" priority="343" operator="lessThan">
      <formula>-1.5</formula>
    </cfRule>
    <cfRule type="cellIs" dxfId="228" priority="344" operator="greaterThan">
      <formula>1.5</formula>
    </cfRule>
  </conditionalFormatting>
  <conditionalFormatting sqref="AD8:AE8 AD12:AE12">
    <cfRule type="cellIs" dxfId="227" priority="486" operator="between">
      <formula>-1.5</formula>
      <formula>1.5</formula>
    </cfRule>
    <cfRule type="cellIs" dxfId="226" priority="487" operator="lessThan">
      <formula>-1.5</formula>
    </cfRule>
    <cfRule type="cellIs" dxfId="225" priority="488" operator="greaterThan">
      <formula>1.5</formula>
    </cfRule>
  </conditionalFormatting>
  <conditionalFormatting sqref="AD6:AE6">
    <cfRule type="cellIs" dxfId="224" priority="483" operator="between">
      <formula>-1.5</formula>
      <formula>1.5</formula>
    </cfRule>
    <cfRule type="cellIs" dxfId="223" priority="484" operator="lessThan">
      <formula>-1.5</formula>
    </cfRule>
    <cfRule type="cellIs" dxfId="222" priority="485" operator="greaterThan">
      <formula>1.5</formula>
    </cfRule>
  </conditionalFormatting>
  <conditionalFormatting sqref="AD7:AE7">
    <cfRule type="cellIs" dxfId="221" priority="480" operator="between">
      <formula>-1.5</formula>
      <formula>1.5</formula>
    </cfRule>
    <cfRule type="cellIs" dxfId="220" priority="481" operator="lessThan">
      <formula>-1.5</formula>
    </cfRule>
    <cfRule type="cellIs" dxfId="219" priority="482" operator="greaterThan">
      <formula>1.5</formula>
    </cfRule>
  </conditionalFormatting>
  <conditionalFormatting sqref="AD10:AE10">
    <cfRule type="cellIs" dxfId="218" priority="477" operator="between">
      <formula>-1.5</formula>
      <formula>1.5</formula>
    </cfRule>
    <cfRule type="cellIs" dxfId="217" priority="478" operator="lessThan">
      <formula>-1.5</formula>
    </cfRule>
    <cfRule type="cellIs" dxfId="216" priority="479" operator="greaterThan">
      <formula>1.5</formula>
    </cfRule>
  </conditionalFormatting>
  <conditionalFormatting sqref="AD11:AE11">
    <cfRule type="cellIs" dxfId="215" priority="474" operator="between">
      <formula>-1.5</formula>
      <formula>1.5</formula>
    </cfRule>
    <cfRule type="cellIs" dxfId="214" priority="475" operator="lessThan">
      <formula>-1.5</formula>
    </cfRule>
    <cfRule type="cellIs" dxfId="213" priority="476" operator="greaterThan">
      <formula>1.5</formula>
    </cfRule>
  </conditionalFormatting>
  <conditionalFormatting sqref="AD14:AE14">
    <cfRule type="cellIs" dxfId="212" priority="471" operator="between">
      <formula>-1.5</formula>
      <formula>1.5</formula>
    </cfRule>
    <cfRule type="cellIs" dxfId="211" priority="472" operator="lessThan">
      <formula>-1.5</formula>
    </cfRule>
    <cfRule type="cellIs" dxfId="210" priority="473" operator="greaterThan">
      <formula>1.5</formula>
    </cfRule>
  </conditionalFormatting>
  <conditionalFormatting sqref="AD15:AE15">
    <cfRule type="cellIs" dxfId="209" priority="468" operator="between">
      <formula>-1.5</formula>
      <formula>1.5</formula>
    </cfRule>
    <cfRule type="cellIs" dxfId="208" priority="469" operator="lessThan">
      <formula>-1.5</formula>
    </cfRule>
    <cfRule type="cellIs" dxfId="207" priority="470" operator="greaterThan">
      <formula>1.5</formula>
    </cfRule>
  </conditionalFormatting>
  <conditionalFormatting sqref="AH8:AI8 AH12:AI12">
    <cfRule type="cellIs" dxfId="206" priority="381" operator="between">
      <formula>-1.5</formula>
      <formula>1.5</formula>
    </cfRule>
    <cfRule type="cellIs" dxfId="205" priority="382" operator="lessThan">
      <formula>-1.5</formula>
    </cfRule>
    <cfRule type="cellIs" dxfId="204" priority="383" operator="greaterThan">
      <formula>1.5</formula>
    </cfRule>
  </conditionalFormatting>
  <conditionalFormatting sqref="AH6:AI6">
    <cfRule type="cellIs" dxfId="203" priority="378" operator="between">
      <formula>-1.5</formula>
      <formula>1.5</formula>
    </cfRule>
    <cfRule type="cellIs" dxfId="202" priority="379" operator="lessThan">
      <formula>-1.5</formula>
    </cfRule>
    <cfRule type="cellIs" dxfId="201" priority="380" operator="greaterThan">
      <formula>1.5</formula>
    </cfRule>
  </conditionalFormatting>
  <conditionalFormatting sqref="AH7:AI7">
    <cfRule type="cellIs" dxfId="200" priority="375" operator="between">
      <formula>-1.5</formula>
      <formula>1.5</formula>
    </cfRule>
    <cfRule type="cellIs" dxfId="199" priority="376" operator="lessThan">
      <formula>-1.5</formula>
    </cfRule>
    <cfRule type="cellIs" dxfId="198" priority="377" operator="greaterThan">
      <formula>1.5</formula>
    </cfRule>
  </conditionalFormatting>
  <conditionalFormatting sqref="AH10:AI10">
    <cfRule type="cellIs" dxfId="197" priority="372" operator="between">
      <formula>-1.5</formula>
      <formula>1.5</formula>
    </cfRule>
    <cfRule type="cellIs" dxfId="196" priority="373" operator="lessThan">
      <formula>-1.5</formula>
    </cfRule>
    <cfRule type="cellIs" dxfId="195" priority="374" operator="greaterThan">
      <formula>1.5</formula>
    </cfRule>
  </conditionalFormatting>
  <conditionalFormatting sqref="AH11:AI11">
    <cfRule type="cellIs" dxfId="194" priority="369" operator="between">
      <formula>-1.5</formula>
      <formula>1.5</formula>
    </cfRule>
    <cfRule type="cellIs" dxfId="193" priority="370" operator="lessThan">
      <formula>-1.5</formula>
    </cfRule>
    <cfRule type="cellIs" dxfId="192" priority="371" operator="greaterThan">
      <formula>1.5</formula>
    </cfRule>
  </conditionalFormatting>
  <conditionalFormatting sqref="AH14:AI14">
    <cfRule type="cellIs" dxfId="191" priority="366" operator="between">
      <formula>-1.5</formula>
      <formula>1.5</formula>
    </cfRule>
    <cfRule type="cellIs" dxfId="190" priority="367" operator="lessThan">
      <formula>-1.5</formula>
    </cfRule>
    <cfRule type="cellIs" dxfId="189" priority="368" operator="greaterThan">
      <formula>1.5</formula>
    </cfRule>
  </conditionalFormatting>
  <conditionalFormatting sqref="AH15:AI15">
    <cfRule type="cellIs" dxfId="188" priority="363" operator="between">
      <formula>-1.5</formula>
      <formula>1.5</formula>
    </cfRule>
    <cfRule type="cellIs" dxfId="187" priority="364" operator="lessThan">
      <formula>-1.5</formula>
    </cfRule>
    <cfRule type="cellIs" dxfId="186" priority="365" operator="greaterThan">
      <formula>1.5</formula>
    </cfRule>
  </conditionalFormatting>
  <conditionalFormatting sqref="AH26:AI26">
    <cfRule type="cellIs" dxfId="185" priority="315" operator="between">
      <formula>-1.5</formula>
      <formula>1.5</formula>
    </cfRule>
    <cfRule type="cellIs" dxfId="184" priority="316" operator="lessThan">
      <formula>-1.5</formula>
    </cfRule>
    <cfRule type="cellIs" dxfId="183" priority="317" operator="greaterThan">
      <formula>1.5</formula>
    </cfRule>
  </conditionalFormatting>
  <conditionalFormatting sqref="AH27:AI27">
    <cfRule type="cellIs" dxfId="182" priority="312" operator="between">
      <formula>-1.5</formula>
      <formula>1.5</formula>
    </cfRule>
    <cfRule type="cellIs" dxfId="181" priority="313" operator="lessThan">
      <formula>-1.5</formula>
    </cfRule>
    <cfRule type="cellIs" dxfId="180" priority="314" operator="greaterThan">
      <formula>1.5</formula>
    </cfRule>
  </conditionalFormatting>
  <conditionalFormatting sqref="AH30:AI30">
    <cfRule type="cellIs" dxfId="179" priority="309" operator="between">
      <formula>-1.5</formula>
      <formula>1.5</formula>
    </cfRule>
    <cfRule type="cellIs" dxfId="178" priority="310" operator="lessThan">
      <formula>-1.5</formula>
    </cfRule>
    <cfRule type="cellIs" dxfId="177" priority="311" operator="greaterThan">
      <formula>1.5</formula>
    </cfRule>
  </conditionalFormatting>
  <conditionalFormatting sqref="AH31:AI31">
    <cfRule type="cellIs" dxfId="176" priority="306" operator="between">
      <formula>-1.5</formula>
      <formula>1.5</formula>
    </cfRule>
    <cfRule type="cellIs" dxfId="175" priority="307" operator="lessThan">
      <formula>-1.5</formula>
    </cfRule>
    <cfRule type="cellIs" dxfId="174" priority="308" operator="greaterThan">
      <formula>1.5</formula>
    </cfRule>
  </conditionalFormatting>
  <conditionalFormatting sqref="AJ26:AK26">
    <cfRule type="cellIs" dxfId="173" priority="303" operator="between">
      <formula>-1.5</formula>
      <formula>1.5</formula>
    </cfRule>
    <cfRule type="cellIs" dxfId="172" priority="304" operator="lessThan">
      <formula>-1.5</formula>
    </cfRule>
    <cfRule type="cellIs" dxfId="171" priority="305" operator="greaterThan">
      <formula>1.5</formula>
    </cfRule>
  </conditionalFormatting>
  <conditionalFormatting sqref="AJ27:AK27">
    <cfRule type="cellIs" dxfId="170" priority="300" operator="between">
      <formula>-1.5</formula>
      <formula>1.5</formula>
    </cfRule>
    <cfRule type="cellIs" dxfId="169" priority="301" operator="lessThan">
      <formula>-1.5</formula>
    </cfRule>
    <cfRule type="cellIs" dxfId="168" priority="302" operator="greaterThan">
      <formula>1.5</formula>
    </cfRule>
  </conditionalFormatting>
  <conditionalFormatting sqref="AJ30:AK30">
    <cfRule type="cellIs" dxfId="167" priority="297" operator="between">
      <formula>-1.5</formula>
      <formula>1.5</formula>
    </cfRule>
    <cfRule type="cellIs" dxfId="166" priority="298" operator="lessThan">
      <formula>-1.5</formula>
    </cfRule>
    <cfRule type="cellIs" dxfId="165" priority="299" operator="greaterThan">
      <formula>1.5</formula>
    </cfRule>
  </conditionalFormatting>
  <conditionalFormatting sqref="AJ31:AK31">
    <cfRule type="cellIs" dxfId="164" priority="294" operator="between">
      <formula>-1.5</formula>
      <formula>1.5</formula>
    </cfRule>
    <cfRule type="cellIs" dxfId="163" priority="295" operator="lessThan">
      <formula>-1.5</formula>
    </cfRule>
    <cfRule type="cellIs" dxfId="162" priority="296" operator="greaterThan">
      <formula>1.5</formula>
    </cfRule>
  </conditionalFormatting>
  <conditionalFormatting sqref="AF26:AG26">
    <cfRule type="cellIs" dxfId="161" priority="291" operator="between">
      <formula>-1.5</formula>
      <formula>1.5</formula>
    </cfRule>
    <cfRule type="cellIs" dxfId="160" priority="292" operator="lessThan">
      <formula>-1.5</formula>
    </cfRule>
    <cfRule type="cellIs" dxfId="159" priority="293" operator="greaterThan">
      <formula>1.5</formula>
    </cfRule>
  </conditionalFormatting>
  <conditionalFormatting sqref="AF27:AG27">
    <cfRule type="cellIs" dxfId="158" priority="288" operator="between">
      <formula>-1.5</formula>
      <formula>1.5</formula>
    </cfRule>
    <cfRule type="cellIs" dxfId="157" priority="289" operator="lessThan">
      <formula>-1.5</formula>
    </cfRule>
    <cfRule type="cellIs" dxfId="156" priority="290" operator="greaterThan">
      <formula>1.5</formula>
    </cfRule>
  </conditionalFormatting>
  <conditionalFormatting sqref="AF30:AG30">
    <cfRule type="cellIs" dxfId="155" priority="285" operator="between">
      <formula>-1.5</formula>
      <formula>1.5</formula>
    </cfRule>
    <cfRule type="cellIs" dxfId="154" priority="286" operator="lessThan">
      <formula>-1.5</formula>
    </cfRule>
    <cfRule type="cellIs" dxfId="153" priority="287" operator="greaterThan">
      <formula>1.5</formula>
    </cfRule>
  </conditionalFormatting>
  <conditionalFormatting sqref="AF31:AG31">
    <cfRule type="cellIs" dxfId="152" priority="282" operator="between">
      <formula>-1.5</formula>
      <formula>1.5</formula>
    </cfRule>
    <cfRule type="cellIs" dxfId="151" priority="283" operator="lessThan">
      <formula>-1.5</formula>
    </cfRule>
    <cfRule type="cellIs" dxfId="150" priority="284" operator="greaterThan">
      <formula>1.5</formula>
    </cfRule>
  </conditionalFormatting>
  <conditionalFormatting sqref="AD26:AE26">
    <cfRule type="cellIs" dxfId="149" priority="255" operator="between">
      <formula>-1.5</formula>
      <formula>1.5</formula>
    </cfRule>
    <cfRule type="cellIs" dxfId="148" priority="256" operator="lessThan">
      <formula>-1.5</formula>
    </cfRule>
    <cfRule type="cellIs" dxfId="147" priority="257" operator="greaterThan">
      <formula>1.5</formula>
    </cfRule>
  </conditionalFormatting>
  <conditionalFormatting sqref="AD27:AE27">
    <cfRule type="cellIs" dxfId="146" priority="252" operator="between">
      <formula>-1.5</formula>
      <formula>1.5</formula>
    </cfRule>
    <cfRule type="cellIs" dxfId="145" priority="253" operator="lessThan">
      <formula>-1.5</formula>
    </cfRule>
    <cfRule type="cellIs" dxfId="144" priority="254" operator="greaterThan">
      <formula>1.5</formula>
    </cfRule>
  </conditionalFormatting>
  <conditionalFormatting sqref="AD30:AE30">
    <cfRule type="cellIs" dxfId="143" priority="249" operator="between">
      <formula>-1.5</formula>
      <formula>1.5</formula>
    </cfRule>
    <cfRule type="cellIs" dxfId="142" priority="250" operator="lessThan">
      <formula>-1.5</formula>
    </cfRule>
    <cfRule type="cellIs" dxfId="141" priority="251" operator="greaterThan">
      <formula>1.5</formula>
    </cfRule>
  </conditionalFormatting>
  <conditionalFormatting sqref="AD31:AE31">
    <cfRule type="cellIs" dxfId="140" priority="246" operator="between">
      <formula>-1.5</formula>
      <formula>1.5</formula>
    </cfRule>
    <cfRule type="cellIs" dxfId="139" priority="247" operator="lessThan">
      <formula>-1.5</formula>
    </cfRule>
    <cfRule type="cellIs" dxfId="138" priority="248" operator="greaterThan">
      <formula>1.5</formula>
    </cfRule>
  </conditionalFormatting>
  <conditionalFormatting sqref="AB26:AC26">
    <cfRule type="cellIs" dxfId="137" priority="243" operator="between">
      <formula>-1.5</formula>
      <formula>1.5</formula>
    </cfRule>
    <cfRule type="cellIs" dxfId="136" priority="244" operator="lessThan">
      <formula>-1.5</formula>
    </cfRule>
    <cfRule type="cellIs" dxfId="135" priority="245" operator="greaterThan">
      <formula>1.5</formula>
    </cfRule>
  </conditionalFormatting>
  <conditionalFormatting sqref="AB27:AC27">
    <cfRule type="cellIs" dxfId="134" priority="240" operator="between">
      <formula>-1.5</formula>
      <formula>1.5</formula>
    </cfRule>
    <cfRule type="cellIs" dxfId="133" priority="241" operator="lessThan">
      <formula>-1.5</formula>
    </cfRule>
    <cfRule type="cellIs" dxfId="132" priority="242" operator="greaterThan">
      <formula>1.5</formula>
    </cfRule>
  </conditionalFormatting>
  <conditionalFormatting sqref="AB30:AC30">
    <cfRule type="cellIs" dxfId="131" priority="237" operator="between">
      <formula>-1.5</formula>
      <formula>1.5</formula>
    </cfRule>
    <cfRule type="cellIs" dxfId="130" priority="238" operator="lessThan">
      <formula>-1.5</formula>
    </cfRule>
    <cfRule type="cellIs" dxfId="129" priority="239" operator="greaterThan">
      <formula>1.5</formula>
    </cfRule>
  </conditionalFormatting>
  <conditionalFormatting sqref="AB31:AC31">
    <cfRule type="cellIs" dxfId="128" priority="234" operator="between">
      <formula>-1.5</formula>
      <formula>1.5</formula>
    </cfRule>
    <cfRule type="cellIs" dxfId="127" priority="235" operator="lessThan">
      <formula>-1.5</formula>
    </cfRule>
    <cfRule type="cellIs" dxfId="126" priority="236" operator="greaterThan">
      <formula>1.5</formula>
    </cfRule>
  </conditionalFormatting>
  <conditionalFormatting sqref="P42:Q42 P49:W49 P53:W53 P57:Q57">
    <cfRule type="cellIs" dxfId="125" priority="231" operator="between">
      <formula>-1.5</formula>
      <formula>1.5</formula>
    </cfRule>
    <cfRule type="cellIs" dxfId="124" priority="232" operator="lessThan">
      <formula>-1.5</formula>
    </cfRule>
    <cfRule type="cellIs" dxfId="123" priority="233" operator="greaterThan">
      <formula>1.5</formula>
    </cfRule>
  </conditionalFormatting>
  <conditionalFormatting sqref="R42:S42">
    <cfRule type="cellIs" dxfId="122" priority="228" operator="between">
      <formula>-1.5</formula>
      <formula>1.5</formula>
    </cfRule>
    <cfRule type="cellIs" dxfId="121" priority="229" operator="lessThan">
      <formula>-1.5</formula>
    </cfRule>
    <cfRule type="cellIs" dxfId="120" priority="230" operator="greaterThan">
      <formula>1.5</formula>
    </cfRule>
  </conditionalFormatting>
  <conditionalFormatting sqref="T42:U42">
    <cfRule type="cellIs" dxfId="119" priority="225" operator="between">
      <formula>-1.5</formula>
      <formula>1.5</formula>
    </cfRule>
    <cfRule type="cellIs" dxfId="118" priority="226" operator="lessThan">
      <formula>-1.5</formula>
    </cfRule>
    <cfRule type="cellIs" dxfId="117" priority="227" operator="greaterThan">
      <formula>1.5</formula>
    </cfRule>
  </conditionalFormatting>
  <conditionalFormatting sqref="V42:W42">
    <cfRule type="cellIs" dxfId="116" priority="222" operator="between">
      <formula>-1.5</formula>
      <formula>1.5</formula>
    </cfRule>
    <cfRule type="cellIs" dxfId="115" priority="223" operator="lessThan">
      <formula>-1.5</formula>
    </cfRule>
    <cfRule type="cellIs" dxfId="114" priority="224" operator="greaterThan">
      <formula>1.5</formula>
    </cfRule>
  </conditionalFormatting>
  <conditionalFormatting sqref="P43:Q43">
    <cfRule type="cellIs" dxfId="113" priority="219" operator="between">
      <formula>-1.5</formula>
      <formula>1.5</formula>
    </cfRule>
    <cfRule type="cellIs" dxfId="112" priority="220" operator="lessThan">
      <formula>-1.5</formula>
    </cfRule>
    <cfRule type="cellIs" dxfId="111" priority="221" operator="greaterThan">
      <formula>1.5</formula>
    </cfRule>
  </conditionalFormatting>
  <conditionalFormatting sqref="R43:S43">
    <cfRule type="cellIs" dxfId="110" priority="216" operator="between">
      <formula>-1.5</formula>
      <formula>1.5</formula>
    </cfRule>
    <cfRule type="cellIs" dxfId="109" priority="217" operator="lessThan">
      <formula>-1.5</formula>
    </cfRule>
    <cfRule type="cellIs" dxfId="108" priority="218" operator="greaterThan">
      <formula>1.5</formula>
    </cfRule>
  </conditionalFormatting>
  <conditionalFormatting sqref="T43:U43">
    <cfRule type="cellIs" dxfId="107" priority="213" operator="between">
      <formula>-1.5</formula>
      <formula>1.5</formula>
    </cfRule>
    <cfRule type="cellIs" dxfId="106" priority="214" operator="lessThan">
      <formula>-1.5</formula>
    </cfRule>
    <cfRule type="cellIs" dxfId="105" priority="215" operator="greaterThan">
      <formula>1.5</formula>
    </cfRule>
  </conditionalFormatting>
  <conditionalFormatting sqref="V43:W43">
    <cfRule type="cellIs" dxfId="104" priority="210" operator="between">
      <formula>-1.5</formula>
      <formula>1.5</formula>
    </cfRule>
    <cfRule type="cellIs" dxfId="103" priority="211" operator="lessThan">
      <formula>-1.5</formula>
    </cfRule>
    <cfRule type="cellIs" dxfId="102" priority="212" operator="greaterThan">
      <formula>1.5</formula>
    </cfRule>
  </conditionalFormatting>
  <conditionalFormatting sqref="P51:Q51">
    <cfRule type="cellIs" dxfId="101" priority="207" operator="between">
      <formula>-1.5</formula>
      <formula>1.5</formula>
    </cfRule>
    <cfRule type="cellIs" dxfId="100" priority="208" operator="lessThan">
      <formula>-1.5</formula>
    </cfRule>
    <cfRule type="cellIs" dxfId="99" priority="209" operator="greaterThan">
      <formula>1.5</formula>
    </cfRule>
  </conditionalFormatting>
  <conditionalFormatting sqref="R51:S51">
    <cfRule type="cellIs" dxfId="98" priority="204" operator="between">
      <formula>-1.5</formula>
      <formula>1.5</formula>
    </cfRule>
    <cfRule type="cellIs" dxfId="97" priority="205" operator="lessThan">
      <formula>-1.5</formula>
    </cfRule>
    <cfRule type="cellIs" dxfId="96" priority="206" operator="greaterThan">
      <formula>1.5</formula>
    </cfRule>
  </conditionalFormatting>
  <conditionalFormatting sqref="T51:U51">
    <cfRule type="cellIs" dxfId="95" priority="201" operator="between">
      <formula>-1.5</formula>
      <formula>1.5</formula>
    </cfRule>
    <cfRule type="cellIs" dxfId="94" priority="202" operator="lessThan">
      <formula>-1.5</formula>
    </cfRule>
    <cfRule type="cellIs" dxfId="93" priority="203" operator="greaterThan">
      <formula>1.5</formula>
    </cfRule>
  </conditionalFormatting>
  <conditionalFormatting sqref="V51:W51">
    <cfRule type="cellIs" dxfId="92" priority="198" operator="between">
      <formula>-1.5</formula>
      <formula>1.5</formula>
    </cfRule>
    <cfRule type="cellIs" dxfId="91" priority="199" operator="lessThan">
      <formula>-1.5</formula>
    </cfRule>
    <cfRule type="cellIs" dxfId="90" priority="200" operator="greaterThan">
      <formula>1.5</formula>
    </cfRule>
  </conditionalFormatting>
  <conditionalFormatting sqref="P52:Q52">
    <cfRule type="cellIs" dxfId="89" priority="195" operator="between">
      <formula>-1.5</formula>
      <formula>1.5</formula>
    </cfRule>
    <cfRule type="cellIs" dxfId="88" priority="196" operator="lessThan">
      <formula>-1.5</formula>
    </cfRule>
    <cfRule type="cellIs" dxfId="87" priority="197" operator="greaterThan">
      <formula>1.5</formula>
    </cfRule>
  </conditionalFormatting>
  <conditionalFormatting sqref="R52:S52">
    <cfRule type="cellIs" dxfId="86" priority="192" operator="between">
      <formula>-1.5</formula>
      <formula>1.5</formula>
    </cfRule>
    <cfRule type="cellIs" dxfId="85" priority="193" operator="lessThan">
      <formula>-1.5</formula>
    </cfRule>
    <cfRule type="cellIs" dxfId="84" priority="194" operator="greaterThan">
      <formula>1.5</formula>
    </cfRule>
  </conditionalFormatting>
  <conditionalFormatting sqref="T52:U52">
    <cfRule type="cellIs" dxfId="83" priority="189" operator="between">
      <formula>-1.5</formula>
      <formula>1.5</formula>
    </cfRule>
    <cfRule type="cellIs" dxfId="82" priority="190" operator="lessThan">
      <formula>-1.5</formula>
    </cfRule>
    <cfRule type="cellIs" dxfId="81" priority="191" operator="greaterThan">
      <formula>1.5</formula>
    </cfRule>
  </conditionalFormatting>
  <conditionalFormatting sqref="V52:W52">
    <cfRule type="cellIs" dxfId="80" priority="186" operator="between">
      <formula>-1.5</formula>
      <formula>1.5</formula>
    </cfRule>
    <cfRule type="cellIs" dxfId="79" priority="187" operator="lessThan">
      <formula>-1.5</formula>
    </cfRule>
    <cfRule type="cellIs" dxfId="78" priority="188" operator="greaterThan">
      <formula>1.5</formula>
    </cfRule>
  </conditionalFormatting>
  <conditionalFormatting sqref="P55:Q55">
    <cfRule type="cellIs" dxfId="77" priority="183" operator="between">
      <formula>-1.5</formula>
      <formula>1.5</formula>
    </cfRule>
    <cfRule type="cellIs" dxfId="76" priority="184" operator="lessThan">
      <formula>-1.5</formula>
    </cfRule>
    <cfRule type="cellIs" dxfId="75" priority="185" operator="greaterThan">
      <formula>1.5</formula>
    </cfRule>
  </conditionalFormatting>
  <conditionalFormatting sqref="R55:S55">
    <cfRule type="cellIs" dxfId="74" priority="180" operator="between">
      <formula>-1.5</formula>
      <formula>1.5</formula>
    </cfRule>
    <cfRule type="cellIs" dxfId="73" priority="181" operator="lessThan">
      <formula>-1.5</formula>
    </cfRule>
    <cfRule type="cellIs" dxfId="72" priority="182" operator="greaterThan">
      <formula>1.5</formula>
    </cfRule>
  </conditionalFormatting>
  <conditionalFormatting sqref="T55:U55">
    <cfRule type="cellIs" dxfId="71" priority="177" operator="between">
      <formula>-1.5</formula>
      <formula>1.5</formula>
    </cfRule>
    <cfRule type="cellIs" dxfId="70" priority="178" operator="lessThan">
      <formula>-1.5</formula>
    </cfRule>
    <cfRule type="cellIs" dxfId="69" priority="179" operator="greaterThan">
      <formula>1.5</formula>
    </cfRule>
  </conditionalFormatting>
  <conditionalFormatting sqref="V55:W55">
    <cfRule type="cellIs" dxfId="68" priority="174" operator="between">
      <formula>-1.5</formula>
      <formula>1.5</formula>
    </cfRule>
    <cfRule type="cellIs" dxfId="67" priority="175" operator="lessThan">
      <formula>-1.5</formula>
    </cfRule>
    <cfRule type="cellIs" dxfId="66" priority="176" operator="greaterThan">
      <formula>1.5</formula>
    </cfRule>
  </conditionalFormatting>
  <conditionalFormatting sqref="P56:Q56">
    <cfRule type="cellIs" dxfId="65" priority="171" operator="between">
      <formula>-1.5</formula>
      <formula>1.5</formula>
    </cfRule>
    <cfRule type="cellIs" dxfId="64" priority="172" operator="lessThan">
      <formula>-1.5</formula>
    </cfRule>
    <cfRule type="cellIs" dxfId="63" priority="173" operator="greaterThan">
      <formula>1.5</formula>
    </cfRule>
  </conditionalFormatting>
  <conditionalFormatting sqref="R56:S56">
    <cfRule type="cellIs" dxfId="62" priority="168" operator="between">
      <formula>-1.5</formula>
      <formula>1.5</formula>
    </cfRule>
    <cfRule type="cellIs" dxfId="61" priority="169" operator="lessThan">
      <formula>-1.5</formula>
    </cfRule>
    <cfRule type="cellIs" dxfId="60" priority="170" operator="greaterThan">
      <formula>1.5</formula>
    </cfRule>
  </conditionalFormatting>
  <conditionalFormatting sqref="T56:U56">
    <cfRule type="cellIs" dxfId="59" priority="165" operator="between">
      <formula>-1.5</formula>
      <formula>1.5</formula>
    </cfRule>
    <cfRule type="cellIs" dxfId="58" priority="166" operator="lessThan">
      <formula>-1.5</formula>
    </cfRule>
    <cfRule type="cellIs" dxfId="57" priority="167" operator="greaterThan">
      <formula>1.5</formula>
    </cfRule>
  </conditionalFormatting>
  <conditionalFormatting sqref="V56:W56">
    <cfRule type="cellIs" dxfId="56" priority="162" operator="between">
      <formula>-1.5</formula>
      <formula>1.5</formula>
    </cfRule>
    <cfRule type="cellIs" dxfId="55" priority="163" operator="lessThan">
      <formula>-1.5</formula>
    </cfRule>
    <cfRule type="cellIs" dxfId="54" priority="164" operator="greaterThan">
      <formula>1.5</formula>
    </cfRule>
  </conditionalFormatting>
  <conditionalFormatting sqref="Z49:AA49 Z53:AA53">
    <cfRule type="cellIs" dxfId="53" priority="159" operator="between">
      <formula>-1.5</formula>
      <formula>1.5</formula>
    </cfRule>
    <cfRule type="cellIs" dxfId="52" priority="160" operator="lessThan">
      <formula>-1.5</formula>
    </cfRule>
    <cfRule type="cellIs" dxfId="51" priority="161" operator="greaterThan">
      <formula>1.5</formula>
    </cfRule>
  </conditionalFormatting>
  <conditionalFormatting sqref="Z42:AA42">
    <cfRule type="cellIs" dxfId="50" priority="156" operator="between">
      <formula>-1.5</formula>
      <formula>1.5</formula>
    </cfRule>
    <cfRule type="cellIs" dxfId="49" priority="157" operator="lessThan">
      <formula>-1.5</formula>
    </cfRule>
    <cfRule type="cellIs" dxfId="48" priority="158" operator="greaterThan">
      <formula>1.5</formula>
    </cfRule>
  </conditionalFormatting>
  <conditionalFormatting sqref="Z43:AA43">
    <cfRule type="cellIs" dxfId="47" priority="153" operator="between">
      <formula>-1.5</formula>
      <formula>1.5</formula>
    </cfRule>
    <cfRule type="cellIs" dxfId="46" priority="154" operator="lessThan">
      <formula>-1.5</formula>
    </cfRule>
    <cfRule type="cellIs" dxfId="45" priority="155" operator="greaterThan">
      <formula>1.5</formula>
    </cfRule>
  </conditionalFormatting>
  <conditionalFormatting sqref="Z51:AA51">
    <cfRule type="cellIs" dxfId="44" priority="150" operator="between">
      <formula>-1.5</formula>
      <formula>1.5</formula>
    </cfRule>
    <cfRule type="cellIs" dxfId="43" priority="151" operator="lessThan">
      <formula>-1.5</formula>
    </cfRule>
    <cfRule type="cellIs" dxfId="42" priority="152" operator="greaterThan">
      <formula>1.5</formula>
    </cfRule>
  </conditionalFormatting>
  <conditionalFormatting sqref="Z52:AA52">
    <cfRule type="cellIs" dxfId="41" priority="147" operator="between">
      <formula>-1.5</formula>
      <formula>1.5</formula>
    </cfRule>
    <cfRule type="cellIs" dxfId="40" priority="148" operator="lessThan">
      <formula>-1.5</formula>
    </cfRule>
    <cfRule type="cellIs" dxfId="39" priority="149" operator="greaterThan">
      <formula>1.5</formula>
    </cfRule>
  </conditionalFormatting>
  <conditionalFormatting sqref="Z55:AA55">
    <cfRule type="cellIs" dxfId="38" priority="144" operator="between">
      <formula>-1.5</formula>
      <formula>1.5</formula>
    </cfRule>
    <cfRule type="cellIs" dxfId="37" priority="145" operator="lessThan">
      <formula>-1.5</formula>
    </cfRule>
    <cfRule type="cellIs" dxfId="36" priority="146" operator="greaterThan">
      <formula>1.5</formula>
    </cfRule>
  </conditionalFormatting>
  <conditionalFormatting sqref="Z56:AA56">
    <cfRule type="cellIs" dxfId="35" priority="141" operator="between">
      <formula>-1.5</formula>
      <formula>1.5</formula>
    </cfRule>
    <cfRule type="cellIs" dxfId="34" priority="142" operator="lessThan">
      <formula>-1.5</formula>
    </cfRule>
    <cfRule type="cellIs" dxfId="33" priority="143" operator="greaterThan">
      <formula>1.5</formula>
    </cfRule>
  </conditionalFormatting>
  <conditionalFormatting sqref="X49:Y49 X53:Y53">
    <cfRule type="cellIs" dxfId="32" priority="138" operator="between">
      <formula>-1.5</formula>
      <formula>1.5</formula>
    </cfRule>
    <cfRule type="cellIs" dxfId="31" priority="139" operator="lessThan">
      <formula>-1.5</formula>
    </cfRule>
    <cfRule type="cellIs" dxfId="30" priority="140" operator="greaterThan">
      <formula>1.5</formula>
    </cfRule>
  </conditionalFormatting>
  <conditionalFormatting sqref="X42:Y42">
    <cfRule type="cellIs" dxfId="29" priority="135" operator="between">
      <formula>-1.5</formula>
      <formula>1.5</formula>
    </cfRule>
    <cfRule type="cellIs" dxfId="28" priority="136" operator="lessThan">
      <formula>-1.5</formula>
    </cfRule>
    <cfRule type="cellIs" dxfId="27" priority="137" operator="greaterThan">
      <formula>1.5</formula>
    </cfRule>
  </conditionalFormatting>
  <conditionalFormatting sqref="X43:Y43">
    <cfRule type="cellIs" dxfId="26" priority="132" operator="between">
      <formula>-1.5</formula>
      <formula>1.5</formula>
    </cfRule>
    <cfRule type="cellIs" dxfId="25" priority="133" operator="lessThan">
      <formula>-1.5</formula>
    </cfRule>
    <cfRule type="cellIs" dxfId="24" priority="134" operator="greaterThan">
      <formula>1.5</formula>
    </cfRule>
  </conditionalFormatting>
  <conditionalFormatting sqref="X51:Y51">
    <cfRule type="cellIs" dxfId="23" priority="129" operator="between">
      <formula>-1.5</formula>
      <formula>1.5</formula>
    </cfRule>
    <cfRule type="cellIs" dxfId="22" priority="130" operator="lessThan">
      <formula>-1.5</formula>
    </cfRule>
    <cfRule type="cellIs" dxfId="21" priority="131" operator="greaterThan">
      <formula>1.5</formula>
    </cfRule>
  </conditionalFormatting>
  <conditionalFormatting sqref="X52:Y52">
    <cfRule type="cellIs" dxfId="20" priority="126" operator="between">
      <formula>-1.5</formula>
      <formula>1.5</formula>
    </cfRule>
    <cfRule type="cellIs" dxfId="19" priority="127" operator="lessThan">
      <formula>-1.5</formula>
    </cfRule>
    <cfRule type="cellIs" dxfId="18" priority="128" operator="greaterThan">
      <formula>1.5</formula>
    </cfRule>
  </conditionalFormatting>
  <conditionalFormatting sqref="X55:Y55">
    <cfRule type="cellIs" dxfId="17" priority="123" operator="between">
      <formula>-1.5</formula>
      <formula>1.5</formula>
    </cfRule>
    <cfRule type="cellIs" dxfId="16" priority="124" operator="lessThan">
      <formula>-1.5</formula>
    </cfRule>
    <cfRule type="cellIs" dxfId="15" priority="125" operator="greaterThan">
      <formula>1.5</formula>
    </cfRule>
  </conditionalFormatting>
  <conditionalFormatting sqref="X56:Y56">
    <cfRule type="cellIs" dxfId="14" priority="120" operator="between">
      <formula>-1.5</formula>
      <formula>1.5</formula>
    </cfRule>
    <cfRule type="cellIs" dxfId="13" priority="121" operator="lessThan">
      <formula>-1.5</formula>
    </cfRule>
    <cfRule type="cellIs" dxfId="12" priority="122" operator="greaterThan">
      <formula>1.5</formula>
    </cfRule>
  </conditionalFormatting>
  <conditionalFormatting sqref="AL26:AM26">
    <cfRule type="cellIs" dxfId="11" priority="10" operator="between">
      <formula>-1.5</formula>
      <formula>1.5</formula>
    </cfRule>
    <cfRule type="cellIs" dxfId="10" priority="11" operator="lessThan">
      <formula>-1.5</formula>
    </cfRule>
    <cfRule type="cellIs" dxfId="9" priority="12" operator="greaterThan">
      <formula>1.5</formula>
    </cfRule>
  </conditionalFormatting>
  <conditionalFormatting sqref="AL27:AM27">
    <cfRule type="cellIs" dxfId="8" priority="7" operator="between">
      <formula>-1.5</formula>
      <formula>1.5</formula>
    </cfRule>
    <cfRule type="cellIs" dxfId="7" priority="8" operator="lessThan">
      <formula>-1.5</formula>
    </cfRule>
    <cfRule type="cellIs" dxfId="6" priority="9" operator="greaterThan">
      <formula>1.5</formula>
    </cfRule>
  </conditionalFormatting>
  <conditionalFormatting sqref="AL30:AM30">
    <cfRule type="cellIs" dxfId="5" priority="4" operator="between">
      <formula>-1.5</formula>
      <formula>1.5</formula>
    </cfRule>
    <cfRule type="cellIs" dxfId="4" priority="5" operator="lessThan">
      <formula>-1.5</formula>
    </cfRule>
    <cfRule type="cellIs" dxfId="3" priority="6" operator="greaterThan">
      <formula>1.5</formula>
    </cfRule>
  </conditionalFormatting>
  <conditionalFormatting sqref="AL31:AM31">
    <cfRule type="cellIs" dxfId="2" priority="1" operator="between">
      <formula>-1.5</formula>
      <formula>1.5</formula>
    </cfRule>
    <cfRule type="cellIs" dxfId="1" priority="2" operator="lessThan">
      <formula>-1.5</formula>
    </cfRule>
    <cfRule type="cellIs" dxfId="0" priority="3" operator="greaterThan">
      <formula>1.5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570"/>
  <sheetViews>
    <sheetView topLeftCell="A531" workbookViewId="0">
      <selection activeCell="G554" sqref="G554"/>
    </sheetView>
  </sheetViews>
  <sheetFormatPr defaultRowHeight="15" x14ac:dyDescent="0.25"/>
  <cols>
    <col min="1" max="1" width="23.7109375" bestFit="1" customWidth="1"/>
    <col min="2" max="8" width="10.5703125" bestFit="1" customWidth="1"/>
    <col min="9" max="9" width="9.5703125" bestFit="1" customWidth="1"/>
    <col min="10" max="13" width="10.5703125" bestFit="1" customWidth="1"/>
    <col min="14" max="14" width="9.5703125" bestFit="1" customWidth="1"/>
    <col min="15" max="16" width="10" bestFit="1" customWidth="1"/>
    <col min="17" max="21" width="10.5703125" bestFit="1" customWidth="1"/>
    <col min="22" max="22" width="9.5703125" bestFit="1" customWidth="1"/>
    <col min="23" max="23" width="10.5703125" bestFit="1" customWidth="1"/>
    <col min="24" max="24" width="9.5703125" bestFit="1" customWidth="1"/>
    <col min="25" max="27" width="10.5703125" bestFit="1" customWidth="1"/>
  </cols>
  <sheetData>
    <row r="1" spans="1:27" ht="375" x14ac:dyDescent="0.25">
      <c r="A1" s="114" t="s">
        <v>579</v>
      </c>
      <c r="B1" s="115" t="s">
        <v>626</v>
      </c>
      <c r="C1" s="115" t="s">
        <v>627</v>
      </c>
      <c r="D1" s="115" t="s">
        <v>628</v>
      </c>
      <c r="E1" s="115" t="s">
        <v>629</v>
      </c>
      <c r="F1" s="115" t="s">
        <v>630</v>
      </c>
      <c r="G1" s="115" t="s">
        <v>631</v>
      </c>
      <c r="H1" s="115" t="s">
        <v>632</v>
      </c>
      <c r="I1" s="115" t="s">
        <v>633</v>
      </c>
      <c r="J1" s="115" t="s">
        <v>634</v>
      </c>
      <c r="K1" s="115" t="s">
        <v>635</v>
      </c>
      <c r="L1" s="115" t="s">
        <v>636</v>
      </c>
      <c r="M1" s="115" t="s">
        <v>638</v>
      </c>
      <c r="N1" s="115" t="s">
        <v>653</v>
      </c>
      <c r="O1" s="115" t="s">
        <v>639</v>
      </c>
      <c r="P1" s="115" t="s">
        <v>640</v>
      </c>
      <c r="Q1" s="115" t="s">
        <v>641</v>
      </c>
      <c r="R1" s="115" t="s">
        <v>642</v>
      </c>
      <c r="S1" s="115" t="s">
        <v>643</v>
      </c>
      <c r="T1" s="115" t="s">
        <v>644</v>
      </c>
      <c r="U1" s="115" t="s">
        <v>645</v>
      </c>
      <c r="V1" s="115" t="s">
        <v>646</v>
      </c>
      <c r="W1" s="115" t="s">
        <v>647</v>
      </c>
      <c r="X1" s="115" t="s">
        <v>648</v>
      </c>
      <c r="Y1" s="115" t="s">
        <v>655</v>
      </c>
      <c r="Z1" s="115" t="s">
        <v>683</v>
      </c>
      <c r="AA1" s="115" t="s">
        <v>685</v>
      </c>
    </row>
    <row r="2" spans="1:27" x14ac:dyDescent="0.25">
      <c r="A2" s="112">
        <v>42586</v>
      </c>
      <c r="B2" s="113">
        <v>121651.583</v>
      </c>
      <c r="C2" s="113">
        <v>180521.14600000001</v>
      </c>
      <c r="D2" s="113">
        <v>294689.125</v>
      </c>
      <c r="E2" s="113">
        <v>119528.81200000001</v>
      </c>
      <c r="F2" s="113">
        <v>61039.688000000002</v>
      </c>
      <c r="G2" s="113">
        <v>236818.89600000001</v>
      </c>
      <c r="H2" s="113">
        <v>77180.604000000007</v>
      </c>
      <c r="I2" s="113">
        <v>32303.082999999999</v>
      </c>
      <c r="J2" s="113">
        <v>260409.16699999999</v>
      </c>
      <c r="K2" s="113">
        <v>110595.083</v>
      </c>
      <c r="L2" s="113">
        <v>80717.082999999999</v>
      </c>
      <c r="M2" s="113"/>
      <c r="N2" s="113"/>
      <c r="O2" s="113">
        <v>9361.0830000000005</v>
      </c>
      <c r="P2" s="113">
        <v>0</v>
      </c>
      <c r="Q2" s="113">
        <v>147961.89600000001</v>
      </c>
      <c r="R2" s="113">
        <v>349168.97899999999</v>
      </c>
      <c r="S2" s="113">
        <v>396679.29200000002</v>
      </c>
      <c r="T2" s="113">
        <v>226136.04199999999</v>
      </c>
      <c r="U2" s="113">
        <v>192022.70800000001</v>
      </c>
      <c r="V2" s="113">
        <v>36062.457999999999</v>
      </c>
      <c r="W2" s="113">
        <v>129175.375</v>
      </c>
      <c r="X2" s="113">
        <v>15755.625</v>
      </c>
      <c r="Y2" s="113"/>
      <c r="Z2" s="113"/>
      <c r="AA2" s="113"/>
    </row>
    <row r="3" spans="1:27" x14ac:dyDescent="0.25">
      <c r="A3" s="112">
        <v>42587</v>
      </c>
      <c r="B3" s="113">
        <v>500057.02100000001</v>
      </c>
      <c r="C3" s="113">
        <v>115377.75</v>
      </c>
      <c r="D3" s="113">
        <v>336072.25</v>
      </c>
      <c r="E3" s="113">
        <v>25690.417000000001</v>
      </c>
      <c r="F3" s="113">
        <v>74100.729000000007</v>
      </c>
      <c r="G3" s="113">
        <v>268427.27100000001</v>
      </c>
      <c r="H3" s="113">
        <v>77040.020999999993</v>
      </c>
      <c r="I3" s="113">
        <v>29973.625</v>
      </c>
      <c r="J3" s="113">
        <v>191081.35399999999</v>
      </c>
      <c r="K3" s="113">
        <v>128577.167</v>
      </c>
      <c r="L3" s="113">
        <v>78769.167000000001</v>
      </c>
      <c r="M3" s="113"/>
      <c r="N3" s="113"/>
      <c r="O3" s="113">
        <v>7836.9790000000003</v>
      </c>
      <c r="P3" s="113">
        <v>0</v>
      </c>
      <c r="Q3" s="113">
        <v>153147.04199999999</v>
      </c>
      <c r="R3" s="113">
        <v>375933.58299999998</v>
      </c>
      <c r="S3" s="113">
        <v>364100.45799999998</v>
      </c>
      <c r="T3" s="113">
        <v>327060.93800000002</v>
      </c>
      <c r="U3" s="113">
        <v>208134.45800000001</v>
      </c>
      <c r="V3" s="113">
        <v>35193.853999999999</v>
      </c>
      <c r="W3" s="113">
        <v>83438.457999999999</v>
      </c>
      <c r="X3" s="113">
        <v>16070.521000000001</v>
      </c>
      <c r="Y3" s="113"/>
      <c r="Z3" s="113"/>
      <c r="AA3" s="113"/>
    </row>
    <row r="4" spans="1:27" x14ac:dyDescent="0.25">
      <c r="A4" s="112">
        <v>42588</v>
      </c>
      <c r="B4" s="113">
        <v>123028.22900000001</v>
      </c>
      <c r="C4" s="113">
        <v>138639.81200000001</v>
      </c>
      <c r="D4" s="113">
        <v>331797.77100000001</v>
      </c>
      <c r="E4" s="113">
        <v>147.083</v>
      </c>
      <c r="F4" s="113">
        <v>58670.771000000001</v>
      </c>
      <c r="G4" s="113">
        <v>208034.08300000001</v>
      </c>
      <c r="H4" s="113">
        <v>76585.187999999995</v>
      </c>
      <c r="I4" s="113">
        <v>32400.187999999998</v>
      </c>
      <c r="J4" s="113">
        <v>139462.91699999999</v>
      </c>
      <c r="K4" s="113">
        <v>122037.792</v>
      </c>
      <c r="L4" s="113">
        <v>79209.479000000007</v>
      </c>
      <c r="M4" s="113"/>
      <c r="N4" s="113"/>
      <c r="O4" s="113">
        <v>7094.1670000000004</v>
      </c>
      <c r="P4" s="113">
        <v>0</v>
      </c>
      <c r="Q4" s="113">
        <v>152987.06200000001</v>
      </c>
      <c r="R4" s="113">
        <v>374584.33299999998</v>
      </c>
      <c r="S4" s="113">
        <v>337614.875</v>
      </c>
      <c r="T4" s="113">
        <v>196580.45800000001</v>
      </c>
      <c r="U4" s="113">
        <v>203391.31200000001</v>
      </c>
      <c r="V4" s="113">
        <v>36344.792000000001</v>
      </c>
      <c r="W4" s="113">
        <v>101826.56200000001</v>
      </c>
      <c r="X4" s="113">
        <v>15590.521000000001</v>
      </c>
      <c r="Y4" s="113"/>
      <c r="Z4" s="113"/>
      <c r="AA4" s="113"/>
    </row>
    <row r="5" spans="1:27" x14ac:dyDescent="0.25">
      <c r="A5" s="112">
        <v>42589</v>
      </c>
      <c r="B5" s="113">
        <v>322416.04200000002</v>
      </c>
      <c r="C5" s="113">
        <v>162668.22899999999</v>
      </c>
      <c r="D5" s="113">
        <v>283339.54200000002</v>
      </c>
      <c r="E5" s="113">
        <v>39000.25</v>
      </c>
      <c r="F5" s="113">
        <v>54565.042000000001</v>
      </c>
      <c r="G5" s="113">
        <v>210242.58300000001</v>
      </c>
      <c r="H5" s="113">
        <v>76151.957999999999</v>
      </c>
      <c r="I5" s="113">
        <v>32285.021000000001</v>
      </c>
      <c r="J5" s="113">
        <v>142067.16699999999</v>
      </c>
      <c r="K5" s="113">
        <v>121039.47900000001</v>
      </c>
      <c r="L5" s="113">
        <v>74954.187999999995</v>
      </c>
      <c r="M5" s="113"/>
      <c r="N5" s="113"/>
      <c r="O5" s="113">
        <v>10420.5</v>
      </c>
      <c r="P5" s="113">
        <v>0</v>
      </c>
      <c r="Q5" s="113">
        <v>140736.91699999999</v>
      </c>
      <c r="R5" s="113">
        <v>382760.39600000001</v>
      </c>
      <c r="S5" s="113">
        <v>345174.375</v>
      </c>
      <c r="T5" s="113">
        <v>264448.625</v>
      </c>
      <c r="U5" s="113">
        <v>230390.18799999999</v>
      </c>
      <c r="V5" s="113">
        <v>29812.125</v>
      </c>
      <c r="W5" s="113">
        <v>110357.25</v>
      </c>
      <c r="X5" s="113">
        <v>15989.521000000001</v>
      </c>
      <c r="Y5" s="113"/>
      <c r="Z5" s="113"/>
      <c r="AA5" s="113"/>
    </row>
    <row r="6" spans="1:27" x14ac:dyDescent="0.25">
      <c r="A6" s="112">
        <v>42590</v>
      </c>
      <c r="B6" s="113">
        <v>262574.54200000002</v>
      </c>
      <c r="C6" s="113">
        <v>168567.39600000001</v>
      </c>
      <c r="D6" s="113">
        <v>302902.81199999998</v>
      </c>
      <c r="E6" s="113">
        <v>91095.020999999993</v>
      </c>
      <c r="F6" s="113">
        <v>61623.561999999998</v>
      </c>
      <c r="G6" s="113">
        <v>212761.08300000001</v>
      </c>
      <c r="H6" s="113">
        <v>69256.917000000001</v>
      </c>
      <c r="I6" s="113">
        <v>28351.292000000001</v>
      </c>
      <c r="J6" s="113">
        <v>139362.02100000001</v>
      </c>
      <c r="K6" s="113">
        <v>54064.811999999998</v>
      </c>
      <c r="L6" s="113">
        <v>71657.832999999999</v>
      </c>
      <c r="M6" s="113"/>
      <c r="N6" s="113"/>
      <c r="O6" s="113">
        <v>9225.5619999999999</v>
      </c>
      <c r="P6" s="113">
        <v>0</v>
      </c>
      <c r="Q6" s="113">
        <v>146118.93799999999</v>
      </c>
      <c r="R6" s="113">
        <v>350127.18800000002</v>
      </c>
      <c r="S6" s="113">
        <v>403920.83299999998</v>
      </c>
      <c r="T6" s="113">
        <v>309873.39600000001</v>
      </c>
      <c r="U6" s="113">
        <v>210060.08300000001</v>
      </c>
      <c r="V6" s="113">
        <v>21800.207999999999</v>
      </c>
      <c r="W6" s="113">
        <v>115268.583</v>
      </c>
      <c r="X6" s="113">
        <v>15650.188</v>
      </c>
      <c r="Y6" s="113"/>
      <c r="Z6" s="113"/>
      <c r="AA6" s="113"/>
    </row>
    <row r="7" spans="1:27" x14ac:dyDescent="0.25">
      <c r="A7" s="112">
        <v>42591</v>
      </c>
      <c r="B7" s="113">
        <v>0</v>
      </c>
      <c r="C7" s="113">
        <v>177954.43799999999</v>
      </c>
      <c r="D7" s="113">
        <v>330144.64600000001</v>
      </c>
      <c r="E7" s="113">
        <v>110331.667</v>
      </c>
      <c r="F7" s="113">
        <v>74151.042000000001</v>
      </c>
      <c r="G7" s="113">
        <v>211074.93799999999</v>
      </c>
      <c r="H7" s="113">
        <v>61890.582999999999</v>
      </c>
      <c r="I7" s="113">
        <v>31757.625</v>
      </c>
      <c r="J7" s="113">
        <v>145150.66699999999</v>
      </c>
      <c r="K7" s="113">
        <v>94701</v>
      </c>
      <c r="L7" s="113">
        <v>79690.042000000001</v>
      </c>
      <c r="M7" s="113"/>
      <c r="N7" s="113"/>
      <c r="O7" s="113">
        <v>9548.0419999999995</v>
      </c>
      <c r="P7" s="113">
        <v>0</v>
      </c>
      <c r="Q7" s="113">
        <v>153934.85399999999</v>
      </c>
      <c r="R7" s="113">
        <v>349893.29200000002</v>
      </c>
      <c r="S7" s="113">
        <v>449813.47899999999</v>
      </c>
      <c r="T7" s="113">
        <v>332395.95799999998</v>
      </c>
      <c r="U7" s="113">
        <v>206986.85399999999</v>
      </c>
      <c r="V7" s="113">
        <v>37093.853999999999</v>
      </c>
      <c r="W7" s="113">
        <v>120634.18799999999</v>
      </c>
      <c r="X7" s="113">
        <v>16371.666999999999</v>
      </c>
      <c r="Y7" s="113"/>
      <c r="Z7" s="113"/>
      <c r="AA7" s="113"/>
    </row>
    <row r="8" spans="1:27" x14ac:dyDescent="0.25">
      <c r="A8" s="112">
        <v>42592</v>
      </c>
      <c r="B8" s="113">
        <v>8161.2920000000004</v>
      </c>
      <c r="C8" s="113">
        <v>163233.02100000001</v>
      </c>
      <c r="D8" s="113">
        <v>328200.66700000002</v>
      </c>
      <c r="E8" s="113">
        <v>98513.707999999999</v>
      </c>
      <c r="F8" s="113">
        <v>75039.707999999999</v>
      </c>
      <c r="G8" s="113">
        <v>203995.18799999999</v>
      </c>
      <c r="H8" s="113">
        <v>72483.104000000007</v>
      </c>
      <c r="I8" s="113">
        <v>31999.687999999998</v>
      </c>
      <c r="J8" s="113">
        <v>148972.29199999999</v>
      </c>
      <c r="K8" s="113">
        <v>105575.625</v>
      </c>
      <c r="L8" s="113">
        <v>78800.229000000007</v>
      </c>
      <c r="M8" s="113"/>
      <c r="N8" s="113"/>
      <c r="O8" s="113">
        <v>10360.521000000001</v>
      </c>
      <c r="P8" s="113">
        <v>0</v>
      </c>
      <c r="Q8" s="113">
        <v>153548.85399999999</v>
      </c>
      <c r="R8" s="113">
        <v>349779.77100000001</v>
      </c>
      <c r="S8" s="113">
        <v>438235.625</v>
      </c>
      <c r="T8" s="113">
        <v>193189.54199999999</v>
      </c>
      <c r="U8" s="113">
        <v>219149.27100000001</v>
      </c>
      <c r="V8" s="113">
        <v>27622.082999999999</v>
      </c>
      <c r="W8" s="113">
        <v>97977.645999999993</v>
      </c>
      <c r="X8" s="113">
        <v>16019.938</v>
      </c>
      <c r="Y8" s="113"/>
      <c r="Z8" s="113"/>
      <c r="AA8" s="113"/>
    </row>
    <row r="9" spans="1:27" x14ac:dyDescent="0.25">
      <c r="A9" s="112">
        <v>42593</v>
      </c>
      <c r="B9" s="113">
        <v>390356.70799999998</v>
      </c>
      <c r="C9" s="113">
        <v>162931.68799999999</v>
      </c>
      <c r="D9" s="113">
        <v>312112.64600000001</v>
      </c>
      <c r="E9" s="113">
        <v>88138.167000000001</v>
      </c>
      <c r="F9" s="113">
        <v>58963.811999999998</v>
      </c>
      <c r="G9" s="113">
        <v>249614.97899999999</v>
      </c>
      <c r="H9" s="113">
        <v>71844.104000000007</v>
      </c>
      <c r="I9" s="113">
        <v>32294.917000000001</v>
      </c>
      <c r="J9" s="113">
        <v>215092</v>
      </c>
      <c r="K9" s="113">
        <v>101938.167</v>
      </c>
      <c r="L9" s="113">
        <v>80377.875</v>
      </c>
      <c r="M9" s="113"/>
      <c r="N9" s="113"/>
      <c r="O9" s="113">
        <v>10072.728999999999</v>
      </c>
      <c r="P9" s="113">
        <v>0</v>
      </c>
      <c r="Q9" s="113">
        <v>149116.375</v>
      </c>
      <c r="R9" s="113">
        <v>351664.125</v>
      </c>
      <c r="S9" s="113">
        <v>442420.33299999998</v>
      </c>
      <c r="T9" s="113">
        <v>299894.04200000002</v>
      </c>
      <c r="U9" s="113">
        <v>215451.52100000001</v>
      </c>
      <c r="V9" s="113">
        <v>35320.728999999999</v>
      </c>
      <c r="W9" s="113">
        <v>146019.45800000001</v>
      </c>
      <c r="X9" s="113">
        <v>16399.667000000001</v>
      </c>
      <c r="Y9" s="113"/>
      <c r="Z9" s="113"/>
      <c r="AA9" s="113"/>
    </row>
    <row r="10" spans="1:27" x14ac:dyDescent="0.25">
      <c r="A10" s="112">
        <v>42594</v>
      </c>
      <c r="B10" s="113">
        <v>0</v>
      </c>
      <c r="C10" s="113">
        <v>152174.29199999999</v>
      </c>
      <c r="D10" s="113">
        <v>325855.70799999998</v>
      </c>
      <c r="E10" s="113">
        <v>68983.125</v>
      </c>
      <c r="F10" s="113">
        <v>64699.853999999999</v>
      </c>
      <c r="G10" s="113">
        <v>290114.16700000002</v>
      </c>
      <c r="H10" s="113">
        <v>74950.582999999999</v>
      </c>
      <c r="I10" s="113">
        <v>31385.582999999999</v>
      </c>
      <c r="J10" s="113">
        <v>250017.06200000001</v>
      </c>
      <c r="K10" s="113">
        <v>95043.417000000001</v>
      </c>
      <c r="L10" s="113">
        <v>72413.812000000005</v>
      </c>
      <c r="M10" s="113">
        <v>0</v>
      </c>
      <c r="N10" s="113"/>
      <c r="O10" s="113">
        <v>5278.308</v>
      </c>
      <c r="P10" s="113">
        <v>0</v>
      </c>
      <c r="Q10" s="113">
        <v>152919.31200000001</v>
      </c>
      <c r="R10" s="113">
        <v>357097.16700000002</v>
      </c>
      <c r="S10" s="113">
        <v>444896.58299999998</v>
      </c>
      <c r="T10" s="113">
        <v>280456.35399999999</v>
      </c>
      <c r="U10" s="113">
        <v>226852.14600000001</v>
      </c>
      <c r="V10" s="113">
        <v>34214.125</v>
      </c>
      <c r="W10" s="113">
        <v>119288.77099999999</v>
      </c>
      <c r="X10" s="113">
        <v>16185.021000000001</v>
      </c>
      <c r="Y10" s="113"/>
      <c r="Z10" s="113"/>
      <c r="AA10" s="113"/>
    </row>
    <row r="11" spans="1:27" x14ac:dyDescent="0.25">
      <c r="A11" s="112">
        <v>42595</v>
      </c>
      <c r="B11" s="113">
        <v>409212.04300000001</v>
      </c>
      <c r="C11" s="113">
        <v>165215.68100000001</v>
      </c>
      <c r="D11" s="113">
        <v>300831.10600000003</v>
      </c>
      <c r="E11" s="113">
        <v>73102.191000000006</v>
      </c>
      <c r="F11" s="113">
        <v>85294.489000000001</v>
      </c>
      <c r="G11" s="113">
        <v>262088.21299999999</v>
      </c>
      <c r="H11" s="113">
        <v>66115.616999999998</v>
      </c>
      <c r="I11" s="113">
        <v>30328.723000000002</v>
      </c>
      <c r="J11" s="113">
        <v>243002.128</v>
      </c>
      <c r="K11" s="113">
        <v>98830.680999999997</v>
      </c>
      <c r="L11" s="113">
        <v>77928.106</v>
      </c>
      <c r="M11" s="113">
        <v>0</v>
      </c>
      <c r="N11" s="113"/>
      <c r="O11" s="113"/>
      <c r="P11" s="113">
        <v>0</v>
      </c>
      <c r="Q11" s="113">
        <v>153321.59599999999</v>
      </c>
      <c r="R11" s="113">
        <v>362104.14899999998</v>
      </c>
      <c r="S11" s="113">
        <v>433476.02100000001</v>
      </c>
      <c r="T11" s="113">
        <v>139952.40400000001</v>
      </c>
      <c r="U11" s="113">
        <v>227169.04300000001</v>
      </c>
      <c r="V11" s="113">
        <v>34742.83</v>
      </c>
      <c r="W11" s="113">
        <v>102298.53200000001</v>
      </c>
      <c r="X11" s="113">
        <v>16306.851000000001</v>
      </c>
      <c r="Y11" s="113"/>
      <c r="Z11" s="113"/>
      <c r="AA11" s="113"/>
    </row>
    <row r="12" spans="1:27" x14ac:dyDescent="0.25">
      <c r="A12" s="112">
        <v>42596</v>
      </c>
      <c r="B12" s="113">
        <v>429224.625</v>
      </c>
      <c r="C12" s="113">
        <v>112494.10400000001</v>
      </c>
      <c r="D12" s="113">
        <v>271965.41700000002</v>
      </c>
      <c r="E12" s="113">
        <v>100288.667</v>
      </c>
      <c r="F12" s="113">
        <v>51621.917000000001</v>
      </c>
      <c r="G12" s="113">
        <v>281385.52100000001</v>
      </c>
      <c r="H12" s="113">
        <v>75995.895999999993</v>
      </c>
      <c r="I12" s="113">
        <v>30701.707999999999</v>
      </c>
      <c r="J12" s="113">
        <v>242881.08300000001</v>
      </c>
      <c r="K12" s="113">
        <v>105282</v>
      </c>
      <c r="L12" s="113">
        <v>77000.854000000007</v>
      </c>
      <c r="M12" s="113">
        <v>0</v>
      </c>
      <c r="N12" s="113"/>
      <c r="O12" s="113"/>
      <c r="P12" s="113">
        <v>0</v>
      </c>
      <c r="Q12" s="113">
        <v>153578.89600000001</v>
      </c>
      <c r="R12" s="113">
        <v>359750.47899999999</v>
      </c>
      <c r="S12" s="113">
        <v>438241.68800000002</v>
      </c>
      <c r="T12" s="113">
        <v>261535.81200000001</v>
      </c>
      <c r="U12" s="113">
        <v>236345.875</v>
      </c>
      <c r="V12" s="113">
        <v>35997.042000000001</v>
      </c>
      <c r="W12" s="113">
        <v>128981.208</v>
      </c>
      <c r="X12" s="113">
        <v>16296.666999999999</v>
      </c>
      <c r="Y12" s="113"/>
      <c r="Z12" s="113"/>
      <c r="AA12" s="113"/>
    </row>
    <row r="13" spans="1:27" x14ac:dyDescent="0.25">
      <c r="A13" s="112">
        <v>42597</v>
      </c>
      <c r="B13" s="113">
        <v>249072.58300000001</v>
      </c>
      <c r="C13" s="113">
        <v>178568.10399999999</v>
      </c>
      <c r="D13" s="113">
        <v>292609.10399999999</v>
      </c>
      <c r="E13" s="113">
        <v>88873.312000000005</v>
      </c>
      <c r="F13" s="113">
        <v>52510.917000000001</v>
      </c>
      <c r="G13" s="113">
        <v>267677.58299999998</v>
      </c>
      <c r="H13" s="113">
        <v>69160.75</v>
      </c>
      <c r="I13" s="113">
        <v>31691.603999999999</v>
      </c>
      <c r="J13" s="113">
        <v>311829.85399999999</v>
      </c>
      <c r="K13" s="113">
        <v>102562.833</v>
      </c>
      <c r="L13" s="113">
        <v>79359.082999999999</v>
      </c>
      <c r="M13" s="113">
        <v>0</v>
      </c>
      <c r="N13" s="113"/>
      <c r="O13" s="113"/>
      <c r="P13" s="113">
        <v>0</v>
      </c>
      <c r="Q13" s="113">
        <v>152498.06200000001</v>
      </c>
      <c r="R13" s="113">
        <v>374692.60399999999</v>
      </c>
      <c r="S13" s="113">
        <v>439725.64600000001</v>
      </c>
      <c r="T13" s="113">
        <v>320313.45799999998</v>
      </c>
      <c r="U13" s="113">
        <v>233229.18799999999</v>
      </c>
      <c r="V13" s="113">
        <v>31786.707999999999</v>
      </c>
      <c r="W13" s="113">
        <v>68819.375</v>
      </c>
      <c r="X13" s="113">
        <v>16177.228999999999</v>
      </c>
      <c r="Y13" s="113"/>
      <c r="Z13" s="113"/>
      <c r="AA13" s="113"/>
    </row>
    <row r="14" spans="1:27" x14ac:dyDescent="0.25">
      <c r="A14" s="112">
        <v>42598</v>
      </c>
      <c r="B14" s="113">
        <v>255066.97899999999</v>
      </c>
      <c r="C14" s="113">
        <v>156193.72899999999</v>
      </c>
      <c r="D14" s="113">
        <v>265364.75</v>
      </c>
      <c r="E14" s="113">
        <v>42938.228999999999</v>
      </c>
      <c r="F14" s="113">
        <v>55674.917000000001</v>
      </c>
      <c r="G14" s="113">
        <v>225643.75</v>
      </c>
      <c r="H14" s="113">
        <v>68920.020999999993</v>
      </c>
      <c r="I14" s="113">
        <v>31016.457999999999</v>
      </c>
      <c r="J14" s="113">
        <v>303256.27100000001</v>
      </c>
      <c r="K14" s="113">
        <v>96527.395999999993</v>
      </c>
      <c r="L14" s="113">
        <v>76931.082999999999</v>
      </c>
      <c r="M14" s="113">
        <v>0</v>
      </c>
      <c r="N14" s="113"/>
      <c r="O14" s="113"/>
      <c r="P14" s="113">
        <v>0</v>
      </c>
      <c r="Q14" s="113">
        <v>154053.43799999999</v>
      </c>
      <c r="R14" s="113">
        <v>342947.16700000002</v>
      </c>
      <c r="S14" s="113">
        <v>428270.75</v>
      </c>
      <c r="T14" s="113">
        <v>318944.89600000001</v>
      </c>
      <c r="U14" s="113">
        <v>233012.72899999999</v>
      </c>
      <c r="V14" s="113">
        <v>32212.021000000001</v>
      </c>
      <c r="W14" s="113">
        <v>139912.89600000001</v>
      </c>
      <c r="X14" s="113">
        <v>16156.271000000001</v>
      </c>
      <c r="Y14" s="113"/>
      <c r="Z14" s="113"/>
      <c r="AA14" s="113"/>
    </row>
    <row r="15" spans="1:27" x14ac:dyDescent="0.25">
      <c r="A15" s="112">
        <v>42599</v>
      </c>
      <c r="B15" s="113">
        <v>258386.35399999999</v>
      </c>
      <c r="C15" s="113">
        <v>109187.52099999999</v>
      </c>
      <c r="D15" s="113">
        <v>311061.68800000002</v>
      </c>
      <c r="E15" s="113">
        <v>50722.396000000001</v>
      </c>
      <c r="F15" s="113">
        <v>41808.188000000002</v>
      </c>
      <c r="G15" s="113">
        <v>221007.83300000001</v>
      </c>
      <c r="H15" s="113">
        <v>69427.354000000007</v>
      </c>
      <c r="I15" s="113">
        <v>32560.457999999999</v>
      </c>
      <c r="J15" s="113">
        <v>336317.02100000001</v>
      </c>
      <c r="K15" s="113">
        <v>96228.187999999995</v>
      </c>
      <c r="L15" s="113">
        <v>79279.292000000001</v>
      </c>
      <c r="M15" s="113">
        <v>0</v>
      </c>
      <c r="N15" s="113"/>
      <c r="O15" s="113"/>
      <c r="P15" s="113">
        <v>0</v>
      </c>
      <c r="Q15" s="113">
        <v>150379.75</v>
      </c>
      <c r="R15" s="113">
        <v>336050.22899999999</v>
      </c>
      <c r="S15" s="113">
        <v>399878.95799999998</v>
      </c>
      <c r="T15" s="113">
        <v>156868.20800000001</v>
      </c>
      <c r="U15" s="113">
        <v>236253.39600000001</v>
      </c>
      <c r="V15" s="113">
        <v>28441.375</v>
      </c>
      <c r="W15" s="113">
        <v>106903</v>
      </c>
      <c r="X15" s="113">
        <v>16423.853999999999</v>
      </c>
      <c r="Y15" s="113"/>
      <c r="Z15" s="113"/>
      <c r="AA15" s="113"/>
    </row>
    <row r="16" spans="1:27" x14ac:dyDescent="0.25">
      <c r="A16" s="112">
        <v>42600</v>
      </c>
      <c r="B16" s="113">
        <v>259817.625</v>
      </c>
      <c r="C16" s="113">
        <v>75254.292000000001</v>
      </c>
      <c r="D16" s="113">
        <v>297158.95799999998</v>
      </c>
      <c r="E16" s="113">
        <v>45031.582999999999</v>
      </c>
      <c r="F16" s="113">
        <v>54506.271000000001</v>
      </c>
      <c r="G16" s="113">
        <v>241901.43799999999</v>
      </c>
      <c r="H16" s="113">
        <v>65204.438000000002</v>
      </c>
      <c r="I16" s="113">
        <v>32689.5</v>
      </c>
      <c r="J16" s="113">
        <v>267357.5</v>
      </c>
      <c r="K16" s="113">
        <v>98745.187999999995</v>
      </c>
      <c r="L16" s="113">
        <v>79429.082999999999</v>
      </c>
      <c r="M16" s="113">
        <v>0</v>
      </c>
      <c r="N16" s="113"/>
      <c r="O16" s="113"/>
      <c r="P16" s="113">
        <v>0</v>
      </c>
      <c r="Q16" s="113">
        <v>146730.125</v>
      </c>
      <c r="R16" s="113">
        <v>351684.08299999998</v>
      </c>
      <c r="S16" s="113">
        <v>449483.625</v>
      </c>
      <c r="T16" s="113">
        <v>248883.625</v>
      </c>
      <c r="U16" s="113">
        <v>233229.79199999999</v>
      </c>
      <c r="V16" s="113">
        <v>29619.917000000001</v>
      </c>
      <c r="W16" s="113">
        <v>116063.47900000001</v>
      </c>
      <c r="X16" s="113">
        <v>16350.562</v>
      </c>
      <c r="Y16" s="113"/>
      <c r="Z16" s="113"/>
      <c r="AA16" s="113"/>
    </row>
    <row r="17" spans="1:27" x14ac:dyDescent="0.25">
      <c r="A17" s="112">
        <v>42601</v>
      </c>
      <c r="B17" s="113">
        <v>202416.52100000001</v>
      </c>
      <c r="C17" s="113">
        <v>46800</v>
      </c>
      <c r="D17" s="113">
        <v>290639.83299999998</v>
      </c>
      <c r="E17" s="113">
        <v>78175</v>
      </c>
      <c r="F17" s="113">
        <v>86789.125</v>
      </c>
      <c r="G17" s="113">
        <v>249266.02100000001</v>
      </c>
      <c r="H17" s="113">
        <v>71977.729000000007</v>
      </c>
      <c r="I17" s="113">
        <v>32591.332999999999</v>
      </c>
      <c r="J17" s="113">
        <v>250008.27100000001</v>
      </c>
      <c r="K17" s="113">
        <v>97242.145999999993</v>
      </c>
      <c r="L17" s="113">
        <v>79366.937999999995</v>
      </c>
      <c r="M17" s="113">
        <v>0</v>
      </c>
      <c r="N17" s="113"/>
      <c r="O17" s="113"/>
      <c r="P17" s="113">
        <v>0</v>
      </c>
      <c r="Q17" s="113">
        <v>152881.27100000001</v>
      </c>
      <c r="R17" s="113">
        <v>362969.47899999999</v>
      </c>
      <c r="S17" s="113">
        <v>374872.58299999998</v>
      </c>
      <c r="T17" s="113">
        <v>296088.54200000002</v>
      </c>
      <c r="U17" s="113">
        <v>235339.70800000001</v>
      </c>
      <c r="V17" s="113">
        <v>34252.457999999999</v>
      </c>
      <c r="W17" s="113">
        <v>135053.97899999999</v>
      </c>
      <c r="X17" s="113">
        <v>13767.375</v>
      </c>
      <c r="Y17" s="113"/>
      <c r="Z17" s="113"/>
      <c r="AA17" s="113"/>
    </row>
    <row r="18" spans="1:27" x14ac:dyDescent="0.25">
      <c r="A18" s="112">
        <v>42602</v>
      </c>
      <c r="B18" s="113">
        <v>231840.68799999999</v>
      </c>
      <c r="C18" s="113">
        <v>130385.917</v>
      </c>
      <c r="D18" s="113">
        <v>279095.22899999999</v>
      </c>
      <c r="E18" s="113">
        <v>78175</v>
      </c>
      <c r="F18" s="113">
        <v>78313.270999999993</v>
      </c>
      <c r="G18" s="113">
        <v>252969.125</v>
      </c>
      <c r="H18" s="113">
        <v>64393.811999999998</v>
      </c>
      <c r="I18" s="113">
        <v>32137.125</v>
      </c>
      <c r="J18" s="113">
        <v>221467.875</v>
      </c>
      <c r="K18" s="113">
        <v>104302.39599999999</v>
      </c>
      <c r="L18" s="113">
        <v>79463.645999999993</v>
      </c>
      <c r="M18" s="113">
        <v>0</v>
      </c>
      <c r="N18" s="113"/>
      <c r="O18" s="113"/>
      <c r="P18" s="113">
        <v>0</v>
      </c>
      <c r="Q18" s="113">
        <v>152920.97899999999</v>
      </c>
      <c r="R18" s="113">
        <v>274772.95799999998</v>
      </c>
      <c r="S18" s="113">
        <v>421616.89600000001</v>
      </c>
      <c r="T18" s="113">
        <v>153614.56200000001</v>
      </c>
      <c r="U18" s="113">
        <v>231450.5</v>
      </c>
      <c r="V18" s="113">
        <v>37950.271000000001</v>
      </c>
      <c r="W18" s="113">
        <v>77062.895999999993</v>
      </c>
      <c r="X18" s="113">
        <v>17078.042000000001</v>
      </c>
      <c r="Y18" s="113"/>
      <c r="Z18" s="113"/>
      <c r="AA18" s="113"/>
    </row>
    <row r="19" spans="1:27" x14ac:dyDescent="0.25">
      <c r="A19" s="112">
        <v>42603</v>
      </c>
      <c r="B19" s="113">
        <v>203258.875</v>
      </c>
      <c r="C19" s="113">
        <v>137958</v>
      </c>
      <c r="D19" s="113">
        <v>318762.89600000001</v>
      </c>
      <c r="E19" s="113">
        <v>27686.978999999999</v>
      </c>
      <c r="F19" s="113">
        <v>46555.832999999999</v>
      </c>
      <c r="G19" s="113">
        <v>266936.75</v>
      </c>
      <c r="H19" s="113">
        <v>61591.561999999998</v>
      </c>
      <c r="I19" s="113">
        <v>31919.292000000001</v>
      </c>
      <c r="J19" s="113">
        <v>318480.08299999998</v>
      </c>
      <c r="K19" s="113">
        <v>99552.417000000001</v>
      </c>
      <c r="L19" s="113">
        <v>78400.042000000001</v>
      </c>
      <c r="M19" s="113">
        <v>0</v>
      </c>
      <c r="N19" s="113"/>
      <c r="O19" s="113"/>
      <c r="P19" s="113">
        <v>0</v>
      </c>
      <c r="Q19" s="113">
        <v>147976.81200000001</v>
      </c>
      <c r="R19" s="113">
        <v>378134.75</v>
      </c>
      <c r="S19" s="113">
        <v>446435.72899999999</v>
      </c>
      <c r="T19" s="113">
        <v>160387.08300000001</v>
      </c>
      <c r="U19" s="113">
        <v>233527.08300000001</v>
      </c>
      <c r="V19" s="113">
        <v>33259.103999999999</v>
      </c>
      <c r="W19" s="113">
        <v>108656.958</v>
      </c>
      <c r="X19" s="113">
        <v>16589.082999999999</v>
      </c>
      <c r="Y19" s="113"/>
      <c r="Z19" s="113"/>
      <c r="AA19" s="113"/>
    </row>
    <row r="20" spans="1:27" x14ac:dyDescent="0.25">
      <c r="A20" s="112">
        <v>42604</v>
      </c>
      <c r="B20" s="113">
        <v>205102.625</v>
      </c>
      <c r="C20" s="113">
        <v>152213.16699999999</v>
      </c>
      <c r="D20" s="113">
        <v>164457.22899999999</v>
      </c>
      <c r="E20" s="113">
        <v>63374.417000000001</v>
      </c>
      <c r="F20" s="113">
        <v>57497</v>
      </c>
      <c r="G20" s="113">
        <v>251308.02100000001</v>
      </c>
      <c r="H20" s="113">
        <v>65755.75</v>
      </c>
      <c r="I20" s="113">
        <v>32264.228999999999</v>
      </c>
      <c r="J20" s="113">
        <v>358699.79200000002</v>
      </c>
      <c r="K20" s="113">
        <v>95466</v>
      </c>
      <c r="L20" s="113">
        <v>77056.5</v>
      </c>
      <c r="M20" s="113">
        <v>0</v>
      </c>
      <c r="N20" s="113"/>
      <c r="O20" s="113"/>
      <c r="P20" s="113">
        <v>0</v>
      </c>
      <c r="Q20" s="113">
        <v>153644.5</v>
      </c>
      <c r="R20" s="113">
        <v>355908.375</v>
      </c>
      <c r="S20" s="113">
        <v>446624.75</v>
      </c>
      <c r="T20" s="113">
        <v>325489.41700000002</v>
      </c>
      <c r="U20" s="113">
        <v>126003.833</v>
      </c>
      <c r="V20" s="113">
        <v>23828.021000000001</v>
      </c>
      <c r="W20" s="113">
        <v>100306.458</v>
      </c>
      <c r="X20" s="113">
        <v>6414.9579999999996</v>
      </c>
      <c r="Y20" s="113"/>
      <c r="Z20" s="113"/>
      <c r="AA20" s="113"/>
    </row>
    <row r="21" spans="1:27" x14ac:dyDescent="0.25">
      <c r="A21" s="112">
        <v>42605</v>
      </c>
      <c r="B21" s="113">
        <v>158149.77100000001</v>
      </c>
      <c r="C21" s="113">
        <v>163870.22899999999</v>
      </c>
      <c r="D21" s="113">
        <v>314750.64600000001</v>
      </c>
      <c r="E21" s="113">
        <v>114230.625</v>
      </c>
      <c r="F21" s="113">
        <v>71122.207999999999</v>
      </c>
      <c r="G21" s="113">
        <v>250972.33300000001</v>
      </c>
      <c r="H21" s="113">
        <v>77568.895999999993</v>
      </c>
      <c r="I21" s="113">
        <v>32570.603999999999</v>
      </c>
      <c r="J21" s="113">
        <v>221516.52100000001</v>
      </c>
      <c r="K21" s="113">
        <v>81431.625</v>
      </c>
      <c r="L21" s="113">
        <v>78552.479000000007</v>
      </c>
      <c r="M21" s="113">
        <v>0</v>
      </c>
      <c r="N21" s="113"/>
      <c r="O21" s="113"/>
      <c r="P21" s="113">
        <v>0</v>
      </c>
      <c r="Q21" s="113">
        <v>152222.41699999999</v>
      </c>
      <c r="R21" s="113">
        <v>362744.93800000002</v>
      </c>
      <c r="S21" s="113">
        <v>449666.75</v>
      </c>
      <c r="T21" s="113">
        <v>334743.54200000002</v>
      </c>
      <c r="U21" s="113">
        <v>142161.14600000001</v>
      </c>
      <c r="V21" s="113">
        <v>30701.478999999999</v>
      </c>
      <c r="W21" s="113">
        <v>112866.68799999999</v>
      </c>
      <c r="X21" s="113">
        <v>520.45799999999997</v>
      </c>
      <c r="Y21" s="113"/>
      <c r="Z21" s="113"/>
      <c r="AA21" s="113"/>
    </row>
    <row r="22" spans="1:27" x14ac:dyDescent="0.25">
      <c r="A22" s="112">
        <v>42606</v>
      </c>
      <c r="B22" s="113">
        <v>243138.22899999999</v>
      </c>
      <c r="C22" s="113">
        <v>86905.375</v>
      </c>
      <c r="D22" s="113">
        <v>345025.39600000001</v>
      </c>
      <c r="E22" s="113">
        <v>116295</v>
      </c>
      <c r="F22" s="113">
        <v>58825.478999999999</v>
      </c>
      <c r="G22" s="113">
        <v>284261.45799999998</v>
      </c>
      <c r="H22" s="113">
        <v>71566.437999999995</v>
      </c>
      <c r="I22" s="113">
        <v>33210.771000000001</v>
      </c>
      <c r="J22" s="113">
        <v>234420.22899999999</v>
      </c>
      <c r="K22" s="113">
        <v>90668.479000000007</v>
      </c>
      <c r="L22" s="113">
        <v>78955</v>
      </c>
      <c r="M22" s="113">
        <v>0</v>
      </c>
      <c r="N22" s="113"/>
      <c r="O22" s="113"/>
      <c r="P22" s="113">
        <v>0</v>
      </c>
      <c r="Q22" s="113">
        <v>152210.79199999999</v>
      </c>
      <c r="R22" s="113">
        <v>354970.95799999998</v>
      </c>
      <c r="S22" s="113">
        <v>403530.31199999998</v>
      </c>
      <c r="T22" s="113">
        <v>193445.58300000001</v>
      </c>
      <c r="U22" s="113">
        <v>150980.41699999999</v>
      </c>
      <c r="V22" s="113">
        <v>36371.061999999998</v>
      </c>
      <c r="W22" s="113">
        <v>138268.41699999999</v>
      </c>
      <c r="X22" s="113">
        <v>13958.228999999999</v>
      </c>
      <c r="Y22" s="113"/>
      <c r="Z22" s="113"/>
      <c r="AA22" s="113"/>
    </row>
    <row r="23" spans="1:27" x14ac:dyDescent="0.25">
      <c r="A23" s="112">
        <v>42607</v>
      </c>
      <c r="B23" s="113">
        <v>407525.95799999998</v>
      </c>
      <c r="C23" s="113">
        <v>61190.625</v>
      </c>
      <c r="D23" s="113">
        <v>336567.52100000001</v>
      </c>
      <c r="E23" s="113">
        <v>116295</v>
      </c>
      <c r="F23" s="113">
        <v>65227.811999999998</v>
      </c>
      <c r="G23" s="113">
        <v>307783.375</v>
      </c>
      <c r="H23" s="113">
        <v>74645.75</v>
      </c>
      <c r="I23" s="113">
        <v>32838.457999999999</v>
      </c>
      <c r="J23" s="113">
        <v>195418.60399999999</v>
      </c>
      <c r="K23" s="113">
        <v>95526.187999999995</v>
      </c>
      <c r="L23" s="113">
        <v>74531.854000000007</v>
      </c>
      <c r="M23" s="113">
        <v>0</v>
      </c>
      <c r="N23" s="113"/>
      <c r="O23" s="113"/>
      <c r="P23" s="113">
        <v>0</v>
      </c>
      <c r="Q23" s="113">
        <v>151919.16699999999</v>
      </c>
      <c r="R23" s="113">
        <v>351549.79200000002</v>
      </c>
      <c r="S23" s="113">
        <v>405539.33299999998</v>
      </c>
      <c r="T23" s="113">
        <v>167266.08300000001</v>
      </c>
      <c r="U23" s="113">
        <v>155588.72899999999</v>
      </c>
      <c r="V23" s="113">
        <v>31698.167000000001</v>
      </c>
      <c r="W23" s="113">
        <v>128450.708</v>
      </c>
      <c r="X23" s="113">
        <v>16598.937999999998</v>
      </c>
      <c r="Y23" s="113"/>
      <c r="Z23" s="113"/>
      <c r="AA23" s="113"/>
    </row>
    <row r="24" spans="1:27" x14ac:dyDescent="0.25">
      <c r="A24" s="112">
        <v>42608</v>
      </c>
      <c r="B24" s="113">
        <v>164800.77100000001</v>
      </c>
      <c r="C24" s="113">
        <v>163365.52100000001</v>
      </c>
      <c r="D24" s="113">
        <v>318939.77100000001</v>
      </c>
      <c r="E24" s="113">
        <v>77754.042000000001</v>
      </c>
      <c r="F24" s="113">
        <v>79341.812000000005</v>
      </c>
      <c r="G24" s="113">
        <v>313803.5</v>
      </c>
      <c r="H24" s="113">
        <v>72428.582999999999</v>
      </c>
      <c r="I24" s="113">
        <v>32993.792000000001</v>
      </c>
      <c r="J24" s="113">
        <v>146058.72899999999</v>
      </c>
      <c r="K24" s="113">
        <v>86273.854000000007</v>
      </c>
      <c r="L24" s="113">
        <v>79926.104000000007</v>
      </c>
      <c r="M24" s="113">
        <v>0</v>
      </c>
      <c r="N24" s="113"/>
      <c r="O24" s="113"/>
      <c r="P24" s="113">
        <v>0</v>
      </c>
      <c r="Q24" s="113">
        <v>150908.14600000001</v>
      </c>
      <c r="R24" s="113">
        <v>352440.29200000002</v>
      </c>
      <c r="S24" s="113">
        <v>438685.68800000002</v>
      </c>
      <c r="T24" s="113">
        <v>219206.85399999999</v>
      </c>
      <c r="U24" s="113">
        <v>130525.18799999999</v>
      </c>
      <c r="V24" s="113">
        <v>35342.978999999999</v>
      </c>
      <c r="W24" s="113">
        <v>75322.270999999993</v>
      </c>
      <c r="X24" s="113">
        <v>16920.167000000001</v>
      </c>
      <c r="Y24" s="113"/>
      <c r="Z24" s="113"/>
      <c r="AA24" s="113"/>
    </row>
    <row r="25" spans="1:27" x14ac:dyDescent="0.25">
      <c r="A25" s="112">
        <v>42609</v>
      </c>
      <c r="B25" s="113">
        <v>427410.43800000002</v>
      </c>
      <c r="C25" s="113">
        <v>140485.18799999999</v>
      </c>
      <c r="D25" s="113">
        <v>264388.22899999999</v>
      </c>
      <c r="E25" s="113">
        <v>48035.938000000002</v>
      </c>
      <c r="F25" s="113">
        <v>70428.082999999999</v>
      </c>
      <c r="G25" s="113">
        <v>287852.18800000002</v>
      </c>
      <c r="H25" s="113">
        <v>70506.520999999993</v>
      </c>
      <c r="I25" s="113">
        <v>32882.688000000002</v>
      </c>
      <c r="J25" s="113">
        <v>228947.95800000001</v>
      </c>
      <c r="K25" s="113">
        <v>90026.062000000005</v>
      </c>
      <c r="L25" s="113">
        <v>73318.770999999993</v>
      </c>
      <c r="M25" s="113">
        <v>0</v>
      </c>
      <c r="N25" s="113"/>
      <c r="O25" s="113"/>
      <c r="P25" s="113">
        <v>0</v>
      </c>
      <c r="Q25" s="113">
        <v>151927.70800000001</v>
      </c>
      <c r="R25" s="113">
        <v>352054.83299999998</v>
      </c>
      <c r="S25" s="113">
        <v>449988.97899999999</v>
      </c>
      <c r="T25" s="113">
        <v>143198.10399999999</v>
      </c>
      <c r="U25" s="113">
        <v>189450.875</v>
      </c>
      <c r="V25" s="113">
        <v>36632.582999999999</v>
      </c>
      <c r="W25" s="113">
        <v>116494.27099999999</v>
      </c>
      <c r="X25" s="113">
        <v>17060.646000000001</v>
      </c>
      <c r="Y25" s="113"/>
      <c r="Z25" s="113"/>
      <c r="AA25" s="113"/>
    </row>
    <row r="26" spans="1:27" x14ac:dyDescent="0.25">
      <c r="A26" s="112">
        <v>42610</v>
      </c>
      <c r="B26" s="113">
        <v>10516.728999999999</v>
      </c>
      <c r="C26" s="113">
        <v>110729.167</v>
      </c>
      <c r="D26" s="113">
        <v>289373.89600000001</v>
      </c>
      <c r="E26" s="113">
        <v>104196.208</v>
      </c>
      <c r="F26" s="113">
        <v>43632.082999999999</v>
      </c>
      <c r="G26" s="113">
        <v>288081.39600000001</v>
      </c>
      <c r="H26" s="113">
        <v>76647.957999999999</v>
      </c>
      <c r="I26" s="113">
        <v>33088.375</v>
      </c>
      <c r="J26" s="113">
        <v>293010.22899999999</v>
      </c>
      <c r="K26" s="113">
        <v>97939.395999999993</v>
      </c>
      <c r="L26" s="113">
        <v>74169.042000000001</v>
      </c>
      <c r="M26" s="113">
        <v>0</v>
      </c>
      <c r="N26" s="113"/>
      <c r="O26" s="113"/>
      <c r="P26" s="113">
        <v>0</v>
      </c>
      <c r="Q26" s="113">
        <v>152499.14600000001</v>
      </c>
      <c r="R26" s="113">
        <v>352095.875</v>
      </c>
      <c r="S26" s="113">
        <v>449043.5</v>
      </c>
      <c r="T26" s="113">
        <v>243755.04199999999</v>
      </c>
      <c r="U26" s="113">
        <v>233085.60399999999</v>
      </c>
      <c r="V26" s="113">
        <v>35405.332999999999</v>
      </c>
      <c r="W26" s="113">
        <v>117757.81200000001</v>
      </c>
      <c r="X26" s="113">
        <v>10352.438</v>
      </c>
      <c r="Y26" s="113"/>
      <c r="Z26" s="113"/>
      <c r="AA26" s="113"/>
    </row>
    <row r="27" spans="1:27" x14ac:dyDescent="0.25">
      <c r="A27" s="112">
        <v>42611</v>
      </c>
      <c r="B27" s="113">
        <v>309475.83299999998</v>
      </c>
      <c r="C27" s="113">
        <v>166477.29199999999</v>
      </c>
      <c r="D27" s="113">
        <v>114886.31200000001</v>
      </c>
      <c r="E27" s="113">
        <v>97889.854000000007</v>
      </c>
      <c r="F27" s="113">
        <v>40101.646000000001</v>
      </c>
      <c r="G27" s="113">
        <v>292197.31199999998</v>
      </c>
      <c r="H27" s="113">
        <v>62329.167000000001</v>
      </c>
      <c r="I27" s="113">
        <v>32467.082999999999</v>
      </c>
      <c r="J27" s="113">
        <v>310953.68800000002</v>
      </c>
      <c r="K27" s="113">
        <v>95664.812000000005</v>
      </c>
      <c r="L27" s="113">
        <v>77655.854000000007</v>
      </c>
      <c r="M27" s="113">
        <v>0</v>
      </c>
      <c r="N27" s="113"/>
      <c r="O27" s="113"/>
      <c r="P27" s="113">
        <v>0</v>
      </c>
      <c r="Q27" s="113">
        <v>152070.58300000001</v>
      </c>
      <c r="R27" s="113">
        <v>359245.02100000001</v>
      </c>
      <c r="S27" s="113">
        <v>429565.22899999999</v>
      </c>
      <c r="T27" s="113">
        <v>285187.91700000002</v>
      </c>
      <c r="U27" s="113">
        <v>235062.14600000001</v>
      </c>
      <c r="V27" s="113">
        <v>36817.771000000001</v>
      </c>
      <c r="W27" s="113">
        <v>80020.417000000001</v>
      </c>
      <c r="X27" s="113">
        <v>11213.188</v>
      </c>
      <c r="Y27" s="113"/>
      <c r="Z27" s="113"/>
      <c r="AA27" s="113"/>
    </row>
    <row r="28" spans="1:27" x14ac:dyDescent="0.25">
      <c r="A28" s="112">
        <v>42612</v>
      </c>
      <c r="B28" s="113">
        <v>0</v>
      </c>
      <c r="C28" s="113">
        <v>178908.10399999999</v>
      </c>
      <c r="D28" s="113">
        <v>305355.64600000001</v>
      </c>
      <c r="E28" s="113">
        <v>103414.77099999999</v>
      </c>
      <c r="F28" s="113">
        <v>83981.917000000001</v>
      </c>
      <c r="G28" s="113">
        <v>275358.64600000001</v>
      </c>
      <c r="H28" s="113">
        <v>63167.875</v>
      </c>
      <c r="I28" s="113">
        <v>31660.332999999999</v>
      </c>
      <c r="J28" s="113">
        <v>219222.22899999999</v>
      </c>
      <c r="K28" s="113">
        <v>95910.895999999993</v>
      </c>
      <c r="L28" s="113">
        <v>79684.457999999999</v>
      </c>
      <c r="M28" s="113">
        <v>0</v>
      </c>
      <c r="N28" s="113"/>
      <c r="O28" s="113"/>
      <c r="P28" s="113">
        <v>0</v>
      </c>
      <c r="Q28" s="113">
        <v>151876.18799999999</v>
      </c>
      <c r="R28" s="113">
        <v>320405.79200000002</v>
      </c>
      <c r="S28" s="113">
        <v>407965.27100000001</v>
      </c>
      <c r="T28" s="113">
        <v>255525.18799999999</v>
      </c>
      <c r="U28" s="113">
        <v>231007.95800000001</v>
      </c>
      <c r="V28" s="113">
        <v>35920.603999999999</v>
      </c>
      <c r="W28" s="113">
        <v>107190.85400000001</v>
      </c>
      <c r="X28" s="113">
        <v>17128.875</v>
      </c>
      <c r="Y28" s="113"/>
      <c r="Z28" s="113"/>
      <c r="AA28" s="113"/>
    </row>
    <row r="29" spans="1:27" x14ac:dyDescent="0.25">
      <c r="A29" s="112">
        <v>42613</v>
      </c>
      <c r="B29" s="113">
        <v>248595.41699999999</v>
      </c>
      <c r="C29" s="113">
        <v>190952.97899999999</v>
      </c>
      <c r="D29" s="113">
        <v>307657.60399999999</v>
      </c>
      <c r="E29" s="113">
        <v>74160.437999999995</v>
      </c>
      <c r="F29" s="113">
        <v>51389.728999999999</v>
      </c>
      <c r="G29" s="113">
        <v>220160.47899999999</v>
      </c>
      <c r="H29" s="113">
        <v>57122.417000000001</v>
      </c>
      <c r="I29" s="113">
        <v>33300.832999999999</v>
      </c>
      <c r="J29" s="113">
        <v>144966.5</v>
      </c>
      <c r="K29" s="113">
        <v>64362.271000000001</v>
      </c>
      <c r="L29" s="113">
        <v>80225.082999999999</v>
      </c>
      <c r="M29" s="113">
        <v>0</v>
      </c>
      <c r="N29" s="113"/>
      <c r="O29" s="113"/>
      <c r="P29" s="113">
        <v>0</v>
      </c>
      <c r="Q29" s="113">
        <v>151240.27100000001</v>
      </c>
      <c r="R29" s="113">
        <v>167274.77100000001</v>
      </c>
      <c r="S29" s="113">
        <v>410021.27100000001</v>
      </c>
      <c r="T29" s="113">
        <v>183254.39600000001</v>
      </c>
      <c r="U29" s="113">
        <v>221259.06200000001</v>
      </c>
      <c r="V29" s="113">
        <v>26268.437999999998</v>
      </c>
      <c r="W29" s="113">
        <v>115969.958</v>
      </c>
      <c r="X29" s="113">
        <v>16901.917000000001</v>
      </c>
      <c r="Y29" s="113"/>
      <c r="Z29" s="113"/>
      <c r="AA29" s="113"/>
    </row>
    <row r="30" spans="1:27" x14ac:dyDescent="0.25">
      <c r="A30" s="112">
        <v>42614</v>
      </c>
      <c r="B30" s="113">
        <v>277968.39600000001</v>
      </c>
      <c r="C30" s="113">
        <v>191829.66699999999</v>
      </c>
      <c r="D30" s="113">
        <v>346008.41700000002</v>
      </c>
      <c r="E30" s="113">
        <v>113394.85400000001</v>
      </c>
      <c r="F30" s="113">
        <v>46491.478999999999</v>
      </c>
      <c r="G30" s="113">
        <v>264731.10399999999</v>
      </c>
      <c r="H30" s="113">
        <v>68049.457999999999</v>
      </c>
      <c r="I30" s="113">
        <v>33293.957999999999</v>
      </c>
      <c r="J30" s="113">
        <v>217535.25</v>
      </c>
      <c r="K30" s="113">
        <v>83935.354000000007</v>
      </c>
      <c r="L30" s="113">
        <v>73002.395999999993</v>
      </c>
      <c r="M30" s="113">
        <v>0</v>
      </c>
      <c r="N30" s="113"/>
      <c r="O30" s="113"/>
      <c r="P30" s="113">
        <v>0</v>
      </c>
      <c r="Q30" s="113">
        <v>143248.68799999999</v>
      </c>
      <c r="R30" s="113">
        <v>141201.43799999999</v>
      </c>
      <c r="S30" s="113">
        <v>428847.81199999998</v>
      </c>
      <c r="T30" s="113">
        <v>190276.77100000001</v>
      </c>
      <c r="U30" s="113">
        <v>229102.93799999999</v>
      </c>
      <c r="V30" s="113">
        <v>37291.103999999999</v>
      </c>
      <c r="W30" s="113">
        <v>114840.64599999999</v>
      </c>
      <c r="X30" s="113">
        <v>10695.062</v>
      </c>
      <c r="Y30" s="113"/>
      <c r="Z30" s="113"/>
      <c r="AA30" s="113"/>
    </row>
    <row r="31" spans="1:27" x14ac:dyDescent="0.25">
      <c r="A31" s="112">
        <v>42615</v>
      </c>
      <c r="B31" s="113">
        <v>286775.125</v>
      </c>
      <c r="C31" s="113">
        <v>150700.79199999999</v>
      </c>
      <c r="D31" s="113">
        <v>311775.68800000002</v>
      </c>
      <c r="E31" s="113">
        <v>117591.89599999999</v>
      </c>
      <c r="F31" s="113">
        <v>53502</v>
      </c>
      <c r="G31" s="113">
        <v>290629.02100000001</v>
      </c>
      <c r="H31" s="113">
        <v>65323.625</v>
      </c>
      <c r="I31" s="113">
        <v>33333.146000000001</v>
      </c>
      <c r="J31" s="113">
        <v>272293.66700000002</v>
      </c>
      <c r="K31" s="113">
        <v>98268.729000000007</v>
      </c>
      <c r="L31" s="113">
        <v>78568.729000000007</v>
      </c>
      <c r="M31" s="113">
        <v>0</v>
      </c>
      <c r="N31" s="113"/>
      <c r="O31" s="113"/>
      <c r="P31" s="113">
        <v>0</v>
      </c>
      <c r="Q31" s="113">
        <v>152556.22899999999</v>
      </c>
      <c r="R31" s="113">
        <v>110894.792</v>
      </c>
      <c r="S31" s="113">
        <v>448554.35399999999</v>
      </c>
      <c r="T31" s="113">
        <v>113048.31200000001</v>
      </c>
      <c r="U31" s="113">
        <v>228338.875</v>
      </c>
      <c r="V31" s="113">
        <v>37198.646000000001</v>
      </c>
      <c r="W31" s="113">
        <v>98911.707999999999</v>
      </c>
      <c r="X31" s="113">
        <v>17263.042000000001</v>
      </c>
      <c r="Y31" s="113"/>
      <c r="Z31" s="113"/>
      <c r="AA31" s="113"/>
    </row>
    <row r="32" spans="1:27" x14ac:dyDescent="0.25">
      <c r="A32" s="112">
        <v>42616</v>
      </c>
      <c r="B32" s="113">
        <v>145875.08300000001</v>
      </c>
      <c r="C32" s="113">
        <v>109343.083</v>
      </c>
      <c r="D32" s="113">
        <v>299517.83299999998</v>
      </c>
      <c r="E32" s="113">
        <v>113401.458</v>
      </c>
      <c r="F32" s="113">
        <v>62792.478999999999</v>
      </c>
      <c r="G32" s="113">
        <v>277810.33299999998</v>
      </c>
      <c r="H32" s="113">
        <v>67383.875</v>
      </c>
      <c r="I32" s="113">
        <v>33210.332999999999</v>
      </c>
      <c r="J32" s="113">
        <v>346455.14600000001</v>
      </c>
      <c r="K32" s="113">
        <v>89340.895999999993</v>
      </c>
      <c r="L32" s="113">
        <v>77006.167000000001</v>
      </c>
      <c r="M32" s="113">
        <v>0</v>
      </c>
      <c r="N32" s="113"/>
      <c r="O32" s="113"/>
      <c r="P32" s="113">
        <v>0</v>
      </c>
      <c r="Q32" s="113">
        <v>152848.18799999999</v>
      </c>
      <c r="R32" s="113">
        <v>340816.625</v>
      </c>
      <c r="S32" s="113">
        <v>443107.93800000002</v>
      </c>
      <c r="T32" s="113">
        <v>150186.08300000001</v>
      </c>
      <c r="U32" s="113">
        <v>231001.66699999999</v>
      </c>
      <c r="V32" s="113">
        <v>26240.207999999999</v>
      </c>
      <c r="W32" s="113">
        <v>106595.64599999999</v>
      </c>
      <c r="X32" s="113">
        <v>15137.228999999999</v>
      </c>
      <c r="Y32" s="113"/>
      <c r="Z32" s="113"/>
      <c r="AA32" s="113"/>
    </row>
    <row r="33" spans="1:27" x14ac:dyDescent="0.25">
      <c r="A33" s="112">
        <v>42617</v>
      </c>
      <c r="B33" s="113">
        <v>399783.29200000002</v>
      </c>
      <c r="C33" s="113">
        <v>106419.917</v>
      </c>
      <c r="D33" s="113">
        <v>301904.58299999998</v>
      </c>
      <c r="E33" s="113">
        <v>111183.77099999999</v>
      </c>
      <c r="F33" s="113">
        <v>67812.917000000001</v>
      </c>
      <c r="G33" s="113">
        <v>282553.14600000001</v>
      </c>
      <c r="H33" s="113">
        <v>65050.438000000002</v>
      </c>
      <c r="I33" s="113">
        <v>33212.021000000001</v>
      </c>
      <c r="J33" s="113">
        <v>311875.54200000002</v>
      </c>
      <c r="K33" s="113">
        <v>105067.792</v>
      </c>
      <c r="L33" s="113">
        <v>79673</v>
      </c>
      <c r="M33" s="113">
        <v>0</v>
      </c>
      <c r="N33" s="113"/>
      <c r="O33" s="113"/>
      <c r="P33" s="113">
        <v>0</v>
      </c>
      <c r="Q33" s="113">
        <v>153527.06200000001</v>
      </c>
      <c r="R33" s="113">
        <v>351551.43800000002</v>
      </c>
      <c r="S33" s="113">
        <v>441092.27100000001</v>
      </c>
      <c r="T33" s="113">
        <v>244781.77100000001</v>
      </c>
      <c r="U33" s="113">
        <v>233832.77100000001</v>
      </c>
      <c r="V33" s="113">
        <v>37864.771000000001</v>
      </c>
      <c r="W33" s="113">
        <v>114683.31200000001</v>
      </c>
      <c r="X33" s="113">
        <v>17049.207999999999</v>
      </c>
      <c r="Y33" s="113"/>
      <c r="Z33" s="113"/>
      <c r="AA33" s="113"/>
    </row>
    <row r="34" spans="1:27" x14ac:dyDescent="0.25">
      <c r="A34" s="112">
        <v>42618</v>
      </c>
      <c r="B34" s="113">
        <v>377026.875</v>
      </c>
      <c r="C34" s="113">
        <v>43784.146000000001</v>
      </c>
      <c r="D34" s="113">
        <v>318253.41700000002</v>
      </c>
      <c r="E34" s="113">
        <v>109974.35400000001</v>
      </c>
      <c r="F34" s="113">
        <v>69825.562000000005</v>
      </c>
      <c r="G34" s="113">
        <v>284507.20799999998</v>
      </c>
      <c r="H34" s="113">
        <v>63530.957999999999</v>
      </c>
      <c r="I34" s="113">
        <v>33488.811999999998</v>
      </c>
      <c r="J34" s="113">
        <v>223646.04199999999</v>
      </c>
      <c r="K34" s="113">
        <v>105095.458</v>
      </c>
      <c r="L34" s="113">
        <v>62864.957999999999</v>
      </c>
      <c r="M34" s="113">
        <v>0</v>
      </c>
      <c r="N34" s="113"/>
      <c r="O34" s="113"/>
      <c r="P34" s="113">
        <v>0</v>
      </c>
      <c r="Q34" s="113">
        <v>153359.66699999999</v>
      </c>
      <c r="R34" s="113">
        <v>249461.10399999999</v>
      </c>
      <c r="S34" s="113">
        <v>443273.85399999999</v>
      </c>
      <c r="T34" s="113">
        <v>222842.41699999999</v>
      </c>
      <c r="U34" s="113">
        <v>233271.56200000001</v>
      </c>
      <c r="V34" s="113">
        <v>37176.478999999999</v>
      </c>
      <c r="W34" s="113">
        <v>83864.417000000001</v>
      </c>
      <c r="X34" s="113">
        <v>16880.437999999998</v>
      </c>
      <c r="Y34" s="113"/>
      <c r="Z34" s="113"/>
      <c r="AA34" s="113"/>
    </row>
    <row r="35" spans="1:27" x14ac:dyDescent="0.25">
      <c r="A35" s="112">
        <v>42619</v>
      </c>
      <c r="B35" s="113">
        <v>154027.54199999999</v>
      </c>
      <c r="C35" s="113">
        <v>60043.853999999999</v>
      </c>
      <c r="D35" s="113">
        <v>312957.20799999998</v>
      </c>
      <c r="E35" s="113">
        <v>98091.854000000007</v>
      </c>
      <c r="F35" s="113">
        <v>79706.104000000007</v>
      </c>
      <c r="G35" s="113">
        <v>240633.22899999999</v>
      </c>
      <c r="H35" s="113">
        <v>70901.292000000001</v>
      </c>
      <c r="I35" s="113">
        <v>33406.021000000001</v>
      </c>
      <c r="J35" s="113">
        <v>250094.08300000001</v>
      </c>
      <c r="K35" s="113">
        <v>109001.72900000001</v>
      </c>
      <c r="L35" s="113">
        <v>76400.832999999999</v>
      </c>
      <c r="M35" s="113">
        <v>1446.896</v>
      </c>
      <c r="N35" s="113"/>
      <c r="O35" s="113"/>
      <c r="P35" s="113">
        <v>0</v>
      </c>
      <c r="Q35" s="113">
        <v>153386.20800000001</v>
      </c>
      <c r="R35" s="113">
        <v>275196.79200000002</v>
      </c>
      <c r="S35" s="113">
        <v>433341.81199999998</v>
      </c>
      <c r="T35" s="113">
        <v>275692.68800000002</v>
      </c>
      <c r="U35" s="113">
        <v>232745.89600000001</v>
      </c>
      <c r="V35" s="113">
        <v>36753.042000000001</v>
      </c>
      <c r="W35" s="113">
        <v>122931.958</v>
      </c>
      <c r="X35" s="113">
        <v>15977.646000000001</v>
      </c>
      <c r="Y35" s="113"/>
      <c r="Z35" s="113"/>
      <c r="AA35" s="113"/>
    </row>
    <row r="36" spans="1:27" x14ac:dyDescent="0.25">
      <c r="A36" s="112">
        <v>42620</v>
      </c>
      <c r="B36" s="113">
        <v>204704.33300000001</v>
      </c>
      <c r="C36" s="113">
        <v>136175.58300000001</v>
      </c>
      <c r="D36" s="113">
        <v>317299.41700000002</v>
      </c>
      <c r="E36" s="113">
        <v>73663.604000000007</v>
      </c>
      <c r="F36" s="113">
        <v>82223.125</v>
      </c>
      <c r="G36" s="113">
        <v>247886.20800000001</v>
      </c>
      <c r="H36" s="113">
        <v>67897.770999999993</v>
      </c>
      <c r="I36" s="113">
        <v>33634.271000000001</v>
      </c>
      <c r="J36" s="113">
        <v>230038.875</v>
      </c>
      <c r="K36" s="113">
        <v>100094.417</v>
      </c>
      <c r="L36" s="113">
        <v>78017.125</v>
      </c>
      <c r="M36" s="113">
        <v>2596.8119999999999</v>
      </c>
      <c r="N36" s="113"/>
      <c r="O36" s="113"/>
      <c r="P36" s="113">
        <v>0</v>
      </c>
      <c r="Q36" s="113">
        <v>154807.33300000001</v>
      </c>
      <c r="R36" s="113">
        <v>348144.83299999998</v>
      </c>
      <c r="S36" s="113">
        <v>442875.02100000001</v>
      </c>
      <c r="T36" s="113">
        <v>190290.39600000001</v>
      </c>
      <c r="U36" s="113">
        <v>229561.41699999999</v>
      </c>
      <c r="V36" s="113">
        <v>35683.188000000002</v>
      </c>
      <c r="W36" s="113">
        <v>126194.43799999999</v>
      </c>
      <c r="X36" s="113">
        <v>15607.062</v>
      </c>
      <c r="Y36" s="113"/>
      <c r="Z36" s="113"/>
      <c r="AA36" s="113"/>
    </row>
    <row r="37" spans="1:27" x14ac:dyDescent="0.25">
      <c r="A37" s="112">
        <v>42621</v>
      </c>
      <c r="B37" s="113">
        <v>176796.875</v>
      </c>
      <c r="C37" s="113">
        <v>184248.04199999999</v>
      </c>
      <c r="D37" s="113">
        <v>320834.81199999998</v>
      </c>
      <c r="E37" s="113">
        <v>82356.582999999999</v>
      </c>
      <c r="F37" s="113">
        <v>76580.75</v>
      </c>
      <c r="G37" s="113">
        <v>253858.97899999999</v>
      </c>
      <c r="H37" s="113">
        <v>67165.042000000001</v>
      </c>
      <c r="I37" s="113">
        <v>33878.292000000001</v>
      </c>
      <c r="J37" s="113">
        <v>340939.43800000002</v>
      </c>
      <c r="K37" s="113">
        <v>105658.833</v>
      </c>
      <c r="L37" s="113">
        <v>79912.707999999999</v>
      </c>
      <c r="M37" s="113">
        <v>21236.687999999998</v>
      </c>
      <c r="N37" s="113"/>
      <c r="O37" s="113"/>
      <c r="P37" s="113">
        <v>0</v>
      </c>
      <c r="Q37" s="113">
        <v>153022.79199999999</v>
      </c>
      <c r="R37" s="113">
        <v>346878.52100000001</v>
      </c>
      <c r="S37" s="113">
        <v>424634.04200000002</v>
      </c>
      <c r="T37" s="113">
        <v>285968.125</v>
      </c>
      <c r="U37" s="113">
        <v>231106.02100000001</v>
      </c>
      <c r="V37" s="113">
        <v>31540</v>
      </c>
      <c r="W37" s="113">
        <v>137043.33300000001</v>
      </c>
      <c r="X37" s="113">
        <v>16041.541999999999</v>
      </c>
      <c r="Y37" s="113"/>
      <c r="Z37" s="113"/>
      <c r="AA37" s="113"/>
    </row>
    <row r="38" spans="1:27" x14ac:dyDescent="0.25">
      <c r="A38" s="112">
        <v>42622</v>
      </c>
      <c r="B38" s="113">
        <v>140704.08300000001</v>
      </c>
      <c r="C38" s="113">
        <v>172423.52100000001</v>
      </c>
      <c r="D38" s="113">
        <v>259853.375</v>
      </c>
      <c r="E38" s="113">
        <v>114137.917</v>
      </c>
      <c r="F38" s="113">
        <v>101695.14599999999</v>
      </c>
      <c r="G38" s="113">
        <v>273768.06199999998</v>
      </c>
      <c r="H38" s="113">
        <v>71559.667000000001</v>
      </c>
      <c r="I38" s="113">
        <v>32082.687999999998</v>
      </c>
      <c r="J38" s="113">
        <v>299489.64600000001</v>
      </c>
      <c r="K38" s="113">
        <v>100283.77099999999</v>
      </c>
      <c r="L38" s="113">
        <v>79510.687999999995</v>
      </c>
      <c r="M38" s="113">
        <v>11095.438</v>
      </c>
      <c r="N38" s="113"/>
      <c r="O38" s="113"/>
      <c r="P38" s="113">
        <v>0</v>
      </c>
      <c r="Q38" s="113">
        <v>152211.54199999999</v>
      </c>
      <c r="R38" s="113">
        <v>351046.33299999998</v>
      </c>
      <c r="S38" s="113">
        <v>426823</v>
      </c>
      <c r="T38" s="113">
        <v>277736.66700000002</v>
      </c>
      <c r="U38" s="113">
        <v>232457.56200000001</v>
      </c>
      <c r="V38" s="113">
        <v>21345.478999999999</v>
      </c>
      <c r="W38" s="113">
        <v>126715.375</v>
      </c>
      <c r="X38" s="113">
        <v>16261.125</v>
      </c>
      <c r="Y38" s="113"/>
      <c r="Z38" s="113"/>
      <c r="AA38" s="113"/>
    </row>
    <row r="39" spans="1:27" x14ac:dyDescent="0.25">
      <c r="A39" s="112">
        <v>42623</v>
      </c>
      <c r="B39" s="113">
        <v>313644.56199999998</v>
      </c>
      <c r="C39" s="113">
        <v>149918.125</v>
      </c>
      <c r="D39" s="113">
        <v>302948.95799999998</v>
      </c>
      <c r="E39" s="113">
        <v>114884.18799999999</v>
      </c>
      <c r="F39" s="113">
        <v>59791.396000000001</v>
      </c>
      <c r="G39" s="113">
        <v>287175.79200000002</v>
      </c>
      <c r="H39" s="113">
        <v>72003.145999999993</v>
      </c>
      <c r="I39" s="113">
        <v>29804.646000000001</v>
      </c>
      <c r="J39" s="113">
        <v>322041.52100000001</v>
      </c>
      <c r="K39" s="113">
        <v>101262.958</v>
      </c>
      <c r="L39" s="113">
        <v>74319.354000000007</v>
      </c>
      <c r="M39" s="113">
        <v>9339.8539999999994</v>
      </c>
      <c r="N39" s="113"/>
      <c r="O39" s="113"/>
      <c r="P39" s="113">
        <v>0</v>
      </c>
      <c r="Q39" s="113">
        <v>148446.64600000001</v>
      </c>
      <c r="R39" s="113">
        <v>350119.95799999998</v>
      </c>
      <c r="S39" s="113">
        <v>440502.83299999998</v>
      </c>
      <c r="T39" s="113">
        <v>251800.79199999999</v>
      </c>
      <c r="U39" s="113">
        <v>232395.83300000001</v>
      </c>
      <c r="V39" s="113">
        <v>34322.25</v>
      </c>
      <c r="W39" s="113">
        <v>84770.020999999993</v>
      </c>
      <c r="X39" s="113">
        <v>16522.332999999999</v>
      </c>
      <c r="Y39" s="113"/>
      <c r="Z39" s="113"/>
      <c r="AA39" s="113"/>
    </row>
    <row r="40" spans="1:27" x14ac:dyDescent="0.25">
      <c r="A40" s="112">
        <v>42624</v>
      </c>
      <c r="B40" s="113">
        <v>394690.75</v>
      </c>
      <c r="C40" s="113">
        <v>101827.917</v>
      </c>
      <c r="D40" s="113">
        <v>245747.43799999999</v>
      </c>
      <c r="E40" s="113">
        <v>114626.97900000001</v>
      </c>
      <c r="F40" s="113">
        <v>67948.082999999999</v>
      </c>
      <c r="G40" s="113">
        <v>286616.39600000001</v>
      </c>
      <c r="H40" s="113">
        <v>79463.292000000001</v>
      </c>
      <c r="I40" s="113">
        <v>33584.25</v>
      </c>
      <c r="J40" s="113">
        <v>241444.625</v>
      </c>
      <c r="K40" s="113">
        <v>92369.770999999993</v>
      </c>
      <c r="L40" s="113">
        <v>73720.687999999995</v>
      </c>
      <c r="M40" s="113">
        <v>5486.0829999999996</v>
      </c>
      <c r="N40" s="113"/>
      <c r="O40" s="113"/>
      <c r="P40" s="113">
        <v>0</v>
      </c>
      <c r="Q40" s="113">
        <v>152304.04199999999</v>
      </c>
      <c r="R40" s="113">
        <v>346670.27100000001</v>
      </c>
      <c r="S40" s="113">
        <v>442009.77100000001</v>
      </c>
      <c r="T40" s="113">
        <v>251438.43799999999</v>
      </c>
      <c r="U40" s="113">
        <v>234046.22899999999</v>
      </c>
      <c r="V40" s="113">
        <v>33653.292000000001</v>
      </c>
      <c r="W40" s="113">
        <v>62251.082999999999</v>
      </c>
      <c r="X40" s="113">
        <v>16625.917000000001</v>
      </c>
      <c r="Y40" s="113"/>
      <c r="Z40" s="113"/>
      <c r="AA40" s="113"/>
    </row>
    <row r="41" spans="1:27" x14ac:dyDescent="0.25">
      <c r="A41" s="112">
        <v>42625</v>
      </c>
      <c r="B41" s="113">
        <v>356607.20799999998</v>
      </c>
      <c r="C41" s="113">
        <v>157293.02100000001</v>
      </c>
      <c r="D41" s="113">
        <v>288391.08299999998</v>
      </c>
      <c r="E41" s="113">
        <v>113782.81200000001</v>
      </c>
      <c r="F41" s="113">
        <v>83811.562000000005</v>
      </c>
      <c r="G41" s="113">
        <v>261910.97899999999</v>
      </c>
      <c r="H41" s="113">
        <v>74443.229000000007</v>
      </c>
      <c r="I41" s="113">
        <v>33335.167000000001</v>
      </c>
      <c r="J41" s="113">
        <v>389153.35399999999</v>
      </c>
      <c r="K41" s="113">
        <v>103833.833</v>
      </c>
      <c r="L41" s="113">
        <v>79953.270999999993</v>
      </c>
      <c r="M41" s="113">
        <v>0</v>
      </c>
      <c r="N41" s="113"/>
      <c r="O41" s="113"/>
      <c r="P41" s="113">
        <v>0</v>
      </c>
      <c r="Q41" s="113">
        <v>149773.27100000001</v>
      </c>
      <c r="R41" s="113">
        <v>350550.52100000001</v>
      </c>
      <c r="S41" s="113">
        <v>417233.33299999998</v>
      </c>
      <c r="T41" s="113">
        <v>306221.08299999998</v>
      </c>
      <c r="U41" s="113">
        <v>157883.77100000001</v>
      </c>
      <c r="V41" s="113">
        <v>37422.021000000001</v>
      </c>
      <c r="W41" s="113">
        <v>99582.832999999999</v>
      </c>
      <c r="X41" s="113">
        <v>16623.25</v>
      </c>
      <c r="Y41" s="113"/>
      <c r="Z41" s="113"/>
      <c r="AA41" s="113"/>
    </row>
    <row r="42" spans="1:27" x14ac:dyDescent="0.25">
      <c r="A42" s="112">
        <v>42626</v>
      </c>
      <c r="B42" s="113">
        <v>312569.5</v>
      </c>
      <c r="C42" s="113">
        <v>149401.20800000001</v>
      </c>
      <c r="D42" s="113">
        <v>352748.25</v>
      </c>
      <c r="E42" s="113">
        <v>112869.02099999999</v>
      </c>
      <c r="F42" s="113">
        <v>69061.145999999993</v>
      </c>
      <c r="G42" s="113">
        <v>289248.625</v>
      </c>
      <c r="H42" s="113">
        <v>70157.437999999995</v>
      </c>
      <c r="I42" s="113">
        <v>32719.146000000001</v>
      </c>
      <c r="J42" s="113">
        <v>323762.10399999999</v>
      </c>
      <c r="K42" s="113">
        <v>106566.31200000001</v>
      </c>
      <c r="L42" s="113">
        <v>78524.625</v>
      </c>
      <c r="M42" s="113">
        <v>1431.375</v>
      </c>
      <c r="N42" s="113"/>
      <c r="O42" s="113"/>
      <c r="P42" s="113">
        <v>0</v>
      </c>
      <c r="Q42" s="113">
        <v>150358.39600000001</v>
      </c>
      <c r="R42" s="113">
        <v>347116.72899999999</v>
      </c>
      <c r="S42" s="113">
        <v>447102.45799999998</v>
      </c>
      <c r="T42" s="113">
        <v>257126.29199999999</v>
      </c>
      <c r="U42" s="113">
        <v>159952.77100000001</v>
      </c>
      <c r="V42" s="113">
        <v>27719.687999999998</v>
      </c>
      <c r="W42" s="113">
        <v>106292.56200000001</v>
      </c>
      <c r="X42" s="113">
        <v>9368.5619999999999</v>
      </c>
      <c r="Y42" s="113"/>
      <c r="Z42" s="113"/>
      <c r="AA42" s="113"/>
    </row>
    <row r="43" spans="1:27" x14ac:dyDescent="0.25">
      <c r="A43" s="112">
        <v>42627</v>
      </c>
      <c r="B43" s="113">
        <v>402910</v>
      </c>
      <c r="C43" s="113">
        <v>92843.812000000005</v>
      </c>
      <c r="D43" s="113">
        <v>317220.06199999998</v>
      </c>
      <c r="E43" s="113">
        <v>113214.60400000001</v>
      </c>
      <c r="F43" s="113">
        <v>81051.625</v>
      </c>
      <c r="G43" s="113">
        <v>234709.77100000001</v>
      </c>
      <c r="H43" s="113">
        <v>70291.020999999993</v>
      </c>
      <c r="I43" s="113">
        <v>32761.832999999999</v>
      </c>
      <c r="J43" s="113">
        <v>367411.10399999999</v>
      </c>
      <c r="K43" s="113">
        <v>107142.77099999999</v>
      </c>
      <c r="L43" s="113">
        <v>80739.729000000007</v>
      </c>
      <c r="M43" s="113">
        <v>5802</v>
      </c>
      <c r="N43" s="113"/>
      <c r="O43" s="113"/>
      <c r="P43" s="113">
        <v>0</v>
      </c>
      <c r="Q43" s="113">
        <v>146564.20800000001</v>
      </c>
      <c r="R43" s="113">
        <v>356545.95799999998</v>
      </c>
      <c r="S43" s="113">
        <v>440721.06199999998</v>
      </c>
      <c r="T43" s="113">
        <v>99529.020999999993</v>
      </c>
      <c r="U43" s="113">
        <v>154121.43799999999</v>
      </c>
      <c r="V43" s="113">
        <v>27830.292000000001</v>
      </c>
      <c r="W43" s="113">
        <v>81600.042000000001</v>
      </c>
      <c r="X43" s="113">
        <v>15179.791999999999</v>
      </c>
      <c r="Y43" s="113"/>
      <c r="Z43" s="113"/>
      <c r="AA43" s="113"/>
    </row>
    <row r="44" spans="1:27" x14ac:dyDescent="0.25">
      <c r="A44" s="112">
        <v>42628</v>
      </c>
      <c r="B44" s="113">
        <v>247895.04199999999</v>
      </c>
      <c r="C44" s="113">
        <v>193152.89600000001</v>
      </c>
      <c r="D44" s="113">
        <v>285249.125</v>
      </c>
      <c r="E44" s="113">
        <v>102332.792</v>
      </c>
      <c r="F44" s="113">
        <v>85253.542000000001</v>
      </c>
      <c r="G44" s="113">
        <v>278898.125</v>
      </c>
      <c r="H44" s="113">
        <v>67987.062000000005</v>
      </c>
      <c r="I44" s="113">
        <v>33203.521000000001</v>
      </c>
      <c r="J44" s="113">
        <v>329805.93800000002</v>
      </c>
      <c r="K44" s="113">
        <v>111429.917</v>
      </c>
      <c r="L44" s="113">
        <v>80433.729000000007</v>
      </c>
      <c r="M44" s="113">
        <v>1304.875</v>
      </c>
      <c r="N44" s="113"/>
      <c r="O44" s="113"/>
      <c r="P44" s="113">
        <v>0</v>
      </c>
      <c r="Q44" s="113">
        <v>133392.85399999999</v>
      </c>
      <c r="R44" s="113">
        <v>350265.97899999999</v>
      </c>
      <c r="S44" s="113">
        <v>447289.64600000001</v>
      </c>
      <c r="T44" s="113">
        <v>202147.56200000001</v>
      </c>
      <c r="U44" s="113">
        <v>154799.04199999999</v>
      </c>
      <c r="V44" s="113">
        <v>22059.207999999999</v>
      </c>
      <c r="W44" s="113">
        <v>82237.062000000005</v>
      </c>
      <c r="X44" s="113">
        <v>15743.812</v>
      </c>
      <c r="Y44" s="113"/>
      <c r="Z44" s="113"/>
      <c r="AA44" s="113"/>
    </row>
    <row r="45" spans="1:27" x14ac:dyDescent="0.25">
      <c r="A45" s="112">
        <v>42629</v>
      </c>
      <c r="B45" s="113">
        <v>75961.582999999999</v>
      </c>
      <c r="C45" s="113">
        <v>187150.56200000001</v>
      </c>
      <c r="D45" s="113">
        <v>174911.16699999999</v>
      </c>
      <c r="E45" s="113">
        <v>74845.957999999999</v>
      </c>
      <c r="F45" s="113">
        <v>85769.917000000001</v>
      </c>
      <c r="G45" s="113">
        <v>279373.5</v>
      </c>
      <c r="H45" s="113">
        <v>66698.062000000005</v>
      </c>
      <c r="I45" s="113">
        <v>32947.542000000001</v>
      </c>
      <c r="J45" s="113">
        <v>360041.04200000002</v>
      </c>
      <c r="K45" s="113">
        <v>102499.125</v>
      </c>
      <c r="L45" s="113">
        <v>73836.875</v>
      </c>
      <c r="M45" s="113">
        <v>4034.1669999999999</v>
      </c>
      <c r="N45" s="113"/>
      <c r="O45" s="113"/>
      <c r="P45" s="113">
        <v>0</v>
      </c>
      <c r="Q45" s="113">
        <v>145739.72899999999</v>
      </c>
      <c r="R45" s="113">
        <v>350452.70799999998</v>
      </c>
      <c r="S45" s="113">
        <v>445031.45799999998</v>
      </c>
      <c r="T45" s="113">
        <v>147609.81200000001</v>
      </c>
      <c r="U45" s="113">
        <v>133764.35399999999</v>
      </c>
      <c r="V45" s="113">
        <v>20196.207999999999</v>
      </c>
      <c r="W45" s="113">
        <v>99815.270999999993</v>
      </c>
      <c r="X45" s="113">
        <v>14701.125</v>
      </c>
      <c r="Y45" s="113"/>
      <c r="Z45" s="113"/>
      <c r="AA45" s="113"/>
    </row>
    <row r="46" spans="1:27" x14ac:dyDescent="0.25">
      <c r="A46" s="112">
        <v>42630</v>
      </c>
      <c r="B46" s="113">
        <v>368177.52100000001</v>
      </c>
      <c r="C46" s="113">
        <v>87154.520999999993</v>
      </c>
      <c r="D46" s="113">
        <v>266393.43800000002</v>
      </c>
      <c r="E46" s="113">
        <v>50505.5</v>
      </c>
      <c r="F46" s="113">
        <v>80112.562000000005</v>
      </c>
      <c r="G46" s="113">
        <v>260599.27100000001</v>
      </c>
      <c r="H46" s="113">
        <v>63633</v>
      </c>
      <c r="I46" s="113">
        <v>33266.271000000001</v>
      </c>
      <c r="J46" s="113">
        <v>282190.85399999999</v>
      </c>
      <c r="K46" s="113">
        <v>77587.542000000001</v>
      </c>
      <c r="L46" s="113">
        <v>70885.707999999999</v>
      </c>
      <c r="M46" s="113">
        <v>7503.7920000000004</v>
      </c>
      <c r="N46" s="113"/>
      <c r="O46" s="113"/>
      <c r="P46" s="113">
        <v>0</v>
      </c>
      <c r="Q46" s="113">
        <v>152515.75</v>
      </c>
      <c r="R46" s="113">
        <v>346241.43800000002</v>
      </c>
      <c r="S46" s="113">
        <v>434042.66700000002</v>
      </c>
      <c r="T46" s="113">
        <v>171092.83300000001</v>
      </c>
      <c r="U46" s="113">
        <v>229249.89600000001</v>
      </c>
      <c r="V46" s="113">
        <v>22095.312000000002</v>
      </c>
      <c r="W46" s="113">
        <v>112565.93799999999</v>
      </c>
      <c r="X46" s="113">
        <v>16527.332999999999</v>
      </c>
      <c r="Y46" s="113"/>
      <c r="Z46" s="113"/>
      <c r="AA46" s="113"/>
    </row>
    <row r="47" spans="1:27" x14ac:dyDescent="0.25">
      <c r="A47" s="112">
        <v>42631</v>
      </c>
      <c r="B47" s="113">
        <v>346676.29200000002</v>
      </c>
      <c r="C47" s="113">
        <v>160667.75</v>
      </c>
      <c r="D47" s="113">
        <v>313513.52100000001</v>
      </c>
      <c r="E47" s="113">
        <v>79457.312000000005</v>
      </c>
      <c r="F47" s="113">
        <v>64648.521000000001</v>
      </c>
      <c r="G47" s="113">
        <v>262280.41700000002</v>
      </c>
      <c r="H47" s="113">
        <v>69751.957999999999</v>
      </c>
      <c r="I47" s="113">
        <v>33046.417000000001</v>
      </c>
      <c r="J47" s="113">
        <v>329410.47899999999</v>
      </c>
      <c r="K47" s="113">
        <v>98264.895999999993</v>
      </c>
      <c r="L47" s="113">
        <v>75028.042000000001</v>
      </c>
      <c r="M47" s="113">
        <v>2630.4580000000001</v>
      </c>
      <c r="N47" s="113"/>
      <c r="O47" s="113"/>
      <c r="P47" s="113">
        <v>0</v>
      </c>
      <c r="Q47" s="113">
        <v>152167.91699999999</v>
      </c>
      <c r="R47" s="113">
        <v>356306.04200000002</v>
      </c>
      <c r="S47" s="113">
        <v>443878.41700000002</v>
      </c>
      <c r="T47" s="113">
        <v>243029.22899999999</v>
      </c>
      <c r="U47" s="113">
        <v>229672.52100000001</v>
      </c>
      <c r="V47" s="113">
        <v>23179.187999999998</v>
      </c>
      <c r="W47" s="113">
        <v>106450.5</v>
      </c>
      <c r="X47" s="113">
        <v>16952.25</v>
      </c>
      <c r="Y47" s="113"/>
      <c r="Z47" s="113"/>
      <c r="AA47" s="113"/>
    </row>
    <row r="48" spans="1:27" x14ac:dyDescent="0.25">
      <c r="A48" s="112">
        <v>42632</v>
      </c>
      <c r="B48" s="113">
        <v>319240.47899999999</v>
      </c>
      <c r="C48" s="113">
        <v>168775.25</v>
      </c>
      <c r="D48" s="113">
        <v>223850.56200000001</v>
      </c>
      <c r="E48" s="113">
        <v>0</v>
      </c>
      <c r="F48" s="113">
        <v>73346.125</v>
      </c>
      <c r="G48" s="113">
        <v>204567.83300000001</v>
      </c>
      <c r="H48" s="113">
        <v>68005.792000000001</v>
      </c>
      <c r="I48" s="113">
        <v>33252.5</v>
      </c>
      <c r="J48" s="113">
        <v>365753.91700000002</v>
      </c>
      <c r="K48" s="113">
        <v>97305.792000000001</v>
      </c>
      <c r="L48" s="113">
        <v>79364.75</v>
      </c>
      <c r="M48" s="113">
        <v>6213.8959999999997</v>
      </c>
      <c r="N48" s="113"/>
      <c r="O48" s="113"/>
      <c r="P48" s="113">
        <v>0</v>
      </c>
      <c r="Q48" s="113">
        <v>150552.35399999999</v>
      </c>
      <c r="R48" s="113">
        <v>351522.875</v>
      </c>
      <c r="S48" s="113">
        <v>412376.52100000001</v>
      </c>
      <c r="T48" s="113">
        <v>217386.5</v>
      </c>
      <c r="U48" s="113">
        <v>199152.41699999999</v>
      </c>
      <c r="V48" s="113">
        <v>7028.2290000000003</v>
      </c>
      <c r="W48" s="113">
        <v>104809.10400000001</v>
      </c>
      <c r="X48" s="113">
        <v>16779.021000000001</v>
      </c>
      <c r="Y48" s="113"/>
      <c r="Z48" s="113"/>
      <c r="AA48" s="113"/>
    </row>
    <row r="49" spans="1:27" x14ac:dyDescent="0.25">
      <c r="A49" s="112">
        <v>42633</v>
      </c>
      <c r="B49" s="113">
        <v>0</v>
      </c>
      <c r="C49" s="113">
        <v>172015.625</v>
      </c>
      <c r="D49" s="113">
        <v>201609.91699999999</v>
      </c>
      <c r="E49" s="113">
        <v>0</v>
      </c>
      <c r="F49" s="113">
        <v>60303.061999999998</v>
      </c>
      <c r="G49" s="113">
        <v>246625.72899999999</v>
      </c>
      <c r="H49" s="113">
        <v>69735.917000000001</v>
      </c>
      <c r="I49" s="113">
        <v>32988.146000000001</v>
      </c>
      <c r="J49" s="113">
        <v>310130.52100000001</v>
      </c>
      <c r="K49" s="113">
        <v>93980.75</v>
      </c>
      <c r="L49" s="113">
        <v>79991</v>
      </c>
      <c r="M49" s="113">
        <v>6165.1670000000004</v>
      </c>
      <c r="N49" s="113"/>
      <c r="O49" s="113"/>
      <c r="P49" s="113">
        <v>0</v>
      </c>
      <c r="Q49" s="113">
        <v>150984.06200000001</v>
      </c>
      <c r="R49" s="113">
        <v>352084.125</v>
      </c>
      <c r="S49" s="113">
        <v>441123.77100000001</v>
      </c>
      <c r="T49" s="113">
        <v>204219.5</v>
      </c>
      <c r="U49" s="113">
        <v>233984.75</v>
      </c>
      <c r="V49" s="113">
        <v>14655.938</v>
      </c>
      <c r="W49" s="113">
        <v>130786.75</v>
      </c>
      <c r="X49" s="113">
        <v>16552.312000000002</v>
      </c>
      <c r="Y49" s="113"/>
      <c r="Z49" s="113"/>
      <c r="AA49" s="113"/>
    </row>
    <row r="50" spans="1:27" x14ac:dyDescent="0.25">
      <c r="A50" s="112">
        <v>42634</v>
      </c>
      <c r="B50" s="113">
        <v>0</v>
      </c>
      <c r="C50" s="113">
        <v>180261.64600000001</v>
      </c>
      <c r="D50" s="113">
        <v>207600</v>
      </c>
      <c r="E50" s="113">
        <v>0</v>
      </c>
      <c r="F50" s="113">
        <v>60261.938000000002</v>
      </c>
      <c r="G50" s="113">
        <v>243629.81200000001</v>
      </c>
      <c r="H50" s="113">
        <v>65596.062000000005</v>
      </c>
      <c r="I50" s="113">
        <v>32935.082999999999</v>
      </c>
      <c r="J50" s="113">
        <v>327158.5</v>
      </c>
      <c r="K50" s="113">
        <v>90667.187999999995</v>
      </c>
      <c r="L50" s="113">
        <v>79991</v>
      </c>
      <c r="M50" s="113">
        <v>3924.5419999999999</v>
      </c>
      <c r="N50" s="113"/>
      <c r="O50" s="113"/>
      <c r="P50" s="113">
        <v>0</v>
      </c>
      <c r="Q50" s="113">
        <v>151488.79199999999</v>
      </c>
      <c r="R50" s="113">
        <v>345850.125</v>
      </c>
      <c r="S50" s="113">
        <v>445832.875</v>
      </c>
      <c r="T50" s="113">
        <v>147075.43799999999</v>
      </c>
      <c r="U50" s="113">
        <v>232039.25</v>
      </c>
      <c r="V50" s="113">
        <v>23522.396000000001</v>
      </c>
      <c r="W50" s="113">
        <v>115486.72900000001</v>
      </c>
      <c r="X50" s="113">
        <v>16790.832999999999</v>
      </c>
      <c r="Y50" s="113"/>
      <c r="Z50" s="113"/>
      <c r="AA50" s="113"/>
    </row>
    <row r="51" spans="1:27" x14ac:dyDescent="0.25">
      <c r="A51" s="112">
        <v>42635</v>
      </c>
      <c r="B51" s="113">
        <v>325198.22899999999</v>
      </c>
      <c r="C51" s="113">
        <v>170999.85399999999</v>
      </c>
      <c r="D51" s="113">
        <v>234145.56200000001</v>
      </c>
      <c r="E51" s="113">
        <v>52634.082999999999</v>
      </c>
      <c r="F51" s="113">
        <v>65067.375</v>
      </c>
      <c r="G51" s="113">
        <v>222268.83300000001</v>
      </c>
      <c r="H51" s="113">
        <v>66480.020999999993</v>
      </c>
      <c r="I51" s="113">
        <v>32420.207999999999</v>
      </c>
      <c r="J51" s="113">
        <v>234220.14600000001</v>
      </c>
      <c r="K51" s="113">
        <v>99890.604000000007</v>
      </c>
      <c r="L51" s="113">
        <v>79991</v>
      </c>
      <c r="M51" s="113">
        <v>2562</v>
      </c>
      <c r="N51" s="113"/>
      <c r="O51" s="113"/>
      <c r="P51" s="113">
        <v>0</v>
      </c>
      <c r="Q51" s="113">
        <v>151709.60399999999</v>
      </c>
      <c r="R51" s="113">
        <v>348158.04200000002</v>
      </c>
      <c r="S51" s="113">
        <v>439480.41700000002</v>
      </c>
      <c r="T51" s="113">
        <v>238109.75</v>
      </c>
      <c r="U51" s="113">
        <v>226539.625</v>
      </c>
      <c r="V51" s="113">
        <v>31007.125</v>
      </c>
      <c r="W51" s="113">
        <v>101183.375</v>
      </c>
      <c r="X51" s="113">
        <v>13029.916999999999</v>
      </c>
      <c r="Y51" s="113"/>
      <c r="Z51" s="113"/>
      <c r="AA51" s="113"/>
    </row>
    <row r="52" spans="1:27" x14ac:dyDescent="0.25">
      <c r="A52" s="112">
        <v>42636</v>
      </c>
      <c r="B52" s="113">
        <v>333037.39600000001</v>
      </c>
      <c r="C52" s="113">
        <v>167708.95800000001</v>
      </c>
      <c r="D52" s="113">
        <v>348595.85399999999</v>
      </c>
      <c r="E52" s="113">
        <v>3666.9169999999999</v>
      </c>
      <c r="F52" s="113">
        <v>69463.437999999995</v>
      </c>
      <c r="G52" s="113">
        <v>216222.52100000001</v>
      </c>
      <c r="H52" s="113">
        <v>75361.582999999999</v>
      </c>
      <c r="I52" s="113">
        <v>32610.667000000001</v>
      </c>
      <c r="J52" s="113">
        <v>315474.375</v>
      </c>
      <c r="K52" s="113">
        <v>99134.625</v>
      </c>
      <c r="L52" s="113">
        <v>79991</v>
      </c>
      <c r="M52" s="113">
        <v>5689.9790000000003</v>
      </c>
      <c r="N52" s="113"/>
      <c r="O52" s="113"/>
      <c r="P52" s="113">
        <v>0</v>
      </c>
      <c r="Q52" s="113">
        <v>149708.95800000001</v>
      </c>
      <c r="R52" s="113">
        <v>348532.625</v>
      </c>
      <c r="S52" s="113">
        <v>440006.35399999999</v>
      </c>
      <c r="T52" s="113">
        <v>283324.83299999998</v>
      </c>
      <c r="U52" s="113">
        <v>233579.375</v>
      </c>
      <c r="V52" s="113">
        <v>8123.8119999999999</v>
      </c>
      <c r="W52" s="113">
        <v>76723.437999999995</v>
      </c>
      <c r="X52" s="113">
        <v>14961.812</v>
      </c>
      <c r="Y52" s="113"/>
      <c r="Z52" s="113"/>
      <c r="AA52" s="113"/>
    </row>
    <row r="53" spans="1:27" x14ac:dyDescent="0.25">
      <c r="A53" s="112">
        <v>42637</v>
      </c>
      <c r="B53" s="113">
        <v>256734.60399999999</v>
      </c>
      <c r="C53" s="113">
        <v>151695.70800000001</v>
      </c>
      <c r="D53" s="113">
        <v>310657.04200000002</v>
      </c>
      <c r="E53" s="113">
        <v>0</v>
      </c>
      <c r="F53" s="113">
        <v>67837.854000000007</v>
      </c>
      <c r="G53" s="113">
        <v>266558.93800000002</v>
      </c>
      <c r="H53" s="113">
        <v>66410.520999999993</v>
      </c>
      <c r="I53" s="113">
        <v>29504.271000000001</v>
      </c>
      <c r="J53" s="113">
        <v>344785.35399999999</v>
      </c>
      <c r="K53" s="113">
        <v>72861.270999999993</v>
      </c>
      <c r="L53" s="113">
        <v>79991</v>
      </c>
      <c r="M53" s="113">
        <v>0</v>
      </c>
      <c r="N53" s="113">
        <v>11092.791999999999</v>
      </c>
      <c r="O53" s="113"/>
      <c r="P53" s="113">
        <v>0</v>
      </c>
      <c r="Q53" s="113">
        <v>140432.10399999999</v>
      </c>
      <c r="R53" s="113">
        <v>347753.02100000001</v>
      </c>
      <c r="S53" s="113">
        <v>440372.52100000001</v>
      </c>
      <c r="T53" s="113">
        <v>312930.81199999998</v>
      </c>
      <c r="U53" s="113">
        <v>230107.27100000001</v>
      </c>
      <c r="V53" s="113">
        <v>31737.603999999999</v>
      </c>
      <c r="W53" s="113">
        <v>79176.332999999999</v>
      </c>
      <c r="X53" s="113">
        <v>16756.853999999999</v>
      </c>
      <c r="Y53" s="113"/>
      <c r="Z53" s="113"/>
      <c r="AA53" s="113"/>
    </row>
    <row r="54" spans="1:27" x14ac:dyDescent="0.25">
      <c r="A54" s="112">
        <v>42638</v>
      </c>
      <c r="B54" s="113">
        <v>190893.125</v>
      </c>
      <c r="C54" s="113">
        <v>165866.66699999999</v>
      </c>
      <c r="D54" s="113">
        <v>264247.35399999999</v>
      </c>
      <c r="E54" s="113">
        <v>0</v>
      </c>
      <c r="F54" s="113">
        <v>65950.812000000005</v>
      </c>
      <c r="G54" s="113">
        <v>279454.97899999999</v>
      </c>
      <c r="H54" s="113">
        <v>60871.521000000001</v>
      </c>
      <c r="I54" s="113">
        <v>31735.292000000001</v>
      </c>
      <c r="J54" s="113">
        <v>339643.06199999998</v>
      </c>
      <c r="K54" s="113">
        <v>80283.645999999993</v>
      </c>
      <c r="L54" s="113">
        <v>79991</v>
      </c>
      <c r="M54" s="113">
        <v>5533.8119999999999</v>
      </c>
      <c r="N54" s="113">
        <v>9010.3539999999994</v>
      </c>
      <c r="O54" s="113"/>
      <c r="P54" s="113">
        <v>0</v>
      </c>
      <c r="Q54" s="113">
        <v>136604.125</v>
      </c>
      <c r="R54" s="113">
        <v>356894.33299999998</v>
      </c>
      <c r="S54" s="113">
        <v>448612.47899999999</v>
      </c>
      <c r="T54" s="113">
        <v>290041.93800000002</v>
      </c>
      <c r="U54" s="113">
        <v>228392.35399999999</v>
      </c>
      <c r="V54" s="113">
        <v>32967.353999999999</v>
      </c>
      <c r="W54" s="113">
        <v>56651.917000000001</v>
      </c>
      <c r="X54" s="113">
        <v>13931.271000000001</v>
      </c>
      <c r="Y54" s="113"/>
      <c r="Z54" s="113"/>
      <c r="AA54" s="113"/>
    </row>
    <row r="55" spans="1:27" x14ac:dyDescent="0.25">
      <c r="A55" s="112">
        <v>42639</v>
      </c>
      <c r="B55" s="113">
        <v>516336.97899999999</v>
      </c>
      <c r="C55" s="113">
        <v>177207</v>
      </c>
      <c r="D55" s="113">
        <v>287671.56199999998</v>
      </c>
      <c r="E55" s="113">
        <v>32260.917000000001</v>
      </c>
      <c r="F55" s="113">
        <v>60843.292000000001</v>
      </c>
      <c r="G55" s="113">
        <v>258773.68799999999</v>
      </c>
      <c r="H55" s="113">
        <v>68319.917000000001</v>
      </c>
      <c r="I55" s="113">
        <v>32709.875</v>
      </c>
      <c r="J55" s="113">
        <v>381760.89600000001</v>
      </c>
      <c r="K55" s="113">
        <v>101190.27099999999</v>
      </c>
      <c r="L55" s="113">
        <v>79991</v>
      </c>
      <c r="M55" s="113">
        <v>2591.1669999999999</v>
      </c>
      <c r="N55" s="113">
        <v>9043.8960000000006</v>
      </c>
      <c r="O55" s="113"/>
      <c r="P55" s="113">
        <v>0</v>
      </c>
      <c r="Q55" s="113">
        <v>150786.66699999999</v>
      </c>
      <c r="R55" s="113">
        <v>362445</v>
      </c>
      <c r="S55" s="113">
        <v>407728.29200000002</v>
      </c>
      <c r="T55" s="113">
        <v>190018.02100000001</v>
      </c>
      <c r="U55" s="113">
        <v>233632</v>
      </c>
      <c r="V55" s="113">
        <v>36498.207999999999</v>
      </c>
      <c r="W55" s="113">
        <v>42190.271000000001</v>
      </c>
      <c r="X55" s="113">
        <v>16997.875</v>
      </c>
      <c r="Y55" s="113"/>
      <c r="Z55" s="113"/>
      <c r="AA55" s="113"/>
    </row>
    <row r="56" spans="1:27" x14ac:dyDescent="0.25">
      <c r="A56" s="112">
        <v>42640</v>
      </c>
      <c r="B56" s="113">
        <v>252412.77100000001</v>
      </c>
      <c r="C56" s="113">
        <v>168338.97899999999</v>
      </c>
      <c r="D56" s="113">
        <v>289517.89600000001</v>
      </c>
      <c r="E56" s="113">
        <v>52742.438000000002</v>
      </c>
      <c r="F56" s="113">
        <v>72003.979000000007</v>
      </c>
      <c r="G56" s="113">
        <v>273283.16700000002</v>
      </c>
      <c r="H56" s="113">
        <v>72192.270999999993</v>
      </c>
      <c r="I56" s="113">
        <v>32645.478999999999</v>
      </c>
      <c r="J56" s="113">
        <v>297141.85399999999</v>
      </c>
      <c r="K56" s="113">
        <v>98773.645999999993</v>
      </c>
      <c r="L56" s="113">
        <v>79991</v>
      </c>
      <c r="M56" s="113">
        <v>3690.0830000000001</v>
      </c>
      <c r="N56" s="113">
        <v>9246.5619999999999</v>
      </c>
      <c r="O56" s="113"/>
      <c r="P56" s="113">
        <v>0</v>
      </c>
      <c r="Q56" s="113">
        <v>151087.79199999999</v>
      </c>
      <c r="R56" s="113">
        <v>360692.25</v>
      </c>
      <c r="S56" s="113">
        <v>367490.5</v>
      </c>
      <c r="T56" s="113">
        <v>161685.08300000001</v>
      </c>
      <c r="U56" s="113">
        <v>228113.875</v>
      </c>
      <c r="V56" s="113">
        <v>35919.332999999999</v>
      </c>
      <c r="W56" s="113">
        <v>26237.082999999999</v>
      </c>
      <c r="X56" s="113">
        <v>16804.187999999998</v>
      </c>
      <c r="Y56" s="113"/>
      <c r="Z56" s="113"/>
      <c r="AA56" s="113"/>
    </row>
    <row r="57" spans="1:27" x14ac:dyDescent="0.25">
      <c r="A57" s="112">
        <v>42641</v>
      </c>
      <c r="B57" s="113">
        <v>440751.20799999998</v>
      </c>
      <c r="C57" s="113">
        <v>162228.43799999999</v>
      </c>
      <c r="D57" s="113">
        <v>244678.18799999999</v>
      </c>
      <c r="E57" s="113">
        <v>30342.125</v>
      </c>
      <c r="F57" s="113">
        <v>79619.395999999993</v>
      </c>
      <c r="G57" s="113">
        <v>294218.95799999998</v>
      </c>
      <c r="H57" s="113">
        <v>77276.729000000007</v>
      </c>
      <c r="I57" s="113">
        <v>33326.542000000001</v>
      </c>
      <c r="J57" s="113">
        <v>184190.06200000001</v>
      </c>
      <c r="K57" s="113">
        <v>98798.979000000007</v>
      </c>
      <c r="L57" s="113">
        <v>79991</v>
      </c>
      <c r="M57" s="113">
        <v>0</v>
      </c>
      <c r="N57" s="113">
        <v>9465.0619999999999</v>
      </c>
      <c r="O57" s="113"/>
      <c r="P57" s="113">
        <v>0</v>
      </c>
      <c r="Q57" s="113">
        <v>152508.66699999999</v>
      </c>
      <c r="R57" s="113">
        <v>356257.5</v>
      </c>
      <c r="S57" s="113">
        <v>382544.75</v>
      </c>
      <c r="T57" s="113">
        <v>151456.70800000001</v>
      </c>
      <c r="U57" s="113">
        <v>231070.47899999999</v>
      </c>
      <c r="V57" s="113">
        <v>35645.853999999999</v>
      </c>
      <c r="W57" s="113">
        <v>29681.292000000001</v>
      </c>
      <c r="X57" s="113">
        <v>16681.542000000001</v>
      </c>
      <c r="Y57" s="113"/>
      <c r="Z57" s="113"/>
      <c r="AA57" s="113"/>
    </row>
    <row r="58" spans="1:27" x14ac:dyDescent="0.25">
      <c r="A58" s="112">
        <v>42642</v>
      </c>
      <c r="B58" s="113">
        <v>362986.89600000001</v>
      </c>
      <c r="C58" s="113">
        <v>156738.66699999999</v>
      </c>
      <c r="D58" s="113">
        <v>248882.125</v>
      </c>
      <c r="E58" s="113">
        <v>42831.625</v>
      </c>
      <c r="F58" s="113">
        <v>91771.125</v>
      </c>
      <c r="G58" s="113">
        <v>176302.41699999999</v>
      </c>
      <c r="H58" s="113">
        <v>70848.167000000001</v>
      </c>
      <c r="I58" s="113">
        <v>32424.437999999998</v>
      </c>
      <c r="J58" s="113">
        <v>334050.625</v>
      </c>
      <c r="K58" s="113">
        <v>90055.917000000001</v>
      </c>
      <c r="L58" s="113">
        <v>79991</v>
      </c>
      <c r="M58" s="113">
        <v>1423.0619999999999</v>
      </c>
      <c r="N58" s="113">
        <v>9266.5830000000005</v>
      </c>
      <c r="O58" s="113"/>
      <c r="P58" s="113">
        <v>0</v>
      </c>
      <c r="Q58" s="113">
        <v>151535.5</v>
      </c>
      <c r="R58" s="113">
        <v>374525.85399999999</v>
      </c>
      <c r="S58" s="113">
        <v>363145.18800000002</v>
      </c>
      <c r="T58" s="113">
        <v>272918.625</v>
      </c>
      <c r="U58" s="113">
        <v>227764.83300000001</v>
      </c>
      <c r="V58" s="113">
        <v>35922.167000000001</v>
      </c>
      <c r="W58" s="113">
        <v>23917.353999999999</v>
      </c>
      <c r="X58" s="113">
        <v>16742.957999999999</v>
      </c>
      <c r="Y58" s="113"/>
      <c r="Z58" s="113"/>
      <c r="AA58" s="113"/>
    </row>
    <row r="59" spans="1:27" x14ac:dyDescent="0.25">
      <c r="A59" s="112">
        <v>42643</v>
      </c>
      <c r="B59" s="113">
        <v>170540.68799999999</v>
      </c>
      <c r="C59" s="113">
        <v>164886.52100000001</v>
      </c>
      <c r="D59" s="113">
        <v>302154.79200000002</v>
      </c>
      <c r="E59" s="113">
        <v>57391.625</v>
      </c>
      <c r="F59" s="113">
        <v>67972.020999999993</v>
      </c>
      <c r="G59" s="113">
        <v>334249.22899999999</v>
      </c>
      <c r="H59" s="113">
        <v>68031.229000000007</v>
      </c>
      <c r="I59" s="113">
        <v>30849.646000000001</v>
      </c>
      <c r="J59" s="113">
        <v>208192.64600000001</v>
      </c>
      <c r="K59" s="113">
        <v>35095.311999999998</v>
      </c>
      <c r="L59" s="113">
        <v>79991</v>
      </c>
      <c r="M59" s="113">
        <v>812.22900000000004</v>
      </c>
      <c r="N59" s="113">
        <v>8914.2080000000005</v>
      </c>
      <c r="O59" s="113"/>
      <c r="P59" s="113">
        <v>0</v>
      </c>
      <c r="Q59" s="113">
        <v>149957.89600000001</v>
      </c>
      <c r="R59" s="113">
        <v>196071.89600000001</v>
      </c>
      <c r="S59" s="113">
        <v>380595.85399999999</v>
      </c>
      <c r="T59" s="113">
        <v>56813.853999999999</v>
      </c>
      <c r="U59" s="113">
        <v>232389.625</v>
      </c>
      <c r="V59" s="113">
        <v>31150.396000000001</v>
      </c>
      <c r="W59" s="113">
        <v>23267.562000000002</v>
      </c>
      <c r="X59" s="113">
        <v>17046.207999999999</v>
      </c>
      <c r="Y59" s="113"/>
      <c r="Z59" s="113"/>
      <c r="AA59" s="113"/>
    </row>
    <row r="60" spans="1:27" x14ac:dyDescent="0.25">
      <c r="A60" s="112">
        <v>42644</v>
      </c>
      <c r="B60" s="113">
        <v>393640.33299999998</v>
      </c>
      <c r="C60" s="113">
        <v>165925.22899999999</v>
      </c>
      <c r="D60" s="113">
        <v>336384.97899999999</v>
      </c>
      <c r="E60" s="113">
        <v>114515.917</v>
      </c>
      <c r="F60" s="113">
        <v>71467.957999999999</v>
      </c>
      <c r="G60" s="113">
        <v>283525.56199999998</v>
      </c>
      <c r="H60" s="113">
        <v>75602.979000000007</v>
      </c>
      <c r="I60" s="113">
        <v>32444.667000000001</v>
      </c>
      <c r="J60" s="113">
        <v>256613.625</v>
      </c>
      <c r="K60" s="113">
        <v>64658.311999999998</v>
      </c>
      <c r="L60" s="113">
        <v>79991</v>
      </c>
      <c r="M60" s="113">
        <v>505.06200000000001</v>
      </c>
      <c r="N60" s="113">
        <v>3949.6669999999999</v>
      </c>
      <c r="O60" s="113"/>
      <c r="P60" s="113">
        <v>0</v>
      </c>
      <c r="Q60" s="113">
        <v>144073.56200000001</v>
      </c>
      <c r="R60" s="113">
        <v>274559.64600000001</v>
      </c>
      <c r="S60" s="113">
        <v>369711.66700000002</v>
      </c>
      <c r="T60" s="113">
        <v>310979.47899999999</v>
      </c>
      <c r="U60" s="113">
        <v>232894</v>
      </c>
      <c r="V60" s="113">
        <v>35790.438000000002</v>
      </c>
      <c r="W60" s="113">
        <v>23246.103999999999</v>
      </c>
      <c r="X60" s="113">
        <v>15342.938</v>
      </c>
      <c r="Y60" s="113"/>
      <c r="Z60" s="113"/>
      <c r="AA60" s="113"/>
    </row>
    <row r="61" spans="1:27" x14ac:dyDescent="0.25">
      <c r="A61" s="112">
        <v>42645</v>
      </c>
      <c r="B61" s="113">
        <v>368602.85399999999</v>
      </c>
      <c r="C61" s="113">
        <v>114593.167</v>
      </c>
      <c r="D61" s="113">
        <v>335161.79200000002</v>
      </c>
      <c r="E61" s="113">
        <v>48701.271000000001</v>
      </c>
      <c r="F61" s="113">
        <v>67172.562000000005</v>
      </c>
      <c r="G61" s="113">
        <v>267364</v>
      </c>
      <c r="H61" s="113">
        <v>75250.625</v>
      </c>
      <c r="I61" s="113">
        <v>32278.207999999999</v>
      </c>
      <c r="J61" s="113">
        <v>311653.10399999999</v>
      </c>
      <c r="K61" s="113">
        <v>115769.97900000001</v>
      </c>
      <c r="L61" s="113">
        <v>79991</v>
      </c>
      <c r="M61" s="113">
        <v>448.5</v>
      </c>
      <c r="N61" s="113">
        <v>3105.1460000000002</v>
      </c>
      <c r="O61" s="113"/>
      <c r="P61" s="113">
        <v>0</v>
      </c>
      <c r="Q61" s="113">
        <v>151301.29199999999</v>
      </c>
      <c r="R61" s="113">
        <v>351217.72899999999</v>
      </c>
      <c r="S61" s="113">
        <v>407926.79200000002</v>
      </c>
      <c r="T61" s="113">
        <v>387843.43800000002</v>
      </c>
      <c r="U61" s="113">
        <v>232917.79199999999</v>
      </c>
      <c r="V61" s="113">
        <v>35973.917000000001</v>
      </c>
      <c r="W61" s="113">
        <v>46408.061999999998</v>
      </c>
      <c r="X61" s="113">
        <v>16714.728999999999</v>
      </c>
      <c r="Y61" s="113"/>
      <c r="Z61" s="113"/>
      <c r="AA61" s="113"/>
    </row>
    <row r="62" spans="1:27" x14ac:dyDescent="0.25">
      <c r="A62" s="112">
        <v>42646</v>
      </c>
      <c r="B62" s="113">
        <v>369162.93800000002</v>
      </c>
      <c r="C62" s="113">
        <v>165477.18799999999</v>
      </c>
      <c r="D62" s="113">
        <v>254328.625</v>
      </c>
      <c r="E62" s="113">
        <v>51911.396000000001</v>
      </c>
      <c r="F62" s="113">
        <v>59820.875</v>
      </c>
      <c r="G62" s="113">
        <v>281147.54200000002</v>
      </c>
      <c r="H62" s="113">
        <v>81355.5</v>
      </c>
      <c r="I62" s="113">
        <v>32326.542000000001</v>
      </c>
      <c r="J62" s="113">
        <v>256070.39600000001</v>
      </c>
      <c r="K62" s="113">
        <v>111588.042</v>
      </c>
      <c r="L62" s="113">
        <v>87911.229000000007</v>
      </c>
      <c r="M62" s="113">
        <v>0</v>
      </c>
      <c r="N62" s="113">
        <v>5748.2290000000003</v>
      </c>
      <c r="O62" s="113"/>
      <c r="P62" s="113">
        <v>0</v>
      </c>
      <c r="Q62" s="113">
        <v>152684.43799999999</v>
      </c>
      <c r="R62" s="113">
        <v>356520.83299999998</v>
      </c>
      <c r="S62" s="113">
        <v>427848.375</v>
      </c>
      <c r="T62" s="113">
        <v>402214.43800000002</v>
      </c>
      <c r="U62" s="113">
        <v>200881.41699999999</v>
      </c>
      <c r="V62" s="113">
        <v>35555.396000000001</v>
      </c>
      <c r="W62" s="113">
        <v>34202.353999999999</v>
      </c>
      <c r="X62" s="113">
        <v>16764.228999999999</v>
      </c>
      <c r="Y62" s="113"/>
      <c r="Z62" s="113"/>
      <c r="AA62" s="113"/>
    </row>
    <row r="63" spans="1:27" x14ac:dyDescent="0.25">
      <c r="A63" s="112">
        <v>42647</v>
      </c>
      <c r="B63" s="113">
        <v>171258.97899999999</v>
      </c>
      <c r="C63" s="113">
        <v>154451.89600000001</v>
      </c>
      <c r="D63" s="113">
        <v>274674.06199999998</v>
      </c>
      <c r="E63" s="113">
        <v>43103.332999999999</v>
      </c>
      <c r="F63" s="113">
        <v>73550.854000000007</v>
      </c>
      <c r="G63" s="113">
        <v>267562.02100000001</v>
      </c>
      <c r="H63" s="113">
        <v>85018.020999999993</v>
      </c>
      <c r="I63" s="113">
        <v>32273.625</v>
      </c>
      <c r="J63" s="113">
        <v>165718.5</v>
      </c>
      <c r="K63" s="113">
        <v>94456.375</v>
      </c>
      <c r="L63" s="113">
        <v>100000</v>
      </c>
      <c r="M63" s="113">
        <v>1295.8119999999999</v>
      </c>
      <c r="N63" s="113">
        <v>9907.9169999999995</v>
      </c>
      <c r="O63" s="113"/>
      <c r="P63" s="113">
        <v>0</v>
      </c>
      <c r="Q63" s="113">
        <v>150095.52100000001</v>
      </c>
      <c r="R63" s="113">
        <v>352379.75</v>
      </c>
      <c r="S63" s="113">
        <v>440516.375</v>
      </c>
      <c r="T63" s="113">
        <v>418947.81199999998</v>
      </c>
      <c r="U63" s="113">
        <v>145426.91699999999</v>
      </c>
      <c r="V63" s="113">
        <v>25757.667000000001</v>
      </c>
      <c r="W63" s="113">
        <v>30338.707999999999</v>
      </c>
      <c r="X63" s="113">
        <v>16876.646000000001</v>
      </c>
      <c r="Y63" s="113"/>
      <c r="Z63" s="113"/>
      <c r="AA63" s="113"/>
    </row>
    <row r="64" spans="1:27" x14ac:dyDescent="0.25">
      <c r="A64" s="112">
        <v>42648</v>
      </c>
      <c r="B64" s="113">
        <v>171082.54199999999</v>
      </c>
      <c r="C64" s="113">
        <v>124920.10400000001</v>
      </c>
      <c r="D64" s="113">
        <v>328112.56199999998</v>
      </c>
      <c r="E64" s="113">
        <v>27056.5</v>
      </c>
      <c r="F64" s="113">
        <v>77169.125</v>
      </c>
      <c r="G64" s="113">
        <v>225486.27100000001</v>
      </c>
      <c r="H64" s="113">
        <v>67612.917000000001</v>
      </c>
      <c r="I64" s="113">
        <v>31935.687999999998</v>
      </c>
      <c r="J64" s="113">
        <v>139095</v>
      </c>
      <c r="K64" s="113">
        <v>103795.06200000001</v>
      </c>
      <c r="L64" s="113">
        <v>78709.312000000005</v>
      </c>
      <c r="M64" s="113">
        <v>9619.125</v>
      </c>
      <c r="N64" s="113">
        <v>9195.7919999999995</v>
      </c>
      <c r="O64" s="113"/>
      <c r="P64" s="113">
        <v>0</v>
      </c>
      <c r="Q64" s="113">
        <v>151893.89600000001</v>
      </c>
      <c r="R64" s="113">
        <v>353313.89600000001</v>
      </c>
      <c r="S64" s="113">
        <v>436816.875</v>
      </c>
      <c r="T64" s="113">
        <v>438594.58299999998</v>
      </c>
      <c r="U64" s="113">
        <v>145997.58300000001</v>
      </c>
      <c r="V64" s="113">
        <v>23465.417000000001</v>
      </c>
      <c r="W64" s="113">
        <v>39987.271000000001</v>
      </c>
      <c r="X64" s="113">
        <v>16221.708000000001</v>
      </c>
      <c r="Y64" s="113"/>
      <c r="Z64" s="113"/>
      <c r="AA64" s="113"/>
    </row>
    <row r="65" spans="1:27" x14ac:dyDescent="0.25">
      <c r="A65" s="112">
        <v>42649</v>
      </c>
      <c r="B65" s="113">
        <v>69906.895999999993</v>
      </c>
      <c r="C65" s="113">
        <v>194133.47899999999</v>
      </c>
      <c r="D65" s="113">
        <v>327397.25</v>
      </c>
      <c r="E65" s="113">
        <v>95732.770999999993</v>
      </c>
      <c r="F65" s="113">
        <v>72108.167000000001</v>
      </c>
      <c r="G65" s="113">
        <v>209288.91699999999</v>
      </c>
      <c r="H65" s="113">
        <v>74488.5</v>
      </c>
      <c r="I65" s="113">
        <v>31708.062000000002</v>
      </c>
      <c r="J65" s="113">
        <v>133942.64600000001</v>
      </c>
      <c r="K65" s="113">
        <v>75079.625</v>
      </c>
      <c r="L65" s="113">
        <v>95367.707999999999</v>
      </c>
      <c r="M65" s="113">
        <v>24697.542000000001</v>
      </c>
      <c r="N65" s="113">
        <v>10582.458000000001</v>
      </c>
      <c r="O65" s="113"/>
      <c r="P65" s="113">
        <v>0</v>
      </c>
      <c r="Q65" s="113">
        <v>152069.08300000001</v>
      </c>
      <c r="R65" s="113">
        <v>353702.06199999998</v>
      </c>
      <c r="S65" s="113">
        <v>442052.47899999999</v>
      </c>
      <c r="T65" s="113">
        <v>383751.66700000002</v>
      </c>
      <c r="U65" s="113">
        <v>182329.27100000001</v>
      </c>
      <c r="V65" s="113">
        <v>7743.125</v>
      </c>
      <c r="W65" s="113">
        <v>67560.167000000001</v>
      </c>
      <c r="X65" s="113">
        <v>15801.666999999999</v>
      </c>
      <c r="Y65" s="113"/>
      <c r="Z65" s="113"/>
      <c r="AA65" s="113"/>
    </row>
    <row r="66" spans="1:27" x14ac:dyDescent="0.25">
      <c r="A66" s="112">
        <v>42650</v>
      </c>
      <c r="B66" s="113">
        <v>356502.06199999998</v>
      </c>
      <c r="C66" s="113">
        <v>133561.45800000001</v>
      </c>
      <c r="D66" s="113">
        <v>182560</v>
      </c>
      <c r="E66" s="113">
        <v>107129.43799999999</v>
      </c>
      <c r="F66" s="113">
        <v>68508.229000000007</v>
      </c>
      <c r="G66" s="113">
        <v>243626.875</v>
      </c>
      <c r="H66" s="113">
        <v>74941.312000000005</v>
      </c>
      <c r="I66" s="113">
        <v>31861.5</v>
      </c>
      <c r="J66" s="113">
        <v>132736.95800000001</v>
      </c>
      <c r="K66" s="113">
        <v>97931.125</v>
      </c>
      <c r="L66" s="113">
        <v>93832.792000000001</v>
      </c>
      <c r="M66" s="113">
        <v>27007.687999999998</v>
      </c>
      <c r="N66" s="113">
        <v>8660.1880000000001</v>
      </c>
      <c r="O66" s="113"/>
      <c r="P66" s="113">
        <v>0</v>
      </c>
      <c r="Q66" s="113">
        <v>140210.93799999999</v>
      </c>
      <c r="R66" s="113">
        <v>350183.95799999998</v>
      </c>
      <c r="S66" s="113">
        <v>449996.70799999998</v>
      </c>
      <c r="T66" s="113">
        <v>385239.16700000002</v>
      </c>
      <c r="U66" s="113">
        <v>179792.52100000001</v>
      </c>
      <c r="V66" s="113">
        <v>23814.562000000002</v>
      </c>
      <c r="W66" s="113">
        <v>63890.521000000001</v>
      </c>
      <c r="X66" s="113">
        <v>16509.082999999999</v>
      </c>
      <c r="Y66" s="113"/>
      <c r="Z66" s="113"/>
      <c r="AA66" s="113"/>
    </row>
    <row r="67" spans="1:27" x14ac:dyDescent="0.25">
      <c r="A67" s="112">
        <v>42651</v>
      </c>
      <c r="B67" s="113">
        <v>131668.04199999999</v>
      </c>
      <c r="C67" s="113">
        <v>9853.0830000000005</v>
      </c>
      <c r="D67" s="113">
        <v>0</v>
      </c>
      <c r="E67" s="113">
        <v>81890.562000000005</v>
      </c>
      <c r="F67" s="113">
        <v>85043.104000000007</v>
      </c>
      <c r="G67" s="113">
        <v>247059.60399999999</v>
      </c>
      <c r="H67" s="113">
        <v>67385.167000000001</v>
      </c>
      <c r="I67" s="113">
        <v>32081.917000000001</v>
      </c>
      <c r="J67" s="113">
        <v>143055.625</v>
      </c>
      <c r="K67" s="113">
        <v>101114.81200000001</v>
      </c>
      <c r="L67" s="113">
        <v>100000</v>
      </c>
      <c r="M67" s="113">
        <v>31990.146000000001</v>
      </c>
      <c r="N67" s="113">
        <v>8602.25</v>
      </c>
      <c r="O67" s="113"/>
      <c r="P67" s="113">
        <v>0</v>
      </c>
      <c r="Q67" s="113">
        <v>140807.08300000001</v>
      </c>
      <c r="R67" s="113">
        <v>354504.39600000001</v>
      </c>
      <c r="S67" s="113">
        <v>427542.31199999998</v>
      </c>
      <c r="T67" s="113">
        <v>370654.5</v>
      </c>
      <c r="U67" s="113">
        <v>144594.43799999999</v>
      </c>
      <c r="V67" s="113">
        <v>23819.228999999999</v>
      </c>
      <c r="W67" s="113">
        <v>61246.061999999998</v>
      </c>
      <c r="X67" s="113">
        <v>16671.125</v>
      </c>
      <c r="Y67" s="113"/>
      <c r="Z67" s="113"/>
      <c r="AA67" s="113"/>
    </row>
    <row r="68" spans="1:27" x14ac:dyDescent="0.25">
      <c r="A68" s="112">
        <v>42652</v>
      </c>
      <c r="B68" s="113">
        <v>673398.14599999995</v>
      </c>
      <c r="C68" s="113">
        <v>58346.188000000002</v>
      </c>
      <c r="D68" s="113">
        <v>122986.39599999999</v>
      </c>
      <c r="E68" s="113">
        <v>66372.207999999999</v>
      </c>
      <c r="F68" s="113">
        <v>82927.854000000007</v>
      </c>
      <c r="G68" s="113">
        <v>250630.39600000001</v>
      </c>
      <c r="H68" s="113">
        <v>65280.061999999998</v>
      </c>
      <c r="I68" s="113">
        <v>32204.375</v>
      </c>
      <c r="J68" s="113">
        <v>219043.97899999999</v>
      </c>
      <c r="K68" s="113">
        <v>100038.93799999999</v>
      </c>
      <c r="L68" s="113">
        <v>99714.582999999999</v>
      </c>
      <c r="M68" s="113">
        <v>37380.167000000001</v>
      </c>
      <c r="N68" s="113">
        <v>8513.0210000000006</v>
      </c>
      <c r="O68" s="113"/>
      <c r="P68" s="113">
        <v>0</v>
      </c>
      <c r="Q68" s="113">
        <v>152781.85399999999</v>
      </c>
      <c r="R68" s="113">
        <v>352282.95799999998</v>
      </c>
      <c r="S68" s="113">
        <v>159082.56200000001</v>
      </c>
      <c r="T68" s="113">
        <v>323772.20799999998</v>
      </c>
      <c r="U68" s="113">
        <v>230154.18799999999</v>
      </c>
      <c r="V68" s="113">
        <v>28147.603999999999</v>
      </c>
      <c r="W68" s="113">
        <v>71967.75</v>
      </c>
      <c r="X68" s="113">
        <v>16850.603999999999</v>
      </c>
      <c r="Y68" s="113"/>
      <c r="Z68" s="113"/>
      <c r="AA68" s="113"/>
    </row>
    <row r="69" spans="1:27" x14ac:dyDescent="0.25">
      <c r="A69" s="112">
        <v>42653</v>
      </c>
      <c r="B69" s="113">
        <v>309210.95799999998</v>
      </c>
      <c r="C69" s="113">
        <v>163963.68799999999</v>
      </c>
      <c r="D69" s="113">
        <v>432137.58299999998</v>
      </c>
      <c r="E69" s="113">
        <v>20116.667000000001</v>
      </c>
      <c r="F69" s="113">
        <v>68593.729000000007</v>
      </c>
      <c r="G69" s="113">
        <v>255901.83300000001</v>
      </c>
      <c r="H69" s="113">
        <v>63947.688000000002</v>
      </c>
      <c r="I69" s="113">
        <v>32331.417000000001</v>
      </c>
      <c r="J69" s="113">
        <v>160745.75</v>
      </c>
      <c r="K69" s="113">
        <v>104299.667</v>
      </c>
      <c r="L69" s="113">
        <v>99084.5</v>
      </c>
      <c r="M69" s="113">
        <v>39508.061999999998</v>
      </c>
      <c r="N69" s="113">
        <v>8993.1669999999995</v>
      </c>
      <c r="O69" s="113"/>
      <c r="P69" s="113">
        <v>0</v>
      </c>
      <c r="Q69" s="113">
        <v>153225.875</v>
      </c>
      <c r="R69" s="113">
        <v>349939.06199999998</v>
      </c>
      <c r="S69" s="113">
        <v>444724.85399999999</v>
      </c>
      <c r="T69" s="113">
        <v>326971.29200000002</v>
      </c>
      <c r="U69" s="113">
        <v>225393.02100000001</v>
      </c>
      <c r="V69" s="113">
        <v>27697.103999999999</v>
      </c>
      <c r="W69" s="113">
        <v>114063.35400000001</v>
      </c>
      <c r="X69" s="113">
        <v>16835.562000000002</v>
      </c>
      <c r="Y69" s="113"/>
      <c r="Z69" s="113"/>
      <c r="AA69" s="113"/>
    </row>
    <row r="70" spans="1:27" x14ac:dyDescent="0.25">
      <c r="A70" s="112">
        <v>42654</v>
      </c>
      <c r="B70" s="113">
        <v>99676.667000000001</v>
      </c>
      <c r="C70" s="113">
        <v>186117.22899999999</v>
      </c>
      <c r="D70" s="113">
        <v>426789.06199999998</v>
      </c>
      <c r="E70" s="113">
        <v>0</v>
      </c>
      <c r="F70" s="113">
        <v>45655.332999999999</v>
      </c>
      <c r="G70" s="113">
        <v>223509.29199999999</v>
      </c>
      <c r="H70" s="113">
        <v>60030.271000000001</v>
      </c>
      <c r="I70" s="113">
        <v>32453.146000000001</v>
      </c>
      <c r="J70" s="113">
        <v>177936.10399999999</v>
      </c>
      <c r="K70" s="113">
        <v>101160.833</v>
      </c>
      <c r="L70" s="113">
        <v>100000</v>
      </c>
      <c r="M70" s="113">
        <v>29103.271000000001</v>
      </c>
      <c r="N70" s="113">
        <v>9818.6880000000001</v>
      </c>
      <c r="O70" s="113"/>
      <c r="P70" s="113">
        <v>0</v>
      </c>
      <c r="Q70" s="113">
        <v>153125.93799999999</v>
      </c>
      <c r="R70" s="113">
        <v>355084.66700000002</v>
      </c>
      <c r="S70" s="113">
        <v>449965.85399999999</v>
      </c>
      <c r="T70" s="113">
        <v>353326.41700000002</v>
      </c>
      <c r="U70" s="113">
        <v>207297.83300000001</v>
      </c>
      <c r="V70" s="113">
        <v>19694.875</v>
      </c>
      <c r="W70" s="113">
        <v>173960.08300000001</v>
      </c>
      <c r="X70" s="113">
        <v>16909.5</v>
      </c>
      <c r="Y70" s="113"/>
      <c r="Z70" s="113"/>
      <c r="AA70" s="113"/>
    </row>
    <row r="71" spans="1:27" x14ac:dyDescent="0.25">
      <c r="A71" s="112">
        <v>42655</v>
      </c>
      <c r="B71" s="113">
        <v>69182.292000000001</v>
      </c>
      <c r="C71" s="113">
        <v>118703.958</v>
      </c>
      <c r="D71" s="113">
        <v>309263.02100000001</v>
      </c>
      <c r="E71" s="113">
        <v>0</v>
      </c>
      <c r="F71" s="113">
        <v>79139.770999999993</v>
      </c>
      <c r="G71" s="113">
        <v>208858.85399999999</v>
      </c>
      <c r="H71" s="113">
        <v>56507.771000000001</v>
      </c>
      <c r="I71" s="113">
        <v>32403.228999999999</v>
      </c>
      <c r="J71" s="113">
        <v>175286.31200000001</v>
      </c>
      <c r="K71" s="113">
        <v>75231.229000000007</v>
      </c>
      <c r="L71" s="113">
        <v>100000</v>
      </c>
      <c r="M71" s="113">
        <v>39783.561999999998</v>
      </c>
      <c r="N71" s="113">
        <v>8270.6460000000006</v>
      </c>
      <c r="O71" s="113"/>
      <c r="P71" s="113">
        <v>0</v>
      </c>
      <c r="Q71" s="113">
        <v>153376.81200000001</v>
      </c>
      <c r="R71" s="113">
        <v>349689.95799999998</v>
      </c>
      <c r="S71" s="113">
        <v>449489.33299999998</v>
      </c>
      <c r="T71" s="113">
        <v>255579.41699999999</v>
      </c>
      <c r="U71" s="113">
        <v>212829.56200000001</v>
      </c>
      <c r="V71" s="113">
        <v>23207.042000000001</v>
      </c>
      <c r="W71" s="113">
        <v>195008.77100000001</v>
      </c>
      <c r="X71" s="113">
        <v>16958.312000000002</v>
      </c>
      <c r="Y71" s="113"/>
      <c r="Z71" s="113"/>
      <c r="AA71" s="113"/>
    </row>
    <row r="72" spans="1:27" x14ac:dyDescent="0.25">
      <c r="A72" s="112">
        <v>42656</v>
      </c>
      <c r="B72" s="113">
        <v>541334.60400000005</v>
      </c>
      <c r="C72" s="113">
        <v>185941.70800000001</v>
      </c>
      <c r="D72" s="113">
        <v>374636.04200000002</v>
      </c>
      <c r="E72" s="113">
        <v>0</v>
      </c>
      <c r="F72" s="113">
        <v>73405.832999999999</v>
      </c>
      <c r="G72" s="113">
        <v>266592.29200000002</v>
      </c>
      <c r="H72" s="113">
        <v>44076.311999999998</v>
      </c>
      <c r="I72" s="113">
        <v>32287.437999999998</v>
      </c>
      <c r="J72" s="113">
        <v>135231.125</v>
      </c>
      <c r="K72" s="113">
        <v>70015.520999999993</v>
      </c>
      <c r="L72" s="113">
        <v>100000</v>
      </c>
      <c r="M72" s="113">
        <v>23699.146000000001</v>
      </c>
      <c r="N72" s="113">
        <v>8621.3539999999994</v>
      </c>
      <c r="O72" s="113"/>
      <c r="P72" s="113">
        <v>0</v>
      </c>
      <c r="Q72" s="113">
        <v>150954.35399999999</v>
      </c>
      <c r="R72" s="113">
        <v>351437.06199999998</v>
      </c>
      <c r="S72" s="113">
        <v>424882.08299999998</v>
      </c>
      <c r="T72" s="113">
        <v>333822.02100000001</v>
      </c>
      <c r="U72" s="113">
        <v>214300.81200000001</v>
      </c>
      <c r="V72" s="113">
        <v>23133.187999999998</v>
      </c>
      <c r="W72" s="113">
        <v>199743.70800000001</v>
      </c>
      <c r="X72" s="113">
        <v>15964.353999999999</v>
      </c>
      <c r="Y72" s="113"/>
      <c r="Z72" s="113"/>
      <c r="AA72" s="113"/>
    </row>
    <row r="73" spans="1:27" x14ac:dyDescent="0.25">
      <c r="A73" s="112">
        <v>42657</v>
      </c>
      <c r="B73" s="113">
        <v>490313.89600000001</v>
      </c>
      <c r="C73" s="113">
        <v>203878.79199999999</v>
      </c>
      <c r="D73" s="113">
        <v>393494.81199999998</v>
      </c>
      <c r="E73" s="113">
        <v>0</v>
      </c>
      <c r="F73" s="113">
        <v>67254.604000000007</v>
      </c>
      <c r="G73" s="113">
        <v>273851.70799999998</v>
      </c>
      <c r="H73" s="113">
        <v>48751.542000000001</v>
      </c>
      <c r="I73" s="113">
        <v>32434.292000000001</v>
      </c>
      <c r="J73" s="113">
        <v>222284.91699999999</v>
      </c>
      <c r="K73" s="113">
        <v>106063.292</v>
      </c>
      <c r="L73" s="113">
        <v>98711.082999999999</v>
      </c>
      <c r="M73" s="113">
        <v>29479.646000000001</v>
      </c>
      <c r="N73" s="113">
        <v>8792.4169999999995</v>
      </c>
      <c r="O73" s="113"/>
      <c r="P73" s="113">
        <v>0</v>
      </c>
      <c r="Q73" s="113">
        <v>152642.83300000001</v>
      </c>
      <c r="R73" s="113">
        <v>354486.95799999998</v>
      </c>
      <c r="S73" s="113">
        <v>414957.31199999998</v>
      </c>
      <c r="T73" s="113">
        <v>384011.06199999998</v>
      </c>
      <c r="U73" s="113">
        <v>215890.75</v>
      </c>
      <c r="V73" s="113">
        <v>23063.832999999999</v>
      </c>
      <c r="W73" s="113">
        <v>198335.52100000001</v>
      </c>
      <c r="X73" s="113">
        <v>12946.271000000001</v>
      </c>
      <c r="Y73" s="113"/>
      <c r="Z73" s="113"/>
      <c r="AA73" s="113"/>
    </row>
    <row r="74" spans="1:27" x14ac:dyDescent="0.25">
      <c r="A74" s="112">
        <v>42658</v>
      </c>
      <c r="B74" s="113">
        <v>142307.81200000001</v>
      </c>
      <c r="C74" s="113">
        <v>185914.18799999999</v>
      </c>
      <c r="D74" s="113">
        <v>391487.39600000001</v>
      </c>
      <c r="E74" s="113">
        <v>0</v>
      </c>
      <c r="F74" s="113">
        <v>68379.375</v>
      </c>
      <c r="G74" s="113">
        <v>255217.66699999999</v>
      </c>
      <c r="H74" s="113">
        <v>58029.082999999999</v>
      </c>
      <c r="I74" s="113">
        <v>32973.25</v>
      </c>
      <c r="J74" s="113">
        <v>230344.27100000001</v>
      </c>
      <c r="K74" s="113">
        <v>101212.792</v>
      </c>
      <c r="L74" s="113">
        <v>99838.312000000005</v>
      </c>
      <c r="M74" s="113">
        <v>22918</v>
      </c>
      <c r="N74" s="113">
        <v>11095.353999999999</v>
      </c>
      <c r="O74" s="113"/>
      <c r="P74" s="113">
        <v>0</v>
      </c>
      <c r="Q74" s="113">
        <v>153720.95800000001</v>
      </c>
      <c r="R74" s="113">
        <v>343756.81199999998</v>
      </c>
      <c r="S74" s="113">
        <v>339851.93800000002</v>
      </c>
      <c r="T74" s="113">
        <v>397251.45799999998</v>
      </c>
      <c r="U74" s="113">
        <v>208396.06200000001</v>
      </c>
      <c r="V74" s="113">
        <v>23398.417000000001</v>
      </c>
      <c r="W74" s="113">
        <v>197782.66699999999</v>
      </c>
      <c r="X74" s="113">
        <v>15815.666999999999</v>
      </c>
      <c r="Y74" s="113"/>
      <c r="Z74" s="113"/>
      <c r="AA74" s="113"/>
    </row>
    <row r="75" spans="1:27" x14ac:dyDescent="0.25">
      <c r="A75" s="112">
        <v>42659</v>
      </c>
      <c r="B75" s="113">
        <v>0</v>
      </c>
      <c r="C75" s="113">
        <v>191030.10399999999</v>
      </c>
      <c r="D75" s="113">
        <v>373029.52100000001</v>
      </c>
      <c r="E75" s="113">
        <v>0</v>
      </c>
      <c r="F75" s="113">
        <v>64726.957999999999</v>
      </c>
      <c r="G75" s="113">
        <v>262971.54200000002</v>
      </c>
      <c r="H75" s="113">
        <v>67751.875</v>
      </c>
      <c r="I75" s="113">
        <v>33086.021000000001</v>
      </c>
      <c r="J75" s="113">
        <v>211453.39600000001</v>
      </c>
      <c r="K75" s="113">
        <v>101279.85400000001</v>
      </c>
      <c r="L75" s="113">
        <v>100000</v>
      </c>
      <c r="M75" s="113">
        <v>26525.103999999999</v>
      </c>
      <c r="N75" s="113">
        <v>11615.5</v>
      </c>
      <c r="O75" s="113"/>
      <c r="P75" s="113">
        <v>0</v>
      </c>
      <c r="Q75" s="113">
        <v>154922.91699999999</v>
      </c>
      <c r="R75" s="113">
        <v>355467.97899999999</v>
      </c>
      <c r="S75" s="113">
        <v>301475.91700000002</v>
      </c>
      <c r="T75" s="113">
        <v>397655.97899999999</v>
      </c>
      <c r="U75" s="113">
        <v>229612.54199999999</v>
      </c>
      <c r="V75" s="113">
        <v>23555.271000000001</v>
      </c>
      <c r="W75" s="113">
        <v>186911.66699999999</v>
      </c>
      <c r="X75" s="113">
        <v>16445.542000000001</v>
      </c>
      <c r="Y75" s="113"/>
      <c r="Z75" s="113"/>
      <c r="AA75" s="113"/>
    </row>
    <row r="76" spans="1:27" x14ac:dyDescent="0.25">
      <c r="A76" s="112">
        <v>42660</v>
      </c>
      <c r="B76" s="113">
        <v>488009.27100000001</v>
      </c>
      <c r="C76" s="113">
        <v>203322.20800000001</v>
      </c>
      <c r="D76" s="113">
        <v>372179.125</v>
      </c>
      <c r="E76" s="113">
        <v>0</v>
      </c>
      <c r="F76" s="113">
        <v>68674.729000000007</v>
      </c>
      <c r="G76" s="113">
        <v>252426.375</v>
      </c>
      <c r="H76" s="113">
        <v>69783.125</v>
      </c>
      <c r="I76" s="113">
        <v>33526.978999999999</v>
      </c>
      <c r="J76" s="113">
        <v>223569.79199999999</v>
      </c>
      <c r="K76" s="113">
        <v>100485.64599999999</v>
      </c>
      <c r="L76" s="113">
        <v>100000</v>
      </c>
      <c r="M76" s="113">
        <v>16064.541999999999</v>
      </c>
      <c r="N76" s="113">
        <v>11946.562</v>
      </c>
      <c r="O76" s="113"/>
      <c r="P76" s="113">
        <v>0</v>
      </c>
      <c r="Q76" s="113">
        <v>153106.68799999999</v>
      </c>
      <c r="R76" s="113">
        <v>349849.58299999998</v>
      </c>
      <c r="S76" s="113">
        <v>325113.06199999998</v>
      </c>
      <c r="T76" s="113">
        <v>158357.75</v>
      </c>
      <c r="U76" s="113">
        <v>222844.66699999999</v>
      </c>
      <c r="V76" s="113">
        <v>23831.728999999999</v>
      </c>
      <c r="W76" s="113">
        <v>149780.95800000001</v>
      </c>
      <c r="X76" s="113">
        <v>16572.896000000001</v>
      </c>
      <c r="Y76" s="113"/>
      <c r="Z76" s="113"/>
      <c r="AA76" s="113"/>
    </row>
    <row r="77" spans="1:27" x14ac:dyDescent="0.25">
      <c r="A77" s="112">
        <v>42661</v>
      </c>
      <c r="B77" s="113">
        <v>0</v>
      </c>
      <c r="C77" s="113">
        <v>155176.95800000001</v>
      </c>
      <c r="D77" s="113">
        <v>372085.91700000002</v>
      </c>
      <c r="E77" s="113">
        <v>0</v>
      </c>
      <c r="F77" s="113">
        <v>75106.042000000001</v>
      </c>
      <c r="G77" s="113">
        <v>268627.625</v>
      </c>
      <c r="H77" s="113">
        <v>79105.5</v>
      </c>
      <c r="I77" s="113">
        <v>32931.582999999999</v>
      </c>
      <c r="J77" s="113">
        <v>270323.25</v>
      </c>
      <c r="K77" s="113">
        <v>83293.082999999999</v>
      </c>
      <c r="L77" s="113">
        <v>100000</v>
      </c>
      <c r="M77" s="113">
        <v>17425.062000000002</v>
      </c>
      <c r="N77" s="113">
        <v>5826.75</v>
      </c>
      <c r="O77" s="113"/>
      <c r="P77" s="113">
        <v>0</v>
      </c>
      <c r="Q77" s="113">
        <v>152957.54199999999</v>
      </c>
      <c r="R77" s="113">
        <v>340874.77100000001</v>
      </c>
      <c r="S77" s="113">
        <v>392868.47899999999</v>
      </c>
      <c r="T77" s="113">
        <v>398667.02100000001</v>
      </c>
      <c r="U77" s="113">
        <v>126369.25</v>
      </c>
      <c r="V77" s="113">
        <v>23465.792000000001</v>
      </c>
      <c r="W77" s="113">
        <v>92120.520999999993</v>
      </c>
      <c r="X77" s="113">
        <v>16898.082999999999</v>
      </c>
      <c r="Y77" s="113"/>
      <c r="Z77" s="113"/>
      <c r="AA77" s="113"/>
    </row>
    <row r="78" spans="1:27" x14ac:dyDescent="0.25">
      <c r="A78" s="112">
        <v>42662</v>
      </c>
      <c r="B78" s="113">
        <v>316783.31199999998</v>
      </c>
      <c r="C78" s="113">
        <v>193857.45800000001</v>
      </c>
      <c r="D78" s="113">
        <v>308842.35399999999</v>
      </c>
      <c r="E78" s="113">
        <v>30754.332999999999</v>
      </c>
      <c r="F78" s="113">
        <v>77222.25</v>
      </c>
      <c r="G78" s="113">
        <v>275565.5</v>
      </c>
      <c r="H78" s="113">
        <v>71114.645999999993</v>
      </c>
      <c r="I78" s="113">
        <v>32754.728999999999</v>
      </c>
      <c r="J78" s="113">
        <v>207455.60399999999</v>
      </c>
      <c r="K78" s="113">
        <v>70306.25</v>
      </c>
      <c r="L78" s="113">
        <v>72929.332999999999</v>
      </c>
      <c r="M78" s="113">
        <v>16907.042000000001</v>
      </c>
      <c r="N78" s="113">
        <v>4884.5420000000004</v>
      </c>
      <c r="O78" s="113"/>
      <c r="P78" s="113">
        <v>0</v>
      </c>
      <c r="Q78" s="113">
        <v>153232.64600000001</v>
      </c>
      <c r="R78" s="113">
        <v>355601.83299999998</v>
      </c>
      <c r="S78" s="113">
        <v>407974.625</v>
      </c>
      <c r="T78" s="113">
        <v>299208.08299999998</v>
      </c>
      <c r="U78" s="113">
        <v>194604.93799999999</v>
      </c>
      <c r="V78" s="113">
        <v>19903.228999999999</v>
      </c>
      <c r="W78" s="113">
        <v>137136.66699999999</v>
      </c>
      <c r="X78" s="113">
        <v>15322.478999999999</v>
      </c>
      <c r="Y78" s="113"/>
      <c r="Z78" s="113"/>
      <c r="AA78" s="113"/>
    </row>
    <row r="79" spans="1:27" x14ac:dyDescent="0.25">
      <c r="A79" s="112">
        <v>42663</v>
      </c>
      <c r="B79" s="113">
        <v>88501.042000000001</v>
      </c>
      <c r="C79" s="113">
        <v>181284.60399999999</v>
      </c>
      <c r="D79" s="113">
        <v>369425.02100000001</v>
      </c>
      <c r="E79" s="113">
        <v>79734.020999999993</v>
      </c>
      <c r="F79" s="113">
        <v>65120.875</v>
      </c>
      <c r="G79" s="113">
        <v>289382.85399999999</v>
      </c>
      <c r="H79" s="113">
        <v>78528.582999999999</v>
      </c>
      <c r="I79" s="113">
        <v>32550.103999999999</v>
      </c>
      <c r="J79" s="113">
        <v>235432.5</v>
      </c>
      <c r="K79" s="113">
        <v>78382.020999999993</v>
      </c>
      <c r="L79" s="113">
        <v>41436.938000000002</v>
      </c>
      <c r="M79" s="113">
        <v>3066.1460000000002</v>
      </c>
      <c r="N79" s="113">
        <v>3337.8960000000002</v>
      </c>
      <c r="O79" s="113"/>
      <c r="P79" s="113">
        <v>0</v>
      </c>
      <c r="Q79" s="113">
        <v>152276.89600000001</v>
      </c>
      <c r="R79" s="113">
        <v>348705.39600000001</v>
      </c>
      <c r="S79" s="113">
        <v>419645.77100000001</v>
      </c>
      <c r="T79" s="113">
        <v>438372.64600000001</v>
      </c>
      <c r="U79" s="113">
        <v>222734.85399999999</v>
      </c>
      <c r="V79" s="113">
        <v>23526.542000000001</v>
      </c>
      <c r="W79" s="113">
        <v>102982.77099999999</v>
      </c>
      <c r="X79" s="113">
        <v>16682.917000000001</v>
      </c>
      <c r="Y79" s="113"/>
      <c r="Z79" s="113"/>
      <c r="AA79" s="113"/>
    </row>
    <row r="80" spans="1:27" x14ac:dyDescent="0.25">
      <c r="A80" s="112">
        <v>42664</v>
      </c>
      <c r="B80" s="113">
        <v>13797.125</v>
      </c>
      <c r="C80" s="113">
        <v>184750.875</v>
      </c>
      <c r="D80" s="113">
        <v>400815.91700000002</v>
      </c>
      <c r="E80" s="113">
        <v>103674.47900000001</v>
      </c>
      <c r="F80" s="113">
        <v>70410.667000000001</v>
      </c>
      <c r="G80" s="113">
        <v>238829.10399999999</v>
      </c>
      <c r="H80" s="113">
        <v>71895.437999999995</v>
      </c>
      <c r="I80" s="113">
        <v>32564.771000000001</v>
      </c>
      <c r="J80" s="113">
        <v>235237.875</v>
      </c>
      <c r="K80" s="113">
        <v>99534.979000000007</v>
      </c>
      <c r="L80" s="113">
        <v>40118.978999999999</v>
      </c>
      <c r="M80" s="113">
        <v>2920.4169999999999</v>
      </c>
      <c r="N80" s="113">
        <v>2892.0619999999999</v>
      </c>
      <c r="O80" s="113"/>
      <c r="P80" s="113">
        <v>0</v>
      </c>
      <c r="Q80" s="113">
        <v>151757.41699999999</v>
      </c>
      <c r="R80" s="113">
        <v>357664.93800000002</v>
      </c>
      <c r="S80" s="113">
        <v>370451.68800000002</v>
      </c>
      <c r="T80" s="113">
        <v>412060.75</v>
      </c>
      <c r="U80" s="113">
        <v>227217.77100000001</v>
      </c>
      <c r="V80" s="113">
        <v>28548.332999999999</v>
      </c>
      <c r="W80" s="113">
        <v>69429.667000000001</v>
      </c>
      <c r="X80" s="113">
        <v>14656.25</v>
      </c>
      <c r="Y80" s="113"/>
      <c r="Z80" s="113"/>
      <c r="AA80" s="113"/>
    </row>
    <row r="81" spans="1:27" x14ac:dyDescent="0.25">
      <c r="A81" s="112">
        <v>42665</v>
      </c>
      <c r="B81" s="113">
        <v>255723.72899999999</v>
      </c>
      <c r="C81" s="113">
        <v>166639.22899999999</v>
      </c>
      <c r="D81" s="113">
        <v>380892.625</v>
      </c>
      <c r="E81" s="113">
        <v>78318.895999999993</v>
      </c>
      <c r="F81" s="113">
        <v>65548.854000000007</v>
      </c>
      <c r="G81" s="113">
        <v>275462.125</v>
      </c>
      <c r="H81" s="113">
        <v>75946.332999999999</v>
      </c>
      <c r="I81" s="113">
        <v>32497.792000000001</v>
      </c>
      <c r="J81" s="113">
        <v>231930.77100000001</v>
      </c>
      <c r="K81" s="113">
        <v>98503.582999999999</v>
      </c>
      <c r="L81" s="113">
        <v>40683.125</v>
      </c>
      <c r="M81" s="113">
        <v>21358.896000000001</v>
      </c>
      <c r="N81" s="113">
        <v>10109.708000000001</v>
      </c>
      <c r="O81" s="113"/>
      <c r="P81" s="113">
        <v>0</v>
      </c>
      <c r="Q81" s="113">
        <v>151828.60399999999</v>
      </c>
      <c r="R81" s="113">
        <v>360595.64600000001</v>
      </c>
      <c r="S81" s="113">
        <v>445248.04200000002</v>
      </c>
      <c r="T81" s="113">
        <v>409874.58299999998</v>
      </c>
      <c r="U81" s="113">
        <v>232278.16699999999</v>
      </c>
      <c r="V81" s="113">
        <v>38041.207999999999</v>
      </c>
      <c r="W81" s="113">
        <v>64229.957999999999</v>
      </c>
      <c r="X81" s="113">
        <v>16132.208000000001</v>
      </c>
      <c r="Y81" s="113"/>
      <c r="Z81" s="113"/>
      <c r="AA81" s="113"/>
    </row>
    <row r="82" spans="1:27" x14ac:dyDescent="0.25">
      <c r="A82" s="112">
        <v>42666</v>
      </c>
      <c r="B82" s="113">
        <v>365964.81199999998</v>
      </c>
      <c r="C82" s="113">
        <v>171557.625</v>
      </c>
      <c r="D82" s="113">
        <v>384399.89600000001</v>
      </c>
      <c r="E82" s="113">
        <v>54372.311999999998</v>
      </c>
      <c r="F82" s="113">
        <v>61206.917000000001</v>
      </c>
      <c r="G82" s="113">
        <v>308178.81199999998</v>
      </c>
      <c r="H82" s="113">
        <v>80537.042000000001</v>
      </c>
      <c r="I82" s="113">
        <v>32540.812000000002</v>
      </c>
      <c r="J82" s="113">
        <v>230956.18799999999</v>
      </c>
      <c r="K82" s="113">
        <v>100934.43799999999</v>
      </c>
      <c r="L82" s="113">
        <v>40462.603999999999</v>
      </c>
      <c r="M82" s="113">
        <v>35536.792000000001</v>
      </c>
      <c r="N82" s="113">
        <v>10211.812</v>
      </c>
      <c r="O82" s="113"/>
      <c r="P82" s="113">
        <v>0</v>
      </c>
      <c r="Q82" s="113">
        <v>145979.06200000001</v>
      </c>
      <c r="R82" s="113">
        <v>348072.18800000002</v>
      </c>
      <c r="S82" s="113">
        <v>432977.625</v>
      </c>
      <c r="T82" s="113">
        <v>443748.16700000002</v>
      </c>
      <c r="U82" s="113">
        <v>226764.04199999999</v>
      </c>
      <c r="V82" s="113">
        <v>37915.292000000001</v>
      </c>
      <c r="W82" s="113">
        <v>61105.957999999999</v>
      </c>
      <c r="X82" s="113">
        <v>17342.082999999999</v>
      </c>
      <c r="Y82" s="113"/>
      <c r="Z82" s="113"/>
      <c r="AA82" s="113"/>
    </row>
    <row r="83" spans="1:27" x14ac:dyDescent="0.25">
      <c r="A83" s="112">
        <v>42667</v>
      </c>
      <c r="B83" s="113">
        <v>123761.75</v>
      </c>
      <c r="C83" s="113">
        <v>185992.20800000001</v>
      </c>
      <c r="D83" s="113">
        <v>309947.79200000002</v>
      </c>
      <c r="E83" s="113">
        <v>54666.978999999999</v>
      </c>
      <c r="F83" s="113">
        <v>71929.082999999999</v>
      </c>
      <c r="G83" s="113">
        <v>308606.85399999999</v>
      </c>
      <c r="H83" s="113">
        <v>78865.062000000005</v>
      </c>
      <c r="I83" s="113">
        <v>32358.917000000001</v>
      </c>
      <c r="J83" s="113">
        <v>231641.45800000001</v>
      </c>
      <c r="K83" s="113">
        <v>99524.062000000005</v>
      </c>
      <c r="L83" s="113">
        <v>38631.938000000002</v>
      </c>
      <c r="M83" s="113">
        <v>3816.5210000000002</v>
      </c>
      <c r="N83" s="113">
        <v>9726.6460000000006</v>
      </c>
      <c r="O83" s="113"/>
      <c r="P83" s="113">
        <v>0</v>
      </c>
      <c r="Q83" s="113">
        <v>151032.31200000001</v>
      </c>
      <c r="R83" s="113">
        <v>0</v>
      </c>
      <c r="S83" s="113">
        <v>248365.95800000001</v>
      </c>
      <c r="T83" s="113">
        <v>311663.06199999998</v>
      </c>
      <c r="U83" s="113">
        <v>230902.39600000001</v>
      </c>
      <c r="V83" s="113">
        <v>32891.082999999999</v>
      </c>
      <c r="W83" s="113">
        <v>25098.562000000002</v>
      </c>
      <c r="X83" s="113">
        <v>17008.437999999998</v>
      </c>
      <c r="Y83" s="113"/>
      <c r="Z83" s="113"/>
      <c r="AA83" s="113"/>
    </row>
    <row r="84" spans="1:27" x14ac:dyDescent="0.25">
      <c r="A84" s="112">
        <v>42668</v>
      </c>
      <c r="B84" s="113">
        <v>394276.18800000002</v>
      </c>
      <c r="C84" s="113">
        <v>194546.125</v>
      </c>
      <c r="D84" s="113">
        <v>248176.08300000001</v>
      </c>
      <c r="E84" s="113">
        <v>20275</v>
      </c>
      <c r="F84" s="113">
        <v>56511.875</v>
      </c>
      <c r="G84" s="113">
        <v>302265.41700000002</v>
      </c>
      <c r="H84" s="113">
        <v>80908.875</v>
      </c>
      <c r="I84" s="113">
        <v>32630.353999999999</v>
      </c>
      <c r="J84" s="113">
        <v>262559.27100000001</v>
      </c>
      <c r="K84" s="113">
        <v>99491.875</v>
      </c>
      <c r="L84" s="113">
        <v>39841.021000000001</v>
      </c>
      <c r="M84" s="113">
        <v>0</v>
      </c>
      <c r="N84" s="113">
        <v>9840.9580000000005</v>
      </c>
      <c r="O84" s="113"/>
      <c r="P84" s="113">
        <v>0</v>
      </c>
      <c r="Q84" s="113">
        <v>151460.83300000001</v>
      </c>
      <c r="R84" s="113">
        <v>0</v>
      </c>
      <c r="S84" s="113">
        <v>429075.79200000002</v>
      </c>
      <c r="T84" s="113">
        <v>244236.14600000001</v>
      </c>
      <c r="U84" s="113">
        <v>213947.85399999999</v>
      </c>
      <c r="V84" s="113">
        <v>37328.667000000001</v>
      </c>
      <c r="W84" s="113">
        <v>65923.667000000001</v>
      </c>
      <c r="X84" s="113">
        <v>17028.207999999999</v>
      </c>
      <c r="Y84" s="113"/>
      <c r="Z84" s="113"/>
      <c r="AA84" s="113"/>
    </row>
    <row r="85" spans="1:27" x14ac:dyDescent="0.25">
      <c r="A85" s="112">
        <v>42669</v>
      </c>
      <c r="B85" s="113">
        <v>511438.54200000002</v>
      </c>
      <c r="C85" s="113">
        <v>177996.93799999999</v>
      </c>
      <c r="D85" s="113">
        <v>315598.43800000002</v>
      </c>
      <c r="E85" s="113">
        <v>101108.417</v>
      </c>
      <c r="F85" s="113">
        <v>74548.812000000005</v>
      </c>
      <c r="G85" s="113">
        <v>314576.16700000002</v>
      </c>
      <c r="H85" s="113">
        <v>75275.792000000001</v>
      </c>
      <c r="I85" s="113">
        <v>32767.062000000002</v>
      </c>
      <c r="J85" s="113">
        <v>228322.22899999999</v>
      </c>
      <c r="K85" s="113">
        <v>97840.229000000007</v>
      </c>
      <c r="L85" s="113">
        <v>53470.292000000001</v>
      </c>
      <c r="M85" s="113">
        <v>2497.9580000000001</v>
      </c>
      <c r="N85" s="113">
        <v>6560.2709999999997</v>
      </c>
      <c r="O85" s="113"/>
      <c r="P85" s="113">
        <v>0</v>
      </c>
      <c r="Q85" s="113">
        <v>152014.18799999999</v>
      </c>
      <c r="R85" s="113">
        <v>0</v>
      </c>
      <c r="S85" s="113">
        <v>400416.29200000002</v>
      </c>
      <c r="T85" s="113">
        <v>34155.832999999999</v>
      </c>
      <c r="U85" s="113">
        <v>218160.22899999999</v>
      </c>
      <c r="V85" s="113">
        <v>27552.625</v>
      </c>
      <c r="W85" s="113">
        <v>66573.207999999999</v>
      </c>
      <c r="X85" s="113">
        <v>17133.937999999998</v>
      </c>
      <c r="Y85" s="113"/>
      <c r="Z85" s="113"/>
      <c r="AA85" s="113"/>
    </row>
    <row r="86" spans="1:27" x14ac:dyDescent="0.25">
      <c r="A86" s="112">
        <v>42670</v>
      </c>
      <c r="B86" s="113">
        <v>93188.312000000005</v>
      </c>
      <c r="C86" s="113">
        <v>185024.35399999999</v>
      </c>
      <c r="D86" s="113">
        <v>349776.22899999999</v>
      </c>
      <c r="E86" s="113">
        <v>120099.75</v>
      </c>
      <c r="F86" s="113">
        <v>75237.187999999995</v>
      </c>
      <c r="G86" s="113">
        <v>325093.31199999998</v>
      </c>
      <c r="H86" s="113">
        <v>71860.25</v>
      </c>
      <c r="I86" s="113">
        <v>32471.646000000001</v>
      </c>
      <c r="J86" s="113">
        <v>244868.08300000001</v>
      </c>
      <c r="K86" s="113">
        <v>97051.332999999999</v>
      </c>
      <c r="L86" s="113">
        <v>85238.770999999993</v>
      </c>
      <c r="M86" s="113">
        <v>5163.875</v>
      </c>
      <c r="N86" s="113">
        <v>8992.0419999999995</v>
      </c>
      <c r="O86" s="113"/>
      <c r="P86" s="113">
        <v>0</v>
      </c>
      <c r="Q86" s="113">
        <v>153166.66699999999</v>
      </c>
      <c r="R86" s="113">
        <v>0</v>
      </c>
      <c r="S86" s="113">
        <v>444325.06199999998</v>
      </c>
      <c r="T86" s="113">
        <v>95492.187999999995</v>
      </c>
      <c r="U86" s="113">
        <v>233480.79199999999</v>
      </c>
      <c r="V86" s="113">
        <v>24453.646000000001</v>
      </c>
      <c r="W86" s="113">
        <v>66163.312000000005</v>
      </c>
      <c r="X86" s="113">
        <v>15390.146000000001</v>
      </c>
      <c r="Y86" s="113"/>
      <c r="Z86" s="113"/>
      <c r="AA86" s="113"/>
    </row>
    <row r="87" spans="1:27" x14ac:dyDescent="0.25">
      <c r="A87" s="112">
        <v>42671</v>
      </c>
      <c r="B87" s="113">
        <v>304689.93800000002</v>
      </c>
      <c r="C87" s="113">
        <v>179160.375</v>
      </c>
      <c r="D87" s="113">
        <v>352099.35399999999</v>
      </c>
      <c r="E87" s="113">
        <v>131285.54199999999</v>
      </c>
      <c r="F87" s="113">
        <v>73421.375</v>
      </c>
      <c r="G87" s="113">
        <v>309524.77100000001</v>
      </c>
      <c r="H87" s="113">
        <v>67773.792000000001</v>
      </c>
      <c r="I87" s="113">
        <v>32786.542000000001</v>
      </c>
      <c r="J87" s="113">
        <v>272259.52100000001</v>
      </c>
      <c r="K87" s="113">
        <v>96051.042000000001</v>
      </c>
      <c r="L87" s="113">
        <v>82416.270999999993</v>
      </c>
      <c r="M87" s="113">
        <v>1337.854</v>
      </c>
      <c r="N87" s="113">
        <v>8194.6669999999995</v>
      </c>
      <c r="O87" s="113"/>
      <c r="P87" s="113">
        <v>0</v>
      </c>
      <c r="Q87" s="113">
        <v>153425.77100000001</v>
      </c>
      <c r="R87" s="113">
        <v>0</v>
      </c>
      <c r="S87" s="113">
        <v>449991.31199999998</v>
      </c>
      <c r="T87" s="113">
        <v>346589.33299999998</v>
      </c>
      <c r="U87" s="113">
        <v>227586.68799999999</v>
      </c>
      <c r="V87" s="113">
        <v>26279.917000000001</v>
      </c>
      <c r="W87" s="113">
        <v>61025.311999999998</v>
      </c>
      <c r="X87" s="113">
        <v>16161.021000000001</v>
      </c>
      <c r="Y87" s="113"/>
      <c r="Z87" s="113"/>
      <c r="AA87" s="113"/>
    </row>
    <row r="88" spans="1:27" x14ac:dyDescent="0.25">
      <c r="A88" s="112">
        <v>42672</v>
      </c>
      <c r="B88" s="113">
        <v>515030.60399999999</v>
      </c>
      <c r="C88" s="113">
        <v>176166.75</v>
      </c>
      <c r="D88" s="113">
        <v>322319.18800000002</v>
      </c>
      <c r="E88" s="113">
        <v>122687.81200000001</v>
      </c>
      <c r="F88" s="113">
        <v>70912.645999999993</v>
      </c>
      <c r="G88" s="113">
        <v>315946.70799999998</v>
      </c>
      <c r="H88" s="113">
        <v>73265.979000000007</v>
      </c>
      <c r="I88" s="113">
        <v>32620.728999999999</v>
      </c>
      <c r="J88" s="113">
        <v>149757.47899999999</v>
      </c>
      <c r="K88" s="113">
        <v>34928.771000000001</v>
      </c>
      <c r="L88" s="113">
        <v>77531.207999999999</v>
      </c>
      <c r="M88" s="113">
        <v>0</v>
      </c>
      <c r="N88" s="113">
        <v>8096.5209999999997</v>
      </c>
      <c r="O88" s="113"/>
      <c r="P88" s="113">
        <v>0</v>
      </c>
      <c r="Q88" s="113">
        <v>151651.18799999999</v>
      </c>
      <c r="R88" s="113">
        <v>0</v>
      </c>
      <c r="S88" s="113">
        <v>446657.64600000001</v>
      </c>
      <c r="T88" s="113">
        <v>334038.66700000002</v>
      </c>
      <c r="U88" s="113">
        <v>232633</v>
      </c>
      <c r="V88" s="113">
        <v>25533.792000000001</v>
      </c>
      <c r="W88" s="113">
        <v>70570.895999999993</v>
      </c>
      <c r="X88" s="113">
        <v>16815.562000000002</v>
      </c>
      <c r="Y88" s="113"/>
      <c r="Z88" s="113"/>
      <c r="AA88" s="113"/>
    </row>
    <row r="89" spans="1:27" x14ac:dyDescent="0.25">
      <c r="A89" s="112">
        <v>42673</v>
      </c>
      <c r="B89" s="113">
        <v>239827.39600000001</v>
      </c>
      <c r="C89" s="113">
        <v>190871.5</v>
      </c>
      <c r="D89" s="113">
        <v>328848.45799999998</v>
      </c>
      <c r="E89" s="113">
        <v>119378.333</v>
      </c>
      <c r="F89" s="113">
        <v>78134.270999999993</v>
      </c>
      <c r="G89" s="113">
        <v>328030.04200000002</v>
      </c>
      <c r="H89" s="113">
        <v>68756.25</v>
      </c>
      <c r="I89" s="113">
        <v>32329.875</v>
      </c>
      <c r="J89" s="113">
        <v>148290.33300000001</v>
      </c>
      <c r="K89" s="113">
        <v>0</v>
      </c>
      <c r="L89" s="113">
        <v>84062.75</v>
      </c>
      <c r="M89" s="113">
        <v>2146.7919999999999</v>
      </c>
      <c r="N89" s="113">
        <v>7917.6880000000001</v>
      </c>
      <c r="O89" s="113"/>
      <c r="P89" s="113">
        <v>0</v>
      </c>
      <c r="Q89" s="113">
        <v>147051.45800000001</v>
      </c>
      <c r="R89" s="113">
        <v>0</v>
      </c>
      <c r="S89" s="113">
        <v>446336.33299999998</v>
      </c>
      <c r="T89" s="113">
        <v>285221.29200000002</v>
      </c>
      <c r="U89" s="113">
        <v>230063.875</v>
      </c>
      <c r="V89" s="113">
        <v>25385.582999999999</v>
      </c>
      <c r="W89" s="113">
        <v>68848.332999999999</v>
      </c>
      <c r="X89" s="113">
        <v>17229.562000000002</v>
      </c>
      <c r="Y89" s="113"/>
      <c r="Z89" s="113"/>
      <c r="AA89" s="113"/>
    </row>
    <row r="90" spans="1:27" x14ac:dyDescent="0.25">
      <c r="A90" s="112">
        <v>42674</v>
      </c>
      <c r="B90" s="113">
        <v>331845.27100000001</v>
      </c>
      <c r="C90" s="113">
        <v>181686.77100000001</v>
      </c>
      <c r="D90" s="113">
        <v>318215.91700000002</v>
      </c>
      <c r="E90" s="113">
        <v>101567.292</v>
      </c>
      <c r="F90" s="113">
        <v>57851.5</v>
      </c>
      <c r="G90" s="113">
        <v>327570.04200000002</v>
      </c>
      <c r="H90" s="113">
        <v>70663.437999999995</v>
      </c>
      <c r="I90" s="113">
        <v>32264.082999999999</v>
      </c>
      <c r="J90" s="113">
        <v>146506.68799999999</v>
      </c>
      <c r="K90" s="113">
        <v>60166.771000000001</v>
      </c>
      <c r="L90" s="113">
        <v>83030.270999999993</v>
      </c>
      <c r="M90" s="113">
        <v>24178.271000000001</v>
      </c>
      <c r="N90" s="113">
        <v>8154.1459999999997</v>
      </c>
      <c r="O90" s="113"/>
      <c r="P90" s="113">
        <v>0</v>
      </c>
      <c r="Q90" s="113">
        <v>153795.35399999999</v>
      </c>
      <c r="R90" s="113">
        <v>68410.270999999993</v>
      </c>
      <c r="S90" s="113">
        <v>446723.625</v>
      </c>
      <c r="T90" s="113">
        <v>326427.85399999999</v>
      </c>
      <c r="U90" s="113">
        <v>227825.875</v>
      </c>
      <c r="V90" s="113">
        <v>25943.312000000002</v>
      </c>
      <c r="W90" s="113">
        <v>67653.917000000001</v>
      </c>
      <c r="X90" s="113">
        <v>16127.228999999999</v>
      </c>
      <c r="Y90" s="113"/>
      <c r="Z90" s="113"/>
      <c r="AA90" s="113"/>
    </row>
    <row r="91" spans="1:27" x14ac:dyDescent="0.25">
      <c r="A91" s="112">
        <v>42675</v>
      </c>
      <c r="B91" s="113">
        <v>294539.91700000002</v>
      </c>
      <c r="C91" s="113">
        <v>178525.83300000001</v>
      </c>
      <c r="D91" s="113">
        <v>314935.58299999998</v>
      </c>
      <c r="E91" s="113">
        <v>85220.354000000007</v>
      </c>
      <c r="F91" s="113">
        <v>48956.771000000001</v>
      </c>
      <c r="G91" s="113">
        <v>325010.95799999998</v>
      </c>
      <c r="H91" s="113">
        <v>72206.395999999993</v>
      </c>
      <c r="I91" s="113">
        <v>32264.978999999999</v>
      </c>
      <c r="J91" s="113">
        <v>211036.56200000001</v>
      </c>
      <c r="K91" s="113">
        <v>81748.979000000007</v>
      </c>
      <c r="L91" s="113">
        <v>72635.25</v>
      </c>
      <c r="M91" s="113">
        <v>40676.375</v>
      </c>
      <c r="N91" s="113">
        <v>7386</v>
      </c>
      <c r="O91" s="113"/>
      <c r="P91" s="113">
        <v>0</v>
      </c>
      <c r="Q91" s="113">
        <v>152926.85399999999</v>
      </c>
      <c r="R91" s="113">
        <v>332204.31199999998</v>
      </c>
      <c r="S91" s="113">
        <v>448913.31199999998</v>
      </c>
      <c r="T91" s="113">
        <v>322692.10399999999</v>
      </c>
      <c r="U91" s="113">
        <v>227433.375</v>
      </c>
      <c r="V91" s="113">
        <v>25711.771000000001</v>
      </c>
      <c r="W91" s="113">
        <v>71822.667000000001</v>
      </c>
      <c r="X91" s="113">
        <v>9380.7710000000006</v>
      </c>
      <c r="Y91" s="113"/>
      <c r="Z91" s="113"/>
      <c r="AA91" s="113"/>
    </row>
    <row r="92" spans="1:27" x14ac:dyDescent="0.25">
      <c r="A92" s="112">
        <v>42676</v>
      </c>
      <c r="B92" s="113">
        <v>0</v>
      </c>
      <c r="C92" s="113">
        <v>181307.77100000001</v>
      </c>
      <c r="D92" s="113">
        <v>295957.79200000002</v>
      </c>
      <c r="E92" s="113">
        <v>87522.854000000007</v>
      </c>
      <c r="F92" s="113">
        <v>75685.562000000005</v>
      </c>
      <c r="G92" s="113">
        <v>330231.16700000002</v>
      </c>
      <c r="H92" s="113">
        <v>71713.645999999993</v>
      </c>
      <c r="I92" s="113">
        <v>32167.542000000001</v>
      </c>
      <c r="J92" s="113">
        <v>305158.125</v>
      </c>
      <c r="K92" s="113">
        <v>63859.207999999999</v>
      </c>
      <c r="L92" s="113">
        <v>78590.625</v>
      </c>
      <c r="M92" s="113">
        <v>39320.271000000001</v>
      </c>
      <c r="N92" s="113">
        <v>4462.125</v>
      </c>
      <c r="O92" s="113"/>
      <c r="P92" s="113">
        <v>0</v>
      </c>
      <c r="Q92" s="113">
        <v>152515.45800000001</v>
      </c>
      <c r="R92" s="113">
        <v>316076.64600000001</v>
      </c>
      <c r="S92" s="113">
        <v>448978.14600000001</v>
      </c>
      <c r="T92" s="113">
        <v>158166.02100000001</v>
      </c>
      <c r="U92" s="113">
        <v>229464.22899999999</v>
      </c>
      <c r="V92" s="113">
        <v>25522.542000000001</v>
      </c>
      <c r="W92" s="113">
        <v>31566.832999999999</v>
      </c>
      <c r="X92" s="113">
        <v>14919.438</v>
      </c>
      <c r="Y92" s="113"/>
      <c r="Z92" s="113"/>
      <c r="AA92" s="113"/>
    </row>
    <row r="93" spans="1:27" x14ac:dyDescent="0.25">
      <c r="A93" s="112">
        <v>42677</v>
      </c>
      <c r="B93" s="113">
        <v>0</v>
      </c>
      <c r="C93" s="113">
        <v>173065.625</v>
      </c>
      <c r="D93" s="113">
        <v>292566.375</v>
      </c>
      <c r="E93" s="113">
        <v>89727.957999999999</v>
      </c>
      <c r="F93" s="113">
        <v>54776.625</v>
      </c>
      <c r="G93" s="113">
        <v>327422.29200000002</v>
      </c>
      <c r="H93" s="113">
        <v>56052.542000000001</v>
      </c>
      <c r="I93" s="113">
        <v>32199.792000000001</v>
      </c>
      <c r="J93" s="113">
        <v>347595.68800000002</v>
      </c>
      <c r="K93" s="113">
        <v>110745.167</v>
      </c>
      <c r="L93" s="113">
        <v>86836.270999999993</v>
      </c>
      <c r="M93" s="113">
        <v>39598.938000000002</v>
      </c>
      <c r="N93" s="113">
        <v>2507.7919999999999</v>
      </c>
      <c r="O93" s="113"/>
      <c r="P93" s="113">
        <v>0</v>
      </c>
      <c r="Q93" s="113">
        <v>152168.52100000001</v>
      </c>
      <c r="R93" s="113">
        <v>348997.27100000001</v>
      </c>
      <c r="S93" s="113">
        <v>446207.54200000002</v>
      </c>
      <c r="T93" s="113">
        <v>248927.29199999999</v>
      </c>
      <c r="U93" s="113">
        <v>213038.60399999999</v>
      </c>
      <c r="V93" s="113">
        <v>26144.542000000001</v>
      </c>
      <c r="W93" s="113">
        <v>67757.582999999999</v>
      </c>
      <c r="X93" s="113">
        <v>17031</v>
      </c>
      <c r="Y93" s="113"/>
      <c r="Z93" s="113"/>
      <c r="AA93" s="113"/>
    </row>
    <row r="94" spans="1:27" x14ac:dyDescent="0.25">
      <c r="A94" s="112">
        <v>42678</v>
      </c>
      <c r="B94" s="113">
        <v>513772.20799999998</v>
      </c>
      <c r="C94" s="113">
        <v>160272.47899999999</v>
      </c>
      <c r="D94" s="113">
        <v>318118.56199999998</v>
      </c>
      <c r="E94" s="113">
        <v>80465.354000000007</v>
      </c>
      <c r="F94" s="113">
        <v>66453.292000000001</v>
      </c>
      <c r="G94" s="113">
        <v>311245.75</v>
      </c>
      <c r="H94" s="113">
        <v>55528.853999999999</v>
      </c>
      <c r="I94" s="113">
        <v>32014.187999999998</v>
      </c>
      <c r="J94" s="113">
        <v>367039.52100000001</v>
      </c>
      <c r="K94" s="113">
        <v>68799.145999999993</v>
      </c>
      <c r="L94" s="113">
        <v>81933.25</v>
      </c>
      <c r="M94" s="113">
        <v>39642.917000000001</v>
      </c>
      <c r="N94" s="113">
        <v>1025.2919999999999</v>
      </c>
      <c r="O94" s="113"/>
      <c r="P94" s="113">
        <v>0</v>
      </c>
      <c r="Q94" s="113">
        <v>152932.375</v>
      </c>
      <c r="R94" s="113">
        <v>341228.14600000001</v>
      </c>
      <c r="S94" s="113">
        <v>447639.47899999999</v>
      </c>
      <c r="T94" s="113">
        <v>329241.60399999999</v>
      </c>
      <c r="U94" s="113">
        <v>234044.64600000001</v>
      </c>
      <c r="V94" s="113">
        <v>30825.457999999999</v>
      </c>
      <c r="W94" s="113">
        <v>69730.895999999993</v>
      </c>
      <c r="X94" s="113">
        <v>17189.687999999998</v>
      </c>
      <c r="Y94" s="113"/>
      <c r="Z94" s="113"/>
      <c r="AA94" s="113"/>
    </row>
    <row r="95" spans="1:27" x14ac:dyDescent="0.25">
      <c r="A95" s="112">
        <v>42679</v>
      </c>
      <c r="B95" s="113">
        <v>308186.58299999998</v>
      </c>
      <c r="C95" s="113">
        <v>191484.125</v>
      </c>
      <c r="D95" s="113">
        <v>337949.39600000001</v>
      </c>
      <c r="E95" s="113">
        <v>83050.354000000007</v>
      </c>
      <c r="F95" s="113">
        <v>63798.396000000001</v>
      </c>
      <c r="G95" s="113">
        <v>280256.60399999999</v>
      </c>
      <c r="H95" s="113">
        <v>57379.917000000001</v>
      </c>
      <c r="I95" s="113">
        <v>32184.167000000001</v>
      </c>
      <c r="J95" s="113">
        <v>320198.31199999998</v>
      </c>
      <c r="K95" s="113">
        <v>108142.417</v>
      </c>
      <c r="L95" s="113">
        <v>85035.187999999995</v>
      </c>
      <c r="M95" s="113">
        <v>40039.292000000001</v>
      </c>
      <c r="N95" s="113">
        <v>1285.7080000000001</v>
      </c>
      <c r="O95" s="113"/>
      <c r="P95" s="113">
        <v>0</v>
      </c>
      <c r="Q95" s="113">
        <v>152849.95800000001</v>
      </c>
      <c r="R95" s="113">
        <v>346244.66700000002</v>
      </c>
      <c r="S95" s="113">
        <v>448217.22899999999</v>
      </c>
      <c r="T95" s="113">
        <v>374942.02100000001</v>
      </c>
      <c r="U95" s="113">
        <v>219974.33300000001</v>
      </c>
      <c r="V95" s="113">
        <v>37166.311999999998</v>
      </c>
      <c r="W95" s="113">
        <v>69801.270999999993</v>
      </c>
      <c r="X95" s="113">
        <v>16775.521000000001</v>
      </c>
      <c r="Y95" s="113"/>
      <c r="Z95" s="113"/>
      <c r="AA95" s="113"/>
    </row>
    <row r="96" spans="1:27" x14ac:dyDescent="0.25">
      <c r="A96" s="112">
        <v>42680</v>
      </c>
      <c r="B96" s="113">
        <v>496005.54200000002</v>
      </c>
      <c r="C96" s="113">
        <v>174987.91699999999</v>
      </c>
      <c r="D96" s="113">
        <v>307659.375</v>
      </c>
      <c r="E96" s="113">
        <v>102259.18799999999</v>
      </c>
      <c r="F96" s="113">
        <v>64871.688000000002</v>
      </c>
      <c r="G96" s="113">
        <v>289523.72899999999</v>
      </c>
      <c r="H96" s="113">
        <v>60474.832999999999</v>
      </c>
      <c r="I96" s="113">
        <v>31780.707999999999</v>
      </c>
      <c r="J96" s="113">
        <v>350843.81199999998</v>
      </c>
      <c r="K96" s="113">
        <v>100226.35400000001</v>
      </c>
      <c r="L96" s="113">
        <v>78893.687999999995</v>
      </c>
      <c r="M96" s="113">
        <v>40119.75</v>
      </c>
      <c r="N96" s="113">
        <v>2883.2080000000001</v>
      </c>
      <c r="O96" s="113"/>
      <c r="P96" s="113">
        <v>0</v>
      </c>
      <c r="Q96" s="113">
        <v>150641.02100000001</v>
      </c>
      <c r="R96" s="113">
        <v>325613.72899999999</v>
      </c>
      <c r="S96" s="113">
        <v>408437.27100000001</v>
      </c>
      <c r="T96" s="113">
        <v>283713.89600000001</v>
      </c>
      <c r="U96" s="113">
        <v>228282.29199999999</v>
      </c>
      <c r="V96" s="113">
        <v>34551.207999999999</v>
      </c>
      <c r="W96" s="113">
        <v>65177</v>
      </c>
      <c r="X96" s="113">
        <v>15329.853999999999</v>
      </c>
      <c r="Y96" s="113"/>
      <c r="Z96" s="113"/>
      <c r="AA96" s="113"/>
    </row>
    <row r="97" spans="1:27" x14ac:dyDescent="0.25">
      <c r="A97" s="112">
        <v>42681</v>
      </c>
      <c r="B97" s="113">
        <v>489803.14600000001</v>
      </c>
      <c r="C97" s="113">
        <v>135901.77100000001</v>
      </c>
      <c r="D97" s="113">
        <v>262430.33299999998</v>
      </c>
      <c r="E97" s="113">
        <v>94581.979000000007</v>
      </c>
      <c r="F97" s="113">
        <v>57363.082999999999</v>
      </c>
      <c r="G97" s="113">
        <v>286513.06199999998</v>
      </c>
      <c r="H97" s="113">
        <v>59430.832999999999</v>
      </c>
      <c r="I97" s="113">
        <v>31744.417000000001</v>
      </c>
      <c r="J97" s="113">
        <v>341564.16700000002</v>
      </c>
      <c r="K97" s="113">
        <v>98505.542000000001</v>
      </c>
      <c r="L97" s="113">
        <v>84468.75</v>
      </c>
      <c r="M97" s="113">
        <v>39369.207999999999</v>
      </c>
      <c r="N97" s="113">
        <v>844.58299999999997</v>
      </c>
      <c r="O97" s="113"/>
      <c r="P97" s="113">
        <v>0</v>
      </c>
      <c r="Q97" s="113">
        <v>151693.72899999999</v>
      </c>
      <c r="R97" s="113">
        <v>342279.54200000002</v>
      </c>
      <c r="S97" s="113">
        <v>443997.45799999998</v>
      </c>
      <c r="T97" s="113">
        <v>309467.41700000002</v>
      </c>
      <c r="U97" s="113">
        <v>228540.68799999999</v>
      </c>
      <c r="V97" s="113">
        <v>16093.166999999999</v>
      </c>
      <c r="W97" s="113">
        <v>67067.645999999993</v>
      </c>
      <c r="X97" s="113">
        <v>15166.333000000001</v>
      </c>
      <c r="Y97" s="113"/>
      <c r="Z97" s="113"/>
      <c r="AA97" s="113"/>
    </row>
    <row r="98" spans="1:27" x14ac:dyDescent="0.25">
      <c r="A98" s="112">
        <v>42682</v>
      </c>
      <c r="B98" s="113">
        <v>68599.207999999999</v>
      </c>
      <c r="C98" s="113">
        <v>139212.83300000001</v>
      </c>
      <c r="D98" s="113">
        <v>266753.5</v>
      </c>
      <c r="E98" s="113">
        <v>72500.542000000001</v>
      </c>
      <c r="F98" s="113">
        <v>55294.957999999999</v>
      </c>
      <c r="G98" s="113">
        <v>279236.39600000001</v>
      </c>
      <c r="H98" s="113">
        <v>59375.917000000001</v>
      </c>
      <c r="I98" s="113">
        <v>31570.021000000001</v>
      </c>
      <c r="J98" s="113">
        <v>293661.20799999998</v>
      </c>
      <c r="K98" s="113">
        <v>109246.458</v>
      </c>
      <c r="L98" s="113">
        <v>85604.625</v>
      </c>
      <c r="M98" s="113">
        <v>38793.438000000002</v>
      </c>
      <c r="N98" s="113">
        <v>898.56200000000001</v>
      </c>
      <c r="O98" s="113"/>
      <c r="P98" s="113">
        <v>0</v>
      </c>
      <c r="Q98" s="113">
        <v>151736.56200000001</v>
      </c>
      <c r="R98" s="113">
        <v>316897.52100000001</v>
      </c>
      <c r="S98" s="113">
        <v>450000</v>
      </c>
      <c r="T98" s="113">
        <v>385770.52100000001</v>
      </c>
      <c r="U98" s="113">
        <v>227233.91699999999</v>
      </c>
      <c r="V98" s="113">
        <v>35834.667000000001</v>
      </c>
      <c r="W98" s="113">
        <v>52089.667000000001</v>
      </c>
      <c r="X98" s="113">
        <v>16158.708000000001</v>
      </c>
      <c r="Y98" s="113"/>
      <c r="Z98" s="113"/>
      <c r="AA98" s="113"/>
    </row>
    <row r="99" spans="1:27" x14ac:dyDescent="0.25">
      <c r="A99" s="112">
        <v>42683</v>
      </c>
      <c r="B99" s="113">
        <v>471072.66700000002</v>
      </c>
      <c r="C99" s="113">
        <v>152947.04199999999</v>
      </c>
      <c r="D99" s="113">
        <v>310632.77100000001</v>
      </c>
      <c r="E99" s="113">
        <v>77039.020999999993</v>
      </c>
      <c r="F99" s="113">
        <v>46819.457999999999</v>
      </c>
      <c r="G99" s="113">
        <v>282576.91700000002</v>
      </c>
      <c r="H99" s="113">
        <v>64232.438000000002</v>
      </c>
      <c r="I99" s="113">
        <v>31603.707999999999</v>
      </c>
      <c r="J99" s="113">
        <v>347443.14600000001</v>
      </c>
      <c r="K99" s="113">
        <v>96482.562000000005</v>
      </c>
      <c r="L99" s="113">
        <v>85453.75</v>
      </c>
      <c r="M99" s="113">
        <v>37299.561999999998</v>
      </c>
      <c r="N99" s="113">
        <v>1358.875</v>
      </c>
      <c r="O99" s="113"/>
      <c r="P99" s="113">
        <v>0</v>
      </c>
      <c r="Q99" s="113">
        <v>150823.79199999999</v>
      </c>
      <c r="R99" s="113">
        <v>355120.95799999998</v>
      </c>
      <c r="S99" s="113">
        <v>450000</v>
      </c>
      <c r="T99" s="113">
        <v>380636.5</v>
      </c>
      <c r="U99" s="113">
        <v>205752.5</v>
      </c>
      <c r="V99" s="113">
        <v>35292.707999999999</v>
      </c>
      <c r="W99" s="113">
        <v>61045.375</v>
      </c>
      <c r="X99" s="113">
        <v>16530.042000000001</v>
      </c>
      <c r="Y99" s="113"/>
      <c r="Z99" s="113"/>
      <c r="AA99" s="113"/>
    </row>
    <row r="100" spans="1:27" x14ac:dyDescent="0.25">
      <c r="A100" s="112">
        <v>42684</v>
      </c>
      <c r="B100" s="113">
        <v>290641.72899999999</v>
      </c>
      <c r="C100" s="113">
        <v>140823.70800000001</v>
      </c>
      <c r="D100" s="113">
        <v>301090.79200000002</v>
      </c>
      <c r="E100" s="113">
        <v>71465.145999999993</v>
      </c>
      <c r="F100" s="113">
        <v>29955.417000000001</v>
      </c>
      <c r="G100" s="113">
        <v>280111.39600000001</v>
      </c>
      <c r="H100" s="113">
        <v>55337.167000000001</v>
      </c>
      <c r="I100" s="113">
        <v>31580.207999999999</v>
      </c>
      <c r="J100" s="113">
        <v>334688.04200000002</v>
      </c>
      <c r="K100" s="113">
        <v>96228.25</v>
      </c>
      <c r="L100" s="113">
        <v>83120.104000000007</v>
      </c>
      <c r="M100" s="113">
        <v>39130.688000000002</v>
      </c>
      <c r="N100" s="113">
        <v>1551.6880000000001</v>
      </c>
      <c r="O100" s="113"/>
      <c r="P100" s="113">
        <v>0</v>
      </c>
      <c r="Q100" s="113">
        <v>151898.375</v>
      </c>
      <c r="R100" s="113">
        <v>310597.52100000001</v>
      </c>
      <c r="S100" s="113">
        <v>450000</v>
      </c>
      <c r="T100" s="113">
        <v>328235.68800000002</v>
      </c>
      <c r="U100" s="113">
        <v>218335.25</v>
      </c>
      <c r="V100" s="113">
        <v>33999.521000000001</v>
      </c>
      <c r="W100" s="113">
        <v>52220.438000000002</v>
      </c>
      <c r="X100" s="113">
        <v>16632.875</v>
      </c>
      <c r="Y100" s="113"/>
      <c r="Z100" s="113"/>
      <c r="AA100" s="113"/>
    </row>
    <row r="101" spans="1:27" x14ac:dyDescent="0.25">
      <c r="A101" s="112">
        <v>42685</v>
      </c>
      <c r="B101" s="113">
        <v>416644.85399999999</v>
      </c>
      <c r="C101" s="113">
        <v>139026.47899999999</v>
      </c>
      <c r="D101" s="113">
        <v>282593.56199999998</v>
      </c>
      <c r="E101" s="113">
        <v>83127.292000000001</v>
      </c>
      <c r="F101" s="113">
        <v>66698.625</v>
      </c>
      <c r="G101" s="113">
        <v>263830.875</v>
      </c>
      <c r="H101" s="113">
        <v>66552.854000000007</v>
      </c>
      <c r="I101" s="113">
        <v>31453.978999999999</v>
      </c>
      <c r="J101" s="113">
        <v>329000.56199999998</v>
      </c>
      <c r="K101" s="113">
        <v>96017.562000000005</v>
      </c>
      <c r="L101" s="113">
        <v>85665.292000000001</v>
      </c>
      <c r="M101" s="113">
        <v>39164.582999999999</v>
      </c>
      <c r="N101" s="113">
        <v>928.68799999999999</v>
      </c>
      <c r="O101" s="113"/>
      <c r="P101" s="113">
        <v>0</v>
      </c>
      <c r="Q101" s="113">
        <v>151717.79199999999</v>
      </c>
      <c r="R101" s="113">
        <v>352618.47899999999</v>
      </c>
      <c r="S101" s="113">
        <v>444873.06199999998</v>
      </c>
      <c r="T101" s="113">
        <v>361252.79200000002</v>
      </c>
      <c r="U101" s="113">
        <v>172746.70800000001</v>
      </c>
      <c r="V101" s="113">
        <v>35070.917000000001</v>
      </c>
      <c r="W101" s="113">
        <v>62779.146000000001</v>
      </c>
      <c r="X101" s="113">
        <v>16950.812000000002</v>
      </c>
      <c r="Y101" s="113"/>
      <c r="Z101" s="113"/>
      <c r="AA101" s="113"/>
    </row>
    <row r="102" spans="1:27" x14ac:dyDescent="0.25">
      <c r="A102" s="112">
        <v>42686</v>
      </c>
      <c r="B102" s="113">
        <v>468510.08299999998</v>
      </c>
      <c r="C102" s="113">
        <v>137097.68799999999</v>
      </c>
      <c r="D102" s="113">
        <v>330641.97899999999</v>
      </c>
      <c r="E102" s="113">
        <v>105331.292</v>
      </c>
      <c r="F102" s="113">
        <v>50895.332999999999</v>
      </c>
      <c r="G102" s="113">
        <v>289367.27100000001</v>
      </c>
      <c r="H102" s="113">
        <v>81931.375</v>
      </c>
      <c r="I102" s="113">
        <v>31605.853999999999</v>
      </c>
      <c r="J102" s="113">
        <v>308135.47899999999</v>
      </c>
      <c r="K102" s="113">
        <v>95956.895999999993</v>
      </c>
      <c r="L102" s="113">
        <v>86878.792000000001</v>
      </c>
      <c r="M102" s="113">
        <v>38193.311999999998</v>
      </c>
      <c r="N102" s="113">
        <v>1903.2919999999999</v>
      </c>
      <c r="O102" s="113"/>
      <c r="P102" s="113">
        <v>0</v>
      </c>
      <c r="Q102" s="113">
        <v>148653.58300000001</v>
      </c>
      <c r="R102" s="113">
        <v>317916.58299999998</v>
      </c>
      <c r="S102" s="113">
        <v>436168.27100000001</v>
      </c>
      <c r="T102" s="113">
        <v>345582.47899999999</v>
      </c>
      <c r="U102" s="113">
        <v>115450.52099999999</v>
      </c>
      <c r="V102" s="113">
        <v>34467.438000000002</v>
      </c>
      <c r="W102" s="113">
        <v>73609.562000000005</v>
      </c>
      <c r="X102" s="113">
        <v>16698.478999999999</v>
      </c>
      <c r="Y102" s="113"/>
      <c r="Z102" s="113"/>
      <c r="AA102" s="113"/>
    </row>
    <row r="103" spans="1:27" x14ac:dyDescent="0.25">
      <c r="A103" s="112">
        <v>42687</v>
      </c>
      <c r="B103" s="113">
        <v>439317.27100000001</v>
      </c>
      <c r="C103" s="113">
        <v>136330.43799999999</v>
      </c>
      <c r="D103" s="113">
        <v>281335.47899999999</v>
      </c>
      <c r="E103" s="113">
        <v>79440.125</v>
      </c>
      <c r="F103" s="113">
        <v>58459.25</v>
      </c>
      <c r="G103" s="113">
        <v>281005.18800000002</v>
      </c>
      <c r="H103" s="113">
        <v>80941.270999999993</v>
      </c>
      <c r="I103" s="113">
        <v>32074.75</v>
      </c>
      <c r="J103" s="113">
        <v>316596.54200000002</v>
      </c>
      <c r="K103" s="113">
        <v>98136.395999999993</v>
      </c>
      <c r="L103" s="113">
        <v>78301.125</v>
      </c>
      <c r="M103" s="113">
        <v>39224.771000000001</v>
      </c>
      <c r="N103" s="113">
        <v>3255.1880000000001</v>
      </c>
      <c r="O103" s="113"/>
      <c r="P103" s="113">
        <v>0</v>
      </c>
      <c r="Q103" s="113">
        <v>137130.93799999999</v>
      </c>
      <c r="R103" s="113">
        <v>349708.83299999998</v>
      </c>
      <c r="S103" s="113">
        <v>449505.20799999998</v>
      </c>
      <c r="T103" s="113">
        <v>348785.83299999998</v>
      </c>
      <c r="U103" s="113">
        <v>112449.18799999999</v>
      </c>
      <c r="V103" s="113">
        <v>32504.625</v>
      </c>
      <c r="W103" s="113">
        <v>73079.562000000005</v>
      </c>
      <c r="X103" s="113">
        <v>15960.521000000001</v>
      </c>
      <c r="Y103" s="113"/>
      <c r="Z103" s="113"/>
      <c r="AA103" s="113"/>
    </row>
    <row r="104" spans="1:27" x14ac:dyDescent="0.25">
      <c r="A104" s="112">
        <v>42688</v>
      </c>
      <c r="B104" s="113">
        <v>0</v>
      </c>
      <c r="C104" s="113">
        <v>131837.58300000001</v>
      </c>
      <c r="D104" s="113">
        <v>222414.625</v>
      </c>
      <c r="E104" s="113">
        <v>55559.917000000001</v>
      </c>
      <c r="F104" s="113">
        <v>33601.792000000001</v>
      </c>
      <c r="G104" s="113">
        <v>167128.45800000001</v>
      </c>
      <c r="H104" s="113">
        <v>87482.229000000007</v>
      </c>
      <c r="I104" s="113">
        <v>31944.353999999999</v>
      </c>
      <c r="J104" s="113">
        <v>297022.66700000002</v>
      </c>
      <c r="K104" s="113">
        <v>96751.437999999995</v>
      </c>
      <c r="L104" s="113">
        <v>85556.604000000007</v>
      </c>
      <c r="M104" s="113">
        <v>39335.417000000001</v>
      </c>
      <c r="N104" s="113">
        <v>1248.1669999999999</v>
      </c>
      <c r="O104" s="113"/>
      <c r="P104" s="113">
        <v>0</v>
      </c>
      <c r="Q104" s="113">
        <v>152153.39600000001</v>
      </c>
      <c r="R104" s="113">
        <v>354157.625</v>
      </c>
      <c r="S104" s="113">
        <v>446359.60399999999</v>
      </c>
      <c r="T104" s="113">
        <v>260171.43799999999</v>
      </c>
      <c r="U104" s="113">
        <v>120457.375</v>
      </c>
      <c r="V104" s="113">
        <v>31288.25</v>
      </c>
      <c r="W104" s="113">
        <v>67085.979000000007</v>
      </c>
      <c r="X104" s="113">
        <v>5665.4790000000003</v>
      </c>
      <c r="Y104" s="113"/>
      <c r="Z104" s="113"/>
      <c r="AA104" s="113"/>
    </row>
    <row r="105" spans="1:27" x14ac:dyDescent="0.25">
      <c r="A105" s="112">
        <v>42689</v>
      </c>
      <c r="B105" s="113">
        <v>380766.20799999998</v>
      </c>
      <c r="C105" s="113">
        <v>67844.895999999993</v>
      </c>
      <c r="D105" s="113">
        <v>212066.68799999999</v>
      </c>
      <c r="E105" s="113">
        <v>53631.311999999998</v>
      </c>
      <c r="F105" s="113">
        <v>31842.167000000001</v>
      </c>
      <c r="G105" s="113">
        <v>183856.02100000001</v>
      </c>
      <c r="H105" s="113">
        <v>78529.875</v>
      </c>
      <c r="I105" s="113">
        <v>31849.707999999999</v>
      </c>
      <c r="J105" s="113">
        <v>217984.89600000001</v>
      </c>
      <c r="K105" s="113">
        <v>96971.125</v>
      </c>
      <c r="L105" s="113">
        <v>84979.395999999993</v>
      </c>
      <c r="M105" s="113">
        <v>37483.478999999999</v>
      </c>
      <c r="N105" s="113">
        <v>2741.6880000000001</v>
      </c>
      <c r="O105" s="113"/>
      <c r="P105" s="113">
        <v>0</v>
      </c>
      <c r="Q105" s="113">
        <v>148991.625</v>
      </c>
      <c r="R105" s="113">
        <v>352000.27100000001</v>
      </c>
      <c r="S105" s="113">
        <v>444529.58299999998</v>
      </c>
      <c r="T105" s="113">
        <v>458154.60399999999</v>
      </c>
      <c r="U105" s="113">
        <v>98961.145999999993</v>
      </c>
      <c r="V105" s="113">
        <v>33577.811999999998</v>
      </c>
      <c r="W105" s="113">
        <v>69067.375</v>
      </c>
      <c r="X105" s="113">
        <v>9276.3119999999999</v>
      </c>
      <c r="Y105" s="113"/>
      <c r="Z105" s="113"/>
      <c r="AA105" s="113"/>
    </row>
    <row r="106" spans="1:27" x14ac:dyDescent="0.25">
      <c r="A106" s="112">
        <v>42690</v>
      </c>
      <c r="B106" s="113">
        <v>211042.125</v>
      </c>
      <c r="C106" s="113">
        <v>46300.582999999999</v>
      </c>
      <c r="D106" s="113">
        <v>252889.04199999999</v>
      </c>
      <c r="E106" s="113">
        <v>54919.353999999999</v>
      </c>
      <c r="F106" s="113">
        <v>21034.457999999999</v>
      </c>
      <c r="G106" s="113">
        <v>292310.31199999998</v>
      </c>
      <c r="H106" s="113">
        <v>80048.520999999993</v>
      </c>
      <c r="I106" s="113">
        <v>31852.792000000001</v>
      </c>
      <c r="J106" s="113">
        <v>222882.91699999999</v>
      </c>
      <c r="K106" s="113">
        <v>95610.167000000001</v>
      </c>
      <c r="L106" s="113">
        <v>82874</v>
      </c>
      <c r="M106" s="113">
        <v>15888.166999999999</v>
      </c>
      <c r="N106" s="113">
        <v>1781.3330000000001</v>
      </c>
      <c r="O106" s="113"/>
      <c r="P106" s="113">
        <v>0</v>
      </c>
      <c r="Q106" s="113">
        <v>152658.04199999999</v>
      </c>
      <c r="R106" s="113">
        <v>349233.125</v>
      </c>
      <c r="S106" s="113">
        <v>430121.85399999999</v>
      </c>
      <c r="T106" s="113">
        <v>337284.43800000002</v>
      </c>
      <c r="U106" s="113">
        <v>72174.125</v>
      </c>
      <c r="V106" s="113">
        <v>36054.853999999999</v>
      </c>
      <c r="W106" s="113">
        <v>24861.853999999999</v>
      </c>
      <c r="X106" s="113">
        <v>12173.312</v>
      </c>
      <c r="Y106" s="113"/>
      <c r="Z106" s="113"/>
      <c r="AA106" s="113"/>
    </row>
    <row r="107" spans="1:27" x14ac:dyDescent="0.25">
      <c r="A107" s="112">
        <v>42691</v>
      </c>
      <c r="B107" s="113">
        <v>188443.43799999999</v>
      </c>
      <c r="C107" s="113">
        <v>138721.10399999999</v>
      </c>
      <c r="D107" s="113">
        <v>229271.20800000001</v>
      </c>
      <c r="E107" s="113">
        <v>75997.229000000007</v>
      </c>
      <c r="F107" s="113">
        <v>61627.353999999999</v>
      </c>
      <c r="G107" s="113">
        <v>280849.83299999998</v>
      </c>
      <c r="H107" s="113">
        <v>80236.292000000001</v>
      </c>
      <c r="I107" s="113">
        <v>32140.207999999999</v>
      </c>
      <c r="J107" s="113">
        <v>188209.27100000001</v>
      </c>
      <c r="K107" s="113">
        <v>100122.708</v>
      </c>
      <c r="L107" s="113">
        <v>78863.875</v>
      </c>
      <c r="M107" s="113">
        <v>39751.896000000001</v>
      </c>
      <c r="N107" s="113">
        <v>6220.6670000000004</v>
      </c>
      <c r="O107" s="113"/>
      <c r="P107" s="113">
        <v>0</v>
      </c>
      <c r="Q107" s="113">
        <v>153376.375</v>
      </c>
      <c r="R107" s="113">
        <v>351297.375</v>
      </c>
      <c r="S107" s="113">
        <v>430256.375</v>
      </c>
      <c r="T107" s="113">
        <v>475664.66700000002</v>
      </c>
      <c r="U107" s="113">
        <v>131318.04199999999</v>
      </c>
      <c r="V107" s="113">
        <v>37210.125</v>
      </c>
      <c r="W107" s="113">
        <v>50777.292000000001</v>
      </c>
      <c r="X107" s="113">
        <v>1116.375</v>
      </c>
      <c r="Y107" s="113"/>
      <c r="Z107" s="113"/>
      <c r="AA107" s="113"/>
    </row>
    <row r="108" spans="1:27" x14ac:dyDescent="0.25">
      <c r="A108" s="112">
        <v>42692</v>
      </c>
      <c r="B108" s="113">
        <v>73656.729000000007</v>
      </c>
      <c r="C108" s="113">
        <v>144807.91699999999</v>
      </c>
      <c r="D108" s="113">
        <v>213156.85399999999</v>
      </c>
      <c r="E108" s="113">
        <v>91788.207999999999</v>
      </c>
      <c r="F108" s="113">
        <v>40718.207999999999</v>
      </c>
      <c r="G108" s="113">
        <v>298747.04200000002</v>
      </c>
      <c r="H108" s="113">
        <v>89107.062000000005</v>
      </c>
      <c r="I108" s="113">
        <v>31253.478999999999</v>
      </c>
      <c r="J108" s="113">
        <v>173054.93799999999</v>
      </c>
      <c r="K108" s="113">
        <v>98265.687999999995</v>
      </c>
      <c r="L108" s="113">
        <v>86650.125</v>
      </c>
      <c r="M108" s="113">
        <v>15678.271000000001</v>
      </c>
      <c r="N108" s="113">
        <v>5669.7920000000004</v>
      </c>
      <c r="O108" s="113"/>
      <c r="P108" s="113">
        <v>0</v>
      </c>
      <c r="Q108" s="113">
        <v>150069.35399999999</v>
      </c>
      <c r="R108" s="113">
        <v>344044.75</v>
      </c>
      <c r="S108" s="113">
        <v>417607.20799999998</v>
      </c>
      <c r="T108" s="113">
        <v>308430.91700000002</v>
      </c>
      <c r="U108" s="113">
        <v>70940.292000000001</v>
      </c>
      <c r="V108" s="113">
        <v>30818.896000000001</v>
      </c>
      <c r="W108" s="113">
        <v>70749.062000000005</v>
      </c>
      <c r="X108" s="113">
        <v>1013.104</v>
      </c>
      <c r="Y108" s="113"/>
      <c r="Z108" s="113"/>
      <c r="AA108" s="113"/>
    </row>
    <row r="109" spans="1:27" x14ac:dyDescent="0.25">
      <c r="A109" s="112">
        <v>42693</v>
      </c>
      <c r="B109" s="113">
        <v>274857.91700000002</v>
      </c>
      <c r="C109" s="113">
        <v>153642</v>
      </c>
      <c r="D109" s="113">
        <v>199521.31200000001</v>
      </c>
      <c r="E109" s="113">
        <v>67391.729000000007</v>
      </c>
      <c r="F109" s="113">
        <v>47315.228999999999</v>
      </c>
      <c r="G109" s="113">
        <v>292982.16700000002</v>
      </c>
      <c r="H109" s="113">
        <v>96664.292000000001</v>
      </c>
      <c r="I109" s="113">
        <v>30993.167000000001</v>
      </c>
      <c r="J109" s="113">
        <v>265788.68800000002</v>
      </c>
      <c r="K109" s="113">
        <v>102227.14599999999</v>
      </c>
      <c r="L109" s="113">
        <v>84569.104000000007</v>
      </c>
      <c r="M109" s="113">
        <v>39049.457999999999</v>
      </c>
      <c r="N109" s="113">
        <v>6812.8540000000003</v>
      </c>
      <c r="O109" s="113"/>
      <c r="P109" s="113">
        <v>0</v>
      </c>
      <c r="Q109" s="113">
        <v>150266.97899999999</v>
      </c>
      <c r="R109" s="113">
        <v>343488.08299999998</v>
      </c>
      <c r="S109" s="113">
        <v>422825.06199999998</v>
      </c>
      <c r="T109" s="113">
        <v>72862.937999999995</v>
      </c>
      <c r="U109" s="113">
        <v>115221.417</v>
      </c>
      <c r="V109" s="113">
        <v>7484.6040000000003</v>
      </c>
      <c r="W109" s="113">
        <v>83610.125</v>
      </c>
      <c r="X109" s="113">
        <v>1168.3119999999999</v>
      </c>
      <c r="Y109" s="113"/>
      <c r="Z109" s="113"/>
      <c r="AA109" s="113"/>
    </row>
    <row r="110" spans="1:27" x14ac:dyDescent="0.25">
      <c r="A110" s="112">
        <v>42694</v>
      </c>
      <c r="B110" s="113">
        <v>428255.47899999999</v>
      </c>
      <c r="C110" s="113">
        <v>159264.79199999999</v>
      </c>
      <c r="D110" s="113">
        <v>198821.68799999999</v>
      </c>
      <c r="E110" s="113">
        <v>52636.832999999999</v>
      </c>
      <c r="F110" s="113">
        <v>47116.542000000001</v>
      </c>
      <c r="G110" s="113">
        <v>272502.52100000001</v>
      </c>
      <c r="H110" s="113">
        <v>86736.937999999995</v>
      </c>
      <c r="I110" s="113">
        <v>30876.917000000001</v>
      </c>
      <c r="J110" s="113">
        <v>261251.64600000001</v>
      </c>
      <c r="K110" s="113">
        <v>3143.625</v>
      </c>
      <c r="L110" s="113">
        <v>83204.604000000007</v>
      </c>
      <c r="M110" s="113">
        <v>39534.292000000001</v>
      </c>
      <c r="N110" s="113">
        <v>6268.5420000000004</v>
      </c>
      <c r="O110" s="113"/>
      <c r="P110" s="113">
        <v>0</v>
      </c>
      <c r="Q110" s="113">
        <v>151731.35399999999</v>
      </c>
      <c r="R110" s="113">
        <v>328284.52100000001</v>
      </c>
      <c r="S110" s="113">
        <v>435173.39600000001</v>
      </c>
      <c r="T110" s="113">
        <v>372880.39600000001</v>
      </c>
      <c r="U110" s="113">
        <v>70827.417000000001</v>
      </c>
      <c r="V110" s="113">
        <v>0</v>
      </c>
      <c r="W110" s="113">
        <v>46899.521000000001</v>
      </c>
      <c r="X110" s="113">
        <v>255.667</v>
      </c>
      <c r="Y110" s="113"/>
      <c r="Z110" s="113"/>
      <c r="AA110" s="113"/>
    </row>
    <row r="111" spans="1:27" x14ac:dyDescent="0.25">
      <c r="A111" s="112">
        <v>42695</v>
      </c>
      <c r="B111" s="113">
        <v>305463.79200000002</v>
      </c>
      <c r="C111" s="113">
        <v>141804.25</v>
      </c>
      <c r="D111" s="113">
        <v>201376.60399999999</v>
      </c>
      <c r="E111" s="113">
        <v>57042.561999999998</v>
      </c>
      <c r="F111" s="113">
        <v>63659.457999999999</v>
      </c>
      <c r="G111" s="113">
        <v>290759.35399999999</v>
      </c>
      <c r="H111" s="113">
        <v>83455.167000000001</v>
      </c>
      <c r="I111" s="113">
        <v>30751.562000000002</v>
      </c>
      <c r="J111" s="113">
        <v>243784.91699999999</v>
      </c>
      <c r="K111" s="113">
        <v>0</v>
      </c>
      <c r="L111" s="113">
        <v>83115.792000000001</v>
      </c>
      <c r="M111" s="113">
        <v>39354.75</v>
      </c>
      <c r="N111" s="113">
        <v>6651.2079999999996</v>
      </c>
      <c r="O111" s="113"/>
      <c r="P111" s="113">
        <v>0</v>
      </c>
      <c r="Q111" s="113">
        <v>148927.02100000001</v>
      </c>
      <c r="R111" s="113">
        <v>339366.79200000002</v>
      </c>
      <c r="S111" s="113">
        <v>420359.16700000002</v>
      </c>
      <c r="T111" s="113">
        <v>375712.56199999998</v>
      </c>
      <c r="U111" s="113">
        <v>115803.77099999999</v>
      </c>
      <c r="V111" s="113">
        <v>0</v>
      </c>
      <c r="W111" s="113">
        <v>72621.75</v>
      </c>
      <c r="X111" s="113">
        <v>618.125</v>
      </c>
      <c r="Y111" s="113"/>
      <c r="Z111" s="113"/>
      <c r="AA111" s="113"/>
    </row>
    <row r="112" spans="1:27" x14ac:dyDescent="0.25">
      <c r="A112" s="112">
        <v>42696</v>
      </c>
      <c r="B112" s="113">
        <v>445714.68800000002</v>
      </c>
      <c r="C112" s="113">
        <v>135868.06200000001</v>
      </c>
      <c r="D112" s="113">
        <v>277988.02100000001</v>
      </c>
      <c r="E112" s="113">
        <v>56267.25</v>
      </c>
      <c r="F112" s="113">
        <v>63209.457999999999</v>
      </c>
      <c r="G112" s="113">
        <v>271013.875</v>
      </c>
      <c r="H112" s="113">
        <v>69277.312000000005</v>
      </c>
      <c r="I112" s="113">
        <v>30978.478999999999</v>
      </c>
      <c r="J112" s="113">
        <v>267111.89600000001</v>
      </c>
      <c r="K112" s="113">
        <v>63165.875</v>
      </c>
      <c r="L112" s="113">
        <v>79587.729000000007</v>
      </c>
      <c r="M112" s="113">
        <v>39969.853999999999</v>
      </c>
      <c r="N112" s="113">
        <v>4066.8119999999999</v>
      </c>
      <c r="O112" s="113"/>
      <c r="P112" s="113">
        <v>0</v>
      </c>
      <c r="Q112" s="113">
        <v>151954.66699999999</v>
      </c>
      <c r="R112" s="113">
        <v>349918.60399999999</v>
      </c>
      <c r="S112" s="113">
        <v>421723.375</v>
      </c>
      <c r="T112" s="113">
        <v>340315.10399999999</v>
      </c>
      <c r="U112" s="113">
        <v>42900.25</v>
      </c>
      <c r="V112" s="113">
        <v>375.31200000000001</v>
      </c>
      <c r="W112" s="113">
        <v>51473.792000000001</v>
      </c>
      <c r="X112" s="113">
        <v>87.375</v>
      </c>
      <c r="Y112" s="113"/>
      <c r="Z112" s="113"/>
      <c r="AA112" s="113"/>
    </row>
    <row r="113" spans="1:27" x14ac:dyDescent="0.25">
      <c r="A113" s="112">
        <v>42697</v>
      </c>
      <c r="B113" s="113">
        <v>169910.27100000001</v>
      </c>
      <c r="C113" s="113">
        <v>141673.125</v>
      </c>
      <c r="D113" s="113">
        <v>293746.68800000002</v>
      </c>
      <c r="E113" s="113">
        <v>54803.646000000001</v>
      </c>
      <c r="F113" s="113">
        <v>43518.271000000001</v>
      </c>
      <c r="G113" s="113">
        <v>251020.97899999999</v>
      </c>
      <c r="H113" s="113">
        <v>82646.520999999993</v>
      </c>
      <c r="I113" s="113">
        <v>28263.187999999998</v>
      </c>
      <c r="J113" s="113">
        <v>344239.16700000002</v>
      </c>
      <c r="K113" s="113">
        <v>109515.708</v>
      </c>
      <c r="L113" s="113">
        <v>61603.917000000001</v>
      </c>
      <c r="M113" s="113">
        <v>39382.332999999999</v>
      </c>
      <c r="N113" s="113">
        <v>119.271</v>
      </c>
      <c r="O113" s="113"/>
      <c r="P113" s="113">
        <v>0</v>
      </c>
      <c r="Q113" s="113">
        <v>151055.77100000001</v>
      </c>
      <c r="R113" s="113">
        <v>310972.45799999998</v>
      </c>
      <c r="S113" s="113">
        <v>431341.08299999998</v>
      </c>
      <c r="T113" s="113">
        <v>166235.75</v>
      </c>
      <c r="U113" s="113">
        <v>86738.957999999999</v>
      </c>
      <c r="V113" s="113">
        <v>0</v>
      </c>
      <c r="W113" s="113">
        <v>72926.375</v>
      </c>
      <c r="X113" s="113">
        <v>8539.8119999999999</v>
      </c>
      <c r="Y113" s="113"/>
      <c r="Z113" s="113"/>
      <c r="AA113" s="113"/>
    </row>
    <row r="114" spans="1:27" x14ac:dyDescent="0.25">
      <c r="A114" s="112">
        <v>42698</v>
      </c>
      <c r="B114" s="113">
        <v>79298.625</v>
      </c>
      <c r="C114" s="113">
        <v>156656.81200000001</v>
      </c>
      <c r="D114" s="113">
        <v>363597.54200000002</v>
      </c>
      <c r="E114" s="113">
        <v>57751.561999999998</v>
      </c>
      <c r="F114" s="113">
        <v>26767.25</v>
      </c>
      <c r="G114" s="113">
        <v>270159.58299999998</v>
      </c>
      <c r="H114" s="113">
        <v>79587.937999999995</v>
      </c>
      <c r="I114" s="113">
        <v>31176.978999999999</v>
      </c>
      <c r="J114" s="113">
        <v>294930.375</v>
      </c>
      <c r="K114" s="113">
        <v>109331.72900000001</v>
      </c>
      <c r="L114" s="113">
        <v>50188.438000000002</v>
      </c>
      <c r="M114" s="113">
        <v>39683.542000000001</v>
      </c>
      <c r="N114" s="113">
        <v>603.10400000000004</v>
      </c>
      <c r="O114" s="113"/>
      <c r="P114" s="113">
        <v>0</v>
      </c>
      <c r="Q114" s="113">
        <v>151770.375</v>
      </c>
      <c r="R114" s="113">
        <v>342812.72899999999</v>
      </c>
      <c r="S114" s="113">
        <v>431031.58299999998</v>
      </c>
      <c r="T114" s="113">
        <v>389628.52100000001</v>
      </c>
      <c r="U114" s="113">
        <v>17331.582999999999</v>
      </c>
      <c r="V114" s="113">
        <v>0</v>
      </c>
      <c r="W114" s="113">
        <v>83699.229000000007</v>
      </c>
      <c r="X114" s="113">
        <v>15050.916999999999</v>
      </c>
      <c r="Y114" s="113"/>
      <c r="Z114" s="113"/>
      <c r="AA114" s="113"/>
    </row>
    <row r="115" spans="1:27" x14ac:dyDescent="0.25">
      <c r="A115" s="112">
        <v>42699</v>
      </c>
      <c r="B115" s="113">
        <v>299973.58299999998</v>
      </c>
      <c r="C115" s="113">
        <v>155148.47899999999</v>
      </c>
      <c r="D115" s="113">
        <v>361474.39600000001</v>
      </c>
      <c r="E115" s="113">
        <v>77768.707999999999</v>
      </c>
      <c r="F115" s="113">
        <v>39476.667000000001</v>
      </c>
      <c r="G115" s="113">
        <v>279229.54200000002</v>
      </c>
      <c r="H115" s="113">
        <v>81742.875</v>
      </c>
      <c r="I115" s="113">
        <v>31396</v>
      </c>
      <c r="J115" s="113">
        <v>258698.54199999999</v>
      </c>
      <c r="K115" s="113">
        <v>104049.958</v>
      </c>
      <c r="L115" s="113">
        <v>87847.832999999999</v>
      </c>
      <c r="M115" s="113">
        <v>39634.188000000002</v>
      </c>
      <c r="N115" s="113">
        <v>578.41700000000003</v>
      </c>
      <c r="O115" s="113"/>
      <c r="P115" s="113">
        <v>0</v>
      </c>
      <c r="Q115" s="113">
        <v>150689.27100000001</v>
      </c>
      <c r="R115" s="113">
        <v>349356.31199999998</v>
      </c>
      <c r="S115" s="113">
        <v>431764.66700000002</v>
      </c>
      <c r="T115" s="113">
        <v>371737.43800000002</v>
      </c>
      <c r="U115" s="113">
        <v>45144.457999999999</v>
      </c>
      <c r="V115" s="113">
        <v>0</v>
      </c>
      <c r="W115" s="113">
        <v>80025.645999999993</v>
      </c>
      <c r="X115" s="113">
        <v>14086.853999999999</v>
      </c>
      <c r="Y115" s="113"/>
      <c r="Z115" s="113"/>
      <c r="AA115" s="113"/>
    </row>
    <row r="116" spans="1:27" x14ac:dyDescent="0.25">
      <c r="A116" s="112">
        <v>42700</v>
      </c>
      <c r="B116" s="113">
        <v>178009.16699999999</v>
      </c>
      <c r="C116" s="113">
        <v>143751.04199999999</v>
      </c>
      <c r="D116" s="113">
        <v>344489.75</v>
      </c>
      <c r="E116" s="113">
        <v>100331.47900000001</v>
      </c>
      <c r="F116" s="113">
        <v>40944.667000000001</v>
      </c>
      <c r="G116" s="113">
        <v>263654.58299999998</v>
      </c>
      <c r="H116" s="113">
        <v>80963</v>
      </c>
      <c r="I116" s="113">
        <v>30595.082999999999</v>
      </c>
      <c r="J116" s="113">
        <v>328538.43800000002</v>
      </c>
      <c r="K116" s="113">
        <v>102884.02099999999</v>
      </c>
      <c r="L116" s="113">
        <v>86574.687999999995</v>
      </c>
      <c r="M116" s="113">
        <v>39839.811999999998</v>
      </c>
      <c r="N116" s="113">
        <v>12.811999999999999</v>
      </c>
      <c r="O116" s="113"/>
      <c r="P116" s="113">
        <v>0</v>
      </c>
      <c r="Q116" s="113">
        <v>151449.72899999999</v>
      </c>
      <c r="R116" s="113">
        <v>332578.58299999998</v>
      </c>
      <c r="S116" s="113">
        <v>429403.83299999998</v>
      </c>
      <c r="T116" s="113">
        <v>365229.91700000002</v>
      </c>
      <c r="U116" s="113">
        <v>40247.438000000002</v>
      </c>
      <c r="V116" s="113">
        <v>0</v>
      </c>
      <c r="W116" s="113">
        <v>73507.292000000001</v>
      </c>
      <c r="X116" s="113">
        <v>15829.166999999999</v>
      </c>
      <c r="Y116" s="113"/>
      <c r="Z116" s="113"/>
      <c r="AA116" s="113"/>
    </row>
    <row r="117" spans="1:27" x14ac:dyDescent="0.25">
      <c r="A117" s="112">
        <v>42701</v>
      </c>
      <c r="B117" s="113">
        <v>543125</v>
      </c>
      <c r="C117" s="113">
        <v>153834.64600000001</v>
      </c>
      <c r="D117" s="113">
        <v>356880.125</v>
      </c>
      <c r="E117" s="113">
        <v>76552.104000000007</v>
      </c>
      <c r="F117" s="113">
        <v>44591.875</v>
      </c>
      <c r="G117" s="113">
        <v>267482.58299999998</v>
      </c>
      <c r="H117" s="113">
        <v>70805.895999999993</v>
      </c>
      <c r="I117" s="113">
        <v>31611.375</v>
      </c>
      <c r="J117" s="113">
        <v>236008</v>
      </c>
      <c r="K117" s="113">
        <v>102830.917</v>
      </c>
      <c r="L117" s="113">
        <v>80370.187999999995</v>
      </c>
      <c r="M117" s="113">
        <v>40011.938000000002</v>
      </c>
      <c r="N117" s="113">
        <v>3133.625</v>
      </c>
      <c r="O117" s="113"/>
      <c r="P117" s="113">
        <v>0</v>
      </c>
      <c r="Q117" s="113">
        <v>152061.75</v>
      </c>
      <c r="R117" s="113">
        <v>346629.70799999998</v>
      </c>
      <c r="S117" s="113">
        <v>435276.5</v>
      </c>
      <c r="T117" s="113">
        <v>391046.875</v>
      </c>
      <c r="U117" s="113">
        <v>79216.479000000007</v>
      </c>
      <c r="V117" s="113">
        <v>768.04200000000003</v>
      </c>
      <c r="W117" s="113">
        <v>75865.562000000005</v>
      </c>
      <c r="X117" s="113">
        <v>12856.833000000001</v>
      </c>
      <c r="Y117" s="113"/>
      <c r="Z117" s="113"/>
      <c r="AA117" s="113"/>
    </row>
    <row r="118" spans="1:27" x14ac:dyDescent="0.25">
      <c r="A118" s="112">
        <v>42702</v>
      </c>
      <c r="B118" s="113">
        <v>638643.97900000005</v>
      </c>
      <c r="C118" s="113">
        <v>156685.79199999999</v>
      </c>
      <c r="D118" s="113">
        <v>360424.47899999999</v>
      </c>
      <c r="E118" s="113">
        <v>77379.854000000007</v>
      </c>
      <c r="F118" s="113">
        <v>31711.228999999999</v>
      </c>
      <c r="G118" s="113">
        <v>266588.18800000002</v>
      </c>
      <c r="H118" s="113">
        <v>77455.187999999995</v>
      </c>
      <c r="I118" s="113">
        <v>30827.021000000001</v>
      </c>
      <c r="J118" s="113">
        <v>277991.85399999999</v>
      </c>
      <c r="K118" s="113">
        <v>99400.667000000001</v>
      </c>
      <c r="L118" s="113">
        <v>65760.687999999995</v>
      </c>
      <c r="M118" s="113">
        <v>39401.042000000001</v>
      </c>
      <c r="N118" s="113">
        <v>2933.2289999999998</v>
      </c>
      <c r="O118" s="113"/>
      <c r="P118" s="113">
        <v>0</v>
      </c>
      <c r="Q118" s="113">
        <v>151664.75</v>
      </c>
      <c r="R118" s="113">
        <v>339637.18800000002</v>
      </c>
      <c r="S118" s="113">
        <v>440080.25</v>
      </c>
      <c r="T118" s="113">
        <v>358726.97899999999</v>
      </c>
      <c r="U118" s="113">
        <v>64227.521000000001</v>
      </c>
      <c r="V118" s="113">
        <v>0</v>
      </c>
      <c r="W118" s="113">
        <v>33511.167000000001</v>
      </c>
      <c r="X118" s="113">
        <v>16729.292000000001</v>
      </c>
      <c r="Y118" s="113"/>
      <c r="Z118" s="113"/>
      <c r="AA118" s="113"/>
    </row>
    <row r="119" spans="1:27" x14ac:dyDescent="0.25">
      <c r="A119" s="112">
        <v>42703</v>
      </c>
      <c r="B119" s="113">
        <v>546638.68799999997</v>
      </c>
      <c r="C119" s="113">
        <v>160475.52100000001</v>
      </c>
      <c r="D119" s="113">
        <v>265526.06199999998</v>
      </c>
      <c r="E119" s="113">
        <v>80671.604000000007</v>
      </c>
      <c r="F119" s="113">
        <v>58133.478999999999</v>
      </c>
      <c r="G119" s="113">
        <v>262565.375</v>
      </c>
      <c r="H119" s="113">
        <v>94082.895999999993</v>
      </c>
      <c r="I119" s="113">
        <v>31341.728999999999</v>
      </c>
      <c r="J119" s="113">
        <v>227264.39600000001</v>
      </c>
      <c r="K119" s="113">
        <v>45314.917000000001</v>
      </c>
      <c r="L119" s="113">
        <v>85988.229000000007</v>
      </c>
      <c r="M119" s="113">
        <v>40927.938000000002</v>
      </c>
      <c r="N119" s="113">
        <v>324.29199999999997</v>
      </c>
      <c r="O119" s="113"/>
      <c r="P119" s="113">
        <v>0</v>
      </c>
      <c r="Q119" s="113">
        <v>149941.91699999999</v>
      </c>
      <c r="R119" s="113">
        <v>218239.375</v>
      </c>
      <c r="S119" s="113">
        <v>440442.27100000001</v>
      </c>
      <c r="T119" s="113">
        <v>75985.229000000007</v>
      </c>
      <c r="U119" s="113">
        <v>99326.020999999993</v>
      </c>
      <c r="V119" s="113">
        <v>0</v>
      </c>
      <c r="W119" s="113">
        <v>62971.125</v>
      </c>
      <c r="X119" s="113">
        <v>16280.353999999999</v>
      </c>
      <c r="Y119" s="113"/>
      <c r="Z119" s="113"/>
      <c r="AA119" s="113"/>
    </row>
    <row r="120" spans="1:27" x14ac:dyDescent="0.25">
      <c r="A120" s="112">
        <v>42704</v>
      </c>
      <c r="B120" s="113">
        <v>0</v>
      </c>
      <c r="C120" s="113">
        <v>159552.81200000001</v>
      </c>
      <c r="D120" s="113">
        <v>198105.375</v>
      </c>
      <c r="E120" s="113">
        <v>93532.687999999995</v>
      </c>
      <c r="F120" s="113">
        <v>81728.729000000007</v>
      </c>
      <c r="G120" s="113">
        <v>256125.95800000001</v>
      </c>
      <c r="H120" s="113">
        <v>97360.457999999999</v>
      </c>
      <c r="I120" s="113">
        <v>31406.957999999999</v>
      </c>
      <c r="J120" s="113">
        <v>275250.45799999998</v>
      </c>
      <c r="K120" s="113">
        <v>3179.6669999999999</v>
      </c>
      <c r="L120" s="113">
        <v>87781.292000000001</v>
      </c>
      <c r="M120" s="113">
        <v>39702.042000000001</v>
      </c>
      <c r="N120" s="113">
        <v>860.68799999999999</v>
      </c>
      <c r="O120" s="113"/>
      <c r="P120" s="113">
        <v>0</v>
      </c>
      <c r="Q120" s="113">
        <v>148796.93799999999</v>
      </c>
      <c r="R120" s="113">
        <v>0</v>
      </c>
      <c r="S120" s="113">
        <v>429378.41700000002</v>
      </c>
      <c r="T120" s="113">
        <v>224738.04199999999</v>
      </c>
      <c r="U120" s="113">
        <v>85156.542000000001</v>
      </c>
      <c r="V120" s="113">
        <v>0</v>
      </c>
      <c r="W120" s="113">
        <v>102740.47900000001</v>
      </c>
      <c r="X120" s="113">
        <v>15908.625</v>
      </c>
      <c r="Y120" s="113"/>
      <c r="Z120" s="113"/>
      <c r="AA120" s="113"/>
    </row>
    <row r="121" spans="1:27" x14ac:dyDescent="0.25">
      <c r="A121" s="112">
        <v>42705</v>
      </c>
      <c r="B121" s="113">
        <v>538612.54200000002</v>
      </c>
      <c r="C121" s="113">
        <v>140788.85399999999</v>
      </c>
      <c r="D121" s="113">
        <v>193705.70800000001</v>
      </c>
      <c r="E121" s="113">
        <v>88251.604000000007</v>
      </c>
      <c r="F121" s="113">
        <v>37179.625</v>
      </c>
      <c r="G121" s="113">
        <v>200481.52100000001</v>
      </c>
      <c r="H121" s="113">
        <v>84831.125</v>
      </c>
      <c r="I121" s="113">
        <v>31418.896000000001</v>
      </c>
      <c r="J121" s="113">
        <v>271858.375</v>
      </c>
      <c r="K121" s="113">
        <v>56081.582999999999</v>
      </c>
      <c r="L121" s="113">
        <v>52420.667000000001</v>
      </c>
      <c r="M121" s="113">
        <v>38975.771000000001</v>
      </c>
      <c r="N121" s="113">
        <v>996.375</v>
      </c>
      <c r="O121" s="113"/>
      <c r="P121" s="113">
        <v>0</v>
      </c>
      <c r="Q121" s="113">
        <v>150557.85399999999</v>
      </c>
      <c r="R121" s="113">
        <v>186403.64600000001</v>
      </c>
      <c r="S121" s="113">
        <v>442822.70799999998</v>
      </c>
      <c r="T121" s="113">
        <v>281571.75</v>
      </c>
      <c r="U121" s="113">
        <v>26936.146000000001</v>
      </c>
      <c r="V121" s="113">
        <v>0</v>
      </c>
      <c r="W121" s="113">
        <v>70904.354000000007</v>
      </c>
      <c r="X121" s="113">
        <v>13266.333000000001</v>
      </c>
      <c r="Y121" s="113"/>
      <c r="Z121" s="113"/>
      <c r="AA121" s="113"/>
    </row>
    <row r="122" spans="1:27" x14ac:dyDescent="0.25">
      <c r="A122" s="112">
        <v>42706</v>
      </c>
      <c r="B122" s="113">
        <v>216145.14600000001</v>
      </c>
      <c r="C122" s="113">
        <v>144955.20800000001</v>
      </c>
      <c r="D122" s="113">
        <v>211821.83300000001</v>
      </c>
      <c r="E122" s="113">
        <v>65466.646000000001</v>
      </c>
      <c r="F122" s="113">
        <v>31806.167000000001</v>
      </c>
      <c r="G122" s="113">
        <v>187021.08300000001</v>
      </c>
      <c r="H122" s="113">
        <v>75977.354000000007</v>
      </c>
      <c r="I122" s="113">
        <v>31584.832999999999</v>
      </c>
      <c r="J122" s="113">
        <v>303741.85399999999</v>
      </c>
      <c r="K122" s="113">
        <v>107494.52099999999</v>
      </c>
      <c r="L122" s="113">
        <v>76666.479000000007</v>
      </c>
      <c r="M122" s="113">
        <v>39049.207999999999</v>
      </c>
      <c r="N122" s="113">
        <v>367.35399999999998</v>
      </c>
      <c r="O122" s="113"/>
      <c r="P122" s="113">
        <v>0</v>
      </c>
      <c r="Q122" s="113">
        <v>150097.375</v>
      </c>
      <c r="R122" s="113">
        <v>345321.79200000002</v>
      </c>
      <c r="S122" s="113">
        <v>450000</v>
      </c>
      <c r="T122" s="113">
        <v>251113.56200000001</v>
      </c>
      <c r="U122" s="113">
        <v>111485.68799999999</v>
      </c>
      <c r="V122" s="113">
        <v>0</v>
      </c>
      <c r="W122" s="113">
        <v>70695.812000000005</v>
      </c>
      <c r="X122" s="113">
        <v>16382.062</v>
      </c>
      <c r="Y122" s="113"/>
      <c r="Z122" s="113"/>
      <c r="AA122" s="113"/>
    </row>
    <row r="123" spans="1:27" x14ac:dyDescent="0.25">
      <c r="A123" s="112">
        <v>42707</v>
      </c>
      <c r="B123" s="113">
        <v>477065.85399999999</v>
      </c>
      <c r="C123" s="113">
        <v>161423.83300000001</v>
      </c>
      <c r="D123" s="113">
        <v>204825.47899999999</v>
      </c>
      <c r="E123" s="113">
        <v>88128.770999999993</v>
      </c>
      <c r="F123" s="113">
        <v>50150.75</v>
      </c>
      <c r="G123" s="113">
        <v>219361.97899999999</v>
      </c>
      <c r="H123" s="113">
        <v>65485.417000000001</v>
      </c>
      <c r="I123" s="113">
        <v>31625</v>
      </c>
      <c r="J123" s="113">
        <v>264873.29200000002</v>
      </c>
      <c r="K123" s="113">
        <v>101264.083</v>
      </c>
      <c r="L123" s="113">
        <v>86388.687999999995</v>
      </c>
      <c r="M123" s="113">
        <v>39409.311999999998</v>
      </c>
      <c r="N123" s="113">
        <v>31.228999999999999</v>
      </c>
      <c r="O123" s="113"/>
      <c r="P123" s="113">
        <v>0</v>
      </c>
      <c r="Q123" s="113">
        <v>151817.04199999999</v>
      </c>
      <c r="R123" s="113">
        <v>352023.39600000001</v>
      </c>
      <c r="S123" s="113">
        <v>450000</v>
      </c>
      <c r="T123" s="113">
        <v>296513.81199999998</v>
      </c>
      <c r="U123" s="113">
        <v>87502.957999999999</v>
      </c>
      <c r="V123" s="113">
        <v>0</v>
      </c>
      <c r="W123" s="113">
        <v>84774.229000000007</v>
      </c>
      <c r="X123" s="113">
        <v>16559.457999999999</v>
      </c>
      <c r="Y123" s="113"/>
      <c r="Z123" s="113"/>
      <c r="AA123" s="113"/>
    </row>
    <row r="124" spans="1:27" x14ac:dyDescent="0.25">
      <c r="A124" s="112">
        <v>42708</v>
      </c>
      <c r="B124" s="113">
        <v>369195.33299999998</v>
      </c>
      <c r="C124" s="113">
        <v>162609.43799999999</v>
      </c>
      <c r="D124" s="113">
        <v>215569.875</v>
      </c>
      <c r="E124" s="113">
        <v>86754.229000000007</v>
      </c>
      <c r="F124" s="113">
        <v>81473.542000000001</v>
      </c>
      <c r="G124" s="113">
        <v>223597.95800000001</v>
      </c>
      <c r="H124" s="113">
        <v>76083.270999999993</v>
      </c>
      <c r="I124" s="113">
        <v>31407.25</v>
      </c>
      <c r="J124" s="113">
        <v>211109.95800000001</v>
      </c>
      <c r="K124" s="113">
        <v>100829.22900000001</v>
      </c>
      <c r="L124" s="113">
        <v>84392.5</v>
      </c>
      <c r="M124" s="113">
        <v>39335.478999999999</v>
      </c>
      <c r="N124" s="113">
        <v>162.042</v>
      </c>
      <c r="O124" s="113"/>
      <c r="P124" s="113">
        <v>0</v>
      </c>
      <c r="Q124" s="113">
        <v>151127.125</v>
      </c>
      <c r="R124" s="113">
        <v>343448.25</v>
      </c>
      <c r="S124" s="113">
        <v>449881.56199999998</v>
      </c>
      <c r="T124" s="113">
        <v>338598.125</v>
      </c>
      <c r="U124" s="113">
        <v>33609.228999999999</v>
      </c>
      <c r="V124" s="113">
        <v>0</v>
      </c>
      <c r="W124" s="113">
        <v>79005.332999999999</v>
      </c>
      <c r="X124" s="113">
        <v>16067.5</v>
      </c>
      <c r="Y124" s="113"/>
      <c r="Z124" s="113"/>
      <c r="AA124" s="113"/>
    </row>
    <row r="125" spans="1:27" x14ac:dyDescent="0.25">
      <c r="A125" s="112">
        <v>42709</v>
      </c>
      <c r="B125" s="113">
        <v>172648.39600000001</v>
      </c>
      <c r="C125" s="113">
        <v>143654.97899999999</v>
      </c>
      <c r="D125" s="113">
        <v>342010</v>
      </c>
      <c r="E125" s="113">
        <v>87510.562000000005</v>
      </c>
      <c r="F125" s="113">
        <v>16691</v>
      </c>
      <c r="G125" s="113">
        <v>255067.18799999999</v>
      </c>
      <c r="H125" s="113">
        <v>83836.25</v>
      </c>
      <c r="I125" s="113">
        <v>31588.271000000001</v>
      </c>
      <c r="J125" s="113">
        <v>226217.25</v>
      </c>
      <c r="K125" s="113">
        <v>98475.770999999993</v>
      </c>
      <c r="L125" s="113">
        <v>64391.957999999999</v>
      </c>
      <c r="M125" s="113">
        <v>48654.521000000001</v>
      </c>
      <c r="N125" s="113">
        <v>792.83299999999997</v>
      </c>
      <c r="O125" s="113"/>
      <c r="P125" s="113">
        <v>0</v>
      </c>
      <c r="Q125" s="113">
        <v>150348.45800000001</v>
      </c>
      <c r="R125" s="113">
        <v>356589.72899999999</v>
      </c>
      <c r="S125" s="113">
        <v>450000</v>
      </c>
      <c r="T125" s="113">
        <v>250810.70800000001</v>
      </c>
      <c r="U125" s="113">
        <v>19803.957999999999</v>
      </c>
      <c r="V125" s="113">
        <v>0</v>
      </c>
      <c r="W125" s="113">
        <v>59054.103999999999</v>
      </c>
      <c r="X125" s="113">
        <v>15871.208000000001</v>
      </c>
      <c r="Y125" s="113"/>
      <c r="Z125" s="113"/>
      <c r="AA125" s="113"/>
    </row>
    <row r="126" spans="1:27" x14ac:dyDescent="0.25">
      <c r="A126" s="112">
        <v>42710</v>
      </c>
      <c r="B126" s="113">
        <v>53264.207999999999</v>
      </c>
      <c r="C126" s="113">
        <v>128992.5</v>
      </c>
      <c r="D126" s="113">
        <v>358402.10399999999</v>
      </c>
      <c r="E126" s="113">
        <v>79055.875</v>
      </c>
      <c r="F126" s="113">
        <v>52388.457999999999</v>
      </c>
      <c r="G126" s="113">
        <v>286926.97899999999</v>
      </c>
      <c r="H126" s="113">
        <v>86555.792000000001</v>
      </c>
      <c r="I126" s="113">
        <v>32372.937999999998</v>
      </c>
      <c r="J126" s="113">
        <v>336961.54200000002</v>
      </c>
      <c r="K126" s="113">
        <v>96691</v>
      </c>
      <c r="L126" s="113">
        <v>85943</v>
      </c>
      <c r="M126" s="113">
        <v>55716.521000000001</v>
      </c>
      <c r="N126" s="113">
        <v>5933.0829999999996</v>
      </c>
      <c r="O126" s="113"/>
      <c r="P126" s="113">
        <v>0</v>
      </c>
      <c r="Q126" s="113">
        <v>151515.60399999999</v>
      </c>
      <c r="R126" s="113">
        <v>345576.60399999999</v>
      </c>
      <c r="S126" s="113">
        <v>440806.04200000002</v>
      </c>
      <c r="T126" s="113">
        <v>297858.20799999998</v>
      </c>
      <c r="U126" s="113">
        <v>42492.957999999999</v>
      </c>
      <c r="V126" s="113">
        <v>0</v>
      </c>
      <c r="W126" s="113">
        <v>81068.770999999993</v>
      </c>
      <c r="X126" s="113">
        <v>16161.333000000001</v>
      </c>
      <c r="Y126" s="113"/>
      <c r="Z126" s="113"/>
      <c r="AA126" s="113"/>
    </row>
    <row r="127" spans="1:27" x14ac:dyDescent="0.25">
      <c r="A127" s="112">
        <v>42711</v>
      </c>
      <c r="B127" s="113">
        <v>438968.93800000002</v>
      </c>
      <c r="C127" s="113">
        <v>130074.875</v>
      </c>
      <c r="D127" s="113">
        <v>349337.10399999999</v>
      </c>
      <c r="E127" s="113">
        <v>77867.937999999995</v>
      </c>
      <c r="F127" s="113">
        <v>71370.062000000005</v>
      </c>
      <c r="G127" s="113">
        <v>297548.60399999999</v>
      </c>
      <c r="H127" s="113">
        <v>78662.5</v>
      </c>
      <c r="I127" s="113">
        <v>34392.457999999999</v>
      </c>
      <c r="J127" s="113">
        <v>280922.29200000002</v>
      </c>
      <c r="K127" s="113">
        <v>98539.979000000007</v>
      </c>
      <c r="L127" s="113">
        <v>85496.417000000001</v>
      </c>
      <c r="M127" s="113">
        <v>40097.457999999999</v>
      </c>
      <c r="N127" s="113">
        <v>7865.0420000000004</v>
      </c>
      <c r="O127" s="113"/>
      <c r="P127" s="113">
        <v>0</v>
      </c>
      <c r="Q127" s="113">
        <v>151270.97899999999</v>
      </c>
      <c r="R127" s="113">
        <v>362883.95799999998</v>
      </c>
      <c r="S127" s="113">
        <v>450000</v>
      </c>
      <c r="T127" s="113">
        <v>281892.72899999999</v>
      </c>
      <c r="U127" s="113">
        <v>65909.604000000007</v>
      </c>
      <c r="V127" s="113">
        <v>0</v>
      </c>
      <c r="W127" s="113">
        <v>137386.70800000001</v>
      </c>
      <c r="X127" s="113">
        <v>15105.146000000001</v>
      </c>
      <c r="Y127" s="113"/>
      <c r="Z127" s="113"/>
      <c r="AA127" s="113"/>
    </row>
    <row r="128" spans="1:27" x14ac:dyDescent="0.25">
      <c r="A128" s="112">
        <v>42712</v>
      </c>
      <c r="B128" s="113">
        <v>344290.45799999998</v>
      </c>
      <c r="C128" s="113">
        <v>128015.02099999999</v>
      </c>
      <c r="D128" s="113">
        <v>360711.35399999999</v>
      </c>
      <c r="E128" s="113">
        <v>88590.520999999993</v>
      </c>
      <c r="F128" s="113">
        <v>49942.25</v>
      </c>
      <c r="G128" s="113">
        <v>289448.91700000002</v>
      </c>
      <c r="H128" s="113">
        <v>90501.062000000005</v>
      </c>
      <c r="I128" s="113">
        <v>34196.103999999999</v>
      </c>
      <c r="J128" s="113">
        <v>236992.35399999999</v>
      </c>
      <c r="K128" s="113">
        <v>96868.187999999995</v>
      </c>
      <c r="L128" s="113">
        <v>77992.687999999995</v>
      </c>
      <c r="M128" s="113">
        <v>39833.957999999999</v>
      </c>
      <c r="N128" s="113">
        <v>10016.396000000001</v>
      </c>
      <c r="O128" s="113"/>
      <c r="P128" s="113">
        <v>0</v>
      </c>
      <c r="Q128" s="113">
        <v>150687.20800000001</v>
      </c>
      <c r="R128" s="113">
        <v>347660.81199999998</v>
      </c>
      <c r="S128" s="113">
        <v>450000</v>
      </c>
      <c r="T128" s="113">
        <v>296670.02100000001</v>
      </c>
      <c r="U128" s="113">
        <v>60890.832999999999</v>
      </c>
      <c r="V128" s="113">
        <v>793.25</v>
      </c>
      <c r="W128" s="113">
        <v>137055.625</v>
      </c>
      <c r="X128" s="113">
        <v>14413.708000000001</v>
      </c>
      <c r="Y128" s="113"/>
      <c r="Z128" s="113"/>
      <c r="AA128" s="113"/>
    </row>
    <row r="129" spans="1:27" x14ac:dyDescent="0.25">
      <c r="A129" s="112">
        <v>42713</v>
      </c>
      <c r="B129" s="113">
        <v>390242.35399999999</v>
      </c>
      <c r="C129" s="113">
        <v>137571.97899999999</v>
      </c>
      <c r="D129" s="113">
        <v>372349.33299999998</v>
      </c>
      <c r="E129" s="113">
        <v>102007.542</v>
      </c>
      <c r="F129" s="113">
        <v>66174.770999999993</v>
      </c>
      <c r="G129" s="113">
        <v>297897.25</v>
      </c>
      <c r="H129" s="113">
        <v>93075.312000000005</v>
      </c>
      <c r="I129" s="113">
        <v>34356.125</v>
      </c>
      <c r="J129" s="113">
        <v>329532.41700000002</v>
      </c>
      <c r="K129" s="113">
        <v>96347.5</v>
      </c>
      <c r="L129" s="113">
        <v>85712.437999999995</v>
      </c>
      <c r="M129" s="113">
        <v>39319.311999999998</v>
      </c>
      <c r="N129" s="113">
        <v>8866.375</v>
      </c>
      <c r="O129" s="113"/>
      <c r="P129" s="113">
        <v>0</v>
      </c>
      <c r="Q129" s="113">
        <v>147889.81200000001</v>
      </c>
      <c r="R129" s="113">
        <v>346153.125</v>
      </c>
      <c r="S129" s="113">
        <v>445878.58299999998</v>
      </c>
      <c r="T129" s="113">
        <v>285421.97899999999</v>
      </c>
      <c r="U129" s="113">
        <v>70828.562000000005</v>
      </c>
      <c r="V129" s="113">
        <v>10801.896000000001</v>
      </c>
      <c r="W129" s="113">
        <v>104431.85400000001</v>
      </c>
      <c r="X129" s="113">
        <v>13882</v>
      </c>
      <c r="Y129" s="113"/>
      <c r="Z129" s="113"/>
      <c r="AA129" s="113"/>
    </row>
    <row r="130" spans="1:27" x14ac:dyDescent="0.25">
      <c r="A130" s="112">
        <v>42714</v>
      </c>
      <c r="B130" s="113">
        <v>190150.97899999999</v>
      </c>
      <c r="C130" s="113">
        <v>157438.125</v>
      </c>
      <c r="D130" s="113">
        <v>359393</v>
      </c>
      <c r="E130" s="113">
        <v>88306.667000000001</v>
      </c>
      <c r="F130" s="113">
        <v>33850.5</v>
      </c>
      <c r="G130" s="113">
        <v>293020.04200000002</v>
      </c>
      <c r="H130" s="113">
        <v>86457.542000000001</v>
      </c>
      <c r="I130" s="113">
        <v>34446.853999999999</v>
      </c>
      <c r="J130" s="113">
        <v>317984.97899999999</v>
      </c>
      <c r="K130" s="113">
        <v>96985.332999999999</v>
      </c>
      <c r="L130" s="113">
        <v>83812.667000000001</v>
      </c>
      <c r="M130" s="113">
        <v>39461.417000000001</v>
      </c>
      <c r="N130" s="113">
        <v>11913.728999999999</v>
      </c>
      <c r="O130" s="113"/>
      <c r="P130" s="113">
        <v>0</v>
      </c>
      <c r="Q130" s="113">
        <v>152364.85399999999</v>
      </c>
      <c r="R130" s="113">
        <v>349944.625</v>
      </c>
      <c r="S130" s="113">
        <v>444727.625</v>
      </c>
      <c r="T130" s="113">
        <v>315469.47899999999</v>
      </c>
      <c r="U130" s="113">
        <v>72819</v>
      </c>
      <c r="V130" s="113">
        <v>22338.917000000001</v>
      </c>
      <c r="W130" s="113">
        <v>75947.270999999993</v>
      </c>
      <c r="X130" s="113">
        <v>15176.771000000001</v>
      </c>
      <c r="Y130" s="113"/>
      <c r="Z130" s="113"/>
      <c r="AA130" s="113"/>
    </row>
    <row r="131" spans="1:27" x14ac:dyDescent="0.25">
      <c r="A131" s="112">
        <v>42715</v>
      </c>
      <c r="B131" s="113">
        <v>278399.625</v>
      </c>
      <c r="C131" s="113">
        <v>161035.45800000001</v>
      </c>
      <c r="D131" s="113">
        <v>315771.54200000002</v>
      </c>
      <c r="E131" s="113">
        <v>81904.395999999993</v>
      </c>
      <c r="F131" s="113">
        <v>34012.832999999999</v>
      </c>
      <c r="G131" s="113">
        <v>285117.06199999998</v>
      </c>
      <c r="H131" s="113">
        <v>83744.792000000001</v>
      </c>
      <c r="I131" s="113">
        <v>34586.042000000001</v>
      </c>
      <c r="J131" s="113">
        <v>269621.83299999998</v>
      </c>
      <c r="K131" s="113">
        <v>85845.707999999999</v>
      </c>
      <c r="L131" s="113">
        <v>84553.917000000001</v>
      </c>
      <c r="M131" s="113">
        <v>38963.042000000001</v>
      </c>
      <c r="N131" s="113">
        <v>10555.478999999999</v>
      </c>
      <c r="O131" s="113"/>
      <c r="P131" s="113">
        <v>0</v>
      </c>
      <c r="Q131" s="113">
        <v>135714.25</v>
      </c>
      <c r="R131" s="113">
        <v>381105.75</v>
      </c>
      <c r="S131" s="113">
        <v>450000</v>
      </c>
      <c r="T131" s="113">
        <v>337034.47899999999</v>
      </c>
      <c r="U131" s="113">
        <v>60475.832999999999</v>
      </c>
      <c r="V131" s="113">
        <v>29933.853999999999</v>
      </c>
      <c r="W131" s="113">
        <v>55704.061999999998</v>
      </c>
      <c r="X131" s="113">
        <v>2895.6039999999998</v>
      </c>
      <c r="Y131" s="113"/>
      <c r="Z131" s="113"/>
      <c r="AA131" s="113"/>
    </row>
    <row r="132" spans="1:27" x14ac:dyDescent="0.25">
      <c r="A132" s="112">
        <v>42716</v>
      </c>
      <c r="B132" s="113">
        <v>229576</v>
      </c>
      <c r="C132" s="113">
        <v>148016.83300000001</v>
      </c>
      <c r="D132" s="113">
        <v>230926.35399999999</v>
      </c>
      <c r="E132" s="113">
        <v>80937.562000000005</v>
      </c>
      <c r="F132" s="113">
        <v>32004.687999999998</v>
      </c>
      <c r="G132" s="113">
        <v>295579.68800000002</v>
      </c>
      <c r="H132" s="113">
        <v>92560.542000000001</v>
      </c>
      <c r="I132" s="113">
        <v>34662.582999999999</v>
      </c>
      <c r="J132" s="113">
        <v>201967.18799999999</v>
      </c>
      <c r="K132" s="113">
        <v>99156.167000000001</v>
      </c>
      <c r="L132" s="113">
        <v>86945.582999999999</v>
      </c>
      <c r="M132" s="113">
        <v>39932.103999999999</v>
      </c>
      <c r="N132" s="113">
        <v>7665.4380000000001</v>
      </c>
      <c r="O132" s="113"/>
      <c r="P132" s="113">
        <v>0</v>
      </c>
      <c r="Q132" s="113">
        <v>145342.06200000001</v>
      </c>
      <c r="R132" s="113">
        <v>362797.45799999998</v>
      </c>
      <c r="S132" s="113">
        <v>438175.70799999998</v>
      </c>
      <c r="T132" s="113">
        <v>254661.79199999999</v>
      </c>
      <c r="U132" s="113">
        <v>21093.437999999998</v>
      </c>
      <c r="V132" s="113">
        <v>16923.853999999999</v>
      </c>
      <c r="W132" s="113">
        <v>109995.39599999999</v>
      </c>
      <c r="X132" s="113">
        <v>973.22900000000004</v>
      </c>
      <c r="Y132" s="113"/>
      <c r="Z132" s="113"/>
      <c r="AA132" s="113"/>
    </row>
    <row r="133" spans="1:27" x14ac:dyDescent="0.25">
      <c r="A133" s="112">
        <v>42717</v>
      </c>
      <c r="B133" s="113">
        <v>316221.20799999998</v>
      </c>
      <c r="C133" s="113">
        <v>168471.27100000001</v>
      </c>
      <c r="D133" s="113">
        <v>328812.41700000002</v>
      </c>
      <c r="E133" s="113">
        <v>79765.5</v>
      </c>
      <c r="F133" s="113">
        <v>58763.832999999999</v>
      </c>
      <c r="G133" s="113">
        <v>277060.43800000002</v>
      </c>
      <c r="H133" s="113">
        <v>96334.417000000001</v>
      </c>
      <c r="I133" s="113">
        <v>34658.896000000001</v>
      </c>
      <c r="J133" s="113">
        <v>249264.375</v>
      </c>
      <c r="K133" s="113">
        <v>17423.646000000001</v>
      </c>
      <c r="L133" s="113">
        <v>80446.917000000001</v>
      </c>
      <c r="M133" s="113">
        <v>39590.542000000001</v>
      </c>
      <c r="N133" s="113">
        <v>8969.5419999999995</v>
      </c>
      <c r="O133" s="113"/>
      <c r="P133" s="113">
        <v>0</v>
      </c>
      <c r="Q133" s="113">
        <v>148242.18799999999</v>
      </c>
      <c r="R133" s="113">
        <v>350232.60399999999</v>
      </c>
      <c r="S133" s="113">
        <v>434335.72899999999</v>
      </c>
      <c r="T133" s="113">
        <v>247396.85399999999</v>
      </c>
      <c r="U133" s="113">
        <v>69812.292000000001</v>
      </c>
      <c r="V133" s="113">
        <v>28750.832999999999</v>
      </c>
      <c r="W133" s="113">
        <v>132520.20800000001</v>
      </c>
      <c r="X133" s="113">
        <v>9618.5619999999999</v>
      </c>
      <c r="Y133" s="113"/>
      <c r="Z133" s="113"/>
      <c r="AA133" s="113"/>
    </row>
    <row r="134" spans="1:27" x14ac:dyDescent="0.25">
      <c r="A134" s="112">
        <v>42718</v>
      </c>
      <c r="B134" s="113">
        <v>166471.10399999999</v>
      </c>
      <c r="C134" s="113">
        <v>187252.18799999999</v>
      </c>
      <c r="D134" s="113">
        <v>69181.792000000001</v>
      </c>
      <c r="E134" s="113">
        <v>100672.27099999999</v>
      </c>
      <c r="F134" s="113">
        <v>58701.938000000002</v>
      </c>
      <c r="G134" s="113">
        <v>269370.91700000002</v>
      </c>
      <c r="H134" s="113">
        <v>100986.47900000001</v>
      </c>
      <c r="I134" s="113">
        <v>34662.061999999998</v>
      </c>
      <c r="J134" s="113">
        <v>276087.625</v>
      </c>
      <c r="K134" s="113">
        <v>57215.146000000001</v>
      </c>
      <c r="L134" s="113">
        <v>86401.354000000007</v>
      </c>
      <c r="M134" s="113">
        <v>39264.438000000002</v>
      </c>
      <c r="N134" s="113">
        <v>8612.7289999999994</v>
      </c>
      <c r="O134" s="113"/>
      <c r="P134" s="113">
        <v>0</v>
      </c>
      <c r="Q134" s="113">
        <v>147904.89600000001</v>
      </c>
      <c r="R134" s="113">
        <v>348758.25</v>
      </c>
      <c r="S134" s="113">
        <v>446227.47899999999</v>
      </c>
      <c r="T134" s="113">
        <v>286313.64600000001</v>
      </c>
      <c r="U134" s="113">
        <v>3337.6460000000002</v>
      </c>
      <c r="V134" s="113">
        <v>37705.917000000001</v>
      </c>
      <c r="W134" s="113">
        <v>148627.43799999999</v>
      </c>
      <c r="X134" s="113">
        <v>14231.708000000001</v>
      </c>
      <c r="Y134" s="113"/>
      <c r="Z134" s="113"/>
      <c r="AA134" s="113"/>
    </row>
    <row r="135" spans="1:27" x14ac:dyDescent="0.25">
      <c r="A135" s="112">
        <v>42719</v>
      </c>
      <c r="B135" s="113">
        <v>128811.708</v>
      </c>
      <c r="C135" s="113">
        <v>195456.93799999999</v>
      </c>
      <c r="D135" s="113">
        <v>55119.5</v>
      </c>
      <c r="E135" s="113">
        <v>79878.437999999995</v>
      </c>
      <c r="F135" s="113">
        <v>46356.957999999999</v>
      </c>
      <c r="G135" s="113">
        <v>285976.35399999999</v>
      </c>
      <c r="H135" s="113">
        <v>100688.52099999999</v>
      </c>
      <c r="I135" s="113">
        <v>34702.603999999999</v>
      </c>
      <c r="J135" s="113">
        <v>274506.375</v>
      </c>
      <c r="K135" s="113">
        <v>101013.875</v>
      </c>
      <c r="L135" s="113">
        <v>85950.395999999993</v>
      </c>
      <c r="M135" s="113">
        <v>39913.25</v>
      </c>
      <c r="N135" s="113">
        <v>10450.875</v>
      </c>
      <c r="O135" s="113"/>
      <c r="P135" s="113">
        <v>0</v>
      </c>
      <c r="Q135" s="113">
        <v>147745.77100000001</v>
      </c>
      <c r="R135" s="113">
        <v>319169.68800000002</v>
      </c>
      <c r="S135" s="113">
        <v>351822.64600000001</v>
      </c>
      <c r="T135" s="113">
        <v>233590.70800000001</v>
      </c>
      <c r="U135" s="113">
        <v>98816.707999999999</v>
      </c>
      <c r="V135" s="113">
        <v>36390.938000000002</v>
      </c>
      <c r="W135" s="113">
        <v>133569.125</v>
      </c>
      <c r="X135" s="113">
        <v>14182.938</v>
      </c>
      <c r="Y135" s="113"/>
      <c r="Z135" s="113"/>
      <c r="AA135" s="113"/>
    </row>
    <row r="136" spans="1:27" x14ac:dyDescent="0.25">
      <c r="A136" s="112">
        <v>42720</v>
      </c>
      <c r="B136" s="113">
        <v>235540.33300000001</v>
      </c>
      <c r="C136" s="113">
        <v>195594.06200000001</v>
      </c>
      <c r="D136" s="113">
        <v>289558.22899999999</v>
      </c>
      <c r="E136" s="113">
        <v>12759.166999999999</v>
      </c>
      <c r="F136" s="113">
        <v>76488.979000000007</v>
      </c>
      <c r="G136" s="113">
        <v>293809.625</v>
      </c>
      <c r="H136" s="113">
        <v>95193.417000000001</v>
      </c>
      <c r="I136" s="113">
        <v>34632.603999999999</v>
      </c>
      <c r="J136" s="113">
        <v>232534.04199999999</v>
      </c>
      <c r="K136" s="113">
        <v>98342.082999999999</v>
      </c>
      <c r="L136" s="113">
        <v>83737</v>
      </c>
      <c r="M136" s="113">
        <v>38928.396000000001</v>
      </c>
      <c r="N136" s="113">
        <v>9747.8960000000006</v>
      </c>
      <c r="O136" s="113"/>
      <c r="P136" s="113">
        <v>0</v>
      </c>
      <c r="Q136" s="113">
        <v>148819.41699999999</v>
      </c>
      <c r="R136" s="113">
        <v>318790.625</v>
      </c>
      <c r="S136" s="113">
        <v>345946.04200000002</v>
      </c>
      <c r="T136" s="113">
        <v>347451.60399999999</v>
      </c>
      <c r="U136" s="113">
        <v>98132.542000000001</v>
      </c>
      <c r="V136" s="113">
        <v>33009.5</v>
      </c>
      <c r="W136" s="113">
        <v>112504.85400000001</v>
      </c>
      <c r="X136" s="113">
        <v>15886.146000000001</v>
      </c>
      <c r="Y136" s="113"/>
      <c r="Z136" s="113"/>
      <c r="AA136" s="113"/>
    </row>
    <row r="137" spans="1:27" x14ac:dyDescent="0.25">
      <c r="A137" s="112">
        <v>42721</v>
      </c>
      <c r="B137" s="113">
        <v>672549.52099999995</v>
      </c>
      <c r="C137" s="113">
        <v>182407.5</v>
      </c>
      <c r="D137" s="113">
        <v>376967.45799999998</v>
      </c>
      <c r="E137" s="113">
        <v>26903.082999999999</v>
      </c>
      <c r="F137" s="113">
        <v>46081.646000000001</v>
      </c>
      <c r="G137" s="113">
        <v>298104.27100000001</v>
      </c>
      <c r="H137" s="113">
        <v>101120.85400000001</v>
      </c>
      <c r="I137" s="113">
        <v>34214.75</v>
      </c>
      <c r="J137" s="113">
        <v>233022.45800000001</v>
      </c>
      <c r="K137" s="113">
        <v>54175.396000000001</v>
      </c>
      <c r="L137" s="113">
        <v>87591.75</v>
      </c>
      <c r="M137" s="113">
        <v>40264.188000000002</v>
      </c>
      <c r="N137" s="113">
        <v>8648</v>
      </c>
      <c r="O137" s="113"/>
      <c r="P137" s="113">
        <v>0</v>
      </c>
      <c r="Q137" s="113">
        <v>148676.56200000001</v>
      </c>
      <c r="R137" s="113">
        <v>369376.72899999999</v>
      </c>
      <c r="S137" s="113">
        <v>407663.79200000002</v>
      </c>
      <c r="T137" s="113">
        <v>83900.75</v>
      </c>
      <c r="U137" s="113">
        <v>97376.312000000005</v>
      </c>
      <c r="V137" s="113">
        <v>35506.707999999999</v>
      </c>
      <c r="W137" s="113">
        <v>130336.833</v>
      </c>
      <c r="X137" s="113">
        <v>14835.958000000001</v>
      </c>
      <c r="Y137" s="113"/>
      <c r="Z137" s="113"/>
      <c r="AA137" s="113"/>
    </row>
    <row r="138" spans="1:27" x14ac:dyDescent="0.25">
      <c r="A138" s="112">
        <v>42722</v>
      </c>
      <c r="B138" s="113">
        <v>212135.83300000001</v>
      </c>
      <c r="C138" s="113">
        <v>188043.93799999999</v>
      </c>
      <c r="D138" s="113">
        <v>386684.81199999998</v>
      </c>
      <c r="E138" s="113">
        <v>4500.5</v>
      </c>
      <c r="F138" s="113">
        <v>29689.207999999999</v>
      </c>
      <c r="G138" s="113">
        <v>291287.33299999998</v>
      </c>
      <c r="H138" s="113">
        <v>92012.645999999993</v>
      </c>
      <c r="I138" s="113">
        <v>31816.417000000001</v>
      </c>
      <c r="J138" s="113">
        <v>233179.91699999999</v>
      </c>
      <c r="K138" s="113">
        <v>9849.1039999999994</v>
      </c>
      <c r="L138" s="113">
        <v>83913.417000000001</v>
      </c>
      <c r="M138" s="113">
        <v>39641.603999999999</v>
      </c>
      <c r="N138" s="113">
        <v>10527.541999999999</v>
      </c>
      <c r="O138" s="113"/>
      <c r="P138" s="113">
        <v>0</v>
      </c>
      <c r="Q138" s="113">
        <v>148178.85399999999</v>
      </c>
      <c r="R138" s="113">
        <v>351466.35399999999</v>
      </c>
      <c r="S138" s="113">
        <v>444529.35399999999</v>
      </c>
      <c r="T138" s="113">
        <v>91231.645999999993</v>
      </c>
      <c r="U138" s="113">
        <v>46491.353999999999</v>
      </c>
      <c r="V138" s="113">
        <v>28762.353999999999</v>
      </c>
      <c r="W138" s="113">
        <v>131617.31200000001</v>
      </c>
      <c r="X138" s="113">
        <v>13061.521000000001</v>
      </c>
      <c r="Y138" s="113"/>
      <c r="Z138" s="113"/>
      <c r="AA138" s="113"/>
    </row>
    <row r="139" spans="1:27" x14ac:dyDescent="0.25">
      <c r="A139" s="112">
        <v>42723</v>
      </c>
      <c r="B139" s="113">
        <v>189243.08300000001</v>
      </c>
      <c r="C139" s="113">
        <v>202764.5</v>
      </c>
      <c r="D139" s="113">
        <v>371378.89600000001</v>
      </c>
      <c r="E139" s="113">
        <v>58576.375</v>
      </c>
      <c r="F139" s="113">
        <v>56018.542000000001</v>
      </c>
      <c r="G139" s="113">
        <v>260632.68799999999</v>
      </c>
      <c r="H139" s="113">
        <v>82436.75</v>
      </c>
      <c r="I139" s="113">
        <v>31419.292000000001</v>
      </c>
      <c r="J139" s="113">
        <v>251465.14600000001</v>
      </c>
      <c r="K139" s="113">
        <v>103286.06200000001</v>
      </c>
      <c r="L139" s="113">
        <v>69641.020999999993</v>
      </c>
      <c r="M139" s="113">
        <v>39982.688000000002</v>
      </c>
      <c r="N139" s="113">
        <v>10804.103999999999</v>
      </c>
      <c r="O139" s="113"/>
      <c r="P139" s="113">
        <v>0</v>
      </c>
      <c r="Q139" s="113">
        <v>148560.77100000001</v>
      </c>
      <c r="R139" s="113">
        <v>340458.625</v>
      </c>
      <c r="S139" s="113">
        <v>444435.97899999999</v>
      </c>
      <c r="T139" s="113">
        <v>232439.18799999999</v>
      </c>
      <c r="U139" s="113">
        <v>81440.562000000005</v>
      </c>
      <c r="V139" s="113">
        <v>17899.582999999999</v>
      </c>
      <c r="W139" s="113">
        <v>94627.020999999993</v>
      </c>
      <c r="X139" s="113">
        <v>13918.291999999999</v>
      </c>
      <c r="Y139" s="113"/>
      <c r="Z139" s="113"/>
      <c r="AA139" s="113"/>
    </row>
    <row r="140" spans="1:27" x14ac:dyDescent="0.25">
      <c r="A140" s="112">
        <v>42724</v>
      </c>
      <c r="B140" s="113">
        <v>520955.52100000001</v>
      </c>
      <c r="C140" s="113">
        <v>199747.18799999999</v>
      </c>
      <c r="D140" s="113">
        <v>366862.10399999999</v>
      </c>
      <c r="E140" s="113">
        <v>105256.875</v>
      </c>
      <c r="F140" s="113">
        <v>34991.875</v>
      </c>
      <c r="G140" s="113">
        <v>285740.39600000001</v>
      </c>
      <c r="H140" s="113">
        <v>75722.979000000007</v>
      </c>
      <c r="I140" s="113">
        <v>31415.062000000002</v>
      </c>
      <c r="J140" s="113">
        <v>304157.10399999999</v>
      </c>
      <c r="K140" s="113">
        <v>50422.771000000001</v>
      </c>
      <c r="L140" s="113">
        <v>85523.729000000007</v>
      </c>
      <c r="M140" s="113">
        <v>39586.957999999999</v>
      </c>
      <c r="N140" s="113">
        <v>11327.688</v>
      </c>
      <c r="O140" s="113"/>
      <c r="P140" s="113">
        <v>0</v>
      </c>
      <c r="Q140" s="113">
        <v>148614.20800000001</v>
      </c>
      <c r="R140" s="113">
        <v>313147.81199999998</v>
      </c>
      <c r="S140" s="113">
        <v>429657.125</v>
      </c>
      <c r="T140" s="113">
        <v>342431.72899999999</v>
      </c>
      <c r="U140" s="113">
        <v>47109.667000000001</v>
      </c>
      <c r="V140" s="113">
        <v>25851.353999999999</v>
      </c>
      <c r="W140" s="113">
        <v>98593.625</v>
      </c>
      <c r="X140" s="113">
        <v>8513.3330000000005</v>
      </c>
      <c r="Y140" s="113"/>
      <c r="Z140" s="113"/>
      <c r="AA140" s="113"/>
    </row>
    <row r="141" spans="1:27" x14ac:dyDescent="0.25">
      <c r="A141" s="112">
        <v>42725</v>
      </c>
      <c r="B141" s="113">
        <v>81721.167000000001</v>
      </c>
      <c r="C141" s="113">
        <v>213348.81200000001</v>
      </c>
      <c r="D141" s="113">
        <v>359455.375</v>
      </c>
      <c r="E141" s="113">
        <v>53911.957999999999</v>
      </c>
      <c r="F141" s="113">
        <v>46364.811999999998</v>
      </c>
      <c r="G141" s="113">
        <v>277728</v>
      </c>
      <c r="H141" s="113">
        <v>88689.729000000007</v>
      </c>
      <c r="I141" s="113">
        <v>32140.5</v>
      </c>
      <c r="J141" s="113">
        <v>309043.02100000001</v>
      </c>
      <c r="K141" s="113">
        <v>99512.854000000007</v>
      </c>
      <c r="L141" s="113">
        <v>86137.957999999999</v>
      </c>
      <c r="M141" s="113">
        <v>39524.311999999998</v>
      </c>
      <c r="N141" s="113">
        <v>10285.603999999999</v>
      </c>
      <c r="O141" s="113"/>
      <c r="P141" s="113">
        <v>0</v>
      </c>
      <c r="Q141" s="113">
        <v>145124.08300000001</v>
      </c>
      <c r="R141" s="113">
        <v>354661.58299999998</v>
      </c>
      <c r="S141" s="113">
        <v>445985.39600000001</v>
      </c>
      <c r="T141" s="113">
        <v>398801.47899999999</v>
      </c>
      <c r="U141" s="113">
        <v>124388.042</v>
      </c>
      <c r="V141" s="113">
        <v>28746.478999999999</v>
      </c>
      <c r="W141" s="113">
        <v>58854.875</v>
      </c>
      <c r="X141" s="113">
        <v>12074.833000000001</v>
      </c>
      <c r="Y141" s="113"/>
      <c r="Z141" s="113"/>
      <c r="AA141" s="113"/>
    </row>
    <row r="142" spans="1:27" x14ac:dyDescent="0.25">
      <c r="A142" s="112">
        <v>42726</v>
      </c>
      <c r="B142" s="113">
        <v>392529.93800000002</v>
      </c>
      <c r="C142" s="113">
        <v>174580.22899999999</v>
      </c>
      <c r="D142" s="113">
        <v>288848.66700000002</v>
      </c>
      <c r="E142" s="113">
        <v>96262.5</v>
      </c>
      <c r="F142" s="113">
        <v>55707.353999999999</v>
      </c>
      <c r="G142" s="113">
        <v>286629.70799999998</v>
      </c>
      <c r="H142" s="113">
        <v>98634.625</v>
      </c>
      <c r="I142" s="113">
        <v>34381.561999999998</v>
      </c>
      <c r="J142" s="113">
        <v>279376.25</v>
      </c>
      <c r="K142" s="113">
        <v>101293.27099999999</v>
      </c>
      <c r="L142" s="113">
        <v>80570.625</v>
      </c>
      <c r="M142" s="113">
        <v>39687.603999999999</v>
      </c>
      <c r="N142" s="113">
        <v>10318.478999999999</v>
      </c>
      <c r="O142" s="113"/>
      <c r="P142" s="113">
        <v>0</v>
      </c>
      <c r="Q142" s="113">
        <v>148551.41699999999</v>
      </c>
      <c r="R142" s="113">
        <v>356952.125</v>
      </c>
      <c r="S142" s="113">
        <v>444937.68800000002</v>
      </c>
      <c r="T142" s="113">
        <v>397973.06199999998</v>
      </c>
      <c r="U142" s="113">
        <v>129455.14599999999</v>
      </c>
      <c r="V142" s="113">
        <v>20117.437999999998</v>
      </c>
      <c r="W142" s="113">
        <v>89745.270999999993</v>
      </c>
      <c r="X142" s="113">
        <v>1318.771</v>
      </c>
      <c r="Y142" s="113"/>
      <c r="Z142" s="113"/>
      <c r="AA142" s="113"/>
    </row>
    <row r="143" spans="1:27" x14ac:dyDescent="0.25">
      <c r="A143" s="112">
        <v>42727</v>
      </c>
      <c r="B143" s="113">
        <v>347694.875</v>
      </c>
      <c r="C143" s="113">
        <v>192562.70800000001</v>
      </c>
      <c r="D143" s="113">
        <v>308583.27100000001</v>
      </c>
      <c r="E143" s="113">
        <v>96513</v>
      </c>
      <c r="F143" s="113">
        <v>52116.188000000002</v>
      </c>
      <c r="G143" s="113">
        <v>289264.375</v>
      </c>
      <c r="H143" s="113">
        <v>94340.457999999999</v>
      </c>
      <c r="I143" s="113">
        <v>34935.75</v>
      </c>
      <c r="J143" s="113">
        <v>204406.625</v>
      </c>
      <c r="K143" s="113">
        <v>77148.062000000005</v>
      </c>
      <c r="L143" s="113">
        <v>71935.625</v>
      </c>
      <c r="M143" s="113">
        <v>39455.292000000001</v>
      </c>
      <c r="N143" s="113">
        <v>9999.3960000000006</v>
      </c>
      <c r="O143" s="113"/>
      <c r="P143" s="113">
        <v>0</v>
      </c>
      <c r="Q143" s="113">
        <v>149302.68799999999</v>
      </c>
      <c r="R143" s="113">
        <v>306666.58299999998</v>
      </c>
      <c r="S143" s="113">
        <v>358035.33299999998</v>
      </c>
      <c r="T143" s="113">
        <v>437895.52100000001</v>
      </c>
      <c r="U143" s="113">
        <v>27108.417000000001</v>
      </c>
      <c r="V143" s="113">
        <v>22285.292000000001</v>
      </c>
      <c r="W143" s="113">
        <v>81234.667000000001</v>
      </c>
      <c r="X143" s="113">
        <v>1395.271</v>
      </c>
      <c r="Y143" s="113"/>
      <c r="Z143" s="113"/>
      <c r="AA143" s="113"/>
    </row>
    <row r="144" spans="1:27" x14ac:dyDescent="0.25">
      <c r="A144" s="112">
        <v>42728</v>
      </c>
      <c r="B144" s="113">
        <v>443111.60399999999</v>
      </c>
      <c r="C144" s="113">
        <v>167467.70800000001</v>
      </c>
      <c r="D144" s="113">
        <v>357716.41700000002</v>
      </c>
      <c r="E144" s="113">
        <v>80703</v>
      </c>
      <c r="F144" s="113">
        <v>39088.353999999999</v>
      </c>
      <c r="G144" s="113">
        <v>275824.68800000002</v>
      </c>
      <c r="H144" s="113">
        <v>88736.562000000005</v>
      </c>
      <c r="I144" s="113">
        <v>34933.061999999998</v>
      </c>
      <c r="J144" s="113">
        <v>345838.06199999998</v>
      </c>
      <c r="K144" s="113">
        <v>99356.042000000001</v>
      </c>
      <c r="L144" s="113">
        <v>85892.979000000007</v>
      </c>
      <c r="M144" s="113">
        <v>38748.75</v>
      </c>
      <c r="N144" s="113">
        <v>8191.4790000000003</v>
      </c>
      <c r="O144" s="113"/>
      <c r="P144" s="113">
        <v>0</v>
      </c>
      <c r="Q144" s="113">
        <v>148699.47899999999</v>
      </c>
      <c r="R144" s="113">
        <v>321476.47899999999</v>
      </c>
      <c r="S144" s="113">
        <v>324294.125</v>
      </c>
      <c r="T144" s="113">
        <v>205183.66699999999</v>
      </c>
      <c r="U144" s="113">
        <v>45135.332999999999</v>
      </c>
      <c r="V144" s="113">
        <v>22193.521000000001</v>
      </c>
      <c r="W144" s="113">
        <v>54791.021000000001</v>
      </c>
      <c r="X144" s="113">
        <v>8927.2080000000005</v>
      </c>
      <c r="Y144" s="113"/>
      <c r="Z144" s="113"/>
      <c r="AA144" s="113"/>
    </row>
    <row r="145" spans="1:27" x14ac:dyDescent="0.25">
      <c r="A145" s="112">
        <v>42729</v>
      </c>
      <c r="B145" s="113">
        <v>304157.77100000001</v>
      </c>
      <c r="C145" s="113">
        <v>153780.89600000001</v>
      </c>
      <c r="D145" s="113">
        <v>342163.97899999999</v>
      </c>
      <c r="E145" s="113">
        <v>76059.354000000007</v>
      </c>
      <c r="F145" s="113">
        <v>65771.854000000007</v>
      </c>
      <c r="G145" s="113">
        <v>290676.72899999999</v>
      </c>
      <c r="H145" s="113">
        <v>91048.167000000001</v>
      </c>
      <c r="I145" s="113">
        <v>34444.353999999999</v>
      </c>
      <c r="J145" s="113">
        <v>311663.125</v>
      </c>
      <c r="K145" s="113">
        <v>76740.854000000007</v>
      </c>
      <c r="L145" s="113">
        <v>82284.875</v>
      </c>
      <c r="M145" s="113">
        <v>39669.125</v>
      </c>
      <c r="N145" s="113">
        <v>8576.6880000000001</v>
      </c>
      <c r="O145" s="113"/>
      <c r="P145" s="113">
        <v>0</v>
      </c>
      <c r="Q145" s="113">
        <v>150169.33300000001</v>
      </c>
      <c r="R145" s="113">
        <v>357894.10399999999</v>
      </c>
      <c r="S145" s="113">
        <v>370539.125</v>
      </c>
      <c r="T145" s="113">
        <v>427877.95799999998</v>
      </c>
      <c r="U145" s="113">
        <v>33574.917000000001</v>
      </c>
      <c r="V145" s="113">
        <v>5945.4579999999996</v>
      </c>
      <c r="W145" s="113">
        <v>30140.832999999999</v>
      </c>
      <c r="X145" s="113">
        <v>15537.75</v>
      </c>
      <c r="Y145" s="113"/>
      <c r="Z145" s="113"/>
      <c r="AA145" s="113"/>
    </row>
    <row r="146" spans="1:27" x14ac:dyDescent="0.25">
      <c r="A146" s="112">
        <v>42730</v>
      </c>
      <c r="B146" s="113">
        <v>181650.31200000001</v>
      </c>
      <c r="C146" s="113">
        <v>185019.54199999999</v>
      </c>
      <c r="D146" s="113">
        <v>345456</v>
      </c>
      <c r="E146" s="113">
        <v>79513.042000000001</v>
      </c>
      <c r="F146" s="113">
        <v>69724.957999999999</v>
      </c>
      <c r="G146" s="113">
        <v>277756.06199999998</v>
      </c>
      <c r="H146" s="113">
        <v>88828.604000000007</v>
      </c>
      <c r="I146" s="113">
        <v>34540.978999999999</v>
      </c>
      <c r="J146" s="113">
        <v>341624.81199999998</v>
      </c>
      <c r="K146" s="113">
        <v>78521.187999999995</v>
      </c>
      <c r="L146" s="113">
        <v>86667.5</v>
      </c>
      <c r="M146" s="113">
        <v>39254.811999999998</v>
      </c>
      <c r="N146" s="113">
        <v>7299.875</v>
      </c>
      <c r="O146" s="113"/>
      <c r="P146" s="113">
        <v>0</v>
      </c>
      <c r="Q146" s="113">
        <v>147976.97899999999</v>
      </c>
      <c r="R146" s="113">
        <v>354959.35399999999</v>
      </c>
      <c r="S146" s="113">
        <v>445317.35399999999</v>
      </c>
      <c r="T146" s="113">
        <v>456723.29200000002</v>
      </c>
      <c r="U146" s="113">
        <v>128665.083</v>
      </c>
      <c r="V146" s="113">
        <v>0</v>
      </c>
      <c r="W146" s="113">
        <v>68743.687999999995</v>
      </c>
      <c r="X146" s="113">
        <v>16493.687999999998</v>
      </c>
      <c r="Y146" s="113"/>
      <c r="Z146" s="113"/>
      <c r="AA146" s="113"/>
    </row>
    <row r="147" spans="1:27" x14ac:dyDescent="0.25">
      <c r="A147" s="112">
        <v>42731</v>
      </c>
      <c r="B147" s="113">
        <v>202975.18799999999</v>
      </c>
      <c r="C147" s="113">
        <v>206158.20800000001</v>
      </c>
      <c r="D147" s="113">
        <v>329401.5</v>
      </c>
      <c r="E147" s="113">
        <v>57901.207999999999</v>
      </c>
      <c r="F147" s="113">
        <v>35919.728999999999</v>
      </c>
      <c r="G147" s="113">
        <v>274625.97899999999</v>
      </c>
      <c r="H147" s="113">
        <v>96413.375</v>
      </c>
      <c r="I147" s="113">
        <v>35000</v>
      </c>
      <c r="J147" s="113">
        <v>336616.64600000001</v>
      </c>
      <c r="K147" s="113">
        <v>32224.646000000001</v>
      </c>
      <c r="L147" s="113">
        <v>86798.520999999993</v>
      </c>
      <c r="M147" s="113">
        <v>39437.521000000001</v>
      </c>
      <c r="N147" s="113">
        <v>7839.2920000000004</v>
      </c>
      <c r="O147" s="113"/>
      <c r="P147" s="113">
        <v>0</v>
      </c>
      <c r="Q147" s="113">
        <v>147864.85399999999</v>
      </c>
      <c r="R147" s="113">
        <v>335745.625</v>
      </c>
      <c r="S147" s="113">
        <v>417086.29200000002</v>
      </c>
      <c r="T147" s="113">
        <v>467868.35399999999</v>
      </c>
      <c r="U147" s="113">
        <v>155035.72899999999</v>
      </c>
      <c r="V147" s="113">
        <v>0</v>
      </c>
      <c r="W147" s="113">
        <v>81513.979000000007</v>
      </c>
      <c r="X147" s="113">
        <v>15017.166999999999</v>
      </c>
      <c r="Y147" s="113"/>
      <c r="Z147" s="113"/>
      <c r="AA147" s="113"/>
    </row>
    <row r="148" spans="1:27" x14ac:dyDescent="0.25">
      <c r="A148" s="112">
        <v>42732</v>
      </c>
      <c r="B148" s="113">
        <v>286609.54200000002</v>
      </c>
      <c r="C148" s="113">
        <v>160571.89600000001</v>
      </c>
      <c r="D148" s="113">
        <v>326413.54200000002</v>
      </c>
      <c r="E148" s="113">
        <v>24004.312000000002</v>
      </c>
      <c r="F148" s="113">
        <v>43391.917000000001</v>
      </c>
      <c r="G148" s="113">
        <v>278144.45799999998</v>
      </c>
      <c r="H148" s="113">
        <v>89506.562000000005</v>
      </c>
      <c r="I148" s="113">
        <v>34862.457999999999</v>
      </c>
      <c r="J148" s="113">
        <v>390180.72899999999</v>
      </c>
      <c r="K148" s="113">
        <v>98927.937999999995</v>
      </c>
      <c r="L148" s="113">
        <v>85919.437999999995</v>
      </c>
      <c r="M148" s="113">
        <v>39760.042000000001</v>
      </c>
      <c r="N148" s="113">
        <v>10283.728999999999</v>
      </c>
      <c r="O148" s="113"/>
      <c r="P148" s="113">
        <v>0</v>
      </c>
      <c r="Q148" s="113">
        <v>149672.89600000001</v>
      </c>
      <c r="R148" s="113">
        <v>358396.47899999999</v>
      </c>
      <c r="S148" s="113">
        <v>450000</v>
      </c>
      <c r="T148" s="113">
        <v>507212.95799999998</v>
      </c>
      <c r="U148" s="113">
        <v>62543.103999999999</v>
      </c>
      <c r="V148" s="113">
        <v>0</v>
      </c>
      <c r="W148" s="113">
        <v>38867.771000000001</v>
      </c>
      <c r="X148" s="113">
        <v>15221.333000000001</v>
      </c>
      <c r="Y148" s="113"/>
      <c r="Z148" s="113"/>
      <c r="AA148" s="113"/>
    </row>
    <row r="149" spans="1:27" x14ac:dyDescent="0.25">
      <c r="A149" s="112">
        <v>42733</v>
      </c>
      <c r="B149" s="113">
        <v>508310.25</v>
      </c>
      <c r="C149" s="113">
        <v>196011.875</v>
      </c>
      <c r="D149" s="113">
        <v>314795.79200000002</v>
      </c>
      <c r="E149" s="113">
        <v>23932.75</v>
      </c>
      <c r="F149" s="113">
        <v>77372.729000000007</v>
      </c>
      <c r="G149" s="113">
        <v>262988.89600000001</v>
      </c>
      <c r="H149" s="113">
        <v>96672.417000000001</v>
      </c>
      <c r="I149" s="113">
        <v>34997.292000000001</v>
      </c>
      <c r="J149" s="113">
        <v>286826.83299999998</v>
      </c>
      <c r="K149" s="113">
        <v>73110.25</v>
      </c>
      <c r="L149" s="113">
        <v>86724.979000000007</v>
      </c>
      <c r="M149" s="113">
        <v>39526.542000000001</v>
      </c>
      <c r="N149" s="113">
        <v>11096.333000000001</v>
      </c>
      <c r="O149" s="113"/>
      <c r="P149" s="113">
        <v>0</v>
      </c>
      <c r="Q149" s="113">
        <v>150820.125</v>
      </c>
      <c r="R149" s="113">
        <v>367302.10399999999</v>
      </c>
      <c r="S149" s="113">
        <v>450000</v>
      </c>
      <c r="T149" s="113">
        <v>523706.70799999998</v>
      </c>
      <c r="U149" s="113">
        <v>111907.125</v>
      </c>
      <c r="V149" s="113">
        <v>20877.896000000001</v>
      </c>
      <c r="W149" s="113">
        <v>47701.875</v>
      </c>
      <c r="X149" s="113">
        <v>15952.041999999999</v>
      </c>
      <c r="Y149" s="113"/>
      <c r="Z149" s="113"/>
      <c r="AA149" s="113"/>
    </row>
    <row r="150" spans="1:27" x14ac:dyDescent="0.25">
      <c r="A150" s="112">
        <v>42734</v>
      </c>
      <c r="B150" s="113">
        <v>80810.042000000001</v>
      </c>
      <c r="C150" s="113">
        <v>212686.89600000001</v>
      </c>
      <c r="D150" s="113">
        <v>358395.41700000002</v>
      </c>
      <c r="E150" s="113">
        <v>17181.042000000001</v>
      </c>
      <c r="F150" s="113">
        <v>86002.832999999999</v>
      </c>
      <c r="G150" s="113">
        <v>284356.10399999999</v>
      </c>
      <c r="H150" s="113">
        <v>98272.437999999995</v>
      </c>
      <c r="I150" s="113">
        <v>35000</v>
      </c>
      <c r="J150" s="113">
        <v>295847.08299999998</v>
      </c>
      <c r="K150" s="113">
        <v>61141.271000000001</v>
      </c>
      <c r="L150" s="113">
        <v>81889.854000000007</v>
      </c>
      <c r="M150" s="113">
        <v>39574.811999999998</v>
      </c>
      <c r="N150" s="113">
        <v>10069.458000000001</v>
      </c>
      <c r="O150" s="113"/>
      <c r="P150" s="113">
        <v>0</v>
      </c>
      <c r="Q150" s="113">
        <v>149702.375</v>
      </c>
      <c r="R150" s="113">
        <v>358607.60399999999</v>
      </c>
      <c r="S150" s="113">
        <v>450000</v>
      </c>
      <c r="T150" s="113">
        <v>499509.18800000002</v>
      </c>
      <c r="U150" s="113">
        <v>132730.75</v>
      </c>
      <c r="V150" s="113">
        <v>39161.978999999999</v>
      </c>
      <c r="W150" s="113">
        <v>77913.417000000001</v>
      </c>
      <c r="X150" s="113">
        <v>15480.041999999999</v>
      </c>
      <c r="Y150" s="113"/>
      <c r="Z150" s="113"/>
      <c r="AA150" s="113"/>
    </row>
    <row r="151" spans="1:27" x14ac:dyDescent="0.25">
      <c r="A151" s="112">
        <v>42735</v>
      </c>
      <c r="B151" s="113">
        <v>658743.22900000005</v>
      </c>
      <c r="C151" s="113">
        <v>191860.75</v>
      </c>
      <c r="D151" s="113">
        <v>312009.66700000002</v>
      </c>
      <c r="E151" s="113">
        <v>66405.167000000001</v>
      </c>
      <c r="F151" s="113">
        <v>47859.292000000001</v>
      </c>
      <c r="G151" s="113">
        <v>280337.39600000001</v>
      </c>
      <c r="H151" s="113">
        <v>92724.104000000007</v>
      </c>
      <c r="I151" s="113">
        <v>35000</v>
      </c>
      <c r="J151" s="113">
        <v>315468.39600000001</v>
      </c>
      <c r="K151" s="113">
        <v>53435.332999999999</v>
      </c>
      <c r="L151" s="113">
        <v>84471.645999999993</v>
      </c>
      <c r="M151" s="113">
        <v>39443.728999999999</v>
      </c>
      <c r="N151" s="113">
        <v>11435.416999999999</v>
      </c>
      <c r="O151" s="113"/>
      <c r="P151" s="113">
        <v>0</v>
      </c>
      <c r="Q151" s="113">
        <v>149101.625</v>
      </c>
      <c r="R151" s="113">
        <v>353462.93800000002</v>
      </c>
      <c r="S151" s="113">
        <v>449015.43800000002</v>
      </c>
      <c r="T151" s="113">
        <v>424126.31199999998</v>
      </c>
      <c r="U151" s="113">
        <v>136047.375</v>
      </c>
      <c r="V151" s="113">
        <v>39061.832999999999</v>
      </c>
      <c r="W151" s="113">
        <v>79813.479000000007</v>
      </c>
      <c r="X151" s="113">
        <v>15817.396000000001</v>
      </c>
      <c r="Y151" s="113"/>
      <c r="Z151" s="113"/>
      <c r="AA151" s="113"/>
    </row>
    <row r="152" spans="1:27" x14ac:dyDescent="0.25">
      <c r="A152" s="112">
        <v>42736</v>
      </c>
      <c r="B152" s="113">
        <v>237062.5</v>
      </c>
      <c r="C152" s="113">
        <v>190618.5</v>
      </c>
      <c r="D152" s="113">
        <v>332160.06199999998</v>
      </c>
      <c r="E152" s="113">
        <v>39522</v>
      </c>
      <c r="F152" s="113">
        <v>22905.228999999999</v>
      </c>
      <c r="G152" s="113">
        <v>275477.72899999999</v>
      </c>
      <c r="H152" s="113">
        <v>82496.042000000001</v>
      </c>
      <c r="I152" s="113">
        <v>35000</v>
      </c>
      <c r="J152" s="113">
        <v>277769.64600000001</v>
      </c>
      <c r="K152" s="113">
        <v>57879.042000000001</v>
      </c>
      <c r="L152" s="113">
        <v>72246.042000000001</v>
      </c>
      <c r="M152" s="113">
        <v>39746.417000000001</v>
      </c>
      <c r="N152" s="113">
        <v>8915.125</v>
      </c>
      <c r="O152" s="113"/>
      <c r="P152" s="113">
        <v>0</v>
      </c>
      <c r="Q152" s="113">
        <v>146247.81200000001</v>
      </c>
      <c r="R152" s="113">
        <v>353375.72899999999</v>
      </c>
      <c r="S152" s="113">
        <v>439787.89600000001</v>
      </c>
      <c r="T152" s="113">
        <v>418891.875</v>
      </c>
      <c r="U152" s="113">
        <v>102702.06200000001</v>
      </c>
      <c r="V152" s="113">
        <v>38873.5</v>
      </c>
      <c r="W152" s="113">
        <v>74248.229000000007</v>
      </c>
      <c r="X152" s="113">
        <v>11336</v>
      </c>
      <c r="Y152" s="113"/>
      <c r="Z152" s="113"/>
      <c r="AA152" s="113"/>
    </row>
    <row r="153" spans="1:27" x14ac:dyDescent="0.25">
      <c r="A153" s="112">
        <v>42737</v>
      </c>
      <c r="B153" s="113">
        <v>429361.41700000002</v>
      </c>
      <c r="C153" s="113">
        <v>173374.08300000001</v>
      </c>
      <c r="D153" s="113">
        <v>182111.79199999999</v>
      </c>
      <c r="E153" s="113">
        <v>97139.187999999995</v>
      </c>
      <c r="F153" s="113">
        <v>57338.938000000002</v>
      </c>
      <c r="G153" s="113">
        <v>279906.04200000002</v>
      </c>
      <c r="H153" s="113">
        <v>73021.917000000001</v>
      </c>
      <c r="I153" s="113">
        <v>35000</v>
      </c>
      <c r="J153" s="113">
        <v>255597.29199999999</v>
      </c>
      <c r="K153" s="113">
        <v>109226.18799999999</v>
      </c>
      <c r="L153" s="113">
        <v>87715.229000000007</v>
      </c>
      <c r="M153" s="113">
        <v>38745.332999999999</v>
      </c>
      <c r="N153" s="113">
        <v>4933.2079999999996</v>
      </c>
      <c r="O153" s="113"/>
      <c r="P153" s="113">
        <v>0</v>
      </c>
      <c r="Q153" s="113">
        <v>150145.45800000001</v>
      </c>
      <c r="R153" s="113">
        <v>356296.85399999999</v>
      </c>
      <c r="S153" s="113">
        <v>427980.08299999998</v>
      </c>
      <c r="T153" s="113">
        <v>476077.85399999999</v>
      </c>
      <c r="U153" s="113">
        <v>88598.5</v>
      </c>
      <c r="V153" s="113">
        <v>39251.792000000001</v>
      </c>
      <c r="W153" s="113">
        <v>51362.582999999999</v>
      </c>
      <c r="X153" s="113">
        <v>16539.292000000001</v>
      </c>
      <c r="Y153" s="113"/>
      <c r="Z153" s="113"/>
      <c r="AA153" s="113"/>
    </row>
    <row r="154" spans="1:27" x14ac:dyDescent="0.25">
      <c r="A154" s="112">
        <v>42738</v>
      </c>
      <c r="B154" s="113">
        <v>143232.625</v>
      </c>
      <c r="C154" s="113">
        <v>191485.14600000001</v>
      </c>
      <c r="D154" s="113">
        <v>305797.22899999999</v>
      </c>
      <c r="E154" s="113">
        <v>87809.979000000007</v>
      </c>
      <c r="F154" s="113">
        <v>48420.417000000001</v>
      </c>
      <c r="G154" s="113">
        <v>259074.75</v>
      </c>
      <c r="H154" s="113">
        <v>88854.042000000001</v>
      </c>
      <c r="I154" s="113">
        <v>35000</v>
      </c>
      <c r="J154" s="113">
        <v>263897.89600000001</v>
      </c>
      <c r="K154" s="113">
        <v>112662.875</v>
      </c>
      <c r="L154" s="113">
        <v>87479.729000000007</v>
      </c>
      <c r="M154" s="113">
        <v>39432.311999999998</v>
      </c>
      <c r="N154" s="113">
        <v>9188.9169999999995</v>
      </c>
      <c r="O154" s="113"/>
      <c r="P154" s="113">
        <v>0</v>
      </c>
      <c r="Q154" s="113">
        <v>119710.85400000001</v>
      </c>
      <c r="R154" s="113">
        <v>353271.14600000001</v>
      </c>
      <c r="S154" s="113">
        <v>437870.25</v>
      </c>
      <c r="T154" s="113">
        <v>422202.54200000002</v>
      </c>
      <c r="U154" s="113">
        <v>170674.08300000001</v>
      </c>
      <c r="V154" s="113">
        <v>39169.938000000002</v>
      </c>
      <c r="W154" s="113">
        <v>96876.332999999999</v>
      </c>
      <c r="X154" s="113">
        <v>14860.603999999999</v>
      </c>
      <c r="Y154" s="113"/>
      <c r="Z154" s="113"/>
      <c r="AA154" s="113"/>
    </row>
    <row r="155" spans="1:27" x14ac:dyDescent="0.25">
      <c r="A155" s="112">
        <v>42739</v>
      </c>
      <c r="B155" s="113">
        <v>467740.58299999998</v>
      </c>
      <c r="C155" s="113">
        <v>198984.72899999999</v>
      </c>
      <c r="D155" s="113">
        <v>152233.93799999999</v>
      </c>
      <c r="E155" s="113">
        <v>80398.270999999993</v>
      </c>
      <c r="F155" s="113">
        <v>47200.188000000002</v>
      </c>
      <c r="G155" s="113">
        <v>251042.68799999999</v>
      </c>
      <c r="H155" s="113">
        <v>87963.604000000007</v>
      </c>
      <c r="I155" s="113">
        <v>34979.478999999999</v>
      </c>
      <c r="J155" s="113">
        <v>229436</v>
      </c>
      <c r="K155" s="113">
        <v>104590.77099999999</v>
      </c>
      <c r="L155" s="113">
        <v>87827.062000000005</v>
      </c>
      <c r="M155" s="113">
        <v>39336.667000000001</v>
      </c>
      <c r="N155" s="113">
        <v>12219.978999999999</v>
      </c>
      <c r="O155" s="113"/>
      <c r="P155" s="113">
        <v>0</v>
      </c>
      <c r="Q155" s="113">
        <v>178219.70800000001</v>
      </c>
      <c r="R155" s="113">
        <v>356839.83299999998</v>
      </c>
      <c r="S155" s="113">
        <v>437752.20799999998</v>
      </c>
      <c r="T155" s="113">
        <v>381400.70799999998</v>
      </c>
      <c r="U155" s="113">
        <v>147246.83300000001</v>
      </c>
      <c r="V155" s="113">
        <v>39171.688000000002</v>
      </c>
      <c r="W155" s="113">
        <v>121745.417</v>
      </c>
      <c r="X155" s="113">
        <v>13859.353999999999</v>
      </c>
      <c r="Y155" s="113"/>
      <c r="Z155" s="113"/>
      <c r="AA155" s="113"/>
    </row>
    <row r="156" spans="1:27" x14ac:dyDescent="0.25">
      <c r="A156" s="112">
        <v>42740</v>
      </c>
      <c r="B156" s="113">
        <v>204115</v>
      </c>
      <c r="C156" s="113">
        <v>206042.66699999999</v>
      </c>
      <c r="D156" s="113">
        <v>358786.77100000001</v>
      </c>
      <c r="E156" s="113">
        <v>71465.25</v>
      </c>
      <c r="F156" s="113">
        <v>24433.375</v>
      </c>
      <c r="G156" s="113">
        <v>226201.68799999999</v>
      </c>
      <c r="H156" s="113">
        <v>88192.937999999995</v>
      </c>
      <c r="I156" s="113">
        <v>34959.021000000001</v>
      </c>
      <c r="J156" s="113">
        <v>235287.02100000001</v>
      </c>
      <c r="K156" s="113">
        <v>109575.27099999999</v>
      </c>
      <c r="L156" s="113">
        <v>87400.937999999995</v>
      </c>
      <c r="M156" s="113">
        <v>39088.582999999999</v>
      </c>
      <c r="N156" s="113">
        <v>9590.0210000000006</v>
      </c>
      <c r="O156" s="113"/>
      <c r="P156" s="113">
        <v>0</v>
      </c>
      <c r="Q156" s="113">
        <v>163447.72899999999</v>
      </c>
      <c r="R156" s="113">
        <v>345554.56199999998</v>
      </c>
      <c r="S156" s="113">
        <v>438829.27100000001</v>
      </c>
      <c r="T156" s="113">
        <v>421370.10399999999</v>
      </c>
      <c r="U156" s="113">
        <v>150297.68799999999</v>
      </c>
      <c r="V156" s="113">
        <v>38292.25</v>
      </c>
      <c r="W156" s="113">
        <v>131139.02100000001</v>
      </c>
      <c r="X156" s="113">
        <v>13296.938</v>
      </c>
      <c r="Y156" s="113"/>
      <c r="Z156" s="113"/>
      <c r="AA156" s="113"/>
    </row>
    <row r="157" spans="1:27" x14ac:dyDescent="0.25">
      <c r="A157" s="112">
        <v>42741</v>
      </c>
      <c r="B157" s="113">
        <v>420040.41700000002</v>
      </c>
      <c r="C157" s="113">
        <v>215053.60399999999</v>
      </c>
      <c r="D157" s="113">
        <v>356387.81199999998</v>
      </c>
      <c r="E157" s="113">
        <v>70768.187999999995</v>
      </c>
      <c r="F157" s="113">
        <v>54747.853999999999</v>
      </c>
      <c r="G157" s="113">
        <v>254223.20800000001</v>
      </c>
      <c r="H157" s="113">
        <v>86924.645999999993</v>
      </c>
      <c r="I157" s="113">
        <v>34400.457999999999</v>
      </c>
      <c r="J157" s="113">
        <v>245020.08300000001</v>
      </c>
      <c r="K157" s="113">
        <v>107053.042</v>
      </c>
      <c r="L157" s="113">
        <v>84930.604000000007</v>
      </c>
      <c r="M157" s="113">
        <v>39423.438000000002</v>
      </c>
      <c r="N157" s="113">
        <v>9994.9169999999995</v>
      </c>
      <c r="O157" s="113"/>
      <c r="P157" s="113">
        <v>0</v>
      </c>
      <c r="Q157" s="113">
        <v>133788.22899999999</v>
      </c>
      <c r="R157" s="113">
        <v>348538.14600000001</v>
      </c>
      <c r="S157" s="113">
        <v>434792.70799999998</v>
      </c>
      <c r="T157" s="113">
        <v>403330.125</v>
      </c>
      <c r="U157" s="113">
        <v>147668.66699999999</v>
      </c>
      <c r="V157" s="113">
        <v>38924.832999999999</v>
      </c>
      <c r="W157" s="113">
        <v>150472.64600000001</v>
      </c>
      <c r="X157" s="113">
        <v>12583.75</v>
      </c>
      <c r="Y157" s="113"/>
      <c r="Z157" s="113"/>
      <c r="AA157" s="113"/>
    </row>
    <row r="158" spans="1:27" x14ac:dyDescent="0.25">
      <c r="A158" s="112">
        <v>42742</v>
      </c>
      <c r="B158" s="113">
        <v>450775.27100000001</v>
      </c>
      <c r="C158" s="113">
        <v>208816.04199999999</v>
      </c>
      <c r="D158" s="113">
        <v>264813.16700000002</v>
      </c>
      <c r="E158" s="113">
        <v>82446.582999999999</v>
      </c>
      <c r="F158" s="113">
        <v>70204.979000000007</v>
      </c>
      <c r="G158" s="113">
        <v>278895.95799999998</v>
      </c>
      <c r="H158" s="113">
        <v>88095.104000000007</v>
      </c>
      <c r="I158" s="113">
        <v>32632.542000000001</v>
      </c>
      <c r="J158" s="113">
        <v>202244.91699999999</v>
      </c>
      <c r="K158" s="113">
        <v>109500.708</v>
      </c>
      <c r="L158" s="113">
        <v>81139.479000000007</v>
      </c>
      <c r="M158" s="113">
        <v>38952.875</v>
      </c>
      <c r="N158" s="113">
        <v>11255.791999999999</v>
      </c>
      <c r="O158" s="113"/>
      <c r="P158" s="113">
        <v>0</v>
      </c>
      <c r="Q158" s="113">
        <v>175481.43799999999</v>
      </c>
      <c r="R158" s="113">
        <v>282904.66700000002</v>
      </c>
      <c r="S158" s="113">
        <v>415769.66700000002</v>
      </c>
      <c r="T158" s="113">
        <v>396002.56199999998</v>
      </c>
      <c r="U158" s="113">
        <v>154916.56200000001</v>
      </c>
      <c r="V158" s="113">
        <v>36940.667000000001</v>
      </c>
      <c r="W158" s="113">
        <v>73840.270999999993</v>
      </c>
      <c r="X158" s="113">
        <v>13604</v>
      </c>
      <c r="Y158" s="113"/>
      <c r="Z158" s="113"/>
      <c r="AA158" s="113"/>
    </row>
    <row r="159" spans="1:27" x14ac:dyDescent="0.25">
      <c r="A159" s="112">
        <v>42743</v>
      </c>
      <c r="B159" s="113">
        <v>289832.20799999998</v>
      </c>
      <c r="C159" s="113">
        <v>199330.52100000001</v>
      </c>
      <c r="D159" s="113">
        <v>360365.5</v>
      </c>
      <c r="E159" s="113">
        <v>78540.5</v>
      </c>
      <c r="F159" s="113">
        <v>28605</v>
      </c>
      <c r="G159" s="113">
        <v>278405.56199999998</v>
      </c>
      <c r="H159" s="113">
        <v>87961.957999999999</v>
      </c>
      <c r="I159" s="113">
        <v>32960.5</v>
      </c>
      <c r="J159" s="113">
        <v>241370.89600000001</v>
      </c>
      <c r="K159" s="113">
        <v>108832.97900000001</v>
      </c>
      <c r="L159" s="113">
        <v>59324.082999999999</v>
      </c>
      <c r="M159" s="113">
        <v>39314.271000000001</v>
      </c>
      <c r="N159" s="113">
        <v>11247.438</v>
      </c>
      <c r="O159" s="113"/>
      <c r="P159" s="113">
        <v>0</v>
      </c>
      <c r="Q159" s="113">
        <v>176886.125</v>
      </c>
      <c r="R159" s="113">
        <v>221398.375</v>
      </c>
      <c r="S159" s="113">
        <v>437447.85399999999</v>
      </c>
      <c r="T159" s="113">
        <v>357425.43800000002</v>
      </c>
      <c r="U159" s="113">
        <v>136581.43799999999</v>
      </c>
      <c r="V159" s="113">
        <v>38841.5</v>
      </c>
      <c r="W159" s="113">
        <v>63045.917000000001</v>
      </c>
      <c r="X159" s="113">
        <v>13848.562</v>
      </c>
      <c r="Y159" s="113"/>
      <c r="Z159" s="113"/>
      <c r="AA159" s="113"/>
    </row>
    <row r="160" spans="1:27" x14ac:dyDescent="0.25">
      <c r="A160" s="112">
        <v>42744</v>
      </c>
      <c r="B160" s="113">
        <v>642362</v>
      </c>
      <c r="C160" s="113">
        <v>203482.41699999999</v>
      </c>
      <c r="D160" s="113">
        <v>352846.02100000001</v>
      </c>
      <c r="E160" s="113">
        <v>114091.708</v>
      </c>
      <c r="F160" s="113">
        <v>39169.875</v>
      </c>
      <c r="G160" s="113">
        <v>306541.08299999998</v>
      </c>
      <c r="H160" s="113">
        <v>87797.75</v>
      </c>
      <c r="I160" s="113">
        <v>33165.188000000002</v>
      </c>
      <c r="J160" s="113">
        <v>194802.43799999999</v>
      </c>
      <c r="K160" s="113">
        <v>54602.771000000001</v>
      </c>
      <c r="L160" s="113">
        <v>78968.854000000007</v>
      </c>
      <c r="M160" s="113">
        <v>39237.082999999999</v>
      </c>
      <c r="N160" s="113">
        <v>12162.5</v>
      </c>
      <c r="O160" s="113"/>
      <c r="P160" s="113">
        <v>0</v>
      </c>
      <c r="Q160" s="113">
        <v>170536.66699999999</v>
      </c>
      <c r="R160" s="113">
        <v>253350.77100000001</v>
      </c>
      <c r="S160" s="113">
        <v>438344.02100000001</v>
      </c>
      <c r="T160" s="113">
        <v>462851.95799999998</v>
      </c>
      <c r="U160" s="113">
        <v>130563.167</v>
      </c>
      <c r="V160" s="113">
        <v>37608.375</v>
      </c>
      <c r="W160" s="113">
        <v>79735.145999999993</v>
      </c>
      <c r="X160" s="113">
        <v>6242.1459999999997</v>
      </c>
      <c r="Y160" s="113"/>
      <c r="Z160" s="113"/>
      <c r="AA160" s="113"/>
    </row>
    <row r="161" spans="1:27" x14ac:dyDescent="0.25">
      <c r="A161" s="112">
        <v>42745</v>
      </c>
      <c r="B161" s="113">
        <v>299612.72899999999</v>
      </c>
      <c r="C161" s="113">
        <v>82625.167000000001</v>
      </c>
      <c r="D161" s="113">
        <v>318636.60399999999</v>
      </c>
      <c r="E161" s="113">
        <v>82093.854000000007</v>
      </c>
      <c r="F161" s="113">
        <v>55616.082999999999</v>
      </c>
      <c r="G161" s="113">
        <v>284230.54200000002</v>
      </c>
      <c r="H161" s="113">
        <v>87742.957999999999</v>
      </c>
      <c r="I161" s="113">
        <v>33033.332999999999</v>
      </c>
      <c r="J161" s="113">
        <v>231033.54199999999</v>
      </c>
      <c r="K161" s="113">
        <v>80468.562000000005</v>
      </c>
      <c r="L161" s="113">
        <v>81597.5</v>
      </c>
      <c r="M161" s="113">
        <v>39226.646000000001</v>
      </c>
      <c r="N161" s="113">
        <v>7542.8540000000003</v>
      </c>
      <c r="O161" s="113"/>
      <c r="P161" s="113">
        <v>0</v>
      </c>
      <c r="Q161" s="113">
        <v>166127.89600000001</v>
      </c>
      <c r="R161" s="113">
        <v>358664.77100000001</v>
      </c>
      <c r="S161" s="113">
        <v>448794</v>
      </c>
      <c r="T161" s="113">
        <v>442273.16700000002</v>
      </c>
      <c r="U161" s="113">
        <v>121699.81200000001</v>
      </c>
      <c r="V161" s="113">
        <v>35321.332999999999</v>
      </c>
      <c r="W161" s="113">
        <v>78986.667000000001</v>
      </c>
      <c r="X161" s="113">
        <v>16249.853999999999</v>
      </c>
      <c r="Y161" s="113">
        <v>21728.937999999998</v>
      </c>
      <c r="Z161" s="113"/>
      <c r="AA161" s="113"/>
    </row>
    <row r="162" spans="1:27" x14ac:dyDescent="0.25">
      <c r="A162" s="112">
        <v>42746</v>
      </c>
      <c r="B162" s="113">
        <v>265399.625</v>
      </c>
      <c r="C162" s="113">
        <v>154625.08300000001</v>
      </c>
      <c r="D162" s="113">
        <v>130732.75</v>
      </c>
      <c r="E162" s="113">
        <v>103157.167</v>
      </c>
      <c r="F162" s="113">
        <v>54158.082999999999</v>
      </c>
      <c r="G162" s="113">
        <v>263657.47899999999</v>
      </c>
      <c r="H162" s="113">
        <v>87347.792000000001</v>
      </c>
      <c r="I162" s="113">
        <v>33012.167000000001</v>
      </c>
      <c r="J162" s="113">
        <v>192304.81200000001</v>
      </c>
      <c r="K162" s="113">
        <v>109195.917</v>
      </c>
      <c r="L162" s="113">
        <v>81465.895999999993</v>
      </c>
      <c r="M162" s="113">
        <v>40686.771000000001</v>
      </c>
      <c r="N162" s="113">
        <v>7107.7920000000004</v>
      </c>
      <c r="O162" s="113"/>
      <c r="P162" s="113">
        <v>0</v>
      </c>
      <c r="Q162" s="113">
        <v>157931.70800000001</v>
      </c>
      <c r="R162" s="113">
        <v>353217.625</v>
      </c>
      <c r="S162" s="113">
        <v>423629.77100000001</v>
      </c>
      <c r="T162" s="113">
        <v>489649.02100000001</v>
      </c>
      <c r="U162" s="113">
        <v>143848.70800000001</v>
      </c>
      <c r="V162" s="113">
        <v>36718.75</v>
      </c>
      <c r="W162" s="113">
        <v>80005.207999999999</v>
      </c>
      <c r="X162" s="113">
        <v>16395.853999999999</v>
      </c>
      <c r="Y162" s="113">
        <v>10822.353999999999</v>
      </c>
      <c r="Z162" s="113"/>
      <c r="AA162" s="113"/>
    </row>
    <row r="163" spans="1:27" x14ac:dyDescent="0.25">
      <c r="A163" s="112">
        <v>42747</v>
      </c>
      <c r="B163" s="113">
        <v>488595.18800000002</v>
      </c>
      <c r="C163" s="113">
        <v>195380.75</v>
      </c>
      <c r="D163" s="113">
        <v>180629.625</v>
      </c>
      <c r="E163" s="113">
        <v>72217.312000000005</v>
      </c>
      <c r="F163" s="113">
        <v>56123.021000000001</v>
      </c>
      <c r="G163" s="113">
        <v>214434.95800000001</v>
      </c>
      <c r="H163" s="113">
        <v>92593.479000000007</v>
      </c>
      <c r="I163" s="113">
        <v>32516.353999999999</v>
      </c>
      <c r="J163" s="113">
        <v>180498.70800000001</v>
      </c>
      <c r="K163" s="113">
        <v>110669.208</v>
      </c>
      <c r="L163" s="113">
        <v>77108.625</v>
      </c>
      <c r="M163" s="113">
        <v>38873.542000000001</v>
      </c>
      <c r="N163" s="113">
        <v>10571.958000000001</v>
      </c>
      <c r="O163" s="113"/>
      <c r="P163" s="113">
        <v>0</v>
      </c>
      <c r="Q163" s="113">
        <v>97423.832999999999</v>
      </c>
      <c r="R163" s="113">
        <v>320120.31199999998</v>
      </c>
      <c r="S163" s="113">
        <v>446410.89600000001</v>
      </c>
      <c r="T163" s="113">
        <v>493455.125</v>
      </c>
      <c r="U163" s="113">
        <v>81790.770999999993</v>
      </c>
      <c r="V163" s="113">
        <v>35351.292000000001</v>
      </c>
      <c r="W163" s="113">
        <v>76198.895999999993</v>
      </c>
      <c r="X163" s="113">
        <v>14985.353999999999</v>
      </c>
      <c r="Y163" s="113">
        <v>66423.854000000007</v>
      </c>
      <c r="Z163" s="113"/>
      <c r="AA163" s="113"/>
    </row>
    <row r="164" spans="1:27" x14ac:dyDescent="0.25">
      <c r="A164" s="112">
        <v>42748</v>
      </c>
      <c r="B164" s="113">
        <v>588165.16700000002</v>
      </c>
      <c r="C164" s="113">
        <v>147797.29199999999</v>
      </c>
      <c r="D164" s="113">
        <v>302974.04200000002</v>
      </c>
      <c r="E164" s="113">
        <v>70198.645999999993</v>
      </c>
      <c r="F164" s="113">
        <v>51591.457999999999</v>
      </c>
      <c r="G164" s="113">
        <v>214750.14600000001</v>
      </c>
      <c r="H164" s="113">
        <v>96405.520999999993</v>
      </c>
      <c r="I164" s="113">
        <v>32459.312000000002</v>
      </c>
      <c r="J164" s="113">
        <v>279578.97899999999</v>
      </c>
      <c r="K164" s="113">
        <v>106115.833</v>
      </c>
      <c r="L164" s="113">
        <v>83775.582999999999</v>
      </c>
      <c r="M164" s="113">
        <v>38658.938000000002</v>
      </c>
      <c r="N164" s="113">
        <v>9474.6880000000001</v>
      </c>
      <c r="O164" s="113"/>
      <c r="P164" s="113">
        <v>0</v>
      </c>
      <c r="Q164" s="113">
        <v>153299.56200000001</v>
      </c>
      <c r="R164" s="113">
        <v>230140.56200000001</v>
      </c>
      <c r="S164" s="113">
        <v>441189.35399999999</v>
      </c>
      <c r="T164" s="113">
        <v>490966.375</v>
      </c>
      <c r="U164" s="113">
        <v>65560.207999999999</v>
      </c>
      <c r="V164" s="113">
        <v>32508.062000000002</v>
      </c>
      <c r="W164" s="113">
        <v>76172.5</v>
      </c>
      <c r="X164" s="113">
        <v>14740.416999999999</v>
      </c>
      <c r="Y164" s="113">
        <v>0</v>
      </c>
      <c r="Z164" s="113"/>
      <c r="AA164" s="113"/>
    </row>
    <row r="165" spans="1:27" x14ac:dyDescent="0.25">
      <c r="A165" s="112">
        <v>42749</v>
      </c>
      <c r="B165" s="113">
        <v>202571.14600000001</v>
      </c>
      <c r="C165" s="113">
        <v>110237.68799999999</v>
      </c>
      <c r="D165" s="113">
        <v>127485.792</v>
      </c>
      <c r="E165" s="113">
        <v>68044.292000000001</v>
      </c>
      <c r="F165" s="113">
        <v>40454.332999999999</v>
      </c>
      <c r="G165" s="113">
        <v>262143.375</v>
      </c>
      <c r="H165" s="113">
        <v>83317.145999999993</v>
      </c>
      <c r="I165" s="113">
        <v>32373.187999999998</v>
      </c>
      <c r="J165" s="113">
        <v>281150.79200000002</v>
      </c>
      <c r="K165" s="113">
        <v>94415.145999999993</v>
      </c>
      <c r="L165" s="113">
        <v>26807.875</v>
      </c>
      <c r="M165" s="113">
        <v>38829.353999999999</v>
      </c>
      <c r="N165" s="113">
        <v>9133.8330000000005</v>
      </c>
      <c r="O165" s="113"/>
      <c r="P165" s="113">
        <v>0</v>
      </c>
      <c r="Q165" s="113">
        <v>163454.14600000001</v>
      </c>
      <c r="R165" s="113">
        <v>353351.52100000001</v>
      </c>
      <c r="S165" s="113">
        <v>414506.125</v>
      </c>
      <c r="T165" s="113">
        <v>410953.81199999998</v>
      </c>
      <c r="U165" s="113">
        <v>19477.228999999999</v>
      </c>
      <c r="V165" s="113">
        <v>24940.312000000002</v>
      </c>
      <c r="W165" s="113">
        <v>111871.06200000001</v>
      </c>
      <c r="X165" s="113">
        <v>15123.353999999999</v>
      </c>
      <c r="Y165" s="113">
        <v>0</v>
      </c>
      <c r="Z165" s="113"/>
      <c r="AA165" s="113"/>
    </row>
    <row r="166" spans="1:27" x14ac:dyDescent="0.25">
      <c r="A166" s="112">
        <v>42750</v>
      </c>
      <c r="B166" s="113">
        <v>313270.54200000002</v>
      </c>
      <c r="C166" s="113">
        <v>108616.31200000001</v>
      </c>
      <c r="D166" s="113">
        <v>230275.29199999999</v>
      </c>
      <c r="E166" s="113">
        <v>58081.625</v>
      </c>
      <c r="F166" s="113">
        <v>24214.542000000001</v>
      </c>
      <c r="G166" s="113">
        <v>277417.20799999998</v>
      </c>
      <c r="H166" s="113">
        <v>76051.75</v>
      </c>
      <c r="I166" s="113">
        <v>31486.707999999999</v>
      </c>
      <c r="J166" s="113">
        <v>272533.20799999998</v>
      </c>
      <c r="K166" s="113">
        <v>18980.312000000002</v>
      </c>
      <c r="L166" s="113">
        <v>55865.688000000002</v>
      </c>
      <c r="M166" s="113">
        <v>38482.792000000001</v>
      </c>
      <c r="N166" s="113">
        <v>9105.75</v>
      </c>
      <c r="O166" s="113"/>
      <c r="P166" s="113">
        <v>0</v>
      </c>
      <c r="Q166" s="113">
        <v>167932.89600000001</v>
      </c>
      <c r="R166" s="113">
        <v>352048.02100000001</v>
      </c>
      <c r="S166" s="113">
        <v>441816.43800000002</v>
      </c>
      <c r="T166" s="113">
        <v>460032.125</v>
      </c>
      <c r="U166" s="113">
        <v>0</v>
      </c>
      <c r="V166" s="113">
        <v>5514.1459999999997</v>
      </c>
      <c r="W166" s="113">
        <v>101088.14599999999</v>
      </c>
      <c r="X166" s="113">
        <v>14710.853999999999</v>
      </c>
      <c r="Y166" s="113">
        <v>0</v>
      </c>
      <c r="Z166" s="113"/>
      <c r="AA166" s="113"/>
    </row>
    <row r="167" spans="1:27" x14ac:dyDescent="0.25">
      <c r="A167" s="112">
        <v>42751</v>
      </c>
      <c r="B167" s="113">
        <v>482645.125</v>
      </c>
      <c r="C167" s="113">
        <v>109826.417</v>
      </c>
      <c r="D167" s="113">
        <v>264483.875</v>
      </c>
      <c r="E167" s="113">
        <v>110587.375</v>
      </c>
      <c r="F167" s="113">
        <v>38258.667000000001</v>
      </c>
      <c r="G167" s="113">
        <v>275987.58299999998</v>
      </c>
      <c r="H167" s="113">
        <v>87264.437999999995</v>
      </c>
      <c r="I167" s="113">
        <v>31971.207999999999</v>
      </c>
      <c r="J167" s="113">
        <v>201757.04199999999</v>
      </c>
      <c r="K167" s="113">
        <v>54570.561999999998</v>
      </c>
      <c r="L167" s="113">
        <v>71689.207999999999</v>
      </c>
      <c r="M167" s="113">
        <v>38487.375</v>
      </c>
      <c r="N167" s="113">
        <v>8910.9169999999995</v>
      </c>
      <c r="O167" s="113"/>
      <c r="P167" s="113">
        <v>0</v>
      </c>
      <c r="Q167" s="113">
        <v>154981.39600000001</v>
      </c>
      <c r="R167" s="113">
        <v>223497.14600000001</v>
      </c>
      <c r="S167" s="113">
        <v>445321.52100000001</v>
      </c>
      <c r="T167" s="113">
        <v>460673.58299999998</v>
      </c>
      <c r="U167" s="113">
        <v>0</v>
      </c>
      <c r="V167" s="113">
        <v>30420.667000000001</v>
      </c>
      <c r="W167" s="113">
        <v>87458.562000000005</v>
      </c>
      <c r="X167" s="113">
        <v>13231.478999999999</v>
      </c>
      <c r="Y167" s="113">
        <v>0</v>
      </c>
      <c r="Z167" s="113"/>
      <c r="AA167" s="113"/>
    </row>
    <row r="168" spans="1:27" x14ac:dyDescent="0.25">
      <c r="A168" s="112">
        <v>42752</v>
      </c>
      <c r="B168" s="113">
        <v>167775.08300000001</v>
      </c>
      <c r="C168" s="113">
        <v>29092.207999999999</v>
      </c>
      <c r="D168" s="113">
        <v>273850.125</v>
      </c>
      <c r="E168" s="113">
        <v>81860.125</v>
      </c>
      <c r="F168" s="113">
        <v>45196.478999999999</v>
      </c>
      <c r="G168" s="113">
        <v>270555.16700000002</v>
      </c>
      <c r="H168" s="113">
        <v>84296.042000000001</v>
      </c>
      <c r="I168" s="113">
        <v>32566.417000000001</v>
      </c>
      <c r="J168" s="113">
        <v>149742.39600000001</v>
      </c>
      <c r="K168" s="113">
        <v>103779.875</v>
      </c>
      <c r="L168" s="113">
        <v>80527.042000000001</v>
      </c>
      <c r="M168" s="113">
        <v>37894.917000000001</v>
      </c>
      <c r="N168" s="113">
        <v>8542.0419999999995</v>
      </c>
      <c r="O168" s="113"/>
      <c r="P168" s="113">
        <v>0</v>
      </c>
      <c r="Q168" s="113">
        <v>161568.25</v>
      </c>
      <c r="R168" s="113">
        <v>228884.64600000001</v>
      </c>
      <c r="S168" s="113">
        <v>437260.18800000002</v>
      </c>
      <c r="T168" s="113">
        <v>482838.43800000002</v>
      </c>
      <c r="U168" s="113">
        <v>0</v>
      </c>
      <c r="V168" s="113">
        <v>37750.061999999998</v>
      </c>
      <c r="W168" s="113">
        <v>60505.207999999999</v>
      </c>
      <c r="X168" s="113">
        <v>16133.103999999999</v>
      </c>
      <c r="Y168" s="113">
        <v>56109.75</v>
      </c>
      <c r="Z168" s="113"/>
      <c r="AA168" s="113"/>
    </row>
    <row r="169" spans="1:27" x14ac:dyDescent="0.25">
      <c r="A169" s="112">
        <v>42753</v>
      </c>
      <c r="B169" s="113">
        <v>590530.64599999995</v>
      </c>
      <c r="C169" s="113">
        <v>132092.27100000001</v>
      </c>
      <c r="D169" s="113">
        <v>276123.31199999998</v>
      </c>
      <c r="E169" s="113">
        <v>95109.832999999999</v>
      </c>
      <c r="F169" s="113">
        <v>57506.978999999999</v>
      </c>
      <c r="G169" s="113">
        <v>276154.02100000001</v>
      </c>
      <c r="H169" s="113">
        <v>76319.104000000007</v>
      </c>
      <c r="I169" s="113">
        <v>32616.667000000001</v>
      </c>
      <c r="J169" s="113">
        <v>230881.20800000001</v>
      </c>
      <c r="K169" s="113">
        <v>99770.042000000001</v>
      </c>
      <c r="L169" s="113">
        <v>83416.582999999999</v>
      </c>
      <c r="M169" s="113">
        <v>36164.5</v>
      </c>
      <c r="N169" s="113">
        <v>8050.0420000000004</v>
      </c>
      <c r="O169" s="113"/>
      <c r="P169" s="113">
        <v>0</v>
      </c>
      <c r="Q169" s="113">
        <v>97371</v>
      </c>
      <c r="R169" s="113">
        <v>331788.47899999999</v>
      </c>
      <c r="S169" s="113">
        <v>435777.58299999998</v>
      </c>
      <c r="T169" s="113">
        <v>368620.14600000001</v>
      </c>
      <c r="U169" s="113">
        <v>0</v>
      </c>
      <c r="V169" s="113">
        <v>23386.353999999999</v>
      </c>
      <c r="W169" s="113">
        <v>52301.25</v>
      </c>
      <c r="X169" s="113">
        <v>16182.396000000001</v>
      </c>
      <c r="Y169" s="113">
        <v>0</v>
      </c>
      <c r="Z169" s="113"/>
      <c r="AA169" s="113"/>
    </row>
    <row r="170" spans="1:27" x14ac:dyDescent="0.25">
      <c r="A170" s="112">
        <v>42754</v>
      </c>
      <c r="B170" s="113">
        <v>74817.145999999993</v>
      </c>
      <c r="C170" s="113">
        <v>122604.06200000001</v>
      </c>
      <c r="D170" s="113">
        <v>262638.06199999998</v>
      </c>
      <c r="E170" s="113">
        <v>68289.770999999993</v>
      </c>
      <c r="F170" s="113">
        <v>86650.457999999999</v>
      </c>
      <c r="G170" s="113">
        <v>272522.22899999999</v>
      </c>
      <c r="H170" s="113">
        <v>80128.417000000001</v>
      </c>
      <c r="I170" s="113">
        <v>32455.082999999999</v>
      </c>
      <c r="J170" s="113">
        <v>174319.25</v>
      </c>
      <c r="K170" s="113">
        <v>102421.875</v>
      </c>
      <c r="L170" s="113">
        <v>81512.937999999995</v>
      </c>
      <c r="M170" s="113">
        <v>39290.103999999999</v>
      </c>
      <c r="N170" s="113">
        <v>9026.9380000000001</v>
      </c>
      <c r="O170" s="113"/>
      <c r="P170" s="113">
        <v>0</v>
      </c>
      <c r="Q170" s="113">
        <v>167775</v>
      </c>
      <c r="R170" s="113">
        <v>345392.22899999999</v>
      </c>
      <c r="S170" s="113">
        <v>395741.18800000002</v>
      </c>
      <c r="T170" s="113">
        <v>386579.22899999999</v>
      </c>
      <c r="U170" s="113">
        <v>3991.0830000000001</v>
      </c>
      <c r="V170" s="113">
        <v>37218.042000000001</v>
      </c>
      <c r="W170" s="113">
        <v>40186.875</v>
      </c>
      <c r="X170" s="113">
        <v>16842.353999999999</v>
      </c>
      <c r="Y170" s="113">
        <v>0</v>
      </c>
      <c r="Z170" s="113"/>
      <c r="AA170" s="113"/>
    </row>
    <row r="171" spans="1:27" x14ac:dyDescent="0.25">
      <c r="A171" s="112">
        <v>42755</v>
      </c>
      <c r="B171" s="113">
        <v>193867.20800000001</v>
      </c>
      <c r="C171" s="113">
        <v>121229.917</v>
      </c>
      <c r="D171" s="113">
        <v>271961.18800000002</v>
      </c>
      <c r="E171" s="113">
        <v>60028.353999999999</v>
      </c>
      <c r="F171" s="113">
        <v>65700.895999999993</v>
      </c>
      <c r="G171" s="113">
        <v>279768.70799999998</v>
      </c>
      <c r="H171" s="113">
        <v>77262.582999999999</v>
      </c>
      <c r="I171" s="113">
        <v>32451.353999999999</v>
      </c>
      <c r="J171" s="113">
        <v>147097.52100000001</v>
      </c>
      <c r="K171" s="113">
        <v>100909.27099999999</v>
      </c>
      <c r="L171" s="113">
        <v>85207.457999999999</v>
      </c>
      <c r="M171" s="113">
        <v>38315.917000000001</v>
      </c>
      <c r="N171" s="113">
        <v>6023.625</v>
      </c>
      <c r="O171" s="113"/>
      <c r="P171" s="113">
        <v>0</v>
      </c>
      <c r="Q171" s="113">
        <v>149171.22899999999</v>
      </c>
      <c r="R171" s="113">
        <v>352419.02100000001</v>
      </c>
      <c r="S171" s="113">
        <v>330830.625</v>
      </c>
      <c r="T171" s="113">
        <v>432647.64600000001</v>
      </c>
      <c r="U171" s="113">
        <v>198641.68799999999</v>
      </c>
      <c r="V171" s="113">
        <v>36071.667000000001</v>
      </c>
      <c r="W171" s="113">
        <v>32603.396000000001</v>
      </c>
      <c r="X171" s="113">
        <v>16583.332999999999</v>
      </c>
      <c r="Y171" s="113">
        <v>0</v>
      </c>
      <c r="Z171" s="113"/>
      <c r="AA171" s="113"/>
    </row>
    <row r="172" spans="1:27" x14ac:dyDescent="0.25">
      <c r="A172" s="112">
        <v>42756</v>
      </c>
      <c r="B172" s="113">
        <v>426637.25</v>
      </c>
      <c r="C172" s="113">
        <v>121443.39599999999</v>
      </c>
      <c r="D172" s="113">
        <v>324749.14600000001</v>
      </c>
      <c r="E172" s="113">
        <v>70247.020999999993</v>
      </c>
      <c r="F172" s="113">
        <v>49610.978999999999</v>
      </c>
      <c r="G172" s="113">
        <v>292273.64600000001</v>
      </c>
      <c r="H172" s="113">
        <v>73412.707999999999</v>
      </c>
      <c r="I172" s="113">
        <v>32354.542000000001</v>
      </c>
      <c r="J172" s="113">
        <v>140661.43799999999</v>
      </c>
      <c r="K172" s="113">
        <v>100243.68799999999</v>
      </c>
      <c r="L172" s="113">
        <v>84602.625</v>
      </c>
      <c r="M172" s="113">
        <v>38690.688000000002</v>
      </c>
      <c r="N172" s="113">
        <v>8251.9789999999994</v>
      </c>
      <c r="O172" s="113"/>
      <c r="P172" s="113">
        <v>0</v>
      </c>
      <c r="Q172" s="113">
        <v>166477.54199999999</v>
      </c>
      <c r="R172" s="113">
        <v>228392.10399999999</v>
      </c>
      <c r="S172" s="113">
        <v>339481.625</v>
      </c>
      <c r="T172" s="113">
        <v>451668.85399999999</v>
      </c>
      <c r="U172" s="113">
        <v>236812.75</v>
      </c>
      <c r="V172" s="113">
        <v>35205.478999999999</v>
      </c>
      <c r="W172" s="113">
        <v>37815.25</v>
      </c>
      <c r="X172" s="113">
        <v>16712.042000000001</v>
      </c>
      <c r="Y172" s="113">
        <v>0</v>
      </c>
      <c r="Z172" s="113"/>
      <c r="AA172" s="113"/>
    </row>
    <row r="173" spans="1:27" x14ac:dyDescent="0.25">
      <c r="A173" s="112">
        <v>42757</v>
      </c>
      <c r="B173" s="113">
        <v>370099.39600000001</v>
      </c>
      <c r="C173" s="113">
        <v>136372.375</v>
      </c>
      <c r="D173" s="113">
        <v>323621.27100000001</v>
      </c>
      <c r="E173" s="113">
        <v>95733.479000000007</v>
      </c>
      <c r="F173" s="113">
        <v>37542.228999999999</v>
      </c>
      <c r="G173" s="113">
        <v>263682.18800000002</v>
      </c>
      <c r="H173" s="113">
        <v>77828.875</v>
      </c>
      <c r="I173" s="113">
        <v>32492.75</v>
      </c>
      <c r="J173" s="113">
        <v>139847.875</v>
      </c>
      <c r="K173" s="113">
        <v>99928.937999999995</v>
      </c>
      <c r="L173" s="113">
        <v>84780.917000000001</v>
      </c>
      <c r="M173" s="113">
        <v>38109.957999999999</v>
      </c>
      <c r="N173" s="113">
        <v>8272.5419999999995</v>
      </c>
      <c r="O173" s="113"/>
      <c r="P173" s="113">
        <v>0</v>
      </c>
      <c r="Q173" s="113">
        <v>161807.25</v>
      </c>
      <c r="R173" s="113">
        <v>305345.04200000002</v>
      </c>
      <c r="S173" s="113">
        <v>387111.70799999998</v>
      </c>
      <c r="T173" s="113">
        <v>435556.56199999998</v>
      </c>
      <c r="U173" s="113">
        <v>236019.04199999999</v>
      </c>
      <c r="V173" s="113">
        <v>35772.438000000002</v>
      </c>
      <c r="W173" s="113">
        <v>42631.125</v>
      </c>
      <c r="X173" s="113">
        <v>16369.062</v>
      </c>
      <c r="Y173" s="113">
        <v>0</v>
      </c>
      <c r="Z173" s="113"/>
      <c r="AA173" s="113"/>
    </row>
    <row r="174" spans="1:27" x14ac:dyDescent="0.25">
      <c r="A174" s="112">
        <v>42758</v>
      </c>
      <c r="B174" s="113">
        <v>0</v>
      </c>
      <c r="C174" s="113">
        <v>140036.16699999999</v>
      </c>
      <c r="D174" s="113">
        <v>329685.77100000001</v>
      </c>
      <c r="E174" s="113">
        <v>112664.31200000001</v>
      </c>
      <c r="F174" s="113">
        <v>12462.438</v>
      </c>
      <c r="G174" s="113">
        <v>230947.31200000001</v>
      </c>
      <c r="H174" s="113">
        <v>75887.957999999999</v>
      </c>
      <c r="I174" s="113">
        <v>32899.792000000001</v>
      </c>
      <c r="J174" s="113">
        <v>224773.91699999999</v>
      </c>
      <c r="K174" s="113">
        <v>34179.811999999998</v>
      </c>
      <c r="L174" s="113">
        <v>66134.604000000007</v>
      </c>
      <c r="M174" s="113">
        <v>38781.271000000001</v>
      </c>
      <c r="N174" s="113">
        <v>8034.125</v>
      </c>
      <c r="O174" s="113"/>
      <c r="P174" s="113">
        <v>0</v>
      </c>
      <c r="Q174" s="113">
        <v>152723.72899999999</v>
      </c>
      <c r="R174" s="113">
        <v>91580.75</v>
      </c>
      <c r="S174" s="113">
        <v>433152.66700000002</v>
      </c>
      <c r="T174" s="113">
        <v>439834.52100000001</v>
      </c>
      <c r="U174" s="113">
        <v>237194.66699999999</v>
      </c>
      <c r="V174" s="113">
        <v>32283.896000000001</v>
      </c>
      <c r="W174" s="113">
        <v>65408.521000000001</v>
      </c>
      <c r="X174" s="113">
        <v>15250.603999999999</v>
      </c>
      <c r="Y174" s="113">
        <v>0</v>
      </c>
      <c r="Z174" s="113"/>
      <c r="AA174" s="113"/>
    </row>
    <row r="175" spans="1:27" x14ac:dyDescent="0.25">
      <c r="A175" s="112">
        <v>42759</v>
      </c>
      <c r="B175" s="113">
        <v>314355</v>
      </c>
      <c r="C175" s="113">
        <v>121085.333</v>
      </c>
      <c r="D175" s="113">
        <v>320145.68800000002</v>
      </c>
      <c r="E175" s="113">
        <v>58442.271000000001</v>
      </c>
      <c r="F175" s="113">
        <v>58449.396000000001</v>
      </c>
      <c r="G175" s="113">
        <v>261062.43799999999</v>
      </c>
      <c r="H175" s="113">
        <v>82633.645999999993</v>
      </c>
      <c r="I175" s="113">
        <v>33380.603999999999</v>
      </c>
      <c r="J175" s="113">
        <v>196190.375</v>
      </c>
      <c r="K175" s="113">
        <v>40128.75</v>
      </c>
      <c r="L175" s="113">
        <v>80752.562000000005</v>
      </c>
      <c r="M175" s="113">
        <v>38964.292000000001</v>
      </c>
      <c r="N175" s="113">
        <v>8080.1040000000003</v>
      </c>
      <c r="O175" s="113"/>
      <c r="P175" s="113">
        <v>0</v>
      </c>
      <c r="Q175" s="113">
        <v>124865.792</v>
      </c>
      <c r="R175" s="113">
        <v>19510.228999999999</v>
      </c>
      <c r="S175" s="113">
        <v>445958.93800000002</v>
      </c>
      <c r="T175" s="113">
        <v>426390.58299999998</v>
      </c>
      <c r="U175" s="113">
        <v>202857.625</v>
      </c>
      <c r="V175" s="113">
        <v>39155.125</v>
      </c>
      <c r="W175" s="113">
        <v>86209</v>
      </c>
      <c r="X175" s="113">
        <v>16221.5</v>
      </c>
      <c r="Y175" s="113">
        <v>0</v>
      </c>
      <c r="Z175" s="113"/>
      <c r="AA175" s="113"/>
    </row>
    <row r="176" spans="1:27" x14ac:dyDescent="0.25">
      <c r="A176" s="112">
        <v>42760</v>
      </c>
      <c r="B176" s="113">
        <v>0</v>
      </c>
      <c r="C176" s="113">
        <v>118697.81200000001</v>
      </c>
      <c r="D176" s="113">
        <v>317381.93800000002</v>
      </c>
      <c r="E176" s="113">
        <v>71638.292000000001</v>
      </c>
      <c r="F176" s="113">
        <v>54738.542000000001</v>
      </c>
      <c r="G176" s="113">
        <v>220633.5</v>
      </c>
      <c r="H176" s="113">
        <v>88464.207999999999</v>
      </c>
      <c r="I176" s="113">
        <v>33987.688000000002</v>
      </c>
      <c r="J176" s="113">
        <v>143435.60399999999</v>
      </c>
      <c r="K176" s="113">
        <v>42922.811999999998</v>
      </c>
      <c r="L176" s="113">
        <v>85158.207999999999</v>
      </c>
      <c r="M176" s="113">
        <v>38403.167000000001</v>
      </c>
      <c r="N176" s="113">
        <v>11344.646000000001</v>
      </c>
      <c r="O176" s="113"/>
      <c r="P176" s="113">
        <v>0</v>
      </c>
      <c r="Q176" s="113">
        <v>120470.917</v>
      </c>
      <c r="R176" s="113">
        <v>304675.72899999999</v>
      </c>
      <c r="S176" s="113">
        <v>439125.20799999998</v>
      </c>
      <c r="T176" s="113">
        <v>385882.58299999998</v>
      </c>
      <c r="U176" s="113">
        <v>220230.91699999999</v>
      </c>
      <c r="V176" s="113">
        <v>38208.832999999999</v>
      </c>
      <c r="W176" s="113">
        <v>135405.29199999999</v>
      </c>
      <c r="X176" s="113">
        <v>15861.916999999999</v>
      </c>
      <c r="Y176" s="113">
        <v>0</v>
      </c>
      <c r="Z176" s="113"/>
      <c r="AA176" s="113"/>
    </row>
    <row r="177" spans="1:27" x14ac:dyDescent="0.25">
      <c r="A177" s="112">
        <v>42761</v>
      </c>
      <c r="B177" s="113">
        <v>422047.83299999998</v>
      </c>
      <c r="C177" s="113">
        <v>115971.14599999999</v>
      </c>
      <c r="D177" s="113">
        <v>326728.68800000002</v>
      </c>
      <c r="E177" s="113">
        <v>105797.208</v>
      </c>
      <c r="F177" s="113">
        <v>54749.332999999999</v>
      </c>
      <c r="G177" s="113">
        <v>268460.64600000001</v>
      </c>
      <c r="H177" s="113">
        <v>88799.437999999995</v>
      </c>
      <c r="I177" s="113">
        <v>33897.811999999998</v>
      </c>
      <c r="J177" s="113">
        <v>227981.58300000001</v>
      </c>
      <c r="K177" s="113">
        <v>36023.957999999999</v>
      </c>
      <c r="L177" s="113">
        <v>77567.895999999993</v>
      </c>
      <c r="M177" s="113">
        <v>38815.396000000001</v>
      </c>
      <c r="N177" s="113">
        <v>10819.688</v>
      </c>
      <c r="O177" s="113"/>
      <c r="P177" s="113">
        <v>0</v>
      </c>
      <c r="Q177" s="113">
        <v>117568.52099999999</v>
      </c>
      <c r="R177" s="113">
        <v>240082.58300000001</v>
      </c>
      <c r="S177" s="113">
        <v>436164.06199999998</v>
      </c>
      <c r="T177" s="113">
        <v>415250.27100000001</v>
      </c>
      <c r="U177" s="113">
        <v>171843.64600000001</v>
      </c>
      <c r="V177" s="113">
        <v>39283.957999999999</v>
      </c>
      <c r="W177" s="113">
        <v>149589.70800000001</v>
      </c>
      <c r="X177" s="113">
        <v>15307.188</v>
      </c>
      <c r="Y177" s="113">
        <v>0</v>
      </c>
      <c r="Z177" s="113"/>
      <c r="AA177" s="113"/>
    </row>
    <row r="178" spans="1:27" x14ac:dyDescent="0.25">
      <c r="A178" s="112">
        <v>42762</v>
      </c>
      <c r="B178" s="113">
        <v>275505.04200000002</v>
      </c>
      <c r="C178" s="113">
        <v>118024.583</v>
      </c>
      <c r="D178" s="113">
        <v>326534.77100000001</v>
      </c>
      <c r="E178" s="113">
        <v>85286.312000000005</v>
      </c>
      <c r="F178" s="113">
        <v>77275.042000000001</v>
      </c>
      <c r="G178" s="113">
        <v>269993.77100000001</v>
      </c>
      <c r="H178" s="113">
        <v>91409.332999999999</v>
      </c>
      <c r="I178" s="113">
        <v>33708.332999999999</v>
      </c>
      <c r="J178" s="113">
        <v>193813.52100000001</v>
      </c>
      <c r="K178" s="113">
        <v>42466.978999999999</v>
      </c>
      <c r="L178" s="113">
        <v>83647.562000000005</v>
      </c>
      <c r="M178" s="113">
        <v>38642.811999999998</v>
      </c>
      <c r="N178" s="113">
        <v>11223.396000000001</v>
      </c>
      <c r="O178" s="113"/>
      <c r="P178" s="113">
        <v>0</v>
      </c>
      <c r="Q178" s="113">
        <v>136870.47899999999</v>
      </c>
      <c r="R178" s="113">
        <v>0</v>
      </c>
      <c r="S178" s="113">
        <v>437001.5</v>
      </c>
      <c r="T178" s="113">
        <v>433524.33299999998</v>
      </c>
      <c r="U178" s="113">
        <v>170610.31200000001</v>
      </c>
      <c r="V178" s="113">
        <v>38961.728999999999</v>
      </c>
      <c r="W178" s="113">
        <v>146947.72899999999</v>
      </c>
      <c r="X178" s="113">
        <v>15581.708000000001</v>
      </c>
      <c r="Y178" s="113">
        <v>0</v>
      </c>
      <c r="Z178" s="113"/>
      <c r="AA178" s="113"/>
    </row>
    <row r="179" spans="1:27" x14ac:dyDescent="0.25">
      <c r="A179" s="112">
        <v>42763</v>
      </c>
      <c r="B179" s="113">
        <v>238072.75</v>
      </c>
      <c r="C179" s="113">
        <v>111176.77099999999</v>
      </c>
      <c r="D179" s="113">
        <v>44984.271000000001</v>
      </c>
      <c r="E179" s="113">
        <v>44797.561999999998</v>
      </c>
      <c r="F179" s="113">
        <v>44417.478999999999</v>
      </c>
      <c r="G179" s="113">
        <v>267386.60399999999</v>
      </c>
      <c r="H179" s="113">
        <v>89992.625</v>
      </c>
      <c r="I179" s="113">
        <v>33959.021000000001</v>
      </c>
      <c r="J179" s="113">
        <v>233222.54199999999</v>
      </c>
      <c r="K179" s="113">
        <v>0</v>
      </c>
      <c r="L179" s="113">
        <v>83261.312000000005</v>
      </c>
      <c r="M179" s="113">
        <v>38591.417000000001</v>
      </c>
      <c r="N179" s="113">
        <v>11437.416999999999</v>
      </c>
      <c r="O179" s="113"/>
      <c r="P179" s="113">
        <v>0</v>
      </c>
      <c r="Q179" s="113">
        <v>143967.85399999999</v>
      </c>
      <c r="R179" s="113">
        <v>79137.145999999993</v>
      </c>
      <c r="S179" s="113">
        <v>385414</v>
      </c>
      <c r="T179" s="113">
        <v>445959.89600000001</v>
      </c>
      <c r="U179" s="113">
        <v>170208.29199999999</v>
      </c>
      <c r="V179" s="113">
        <v>38877.957999999999</v>
      </c>
      <c r="W179" s="113">
        <v>140523.79199999999</v>
      </c>
      <c r="X179" s="113">
        <v>16199.166999999999</v>
      </c>
      <c r="Y179" s="113">
        <v>0</v>
      </c>
      <c r="Z179" s="113"/>
      <c r="AA179" s="113"/>
    </row>
    <row r="180" spans="1:27" x14ac:dyDescent="0.25">
      <c r="A180" s="112">
        <v>42764</v>
      </c>
      <c r="B180" s="113">
        <v>251291.41699999999</v>
      </c>
      <c r="C180" s="113">
        <v>104694.5</v>
      </c>
      <c r="D180" s="113">
        <v>317407.29200000002</v>
      </c>
      <c r="E180" s="113">
        <v>75646.292000000001</v>
      </c>
      <c r="F180" s="113">
        <v>40014</v>
      </c>
      <c r="G180" s="113">
        <v>276870.29200000002</v>
      </c>
      <c r="H180" s="113">
        <v>88733.145999999993</v>
      </c>
      <c r="I180" s="113">
        <v>34269.061999999998</v>
      </c>
      <c r="J180" s="113">
        <v>194589.06200000001</v>
      </c>
      <c r="K180" s="113">
        <v>57928.978999999999</v>
      </c>
      <c r="L180" s="113">
        <v>85978.125</v>
      </c>
      <c r="M180" s="113">
        <v>38654.042000000001</v>
      </c>
      <c r="N180" s="113">
        <v>11715.728999999999</v>
      </c>
      <c r="O180" s="113"/>
      <c r="P180" s="113">
        <v>0</v>
      </c>
      <c r="Q180" s="113">
        <v>165014.06200000001</v>
      </c>
      <c r="R180" s="113">
        <v>347643.27100000001</v>
      </c>
      <c r="S180" s="113">
        <v>356050.93800000002</v>
      </c>
      <c r="T180" s="113">
        <v>432646.29200000002</v>
      </c>
      <c r="U180" s="113">
        <v>170008.85399999999</v>
      </c>
      <c r="V180" s="113">
        <v>38771.811999999998</v>
      </c>
      <c r="W180" s="113">
        <v>89793.979000000007</v>
      </c>
      <c r="X180" s="113">
        <v>16251.5</v>
      </c>
      <c r="Y180" s="113">
        <v>0</v>
      </c>
      <c r="Z180" s="113"/>
      <c r="AA180" s="113"/>
    </row>
    <row r="181" spans="1:27" x14ac:dyDescent="0.25">
      <c r="A181" s="112">
        <v>42765</v>
      </c>
      <c r="B181" s="113">
        <v>662332.08299999998</v>
      </c>
      <c r="C181" s="113">
        <v>103105.27099999999</v>
      </c>
      <c r="D181" s="113">
        <v>339035.875</v>
      </c>
      <c r="E181" s="113">
        <v>99334.729000000007</v>
      </c>
      <c r="F181" s="113">
        <v>35066.75</v>
      </c>
      <c r="G181" s="113">
        <v>290531.20799999998</v>
      </c>
      <c r="H181" s="113">
        <v>86046.479000000007</v>
      </c>
      <c r="I181" s="113">
        <v>34511.978999999999</v>
      </c>
      <c r="J181" s="113">
        <v>145780.79199999999</v>
      </c>
      <c r="K181" s="113">
        <v>44207.228999999999</v>
      </c>
      <c r="L181" s="113">
        <v>61665</v>
      </c>
      <c r="M181" s="113">
        <v>39046.332999999999</v>
      </c>
      <c r="N181" s="113">
        <v>9652.6039999999994</v>
      </c>
      <c r="O181" s="113"/>
      <c r="P181" s="113">
        <v>0</v>
      </c>
      <c r="Q181" s="113">
        <v>145729.52100000001</v>
      </c>
      <c r="R181" s="113">
        <v>252004.125</v>
      </c>
      <c r="S181" s="113">
        <v>345105.41700000002</v>
      </c>
      <c r="T181" s="113">
        <v>333606.79200000002</v>
      </c>
      <c r="U181" s="113">
        <v>170896.85399999999</v>
      </c>
      <c r="V181" s="113">
        <v>37967.042000000001</v>
      </c>
      <c r="W181" s="113">
        <v>95543.645999999993</v>
      </c>
      <c r="X181" s="113">
        <v>13764.728999999999</v>
      </c>
      <c r="Y181" s="113">
        <v>0</v>
      </c>
      <c r="Z181" s="113"/>
      <c r="AA181" s="113"/>
    </row>
    <row r="182" spans="1:27" x14ac:dyDescent="0.25">
      <c r="A182" s="112">
        <v>42766</v>
      </c>
      <c r="B182" s="113">
        <v>375954.66700000002</v>
      </c>
      <c r="C182" s="113">
        <v>34085.521000000001</v>
      </c>
      <c r="D182" s="113">
        <v>322262.83299999998</v>
      </c>
      <c r="E182" s="113">
        <v>94125.395999999993</v>
      </c>
      <c r="F182" s="113">
        <v>57050.061999999998</v>
      </c>
      <c r="G182" s="113">
        <v>275428.625</v>
      </c>
      <c r="H182" s="113">
        <v>85261.832999999999</v>
      </c>
      <c r="I182" s="113">
        <v>34409.646000000001</v>
      </c>
      <c r="J182" s="113">
        <v>253682.08300000001</v>
      </c>
      <c r="K182" s="113">
        <v>0</v>
      </c>
      <c r="L182" s="113">
        <v>78941.582999999999</v>
      </c>
      <c r="M182" s="113">
        <v>38315.832999999999</v>
      </c>
      <c r="N182" s="113">
        <v>11385.708000000001</v>
      </c>
      <c r="O182" s="113"/>
      <c r="P182" s="113">
        <v>0</v>
      </c>
      <c r="Q182" s="113">
        <v>130946.792</v>
      </c>
      <c r="R182" s="113">
        <v>0</v>
      </c>
      <c r="S182" s="113">
        <v>409434.875</v>
      </c>
      <c r="T182" s="113">
        <v>312713.91700000002</v>
      </c>
      <c r="U182" s="113">
        <v>169620.625</v>
      </c>
      <c r="V182" s="113">
        <v>38415.478999999999</v>
      </c>
      <c r="W182" s="113">
        <v>101745.39599999999</v>
      </c>
      <c r="X182" s="113">
        <v>15995.666999999999</v>
      </c>
      <c r="Y182" s="113">
        <v>0</v>
      </c>
      <c r="Z182" s="113"/>
      <c r="AA182" s="113"/>
    </row>
    <row r="183" spans="1:27" x14ac:dyDescent="0.25">
      <c r="A183" s="112">
        <v>42767</v>
      </c>
      <c r="B183" s="113">
        <v>657387.89599999995</v>
      </c>
      <c r="C183" s="113">
        <v>109622.56200000001</v>
      </c>
      <c r="D183" s="113">
        <v>342014.56199999998</v>
      </c>
      <c r="E183" s="113">
        <v>76912.187999999995</v>
      </c>
      <c r="F183" s="113">
        <v>37757.75</v>
      </c>
      <c r="G183" s="113">
        <v>271137.91700000002</v>
      </c>
      <c r="H183" s="113">
        <v>89419.625</v>
      </c>
      <c r="I183" s="113">
        <v>34383.25</v>
      </c>
      <c r="J183" s="113">
        <v>255198.60399999999</v>
      </c>
      <c r="K183" s="113">
        <v>77176.792000000001</v>
      </c>
      <c r="L183" s="113">
        <v>58337.521000000001</v>
      </c>
      <c r="M183" s="113">
        <v>38702.271000000001</v>
      </c>
      <c r="N183" s="113">
        <v>9612.8330000000005</v>
      </c>
      <c r="O183" s="113"/>
      <c r="P183" s="113">
        <v>0</v>
      </c>
      <c r="Q183" s="113">
        <v>103025.125</v>
      </c>
      <c r="R183" s="113">
        <v>0</v>
      </c>
      <c r="S183" s="113">
        <v>384542.58299999998</v>
      </c>
      <c r="T183" s="113">
        <v>393607.68800000002</v>
      </c>
      <c r="U183" s="113">
        <v>183549.04199999999</v>
      </c>
      <c r="V183" s="113">
        <v>38581.646000000001</v>
      </c>
      <c r="W183" s="113">
        <v>106121.208</v>
      </c>
      <c r="X183" s="113">
        <v>11719</v>
      </c>
      <c r="Y183" s="113">
        <v>17172.875</v>
      </c>
      <c r="Z183" s="113"/>
      <c r="AA183" s="113"/>
    </row>
    <row r="184" spans="1:27" x14ac:dyDescent="0.25">
      <c r="A184" s="112">
        <v>42768</v>
      </c>
      <c r="B184" s="113">
        <v>495155.97899999999</v>
      </c>
      <c r="C184" s="113">
        <v>118988.56200000001</v>
      </c>
      <c r="D184" s="113">
        <v>312671.29200000002</v>
      </c>
      <c r="E184" s="113">
        <v>57647.625</v>
      </c>
      <c r="F184" s="113">
        <v>58910.521000000001</v>
      </c>
      <c r="G184" s="113">
        <v>234919</v>
      </c>
      <c r="H184" s="113">
        <v>99271.937999999995</v>
      </c>
      <c r="I184" s="113">
        <v>33786.061999999998</v>
      </c>
      <c r="J184" s="113">
        <v>275089.47899999999</v>
      </c>
      <c r="K184" s="113">
        <v>132984.29199999999</v>
      </c>
      <c r="L184" s="113">
        <v>81910.707999999999</v>
      </c>
      <c r="M184" s="113">
        <v>39302.728999999999</v>
      </c>
      <c r="N184" s="113">
        <v>13873.333000000001</v>
      </c>
      <c r="O184" s="113"/>
      <c r="P184" s="113">
        <v>0</v>
      </c>
      <c r="Q184" s="113">
        <v>144981.60399999999</v>
      </c>
      <c r="R184" s="113">
        <v>61084.603999999999</v>
      </c>
      <c r="S184" s="113">
        <v>391036.06199999998</v>
      </c>
      <c r="T184" s="113">
        <v>420812.72899999999</v>
      </c>
      <c r="U184" s="113">
        <v>189975.93799999999</v>
      </c>
      <c r="V184" s="113">
        <v>38933.875</v>
      </c>
      <c r="W184" s="113">
        <v>136186.85399999999</v>
      </c>
      <c r="X184" s="113">
        <v>14416.228999999999</v>
      </c>
      <c r="Y184" s="113">
        <v>75234.062000000005</v>
      </c>
      <c r="Z184" s="113"/>
      <c r="AA184" s="113"/>
    </row>
    <row r="185" spans="1:27" x14ac:dyDescent="0.25">
      <c r="A185" s="112">
        <v>42769</v>
      </c>
      <c r="B185" s="113">
        <v>309724.70799999998</v>
      </c>
      <c r="C185" s="113">
        <v>118596.47900000001</v>
      </c>
      <c r="D185" s="113">
        <v>329811.66700000002</v>
      </c>
      <c r="E185" s="113">
        <v>56613.292000000001</v>
      </c>
      <c r="F185" s="113">
        <v>60566.542000000001</v>
      </c>
      <c r="G185" s="113">
        <v>227983.18799999999</v>
      </c>
      <c r="H185" s="113">
        <v>96102.707999999999</v>
      </c>
      <c r="I185" s="113">
        <v>34357.375</v>
      </c>
      <c r="J185" s="113">
        <v>273040.47899999999</v>
      </c>
      <c r="K185" s="113">
        <v>118072.39599999999</v>
      </c>
      <c r="L185" s="113">
        <v>83734.854000000007</v>
      </c>
      <c r="M185" s="113">
        <v>38741.353999999999</v>
      </c>
      <c r="N185" s="113">
        <v>9599.4789999999994</v>
      </c>
      <c r="O185" s="113"/>
      <c r="P185" s="113">
        <v>0</v>
      </c>
      <c r="Q185" s="113">
        <v>163184.81200000001</v>
      </c>
      <c r="R185" s="113">
        <v>70585.042000000001</v>
      </c>
      <c r="S185" s="113">
        <v>410977.54200000002</v>
      </c>
      <c r="T185" s="113">
        <v>389917.20799999998</v>
      </c>
      <c r="U185" s="113">
        <v>192004</v>
      </c>
      <c r="V185" s="113">
        <v>39014.042000000001</v>
      </c>
      <c r="W185" s="113">
        <v>133149.35399999999</v>
      </c>
      <c r="X185" s="113">
        <v>15129.688</v>
      </c>
      <c r="Y185" s="113">
        <v>28637.228999999999</v>
      </c>
      <c r="Z185" s="113"/>
      <c r="AA185" s="113"/>
    </row>
    <row r="186" spans="1:27" x14ac:dyDescent="0.25">
      <c r="A186" s="112">
        <v>42770</v>
      </c>
      <c r="B186" s="113">
        <v>186878.41699999999</v>
      </c>
      <c r="C186" s="113">
        <v>127429.125</v>
      </c>
      <c r="D186" s="113">
        <v>336187.75</v>
      </c>
      <c r="E186" s="113">
        <v>58244.271000000001</v>
      </c>
      <c r="F186" s="113">
        <v>52894.103999999999</v>
      </c>
      <c r="G186" s="113">
        <v>274306.83299999998</v>
      </c>
      <c r="H186" s="113">
        <v>85316.207999999999</v>
      </c>
      <c r="I186" s="113">
        <v>34541.832999999999</v>
      </c>
      <c r="J186" s="113">
        <v>272497.43800000002</v>
      </c>
      <c r="K186" s="113">
        <v>141022.91699999999</v>
      </c>
      <c r="L186" s="113">
        <v>83068.707999999999</v>
      </c>
      <c r="M186" s="113">
        <v>38864.832999999999</v>
      </c>
      <c r="N186" s="113">
        <v>11571.771000000001</v>
      </c>
      <c r="O186" s="113"/>
      <c r="P186" s="113">
        <v>0</v>
      </c>
      <c r="Q186" s="113">
        <v>170316.93799999999</v>
      </c>
      <c r="R186" s="113">
        <v>0</v>
      </c>
      <c r="S186" s="113">
        <v>429572.89600000001</v>
      </c>
      <c r="T186" s="113">
        <v>409986.31199999998</v>
      </c>
      <c r="U186" s="113">
        <v>191055.33300000001</v>
      </c>
      <c r="V186" s="113">
        <v>32991.167000000001</v>
      </c>
      <c r="W186" s="113">
        <v>114450.792</v>
      </c>
      <c r="X186" s="113">
        <v>15028.103999999999</v>
      </c>
      <c r="Y186" s="113">
        <v>0</v>
      </c>
      <c r="Z186" s="113"/>
      <c r="AA186" s="113"/>
    </row>
    <row r="187" spans="1:27" x14ac:dyDescent="0.25">
      <c r="A187" s="112">
        <v>42771</v>
      </c>
      <c r="B187" s="113">
        <v>175796.89600000001</v>
      </c>
      <c r="C187" s="113">
        <v>122542.64599999999</v>
      </c>
      <c r="D187" s="113">
        <v>338712.72899999999</v>
      </c>
      <c r="E187" s="113">
        <v>97598</v>
      </c>
      <c r="F187" s="113">
        <v>48164.082999999999</v>
      </c>
      <c r="G187" s="113">
        <v>254760.10399999999</v>
      </c>
      <c r="H187" s="113">
        <v>76627.229000000007</v>
      </c>
      <c r="I187" s="113">
        <v>34341.728999999999</v>
      </c>
      <c r="J187" s="113">
        <v>181802.66699999999</v>
      </c>
      <c r="K187" s="113">
        <v>142020.125</v>
      </c>
      <c r="L187" s="113">
        <v>85225.625</v>
      </c>
      <c r="M187" s="113">
        <v>38690.188000000002</v>
      </c>
      <c r="N187" s="113">
        <v>6718.3540000000003</v>
      </c>
      <c r="O187" s="113"/>
      <c r="P187" s="113">
        <v>0</v>
      </c>
      <c r="Q187" s="113">
        <v>161552.47899999999</v>
      </c>
      <c r="R187" s="113">
        <v>177033.10399999999</v>
      </c>
      <c r="S187" s="113">
        <v>436516.39600000001</v>
      </c>
      <c r="T187" s="113">
        <v>303962.31199999998</v>
      </c>
      <c r="U187" s="113">
        <v>195680.02100000001</v>
      </c>
      <c r="V187" s="113">
        <v>38923.707999999999</v>
      </c>
      <c r="W187" s="113">
        <v>110929.875</v>
      </c>
      <c r="X187" s="113">
        <v>16457.625</v>
      </c>
      <c r="Y187" s="113">
        <v>0</v>
      </c>
      <c r="Z187" s="113"/>
      <c r="AA187" s="113"/>
    </row>
    <row r="188" spans="1:27" x14ac:dyDescent="0.25">
      <c r="A188" s="112">
        <v>42772</v>
      </c>
      <c r="B188" s="113">
        <v>331810.33299999998</v>
      </c>
      <c r="C188" s="113">
        <v>113559</v>
      </c>
      <c r="D188" s="113">
        <v>297443.47899999999</v>
      </c>
      <c r="E188" s="113">
        <v>102934.125</v>
      </c>
      <c r="F188" s="113">
        <v>29318.146000000001</v>
      </c>
      <c r="G188" s="113">
        <v>255022.79199999999</v>
      </c>
      <c r="H188" s="113">
        <v>82059.562000000005</v>
      </c>
      <c r="I188" s="113">
        <v>34522.396000000001</v>
      </c>
      <c r="J188" s="113">
        <v>143068.5</v>
      </c>
      <c r="K188" s="113">
        <v>119329.792</v>
      </c>
      <c r="L188" s="113">
        <v>83831.082999999999</v>
      </c>
      <c r="M188" s="113">
        <v>38618.25</v>
      </c>
      <c r="N188" s="113">
        <v>6027.2920000000004</v>
      </c>
      <c r="O188" s="113"/>
      <c r="P188" s="113">
        <v>0</v>
      </c>
      <c r="Q188" s="113">
        <v>130981.833</v>
      </c>
      <c r="R188" s="113">
        <v>279728.85399999999</v>
      </c>
      <c r="S188" s="113">
        <v>446062.5</v>
      </c>
      <c r="T188" s="113">
        <v>505850.35399999999</v>
      </c>
      <c r="U188" s="113">
        <v>196847.39600000001</v>
      </c>
      <c r="V188" s="113">
        <v>39134.978999999999</v>
      </c>
      <c r="W188" s="113">
        <v>70754.167000000001</v>
      </c>
      <c r="X188" s="113">
        <v>16611.957999999999</v>
      </c>
      <c r="Y188" s="113">
        <v>59660.728999999999</v>
      </c>
      <c r="Z188" s="113"/>
      <c r="AA188" s="113"/>
    </row>
    <row r="189" spans="1:27" x14ac:dyDescent="0.25">
      <c r="A189" s="112">
        <v>42773</v>
      </c>
      <c r="B189" s="113">
        <v>463545.72899999999</v>
      </c>
      <c r="C189" s="113">
        <v>152030.64600000001</v>
      </c>
      <c r="D189" s="113">
        <v>321965.75</v>
      </c>
      <c r="E189" s="113">
        <v>103353.5</v>
      </c>
      <c r="F189" s="113">
        <v>53291.061999999998</v>
      </c>
      <c r="G189" s="113">
        <v>277363.02100000001</v>
      </c>
      <c r="H189" s="113">
        <v>84531.042000000001</v>
      </c>
      <c r="I189" s="113">
        <v>34403.25</v>
      </c>
      <c r="J189" s="113">
        <v>221000.81200000001</v>
      </c>
      <c r="K189" s="113">
        <v>97056.457999999999</v>
      </c>
      <c r="L189" s="113">
        <v>84727.312000000005</v>
      </c>
      <c r="M189" s="113">
        <v>38418.146000000001</v>
      </c>
      <c r="N189" s="113">
        <v>2894.5419999999999</v>
      </c>
      <c r="O189" s="113"/>
      <c r="P189" s="113">
        <v>0</v>
      </c>
      <c r="Q189" s="113">
        <v>151880.29199999999</v>
      </c>
      <c r="R189" s="113">
        <v>350672.31199999998</v>
      </c>
      <c r="S189" s="113">
        <v>444060.35399999999</v>
      </c>
      <c r="T189" s="113">
        <v>497487.89600000001</v>
      </c>
      <c r="U189" s="113">
        <v>195083.31200000001</v>
      </c>
      <c r="V189" s="113">
        <v>38389.188000000002</v>
      </c>
      <c r="W189" s="113">
        <v>58862.25</v>
      </c>
      <c r="X189" s="113">
        <v>16314</v>
      </c>
      <c r="Y189" s="113">
        <v>50232</v>
      </c>
      <c r="Z189" s="113"/>
      <c r="AA189" s="113"/>
    </row>
    <row r="190" spans="1:27" x14ac:dyDescent="0.25">
      <c r="A190" s="112">
        <v>42774</v>
      </c>
      <c r="B190" s="113">
        <v>172408.29199999999</v>
      </c>
      <c r="C190" s="113">
        <v>145710.875</v>
      </c>
      <c r="D190" s="113">
        <v>69718.292000000001</v>
      </c>
      <c r="E190" s="113">
        <v>86258.457999999999</v>
      </c>
      <c r="F190" s="113">
        <v>51650.292000000001</v>
      </c>
      <c r="G190" s="113">
        <v>271493.70799999998</v>
      </c>
      <c r="H190" s="113">
        <v>88926.979000000007</v>
      </c>
      <c r="I190" s="113">
        <v>34335.728999999999</v>
      </c>
      <c r="J190" s="113">
        <v>196802.16699999999</v>
      </c>
      <c r="K190" s="113">
        <v>50048.082999999999</v>
      </c>
      <c r="L190" s="113">
        <v>85849.582999999999</v>
      </c>
      <c r="M190" s="113">
        <v>36160.832999999999</v>
      </c>
      <c r="N190" s="113">
        <v>8805.0830000000005</v>
      </c>
      <c r="O190" s="113"/>
      <c r="P190" s="113">
        <v>0</v>
      </c>
      <c r="Q190" s="113">
        <v>141492.35399999999</v>
      </c>
      <c r="R190" s="113">
        <v>347588.10399999999</v>
      </c>
      <c r="S190" s="113">
        <v>339096.33299999998</v>
      </c>
      <c r="T190" s="113">
        <v>466820.64600000001</v>
      </c>
      <c r="U190" s="113">
        <v>118690.542</v>
      </c>
      <c r="V190" s="113">
        <v>39246.457999999999</v>
      </c>
      <c r="W190" s="113">
        <v>107749.583</v>
      </c>
      <c r="X190" s="113">
        <v>15648.875</v>
      </c>
      <c r="Y190" s="113">
        <v>0</v>
      </c>
      <c r="Z190" s="113"/>
      <c r="AA190" s="113"/>
    </row>
    <row r="191" spans="1:27" x14ac:dyDescent="0.25">
      <c r="A191" s="112">
        <v>42775</v>
      </c>
      <c r="B191" s="113">
        <v>342507.25</v>
      </c>
      <c r="C191" s="113">
        <v>164505.39600000001</v>
      </c>
      <c r="D191" s="113">
        <v>216997.81200000001</v>
      </c>
      <c r="E191" s="113">
        <v>22990.228999999999</v>
      </c>
      <c r="F191" s="113">
        <v>60157.917000000001</v>
      </c>
      <c r="G191" s="113">
        <v>270880.5</v>
      </c>
      <c r="H191" s="113">
        <v>87645.957999999999</v>
      </c>
      <c r="I191" s="113">
        <v>34230.978999999999</v>
      </c>
      <c r="J191" s="113">
        <v>145676.22899999999</v>
      </c>
      <c r="K191" s="113">
        <v>49982.292000000001</v>
      </c>
      <c r="L191" s="113">
        <v>84888.270999999993</v>
      </c>
      <c r="M191" s="113">
        <v>4559.4380000000001</v>
      </c>
      <c r="N191" s="113">
        <v>9270.75</v>
      </c>
      <c r="O191" s="113"/>
      <c r="P191" s="113">
        <v>0</v>
      </c>
      <c r="Q191" s="113">
        <v>145169.47899999999</v>
      </c>
      <c r="R191" s="113">
        <v>349696.06199999998</v>
      </c>
      <c r="S191" s="113">
        <v>145345</v>
      </c>
      <c r="T191" s="113">
        <v>487156.72899999999</v>
      </c>
      <c r="U191" s="113">
        <v>184782.89600000001</v>
      </c>
      <c r="V191" s="113">
        <v>37758.167000000001</v>
      </c>
      <c r="W191" s="113">
        <v>123403.22900000001</v>
      </c>
      <c r="X191" s="113">
        <v>15531.333000000001</v>
      </c>
      <c r="Y191" s="113">
        <v>0</v>
      </c>
      <c r="Z191" s="113"/>
      <c r="AA191" s="113"/>
    </row>
    <row r="192" spans="1:27" x14ac:dyDescent="0.25">
      <c r="A192" s="112">
        <v>42776</v>
      </c>
      <c r="B192" s="113">
        <v>457207.72899999999</v>
      </c>
      <c r="C192" s="113">
        <v>194538.25</v>
      </c>
      <c r="D192" s="113">
        <v>130828.68799999999</v>
      </c>
      <c r="E192" s="113">
        <v>59351.542000000001</v>
      </c>
      <c r="F192" s="113">
        <v>34507.332999999999</v>
      </c>
      <c r="G192" s="113">
        <v>285690.95799999998</v>
      </c>
      <c r="H192" s="113">
        <v>84602.145999999993</v>
      </c>
      <c r="I192" s="113">
        <v>34624.082999999999</v>
      </c>
      <c r="J192" s="113">
        <v>233342.75</v>
      </c>
      <c r="K192" s="113">
        <v>99300.062000000005</v>
      </c>
      <c r="L192" s="113">
        <v>80186</v>
      </c>
      <c r="M192" s="113">
        <v>22891.187999999998</v>
      </c>
      <c r="N192" s="113">
        <v>11129.353999999999</v>
      </c>
      <c r="O192" s="113"/>
      <c r="P192" s="113">
        <v>0</v>
      </c>
      <c r="Q192" s="113">
        <v>178463.02100000001</v>
      </c>
      <c r="R192" s="113">
        <v>345451.18800000002</v>
      </c>
      <c r="S192" s="113">
        <v>158185.375</v>
      </c>
      <c r="T192" s="113">
        <v>447497.68800000002</v>
      </c>
      <c r="U192" s="113">
        <v>191087.70800000001</v>
      </c>
      <c r="V192" s="113">
        <v>39194.375</v>
      </c>
      <c r="W192" s="113">
        <v>122946.333</v>
      </c>
      <c r="X192" s="113">
        <v>16517.312000000002</v>
      </c>
      <c r="Y192" s="113">
        <v>63450.811999999998</v>
      </c>
      <c r="Z192" s="113"/>
      <c r="AA192" s="113"/>
    </row>
    <row r="193" spans="1:27" x14ac:dyDescent="0.25">
      <c r="A193" s="112">
        <v>42777</v>
      </c>
      <c r="B193" s="113">
        <v>195778.60399999999</v>
      </c>
      <c r="C193" s="113">
        <v>168617.58300000001</v>
      </c>
      <c r="D193" s="113">
        <v>285816.81199999998</v>
      </c>
      <c r="E193" s="113">
        <v>71294.270999999993</v>
      </c>
      <c r="F193" s="113">
        <v>71736.292000000001</v>
      </c>
      <c r="G193" s="113">
        <v>277332.72899999999</v>
      </c>
      <c r="H193" s="113">
        <v>82879.187999999995</v>
      </c>
      <c r="I193" s="113">
        <v>34340.957999999999</v>
      </c>
      <c r="J193" s="113">
        <v>196802.06200000001</v>
      </c>
      <c r="K193" s="113">
        <v>89034.104000000007</v>
      </c>
      <c r="L193" s="113">
        <v>83354.875</v>
      </c>
      <c r="M193" s="113">
        <v>38371.875</v>
      </c>
      <c r="N193" s="113">
        <v>5059.7920000000004</v>
      </c>
      <c r="O193" s="113"/>
      <c r="P193" s="113">
        <v>0</v>
      </c>
      <c r="Q193" s="113">
        <v>160733.89600000001</v>
      </c>
      <c r="R193" s="113">
        <v>276014.58299999998</v>
      </c>
      <c r="S193" s="113">
        <v>345499.47899999999</v>
      </c>
      <c r="T193" s="113">
        <v>454321.89600000001</v>
      </c>
      <c r="U193" s="113">
        <v>167323.20800000001</v>
      </c>
      <c r="V193" s="113">
        <v>38587.292000000001</v>
      </c>
      <c r="W193" s="113">
        <v>149380.18799999999</v>
      </c>
      <c r="X193" s="113">
        <v>16142.478999999999</v>
      </c>
      <c r="Y193" s="113">
        <v>31964.832999999999</v>
      </c>
      <c r="Z193" s="113"/>
      <c r="AA193" s="113"/>
    </row>
    <row r="194" spans="1:27" x14ac:dyDescent="0.25">
      <c r="A194" s="112">
        <v>42778</v>
      </c>
      <c r="B194" s="113">
        <v>362438</v>
      </c>
      <c r="C194" s="113">
        <v>138073.93799999999</v>
      </c>
      <c r="D194" s="113">
        <v>253928.35399999999</v>
      </c>
      <c r="E194" s="113">
        <v>84722.375</v>
      </c>
      <c r="F194" s="113">
        <v>26901.646000000001</v>
      </c>
      <c r="G194" s="113">
        <v>275010.45799999998</v>
      </c>
      <c r="H194" s="113">
        <v>84530.354000000007</v>
      </c>
      <c r="I194" s="113">
        <v>33750.228999999999</v>
      </c>
      <c r="J194" s="113">
        <v>227743.08300000001</v>
      </c>
      <c r="K194" s="113">
        <v>40189.188000000002</v>
      </c>
      <c r="L194" s="113">
        <v>85339.667000000001</v>
      </c>
      <c r="M194" s="113">
        <v>24165.792000000001</v>
      </c>
      <c r="N194" s="113">
        <v>8121.0619999999999</v>
      </c>
      <c r="O194" s="113"/>
      <c r="P194" s="113">
        <v>0</v>
      </c>
      <c r="Q194" s="113">
        <v>171400.875</v>
      </c>
      <c r="R194" s="113">
        <v>305297.08299999998</v>
      </c>
      <c r="S194" s="113">
        <v>441009.97899999999</v>
      </c>
      <c r="T194" s="113">
        <v>546817.14599999995</v>
      </c>
      <c r="U194" s="113">
        <v>167336.79199999999</v>
      </c>
      <c r="V194" s="113">
        <v>39229.438000000002</v>
      </c>
      <c r="W194" s="113">
        <v>149334.70800000001</v>
      </c>
      <c r="X194" s="113">
        <v>14694.603999999999</v>
      </c>
      <c r="Y194" s="113">
        <v>0</v>
      </c>
      <c r="Z194" s="113"/>
      <c r="AA194" s="113"/>
    </row>
    <row r="195" spans="1:27" x14ac:dyDescent="0.25">
      <c r="A195" s="112">
        <v>42779</v>
      </c>
      <c r="B195" s="113">
        <v>416608.47899999999</v>
      </c>
      <c r="C195" s="113">
        <v>104255.72900000001</v>
      </c>
      <c r="D195" s="113">
        <v>182883.58300000001</v>
      </c>
      <c r="E195" s="113">
        <v>109569.25</v>
      </c>
      <c r="F195" s="113">
        <v>67281.457999999999</v>
      </c>
      <c r="G195" s="113">
        <v>271529.45799999998</v>
      </c>
      <c r="H195" s="113">
        <v>77438.832999999999</v>
      </c>
      <c r="I195" s="113">
        <v>34220.228999999999</v>
      </c>
      <c r="J195" s="113">
        <v>195905.72899999999</v>
      </c>
      <c r="K195" s="113">
        <v>74960.979000000007</v>
      </c>
      <c r="L195" s="113">
        <v>83486.229000000007</v>
      </c>
      <c r="M195" s="113">
        <v>24948.042000000001</v>
      </c>
      <c r="N195" s="113">
        <v>9787.0419999999995</v>
      </c>
      <c r="O195" s="113"/>
      <c r="P195" s="113">
        <v>0</v>
      </c>
      <c r="Q195" s="113">
        <v>161016.95800000001</v>
      </c>
      <c r="R195" s="113">
        <v>256262.08300000001</v>
      </c>
      <c r="S195" s="113">
        <v>443524.16700000002</v>
      </c>
      <c r="T195" s="113">
        <v>497965.54200000002</v>
      </c>
      <c r="U195" s="113">
        <v>167913.02100000001</v>
      </c>
      <c r="V195" s="113">
        <v>39030.811999999998</v>
      </c>
      <c r="W195" s="113">
        <v>148621.97899999999</v>
      </c>
      <c r="X195" s="113">
        <v>16618.021000000001</v>
      </c>
      <c r="Y195" s="113">
        <v>0</v>
      </c>
      <c r="Z195" s="113"/>
      <c r="AA195" s="113"/>
    </row>
    <row r="196" spans="1:27" x14ac:dyDescent="0.25">
      <c r="A196" s="112">
        <v>42780</v>
      </c>
      <c r="B196" s="113">
        <v>272174.02100000001</v>
      </c>
      <c r="C196" s="113">
        <v>118660.52099999999</v>
      </c>
      <c r="D196" s="113">
        <v>295582.60399999999</v>
      </c>
      <c r="E196" s="113">
        <v>63336.75</v>
      </c>
      <c r="F196" s="113">
        <v>48739.728999999999</v>
      </c>
      <c r="G196" s="113">
        <v>290585.27100000001</v>
      </c>
      <c r="H196" s="113">
        <v>79034.479000000007</v>
      </c>
      <c r="I196" s="113">
        <v>34376.438000000002</v>
      </c>
      <c r="J196" s="113">
        <v>144811.66699999999</v>
      </c>
      <c r="K196" s="113">
        <v>115494.833</v>
      </c>
      <c r="L196" s="113">
        <v>85364.437999999995</v>
      </c>
      <c r="M196" s="113">
        <v>34089.292000000001</v>
      </c>
      <c r="N196" s="113">
        <v>8042.2079999999996</v>
      </c>
      <c r="O196" s="113"/>
      <c r="P196" s="113">
        <v>0</v>
      </c>
      <c r="Q196" s="113">
        <v>174268.02100000001</v>
      </c>
      <c r="R196" s="113">
        <v>301328.64600000001</v>
      </c>
      <c r="S196" s="113">
        <v>430332.58299999998</v>
      </c>
      <c r="T196" s="113">
        <v>451232.97899999999</v>
      </c>
      <c r="U196" s="113">
        <v>162401.43799999999</v>
      </c>
      <c r="V196" s="113">
        <v>38745.396000000001</v>
      </c>
      <c r="W196" s="113">
        <v>150138.375</v>
      </c>
      <c r="X196" s="113">
        <v>15159.812</v>
      </c>
      <c r="Y196" s="113">
        <v>5571.5209999999997</v>
      </c>
      <c r="Z196" s="113"/>
      <c r="AA196" s="113"/>
    </row>
    <row r="197" spans="1:27" x14ac:dyDescent="0.25">
      <c r="A197" s="112">
        <v>42781</v>
      </c>
      <c r="B197" s="113">
        <v>43210.146000000001</v>
      </c>
      <c r="C197" s="113">
        <v>107909.583</v>
      </c>
      <c r="D197" s="113">
        <v>114187.22900000001</v>
      </c>
      <c r="E197" s="113">
        <v>38189.25</v>
      </c>
      <c r="F197" s="113">
        <v>26789.375</v>
      </c>
      <c r="G197" s="113">
        <v>290132.95799999998</v>
      </c>
      <c r="H197" s="113">
        <v>80758.042000000001</v>
      </c>
      <c r="I197" s="113">
        <v>34399.457999999999</v>
      </c>
      <c r="J197" s="113">
        <v>227157.20800000001</v>
      </c>
      <c r="K197" s="113">
        <v>120631.06200000001</v>
      </c>
      <c r="L197" s="113">
        <v>60521.125</v>
      </c>
      <c r="M197" s="113">
        <v>35666.332999999999</v>
      </c>
      <c r="N197" s="113">
        <v>8659.3539999999994</v>
      </c>
      <c r="O197" s="113"/>
      <c r="P197" s="113">
        <v>0</v>
      </c>
      <c r="Q197" s="113">
        <v>152765.125</v>
      </c>
      <c r="R197" s="113">
        <v>355719.35399999999</v>
      </c>
      <c r="S197" s="113">
        <v>437190.08299999998</v>
      </c>
      <c r="T197" s="113">
        <v>372867.68800000002</v>
      </c>
      <c r="U197" s="113">
        <v>165882.54199999999</v>
      </c>
      <c r="V197" s="113">
        <v>35235.25</v>
      </c>
      <c r="W197" s="113">
        <v>152857.31200000001</v>
      </c>
      <c r="X197" s="113">
        <v>16170.771000000001</v>
      </c>
      <c r="Y197" s="113">
        <v>1087.146</v>
      </c>
      <c r="Z197" s="113"/>
      <c r="AA197" s="113"/>
    </row>
    <row r="198" spans="1:27" x14ac:dyDescent="0.25">
      <c r="A198" s="112">
        <v>42782</v>
      </c>
      <c r="B198" s="113">
        <v>367228.97899999999</v>
      </c>
      <c r="C198" s="113">
        <v>202920.91699999999</v>
      </c>
      <c r="D198" s="113">
        <v>249082.83300000001</v>
      </c>
      <c r="E198" s="113">
        <v>15194.875</v>
      </c>
      <c r="F198" s="113">
        <v>56135.396000000001</v>
      </c>
      <c r="G198" s="113">
        <v>306624.97899999999</v>
      </c>
      <c r="H198" s="113">
        <v>81760.770999999993</v>
      </c>
      <c r="I198" s="113">
        <v>34292.207999999999</v>
      </c>
      <c r="J198" s="113">
        <v>192038.68799999999</v>
      </c>
      <c r="K198" s="113">
        <v>119764.208</v>
      </c>
      <c r="L198" s="113">
        <v>83701.792000000001</v>
      </c>
      <c r="M198" s="113">
        <v>38504.478999999999</v>
      </c>
      <c r="N198" s="113">
        <v>8716.3330000000005</v>
      </c>
      <c r="O198" s="113"/>
      <c r="P198" s="113">
        <v>0</v>
      </c>
      <c r="Q198" s="113">
        <v>173029.39600000001</v>
      </c>
      <c r="R198" s="113">
        <v>366522.66700000002</v>
      </c>
      <c r="S198" s="113">
        <v>434546.875</v>
      </c>
      <c r="T198" s="113">
        <v>386117.58299999998</v>
      </c>
      <c r="U198" s="113">
        <v>167869.125</v>
      </c>
      <c r="V198" s="113">
        <v>38811.228999999999</v>
      </c>
      <c r="W198" s="113">
        <v>148762.04199999999</v>
      </c>
      <c r="X198" s="113">
        <v>16281.875</v>
      </c>
      <c r="Y198" s="113">
        <v>0</v>
      </c>
      <c r="Z198" s="113"/>
      <c r="AA198" s="113"/>
    </row>
    <row r="199" spans="1:27" x14ac:dyDescent="0.25">
      <c r="A199" s="112">
        <v>42783</v>
      </c>
      <c r="B199" s="113">
        <v>256137.83300000001</v>
      </c>
      <c r="C199" s="113">
        <v>178892.91699999999</v>
      </c>
      <c r="D199" s="113">
        <v>375197.58299999998</v>
      </c>
      <c r="E199" s="113">
        <v>35025.021000000001</v>
      </c>
      <c r="F199" s="113">
        <v>51259.478999999999</v>
      </c>
      <c r="G199" s="113">
        <v>321018.29200000002</v>
      </c>
      <c r="H199" s="113">
        <v>83226.042000000001</v>
      </c>
      <c r="I199" s="113">
        <v>34044.125</v>
      </c>
      <c r="J199" s="113">
        <v>199845.97899999999</v>
      </c>
      <c r="K199" s="113">
        <v>118677.792</v>
      </c>
      <c r="L199" s="113">
        <v>82365.707999999999</v>
      </c>
      <c r="M199" s="113">
        <v>36201.332999999999</v>
      </c>
      <c r="N199" s="113">
        <v>8096.3119999999999</v>
      </c>
      <c r="O199" s="113"/>
      <c r="P199" s="113">
        <v>0</v>
      </c>
      <c r="Q199" s="113">
        <v>158316.85399999999</v>
      </c>
      <c r="R199" s="113">
        <v>353218.52100000001</v>
      </c>
      <c r="S199" s="113">
        <v>443931.68800000002</v>
      </c>
      <c r="T199" s="113">
        <v>393281.47899999999</v>
      </c>
      <c r="U199" s="113">
        <v>170302.375</v>
      </c>
      <c r="V199" s="113">
        <v>38035.125</v>
      </c>
      <c r="W199" s="113">
        <v>150733.08300000001</v>
      </c>
      <c r="X199" s="113">
        <v>16866.582999999999</v>
      </c>
      <c r="Y199" s="113">
        <v>14486.688</v>
      </c>
      <c r="Z199" s="113"/>
      <c r="AA199" s="113"/>
    </row>
    <row r="200" spans="1:27" x14ac:dyDescent="0.25">
      <c r="A200" s="112">
        <v>42784</v>
      </c>
      <c r="B200" s="113">
        <v>521394.14600000001</v>
      </c>
      <c r="C200" s="113">
        <v>150513.625</v>
      </c>
      <c r="D200" s="113">
        <v>284126.72899999999</v>
      </c>
      <c r="E200" s="113">
        <v>25346.978999999999</v>
      </c>
      <c r="F200" s="113">
        <v>56876.438000000002</v>
      </c>
      <c r="G200" s="113">
        <v>293995.95799999998</v>
      </c>
      <c r="H200" s="113">
        <v>74829.520999999993</v>
      </c>
      <c r="I200" s="113">
        <v>33966.875</v>
      </c>
      <c r="J200" s="113">
        <v>214528.89600000001</v>
      </c>
      <c r="K200" s="113">
        <v>91090.937999999995</v>
      </c>
      <c r="L200" s="113">
        <v>82579.270999999993</v>
      </c>
      <c r="M200" s="113">
        <v>38235.875</v>
      </c>
      <c r="N200" s="113">
        <v>3977.2710000000002</v>
      </c>
      <c r="O200" s="113"/>
      <c r="P200" s="113">
        <v>0</v>
      </c>
      <c r="Q200" s="113">
        <v>161887.85399999999</v>
      </c>
      <c r="R200" s="113">
        <v>356472.89600000001</v>
      </c>
      <c r="S200" s="113">
        <v>420916.64600000001</v>
      </c>
      <c r="T200" s="113">
        <v>447194.77100000001</v>
      </c>
      <c r="U200" s="113">
        <v>166335.91699999999</v>
      </c>
      <c r="V200" s="113">
        <v>38662.332999999999</v>
      </c>
      <c r="W200" s="113">
        <v>146892.5</v>
      </c>
      <c r="X200" s="113">
        <v>16960.437999999998</v>
      </c>
      <c r="Y200" s="113">
        <v>54763.457999999999</v>
      </c>
      <c r="Z200" s="113"/>
      <c r="AA200" s="113"/>
    </row>
    <row r="201" spans="1:27" x14ac:dyDescent="0.25">
      <c r="A201" s="112">
        <v>42785</v>
      </c>
      <c r="B201" s="113">
        <v>322612.35399999999</v>
      </c>
      <c r="C201" s="113">
        <v>114512.27099999999</v>
      </c>
      <c r="D201" s="113">
        <v>311308.81199999998</v>
      </c>
      <c r="E201" s="113">
        <v>28664</v>
      </c>
      <c r="F201" s="113">
        <v>53494.917000000001</v>
      </c>
      <c r="G201" s="113">
        <v>307950.68800000002</v>
      </c>
      <c r="H201" s="113">
        <v>71565.812000000005</v>
      </c>
      <c r="I201" s="113">
        <v>34382.311999999998</v>
      </c>
      <c r="J201" s="113">
        <v>195376.41699999999</v>
      </c>
      <c r="K201" s="113">
        <v>44483.521000000001</v>
      </c>
      <c r="L201" s="113">
        <v>56273.646000000001</v>
      </c>
      <c r="M201" s="113">
        <v>38239.521000000001</v>
      </c>
      <c r="N201" s="113">
        <v>5570.3959999999997</v>
      </c>
      <c r="O201" s="113"/>
      <c r="P201" s="113">
        <v>0</v>
      </c>
      <c r="Q201" s="113">
        <v>171486.95800000001</v>
      </c>
      <c r="R201" s="113">
        <v>355396.52100000001</v>
      </c>
      <c r="S201" s="113">
        <v>415486.16700000002</v>
      </c>
      <c r="T201" s="113">
        <v>439299.97899999999</v>
      </c>
      <c r="U201" s="113">
        <v>164129.875</v>
      </c>
      <c r="V201" s="113">
        <v>37791</v>
      </c>
      <c r="W201" s="113">
        <v>85250</v>
      </c>
      <c r="X201" s="113">
        <v>17110.542000000001</v>
      </c>
      <c r="Y201" s="113">
        <v>9291.2710000000006</v>
      </c>
      <c r="Z201" s="113"/>
      <c r="AA201" s="113"/>
    </row>
    <row r="202" spans="1:27" x14ac:dyDescent="0.25">
      <c r="A202" s="112">
        <v>42786</v>
      </c>
      <c r="B202" s="113">
        <v>547329.56200000003</v>
      </c>
      <c r="C202" s="113">
        <v>98584.270999999993</v>
      </c>
      <c r="D202" s="113">
        <v>297505.91700000002</v>
      </c>
      <c r="E202" s="113">
        <v>85273.167000000001</v>
      </c>
      <c r="F202" s="113">
        <v>45944.042000000001</v>
      </c>
      <c r="G202" s="113">
        <v>305349.56199999998</v>
      </c>
      <c r="H202" s="113">
        <v>78544.854000000007</v>
      </c>
      <c r="I202" s="113">
        <v>34151</v>
      </c>
      <c r="J202" s="113">
        <v>254190.02100000001</v>
      </c>
      <c r="K202" s="113">
        <v>94257.895999999993</v>
      </c>
      <c r="L202" s="113">
        <v>80126.270999999993</v>
      </c>
      <c r="M202" s="113">
        <v>39263.396000000001</v>
      </c>
      <c r="N202" s="113">
        <v>4195.9380000000001</v>
      </c>
      <c r="O202" s="113"/>
      <c r="P202" s="113">
        <v>0</v>
      </c>
      <c r="Q202" s="113">
        <v>150275.125</v>
      </c>
      <c r="R202" s="113">
        <v>224209.04199999999</v>
      </c>
      <c r="S202" s="113">
        <v>389938.89600000001</v>
      </c>
      <c r="T202" s="113">
        <v>475112.54200000002</v>
      </c>
      <c r="U202" s="113">
        <v>162881.33300000001</v>
      </c>
      <c r="V202" s="113">
        <v>33130.938000000002</v>
      </c>
      <c r="W202" s="113">
        <v>53526.021000000001</v>
      </c>
      <c r="X202" s="113">
        <v>12115.438</v>
      </c>
      <c r="Y202" s="113">
        <v>0</v>
      </c>
      <c r="Z202" s="113"/>
      <c r="AA202" s="113"/>
    </row>
    <row r="203" spans="1:27" x14ac:dyDescent="0.25">
      <c r="A203" s="112">
        <v>42787</v>
      </c>
      <c r="B203" s="113">
        <v>275501.31199999998</v>
      </c>
      <c r="C203" s="113">
        <v>142628.52100000001</v>
      </c>
      <c r="D203" s="113">
        <v>276156.72899999999</v>
      </c>
      <c r="E203" s="113">
        <v>27635.187999999998</v>
      </c>
      <c r="F203" s="113">
        <v>34337.25</v>
      </c>
      <c r="G203" s="113">
        <v>296203.81199999998</v>
      </c>
      <c r="H203" s="113">
        <v>84562.582999999999</v>
      </c>
      <c r="I203" s="113">
        <v>33416.25</v>
      </c>
      <c r="J203" s="113">
        <v>178439.79199999999</v>
      </c>
      <c r="K203" s="113">
        <v>119989.042</v>
      </c>
      <c r="L203" s="113">
        <v>30263.978999999999</v>
      </c>
      <c r="M203" s="113">
        <v>39802.561999999998</v>
      </c>
      <c r="N203" s="113">
        <v>3971.75</v>
      </c>
      <c r="O203" s="113"/>
      <c r="P203" s="113">
        <v>0</v>
      </c>
      <c r="Q203" s="113">
        <v>111995.56200000001</v>
      </c>
      <c r="R203" s="113">
        <v>198266.31200000001</v>
      </c>
      <c r="S203" s="113">
        <v>352600.41700000002</v>
      </c>
      <c r="T203" s="113">
        <v>492399.43800000002</v>
      </c>
      <c r="U203" s="113">
        <v>162553.97899999999</v>
      </c>
      <c r="V203" s="113">
        <v>37878.228999999999</v>
      </c>
      <c r="W203" s="113">
        <v>167394.66699999999</v>
      </c>
      <c r="X203" s="113">
        <v>16784.728999999999</v>
      </c>
      <c r="Y203" s="113">
        <v>0</v>
      </c>
      <c r="Z203" s="113"/>
      <c r="AA203" s="113"/>
    </row>
    <row r="204" spans="1:27" x14ac:dyDescent="0.25">
      <c r="A204" s="112">
        <v>42788</v>
      </c>
      <c r="B204" s="113">
        <v>634764.75</v>
      </c>
      <c r="C204" s="113">
        <v>151100.81200000001</v>
      </c>
      <c r="D204" s="113">
        <v>277348.56199999998</v>
      </c>
      <c r="E204" s="113">
        <v>26097.832999999999</v>
      </c>
      <c r="F204" s="113">
        <v>76815.104000000007</v>
      </c>
      <c r="G204" s="113">
        <v>324768.43800000002</v>
      </c>
      <c r="H204" s="113">
        <v>98867.520999999993</v>
      </c>
      <c r="I204" s="113">
        <v>34061.603999999999</v>
      </c>
      <c r="J204" s="113">
        <v>125206.85400000001</v>
      </c>
      <c r="K204" s="113">
        <v>120418.083</v>
      </c>
      <c r="L204" s="113">
        <v>0</v>
      </c>
      <c r="M204" s="113">
        <v>38913.167000000001</v>
      </c>
      <c r="N204" s="113">
        <v>4236.5619999999999</v>
      </c>
      <c r="O204" s="113"/>
      <c r="P204" s="113">
        <v>0</v>
      </c>
      <c r="Q204" s="113">
        <v>131474.83300000001</v>
      </c>
      <c r="R204" s="113">
        <v>283423.375</v>
      </c>
      <c r="S204" s="113">
        <v>373261.45799999998</v>
      </c>
      <c r="T204" s="113">
        <v>364578.58299999998</v>
      </c>
      <c r="U204" s="113">
        <v>149545.08300000001</v>
      </c>
      <c r="V204" s="113">
        <v>38073.542000000001</v>
      </c>
      <c r="W204" s="113">
        <v>187396.18799999999</v>
      </c>
      <c r="X204" s="113">
        <v>16686.917000000001</v>
      </c>
      <c r="Y204" s="113">
        <v>26800.375</v>
      </c>
      <c r="Z204" s="113"/>
      <c r="AA204" s="113"/>
    </row>
    <row r="205" spans="1:27" x14ac:dyDescent="0.25">
      <c r="A205" s="112">
        <v>42789</v>
      </c>
      <c r="B205" s="113">
        <v>337105.72899999999</v>
      </c>
      <c r="C205" s="113">
        <v>145071.14600000001</v>
      </c>
      <c r="D205" s="113">
        <v>294225.625</v>
      </c>
      <c r="E205" s="113">
        <v>19714.5</v>
      </c>
      <c r="F205" s="113">
        <v>77862.417000000001</v>
      </c>
      <c r="G205" s="113">
        <v>325077.14600000001</v>
      </c>
      <c r="H205" s="113">
        <v>98581.895999999993</v>
      </c>
      <c r="I205" s="113">
        <v>34044.271000000001</v>
      </c>
      <c r="J205" s="113">
        <v>333796.02100000001</v>
      </c>
      <c r="K205" s="113">
        <v>120490.35400000001</v>
      </c>
      <c r="L205" s="113">
        <v>0</v>
      </c>
      <c r="M205" s="113">
        <v>39334.875</v>
      </c>
      <c r="N205" s="113">
        <v>12039.896000000001</v>
      </c>
      <c r="O205" s="113"/>
      <c r="P205" s="113">
        <v>0</v>
      </c>
      <c r="Q205" s="113">
        <v>142970.45800000001</v>
      </c>
      <c r="R205" s="113">
        <v>327282.5</v>
      </c>
      <c r="S205" s="113">
        <v>354459.35399999999</v>
      </c>
      <c r="T205" s="113">
        <v>411172.27100000001</v>
      </c>
      <c r="U205" s="113">
        <v>167438.85399999999</v>
      </c>
      <c r="V205" s="113">
        <v>29061.042000000001</v>
      </c>
      <c r="W205" s="113">
        <v>118976.43799999999</v>
      </c>
      <c r="X205" s="113">
        <v>17437.521000000001</v>
      </c>
      <c r="Y205" s="113">
        <v>10240.188</v>
      </c>
      <c r="Z205" s="113"/>
      <c r="AA205" s="113"/>
    </row>
    <row r="206" spans="1:27" x14ac:dyDescent="0.25">
      <c r="A206" s="112">
        <v>42790</v>
      </c>
      <c r="B206" s="113">
        <v>657527.27099999995</v>
      </c>
      <c r="C206" s="113">
        <v>153344.625</v>
      </c>
      <c r="D206" s="113">
        <v>255521.18799999999</v>
      </c>
      <c r="E206" s="113">
        <v>28132.312000000002</v>
      </c>
      <c r="F206" s="113">
        <v>75917.792000000001</v>
      </c>
      <c r="G206" s="113">
        <v>289160.95799999998</v>
      </c>
      <c r="H206" s="113">
        <v>99212.5</v>
      </c>
      <c r="I206" s="113">
        <v>33917.667000000001</v>
      </c>
      <c r="J206" s="113">
        <v>266022.31199999998</v>
      </c>
      <c r="K206" s="113">
        <v>58663.438000000002</v>
      </c>
      <c r="L206" s="113">
        <v>40920.311999999998</v>
      </c>
      <c r="M206" s="113">
        <v>39286.811999999998</v>
      </c>
      <c r="N206" s="113">
        <v>12466.812</v>
      </c>
      <c r="O206" s="113"/>
      <c r="P206" s="113">
        <v>0</v>
      </c>
      <c r="Q206" s="113">
        <v>102480</v>
      </c>
      <c r="R206" s="113">
        <v>232261.375</v>
      </c>
      <c r="S206" s="113">
        <v>394843.60399999999</v>
      </c>
      <c r="T206" s="113">
        <v>431152.89600000001</v>
      </c>
      <c r="U206" s="113">
        <v>187426.39600000001</v>
      </c>
      <c r="V206" s="113">
        <v>17700.062000000002</v>
      </c>
      <c r="W206" s="113">
        <v>130322.93799999999</v>
      </c>
      <c r="X206" s="113">
        <v>16378.853999999999</v>
      </c>
      <c r="Y206" s="113">
        <v>0</v>
      </c>
      <c r="Z206" s="113"/>
      <c r="AA206" s="113"/>
    </row>
    <row r="207" spans="1:27" x14ac:dyDescent="0.25">
      <c r="A207" s="112">
        <v>42791</v>
      </c>
      <c r="B207" s="113">
        <v>698165.27099999995</v>
      </c>
      <c r="C207" s="113">
        <v>145720.60399999999</v>
      </c>
      <c r="D207" s="113">
        <v>334849.10399999999</v>
      </c>
      <c r="E207" s="113">
        <v>12444.562</v>
      </c>
      <c r="F207" s="113">
        <v>54090.332999999999</v>
      </c>
      <c r="G207" s="113">
        <v>299167.14600000001</v>
      </c>
      <c r="H207" s="113">
        <v>96869.625</v>
      </c>
      <c r="I207" s="113">
        <v>33852.957999999999</v>
      </c>
      <c r="J207" s="113">
        <v>351588.70799999998</v>
      </c>
      <c r="K207" s="113">
        <v>115834.56200000001</v>
      </c>
      <c r="L207" s="113">
        <v>68116.645999999993</v>
      </c>
      <c r="M207" s="113">
        <v>14233.478999999999</v>
      </c>
      <c r="N207" s="113">
        <v>10233.833000000001</v>
      </c>
      <c r="O207" s="113"/>
      <c r="P207" s="113">
        <v>0</v>
      </c>
      <c r="Q207" s="113">
        <v>140934.04199999999</v>
      </c>
      <c r="R207" s="113">
        <v>183342.47899999999</v>
      </c>
      <c r="S207" s="113">
        <v>413856.81199999998</v>
      </c>
      <c r="T207" s="113">
        <v>407997.77100000001</v>
      </c>
      <c r="U207" s="113">
        <v>194742.625</v>
      </c>
      <c r="V207" s="113">
        <v>0</v>
      </c>
      <c r="W207" s="113">
        <v>101059.792</v>
      </c>
      <c r="X207" s="113">
        <v>16105.041999999999</v>
      </c>
      <c r="Y207" s="113">
        <v>0</v>
      </c>
      <c r="Z207" s="113"/>
      <c r="AA207" s="113"/>
    </row>
    <row r="208" spans="1:27" x14ac:dyDescent="0.25">
      <c r="A208" s="112">
        <v>42792</v>
      </c>
      <c r="B208" s="113">
        <v>561062.52099999995</v>
      </c>
      <c r="C208" s="113">
        <v>156297.125</v>
      </c>
      <c r="D208" s="113">
        <v>331151.89600000001</v>
      </c>
      <c r="E208" s="113">
        <v>28303.707999999999</v>
      </c>
      <c r="F208" s="113">
        <v>37885.396000000001</v>
      </c>
      <c r="G208" s="113">
        <v>216673.125</v>
      </c>
      <c r="H208" s="113">
        <v>97490.062000000005</v>
      </c>
      <c r="I208" s="113">
        <v>34181.896000000001</v>
      </c>
      <c r="J208" s="113">
        <v>297984.33299999998</v>
      </c>
      <c r="K208" s="113">
        <v>119908.417</v>
      </c>
      <c r="L208" s="113">
        <v>75957.770999999993</v>
      </c>
      <c r="M208" s="113">
        <v>26038.228999999999</v>
      </c>
      <c r="N208" s="113">
        <v>12117.478999999999</v>
      </c>
      <c r="O208" s="113"/>
      <c r="P208" s="113">
        <v>0</v>
      </c>
      <c r="Q208" s="113">
        <v>146866.20800000001</v>
      </c>
      <c r="R208" s="113">
        <v>337880.95799999998</v>
      </c>
      <c r="S208" s="113">
        <v>428127.20799999998</v>
      </c>
      <c r="T208" s="113">
        <v>393742.375</v>
      </c>
      <c r="U208" s="113">
        <v>172971.33300000001</v>
      </c>
      <c r="V208" s="113">
        <v>0</v>
      </c>
      <c r="W208" s="113">
        <v>47955.271000000001</v>
      </c>
      <c r="X208" s="113">
        <v>16454.207999999999</v>
      </c>
      <c r="Y208" s="113">
        <v>0</v>
      </c>
      <c r="Z208" s="113"/>
      <c r="AA208" s="113"/>
    </row>
    <row r="209" spans="1:27" x14ac:dyDescent="0.25">
      <c r="A209" s="112">
        <v>42793</v>
      </c>
      <c r="B209" s="113">
        <v>291426.72899999999</v>
      </c>
      <c r="C209" s="113">
        <v>150449.43799999999</v>
      </c>
      <c r="D209" s="113">
        <v>346760.77100000001</v>
      </c>
      <c r="E209" s="113">
        <v>78471.542000000001</v>
      </c>
      <c r="F209" s="113">
        <v>40804.332999999999</v>
      </c>
      <c r="G209" s="113">
        <v>270114.16700000002</v>
      </c>
      <c r="H209" s="113">
        <v>100674.39599999999</v>
      </c>
      <c r="I209" s="113">
        <v>34226.667000000001</v>
      </c>
      <c r="J209" s="113">
        <v>349080.27100000001</v>
      </c>
      <c r="K209" s="113">
        <v>111138.89599999999</v>
      </c>
      <c r="L209" s="113">
        <v>74420</v>
      </c>
      <c r="M209" s="113">
        <v>40214.832999999999</v>
      </c>
      <c r="N209" s="113">
        <v>8079.8540000000003</v>
      </c>
      <c r="O209" s="113"/>
      <c r="P209" s="113">
        <v>0</v>
      </c>
      <c r="Q209" s="113">
        <v>164109.93799999999</v>
      </c>
      <c r="R209" s="113">
        <v>357201.29200000002</v>
      </c>
      <c r="S209" s="113">
        <v>446249.39600000001</v>
      </c>
      <c r="T209" s="113">
        <v>373411.64600000001</v>
      </c>
      <c r="U209" s="113">
        <v>156075.20800000001</v>
      </c>
      <c r="V209" s="113">
        <v>1691.6669999999999</v>
      </c>
      <c r="W209" s="113">
        <v>47043.103999999999</v>
      </c>
      <c r="X209" s="113">
        <v>17193.937999999998</v>
      </c>
      <c r="Y209" s="113">
        <v>0</v>
      </c>
      <c r="Z209" s="113"/>
      <c r="AA209" s="113"/>
    </row>
    <row r="210" spans="1:27" x14ac:dyDescent="0.25">
      <c r="A210" s="112">
        <v>42794</v>
      </c>
      <c r="B210" s="113">
        <v>512491.18800000002</v>
      </c>
      <c r="C210" s="113">
        <v>119699.583</v>
      </c>
      <c r="D210" s="113">
        <v>344295.02100000001</v>
      </c>
      <c r="E210" s="113">
        <v>80382.895999999993</v>
      </c>
      <c r="F210" s="113">
        <v>57504.875</v>
      </c>
      <c r="G210" s="113">
        <v>295462.60399999999</v>
      </c>
      <c r="H210" s="113">
        <v>98466</v>
      </c>
      <c r="I210" s="113">
        <v>34176.896000000001</v>
      </c>
      <c r="J210" s="113">
        <v>362882.93800000002</v>
      </c>
      <c r="K210" s="113">
        <v>98122.687999999995</v>
      </c>
      <c r="L210" s="113">
        <v>76656.332999999999</v>
      </c>
      <c r="M210" s="113">
        <v>40131.478999999999</v>
      </c>
      <c r="N210" s="113">
        <v>4274.1459999999997</v>
      </c>
      <c r="O210" s="113"/>
      <c r="P210" s="113">
        <v>0</v>
      </c>
      <c r="Q210" s="113">
        <v>156015.06200000001</v>
      </c>
      <c r="R210" s="113">
        <v>318685.75</v>
      </c>
      <c r="S210" s="113">
        <v>447144.41700000002</v>
      </c>
      <c r="T210" s="113">
        <v>402409.43800000002</v>
      </c>
      <c r="U210" s="113">
        <v>223538.22899999999</v>
      </c>
      <c r="V210" s="113">
        <v>11549.978999999999</v>
      </c>
      <c r="W210" s="113">
        <v>72615</v>
      </c>
      <c r="X210" s="113">
        <v>17465.687999999998</v>
      </c>
      <c r="Y210" s="113">
        <v>0</v>
      </c>
      <c r="Z210" s="113"/>
      <c r="AA210" s="113"/>
    </row>
    <row r="211" spans="1:27" x14ac:dyDescent="0.25">
      <c r="A211" s="112">
        <v>42795</v>
      </c>
      <c r="B211" s="113">
        <v>490966.39600000001</v>
      </c>
      <c r="C211" s="113">
        <v>128093.02099999999</v>
      </c>
      <c r="D211" s="113">
        <v>336251.25</v>
      </c>
      <c r="E211" s="113">
        <v>113257.97900000001</v>
      </c>
      <c r="F211" s="113">
        <v>43419.957999999999</v>
      </c>
      <c r="G211" s="113">
        <v>289376.875</v>
      </c>
      <c r="H211" s="113">
        <v>97000.582999999999</v>
      </c>
      <c r="I211" s="113">
        <v>33828.957999999999</v>
      </c>
      <c r="J211" s="113">
        <v>185369.33300000001</v>
      </c>
      <c r="K211" s="113">
        <v>113121.792</v>
      </c>
      <c r="L211" s="113">
        <v>67423.854000000007</v>
      </c>
      <c r="M211" s="113">
        <v>40527.957999999999</v>
      </c>
      <c r="N211" s="113">
        <v>7993.1880000000001</v>
      </c>
      <c r="O211" s="113"/>
      <c r="P211" s="113">
        <v>0</v>
      </c>
      <c r="Q211" s="113">
        <v>119804.917</v>
      </c>
      <c r="R211" s="113">
        <v>279787.08299999998</v>
      </c>
      <c r="S211" s="113">
        <v>436721.875</v>
      </c>
      <c r="T211" s="113">
        <v>495533.60399999999</v>
      </c>
      <c r="U211" s="113">
        <v>211410.10399999999</v>
      </c>
      <c r="V211" s="113">
        <v>0</v>
      </c>
      <c r="W211" s="113">
        <v>62262.271000000001</v>
      </c>
      <c r="X211" s="113">
        <v>14401.438</v>
      </c>
      <c r="Y211" s="113">
        <v>6751.5829999999996</v>
      </c>
      <c r="Z211" s="113"/>
      <c r="AA211" s="113"/>
    </row>
    <row r="212" spans="1:27" x14ac:dyDescent="0.25">
      <c r="A212" s="112">
        <v>42796</v>
      </c>
      <c r="B212" s="113">
        <v>162195.29199999999</v>
      </c>
      <c r="C212" s="113">
        <v>130346.89599999999</v>
      </c>
      <c r="D212" s="113">
        <v>335048.95799999998</v>
      </c>
      <c r="E212" s="113">
        <v>70725.729000000007</v>
      </c>
      <c r="F212" s="113">
        <v>63798.917000000001</v>
      </c>
      <c r="G212" s="113">
        <v>251688.875</v>
      </c>
      <c r="H212" s="113">
        <v>97994.167000000001</v>
      </c>
      <c r="I212" s="113">
        <v>34060.125</v>
      </c>
      <c r="J212" s="113">
        <v>127696.958</v>
      </c>
      <c r="K212" s="113">
        <v>102762.47900000001</v>
      </c>
      <c r="L212" s="113">
        <v>77121.020999999993</v>
      </c>
      <c r="M212" s="113">
        <v>40664.667000000001</v>
      </c>
      <c r="N212" s="113">
        <v>8855.125</v>
      </c>
      <c r="O212" s="113"/>
      <c r="P212" s="113">
        <v>0</v>
      </c>
      <c r="Q212" s="113">
        <v>132569.02100000001</v>
      </c>
      <c r="R212" s="113">
        <v>355097.70799999998</v>
      </c>
      <c r="S212" s="113">
        <v>402258.95799999998</v>
      </c>
      <c r="T212" s="113">
        <v>533381.58299999998</v>
      </c>
      <c r="U212" s="113">
        <v>222698.70800000001</v>
      </c>
      <c r="V212" s="113">
        <v>0</v>
      </c>
      <c r="W212" s="113">
        <v>59809.917000000001</v>
      </c>
      <c r="X212" s="113">
        <v>16141.771000000001</v>
      </c>
      <c r="Y212" s="113">
        <v>83645.5</v>
      </c>
      <c r="Z212" s="113"/>
      <c r="AA212" s="113"/>
    </row>
    <row r="213" spans="1:27" x14ac:dyDescent="0.25">
      <c r="A213" s="112">
        <v>42797</v>
      </c>
      <c r="B213" s="113">
        <v>385868.77100000001</v>
      </c>
      <c r="C213" s="113">
        <v>97623.270999999993</v>
      </c>
      <c r="D213" s="113">
        <v>340460.58299999998</v>
      </c>
      <c r="E213" s="113">
        <v>26384.562000000002</v>
      </c>
      <c r="F213" s="113">
        <v>54926.353999999999</v>
      </c>
      <c r="G213" s="113">
        <v>260409.5</v>
      </c>
      <c r="H213" s="113">
        <v>93623.5</v>
      </c>
      <c r="I213" s="113">
        <v>34454.021000000001</v>
      </c>
      <c r="J213" s="113">
        <v>150333.25</v>
      </c>
      <c r="K213" s="113">
        <v>61689.228999999999</v>
      </c>
      <c r="L213" s="113">
        <v>79836.770999999993</v>
      </c>
      <c r="M213" s="113">
        <v>40677.938000000002</v>
      </c>
      <c r="N213" s="113">
        <v>12755.146000000001</v>
      </c>
      <c r="O213" s="113"/>
      <c r="P213" s="113">
        <v>0</v>
      </c>
      <c r="Q213" s="113">
        <v>155271.81200000001</v>
      </c>
      <c r="R213" s="113">
        <v>348805</v>
      </c>
      <c r="S213" s="113">
        <v>402848.5</v>
      </c>
      <c r="T213" s="113">
        <v>517067.14600000001</v>
      </c>
      <c r="U213" s="113">
        <v>217437.41699999999</v>
      </c>
      <c r="V213" s="113">
        <v>0</v>
      </c>
      <c r="W213" s="113">
        <v>59918.188000000002</v>
      </c>
      <c r="X213" s="113">
        <v>16387.417000000001</v>
      </c>
      <c r="Y213" s="113">
        <v>24534.103999999999</v>
      </c>
      <c r="Z213" s="113"/>
      <c r="AA213" s="113"/>
    </row>
    <row r="214" spans="1:27" x14ac:dyDescent="0.25">
      <c r="A214" s="112">
        <v>42798</v>
      </c>
      <c r="B214" s="113">
        <v>609319.41700000002</v>
      </c>
      <c r="C214" s="113">
        <v>116645.375</v>
      </c>
      <c r="D214" s="113">
        <v>215319.18799999999</v>
      </c>
      <c r="E214" s="113">
        <v>28998.312000000002</v>
      </c>
      <c r="F214" s="113">
        <v>53430.875</v>
      </c>
      <c r="G214" s="113">
        <v>270403.41700000002</v>
      </c>
      <c r="H214" s="113">
        <v>97265.417000000001</v>
      </c>
      <c r="I214" s="113">
        <v>34661.125</v>
      </c>
      <c r="J214" s="113">
        <v>320733.27100000001</v>
      </c>
      <c r="K214" s="113">
        <v>140371.875</v>
      </c>
      <c r="L214" s="113">
        <v>70393.979000000007</v>
      </c>
      <c r="M214" s="113">
        <v>40226.957999999999</v>
      </c>
      <c r="N214" s="113">
        <v>12923.958000000001</v>
      </c>
      <c r="O214" s="113"/>
      <c r="P214" s="113">
        <v>0</v>
      </c>
      <c r="Q214" s="113">
        <v>166307.68799999999</v>
      </c>
      <c r="R214" s="113">
        <v>241682.79199999999</v>
      </c>
      <c r="S214" s="113">
        <v>419160.79200000002</v>
      </c>
      <c r="T214" s="113">
        <v>520447.02100000001</v>
      </c>
      <c r="U214" s="113">
        <v>227027.35399999999</v>
      </c>
      <c r="V214" s="113">
        <v>1235.521</v>
      </c>
      <c r="W214" s="113">
        <v>49341.417000000001</v>
      </c>
      <c r="X214" s="113">
        <v>16419.312000000002</v>
      </c>
      <c r="Y214" s="113">
        <v>0</v>
      </c>
      <c r="Z214" s="113"/>
      <c r="AA214" s="113"/>
    </row>
    <row r="215" spans="1:27" x14ac:dyDescent="0.25">
      <c r="A215" s="112">
        <v>42799</v>
      </c>
      <c r="B215" s="113">
        <v>84293.125</v>
      </c>
      <c r="C215" s="113">
        <v>111497.02099999999</v>
      </c>
      <c r="D215" s="113">
        <v>277483.97899999999</v>
      </c>
      <c r="E215" s="113">
        <v>26376.396000000001</v>
      </c>
      <c r="F215" s="113">
        <v>63251.125</v>
      </c>
      <c r="G215" s="113">
        <v>210720.66699999999</v>
      </c>
      <c r="H215" s="113">
        <v>92204.667000000001</v>
      </c>
      <c r="I215" s="113">
        <v>34658.396000000001</v>
      </c>
      <c r="J215" s="113">
        <v>290980.375</v>
      </c>
      <c r="K215" s="113">
        <v>135607.56200000001</v>
      </c>
      <c r="L215" s="113">
        <v>78929.187999999995</v>
      </c>
      <c r="M215" s="113">
        <v>40619.457999999999</v>
      </c>
      <c r="N215" s="113">
        <v>9942.8119999999999</v>
      </c>
      <c r="O215" s="113"/>
      <c r="P215" s="113">
        <v>0</v>
      </c>
      <c r="Q215" s="113">
        <v>149715.52100000001</v>
      </c>
      <c r="R215" s="113">
        <v>826.625</v>
      </c>
      <c r="S215" s="113">
        <v>429337.27100000001</v>
      </c>
      <c r="T215" s="113">
        <v>513860.85399999999</v>
      </c>
      <c r="U215" s="113">
        <v>213409.31200000001</v>
      </c>
      <c r="V215" s="113">
        <v>1939.2080000000001</v>
      </c>
      <c r="W215" s="113">
        <v>40039.646000000001</v>
      </c>
      <c r="X215" s="113">
        <v>16369.75</v>
      </c>
      <c r="Y215" s="113">
        <v>0</v>
      </c>
      <c r="Z215" s="113"/>
      <c r="AA215" s="113"/>
    </row>
    <row r="216" spans="1:27" x14ac:dyDescent="0.25">
      <c r="A216" s="112">
        <v>42800</v>
      </c>
      <c r="B216" s="113">
        <v>531630.70799999998</v>
      </c>
      <c r="C216" s="113">
        <v>115802.56200000001</v>
      </c>
      <c r="D216" s="113">
        <v>326167.16700000002</v>
      </c>
      <c r="E216" s="113">
        <v>24287.292000000001</v>
      </c>
      <c r="F216" s="113">
        <v>52413.582999999999</v>
      </c>
      <c r="G216" s="113">
        <v>291614.10399999999</v>
      </c>
      <c r="H216" s="113">
        <v>81060.792000000001</v>
      </c>
      <c r="I216" s="113">
        <v>34836.438000000002</v>
      </c>
      <c r="J216" s="113">
        <v>263914.25</v>
      </c>
      <c r="K216" s="113">
        <v>134592.58300000001</v>
      </c>
      <c r="L216" s="113">
        <v>77036.395999999993</v>
      </c>
      <c r="M216" s="113">
        <v>43069.417000000001</v>
      </c>
      <c r="N216" s="113">
        <v>11898.771000000001</v>
      </c>
      <c r="O216" s="113"/>
      <c r="P216" s="113">
        <v>0</v>
      </c>
      <c r="Q216" s="113">
        <v>153870.58300000001</v>
      </c>
      <c r="R216" s="113">
        <v>2421.0619999999999</v>
      </c>
      <c r="S216" s="113">
        <v>436794.97899999999</v>
      </c>
      <c r="T216" s="113">
        <v>466655.25</v>
      </c>
      <c r="U216" s="113">
        <v>221924</v>
      </c>
      <c r="V216" s="113">
        <v>3565.5</v>
      </c>
      <c r="W216" s="113">
        <v>45754</v>
      </c>
      <c r="X216" s="113">
        <v>17083.042000000001</v>
      </c>
      <c r="Y216" s="113">
        <v>7922</v>
      </c>
      <c r="Z216" s="113"/>
      <c r="AA216" s="113"/>
    </row>
    <row r="217" spans="1:27" x14ac:dyDescent="0.25">
      <c r="A217" s="112">
        <v>42801</v>
      </c>
      <c r="B217" s="113">
        <v>323508.04200000002</v>
      </c>
      <c r="C217" s="113">
        <v>137011.97899999999</v>
      </c>
      <c r="D217" s="113">
        <v>301829.5</v>
      </c>
      <c r="E217" s="113">
        <v>115411.39599999999</v>
      </c>
      <c r="F217" s="113">
        <v>53767.207999999999</v>
      </c>
      <c r="G217" s="113">
        <v>276429.5</v>
      </c>
      <c r="H217" s="113">
        <v>89226.125</v>
      </c>
      <c r="I217" s="113">
        <v>34385.167000000001</v>
      </c>
      <c r="J217" s="113">
        <v>352318.58299999998</v>
      </c>
      <c r="K217" s="113">
        <v>111152.43799999999</v>
      </c>
      <c r="L217" s="113">
        <v>71283.042000000001</v>
      </c>
      <c r="M217" s="113">
        <v>40178.561999999998</v>
      </c>
      <c r="N217" s="113">
        <v>11059.333000000001</v>
      </c>
      <c r="O217" s="113"/>
      <c r="P217" s="113">
        <v>0</v>
      </c>
      <c r="Q217" s="113">
        <v>165577.375</v>
      </c>
      <c r="R217" s="113">
        <v>0</v>
      </c>
      <c r="S217" s="113">
        <v>426601.10399999999</v>
      </c>
      <c r="T217" s="113">
        <v>492644.95799999998</v>
      </c>
      <c r="U217" s="113">
        <v>220717.5</v>
      </c>
      <c r="V217" s="113">
        <v>0</v>
      </c>
      <c r="W217" s="113">
        <v>59609.292000000001</v>
      </c>
      <c r="X217" s="113">
        <v>16572.396000000001</v>
      </c>
      <c r="Y217" s="113">
        <v>18007.021000000001</v>
      </c>
      <c r="Z217" s="113"/>
      <c r="AA217" s="113"/>
    </row>
    <row r="218" spans="1:27" x14ac:dyDescent="0.25">
      <c r="A218" s="112">
        <v>42802</v>
      </c>
      <c r="B218" s="113">
        <v>506412.29200000002</v>
      </c>
      <c r="C218" s="113">
        <v>150159.41699999999</v>
      </c>
      <c r="D218" s="113">
        <v>332697.68800000002</v>
      </c>
      <c r="E218" s="113">
        <v>120761.083</v>
      </c>
      <c r="F218" s="113">
        <v>55932.396000000001</v>
      </c>
      <c r="G218" s="113">
        <v>271826.16700000002</v>
      </c>
      <c r="H218" s="113">
        <v>89387.625</v>
      </c>
      <c r="I218" s="113">
        <v>34427.292000000001</v>
      </c>
      <c r="J218" s="113">
        <v>325005.10399999999</v>
      </c>
      <c r="K218" s="113">
        <v>96622.125</v>
      </c>
      <c r="L218" s="113">
        <v>77839.937999999995</v>
      </c>
      <c r="M218" s="113">
        <v>40219.75</v>
      </c>
      <c r="N218" s="113">
        <v>10272.416999999999</v>
      </c>
      <c r="O218" s="113"/>
      <c r="P218" s="113">
        <v>0</v>
      </c>
      <c r="Q218" s="113">
        <v>126793.625</v>
      </c>
      <c r="R218" s="113">
        <v>38583.688000000002</v>
      </c>
      <c r="S218" s="113">
        <v>168126.875</v>
      </c>
      <c r="T218" s="113">
        <v>350606.58299999998</v>
      </c>
      <c r="U218" s="113">
        <v>195387.375</v>
      </c>
      <c r="V218" s="113">
        <v>375.27100000000002</v>
      </c>
      <c r="W218" s="113">
        <v>45468.438000000002</v>
      </c>
      <c r="X218" s="113">
        <v>16074.541999999999</v>
      </c>
      <c r="Y218" s="113">
        <v>5252.8540000000003</v>
      </c>
      <c r="Z218" s="113"/>
      <c r="AA218" s="113"/>
    </row>
    <row r="219" spans="1:27" x14ac:dyDescent="0.25">
      <c r="A219" s="112">
        <v>42803</v>
      </c>
      <c r="B219" s="113">
        <v>561238.54200000002</v>
      </c>
      <c r="C219" s="113">
        <v>124852.292</v>
      </c>
      <c r="D219" s="113">
        <v>185390.20800000001</v>
      </c>
      <c r="E219" s="113">
        <v>114082.10400000001</v>
      </c>
      <c r="F219" s="113">
        <v>53527.5</v>
      </c>
      <c r="G219" s="113">
        <v>292674.52100000001</v>
      </c>
      <c r="H219" s="113">
        <v>87764.187999999995</v>
      </c>
      <c r="I219" s="113">
        <v>34460.771000000001</v>
      </c>
      <c r="J219" s="113">
        <v>181332.06200000001</v>
      </c>
      <c r="K219" s="113">
        <v>96527.25</v>
      </c>
      <c r="L219" s="113">
        <v>77927.312000000005</v>
      </c>
      <c r="M219" s="113">
        <v>40405.146000000001</v>
      </c>
      <c r="N219" s="113">
        <v>10886.541999999999</v>
      </c>
      <c r="O219" s="113"/>
      <c r="P219" s="113">
        <v>0</v>
      </c>
      <c r="Q219" s="113">
        <v>103309.31200000001</v>
      </c>
      <c r="R219" s="113">
        <v>352012.22899999999</v>
      </c>
      <c r="S219" s="113">
        <v>26602.707999999999</v>
      </c>
      <c r="T219" s="113">
        <v>470594.29200000002</v>
      </c>
      <c r="U219" s="113">
        <v>197334.83300000001</v>
      </c>
      <c r="V219" s="113">
        <v>0</v>
      </c>
      <c r="W219" s="113">
        <v>48444.353999999999</v>
      </c>
      <c r="X219" s="113">
        <v>16928</v>
      </c>
      <c r="Y219" s="113">
        <v>0</v>
      </c>
      <c r="Z219" s="113"/>
      <c r="AA219" s="113"/>
    </row>
    <row r="220" spans="1:27" x14ac:dyDescent="0.25">
      <c r="A220" s="112">
        <v>42804</v>
      </c>
      <c r="B220" s="113">
        <v>616290.97900000005</v>
      </c>
      <c r="C220" s="113">
        <v>123778.27099999999</v>
      </c>
      <c r="D220" s="113">
        <v>245311.47899999999</v>
      </c>
      <c r="E220" s="113">
        <v>106461.75</v>
      </c>
      <c r="F220" s="113">
        <v>39293.5</v>
      </c>
      <c r="G220" s="113">
        <v>308181.52100000001</v>
      </c>
      <c r="H220" s="113">
        <v>85058.645999999993</v>
      </c>
      <c r="I220" s="113">
        <v>34436.707999999999</v>
      </c>
      <c r="J220" s="113">
        <v>341511.35399999999</v>
      </c>
      <c r="K220" s="113">
        <v>96954.104000000007</v>
      </c>
      <c r="L220" s="113">
        <v>78833.312000000005</v>
      </c>
      <c r="M220" s="113">
        <v>38600.957999999999</v>
      </c>
      <c r="N220" s="113">
        <v>13006.416999999999</v>
      </c>
      <c r="O220" s="113"/>
      <c r="P220" s="113">
        <v>0</v>
      </c>
      <c r="Q220" s="113">
        <v>174463.97899999999</v>
      </c>
      <c r="R220" s="113">
        <v>351830.10399999999</v>
      </c>
      <c r="S220" s="113">
        <v>400923.68800000002</v>
      </c>
      <c r="T220" s="113">
        <v>512176.04200000002</v>
      </c>
      <c r="U220" s="113">
        <v>200414.375</v>
      </c>
      <c r="V220" s="113">
        <v>1139.5419999999999</v>
      </c>
      <c r="W220" s="113">
        <v>65362.167000000001</v>
      </c>
      <c r="X220" s="113">
        <v>16883.437999999998</v>
      </c>
      <c r="Y220" s="113">
        <v>20612.646000000001</v>
      </c>
      <c r="Z220" s="113"/>
      <c r="AA220" s="113"/>
    </row>
    <row r="221" spans="1:27" x14ac:dyDescent="0.25">
      <c r="A221" s="112">
        <v>42805</v>
      </c>
      <c r="B221" s="113">
        <v>260657.75</v>
      </c>
      <c r="C221" s="113">
        <v>121745.56200000001</v>
      </c>
      <c r="D221" s="113">
        <v>373636.66700000002</v>
      </c>
      <c r="E221" s="113">
        <v>113476.60400000001</v>
      </c>
      <c r="F221" s="113">
        <v>51198.146000000001</v>
      </c>
      <c r="G221" s="113">
        <v>284933.875</v>
      </c>
      <c r="H221" s="113">
        <v>88379.187999999995</v>
      </c>
      <c r="I221" s="113">
        <v>34567.353999999999</v>
      </c>
      <c r="J221" s="113">
        <v>319141.45799999998</v>
      </c>
      <c r="K221" s="113">
        <v>34601.938000000002</v>
      </c>
      <c r="L221" s="113">
        <v>79194.292000000001</v>
      </c>
      <c r="M221" s="113">
        <v>36173.728999999999</v>
      </c>
      <c r="N221" s="113">
        <v>9751.2080000000005</v>
      </c>
      <c r="O221" s="113"/>
      <c r="P221" s="113">
        <v>0</v>
      </c>
      <c r="Q221" s="113">
        <v>158821.14600000001</v>
      </c>
      <c r="R221" s="113">
        <v>351194.56199999998</v>
      </c>
      <c r="S221" s="113">
        <v>445102.93800000002</v>
      </c>
      <c r="T221" s="113">
        <v>488739.31199999998</v>
      </c>
      <c r="U221" s="113">
        <v>209946.875</v>
      </c>
      <c r="V221" s="113">
        <v>0</v>
      </c>
      <c r="W221" s="113">
        <v>76264.417000000001</v>
      </c>
      <c r="X221" s="113">
        <v>16802.875</v>
      </c>
      <c r="Y221" s="113">
        <v>72694.5</v>
      </c>
      <c r="Z221" s="113"/>
      <c r="AA221" s="113"/>
    </row>
    <row r="222" spans="1:27" x14ac:dyDescent="0.25">
      <c r="A222" s="112">
        <v>42806</v>
      </c>
      <c r="B222" s="113">
        <v>521861.35399999999</v>
      </c>
      <c r="C222" s="113">
        <v>136453.79199999999</v>
      </c>
      <c r="D222" s="113">
        <v>346806.5</v>
      </c>
      <c r="E222" s="113">
        <v>112202.22900000001</v>
      </c>
      <c r="F222" s="113">
        <v>76274.020999999993</v>
      </c>
      <c r="G222" s="113">
        <v>301304.22899999999</v>
      </c>
      <c r="H222" s="113">
        <v>88202.354000000007</v>
      </c>
      <c r="I222" s="113">
        <v>34556.271000000001</v>
      </c>
      <c r="J222" s="113">
        <v>265123.41700000002</v>
      </c>
      <c r="K222" s="113">
        <v>100641.89599999999</v>
      </c>
      <c r="L222" s="113">
        <v>79173.167000000001</v>
      </c>
      <c r="M222" s="113">
        <v>40435.207999999999</v>
      </c>
      <c r="N222" s="113">
        <v>10106.812</v>
      </c>
      <c r="O222" s="113"/>
      <c r="P222" s="113">
        <v>0</v>
      </c>
      <c r="Q222" s="113">
        <v>102890.14599999999</v>
      </c>
      <c r="R222" s="113">
        <v>182188.33300000001</v>
      </c>
      <c r="S222" s="113">
        <v>440793.43800000002</v>
      </c>
      <c r="T222" s="113">
        <v>489750.31199999998</v>
      </c>
      <c r="U222" s="113">
        <v>212035.83300000001</v>
      </c>
      <c r="V222" s="113">
        <v>0</v>
      </c>
      <c r="W222" s="113">
        <v>76529.832999999999</v>
      </c>
      <c r="X222" s="113">
        <v>15649.896000000001</v>
      </c>
      <c r="Y222" s="113">
        <v>86539.687999999995</v>
      </c>
      <c r="Z222" s="113"/>
      <c r="AA222" s="113"/>
    </row>
    <row r="223" spans="1:27" x14ac:dyDescent="0.25">
      <c r="A223" s="112">
        <v>42807</v>
      </c>
      <c r="B223" s="113">
        <v>357895.16700000002</v>
      </c>
      <c r="C223" s="113">
        <v>150944.25</v>
      </c>
      <c r="D223" s="113">
        <v>341637.52100000001</v>
      </c>
      <c r="E223" s="113">
        <v>125976.64599999999</v>
      </c>
      <c r="F223" s="113">
        <v>54718.25</v>
      </c>
      <c r="G223" s="113">
        <v>313651.52100000001</v>
      </c>
      <c r="H223" s="113">
        <v>78911.292000000001</v>
      </c>
      <c r="I223" s="113">
        <v>34350.021000000001</v>
      </c>
      <c r="J223" s="113">
        <v>323200.14600000001</v>
      </c>
      <c r="K223" s="113">
        <v>97891.229000000007</v>
      </c>
      <c r="L223" s="113">
        <v>79789.582999999999</v>
      </c>
      <c r="M223" s="113">
        <v>40280.707999999999</v>
      </c>
      <c r="N223" s="113">
        <v>11470.062</v>
      </c>
      <c r="O223" s="113"/>
      <c r="P223" s="113">
        <v>0</v>
      </c>
      <c r="Q223" s="113">
        <v>31626.417000000001</v>
      </c>
      <c r="R223" s="113">
        <v>167924.16699999999</v>
      </c>
      <c r="S223" s="113">
        <v>443908.66700000002</v>
      </c>
      <c r="T223" s="113">
        <v>352451.70799999998</v>
      </c>
      <c r="U223" s="113">
        <v>210367.66699999999</v>
      </c>
      <c r="V223" s="113">
        <v>0</v>
      </c>
      <c r="W223" s="113">
        <v>69004.812000000005</v>
      </c>
      <c r="X223" s="113">
        <v>15827.291999999999</v>
      </c>
      <c r="Y223" s="113">
        <v>21067.853999999999</v>
      </c>
      <c r="Z223" s="113"/>
      <c r="AA223" s="113"/>
    </row>
    <row r="224" spans="1:27" x14ac:dyDescent="0.25">
      <c r="A224" s="112">
        <v>42808</v>
      </c>
      <c r="B224" s="113">
        <v>100369.125</v>
      </c>
      <c r="C224" s="113">
        <v>137656.97899999999</v>
      </c>
      <c r="D224" s="113">
        <v>342338.125</v>
      </c>
      <c r="E224" s="113">
        <v>121995.18799999999</v>
      </c>
      <c r="F224" s="113">
        <v>47081.021000000001</v>
      </c>
      <c r="G224" s="113">
        <v>282538.02100000001</v>
      </c>
      <c r="H224" s="113">
        <v>81208.957999999999</v>
      </c>
      <c r="I224" s="113">
        <v>34171.688000000002</v>
      </c>
      <c r="J224" s="113">
        <v>310176.93800000002</v>
      </c>
      <c r="K224" s="113">
        <v>104374.333</v>
      </c>
      <c r="L224" s="113">
        <v>78041.957999999999</v>
      </c>
      <c r="M224" s="113">
        <v>33070.917000000001</v>
      </c>
      <c r="N224" s="113">
        <v>9510.6039999999994</v>
      </c>
      <c r="O224" s="113"/>
      <c r="P224" s="113">
        <v>0</v>
      </c>
      <c r="Q224" s="113">
        <v>20076.125</v>
      </c>
      <c r="R224" s="113">
        <v>334843.85399999999</v>
      </c>
      <c r="S224" s="113">
        <v>443352.375</v>
      </c>
      <c r="T224" s="113">
        <v>163950.58300000001</v>
      </c>
      <c r="U224" s="113">
        <v>218755.35399999999</v>
      </c>
      <c r="V224" s="113">
        <v>0</v>
      </c>
      <c r="W224" s="113">
        <v>52167.061999999998</v>
      </c>
      <c r="X224" s="113">
        <v>15797</v>
      </c>
      <c r="Y224" s="113">
        <v>0</v>
      </c>
      <c r="Z224" s="113"/>
      <c r="AA224" s="113"/>
    </row>
    <row r="225" spans="1:27" x14ac:dyDescent="0.25">
      <c r="A225" s="112">
        <v>42809</v>
      </c>
      <c r="B225" s="113">
        <v>547387.06200000003</v>
      </c>
      <c r="C225" s="113">
        <v>130029.292</v>
      </c>
      <c r="D225" s="113">
        <v>343531.31199999998</v>
      </c>
      <c r="E225" s="113">
        <v>112977.06200000001</v>
      </c>
      <c r="F225" s="113">
        <v>64560.228999999999</v>
      </c>
      <c r="G225" s="113">
        <v>292541.45799999998</v>
      </c>
      <c r="H225" s="113">
        <v>71888.5</v>
      </c>
      <c r="I225" s="113">
        <v>33872.832999999999</v>
      </c>
      <c r="J225" s="113">
        <v>355944.04200000002</v>
      </c>
      <c r="K225" s="113">
        <v>103975.708</v>
      </c>
      <c r="L225" s="113">
        <v>79361.207999999999</v>
      </c>
      <c r="M225" s="113">
        <v>29511.687999999998</v>
      </c>
      <c r="N225" s="113">
        <v>5945.9790000000003</v>
      </c>
      <c r="O225" s="113"/>
      <c r="P225" s="113">
        <v>0</v>
      </c>
      <c r="Q225" s="113">
        <v>14700.583000000001</v>
      </c>
      <c r="R225" s="113">
        <v>170438.56200000001</v>
      </c>
      <c r="S225" s="113">
        <v>397823.22899999999</v>
      </c>
      <c r="T225" s="113">
        <v>479454.875</v>
      </c>
      <c r="U225" s="113">
        <v>224220.08300000001</v>
      </c>
      <c r="V225" s="113">
        <v>0</v>
      </c>
      <c r="W225" s="113">
        <v>65210.582999999999</v>
      </c>
      <c r="X225" s="113">
        <v>16154.833000000001</v>
      </c>
      <c r="Y225" s="113">
        <v>54366</v>
      </c>
      <c r="Z225" s="113"/>
      <c r="AA225" s="113"/>
    </row>
    <row r="226" spans="1:27" x14ac:dyDescent="0.25">
      <c r="A226" s="112">
        <v>42810</v>
      </c>
      <c r="B226" s="113">
        <v>311217.47899999999</v>
      </c>
      <c r="C226" s="113">
        <v>156183.02100000001</v>
      </c>
      <c r="D226" s="113">
        <v>330095.02100000001</v>
      </c>
      <c r="E226" s="113">
        <v>97417.312000000005</v>
      </c>
      <c r="F226" s="113">
        <v>19614.167000000001</v>
      </c>
      <c r="G226" s="113">
        <v>288681.02100000001</v>
      </c>
      <c r="H226" s="113">
        <v>64997.417000000001</v>
      </c>
      <c r="I226" s="113">
        <v>34296.332999999999</v>
      </c>
      <c r="J226" s="113">
        <v>249127.27100000001</v>
      </c>
      <c r="K226" s="113">
        <v>109045.85400000001</v>
      </c>
      <c r="L226" s="113">
        <v>77124.917000000001</v>
      </c>
      <c r="M226" s="113">
        <v>39716.896000000001</v>
      </c>
      <c r="N226" s="113">
        <v>10297.25</v>
      </c>
      <c r="O226" s="113"/>
      <c r="P226" s="113">
        <v>0</v>
      </c>
      <c r="Q226" s="113">
        <v>15671.353999999999</v>
      </c>
      <c r="R226" s="113">
        <v>355127.27100000001</v>
      </c>
      <c r="S226" s="113">
        <v>406666.35399999999</v>
      </c>
      <c r="T226" s="113">
        <v>506126.27100000001</v>
      </c>
      <c r="U226" s="113">
        <v>224896.89600000001</v>
      </c>
      <c r="V226" s="113">
        <v>1160.7080000000001</v>
      </c>
      <c r="W226" s="113">
        <v>56581.832999999999</v>
      </c>
      <c r="X226" s="113">
        <v>16716.853999999999</v>
      </c>
      <c r="Y226" s="113">
        <v>71340.104000000007</v>
      </c>
      <c r="Z226" s="113"/>
      <c r="AA226" s="113"/>
    </row>
    <row r="227" spans="1:27" x14ac:dyDescent="0.25">
      <c r="A227" s="112">
        <v>42811</v>
      </c>
      <c r="B227" s="113">
        <v>534313.43799999997</v>
      </c>
      <c r="C227" s="113">
        <v>99860.292000000001</v>
      </c>
      <c r="D227" s="113">
        <v>321426.58299999998</v>
      </c>
      <c r="E227" s="113">
        <v>98018.207999999999</v>
      </c>
      <c r="F227" s="113">
        <v>43706.375</v>
      </c>
      <c r="G227" s="113">
        <v>295779.41700000002</v>
      </c>
      <c r="H227" s="113">
        <v>52570.228999999999</v>
      </c>
      <c r="I227" s="113">
        <v>34249.938000000002</v>
      </c>
      <c r="J227" s="113">
        <v>262888.14600000001</v>
      </c>
      <c r="K227" s="113">
        <v>27543.292000000001</v>
      </c>
      <c r="L227" s="113">
        <v>75264.417000000001</v>
      </c>
      <c r="M227" s="113">
        <v>40799.521000000001</v>
      </c>
      <c r="N227" s="113">
        <v>3947.1460000000002</v>
      </c>
      <c r="O227" s="113"/>
      <c r="P227" s="113">
        <v>0</v>
      </c>
      <c r="Q227" s="113">
        <v>22789.5</v>
      </c>
      <c r="R227" s="113">
        <v>358942.41700000002</v>
      </c>
      <c r="S227" s="113">
        <v>405216.25</v>
      </c>
      <c r="T227" s="113">
        <v>498109.85399999999</v>
      </c>
      <c r="U227" s="113">
        <v>212310.72899999999</v>
      </c>
      <c r="V227" s="113">
        <v>0</v>
      </c>
      <c r="W227" s="113">
        <v>44542.228999999999</v>
      </c>
      <c r="X227" s="113">
        <v>17316.417000000001</v>
      </c>
      <c r="Y227" s="113">
        <v>13632.103999999999</v>
      </c>
      <c r="Z227" s="113"/>
      <c r="AA227" s="113"/>
    </row>
    <row r="228" spans="1:27" x14ac:dyDescent="0.25">
      <c r="A228" s="112">
        <v>42812</v>
      </c>
      <c r="B228" s="113">
        <v>441887.95799999998</v>
      </c>
      <c r="C228" s="113">
        <v>87492.5</v>
      </c>
      <c r="D228" s="113">
        <v>177973.89600000001</v>
      </c>
      <c r="E228" s="113">
        <v>98873.604000000007</v>
      </c>
      <c r="F228" s="113">
        <v>79291.604000000007</v>
      </c>
      <c r="G228" s="113">
        <v>318996.125</v>
      </c>
      <c r="H228" s="113">
        <v>55052.603999999999</v>
      </c>
      <c r="I228" s="113">
        <v>34474.5</v>
      </c>
      <c r="J228" s="113">
        <v>352858.70799999998</v>
      </c>
      <c r="K228" s="113">
        <v>119492.89599999999</v>
      </c>
      <c r="L228" s="113">
        <v>57426.917000000001</v>
      </c>
      <c r="M228" s="113">
        <v>40850.707999999999</v>
      </c>
      <c r="N228" s="113">
        <v>2756.125</v>
      </c>
      <c r="O228" s="113"/>
      <c r="P228" s="113">
        <v>0</v>
      </c>
      <c r="Q228" s="113">
        <v>22481.146000000001</v>
      </c>
      <c r="R228" s="113">
        <v>294192.20799999998</v>
      </c>
      <c r="S228" s="113">
        <v>398157.93800000002</v>
      </c>
      <c r="T228" s="113">
        <v>467544.02100000001</v>
      </c>
      <c r="U228" s="113">
        <v>221737.43799999999</v>
      </c>
      <c r="V228" s="113">
        <v>0</v>
      </c>
      <c r="W228" s="113">
        <v>55281.082999999999</v>
      </c>
      <c r="X228" s="113">
        <v>17373.896000000001</v>
      </c>
      <c r="Y228" s="113">
        <v>0</v>
      </c>
      <c r="Z228" s="113">
        <v>0</v>
      </c>
      <c r="AA228" s="113"/>
    </row>
    <row r="229" spans="1:27" x14ac:dyDescent="0.25">
      <c r="A229" s="112">
        <v>42813</v>
      </c>
      <c r="B229" s="113">
        <v>653364.47900000005</v>
      </c>
      <c r="C229" s="113">
        <v>105678.27099999999</v>
      </c>
      <c r="D229" s="113">
        <v>94892.854000000007</v>
      </c>
      <c r="E229" s="113">
        <v>91062.875</v>
      </c>
      <c r="F229" s="113">
        <v>6373.5420000000004</v>
      </c>
      <c r="G229" s="113">
        <v>317372.72899999999</v>
      </c>
      <c r="H229" s="113">
        <v>58111.061999999998</v>
      </c>
      <c r="I229" s="113">
        <v>34766.771000000001</v>
      </c>
      <c r="J229" s="113">
        <v>265219.93800000002</v>
      </c>
      <c r="K229" s="113">
        <v>100012.52099999999</v>
      </c>
      <c r="L229" s="113">
        <v>79444.437999999995</v>
      </c>
      <c r="M229" s="113">
        <v>40794.375</v>
      </c>
      <c r="N229" s="113">
        <v>6057.7709999999997</v>
      </c>
      <c r="O229" s="113"/>
      <c r="P229" s="113">
        <v>0</v>
      </c>
      <c r="Q229" s="113">
        <v>31587.625</v>
      </c>
      <c r="R229" s="113">
        <v>160217.31200000001</v>
      </c>
      <c r="S229" s="113">
        <v>408581.52100000001</v>
      </c>
      <c r="T229" s="113">
        <v>467106.75</v>
      </c>
      <c r="U229" s="113">
        <v>215895.29199999999</v>
      </c>
      <c r="V229" s="113">
        <v>385.72899999999998</v>
      </c>
      <c r="W229" s="113">
        <v>61446.561999999998</v>
      </c>
      <c r="X229" s="113">
        <v>17372</v>
      </c>
      <c r="Y229" s="113">
        <v>0</v>
      </c>
      <c r="Z229" s="113">
        <v>86612</v>
      </c>
      <c r="AA229" s="113"/>
    </row>
    <row r="230" spans="1:27" x14ac:dyDescent="0.25">
      <c r="A230" s="112">
        <v>42814</v>
      </c>
      <c r="B230" s="113">
        <v>92776.145999999993</v>
      </c>
      <c r="C230" s="113">
        <v>125957.43799999999</v>
      </c>
      <c r="D230" s="113">
        <v>319330.45799999998</v>
      </c>
      <c r="E230" s="113">
        <v>117876.27099999999</v>
      </c>
      <c r="F230" s="113">
        <v>45550.957999999999</v>
      </c>
      <c r="G230" s="113">
        <v>301902.77100000001</v>
      </c>
      <c r="H230" s="113">
        <v>71870.937999999995</v>
      </c>
      <c r="I230" s="113">
        <v>34759.646000000001</v>
      </c>
      <c r="J230" s="113">
        <v>249182.18799999999</v>
      </c>
      <c r="K230" s="113">
        <v>106856.77099999999</v>
      </c>
      <c r="L230" s="113">
        <v>78681.832999999999</v>
      </c>
      <c r="M230" s="113">
        <v>40331.771000000001</v>
      </c>
      <c r="N230" s="113">
        <v>7215.4170000000004</v>
      </c>
      <c r="O230" s="113"/>
      <c r="P230" s="113">
        <v>0</v>
      </c>
      <c r="Q230" s="113">
        <v>102590.35400000001</v>
      </c>
      <c r="R230" s="113">
        <v>281718.64600000001</v>
      </c>
      <c r="S230" s="113">
        <v>425458.52100000001</v>
      </c>
      <c r="T230" s="113">
        <v>405614.95799999998</v>
      </c>
      <c r="U230" s="113">
        <v>225348.93799999999</v>
      </c>
      <c r="V230" s="113">
        <v>2060.3960000000002</v>
      </c>
      <c r="W230" s="113">
        <v>66998.562000000005</v>
      </c>
      <c r="X230" s="113">
        <v>17261.625</v>
      </c>
      <c r="Y230" s="113">
        <v>46769.478999999999</v>
      </c>
      <c r="Z230" s="113">
        <v>0</v>
      </c>
      <c r="AA230" s="113"/>
    </row>
    <row r="231" spans="1:27" x14ac:dyDescent="0.25">
      <c r="A231" s="112">
        <v>42815</v>
      </c>
      <c r="B231" s="113">
        <v>457098.43800000002</v>
      </c>
      <c r="C231" s="113">
        <v>125180.10400000001</v>
      </c>
      <c r="D231" s="113">
        <v>332208.72899999999</v>
      </c>
      <c r="E231" s="113">
        <v>115922.958</v>
      </c>
      <c r="F231" s="113">
        <v>48831.146000000001</v>
      </c>
      <c r="G231" s="113">
        <v>296180.29200000002</v>
      </c>
      <c r="H231" s="113">
        <v>76328.082999999999</v>
      </c>
      <c r="I231" s="113">
        <v>33908.938000000002</v>
      </c>
      <c r="J231" s="113">
        <v>298707.58299999998</v>
      </c>
      <c r="K231" s="113">
        <v>109783.583</v>
      </c>
      <c r="L231" s="113">
        <v>78495.707999999999</v>
      </c>
      <c r="M231" s="113">
        <v>40631.375</v>
      </c>
      <c r="N231" s="113">
        <v>7121.1880000000001</v>
      </c>
      <c r="O231" s="113"/>
      <c r="P231" s="113">
        <v>0</v>
      </c>
      <c r="Q231" s="113">
        <v>36561.832999999999</v>
      </c>
      <c r="R231" s="113">
        <v>297373.89600000001</v>
      </c>
      <c r="S231" s="113">
        <v>396609.81199999998</v>
      </c>
      <c r="T231" s="113">
        <v>421549.72899999999</v>
      </c>
      <c r="U231" s="113">
        <v>226433.43799999999</v>
      </c>
      <c r="V231" s="113">
        <v>6212.4170000000004</v>
      </c>
      <c r="W231" s="113">
        <v>65797.125</v>
      </c>
      <c r="X231" s="113">
        <v>16466.103999999999</v>
      </c>
      <c r="Y231" s="113">
        <v>83418.520999999993</v>
      </c>
      <c r="Z231" s="113">
        <v>0</v>
      </c>
      <c r="AA231" s="113"/>
    </row>
    <row r="232" spans="1:27" x14ac:dyDescent="0.25">
      <c r="A232" s="112">
        <v>42816</v>
      </c>
      <c r="B232" s="113">
        <v>450745.41700000002</v>
      </c>
      <c r="C232" s="113">
        <v>116794.93799999999</v>
      </c>
      <c r="D232" s="113">
        <v>309018.95799999998</v>
      </c>
      <c r="E232" s="113">
        <v>106064.125</v>
      </c>
      <c r="F232" s="113">
        <v>17639.396000000001</v>
      </c>
      <c r="G232" s="113">
        <v>190567.68799999999</v>
      </c>
      <c r="H232" s="113">
        <v>75523.5</v>
      </c>
      <c r="I232" s="113">
        <v>33244.292000000001</v>
      </c>
      <c r="J232" s="113">
        <v>318540.125</v>
      </c>
      <c r="K232" s="113">
        <v>108340.10400000001</v>
      </c>
      <c r="L232" s="113">
        <v>79597.832999999999</v>
      </c>
      <c r="M232" s="113">
        <v>40910.853999999999</v>
      </c>
      <c r="N232" s="113">
        <v>12595.125</v>
      </c>
      <c r="O232" s="113"/>
      <c r="P232" s="113">
        <v>0</v>
      </c>
      <c r="Q232" s="113">
        <v>125209.25</v>
      </c>
      <c r="R232" s="113">
        <v>225656.56200000001</v>
      </c>
      <c r="S232" s="113">
        <v>396254.08299999998</v>
      </c>
      <c r="T232" s="113">
        <v>453583.875</v>
      </c>
      <c r="U232" s="113">
        <v>216530.89600000001</v>
      </c>
      <c r="V232" s="113">
        <v>12080.896000000001</v>
      </c>
      <c r="W232" s="113">
        <v>47436.353999999999</v>
      </c>
      <c r="X232" s="113">
        <v>15003.603999999999</v>
      </c>
      <c r="Y232" s="113">
        <v>17835.332999999999</v>
      </c>
      <c r="Z232" s="113">
        <v>0</v>
      </c>
      <c r="AA232" s="113"/>
    </row>
    <row r="233" spans="1:27" x14ac:dyDescent="0.25">
      <c r="A233" s="112">
        <v>42817</v>
      </c>
      <c r="B233" s="113">
        <v>576288.95799999998</v>
      </c>
      <c r="C233" s="113">
        <v>120523.5</v>
      </c>
      <c r="D233" s="113">
        <v>302385.95799999998</v>
      </c>
      <c r="E233" s="113">
        <v>119085.85400000001</v>
      </c>
      <c r="F233" s="113">
        <v>53838.625</v>
      </c>
      <c r="G233" s="113">
        <v>251611.81200000001</v>
      </c>
      <c r="H233" s="113">
        <v>73683.5</v>
      </c>
      <c r="I233" s="113">
        <v>33533.561999999998</v>
      </c>
      <c r="J233" s="113">
        <v>225134.04199999999</v>
      </c>
      <c r="K233" s="113">
        <v>110523.375</v>
      </c>
      <c r="L233" s="113">
        <v>78255.479000000007</v>
      </c>
      <c r="M233" s="113">
        <v>42276</v>
      </c>
      <c r="N233" s="113">
        <v>11378.666999999999</v>
      </c>
      <c r="O233" s="113"/>
      <c r="P233" s="113">
        <v>0</v>
      </c>
      <c r="Q233" s="113">
        <v>183316.20800000001</v>
      </c>
      <c r="R233" s="113">
        <v>356127.58299999998</v>
      </c>
      <c r="S233" s="113">
        <v>383590.85399999999</v>
      </c>
      <c r="T233" s="113">
        <v>441667.02100000001</v>
      </c>
      <c r="U233" s="113">
        <v>229331.83300000001</v>
      </c>
      <c r="V233" s="113">
        <v>20827.853999999999</v>
      </c>
      <c r="W233" s="113">
        <v>47833.271000000001</v>
      </c>
      <c r="X233" s="113">
        <v>17387.812000000002</v>
      </c>
      <c r="Y233" s="113">
        <v>60277.811999999998</v>
      </c>
      <c r="Z233" s="113">
        <v>0</v>
      </c>
      <c r="AA233" s="113"/>
    </row>
    <row r="234" spans="1:27" x14ac:dyDescent="0.25">
      <c r="A234" s="112">
        <v>42818</v>
      </c>
      <c r="B234" s="113">
        <v>245806.45800000001</v>
      </c>
      <c r="C234" s="113">
        <v>109441.18799999999</v>
      </c>
      <c r="D234" s="113">
        <v>158829.25</v>
      </c>
      <c r="E234" s="113">
        <v>99024.645999999993</v>
      </c>
      <c r="F234" s="113">
        <v>53219.728999999999</v>
      </c>
      <c r="G234" s="113">
        <v>284326.93800000002</v>
      </c>
      <c r="H234" s="113">
        <v>65196.771000000001</v>
      </c>
      <c r="I234" s="113">
        <v>33522.853999999999</v>
      </c>
      <c r="J234" s="113">
        <v>370501.125</v>
      </c>
      <c r="K234" s="113">
        <v>90123.479000000007</v>
      </c>
      <c r="L234" s="113">
        <v>77734.375</v>
      </c>
      <c r="M234" s="113">
        <v>48482.646000000001</v>
      </c>
      <c r="N234" s="113">
        <v>9696.9380000000001</v>
      </c>
      <c r="O234" s="113"/>
      <c r="P234" s="113">
        <v>0</v>
      </c>
      <c r="Q234" s="113">
        <v>74266.125</v>
      </c>
      <c r="R234" s="113">
        <v>370921.18800000002</v>
      </c>
      <c r="S234" s="113">
        <v>340099.77100000001</v>
      </c>
      <c r="T234" s="113">
        <v>462145.47899999999</v>
      </c>
      <c r="U234" s="113">
        <v>190977.25</v>
      </c>
      <c r="V234" s="113">
        <v>14907.083000000001</v>
      </c>
      <c r="W234" s="113">
        <v>52168.646000000001</v>
      </c>
      <c r="X234" s="113">
        <v>17321.603999999999</v>
      </c>
      <c r="Y234" s="113">
        <v>3502.5419999999999</v>
      </c>
      <c r="Z234" s="113">
        <v>0</v>
      </c>
      <c r="AA234" s="113"/>
    </row>
    <row r="235" spans="1:27" x14ac:dyDescent="0.25">
      <c r="A235" s="112">
        <v>42819</v>
      </c>
      <c r="B235" s="113">
        <v>474716.60399999999</v>
      </c>
      <c r="C235" s="113">
        <v>119754.89599999999</v>
      </c>
      <c r="D235" s="113">
        <v>299970.22899999999</v>
      </c>
      <c r="E235" s="113">
        <v>120792.18799999999</v>
      </c>
      <c r="F235" s="113">
        <v>52093.978999999999</v>
      </c>
      <c r="G235" s="113">
        <v>294959.93800000002</v>
      </c>
      <c r="H235" s="113">
        <v>61487.582999999999</v>
      </c>
      <c r="I235" s="113">
        <v>33299.832999999999</v>
      </c>
      <c r="J235" s="113">
        <v>328445.54200000002</v>
      </c>
      <c r="K235" s="113">
        <v>47349.207999999999</v>
      </c>
      <c r="L235" s="113">
        <v>77512.937999999995</v>
      </c>
      <c r="M235" s="113">
        <v>43745.188000000002</v>
      </c>
      <c r="N235" s="113">
        <v>11055.208000000001</v>
      </c>
      <c r="O235" s="113"/>
      <c r="P235" s="113">
        <v>0</v>
      </c>
      <c r="Q235" s="113">
        <v>20795.562000000002</v>
      </c>
      <c r="R235" s="113">
        <v>340584.95799999998</v>
      </c>
      <c r="S235" s="113">
        <v>335933.41700000002</v>
      </c>
      <c r="T235" s="113">
        <v>439892.02100000001</v>
      </c>
      <c r="U235" s="113">
        <v>210943.25</v>
      </c>
      <c r="V235" s="113">
        <v>9136.3960000000006</v>
      </c>
      <c r="W235" s="113">
        <v>54409.875</v>
      </c>
      <c r="X235" s="113">
        <v>17013.625</v>
      </c>
      <c r="Y235" s="113">
        <v>0</v>
      </c>
      <c r="Z235" s="113">
        <v>0</v>
      </c>
      <c r="AA235" s="113"/>
    </row>
    <row r="236" spans="1:27" x14ac:dyDescent="0.25">
      <c r="A236" s="112">
        <v>42820</v>
      </c>
      <c r="B236" s="113">
        <v>437685.16700000002</v>
      </c>
      <c r="C236" s="113">
        <v>144444.58300000001</v>
      </c>
      <c r="D236" s="113">
        <v>334453.02100000001</v>
      </c>
      <c r="E236" s="113">
        <v>102567.39599999999</v>
      </c>
      <c r="F236" s="113">
        <v>25206.978999999999</v>
      </c>
      <c r="G236" s="113">
        <v>292190.25</v>
      </c>
      <c r="H236" s="113">
        <v>59020.728999999999</v>
      </c>
      <c r="I236" s="113">
        <v>33398.061999999998</v>
      </c>
      <c r="J236" s="113">
        <v>241773.06200000001</v>
      </c>
      <c r="K236" s="113">
        <v>92012.062000000005</v>
      </c>
      <c r="L236" s="113">
        <v>47133.832999999999</v>
      </c>
      <c r="M236" s="113">
        <v>42635.625</v>
      </c>
      <c r="N236" s="113">
        <v>9103.0210000000006</v>
      </c>
      <c r="O236" s="113"/>
      <c r="P236" s="113">
        <v>0</v>
      </c>
      <c r="Q236" s="113">
        <v>22757.082999999999</v>
      </c>
      <c r="R236" s="113">
        <v>350285.89600000001</v>
      </c>
      <c r="S236" s="113">
        <v>331838.83299999998</v>
      </c>
      <c r="T236" s="113">
        <v>408380.29200000002</v>
      </c>
      <c r="U236" s="113">
        <v>220625.10399999999</v>
      </c>
      <c r="V236" s="113">
        <v>0</v>
      </c>
      <c r="W236" s="113">
        <v>71203.832999999999</v>
      </c>
      <c r="X236" s="113">
        <v>17101.542000000001</v>
      </c>
      <c r="Y236" s="113">
        <v>48085.332999999999</v>
      </c>
      <c r="Z236" s="113">
        <v>95602.25</v>
      </c>
      <c r="AA236" s="113"/>
    </row>
    <row r="237" spans="1:27" x14ac:dyDescent="0.25">
      <c r="A237" s="112">
        <v>42821</v>
      </c>
      <c r="B237" s="113">
        <v>169278.60399999999</v>
      </c>
      <c r="C237" s="113">
        <v>155325.81200000001</v>
      </c>
      <c r="D237" s="113">
        <v>255513.43799999999</v>
      </c>
      <c r="E237" s="113">
        <v>66756.75</v>
      </c>
      <c r="F237" s="113">
        <v>39830.938000000002</v>
      </c>
      <c r="G237" s="113">
        <v>308408.66700000002</v>
      </c>
      <c r="H237" s="113">
        <v>60779.228999999999</v>
      </c>
      <c r="I237" s="113">
        <v>33024.561999999998</v>
      </c>
      <c r="J237" s="113">
        <v>353013.60399999999</v>
      </c>
      <c r="K237" s="113">
        <v>93306.5</v>
      </c>
      <c r="L237" s="113">
        <v>79435.5</v>
      </c>
      <c r="M237" s="113">
        <v>42970.311999999998</v>
      </c>
      <c r="N237" s="113">
        <v>9589.4580000000005</v>
      </c>
      <c r="O237" s="113"/>
      <c r="P237" s="113">
        <v>0</v>
      </c>
      <c r="Q237" s="113">
        <v>13190.062</v>
      </c>
      <c r="R237" s="113">
        <v>342341.06199999998</v>
      </c>
      <c r="S237" s="113">
        <v>332425.375</v>
      </c>
      <c r="T237" s="113">
        <v>480063</v>
      </c>
      <c r="U237" s="113">
        <v>223619.83300000001</v>
      </c>
      <c r="V237" s="113">
        <v>0</v>
      </c>
      <c r="W237" s="113">
        <v>70316.707999999999</v>
      </c>
      <c r="X237" s="113">
        <v>8313.2710000000006</v>
      </c>
      <c r="Y237" s="113">
        <v>76282.895999999993</v>
      </c>
      <c r="Z237" s="113">
        <v>0</v>
      </c>
      <c r="AA237" s="113"/>
    </row>
    <row r="238" spans="1:27" x14ac:dyDescent="0.25">
      <c r="A238" s="112">
        <v>42822</v>
      </c>
      <c r="B238" s="113">
        <v>554289.14599999995</v>
      </c>
      <c r="C238" s="113">
        <v>161343.95800000001</v>
      </c>
      <c r="D238" s="113">
        <v>70733.625</v>
      </c>
      <c r="E238" s="113">
        <v>65707.167000000001</v>
      </c>
      <c r="F238" s="113">
        <v>35020.582999999999</v>
      </c>
      <c r="G238" s="113">
        <v>318301.16700000002</v>
      </c>
      <c r="H238" s="113">
        <v>57995.688000000002</v>
      </c>
      <c r="I238" s="113">
        <v>32692.292000000001</v>
      </c>
      <c r="J238" s="113">
        <v>418746.41700000002</v>
      </c>
      <c r="K238" s="113">
        <v>93809.792000000001</v>
      </c>
      <c r="L238" s="113">
        <v>75892.437999999995</v>
      </c>
      <c r="M238" s="113">
        <v>44829.521000000001</v>
      </c>
      <c r="N238" s="113">
        <v>8700.7080000000005</v>
      </c>
      <c r="O238" s="113"/>
      <c r="P238" s="113">
        <v>0</v>
      </c>
      <c r="Q238" s="113">
        <v>6298.2920000000004</v>
      </c>
      <c r="R238" s="113">
        <v>353561.56199999998</v>
      </c>
      <c r="S238" s="113">
        <v>326848.72899999999</v>
      </c>
      <c r="T238" s="113">
        <v>489895.39600000001</v>
      </c>
      <c r="U238" s="113">
        <v>227900.47899999999</v>
      </c>
      <c r="V238" s="113">
        <v>7286.5209999999997</v>
      </c>
      <c r="W238" s="113">
        <v>63866.875</v>
      </c>
      <c r="X238" s="113">
        <v>1668.7080000000001</v>
      </c>
      <c r="Y238" s="113">
        <v>96800.292000000001</v>
      </c>
      <c r="Z238" s="113">
        <v>0</v>
      </c>
      <c r="AA238" s="113"/>
    </row>
    <row r="239" spans="1:27" x14ac:dyDescent="0.25">
      <c r="A239" s="112">
        <v>42823</v>
      </c>
      <c r="B239" s="113">
        <v>441151.02100000001</v>
      </c>
      <c r="C239" s="113">
        <v>150001.02100000001</v>
      </c>
      <c r="D239" s="113">
        <v>268748.66700000002</v>
      </c>
      <c r="E239" s="113">
        <v>98827.542000000001</v>
      </c>
      <c r="F239" s="113">
        <v>23635.792000000001</v>
      </c>
      <c r="G239" s="113">
        <v>283559.33299999998</v>
      </c>
      <c r="H239" s="113">
        <v>58210.188000000002</v>
      </c>
      <c r="I239" s="113">
        <v>32238.125</v>
      </c>
      <c r="J239" s="113">
        <v>365410.29200000002</v>
      </c>
      <c r="K239" s="113">
        <v>93561.479000000007</v>
      </c>
      <c r="L239" s="113">
        <v>70773.187999999995</v>
      </c>
      <c r="M239" s="113">
        <v>46079.561999999998</v>
      </c>
      <c r="N239" s="113">
        <v>9388.8539999999994</v>
      </c>
      <c r="O239" s="113"/>
      <c r="P239" s="113">
        <v>0</v>
      </c>
      <c r="Q239" s="113">
        <v>98139.375</v>
      </c>
      <c r="R239" s="113">
        <v>295963.625</v>
      </c>
      <c r="S239" s="113">
        <v>313787.68800000002</v>
      </c>
      <c r="T239" s="113">
        <v>448017.97899999999</v>
      </c>
      <c r="U239" s="113">
        <v>189064.64600000001</v>
      </c>
      <c r="V239" s="113">
        <v>3842.2919999999999</v>
      </c>
      <c r="W239" s="113">
        <v>37751.311999999998</v>
      </c>
      <c r="X239" s="113">
        <v>736.375</v>
      </c>
      <c r="Y239" s="113">
        <v>51412.438000000002</v>
      </c>
      <c r="Z239" s="113">
        <v>127880</v>
      </c>
      <c r="AA239" s="113"/>
    </row>
    <row r="240" spans="1:27" x14ac:dyDescent="0.25">
      <c r="A240" s="112">
        <v>42824</v>
      </c>
      <c r="B240" s="113">
        <v>560727.72900000005</v>
      </c>
      <c r="C240" s="113">
        <v>147903.35399999999</v>
      </c>
      <c r="D240" s="113">
        <v>356469.93800000002</v>
      </c>
      <c r="E240" s="113">
        <v>81568.167000000001</v>
      </c>
      <c r="F240" s="113">
        <v>12873.833000000001</v>
      </c>
      <c r="G240" s="113">
        <v>293661.95799999998</v>
      </c>
      <c r="H240" s="113">
        <v>60668.521000000001</v>
      </c>
      <c r="I240" s="113">
        <v>31983.978999999999</v>
      </c>
      <c r="J240" s="113">
        <v>414057.43800000002</v>
      </c>
      <c r="K240" s="113">
        <v>93704.729000000007</v>
      </c>
      <c r="L240" s="113">
        <v>80588.770999999993</v>
      </c>
      <c r="M240" s="113">
        <v>42626.582999999999</v>
      </c>
      <c r="N240" s="113">
        <v>11480.938</v>
      </c>
      <c r="O240" s="113"/>
      <c r="P240" s="113">
        <v>0</v>
      </c>
      <c r="Q240" s="113">
        <v>170080.97899999999</v>
      </c>
      <c r="R240" s="113">
        <v>351740.22899999999</v>
      </c>
      <c r="S240" s="113">
        <v>400932.125</v>
      </c>
      <c r="T240" s="113">
        <v>478786.85399999999</v>
      </c>
      <c r="U240" s="113">
        <v>219117.16699999999</v>
      </c>
      <c r="V240" s="113">
        <v>17912.875</v>
      </c>
      <c r="W240" s="113">
        <v>50091.667000000001</v>
      </c>
      <c r="X240" s="113">
        <v>2455.1880000000001</v>
      </c>
      <c r="Y240" s="113">
        <v>0</v>
      </c>
      <c r="Z240" s="113">
        <v>15985</v>
      </c>
      <c r="AA240" s="113"/>
    </row>
    <row r="241" spans="1:27" x14ac:dyDescent="0.25">
      <c r="A241" s="112">
        <v>42825</v>
      </c>
      <c r="B241" s="113">
        <v>80172.729000000007</v>
      </c>
      <c r="C241" s="113">
        <v>133884.81200000001</v>
      </c>
      <c r="D241" s="113">
        <v>344880.35399999999</v>
      </c>
      <c r="E241" s="113">
        <v>116828.667</v>
      </c>
      <c r="F241" s="113">
        <v>31851.353999999999</v>
      </c>
      <c r="G241" s="113">
        <v>299373.45799999998</v>
      </c>
      <c r="H241" s="113">
        <v>59754.021000000001</v>
      </c>
      <c r="I241" s="113">
        <v>32988.021000000001</v>
      </c>
      <c r="J241" s="113">
        <v>388891.10399999999</v>
      </c>
      <c r="K241" s="113">
        <v>93008.167000000001</v>
      </c>
      <c r="L241" s="113">
        <v>77429.832999999999</v>
      </c>
      <c r="M241" s="113">
        <v>44487.521000000001</v>
      </c>
      <c r="N241" s="113">
        <v>9468.375</v>
      </c>
      <c r="O241" s="113"/>
      <c r="P241" s="113">
        <v>0</v>
      </c>
      <c r="Q241" s="113">
        <v>179159.875</v>
      </c>
      <c r="R241" s="113">
        <v>389321.58299999998</v>
      </c>
      <c r="S241" s="113">
        <v>412839.31199999998</v>
      </c>
      <c r="T241" s="113">
        <v>493616.93800000002</v>
      </c>
      <c r="U241" s="113">
        <v>220690.56200000001</v>
      </c>
      <c r="V241" s="113">
        <v>24505.437999999998</v>
      </c>
      <c r="W241" s="113">
        <v>64651.228999999999</v>
      </c>
      <c r="X241" s="113">
        <v>2286.9169999999999</v>
      </c>
      <c r="Y241" s="113">
        <v>41602.707999999999</v>
      </c>
      <c r="Z241" s="113">
        <v>85041.457999999999</v>
      </c>
      <c r="AA241" s="113"/>
    </row>
    <row r="242" spans="1:27" x14ac:dyDescent="0.25">
      <c r="A242" s="112">
        <v>42826</v>
      </c>
      <c r="B242" s="113">
        <v>537577.625</v>
      </c>
      <c r="C242" s="113">
        <v>143284.04199999999</v>
      </c>
      <c r="D242" s="113">
        <v>332227.75</v>
      </c>
      <c r="E242" s="113">
        <v>107693.417</v>
      </c>
      <c r="F242" s="113">
        <v>24493.853999999999</v>
      </c>
      <c r="G242" s="113">
        <v>237996.33300000001</v>
      </c>
      <c r="H242" s="113">
        <v>58633.832999999999</v>
      </c>
      <c r="I242" s="113">
        <v>33340.5</v>
      </c>
      <c r="J242" s="113">
        <v>299769.68800000002</v>
      </c>
      <c r="K242" s="113">
        <v>71683.707999999999</v>
      </c>
      <c r="L242" s="113">
        <v>50079.707999999999</v>
      </c>
      <c r="M242" s="113">
        <v>44333.311999999998</v>
      </c>
      <c r="N242" s="113">
        <v>8581.1669999999995</v>
      </c>
      <c r="O242" s="113"/>
      <c r="P242" s="113">
        <v>0</v>
      </c>
      <c r="Q242" s="113">
        <v>174416.66699999999</v>
      </c>
      <c r="R242" s="113">
        <v>177224.75</v>
      </c>
      <c r="S242" s="113">
        <v>386944.18800000002</v>
      </c>
      <c r="T242" s="113">
        <v>494737.22899999999</v>
      </c>
      <c r="U242" s="113">
        <v>220338.18799999999</v>
      </c>
      <c r="V242" s="113">
        <v>24465.646000000001</v>
      </c>
      <c r="W242" s="113">
        <v>59411.667000000001</v>
      </c>
      <c r="X242" s="113">
        <v>11836.021000000001</v>
      </c>
      <c r="Y242" s="113">
        <v>51291.728999999999</v>
      </c>
      <c r="Z242" s="113">
        <v>41517.447</v>
      </c>
      <c r="AA242" s="113"/>
    </row>
    <row r="243" spans="1:27" x14ac:dyDescent="0.25">
      <c r="A243" s="112">
        <v>42827</v>
      </c>
      <c r="B243" s="113">
        <v>373277.79200000002</v>
      </c>
      <c r="C243" s="113">
        <v>169911.95800000001</v>
      </c>
      <c r="D243" s="113">
        <v>333064.68800000002</v>
      </c>
      <c r="E243" s="113">
        <v>78074.707999999999</v>
      </c>
      <c r="F243" s="113">
        <v>37813.353999999999</v>
      </c>
      <c r="G243" s="113">
        <v>294197.58299999998</v>
      </c>
      <c r="H243" s="113">
        <v>60612.375</v>
      </c>
      <c r="I243" s="113">
        <v>33123.25</v>
      </c>
      <c r="J243" s="113">
        <v>247269.02100000001</v>
      </c>
      <c r="K243" s="113">
        <v>106915.875</v>
      </c>
      <c r="L243" s="113">
        <v>78983.770999999993</v>
      </c>
      <c r="M243" s="113">
        <v>42574.582999999999</v>
      </c>
      <c r="N243" s="113">
        <v>9493.125</v>
      </c>
      <c r="O243" s="113"/>
      <c r="P243" s="113">
        <v>0</v>
      </c>
      <c r="Q243" s="113">
        <v>169998.47899999999</v>
      </c>
      <c r="R243" s="113">
        <v>354137.31199999998</v>
      </c>
      <c r="S243" s="113">
        <v>397996.22899999999</v>
      </c>
      <c r="T243" s="113">
        <v>558999.79200000002</v>
      </c>
      <c r="U243" s="113">
        <v>220769.64600000001</v>
      </c>
      <c r="V243" s="113">
        <v>24389.082999999999</v>
      </c>
      <c r="W243" s="113">
        <v>41971.5</v>
      </c>
      <c r="X243" s="113">
        <v>17117.021000000001</v>
      </c>
      <c r="Y243" s="113">
        <v>25264.917000000001</v>
      </c>
      <c r="Z243" s="113">
        <v>0</v>
      </c>
      <c r="AA243" s="113"/>
    </row>
    <row r="244" spans="1:27" x14ac:dyDescent="0.25">
      <c r="A244" s="112">
        <v>42828</v>
      </c>
      <c r="B244" s="113">
        <v>349639.625</v>
      </c>
      <c r="C244" s="113">
        <v>176542.72899999999</v>
      </c>
      <c r="D244" s="113">
        <v>143550.375</v>
      </c>
      <c r="E244" s="113">
        <v>99505.229000000007</v>
      </c>
      <c r="F244" s="113">
        <v>45703.832999999999</v>
      </c>
      <c r="G244" s="113">
        <v>285845.33299999998</v>
      </c>
      <c r="H244" s="113">
        <v>65502.417000000001</v>
      </c>
      <c r="I244" s="113">
        <v>33331.417000000001</v>
      </c>
      <c r="J244" s="113">
        <v>336759.60399999999</v>
      </c>
      <c r="K244" s="113">
        <v>77984.582999999999</v>
      </c>
      <c r="L244" s="113">
        <v>75947.875</v>
      </c>
      <c r="M244" s="113">
        <v>43883.042000000001</v>
      </c>
      <c r="N244" s="113">
        <v>9416.125</v>
      </c>
      <c r="O244" s="113"/>
      <c r="P244" s="113">
        <v>0</v>
      </c>
      <c r="Q244" s="113">
        <v>146957.04199999999</v>
      </c>
      <c r="R244" s="113">
        <v>303982.91700000002</v>
      </c>
      <c r="S244" s="113">
        <v>428736.68800000002</v>
      </c>
      <c r="T244" s="113">
        <v>452674.66700000002</v>
      </c>
      <c r="U244" s="113">
        <v>217741.18799999999</v>
      </c>
      <c r="V244" s="113">
        <v>17893.457999999999</v>
      </c>
      <c r="W244" s="113">
        <v>55666.042000000001</v>
      </c>
      <c r="X244" s="113">
        <v>17281.896000000001</v>
      </c>
      <c r="Y244" s="113">
        <v>0</v>
      </c>
      <c r="Z244" s="113">
        <v>0</v>
      </c>
      <c r="AA244" s="113"/>
    </row>
    <row r="245" spans="1:27" x14ac:dyDescent="0.25">
      <c r="A245" s="112">
        <v>42829</v>
      </c>
      <c r="B245" s="113">
        <v>603070.29200000002</v>
      </c>
      <c r="C245" s="113">
        <v>183539.29199999999</v>
      </c>
      <c r="D245" s="113">
        <v>218428.77100000001</v>
      </c>
      <c r="E245" s="113">
        <v>95179.542000000001</v>
      </c>
      <c r="F245" s="113">
        <v>58337.646000000001</v>
      </c>
      <c r="G245" s="113">
        <v>274090.10399999999</v>
      </c>
      <c r="H245" s="113">
        <v>77945.395999999993</v>
      </c>
      <c r="I245" s="113">
        <v>33230.353999999999</v>
      </c>
      <c r="J245" s="113">
        <v>330062.25</v>
      </c>
      <c r="K245" s="113">
        <v>64629.207999999999</v>
      </c>
      <c r="L245" s="113">
        <v>80824.582999999999</v>
      </c>
      <c r="M245" s="113">
        <v>42607.353999999999</v>
      </c>
      <c r="N245" s="113">
        <v>8133.5619999999999</v>
      </c>
      <c r="O245" s="113"/>
      <c r="P245" s="113">
        <v>0</v>
      </c>
      <c r="Q245" s="113">
        <v>167756.22899999999</v>
      </c>
      <c r="R245" s="113">
        <v>152542.375</v>
      </c>
      <c r="S245" s="113">
        <v>438906.52100000001</v>
      </c>
      <c r="T245" s="113">
        <v>474376.93800000002</v>
      </c>
      <c r="U245" s="113">
        <v>223340.33300000001</v>
      </c>
      <c r="V245" s="113">
        <v>750.35400000000004</v>
      </c>
      <c r="W245" s="113">
        <v>50145.917000000001</v>
      </c>
      <c r="X245" s="113">
        <v>17053.646000000001</v>
      </c>
      <c r="Y245" s="113">
        <v>15125.75</v>
      </c>
      <c r="Z245" s="113">
        <v>0</v>
      </c>
      <c r="AA245" s="113"/>
    </row>
    <row r="246" spans="1:27" x14ac:dyDescent="0.25">
      <c r="A246" s="112">
        <v>42830</v>
      </c>
      <c r="B246" s="113">
        <v>659643.25</v>
      </c>
      <c r="C246" s="113">
        <v>178337.77100000001</v>
      </c>
      <c r="D246" s="113">
        <v>248167.72899999999</v>
      </c>
      <c r="E246" s="113">
        <v>98593.270999999993</v>
      </c>
      <c r="F246" s="113">
        <v>54183.457999999999</v>
      </c>
      <c r="G246" s="113">
        <v>287451.95799999998</v>
      </c>
      <c r="H246" s="113">
        <v>78834.5</v>
      </c>
      <c r="I246" s="113">
        <v>33109.478999999999</v>
      </c>
      <c r="J246" s="113">
        <v>267809.77100000001</v>
      </c>
      <c r="K246" s="113">
        <v>98538.229000000007</v>
      </c>
      <c r="L246" s="113">
        <v>82062.937999999995</v>
      </c>
      <c r="M246" s="113">
        <v>44527.938000000002</v>
      </c>
      <c r="N246" s="113">
        <v>11254.625</v>
      </c>
      <c r="O246" s="113"/>
      <c r="P246" s="113">
        <v>0</v>
      </c>
      <c r="Q246" s="113">
        <v>168255.02100000001</v>
      </c>
      <c r="R246" s="113">
        <v>355924.625</v>
      </c>
      <c r="S246" s="113">
        <v>427182.04200000002</v>
      </c>
      <c r="T246" s="113">
        <v>495676.58299999998</v>
      </c>
      <c r="U246" s="113">
        <v>224379.47899999999</v>
      </c>
      <c r="V246" s="113">
        <v>10198.812</v>
      </c>
      <c r="W246" s="113">
        <v>68427.667000000001</v>
      </c>
      <c r="X246" s="113">
        <v>12903.312</v>
      </c>
      <c r="Y246" s="113">
        <v>80148.75</v>
      </c>
      <c r="Z246" s="113">
        <v>0</v>
      </c>
      <c r="AA246" s="113"/>
    </row>
    <row r="247" spans="1:27" x14ac:dyDescent="0.25">
      <c r="A247" s="112">
        <v>42831</v>
      </c>
      <c r="B247" s="113">
        <v>432116.33299999998</v>
      </c>
      <c r="C247" s="113">
        <v>190735.29199999999</v>
      </c>
      <c r="D247" s="113">
        <v>319993.29200000002</v>
      </c>
      <c r="E247" s="113">
        <v>99156.417000000001</v>
      </c>
      <c r="F247" s="113">
        <v>31802.396000000001</v>
      </c>
      <c r="G247" s="113">
        <v>290710.79200000002</v>
      </c>
      <c r="H247" s="113">
        <v>62076.082999999999</v>
      </c>
      <c r="I247" s="113">
        <v>33451.561999999998</v>
      </c>
      <c r="J247" s="113">
        <v>314673.47899999999</v>
      </c>
      <c r="K247" s="113">
        <v>98108.292000000001</v>
      </c>
      <c r="L247" s="113">
        <v>78335.979000000007</v>
      </c>
      <c r="M247" s="113">
        <v>40878.292000000001</v>
      </c>
      <c r="N247" s="113">
        <v>10952.208000000001</v>
      </c>
      <c r="O247" s="113"/>
      <c r="P247" s="113">
        <v>0</v>
      </c>
      <c r="Q247" s="113">
        <v>165637.56200000001</v>
      </c>
      <c r="R247" s="113">
        <v>345227.85399999999</v>
      </c>
      <c r="S247" s="113">
        <v>410713.85399999999</v>
      </c>
      <c r="T247" s="113">
        <v>548303.70799999998</v>
      </c>
      <c r="U247" s="113">
        <v>220684.04199999999</v>
      </c>
      <c r="V247" s="113">
        <v>10241.583000000001</v>
      </c>
      <c r="W247" s="113">
        <v>140534.54199999999</v>
      </c>
      <c r="X247" s="113">
        <v>11187.521000000001</v>
      </c>
      <c r="Y247" s="113">
        <v>62246.271000000001</v>
      </c>
      <c r="Z247" s="113">
        <v>60102.167000000001</v>
      </c>
      <c r="AA247" s="113"/>
    </row>
    <row r="248" spans="1:27" x14ac:dyDescent="0.25">
      <c r="A248" s="112">
        <v>42832</v>
      </c>
      <c r="B248" s="113">
        <v>573582.69999999995</v>
      </c>
      <c r="C248" s="113">
        <v>185458.65</v>
      </c>
      <c r="D248" s="113">
        <v>277280.25</v>
      </c>
      <c r="E248" s="113">
        <v>98347.45</v>
      </c>
      <c r="F248" s="113">
        <v>3614.95</v>
      </c>
      <c r="G248" s="113">
        <v>274911.40000000002</v>
      </c>
      <c r="H248" s="113">
        <v>58886.35</v>
      </c>
      <c r="I248" s="113">
        <v>33334.199999999997</v>
      </c>
      <c r="J248" s="113">
        <v>401546.15</v>
      </c>
      <c r="K248" s="113">
        <v>99396.65</v>
      </c>
      <c r="L248" s="113">
        <v>81391.199999999997</v>
      </c>
      <c r="M248" s="113">
        <v>46420.800000000003</v>
      </c>
      <c r="N248" s="113">
        <v>13966.45</v>
      </c>
      <c r="O248" s="113"/>
      <c r="P248" s="113">
        <v>0</v>
      </c>
      <c r="Q248" s="113">
        <v>173940.15</v>
      </c>
      <c r="R248" s="113">
        <v>315036.59999999998</v>
      </c>
      <c r="S248" s="113">
        <v>416299.65</v>
      </c>
      <c r="T248" s="113">
        <v>559770.35</v>
      </c>
      <c r="U248" s="113">
        <v>224491.45</v>
      </c>
      <c r="V248" s="113">
        <v>0</v>
      </c>
      <c r="W248" s="113">
        <v>199891.05</v>
      </c>
      <c r="X248" s="113">
        <v>1531.3</v>
      </c>
      <c r="Y248" s="113">
        <v>0</v>
      </c>
      <c r="Z248" s="113">
        <v>0</v>
      </c>
      <c r="AA248" s="113"/>
    </row>
    <row r="249" spans="1:27" x14ac:dyDescent="0.25">
      <c r="A249" s="112">
        <v>42833</v>
      </c>
      <c r="B249" s="113">
        <v>160673.125</v>
      </c>
      <c r="C249" s="113">
        <v>182534.56200000001</v>
      </c>
      <c r="D249" s="113">
        <v>96298.395999999993</v>
      </c>
      <c r="E249" s="113">
        <v>102688.18799999999</v>
      </c>
      <c r="F249" s="113">
        <v>68193.312000000005</v>
      </c>
      <c r="G249" s="113">
        <v>292107.68800000002</v>
      </c>
      <c r="H249" s="113">
        <v>74869.25</v>
      </c>
      <c r="I249" s="113">
        <v>33093.646000000001</v>
      </c>
      <c r="J249" s="113">
        <v>335286.77100000001</v>
      </c>
      <c r="K249" s="113">
        <v>96685.667000000001</v>
      </c>
      <c r="L249" s="113">
        <v>78924.354000000007</v>
      </c>
      <c r="M249" s="113">
        <v>46225.103999999999</v>
      </c>
      <c r="N249" s="113">
        <v>9674.3119999999999</v>
      </c>
      <c r="O249" s="113"/>
      <c r="P249" s="113">
        <v>0</v>
      </c>
      <c r="Q249" s="113">
        <v>167640.70800000001</v>
      </c>
      <c r="R249" s="113">
        <v>362524.68800000002</v>
      </c>
      <c r="S249" s="113">
        <v>419457.70799999998</v>
      </c>
      <c r="T249" s="113">
        <v>577837.43799999997</v>
      </c>
      <c r="U249" s="113">
        <v>229053.95800000001</v>
      </c>
      <c r="V249" s="113">
        <v>21772.625</v>
      </c>
      <c r="W249" s="113">
        <v>191682.60399999999</v>
      </c>
      <c r="X249" s="113">
        <v>12672.458000000001</v>
      </c>
      <c r="Y249" s="113">
        <v>38572.728999999999</v>
      </c>
      <c r="Z249" s="113">
        <v>0</v>
      </c>
      <c r="AA249" s="113"/>
    </row>
    <row r="250" spans="1:27" x14ac:dyDescent="0.25">
      <c r="A250" s="112">
        <v>42834</v>
      </c>
      <c r="B250" s="113">
        <v>637377.25</v>
      </c>
      <c r="C250" s="113">
        <v>177934.10399999999</v>
      </c>
      <c r="D250" s="113">
        <v>286510.41700000002</v>
      </c>
      <c r="E250" s="113">
        <v>100867.208</v>
      </c>
      <c r="F250" s="113">
        <v>43831.667000000001</v>
      </c>
      <c r="G250" s="113">
        <v>282324.56199999998</v>
      </c>
      <c r="H250" s="113">
        <v>76689.292000000001</v>
      </c>
      <c r="I250" s="113">
        <v>33164.021000000001</v>
      </c>
      <c r="J250" s="113">
        <v>230782.66699999999</v>
      </c>
      <c r="K250" s="113">
        <v>90893.707999999999</v>
      </c>
      <c r="L250" s="113">
        <v>79929.145999999993</v>
      </c>
      <c r="M250" s="113">
        <v>45750.332999999999</v>
      </c>
      <c r="N250" s="113">
        <v>4703.8119999999999</v>
      </c>
      <c r="O250" s="113"/>
      <c r="P250" s="113">
        <v>0</v>
      </c>
      <c r="Q250" s="113">
        <v>133778.68799999999</v>
      </c>
      <c r="R250" s="113">
        <v>273023.35399999999</v>
      </c>
      <c r="S250" s="113">
        <v>395061.64600000001</v>
      </c>
      <c r="T250" s="113">
        <v>556607.72900000005</v>
      </c>
      <c r="U250" s="113">
        <v>219965.93799999999</v>
      </c>
      <c r="V250" s="113">
        <v>22025.312000000002</v>
      </c>
      <c r="W250" s="113">
        <v>168407.625</v>
      </c>
      <c r="X250" s="113">
        <v>17085.271000000001</v>
      </c>
      <c r="Y250" s="113">
        <v>72464.229000000007</v>
      </c>
      <c r="Z250" s="113">
        <v>82439.729000000007</v>
      </c>
      <c r="AA250" s="113"/>
    </row>
    <row r="251" spans="1:27" x14ac:dyDescent="0.25">
      <c r="A251" s="112">
        <v>42835</v>
      </c>
      <c r="B251" s="113">
        <v>293950.52100000001</v>
      </c>
      <c r="C251" s="113">
        <v>178652.16699999999</v>
      </c>
      <c r="D251" s="113">
        <v>266712.75</v>
      </c>
      <c r="E251" s="113">
        <v>101630.542</v>
      </c>
      <c r="F251" s="113">
        <v>41437.582999999999</v>
      </c>
      <c r="G251" s="113">
        <v>285771.58299999998</v>
      </c>
      <c r="H251" s="113">
        <v>75548.957999999999</v>
      </c>
      <c r="I251" s="113">
        <v>32778.103999999999</v>
      </c>
      <c r="J251" s="113">
        <v>353424</v>
      </c>
      <c r="K251" s="113">
        <v>97910.687999999995</v>
      </c>
      <c r="L251" s="113">
        <v>81417.25</v>
      </c>
      <c r="M251" s="113">
        <v>46227.625</v>
      </c>
      <c r="N251" s="113">
        <v>1261.5830000000001</v>
      </c>
      <c r="O251" s="113"/>
      <c r="P251" s="113">
        <v>0</v>
      </c>
      <c r="Q251" s="113">
        <v>140233.85399999999</v>
      </c>
      <c r="R251" s="113">
        <v>312106.64600000001</v>
      </c>
      <c r="S251" s="113">
        <v>430718.68800000002</v>
      </c>
      <c r="T251" s="113">
        <v>505834.43800000002</v>
      </c>
      <c r="U251" s="113">
        <v>222693.20800000001</v>
      </c>
      <c r="V251" s="113">
        <v>9587.1669999999995</v>
      </c>
      <c r="W251" s="113">
        <v>199773.54199999999</v>
      </c>
      <c r="X251" s="113">
        <v>17216.603999999999</v>
      </c>
      <c r="Y251" s="113">
        <v>67167.312000000005</v>
      </c>
      <c r="Z251" s="113">
        <v>0</v>
      </c>
      <c r="AA251" s="113"/>
    </row>
    <row r="252" spans="1:27" x14ac:dyDescent="0.25">
      <c r="A252" s="112">
        <v>42836</v>
      </c>
      <c r="B252" s="113">
        <v>490864.29200000002</v>
      </c>
      <c r="C252" s="113">
        <v>165581.875</v>
      </c>
      <c r="D252" s="113">
        <v>298468.16700000002</v>
      </c>
      <c r="E252" s="113">
        <v>98583.167000000001</v>
      </c>
      <c r="F252" s="113">
        <v>51090.478999999999</v>
      </c>
      <c r="G252" s="113">
        <v>281665.18800000002</v>
      </c>
      <c r="H252" s="113">
        <v>59317.061999999998</v>
      </c>
      <c r="I252" s="113">
        <v>32846.417000000001</v>
      </c>
      <c r="J252" s="113">
        <v>353685.68800000002</v>
      </c>
      <c r="K252" s="113">
        <v>39424.146000000001</v>
      </c>
      <c r="L252" s="113">
        <v>81162.292000000001</v>
      </c>
      <c r="M252" s="113">
        <v>43491.603999999999</v>
      </c>
      <c r="N252" s="113">
        <v>4653.125</v>
      </c>
      <c r="O252" s="113"/>
      <c r="P252" s="113">
        <v>0</v>
      </c>
      <c r="Q252" s="113">
        <v>117787.042</v>
      </c>
      <c r="R252" s="113">
        <v>74237.729000000007</v>
      </c>
      <c r="S252" s="113">
        <v>438926.41700000002</v>
      </c>
      <c r="T252" s="113">
        <v>562660.25</v>
      </c>
      <c r="U252" s="113">
        <v>225007.45800000001</v>
      </c>
      <c r="V252" s="113">
        <v>13634.25</v>
      </c>
      <c r="W252" s="113">
        <v>199957.14600000001</v>
      </c>
      <c r="X252" s="113">
        <v>17348.937999999998</v>
      </c>
      <c r="Y252" s="113">
        <v>0</v>
      </c>
      <c r="Z252" s="113">
        <v>0</v>
      </c>
      <c r="AA252" s="113"/>
    </row>
    <row r="253" spans="1:27" x14ac:dyDescent="0.25">
      <c r="A253" s="112">
        <v>42837</v>
      </c>
      <c r="B253" s="113">
        <v>427302.97899999999</v>
      </c>
      <c r="C253" s="113">
        <v>194120.75</v>
      </c>
      <c r="D253" s="113">
        <v>222202.64600000001</v>
      </c>
      <c r="E253" s="113">
        <v>98420.75</v>
      </c>
      <c r="F253" s="113">
        <v>35685.375</v>
      </c>
      <c r="G253" s="113">
        <v>309253.89600000001</v>
      </c>
      <c r="H253" s="113">
        <v>79356.375</v>
      </c>
      <c r="I253" s="113">
        <v>32810.417000000001</v>
      </c>
      <c r="J253" s="113">
        <v>204492.20800000001</v>
      </c>
      <c r="K253" s="113">
        <v>101896.47900000001</v>
      </c>
      <c r="L253" s="113">
        <v>81005.332999999999</v>
      </c>
      <c r="M253" s="113">
        <v>45852.228999999999</v>
      </c>
      <c r="N253" s="113">
        <v>3637.7919999999999</v>
      </c>
      <c r="O253" s="113"/>
      <c r="P253" s="113">
        <v>0</v>
      </c>
      <c r="Q253" s="113">
        <v>120801.083</v>
      </c>
      <c r="R253" s="113">
        <v>118267.125</v>
      </c>
      <c r="S253" s="113">
        <v>431595</v>
      </c>
      <c r="T253" s="113">
        <v>362305.89600000001</v>
      </c>
      <c r="U253" s="113">
        <v>223959</v>
      </c>
      <c r="V253" s="113">
        <v>23813.437999999998</v>
      </c>
      <c r="W253" s="113">
        <v>199892.35399999999</v>
      </c>
      <c r="X253" s="113">
        <v>17120.437999999998</v>
      </c>
      <c r="Y253" s="113">
        <v>56377.207999999999</v>
      </c>
      <c r="Z253" s="113">
        <v>0</v>
      </c>
      <c r="AA253" s="113"/>
    </row>
    <row r="254" spans="1:27" x14ac:dyDescent="0.25">
      <c r="A254" s="112">
        <v>42838</v>
      </c>
      <c r="B254" s="113">
        <v>339125.04200000002</v>
      </c>
      <c r="C254" s="113">
        <v>189555.89600000001</v>
      </c>
      <c r="D254" s="113">
        <v>326501.41700000002</v>
      </c>
      <c r="E254" s="113">
        <v>96612.104000000007</v>
      </c>
      <c r="F254" s="113">
        <v>20601.957999999999</v>
      </c>
      <c r="G254" s="113">
        <v>280801.27100000001</v>
      </c>
      <c r="H254" s="113">
        <v>78827.875</v>
      </c>
      <c r="I254" s="113">
        <v>32593.562000000002</v>
      </c>
      <c r="J254" s="113">
        <v>308425.64600000001</v>
      </c>
      <c r="K254" s="113">
        <v>108433.708</v>
      </c>
      <c r="L254" s="113">
        <v>80395.312000000005</v>
      </c>
      <c r="M254" s="113">
        <v>47387.938000000002</v>
      </c>
      <c r="N254" s="113">
        <v>2948.5619999999999</v>
      </c>
      <c r="O254" s="113"/>
      <c r="P254" s="113">
        <v>0</v>
      </c>
      <c r="Q254" s="113">
        <v>149605.16699999999</v>
      </c>
      <c r="R254" s="113">
        <v>336739.64600000001</v>
      </c>
      <c r="S254" s="113">
        <v>442042.56199999998</v>
      </c>
      <c r="T254" s="113">
        <v>566686.43799999997</v>
      </c>
      <c r="U254" s="113">
        <v>220316.10399999999</v>
      </c>
      <c r="V254" s="113">
        <v>23730.582999999999</v>
      </c>
      <c r="W254" s="113">
        <v>199495.5</v>
      </c>
      <c r="X254" s="113">
        <v>10380.728999999999</v>
      </c>
      <c r="Y254" s="113">
        <v>0</v>
      </c>
      <c r="Z254" s="113">
        <v>87203.75</v>
      </c>
      <c r="AA254" s="113"/>
    </row>
    <row r="255" spans="1:27" x14ac:dyDescent="0.25">
      <c r="A255" s="112">
        <v>42839</v>
      </c>
      <c r="B255" s="113">
        <v>228894.77100000001</v>
      </c>
      <c r="C255" s="113">
        <v>181514.47899999999</v>
      </c>
      <c r="D255" s="113">
        <v>301608.10399999999</v>
      </c>
      <c r="E255" s="113">
        <v>118473.77099999999</v>
      </c>
      <c r="F255" s="113">
        <v>52453.707999999999</v>
      </c>
      <c r="G255" s="113">
        <v>284272.56199999998</v>
      </c>
      <c r="H255" s="113">
        <v>80917.645999999993</v>
      </c>
      <c r="I255" s="113">
        <v>32670.103999999999</v>
      </c>
      <c r="J255" s="113">
        <v>396348.93800000002</v>
      </c>
      <c r="K255" s="113">
        <v>106929</v>
      </c>
      <c r="L255" s="113">
        <v>80482.75</v>
      </c>
      <c r="M255" s="113">
        <v>47252.582999999999</v>
      </c>
      <c r="N255" s="113">
        <v>2442.875</v>
      </c>
      <c r="O255" s="113"/>
      <c r="P255" s="113">
        <v>0</v>
      </c>
      <c r="Q255" s="113">
        <v>140103.66699999999</v>
      </c>
      <c r="R255" s="113">
        <v>320317.39600000001</v>
      </c>
      <c r="S255" s="113">
        <v>422275</v>
      </c>
      <c r="T255" s="113">
        <v>573656.95799999998</v>
      </c>
      <c r="U255" s="113">
        <v>183009.5</v>
      </c>
      <c r="V255" s="113">
        <v>23875.082999999999</v>
      </c>
      <c r="W255" s="113">
        <v>190924.64600000001</v>
      </c>
      <c r="X255" s="113">
        <v>1167.375</v>
      </c>
      <c r="Y255" s="113">
        <v>22583.75</v>
      </c>
      <c r="Z255" s="113">
        <v>0</v>
      </c>
      <c r="AA255" s="113"/>
    </row>
    <row r="256" spans="1:27" x14ac:dyDescent="0.25">
      <c r="A256" s="112">
        <v>42840</v>
      </c>
      <c r="B256" s="113">
        <v>598128.66700000002</v>
      </c>
      <c r="C256" s="113">
        <v>173594.58300000001</v>
      </c>
      <c r="D256" s="113">
        <v>315588.75</v>
      </c>
      <c r="E256" s="113">
        <v>99518.270999999993</v>
      </c>
      <c r="F256" s="113">
        <v>58944.311999999998</v>
      </c>
      <c r="G256" s="113">
        <v>284886.68800000002</v>
      </c>
      <c r="H256" s="113">
        <v>75273.542000000001</v>
      </c>
      <c r="I256" s="113">
        <v>32937.228999999999</v>
      </c>
      <c r="J256" s="113">
        <v>269636.375</v>
      </c>
      <c r="K256" s="113">
        <v>106198.167</v>
      </c>
      <c r="L256" s="113">
        <v>80876.062000000005</v>
      </c>
      <c r="M256" s="113">
        <v>46198.792000000001</v>
      </c>
      <c r="N256" s="113">
        <v>1794.5419999999999</v>
      </c>
      <c r="O256" s="113"/>
      <c r="P256" s="113">
        <v>0</v>
      </c>
      <c r="Q256" s="113">
        <v>168669.93799999999</v>
      </c>
      <c r="R256" s="113">
        <v>331307.68800000002</v>
      </c>
      <c r="S256" s="113">
        <v>442736.66700000002</v>
      </c>
      <c r="T256" s="113">
        <v>574719.31200000003</v>
      </c>
      <c r="U256" s="113">
        <v>217886.04199999999</v>
      </c>
      <c r="V256" s="113">
        <v>4128.75</v>
      </c>
      <c r="W256" s="113">
        <v>199746.54199999999</v>
      </c>
      <c r="X256" s="113">
        <v>231.14599999999999</v>
      </c>
      <c r="Y256" s="113">
        <v>0</v>
      </c>
      <c r="Z256" s="113">
        <v>135080.625</v>
      </c>
      <c r="AA256" s="113"/>
    </row>
    <row r="257" spans="1:27" x14ac:dyDescent="0.25">
      <c r="A257" s="112">
        <v>42841</v>
      </c>
      <c r="B257" s="113">
        <v>353507.25</v>
      </c>
      <c r="C257" s="113">
        <v>170234.89600000001</v>
      </c>
      <c r="D257" s="113">
        <v>235195.97899999999</v>
      </c>
      <c r="E257" s="113">
        <v>99198.104000000007</v>
      </c>
      <c r="F257" s="113">
        <v>21775.375</v>
      </c>
      <c r="G257" s="113">
        <v>264072.31199999998</v>
      </c>
      <c r="H257" s="113">
        <v>59233.646000000001</v>
      </c>
      <c r="I257" s="113">
        <v>32885.228999999999</v>
      </c>
      <c r="J257" s="113">
        <v>266866.64600000001</v>
      </c>
      <c r="K257" s="113">
        <v>107472.292</v>
      </c>
      <c r="L257" s="113">
        <v>80646.207999999999</v>
      </c>
      <c r="M257" s="113">
        <v>46091.271000000001</v>
      </c>
      <c r="N257" s="113">
        <v>3410.5419999999999</v>
      </c>
      <c r="O257" s="113"/>
      <c r="P257" s="113">
        <v>0</v>
      </c>
      <c r="Q257" s="113">
        <v>149139.75</v>
      </c>
      <c r="R257" s="113">
        <v>301110.08299999998</v>
      </c>
      <c r="S257" s="113">
        <v>437882.77100000001</v>
      </c>
      <c r="T257" s="113">
        <v>525152.35400000005</v>
      </c>
      <c r="U257" s="113">
        <v>218878.81200000001</v>
      </c>
      <c r="V257" s="113">
        <v>0</v>
      </c>
      <c r="W257" s="113">
        <v>199118.625</v>
      </c>
      <c r="X257" s="113">
        <v>272.64600000000002</v>
      </c>
      <c r="Y257" s="113">
        <v>0</v>
      </c>
      <c r="Z257" s="113">
        <v>0</v>
      </c>
      <c r="AA257" s="113"/>
    </row>
    <row r="258" spans="1:27" x14ac:dyDescent="0.25">
      <c r="A258" s="112">
        <v>42842</v>
      </c>
      <c r="B258" s="113">
        <v>312253.18800000002</v>
      </c>
      <c r="C258" s="113">
        <v>163546.72899999999</v>
      </c>
      <c r="D258" s="113">
        <v>325206.43800000002</v>
      </c>
      <c r="E258" s="113">
        <v>69386.187999999995</v>
      </c>
      <c r="F258" s="113">
        <v>51959.853999999999</v>
      </c>
      <c r="G258" s="113">
        <v>256609.45800000001</v>
      </c>
      <c r="H258" s="113">
        <v>77159.917000000001</v>
      </c>
      <c r="I258" s="113">
        <v>32653</v>
      </c>
      <c r="J258" s="113">
        <v>223437.875</v>
      </c>
      <c r="K258" s="113">
        <v>101986.31200000001</v>
      </c>
      <c r="L258" s="113">
        <v>76034.792000000001</v>
      </c>
      <c r="M258" s="113">
        <v>45378.311999999998</v>
      </c>
      <c r="N258" s="113">
        <v>6563.0619999999999</v>
      </c>
      <c r="O258" s="113"/>
      <c r="P258" s="113">
        <v>0</v>
      </c>
      <c r="Q258" s="113">
        <v>66572.520999999993</v>
      </c>
      <c r="R258" s="113">
        <v>239660.72899999999</v>
      </c>
      <c r="S258" s="113">
        <v>437738.85399999999</v>
      </c>
      <c r="T258" s="113">
        <v>566377.625</v>
      </c>
      <c r="U258" s="113">
        <v>217906.66699999999</v>
      </c>
      <c r="V258" s="113">
        <v>8841.7710000000006</v>
      </c>
      <c r="W258" s="113">
        <v>198175.77100000001</v>
      </c>
      <c r="X258" s="113">
        <v>10936.688</v>
      </c>
      <c r="Y258" s="113">
        <v>60427.957999999999</v>
      </c>
      <c r="Z258" s="113">
        <v>0</v>
      </c>
      <c r="AA258" s="113"/>
    </row>
    <row r="259" spans="1:27" x14ac:dyDescent="0.25">
      <c r="A259" s="112">
        <v>42843</v>
      </c>
      <c r="B259" s="113">
        <v>488082.18800000002</v>
      </c>
      <c r="C259" s="113">
        <v>155859.54199999999</v>
      </c>
      <c r="D259" s="113">
        <v>328341.66700000002</v>
      </c>
      <c r="E259" s="113">
        <v>97573.062000000005</v>
      </c>
      <c r="F259" s="113">
        <v>59142.832999999999</v>
      </c>
      <c r="G259" s="113">
        <v>258655.60399999999</v>
      </c>
      <c r="H259" s="113">
        <v>81925.5</v>
      </c>
      <c r="I259" s="113">
        <v>32585</v>
      </c>
      <c r="J259" s="113">
        <v>150603.91699999999</v>
      </c>
      <c r="K259" s="113">
        <v>38048.978999999999</v>
      </c>
      <c r="L259" s="113">
        <v>80951.332999999999</v>
      </c>
      <c r="M259" s="113">
        <v>44320.311999999998</v>
      </c>
      <c r="N259" s="113">
        <v>9217.9169999999995</v>
      </c>
      <c r="O259" s="113"/>
      <c r="P259" s="113">
        <v>0</v>
      </c>
      <c r="Q259" s="113">
        <v>121963.583</v>
      </c>
      <c r="R259" s="113">
        <v>349039.16700000002</v>
      </c>
      <c r="S259" s="113">
        <v>422758.125</v>
      </c>
      <c r="T259" s="113">
        <v>572863</v>
      </c>
      <c r="U259" s="113">
        <v>151190.14600000001</v>
      </c>
      <c r="V259" s="113">
        <v>23960.417000000001</v>
      </c>
      <c r="W259" s="113">
        <v>192061.85399999999</v>
      </c>
      <c r="X259" s="113">
        <v>17137.812000000002</v>
      </c>
      <c r="Y259" s="113">
        <v>68138.854000000007</v>
      </c>
      <c r="Z259" s="113">
        <v>0</v>
      </c>
      <c r="AA259" s="113"/>
    </row>
    <row r="260" spans="1:27" x14ac:dyDescent="0.25">
      <c r="A260" s="112">
        <v>42844</v>
      </c>
      <c r="B260" s="113">
        <v>135134.14600000001</v>
      </c>
      <c r="C260" s="113">
        <v>148725.56200000001</v>
      </c>
      <c r="D260" s="113">
        <v>329444.33299999998</v>
      </c>
      <c r="E260" s="113">
        <v>100300.22900000001</v>
      </c>
      <c r="F260" s="113">
        <v>89052.020999999993</v>
      </c>
      <c r="G260" s="113">
        <v>325090.27100000001</v>
      </c>
      <c r="H260" s="113">
        <v>79317.687999999995</v>
      </c>
      <c r="I260" s="113">
        <v>33143.521000000001</v>
      </c>
      <c r="J260" s="113">
        <v>233910.81200000001</v>
      </c>
      <c r="K260" s="113">
        <v>106626.56200000001</v>
      </c>
      <c r="L260" s="113">
        <v>81124.875</v>
      </c>
      <c r="M260" s="113">
        <v>44783.875</v>
      </c>
      <c r="N260" s="113">
        <v>9156.8960000000006</v>
      </c>
      <c r="O260" s="113"/>
      <c r="P260" s="113">
        <v>0</v>
      </c>
      <c r="Q260" s="113">
        <v>177389.5</v>
      </c>
      <c r="R260" s="113">
        <v>334903</v>
      </c>
      <c r="S260" s="113">
        <v>440025.60399999999</v>
      </c>
      <c r="T260" s="113">
        <v>586033.79200000002</v>
      </c>
      <c r="U260" s="113">
        <v>225856.33300000001</v>
      </c>
      <c r="V260" s="113">
        <v>22802.021000000001</v>
      </c>
      <c r="W260" s="113">
        <v>145648.89600000001</v>
      </c>
      <c r="X260" s="113">
        <v>17271.417000000001</v>
      </c>
      <c r="Y260" s="113">
        <v>825.68799999999999</v>
      </c>
      <c r="Z260" s="113">
        <v>0</v>
      </c>
      <c r="AA260" s="113"/>
    </row>
    <row r="261" spans="1:27" x14ac:dyDescent="0.25">
      <c r="A261" s="112">
        <v>42845</v>
      </c>
      <c r="B261" s="113">
        <v>652263.45799999998</v>
      </c>
      <c r="C261" s="113">
        <v>149347.22899999999</v>
      </c>
      <c r="D261" s="113">
        <v>190234.35399999999</v>
      </c>
      <c r="E261" s="113">
        <v>119857.125</v>
      </c>
      <c r="F261" s="113">
        <v>45783.478999999999</v>
      </c>
      <c r="G261" s="113">
        <v>319122.70799999998</v>
      </c>
      <c r="H261" s="113">
        <v>79019.354000000007</v>
      </c>
      <c r="I261" s="113">
        <v>33012.417000000001</v>
      </c>
      <c r="J261" s="113">
        <v>335110.41700000002</v>
      </c>
      <c r="K261" s="113">
        <v>111849.72900000001</v>
      </c>
      <c r="L261" s="113">
        <v>81085.75</v>
      </c>
      <c r="M261" s="113">
        <v>42981.561999999998</v>
      </c>
      <c r="N261" s="113">
        <v>9182.0210000000006</v>
      </c>
      <c r="O261" s="113"/>
      <c r="P261" s="113">
        <v>0</v>
      </c>
      <c r="Q261" s="113">
        <v>169944.22899999999</v>
      </c>
      <c r="R261" s="113">
        <v>78948.104000000007</v>
      </c>
      <c r="S261" s="113">
        <v>448948.72899999999</v>
      </c>
      <c r="T261" s="113">
        <v>574005.16700000002</v>
      </c>
      <c r="U261" s="113">
        <v>219978.25</v>
      </c>
      <c r="V261" s="113">
        <v>23850.271000000001</v>
      </c>
      <c r="W261" s="113">
        <v>155090.625</v>
      </c>
      <c r="X261" s="113">
        <v>13926.791999999999</v>
      </c>
      <c r="Y261" s="113">
        <v>38452.061999999998</v>
      </c>
      <c r="Z261" s="113">
        <v>0</v>
      </c>
      <c r="AA261" s="113"/>
    </row>
    <row r="262" spans="1:27" x14ac:dyDescent="0.25">
      <c r="A262" s="112">
        <v>42846</v>
      </c>
      <c r="B262" s="113">
        <v>677484.31200000003</v>
      </c>
      <c r="C262" s="113">
        <v>150642.08300000001</v>
      </c>
      <c r="D262" s="113">
        <v>273098.97899999999</v>
      </c>
      <c r="E262" s="113">
        <v>76475.25</v>
      </c>
      <c r="F262" s="113">
        <v>9673.625</v>
      </c>
      <c r="G262" s="113">
        <v>305013.85399999999</v>
      </c>
      <c r="H262" s="113">
        <v>76919.395999999993</v>
      </c>
      <c r="I262" s="113">
        <v>31230.167000000001</v>
      </c>
      <c r="J262" s="113">
        <v>367490.875</v>
      </c>
      <c r="K262" s="113">
        <v>107703.917</v>
      </c>
      <c r="L262" s="113">
        <v>11503.916999999999</v>
      </c>
      <c r="M262" s="113">
        <v>42644.978999999999</v>
      </c>
      <c r="N262" s="113">
        <v>9276.9169999999995</v>
      </c>
      <c r="O262" s="113"/>
      <c r="P262" s="113">
        <v>0</v>
      </c>
      <c r="Q262" s="113">
        <v>150921.10399999999</v>
      </c>
      <c r="R262" s="113">
        <v>130756.60400000001</v>
      </c>
      <c r="S262" s="113">
        <v>374645.22899999999</v>
      </c>
      <c r="T262" s="113">
        <v>509420.375</v>
      </c>
      <c r="U262" s="113">
        <v>217878.875</v>
      </c>
      <c r="V262" s="113">
        <v>21862.771000000001</v>
      </c>
      <c r="W262" s="113">
        <v>155228.83300000001</v>
      </c>
      <c r="X262" s="113">
        <v>391.08300000000003</v>
      </c>
      <c r="Y262" s="113">
        <v>53252.478999999999</v>
      </c>
      <c r="Z262" s="113">
        <v>81191.457999999999</v>
      </c>
      <c r="AA262" s="113"/>
    </row>
    <row r="263" spans="1:27" x14ac:dyDescent="0.25">
      <c r="A263" s="112">
        <v>42847</v>
      </c>
      <c r="B263" s="113">
        <v>27878.792000000001</v>
      </c>
      <c r="C263" s="113">
        <v>117269.64599999999</v>
      </c>
      <c r="D263" s="113">
        <v>320638.31199999998</v>
      </c>
      <c r="E263" s="113">
        <v>77934.687999999995</v>
      </c>
      <c r="F263" s="113">
        <v>6723.875</v>
      </c>
      <c r="G263" s="113">
        <v>293733.20799999998</v>
      </c>
      <c r="H263" s="113">
        <v>78256.729000000007</v>
      </c>
      <c r="I263" s="113">
        <v>32369.646000000001</v>
      </c>
      <c r="J263" s="113">
        <v>280393.97899999999</v>
      </c>
      <c r="K263" s="113">
        <v>106807.292</v>
      </c>
      <c r="L263" s="113">
        <v>5742.8329999999996</v>
      </c>
      <c r="M263" s="113">
        <v>44325.853999999999</v>
      </c>
      <c r="N263" s="113">
        <v>10140.688</v>
      </c>
      <c r="O263" s="113"/>
      <c r="P263" s="113">
        <v>0</v>
      </c>
      <c r="Q263" s="113">
        <v>177132.58300000001</v>
      </c>
      <c r="R263" s="113">
        <v>346750.06199999998</v>
      </c>
      <c r="S263" s="113">
        <v>433776.64600000001</v>
      </c>
      <c r="T263" s="113">
        <v>579706.29200000002</v>
      </c>
      <c r="U263" s="113">
        <v>222627.33300000001</v>
      </c>
      <c r="V263" s="113">
        <v>20556.417000000001</v>
      </c>
      <c r="W263" s="113">
        <v>164099.47899999999</v>
      </c>
      <c r="X263" s="113">
        <v>1147.896</v>
      </c>
      <c r="Y263" s="113">
        <v>0</v>
      </c>
      <c r="Z263" s="113">
        <v>29467.5</v>
      </c>
      <c r="AA263" s="113"/>
    </row>
    <row r="264" spans="1:27" x14ac:dyDescent="0.25">
      <c r="A264" s="112">
        <v>42848</v>
      </c>
      <c r="B264" s="113">
        <v>310152.29200000002</v>
      </c>
      <c r="C264" s="113">
        <v>140633.22899999999</v>
      </c>
      <c r="D264" s="113">
        <v>319092.68800000002</v>
      </c>
      <c r="E264" s="113">
        <v>100167.97900000001</v>
      </c>
      <c r="F264" s="113">
        <v>50148.728999999999</v>
      </c>
      <c r="G264" s="113">
        <v>296981.35399999999</v>
      </c>
      <c r="H264" s="113">
        <v>81557.582999999999</v>
      </c>
      <c r="I264" s="113">
        <v>32704.396000000001</v>
      </c>
      <c r="J264" s="113">
        <v>220107.39600000001</v>
      </c>
      <c r="K264" s="113">
        <v>94797</v>
      </c>
      <c r="L264" s="113">
        <v>20226</v>
      </c>
      <c r="M264" s="113">
        <v>45188.167000000001</v>
      </c>
      <c r="N264" s="113">
        <v>9572.8539999999994</v>
      </c>
      <c r="O264" s="113"/>
      <c r="P264" s="113">
        <v>0</v>
      </c>
      <c r="Q264" s="113">
        <v>175264.72899999999</v>
      </c>
      <c r="R264" s="113">
        <v>347867.14600000001</v>
      </c>
      <c r="S264" s="113">
        <v>440544.83299999998</v>
      </c>
      <c r="T264" s="113">
        <v>554608.35400000005</v>
      </c>
      <c r="U264" s="113">
        <v>216528.35399999999</v>
      </c>
      <c r="V264" s="113">
        <v>3294.8119999999999</v>
      </c>
      <c r="W264" s="113">
        <v>158896.02100000001</v>
      </c>
      <c r="X264" s="113">
        <v>11567.625</v>
      </c>
      <c r="Y264" s="113">
        <v>4067.0210000000002</v>
      </c>
      <c r="Z264" s="113">
        <v>93512.792000000001</v>
      </c>
      <c r="AA264" s="113"/>
    </row>
    <row r="265" spans="1:27" x14ac:dyDescent="0.25">
      <c r="A265" s="112">
        <v>42849</v>
      </c>
      <c r="B265" s="113">
        <v>451028.56199999998</v>
      </c>
      <c r="C265" s="113">
        <v>125369.02099999999</v>
      </c>
      <c r="D265" s="113">
        <v>308321.81199999998</v>
      </c>
      <c r="E265" s="113">
        <v>98545.770999999993</v>
      </c>
      <c r="F265" s="113">
        <v>51316.542000000001</v>
      </c>
      <c r="G265" s="113">
        <v>291238.625</v>
      </c>
      <c r="H265" s="113">
        <v>81158.729000000007</v>
      </c>
      <c r="I265" s="113">
        <v>32649.728999999999</v>
      </c>
      <c r="J265" s="113">
        <v>287923.79200000002</v>
      </c>
      <c r="K265" s="113">
        <v>55345.832999999999</v>
      </c>
      <c r="L265" s="113">
        <v>12867.083000000001</v>
      </c>
      <c r="M265" s="113">
        <v>42294.938000000002</v>
      </c>
      <c r="N265" s="113">
        <v>4610.8119999999999</v>
      </c>
      <c r="O265" s="113"/>
      <c r="P265" s="113">
        <v>0</v>
      </c>
      <c r="Q265" s="113">
        <v>146487.41699999999</v>
      </c>
      <c r="R265" s="113">
        <v>348188.20799999998</v>
      </c>
      <c r="S265" s="113">
        <v>444300.18800000002</v>
      </c>
      <c r="T265" s="113">
        <v>581341.83299999998</v>
      </c>
      <c r="U265" s="113">
        <v>222117.20800000001</v>
      </c>
      <c r="V265" s="113">
        <v>0</v>
      </c>
      <c r="W265" s="113">
        <v>157495.52100000001</v>
      </c>
      <c r="X265" s="113">
        <v>16570.375</v>
      </c>
      <c r="Y265" s="113">
        <v>73114.062000000005</v>
      </c>
      <c r="Z265" s="113">
        <v>0</v>
      </c>
      <c r="AA265" s="113"/>
    </row>
    <row r="266" spans="1:27" x14ac:dyDescent="0.25">
      <c r="A266" s="112">
        <v>42850</v>
      </c>
      <c r="B266" s="113">
        <v>525491.22900000005</v>
      </c>
      <c r="C266" s="113">
        <v>143837.95800000001</v>
      </c>
      <c r="D266" s="113">
        <v>309949.60399999999</v>
      </c>
      <c r="E266" s="113">
        <v>98643.417000000001</v>
      </c>
      <c r="F266" s="113">
        <v>48731.438000000002</v>
      </c>
      <c r="G266" s="113">
        <v>291488.29200000002</v>
      </c>
      <c r="H266" s="113">
        <v>82346.687999999995</v>
      </c>
      <c r="I266" s="113">
        <v>32621.146000000001</v>
      </c>
      <c r="J266" s="113">
        <v>315823.375</v>
      </c>
      <c r="K266" s="113">
        <v>106141.18799999999</v>
      </c>
      <c r="L266" s="113">
        <v>36912.125</v>
      </c>
      <c r="M266" s="113">
        <v>41985.25</v>
      </c>
      <c r="N266" s="113">
        <v>4218.0619999999999</v>
      </c>
      <c r="O266" s="113"/>
      <c r="P266" s="113">
        <v>0</v>
      </c>
      <c r="Q266" s="113">
        <v>137768.47899999999</v>
      </c>
      <c r="R266" s="113">
        <v>348108.20799999998</v>
      </c>
      <c r="S266" s="113">
        <v>429394.35399999999</v>
      </c>
      <c r="T266" s="113">
        <v>596723.125</v>
      </c>
      <c r="U266" s="113">
        <v>227820.89600000001</v>
      </c>
      <c r="V266" s="113">
        <v>384.89600000000002</v>
      </c>
      <c r="W266" s="113">
        <v>155525.125</v>
      </c>
      <c r="X266" s="113">
        <v>16870.875</v>
      </c>
      <c r="Y266" s="113">
        <v>45629.021000000001</v>
      </c>
      <c r="Z266" s="113">
        <v>0</v>
      </c>
      <c r="AA266" s="113"/>
    </row>
    <row r="267" spans="1:27" x14ac:dyDescent="0.25">
      <c r="A267" s="112">
        <v>42851</v>
      </c>
      <c r="B267" s="113">
        <v>339982.27100000001</v>
      </c>
      <c r="C267" s="113">
        <v>138449.41699999999</v>
      </c>
      <c r="D267" s="113">
        <v>314426.64600000001</v>
      </c>
      <c r="E267" s="113">
        <v>100154.31200000001</v>
      </c>
      <c r="F267" s="113">
        <v>31084.417000000001</v>
      </c>
      <c r="G267" s="113">
        <v>291691.5</v>
      </c>
      <c r="H267" s="113">
        <v>82437.354000000007</v>
      </c>
      <c r="I267" s="113">
        <v>32475.603999999999</v>
      </c>
      <c r="J267" s="113">
        <v>296994.45799999998</v>
      </c>
      <c r="K267" s="113">
        <v>108303.208</v>
      </c>
      <c r="L267" s="113">
        <v>32383.957999999999</v>
      </c>
      <c r="M267" s="113">
        <v>41307</v>
      </c>
      <c r="N267" s="113">
        <v>6718.8119999999999</v>
      </c>
      <c r="O267" s="113"/>
      <c r="P267" s="113">
        <v>0</v>
      </c>
      <c r="Q267" s="113">
        <v>170416.33300000001</v>
      </c>
      <c r="R267" s="113">
        <v>353041.85399999999</v>
      </c>
      <c r="S267" s="113">
        <v>445669.43800000002</v>
      </c>
      <c r="T267" s="113">
        <v>556927.43799999997</v>
      </c>
      <c r="U267" s="113">
        <v>218926.95800000001</v>
      </c>
      <c r="V267" s="113">
        <v>0</v>
      </c>
      <c r="W267" s="113">
        <v>161124.29199999999</v>
      </c>
      <c r="X267" s="113">
        <v>16807.187999999998</v>
      </c>
      <c r="Y267" s="113">
        <v>77617.875</v>
      </c>
      <c r="Z267" s="113">
        <v>0</v>
      </c>
      <c r="AA267" s="113"/>
    </row>
    <row r="268" spans="1:27" x14ac:dyDescent="0.25">
      <c r="A268" s="112">
        <v>42852</v>
      </c>
      <c r="B268" s="113">
        <v>297218.41700000002</v>
      </c>
      <c r="C268" s="113">
        <v>142869.83300000001</v>
      </c>
      <c r="D268" s="113">
        <v>301358.06199999998</v>
      </c>
      <c r="E268" s="113">
        <v>85219.104000000007</v>
      </c>
      <c r="F268" s="113">
        <v>24830.062000000002</v>
      </c>
      <c r="G268" s="113">
        <v>304667.45799999998</v>
      </c>
      <c r="H268" s="113">
        <v>78815.312000000005</v>
      </c>
      <c r="I268" s="113">
        <v>32741.375</v>
      </c>
      <c r="J268" s="113">
        <v>416655.08299999998</v>
      </c>
      <c r="K268" s="113">
        <v>107959.72900000001</v>
      </c>
      <c r="L268" s="113">
        <v>36858.938000000002</v>
      </c>
      <c r="M268" s="113">
        <v>12294.791999999999</v>
      </c>
      <c r="N268" s="113">
        <v>7956.125</v>
      </c>
      <c r="O268" s="113"/>
      <c r="P268" s="113">
        <v>0</v>
      </c>
      <c r="Q268" s="113">
        <v>137680.10399999999</v>
      </c>
      <c r="R268" s="113">
        <v>142819.70800000001</v>
      </c>
      <c r="S268" s="113">
        <v>437176.20799999998</v>
      </c>
      <c r="T268" s="113">
        <v>528564.16700000002</v>
      </c>
      <c r="U268" s="113">
        <v>224818.125</v>
      </c>
      <c r="V268" s="113">
        <v>0</v>
      </c>
      <c r="W268" s="113">
        <v>161138.95800000001</v>
      </c>
      <c r="X268" s="113">
        <v>11820.312</v>
      </c>
      <c r="Y268" s="113">
        <v>5832.8540000000003</v>
      </c>
      <c r="Z268" s="113">
        <v>0</v>
      </c>
      <c r="AA268" s="113"/>
    </row>
    <row r="269" spans="1:27" x14ac:dyDescent="0.25">
      <c r="A269" s="112">
        <v>42853</v>
      </c>
      <c r="B269" s="113">
        <v>659245.72900000005</v>
      </c>
      <c r="C269" s="113">
        <v>141495.66699999999</v>
      </c>
      <c r="D269" s="113">
        <v>157056.18799999999</v>
      </c>
      <c r="E269" s="113">
        <v>88856.207999999999</v>
      </c>
      <c r="F269" s="113">
        <v>56352.938000000002</v>
      </c>
      <c r="G269" s="113">
        <v>316941.14600000001</v>
      </c>
      <c r="H269" s="113">
        <v>64182.021000000001</v>
      </c>
      <c r="I269" s="113">
        <v>32670.957999999999</v>
      </c>
      <c r="J269" s="113">
        <v>371279.45799999998</v>
      </c>
      <c r="K269" s="113">
        <v>106795.208</v>
      </c>
      <c r="L269" s="113">
        <v>37349.457999999999</v>
      </c>
      <c r="M269" s="113">
        <v>6453.6459999999997</v>
      </c>
      <c r="N269" s="113">
        <v>9287.2289999999994</v>
      </c>
      <c r="O269" s="113"/>
      <c r="P269" s="113">
        <v>0</v>
      </c>
      <c r="Q269" s="113">
        <v>153103.64600000001</v>
      </c>
      <c r="R269" s="113">
        <v>163004.33300000001</v>
      </c>
      <c r="S269" s="113">
        <v>441321.68800000002</v>
      </c>
      <c r="T269" s="113">
        <v>524030.70799999998</v>
      </c>
      <c r="U269" s="113">
        <v>221201.83300000001</v>
      </c>
      <c r="V269" s="113">
        <v>0</v>
      </c>
      <c r="W269" s="113">
        <v>155070.68799999999</v>
      </c>
      <c r="X269" s="113">
        <v>524.75</v>
      </c>
      <c r="Y269" s="113">
        <v>44571</v>
      </c>
      <c r="Z269" s="113">
        <v>63546.167000000001</v>
      </c>
      <c r="AA269" s="113"/>
    </row>
    <row r="270" spans="1:27" x14ac:dyDescent="0.25">
      <c r="A270" s="112">
        <v>42854</v>
      </c>
      <c r="B270" s="113">
        <v>371686.16700000002</v>
      </c>
      <c r="C270" s="113">
        <v>133907.54199999999</v>
      </c>
      <c r="D270" s="113">
        <v>293677.52100000001</v>
      </c>
      <c r="E270" s="113">
        <v>117065.64599999999</v>
      </c>
      <c r="F270" s="113">
        <v>25884.75</v>
      </c>
      <c r="G270" s="113">
        <v>288772.14600000001</v>
      </c>
      <c r="H270" s="113">
        <v>77192.604000000007</v>
      </c>
      <c r="I270" s="113">
        <v>31692.812000000002</v>
      </c>
      <c r="J270" s="113">
        <v>373337.60399999999</v>
      </c>
      <c r="K270" s="113">
        <v>78797.417000000001</v>
      </c>
      <c r="L270" s="113">
        <v>29462.792000000001</v>
      </c>
      <c r="M270" s="113">
        <v>36421.832999999999</v>
      </c>
      <c r="N270" s="113">
        <v>9360.6460000000006</v>
      </c>
      <c r="O270" s="113"/>
      <c r="P270" s="113">
        <v>0</v>
      </c>
      <c r="Q270" s="113">
        <v>160893.95800000001</v>
      </c>
      <c r="R270" s="113">
        <v>241349.41699999999</v>
      </c>
      <c r="S270" s="113">
        <v>357989.70799999998</v>
      </c>
      <c r="T270" s="113">
        <v>524220.58299999998</v>
      </c>
      <c r="U270" s="113">
        <v>196151.83300000001</v>
      </c>
      <c r="V270" s="113">
        <v>2391.8119999999999</v>
      </c>
      <c r="W270" s="113">
        <v>157636.97899999999</v>
      </c>
      <c r="X270" s="113">
        <v>691.56200000000001</v>
      </c>
      <c r="Y270" s="113">
        <v>16664.687999999998</v>
      </c>
      <c r="Z270" s="113">
        <v>107227.25</v>
      </c>
      <c r="AA270" s="113"/>
    </row>
    <row r="271" spans="1:27" x14ac:dyDescent="0.25">
      <c r="A271" s="112">
        <v>42855</v>
      </c>
      <c r="B271" s="113">
        <v>343223.58299999998</v>
      </c>
      <c r="C271" s="113">
        <v>154367.89600000001</v>
      </c>
      <c r="D271" s="113">
        <v>336076.08299999998</v>
      </c>
      <c r="E271" s="113">
        <v>55051.457999999999</v>
      </c>
      <c r="F271" s="113">
        <v>47649.125</v>
      </c>
      <c r="G271" s="113">
        <v>315023.33299999998</v>
      </c>
      <c r="H271" s="113">
        <v>82248.625</v>
      </c>
      <c r="I271" s="113">
        <v>31923.375</v>
      </c>
      <c r="J271" s="113">
        <v>385681.77100000001</v>
      </c>
      <c r="K271" s="113">
        <v>80057.520999999993</v>
      </c>
      <c r="L271" s="113">
        <v>35079.75</v>
      </c>
      <c r="M271" s="113">
        <v>47908.978999999999</v>
      </c>
      <c r="N271" s="113">
        <v>9812.2289999999994</v>
      </c>
      <c r="O271" s="113"/>
      <c r="P271" s="113">
        <v>0</v>
      </c>
      <c r="Q271" s="113">
        <v>136813.625</v>
      </c>
      <c r="R271" s="113">
        <v>66815.854000000007</v>
      </c>
      <c r="S271" s="113">
        <v>431772.04200000002</v>
      </c>
      <c r="T271" s="113">
        <v>560855.18799999997</v>
      </c>
      <c r="U271" s="113">
        <v>221046.45800000001</v>
      </c>
      <c r="V271" s="113">
        <v>756.41700000000003</v>
      </c>
      <c r="W271" s="113">
        <v>146333.70800000001</v>
      </c>
      <c r="X271" s="113">
        <v>1142.2080000000001</v>
      </c>
      <c r="Y271" s="113">
        <v>0</v>
      </c>
      <c r="Z271" s="113">
        <v>85191.562000000005</v>
      </c>
      <c r="AA271" s="113"/>
    </row>
    <row r="272" spans="1:27" x14ac:dyDescent="0.25">
      <c r="A272" s="112">
        <v>42856</v>
      </c>
      <c r="B272" s="113">
        <v>376628.25</v>
      </c>
      <c r="C272" s="113">
        <v>146525.33300000001</v>
      </c>
      <c r="D272" s="113">
        <v>352695.875</v>
      </c>
      <c r="E272" s="113">
        <v>50016.478999999999</v>
      </c>
      <c r="F272" s="113">
        <v>34920.188000000002</v>
      </c>
      <c r="G272" s="113">
        <v>288603.125</v>
      </c>
      <c r="H272" s="113">
        <v>66020.75</v>
      </c>
      <c r="I272" s="113">
        <v>32387.25</v>
      </c>
      <c r="J272" s="113">
        <v>289163.125</v>
      </c>
      <c r="K272" s="113">
        <v>73378.854000000007</v>
      </c>
      <c r="L272" s="113">
        <v>30743.582999999999</v>
      </c>
      <c r="M272" s="113">
        <v>40939.832999999999</v>
      </c>
      <c r="N272" s="113">
        <v>6099.4380000000001</v>
      </c>
      <c r="O272" s="113"/>
      <c r="P272" s="113">
        <v>0</v>
      </c>
      <c r="Q272" s="113">
        <v>122672</v>
      </c>
      <c r="R272" s="113">
        <v>238084.20800000001</v>
      </c>
      <c r="S272" s="113">
        <v>429632.41700000002</v>
      </c>
      <c r="T272" s="113">
        <v>502233.91700000002</v>
      </c>
      <c r="U272" s="113">
        <v>221304.91699999999</v>
      </c>
      <c r="V272" s="113">
        <v>0</v>
      </c>
      <c r="W272" s="113">
        <v>105051.72900000001</v>
      </c>
      <c r="X272" s="113">
        <v>9270.4580000000005</v>
      </c>
      <c r="Y272" s="113">
        <v>0</v>
      </c>
      <c r="Z272" s="113">
        <v>0</v>
      </c>
      <c r="AA272" s="113"/>
    </row>
    <row r="273" spans="1:27" x14ac:dyDescent="0.25">
      <c r="A273" s="112">
        <v>42857</v>
      </c>
      <c r="B273" s="113">
        <v>683675.58299999998</v>
      </c>
      <c r="C273" s="113">
        <v>145979.06200000001</v>
      </c>
      <c r="D273" s="113">
        <v>303277.08299999998</v>
      </c>
      <c r="E273" s="113">
        <v>99230.167000000001</v>
      </c>
      <c r="F273" s="113">
        <v>57891.311999999998</v>
      </c>
      <c r="G273" s="113">
        <v>291906.04200000002</v>
      </c>
      <c r="H273" s="113">
        <v>62305.521000000001</v>
      </c>
      <c r="I273" s="113">
        <v>32408.125</v>
      </c>
      <c r="J273" s="113">
        <v>189500.5</v>
      </c>
      <c r="K273" s="113">
        <v>104687.708</v>
      </c>
      <c r="L273" s="113">
        <v>37204.478999999999</v>
      </c>
      <c r="M273" s="113">
        <v>20353.667000000001</v>
      </c>
      <c r="N273" s="113">
        <v>4814</v>
      </c>
      <c r="O273" s="113"/>
      <c r="P273" s="113">
        <v>0</v>
      </c>
      <c r="Q273" s="113">
        <v>106588.72900000001</v>
      </c>
      <c r="R273" s="113">
        <v>354335.27100000001</v>
      </c>
      <c r="S273" s="113">
        <v>438538.45799999998</v>
      </c>
      <c r="T273" s="113">
        <v>454363.70799999998</v>
      </c>
      <c r="U273" s="113">
        <v>218999.91699999999</v>
      </c>
      <c r="V273" s="113">
        <v>0</v>
      </c>
      <c r="W273" s="113">
        <v>29699.603999999999</v>
      </c>
      <c r="X273" s="113">
        <v>17087.978999999999</v>
      </c>
      <c r="Y273" s="113">
        <v>0</v>
      </c>
      <c r="Z273" s="113">
        <v>0</v>
      </c>
      <c r="AA273" s="113"/>
    </row>
    <row r="274" spans="1:27" x14ac:dyDescent="0.25">
      <c r="A274" s="112">
        <v>42858</v>
      </c>
      <c r="B274" s="113">
        <v>683972.08299999998</v>
      </c>
      <c r="C274" s="113">
        <v>171580.47899999999</v>
      </c>
      <c r="D274" s="113">
        <v>281294.25</v>
      </c>
      <c r="E274" s="113">
        <v>98601.375</v>
      </c>
      <c r="F274" s="113">
        <v>27324.937999999998</v>
      </c>
      <c r="G274" s="113">
        <v>293165.02100000001</v>
      </c>
      <c r="H274" s="113">
        <v>57674.542000000001</v>
      </c>
      <c r="I274" s="113">
        <v>30414.603999999999</v>
      </c>
      <c r="J274" s="113">
        <v>145531.89600000001</v>
      </c>
      <c r="K274" s="113">
        <v>33711</v>
      </c>
      <c r="L274" s="113">
        <v>30604.687999999998</v>
      </c>
      <c r="M274" s="113">
        <v>7285.8329999999996</v>
      </c>
      <c r="N274" s="113">
        <v>5652.1880000000001</v>
      </c>
      <c r="O274" s="113"/>
      <c r="P274" s="113">
        <v>0</v>
      </c>
      <c r="Q274" s="113">
        <v>111486.14599999999</v>
      </c>
      <c r="R274" s="113">
        <v>361891.5</v>
      </c>
      <c r="S274" s="113">
        <v>441627.375</v>
      </c>
      <c r="T274" s="113">
        <v>526984.97900000005</v>
      </c>
      <c r="U274" s="113">
        <v>211148.20800000001</v>
      </c>
      <c r="V274" s="113">
        <v>0</v>
      </c>
      <c r="W274" s="113">
        <v>40545.311999999998</v>
      </c>
      <c r="X274" s="113">
        <v>17510.917000000001</v>
      </c>
      <c r="Y274" s="113">
        <v>0</v>
      </c>
      <c r="Z274" s="113">
        <v>0</v>
      </c>
      <c r="AA274" s="113"/>
    </row>
    <row r="275" spans="1:27" x14ac:dyDescent="0.25">
      <c r="A275" s="112">
        <v>42859</v>
      </c>
      <c r="B275" s="113">
        <v>378617.83299999998</v>
      </c>
      <c r="C275" s="113">
        <v>175261.60399999999</v>
      </c>
      <c r="D275" s="113">
        <v>329373.18800000002</v>
      </c>
      <c r="E275" s="113">
        <v>97895.395999999993</v>
      </c>
      <c r="F275" s="113">
        <v>45620.146000000001</v>
      </c>
      <c r="G275" s="113">
        <v>280614.72899999999</v>
      </c>
      <c r="H275" s="113">
        <v>62510.061999999998</v>
      </c>
      <c r="I275" s="113">
        <v>32292.228999999999</v>
      </c>
      <c r="J275" s="113">
        <v>239184.14600000001</v>
      </c>
      <c r="K275" s="113">
        <v>118494.14599999999</v>
      </c>
      <c r="L275" s="113">
        <v>37229.917000000001</v>
      </c>
      <c r="M275" s="113">
        <v>24081.167000000001</v>
      </c>
      <c r="N275" s="113">
        <v>3318.5619999999999</v>
      </c>
      <c r="O275" s="113"/>
      <c r="P275" s="113">
        <v>0</v>
      </c>
      <c r="Q275" s="113">
        <v>140679.14600000001</v>
      </c>
      <c r="R275" s="113">
        <v>255433.04199999999</v>
      </c>
      <c r="S275" s="113">
        <v>444675.89600000001</v>
      </c>
      <c r="T275" s="113">
        <v>528223.18799999997</v>
      </c>
      <c r="U275" s="113">
        <v>223580.47899999999</v>
      </c>
      <c r="V275" s="113">
        <v>0</v>
      </c>
      <c r="W275" s="113">
        <v>24261.437999999998</v>
      </c>
      <c r="X275" s="113">
        <v>16875.082999999999</v>
      </c>
      <c r="Y275" s="113">
        <v>0</v>
      </c>
      <c r="Z275" s="113">
        <v>0</v>
      </c>
      <c r="AA275" s="113"/>
    </row>
    <row r="276" spans="1:27" x14ac:dyDescent="0.25">
      <c r="A276" s="112">
        <v>42860</v>
      </c>
      <c r="B276" s="113">
        <v>292536.10399999999</v>
      </c>
      <c r="C276" s="113">
        <v>174398.375</v>
      </c>
      <c r="D276" s="113">
        <v>292543.81199999998</v>
      </c>
      <c r="E276" s="113">
        <v>98687.125</v>
      </c>
      <c r="F276" s="113">
        <v>44143.5</v>
      </c>
      <c r="G276" s="113">
        <v>296210.68800000002</v>
      </c>
      <c r="H276" s="113">
        <v>64307.311999999998</v>
      </c>
      <c r="I276" s="113">
        <v>32997.625</v>
      </c>
      <c r="J276" s="113">
        <v>283319.375</v>
      </c>
      <c r="K276" s="113">
        <v>111932.14599999999</v>
      </c>
      <c r="L276" s="113">
        <v>37149.125</v>
      </c>
      <c r="M276" s="113">
        <v>24291.396000000001</v>
      </c>
      <c r="N276" s="113">
        <v>8060.3329999999996</v>
      </c>
      <c r="O276" s="113"/>
      <c r="P276" s="113">
        <v>0</v>
      </c>
      <c r="Q276" s="113">
        <v>125692.167</v>
      </c>
      <c r="R276" s="113">
        <v>369328.97899999999</v>
      </c>
      <c r="S276" s="113">
        <v>442661.70799999998</v>
      </c>
      <c r="T276" s="113">
        <v>516080.68800000002</v>
      </c>
      <c r="U276" s="113">
        <v>223233.20800000001</v>
      </c>
      <c r="V276" s="113">
        <v>0</v>
      </c>
      <c r="W276" s="113">
        <v>32227.125</v>
      </c>
      <c r="X276" s="113">
        <v>6725.3959999999997</v>
      </c>
      <c r="Y276" s="113">
        <v>0</v>
      </c>
      <c r="Z276" s="113">
        <v>0</v>
      </c>
      <c r="AA276" s="113"/>
    </row>
    <row r="277" spans="1:27" x14ac:dyDescent="0.25">
      <c r="A277" s="112">
        <v>42861</v>
      </c>
      <c r="B277" s="113">
        <v>664522.5</v>
      </c>
      <c r="C277" s="113">
        <v>172337.54199999999</v>
      </c>
      <c r="D277" s="113">
        <v>215245.43799999999</v>
      </c>
      <c r="E277" s="113">
        <v>99434.542000000001</v>
      </c>
      <c r="F277" s="113">
        <v>15557.978999999999</v>
      </c>
      <c r="G277" s="113">
        <v>281961.08299999998</v>
      </c>
      <c r="H277" s="113">
        <v>77930.187999999995</v>
      </c>
      <c r="I277" s="113">
        <v>32953.938000000002</v>
      </c>
      <c r="J277" s="113">
        <v>280879</v>
      </c>
      <c r="K277" s="113">
        <v>118464.083</v>
      </c>
      <c r="L277" s="113">
        <v>37597.353999999999</v>
      </c>
      <c r="M277" s="113">
        <v>27362</v>
      </c>
      <c r="N277" s="113">
        <v>9649.5619999999999</v>
      </c>
      <c r="O277" s="113"/>
      <c r="P277" s="113">
        <v>0</v>
      </c>
      <c r="Q277" s="113">
        <v>128906.958</v>
      </c>
      <c r="R277" s="113">
        <v>343614.66700000002</v>
      </c>
      <c r="S277" s="113">
        <v>448665.89600000001</v>
      </c>
      <c r="T277" s="113">
        <v>531188.875</v>
      </c>
      <c r="U277" s="113">
        <v>213609.77100000001</v>
      </c>
      <c r="V277" s="113">
        <v>0</v>
      </c>
      <c r="W277" s="113">
        <v>63264.771000000001</v>
      </c>
      <c r="X277" s="113">
        <v>584.95799999999997</v>
      </c>
      <c r="Y277" s="113">
        <v>12215.666999999999</v>
      </c>
      <c r="Z277" s="113">
        <v>156597.91699999999</v>
      </c>
      <c r="AA277" s="113"/>
    </row>
    <row r="278" spans="1:27" x14ac:dyDescent="0.25">
      <c r="A278" s="112">
        <v>42862</v>
      </c>
      <c r="B278" s="113">
        <v>463059.77100000001</v>
      </c>
      <c r="C278" s="113">
        <v>170133.79199999999</v>
      </c>
      <c r="D278" s="113">
        <v>288232.97899999999</v>
      </c>
      <c r="E278" s="113">
        <v>98882.895999999993</v>
      </c>
      <c r="F278" s="113">
        <v>30782.25</v>
      </c>
      <c r="G278" s="113">
        <v>207633.95800000001</v>
      </c>
      <c r="H278" s="113">
        <v>71379.354000000007</v>
      </c>
      <c r="I278" s="113">
        <v>32973.707999999999</v>
      </c>
      <c r="J278" s="113">
        <v>335181.375</v>
      </c>
      <c r="K278" s="113">
        <v>118047.18799999999</v>
      </c>
      <c r="L278" s="113">
        <v>28361.562000000002</v>
      </c>
      <c r="M278" s="113">
        <v>45744.625</v>
      </c>
      <c r="N278" s="113">
        <v>9824.3119999999999</v>
      </c>
      <c r="O278" s="113"/>
      <c r="P278" s="113">
        <v>0</v>
      </c>
      <c r="Q278" s="113">
        <v>54656.771000000001</v>
      </c>
      <c r="R278" s="113">
        <v>226853.125</v>
      </c>
      <c r="S278" s="113">
        <v>447728.68800000002</v>
      </c>
      <c r="T278" s="113">
        <v>521675.04200000002</v>
      </c>
      <c r="U278" s="113">
        <v>223909.25</v>
      </c>
      <c r="V278" s="113">
        <v>0</v>
      </c>
      <c r="W278" s="113">
        <v>56728</v>
      </c>
      <c r="X278" s="113">
        <v>405.5</v>
      </c>
      <c r="Y278" s="113">
        <v>26046.875</v>
      </c>
      <c r="Z278" s="113">
        <v>0</v>
      </c>
      <c r="AA278" s="113"/>
    </row>
    <row r="279" spans="1:27" x14ac:dyDescent="0.25">
      <c r="A279" s="112">
        <v>42863</v>
      </c>
      <c r="B279" s="113">
        <v>442080.79200000002</v>
      </c>
      <c r="C279" s="113">
        <v>172417.43799999999</v>
      </c>
      <c r="D279" s="113">
        <v>322608.47899999999</v>
      </c>
      <c r="E279" s="113">
        <v>116998.85400000001</v>
      </c>
      <c r="F279" s="113">
        <v>70109.937999999995</v>
      </c>
      <c r="G279" s="113">
        <v>210683.43799999999</v>
      </c>
      <c r="H279" s="113">
        <v>78612</v>
      </c>
      <c r="I279" s="113">
        <v>32554.728999999999</v>
      </c>
      <c r="J279" s="113">
        <v>189447.375</v>
      </c>
      <c r="K279" s="113">
        <v>117774.542</v>
      </c>
      <c r="L279" s="113">
        <v>37131.188000000002</v>
      </c>
      <c r="M279" s="113">
        <v>42290.646000000001</v>
      </c>
      <c r="N279" s="113">
        <v>6701.3329999999996</v>
      </c>
      <c r="O279" s="113"/>
      <c r="P279" s="113">
        <v>0</v>
      </c>
      <c r="Q279" s="113">
        <v>101322.10400000001</v>
      </c>
      <c r="R279" s="113">
        <v>361240.27100000001</v>
      </c>
      <c r="S279" s="113">
        <v>448320.35399999999</v>
      </c>
      <c r="T279" s="113">
        <v>512232.52100000001</v>
      </c>
      <c r="U279" s="113">
        <v>215374.85399999999</v>
      </c>
      <c r="V279" s="113">
        <v>3217.7080000000001</v>
      </c>
      <c r="W279" s="113">
        <v>24586.812000000002</v>
      </c>
      <c r="X279" s="113">
        <v>11645.708000000001</v>
      </c>
      <c r="Y279" s="113">
        <v>41944.646000000001</v>
      </c>
      <c r="Z279" s="113">
        <v>0</v>
      </c>
      <c r="AA279" s="113"/>
    </row>
    <row r="280" spans="1:27" x14ac:dyDescent="0.25">
      <c r="A280" s="112">
        <v>42864</v>
      </c>
      <c r="B280" s="113">
        <v>451104.54200000002</v>
      </c>
      <c r="C280" s="113">
        <v>171797.5</v>
      </c>
      <c r="D280" s="113">
        <v>301034.85399999999</v>
      </c>
      <c r="E280" s="113">
        <v>91992.895999999993</v>
      </c>
      <c r="F280" s="113">
        <v>42989.228999999999</v>
      </c>
      <c r="G280" s="113">
        <v>207598.85399999999</v>
      </c>
      <c r="H280" s="113">
        <v>72352.229000000007</v>
      </c>
      <c r="I280" s="113">
        <v>33182.375</v>
      </c>
      <c r="J280" s="113">
        <v>151193.89600000001</v>
      </c>
      <c r="K280" s="113">
        <v>117739.292</v>
      </c>
      <c r="L280" s="113">
        <v>37189</v>
      </c>
      <c r="M280" s="113">
        <v>42133.228999999999</v>
      </c>
      <c r="N280" s="113">
        <v>3181.1880000000001</v>
      </c>
      <c r="O280" s="113"/>
      <c r="P280" s="113">
        <v>0</v>
      </c>
      <c r="Q280" s="113">
        <v>119652.22900000001</v>
      </c>
      <c r="R280" s="113">
        <v>202596.14600000001</v>
      </c>
      <c r="S280" s="113">
        <v>386871.39600000001</v>
      </c>
      <c r="T280" s="113">
        <v>506013.43800000002</v>
      </c>
      <c r="U280" s="113">
        <v>223511.91699999999</v>
      </c>
      <c r="V280" s="113">
        <v>6862.9790000000003</v>
      </c>
      <c r="W280" s="113">
        <v>35010.728999999999</v>
      </c>
      <c r="X280" s="113">
        <v>17186.271000000001</v>
      </c>
      <c r="Y280" s="113">
        <v>56918.188000000002</v>
      </c>
      <c r="Z280" s="113">
        <v>0</v>
      </c>
      <c r="AA280" s="113"/>
    </row>
    <row r="281" spans="1:27" x14ac:dyDescent="0.25">
      <c r="A281" s="112">
        <v>42865</v>
      </c>
      <c r="B281" s="113">
        <v>320772.16700000002</v>
      </c>
      <c r="C281" s="113">
        <v>174106</v>
      </c>
      <c r="D281" s="113">
        <v>59857.917000000001</v>
      </c>
      <c r="E281" s="113">
        <v>98650.770999999993</v>
      </c>
      <c r="F281" s="113">
        <v>63730.832999999999</v>
      </c>
      <c r="G281" s="113">
        <v>208043.75</v>
      </c>
      <c r="H281" s="113">
        <v>64169.396000000001</v>
      </c>
      <c r="I281" s="113">
        <v>31638.917000000001</v>
      </c>
      <c r="J281" s="113">
        <v>242285.27100000001</v>
      </c>
      <c r="K281" s="113">
        <v>108391.708</v>
      </c>
      <c r="L281" s="113">
        <v>36896.396000000001</v>
      </c>
      <c r="M281" s="113">
        <v>43753.646000000001</v>
      </c>
      <c r="N281" s="113">
        <v>3175.5619999999999</v>
      </c>
      <c r="O281" s="113"/>
      <c r="P281" s="113">
        <v>0</v>
      </c>
      <c r="Q281" s="113">
        <v>39363.625</v>
      </c>
      <c r="R281" s="113">
        <v>301016.97899999999</v>
      </c>
      <c r="S281" s="113">
        <v>348942.02100000001</v>
      </c>
      <c r="T281" s="113">
        <v>509864.10399999999</v>
      </c>
      <c r="U281" s="113">
        <v>223501.18799999999</v>
      </c>
      <c r="V281" s="113">
        <v>23702.917000000001</v>
      </c>
      <c r="W281" s="113">
        <v>64293.542000000001</v>
      </c>
      <c r="X281" s="113">
        <v>5678.7920000000004</v>
      </c>
      <c r="Y281" s="113">
        <v>0</v>
      </c>
      <c r="Z281" s="113">
        <v>0</v>
      </c>
      <c r="AA281" s="113"/>
    </row>
    <row r="282" spans="1:27" x14ac:dyDescent="0.25">
      <c r="A282" s="112">
        <v>42866</v>
      </c>
      <c r="B282" s="113">
        <v>587982.22900000005</v>
      </c>
      <c r="C282" s="113">
        <v>160619.43799999999</v>
      </c>
      <c r="D282" s="113">
        <v>157874.68799999999</v>
      </c>
      <c r="E282" s="113">
        <v>47774.688000000002</v>
      </c>
      <c r="F282" s="113">
        <v>41651.125</v>
      </c>
      <c r="G282" s="113">
        <v>213229.18799999999</v>
      </c>
      <c r="H282" s="113">
        <v>72076.104000000007</v>
      </c>
      <c r="I282" s="113">
        <v>32025.771000000001</v>
      </c>
      <c r="J282" s="113">
        <v>267604.77100000001</v>
      </c>
      <c r="K282" s="113">
        <v>82472.582999999999</v>
      </c>
      <c r="L282" s="113">
        <v>34295.292000000001</v>
      </c>
      <c r="M282" s="113">
        <v>43296.021000000001</v>
      </c>
      <c r="N282" s="113">
        <v>5723</v>
      </c>
      <c r="O282" s="113"/>
      <c r="P282" s="113">
        <v>0</v>
      </c>
      <c r="Q282" s="113">
        <v>143869.20800000001</v>
      </c>
      <c r="R282" s="113">
        <v>314633.66700000002</v>
      </c>
      <c r="S282" s="113">
        <v>334936.52100000001</v>
      </c>
      <c r="T282" s="113">
        <v>479035.625</v>
      </c>
      <c r="U282" s="113">
        <v>220149.5</v>
      </c>
      <c r="V282" s="113">
        <v>22423.957999999999</v>
      </c>
      <c r="W282" s="113">
        <v>55396.103999999999</v>
      </c>
      <c r="X282" s="113">
        <v>3.9790000000000001</v>
      </c>
      <c r="Y282" s="113">
        <v>25803.875</v>
      </c>
      <c r="Z282" s="113">
        <v>97601.667000000001</v>
      </c>
      <c r="AA282" s="113"/>
    </row>
    <row r="283" spans="1:27" x14ac:dyDescent="0.25">
      <c r="A283" s="112">
        <v>42867</v>
      </c>
      <c r="B283" s="113">
        <v>314789.45799999998</v>
      </c>
      <c r="C283" s="113">
        <v>172074.68799999999</v>
      </c>
      <c r="D283" s="113">
        <v>340649.83299999998</v>
      </c>
      <c r="E283" s="113">
        <v>97531.520999999993</v>
      </c>
      <c r="F283" s="113">
        <v>21406.687999999998</v>
      </c>
      <c r="G283" s="113">
        <v>248832.68799999999</v>
      </c>
      <c r="H283" s="113">
        <v>69918.207999999999</v>
      </c>
      <c r="I283" s="113">
        <v>33156.375</v>
      </c>
      <c r="J283" s="113">
        <v>275055.43800000002</v>
      </c>
      <c r="K283" s="113">
        <v>20180.146000000001</v>
      </c>
      <c r="L283" s="113">
        <v>38047.082999999999</v>
      </c>
      <c r="M283" s="113">
        <v>44586.646000000001</v>
      </c>
      <c r="N283" s="113">
        <v>3353.7710000000002</v>
      </c>
      <c r="O283" s="113"/>
      <c r="P283" s="113">
        <v>0</v>
      </c>
      <c r="Q283" s="113">
        <v>101595.14599999999</v>
      </c>
      <c r="R283" s="113">
        <v>357496.27100000001</v>
      </c>
      <c r="S283" s="113">
        <v>343277.06199999998</v>
      </c>
      <c r="T283" s="113">
        <v>490568.18800000002</v>
      </c>
      <c r="U283" s="113">
        <v>213075.83300000001</v>
      </c>
      <c r="V283" s="113">
        <v>13246.646000000001</v>
      </c>
      <c r="W283" s="113">
        <v>60439.728999999999</v>
      </c>
      <c r="X283" s="113">
        <v>1296.979</v>
      </c>
      <c r="Y283" s="113">
        <v>50077.061999999998</v>
      </c>
      <c r="Z283" s="113">
        <v>144536.10399999999</v>
      </c>
      <c r="AA283" s="113"/>
    </row>
    <row r="284" spans="1:27" x14ac:dyDescent="0.25">
      <c r="A284" s="112">
        <v>42868</v>
      </c>
      <c r="B284" s="113">
        <v>567617.22900000005</v>
      </c>
      <c r="C284" s="113">
        <v>158499.33300000001</v>
      </c>
      <c r="D284" s="113">
        <v>345556.35399999999</v>
      </c>
      <c r="E284" s="113">
        <v>99974.770999999993</v>
      </c>
      <c r="F284" s="113">
        <v>47043.832999999999</v>
      </c>
      <c r="G284" s="113">
        <v>286748.04200000002</v>
      </c>
      <c r="H284" s="113">
        <v>65086.625</v>
      </c>
      <c r="I284" s="113">
        <v>33445.396000000001</v>
      </c>
      <c r="J284" s="113">
        <v>315533.58299999998</v>
      </c>
      <c r="K284" s="113">
        <v>98000.812000000005</v>
      </c>
      <c r="L284" s="113">
        <v>33759.521000000001</v>
      </c>
      <c r="M284" s="113">
        <v>48072.811999999998</v>
      </c>
      <c r="N284" s="113">
        <v>3543.3330000000001</v>
      </c>
      <c r="O284" s="113"/>
      <c r="P284" s="113">
        <v>0</v>
      </c>
      <c r="Q284" s="113">
        <v>174792.08300000001</v>
      </c>
      <c r="R284" s="113">
        <v>360929.91700000002</v>
      </c>
      <c r="S284" s="113">
        <v>393766.83299999998</v>
      </c>
      <c r="T284" s="113">
        <v>516523.41700000002</v>
      </c>
      <c r="U284" s="113">
        <v>221422</v>
      </c>
      <c r="V284" s="113">
        <v>0</v>
      </c>
      <c r="W284" s="113">
        <v>52309.542000000001</v>
      </c>
      <c r="X284" s="113">
        <v>11137.416999999999</v>
      </c>
      <c r="Y284" s="113">
        <v>1936.3330000000001</v>
      </c>
      <c r="Z284" s="113">
        <v>0</v>
      </c>
      <c r="AA284" s="113"/>
    </row>
    <row r="285" spans="1:27" x14ac:dyDescent="0.25">
      <c r="A285" s="112">
        <v>42869</v>
      </c>
      <c r="B285" s="113">
        <v>329361.64600000001</v>
      </c>
      <c r="C285" s="113">
        <v>144911.35399999999</v>
      </c>
      <c r="D285" s="113">
        <v>326526.875</v>
      </c>
      <c r="E285" s="113">
        <v>98846.645999999993</v>
      </c>
      <c r="F285" s="113">
        <v>61896.917000000001</v>
      </c>
      <c r="G285" s="113">
        <v>284813.35399999999</v>
      </c>
      <c r="H285" s="113">
        <v>63370.792000000001</v>
      </c>
      <c r="I285" s="113">
        <v>33507.103999999999</v>
      </c>
      <c r="J285" s="113">
        <v>161455.58300000001</v>
      </c>
      <c r="K285" s="113">
        <v>96946.207999999999</v>
      </c>
      <c r="L285" s="113">
        <v>36495.667000000001</v>
      </c>
      <c r="M285" s="113">
        <v>45697.417000000001</v>
      </c>
      <c r="N285" s="113">
        <v>3637.0419999999999</v>
      </c>
      <c r="O285" s="113"/>
      <c r="P285" s="113">
        <v>0</v>
      </c>
      <c r="Q285" s="113">
        <v>117006.10400000001</v>
      </c>
      <c r="R285" s="113">
        <v>360291.35399999999</v>
      </c>
      <c r="S285" s="113">
        <v>368042.5</v>
      </c>
      <c r="T285" s="113">
        <v>530633.20799999998</v>
      </c>
      <c r="U285" s="113">
        <v>224544.43799999999</v>
      </c>
      <c r="V285" s="113">
        <v>0</v>
      </c>
      <c r="W285" s="113">
        <v>51313.042000000001</v>
      </c>
      <c r="X285" s="113">
        <v>17064.978999999999</v>
      </c>
      <c r="Y285" s="113">
        <v>0</v>
      </c>
      <c r="Z285" s="113">
        <v>0</v>
      </c>
      <c r="AA285" s="113"/>
    </row>
    <row r="286" spans="1:27" x14ac:dyDescent="0.25">
      <c r="A286" s="112">
        <v>42870</v>
      </c>
      <c r="B286" s="113">
        <v>144750.35399999999</v>
      </c>
      <c r="C286" s="113">
        <v>139147.125</v>
      </c>
      <c r="D286" s="113">
        <v>335867.375</v>
      </c>
      <c r="E286" s="113">
        <v>99061.5</v>
      </c>
      <c r="F286" s="113">
        <v>61799.832999999999</v>
      </c>
      <c r="G286" s="113">
        <v>290271.04200000002</v>
      </c>
      <c r="H286" s="113">
        <v>68191.562000000005</v>
      </c>
      <c r="I286" s="113">
        <v>33521.103999999999</v>
      </c>
      <c r="J286" s="113">
        <v>151606.125</v>
      </c>
      <c r="K286" s="113">
        <v>99011.895999999993</v>
      </c>
      <c r="L286" s="113">
        <v>31031.312000000002</v>
      </c>
      <c r="M286" s="113">
        <v>47491.811999999998</v>
      </c>
      <c r="N286" s="113">
        <v>2677.3539999999998</v>
      </c>
      <c r="O286" s="113"/>
      <c r="P286" s="113">
        <v>0</v>
      </c>
      <c r="Q286" s="113">
        <v>138717.43799999999</v>
      </c>
      <c r="R286" s="113">
        <v>283536.625</v>
      </c>
      <c r="S286" s="113">
        <v>357710.39600000001</v>
      </c>
      <c r="T286" s="113">
        <v>521468.31199999998</v>
      </c>
      <c r="U286" s="113">
        <v>220560.20800000001</v>
      </c>
      <c r="V286" s="113">
        <v>0</v>
      </c>
      <c r="W286" s="113">
        <v>60058.125</v>
      </c>
      <c r="X286" s="113">
        <v>17134.582999999999</v>
      </c>
      <c r="Y286" s="113">
        <v>18131.603999999999</v>
      </c>
      <c r="Z286" s="113">
        <v>0</v>
      </c>
      <c r="AA286" s="113"/>
    </row>
    <row r="287" spans="1:27" x14ac:dyDescent="0.25">
      <c r="A287" s="112">
        <v>42871</v>
      </c>
      <c r="B287" s="113">
        <v>395828.95799999998</v>
      </c>
      <c r="C287" s="113">
        <v>143097.41699999999</v>
      </c>
      <c r="D287" s="113">
        <v>318846.52100000001</v>
      </c>
      <c r="E287" s="113">
        <v>98903.5</v>
      </c>
      <c r="F287" s="113">
        <v>11135.312</v>
      </c>
      <c r="G287" s="113">
        <v>275825.125</v>
      </c>
      <c r="H287" s="113">
        <v>66621.625</v>
      </c>
      <c r="I287" s="113">
        <v>33625.792000000001</v>
      </c>
      <c r="J287" s="113">
        <v>236322.64600000001</v>
      </c>
      <c r="K287" s="113">
        <v>98946.625</v>
      </c>
      <c r="L287" s="113">
        <v>33250.207999999999</v>
      </c>
      <c r="M287" s="113">
        <v>45520.603999999999</v>
      </c>
      <c r="N287" s="113">
        <v>908.91700000000003</v>
      </c>
      <c r="O287" s="113"/>
      <c r="P287" s="113">
        <v>0</v>
      </c>
      <c r="Q287" s="113">
        <v>158963.06200000001</v>
      </c>
      <c r="R287" s="113">
        <v>190637.27100000001</v>
      </c>
      <c r="S287" s="113">
        <v>383882.95799999998</v>
      </c>
      <c r="T287" s="113">
        <v>423098.06199999998</v>
      </c>
      <c r="U287" s="113">
        <v>220802.47899999999</v>
      </c>
      <c r="V287" s="113">
        <v>1514.479</v>
      </c>
      <c r="W287" s="113">
        <v>41110.082999999999</v>
      </c>
      <c r="X287" s="113">
        <v>16904.603999999999</v>
      </c>
      <c r="Y287" s="113">
        <v>0</v>
      </c>
      <c r="Z287" s="113">
        <v>0</v>
      </c>
      <c r="AA287" s="113"/>
    </row>
    <row r="288" spans="1:27" x14ac:dyDescent="0.25">
      <c r="A288" s="112">
        <v>42872</v>
      </c>
      <c r="B288" s="113">
        <v>454821.70799999998</v>
      </c>
      <c r="C288" s="113">
        <v>152196.89600000001</v>
      </c>
      <c r="D288" s="113">
        <v>310750.85399999999</v>
      </c>
      <c r="E288" s="113">
        <v>117226.125</v>
      </c>
      <c r="F288" s="113">
        <v>58595.353999999999</v>
      </c>
      <c r="G288" s="113">
        <v>301567.27100000001</v>
      </c>
      <c r="H288" s="113">
        <v>58471.646000000001</v>
      </c>
      <c r="I288" s="113">
        <v>33193.082999999999</v>
      </c>
      <c r="J288" s="113">
        <v>275501.72899999999</v>
      </c>
      <c r="K288" s="113">
        <v>102674.292</v>
      </c>
      <c r="L288" s="113">
        <v>35000.042000000001</v>
      </c>
      <c r="M288" s="113">
        <v>44971.688000000002</v>
      </c>
      <c r="N288" s="113">
        <v>3677.8119999999999</v>
      </c>
      <c r="O288" s="113"/>
      <c r="P288" s="113">
        <v>0</v>
      </c>
      <c r="Q288" s="113">
        <v>158665.33300000001</v>
      </c>
      <c r="R288" s="113">
        <v>277778.10399999999</v>
      </c>
      <c r="S288" s="113">
        <v>376570.41700000002</v>
      </c>
      <c r="T288" s="113">
        <v>482154.93800000002</v>
      </c>
      <c r="U288" s="113">
        <v>225379.54199999999</v>
      </c>
      <c r="V288" s="113">
        <v>2001.229</v>
      </c>
      <c r="W288" s="113">
        <v>67379.187999999995</v>
      </c>
      <c r="X288" s="113">
        <v>6448.3329999999996</v>
      </c>
      <c r="Y288" s="113">
        <v>62305.728999999999</v>
      </c>
      <c r="Z288" s="113">
        <v>0</v>
      </c>
      <c r="AA288" s="113"/>
    </row>
    <row r="289" spans="1:27" x14ac:dyDescent="0.25">
      <c r="A289" s="112">
        <v>42873</v>
      </c>
      <c r="B289" s="113">
        <v>244591.70800000001</v>
      </c>
      <c r="C289" s="113">
        <v>150191.66699999999</v>
      </c>
      <c r="D289" s="113">
        <v>300203.77100000001</v>
      </c>
      <c r="E289" s="113">
        <v>104469.667</v>
      </c>
      <c r="F289" s="113">
        <v>32597.082999999999</v>
      </c>
      <c r="G289" s="113">
        <v>308975.60399999999</v>
      </c>
      <c r="H289" s="113">
        <v>63014.396000000001</v>
      </c>
      <c r="I289" s="113">
        <v>30900.728999999999</v>
      </c>
      <c r="J289" s="113">
        <v>265684.5</v>
      </c>
      <c r="K289" s="113">
        <v>81386.479000000007</v>
      </c>
      <c r="L289" s="113">
        <v>33926.792000000001</v>
      </c>
      <c r="M289" s="113">
        <v>45659.188000000002</v>
      </c>
      <c r="N289" s="113">
        <v>2863.0210000000002</v>
      </c>
      <c r="O289" s="113"/>
      <c r="P289" s="113">
        <v>0</v>
      </c>
      <c r="Q289" s="113">
        <v>108059.77099999999</v>
      </c>
      <c r="R289" s="113">
        <v>318261.10399999999</v>
      </c>
      <c r="S289" s="113">
        <v>375760.41700000002</v>
      </c>
      <c r="T289" s="113">
        <v>496320.625</v>
      </c>
      <c r="U289" s="113">
        <v>223206.43799999999</v>
      </c>
      <c r="V289" s="113">
        <v>13866.458000000001</v>
      </c>
      <c r="W289" s="113">
        <v>60269.707999999999</v>
      </c>
      <c r="X289" s="113">
        <v>1132.1880000000001</v>
      </c>
      <c r="Y289" s="113">
        <v>76548.895999999993</v>
      </c>
      <c r="Z289" s="113">
        <v>114486.25</v>
      </c>
      <c r="AA289" s="113"/>
    </row>
    <row r="290" spans="1:27" x14ac:dyDescent="0.25">
      <c r="A290" s="112">
        <v>42874</v>
      </c>
      <c r="B290" s="113">
        <v>471472.35399999999</v>
      </c>
      <c r="C290" s="113">
        <v>127799.06200000001</v>
      </c>
      <c r="D290" s="113">
        <v>250811</v>
      </c>
      <c r="E290" s="113">
        <v>95509.979000000007</v>
      </c>
      <c r="F290" s="113">
        <v>8496.1039999999994</v>
      </c>
      <c r="G290" s="113">
        <v>289208.79200000002</v>
      </c>
      <c r="H290" s="113">
        <v>60461.5</v>
      </c>
      <c r="I290" s="113">
        <v>29147.875</v>
      </c>
      <c r="J290" s="113">
        <v>190047.41699999999</v>
      </c>
      <c r="K290" s="113">
        <v>90340.770999999993</v>
      </c>
      <c r="L290" s="113">
        <v>33828.292000000001</v>
      </c>
      <c r="M290" s="113">
        <v>44748.811999999998</v>
      </c>
      <c r="N290" s="113">
        <v>1778.4380000000001</v>
      </c>
      <c r="O290" s="113"/>
      <c r="P290" s="113">
        <v>0</v>
      </c>
      <c r="Q290" s="113">
        <v>177950.89600000001</v>
      </c>
      <c r="R290" s="113">
        <v>261029.22899999999</v>
      </c>
      <c r="S290" s="113">
        <v>363219.68800000002</v>
      </c>
      <c r="T290" s="113">
        <v>498087.14600000001</v>
      </c>
      <c r="U290" s="113">
        <v>217006.56200000001</v>
      </c>
      <c r="V290" s="113">
        <v>22326</v>
      </c>
      <c r="W290" s="113">
        <v>20565.853999999999</v>
      </c>
      <c r="X290" s="113">
        <v>254.333</v>
      </c>
      <c r="Y290" s="113">
        <v>69728.354000000007</v>
      </c>
      <c r="Z290" s="113">
        <v>0</v>
      </c>
      <c r="AA290" s="113"/>
    </row>
    <row r="291" spans="1:27" x14ac:dyDescent="0.25">
      <c r="A291" s="112">
        <v>42875</v>
      </c>
      <c r="B291" s="113">
        <v>559095.68799999997</v>
      </c>
      <c r="C291" s="113">
        <v>135380.41699999999</v>
      </c>
      <c r="D291" s="113">
        <v>266509.60399999999</v>
      </c>
      <c r="E291" s="113">
        <v>98804.520999999993</v>
      </c>
      <c r="F291" s="113">
        <v>52236.771000000001</v>
      </c>
      <c r="G291" s="113">
        <v>279918.64600000001</v>
      </c>
      <c r="H291" s="113">
        <v>62740.207999999999</v>
      </c>
      <c r="I291" s="113">
        <v>32351.625</v>
      </c>
      <c r="J291" s="113">
        <v>170020.56200000001</v>
      </c>
      <c r="K291" s="113">
        <v>96161.479000000007</v>
      </c>
      <c r="L291" s="113">
        <v>37665.292000000001</v>
      </c>
      <c r="M291" s="113">
        <v>44723.396000000001</v>
      </c>
      <c r="N291" s="113">
        <v>6193.1040000000003</v>
      </c>
      <c r="O291" s="113"/>
      <c r="P291" s="113">
        <v>0</v>
      </c>
      <c r="Q291" s="113">
        <v>153546.91699999999</v>
      </c>
      <c r="R291" s="113">
        <v>356785.39600000001</v>
      </c>
      <c r="S291" s="113">
        <v>369962.20799999998</v>
      </c>
      <c r="T291" s="113">
        <v>498768.5</v>
      </c>
      <c r="U291" s="113">
        <v>204793.43799999999</v>
      </c>
      <c r="V291" s="113">
        <v>22224.937999999998</v>
      </c>
      <c r="W291" s="113">
        <v>55052.292000000001</v>
      </c>
      <c r="X291" s="113">
        <v>1713.479</v>
      </c>
      <c r="Y291" s="113">
        <v>28007.187999999998</v>
      </c>
      <c r="Z291" s="113">
        <v>0</v>
      </c>
      <c r="AA291" s="113"/>
    </row>
    <row r="292" spans="1:27" x14ac:dyDescent="0.25">
      <c r="A292" s="112">
        <v>42876</v>
      </c>
      <c r="B292" s="113">
        <v>349790.06199999998</v>
      </c>
      <c r="C292" s="113">
        <v>136217.52100000001</v>
      </c>
      <c r="D292" s="113">
        <v>262640.31199999998</v>
      </c>
      <c r="E292" s="113">
        <v>97941.770999999993</v>
      </c>
      <c r="F292" s="113">
        <v>53764.853999999999</v>
      </c>
      <c r="G292" s="113">
        <v>312331.93800000002</v>
      </c>
      <c r="H292" s="113">
        <v>63518.542000000001</v>
      </c>
      <c r="I292" s="113">
        <v>33221.582999999999</v>
      </c>
      <c r="J292" s="113">
        <v>149898.06200000001</v>
      </c>
      <c r="K292" s="113">
        <v>95654.312000000005</v>
      </c>
      <c r="L292" s="113">
        <v>37110.042000000001</v>
      </c>
      <c r="M292" s="113">
        <v>42747.25</v>
      </c>
      <c r="N292" s="113">
        <v>10480.708000000001</v>
      </c>
      <c r="O292" s="113"/>
      <c r="P292" s="113">
        <v>0</v>
      </c>
      <c r="Q292" s="113">
        <v>154614.64600000001</v>
      </c>
      <c r="R292" s="113">
        <v>366703.27100000001</v>
      </c>
      <c r="S292" s="113">
        <v>375298.52100000001</v>
      </c>
      <c r="T292" s="113">
        <v>513509.68800000002</v>
      </c>
      <c r="U292" s="113">
        <v>216434.83300000001</v>
      </c>
      <c r="V292" s="113">
        <v>23175.25</v>
      </c>
      <c r="W292" s="113">
        <v>62419.625</v>
      </c>
      <c r="X292" s="113">
        <v>1562.396</v>
      </c>
      <c r="Y292" s="113">
        <v>0</v>
      </c>
      <c r="Z292" s="113">
        <v>0</v>
      </c>
      <c r="AA292" s="113"/>
    </row>
    <row r="293" spans="1:27" x14ac:dyDescent="0.25">
      <c r="A293" s="112">
        <v>42877</v>
      </c>
      <c r="B293" s="113">
        <v>423780.89600000001</v>
      </c>
      <c r="C293" s="113">
        <v>134786.64600000001</v>
      </c>
      <c r="D293" s="113">
        <v>224839.20800000001</v>
      </c>
      <c r="E293" s="113">
        <v>95686.792000000001</v>
      </c>
      <c r="F293" s="113">
        <v>71228.5</v>
      </c>
      <c r="G293" s="113">
        <v>289792.45799999998</v>
      </c>
      <c r="H293" s="113">
        <v>62411.042000000001</v>
      </c>
      <c r="I293" s="113">
        <v>32267.228999999999</v>
      </c>
      <c r="J293" s="113">
        <v>151128.5</v>
      </c>
      <c r="K293" s="113">
        <v>39489.771000000001</v>
      </c>
      <c r="L293" s="113">
        <v>38031.396000000001</v>
      </c>
      <c r="M293" s="113">
        <v>41928.188000000002</v>
      </c>
      <c r="N293" s="113">
        <v>10294.791999999999</v>
      </c>
      <c r="O293" s="113"/>
      <c r="P293" s="113">
        <v>0</v>
      </c>
      <c r="Q293" s="113">
        <v>135802.18799999999</v>
      </c>
      <c r="R293" s="113">
        <v>378713</v>
      </c>
      <c r="S293" s="113">
        <v>408923</v>
      </c>
      <c r="T293" s="113">
        <v>489670.95799999998</v>
      </c>
      <c r="U293" s="113">
        <v>223946.95800000001</v>
      </c>
      <c r="V293" s="113">
        <v>23169.271000000001</v>
      </c>
      <c r="W293" s="113">
        <v>63737.978999999999</v>
      </c>
      <c r="X293" s="113">
        <v>8946.6669999999995</v>
      </c>
      <c r="Y293" s="113">
        <v>73708.145999999993</v>
      </c>
      <c r="Z293" s="113">
        <v>0</v>
      </c>
      <c r="AA293" s="113"/>
    </row>
    <row r="294" spans="1:27" x14ac:dyDescent="0.25">
      <c r="A294" s="112">
        <v>42878</v>
      </c>
      <c r="B294" s="113">
        <v>431246.85399999999</v>
      </c>
      <c r="C294" s="113">
        <v>141401.91699999999</v>
      </c>
      <c r="D294" s="113">
        <v>311609.75</v>
      </c>
      <c r="E294" s="113">
        <v>100333.917</v>
      </c>
      <c r="F294" s="113">
        <v>41246.938000000002</v>
      </c>
      <c r="G294" s="113">
        <v>274108.97899999999</v>
      </c>
      <c r="H294" s="113">
        <v>63149.957999999999</v>
      </c>
      <c r="I294" s="113">
        <v>33210.042000000001</v>
      </c>
      <c r="J294" s="113">
        <v>308154.29200000002</v>
      </c>
      <c r="K294" s="113">
        <v>92349.832999999999</v>
      </c>
      <c r="L294" s="113">
        <v>37361.457999999999</v>
      </c>
      <c r="M294" s="113">
        <v>44143.396000000001</v>
      </c>
      <c r="N294" s="113">
        <v>10189.791999999999</v>
      </c>
      <c r="O294" s="113"/>
      <c r="P294" s="113">
        <v>0</v>
      </c>
      <c r="Q294" s="113">
        <v>169503.125</v>
      </c>
      <c r="R294" s="113">
        <v>259466.47899999999</v>
      </c>
      <c r="S294" s="113">
        <v>436965.5</v>
      </c>
      <c r="T294" s="113">
        <v>522163.54200000002</v>
      </c>
      <c r="U294" s="113">
        <v>222914.54199999999</v>
      </c>
      <c r="V294" s="113">
        <v>22992.646000000001</v>
      </c>
      <c r="W294" s="113">
        <v>54194.103999999999</v>
      </c>
      <c r="X294" s="113">
        <v>17191.853999999999</v>
      </c>
      <c r="Y294" s="113">
        <v>86094.582999999999</v>
      </c>
      <c r="Z294" s="113">
        <v>0</v>
      </c>
      <c r="AA294" s="113"/>
    </row>
    <row r="295" spans="1:27" x14ac:dyDescent="0.25">
      <c r="A295" s="112">
        <v>42879</v>
      </c>
      <c r="B295" s="113">
        <v>577078.10400000005</v>
      </c>
      <c r="C295" s="113">
        <v>101810.833</v>
      </c>
      <c r="D295" s="113">
        <v>178983.10399999999</v>
      </c>
      <c r="E295" s="113">
        <v>121120.06200000001</v>
      </c>
      <c r="F295" s="113">
        <v>61414.521000000001</v>
      </c>
      <c r="G295" s="113">
        <v>277165.04200000002</v>
      </c>
      <c r="H295" s="113">
        <v>61293.561999999998</v>
      </c>
      <c r="I295" s="113">
        <v>33450.728999999999</v>
      </c>
      <c r="J295" s="113">
        <v>292382.60399999999</v>
      </c>
      <c r="K295" s="113">
        <v>94325.457999999999</v>
      </c>
      <c r="L295" s="113">
        <v>38222.207999999999</v>
      </c>
      <c r="M295" s="113">
        <v>42224.061999999998</v>
      </c>
      <c r="N295" s="113">
        <v>10807.916999999999</v>
      </c>
      <c r="O295" s="113"/>
      <c r="P295" s="113">
        <v>0</v>
      </c>
      <c r="Q295" s="113">
        <v>120130</v>
      </c>
      <c r="R295" s="113">
        <v>356249.625</v>
      </c>
      <c r="S295" s="113">
        <v>388505.33299999998</v>
      </c>
      <c r="T295" s="113">
        <v>522490.29200000002</v>
      </c>
      <c r="U295" s="113">
        <v>223560.875</v>
      </c>
      <c r="V295" s="113">
        <v>22238.167000000001</v>
      </c>
      <c r="W295" s="113">
        <v>62598.688000000002</v>
      </c>
      <c r="X295" s="113">
        <v>9983.1460000000006</v>
      </c>
      <c r="Y295" s="113">
        <v>7551.9579999999996</v>
      </c>
      <c r="Z295" s="113">
        <v>124234.583</v>
      </c>
      <c r="AA295" s="113"/>
    </row>
    <row r="296" spans="1:27" x14ac:dyDescent="0.25">
      <c r="A296" s="112">
        <v>42880</v>
      </c>
      <c r="B296" s="113">
        <v>532478.79200000002</v>
      </c>
      <c r="C296" s="113">
        <v>107112.792</v>
      </c>
      <c r="D296" s="113">
        <v>292574.95799999998</v>
      </c>
      <c r="E296" s="113">
        <v>115128.5</v>
      </c>
      <c r="F296" s="113">
        <v>77257.832999999999</v>
      </c>
      <c r="G296" s="113">
        <v>254394.83300000001</v>
      </c>
      <c r="H296" s="113">
        <v>67180.292000000001</v>
      </c>
      <c r="I296" s="113">
        <v>33598.375</v>
      </c>
      <c r="J296" s="113">
        <v>150884.5</v>
      </c>
      <c r="K296" s="113">
        <v>93955.375</v>
      </c>
      <c r="L296" s="113">
        <v>40522.103999999999</v>
      </c>
      <c r="M296" s="113">
        <v>44329.853999999999</v>
      </c>
      <c r="N296" s="113">
        <v>12170.938</v>
      </c>
      <c r="O296" s="113"/>
      <c r="P296" s="113">
        <v>0</v>
      </c>
      <c r="Q296" s="113">
        <v>145308.14600000001</v>
      </c>
      <c r="R296" s="113">
        <v>354190.18800000002</v>
      </c>
      <c r="S296" s="113">
        <v>363694.39600000001</v>
      </c>
      <c r="T296" s="113">
        <v>500076.625</v>
      </c>
      <c r="U296" s="113">
        <v>222407.43799999999</v>
      </c>
      <c r="V296" s="113">
        <v>21748.832999999999</v>
      </c>
      <c r="W296" s="113">
        <v>51306.271000000001</v>
      </c>
      <c r="X296" s="113">
        <v>1334.1880000000001</v>
      </c>
      <c r="Y296" s="113">
        <v>14976.083000000001</v>
      </c>
      <c r="Z296" s="113">
        <v>0</v>
      </c>
      <c r="AA296" s="113"/>
    </row>
    <row r="297" spans="1:27" x14ac:dyDescent="0.25">
      <c r="A297" s="112">
        <v>42881</v>
      </c>
      <c r="B297" s="113">
        <v>176803.10399999999</v>
      </c>
      <c r="C297" s="113">
        <v>118528.375</v>
      </c>
      <c r="D297" s="113">
        <v>304243.97899999999</v>
      </c>
      <c r="E297" s="113">
        <v>131308.93799999999</v>
      </c>
      <c r="F297" s="113">
        <v>49087.271000000001</v>
      </c>
      <c r="G297" s="113">
        <v>238478.54199999999</v>
      </c>
      <c r="H297" s="113">
        <v>68507.5</v>
      </c>
      <c r="I297" s="113">
        <v>33838.396000000001</v>
      </c>
      <c r="J297" s="113">
        <v>238805.64600000001</v>
      </c>
      <c r="K297" s="113">
        <v>97334.625</v>
      </c>
      <c r="L297" s="113">
        <v>40858.478999999999</v>
      </c>
      <c r="M297" s="113">
        <v>39177.688000000002</v>
      </c>
      <c r="N297" s="113">
        <v>9805.9169999999995</v>
      </c>
      <c r="O297" s="113"/>
      <c r="P297" s="113">
        <v>0</v>
      </c>
      <c r="Q297" s="113">
        <v>116305.22900000001</v>
      </c>
      <c r="R297" s="113">
        <v>355975.29200000002</v>
      </c>
      <c r="S297" s="113">
        <v>427754.45799999998</v>
      </c>
      <c r="T297" s="113">
        <v>402501.91700000002</v>
      </c>
      <c r="U297" s="113">
        <v>224492.08300000001</v>
      </c>
      <c r="V297" s="113">
        <v>21828.25</v>
      </c>
      <c r="W297" s="113">
        <v>67668.562000000005</v>
      </c>
      <c r="X297" s="113">
        <v>1602.979</v>
      </c>
      <c r="Y297" s="113">
        <v>84114.812000000005</v>
      </c>
      <c r="Z297" s="113">
        <v>0</v>
      </c>
      <c r="AA297" s="113"/>
    </row>
    <row r="298" spans="1:27" x14ac:dyDescent="0.25">
      <c r="A298" s="112">
        <v>42882</v>
      </c>
      <c r="B298" s="113">
        <v>268112.27100000001</v>
      </c>
      <c r="C298" s="113">
        <v>113142.917</v>
      </c>
      <c r="D298" s="113">
        <v>300854.68800000002</v>
      </c>
      <c r="E298" s="113">
        <v>114539.667</v>
      </c>
      <c r="F298" s="113">
        <v>42835.667000000001</v>
      </c>
      <c r="G298" s="113">
        <v>230301.97899999999</v>
      </c>
      <c r="H298" s="113">
        <v>66446.5</v>
      </c>
      <c r="I298" s="113">
        <v>33515.792000000001</v>
      </c>
      <c r="J298" s="113">
        <v>191845.5</v>
      </c>
      <c r="K298" s="113">
        <v>92822.707999999999</v>
      </c>
      <c r="L298" s="113">
        <v>38667.811999999998</v>
      </c>
      <c r="M298" s="113">
        <v>39127.061999999998</v>
      </c>
      <c r="N298" s="113">
        <v>9267.2289999999994</v>
      </c>
      <c r="O298" s="113"/>
      <c r="P298" s="113">
        <v>0</v>
      </c>
      <c r="Q298" s="113">
        <v>172869.91699999999</v>
      </c>
      <c r="R298" s="113">
        <v>360172.875</v>
      </c>
      <c r="S298" s="113">
        <v>449995.93800000002</v>
      </c>
      <c r="T298" s="113">
        <v>461498.79200000002</v>
      </c>
      <c r="U298" s="113">
        <v>217346.54199999999</v>
      </c>
      <c r="V298" s="113">
        <v>21843</v>
      </c>
      <c r="W298" s="113">
        <v>79630.354000000007</v>
      </c>
      <c r="X298" s="113">
        <v>10845.041999999999</v>
      </c>
      <c r="Y298" s="113">
        <v>85087.312000000005</v>
      </c>
      <c r="Z298" s="113">
        <v>0</v>
      </c>
      <c r="AA298" s="113"/>
    </row>
    <row r="299" spans="1:27" x14ac:dyDescent="0.25">
      <c r="A299" s="112">
        <v>42883</v>
      </c>
      <c r="B299" s="113">
        <v>555171.79200000002</v>
      </c>
      <c r="C299" s="113">
        <v>106206.708</v>
      </c>
      <c r="D299" s="113">
        <v>256971.70800000001</v>
      </c>
      <c r="E299" s="113">
        <v>97987.125</v>
      </c>
      <c r="F299" s="113">
        <v>41546</v>
      </c>
      <c r="G299" s="113">
        <v>260613.85399999999</v>
      </c>
      <c r="H299" s="113">
        <v>63366.646000000001</v>
      </c>
      <c r="I299" s="113">
        <v>32601.062000000002</v>
      </c>
      <c r="J299" s="113">
        <v>322706.43800000002</v>
      </c>
      <c r="K299" s="113">
        <v>37464.688000000002</v>
      </c>
      <c r="L299" s="113">
        <v>39999.332999999999</v>
      </c>
      <c r="M299" s="113">
        <v>41025.938000000002</v>
      </c>
      <c r="N299" s="113">
        <v>7229.4380000000001</v>
      </c>
      <c r="O299" s="113"/>
      <c r="P299" s="113">
        <v>0</v>
      </c>
      <c r="Q299" s="113">
        <v>157894.14600000001</v>
      </c>
      <c r="R299" s="113">
        <v>329343.54200000002</v>
      </c>
      <c r="S299" s="113">
        <v>426382.60399999999</v>
      </c>
      <c r="T299" s="113">
        <v>514676.70799999998</v>
      </c>
      <c r="U299" s="113">
        <v>206327.97899999999</v>
      </c>
      <c r="V299" s="113">
        <v>21811.978999999999</v>
      </c>
      <c r="W299" s="113">
        <v>88412.979000000007</v>
      </c>
      <c r="X299" s="113">
        <v>12922.708000000001</v>
      </c>
      <c r="Y299" s="113">
        <v>60284.292000000001</v>
      </c>
      <c r="Z299" s="113">
        <v>0</v>
      </c>
      <c r="AA299" s="113"/>
    </row>
    <row r="300" spans="1:27" x14ac:dyDescent="0.25">
      <c r="A300" s="112">
        <v>42884</v>
      </c>
      <c r="B300" s="113">
        <v>565866.64599999995</v>
      </c>
      <c r="C300" s="113">
        <v>14127.521000000001</v>
      </c>
      <c r="D300" s="113">
        <v>251786.77100000001</v>
      </c>
      <c r="E300" s="113">
        <v>121925.667</v>
      </c>
      <c r="F300" s="113">
        <v>55384.728999999999</v>
      </c>
      <c r="G300" s="113">
        <v>277539.97899999999</v>
      </c>
      <c r="H300" s="113">
        <v>66765.770999999993</v>
      </c>
      <c r="I300" s="113">
        <v>34143.375</v>
      </c>
      <c r="J300" s="113">
        <v>360044.79200000002</v>
      </c>
      <c r="K300" s="113">
        <v>93772.042000000001</v>
      </c>
      <c r="L300" s="113">
        <v>30484.062000000002</v>
      </c>
      <c r="M300" s="113">
        <v>39423.561999999998</v>
      </c>
      <c r="N300" s="113">
        <v>7356.6670000000004</v>
      </c>
      <c r="O300" s="113"/>
      <c r="P300" s="113">
        <v>0</v>
      </c>
      <c r="Q300" s="113">
        <v>162035.70800000001</v>
      </c>
      <c r="R300" s="113">
        <v>173271.16699999999</v>
      </c>
      <c r="S300" s="113">
        <v>441228.72899999999</v>
      </c>
      <c r="T300" s="113">
        <v>498761.02100000001</v>
      </c>
      <c r="U300" s="113">
        <v>212762.29199999999</v>
      </c>
      <c r="V300" s="113">
        <v>21869.667000000001</v>
      </c>
      <c r="W300" s="113">
        <v>65413.146000000001</v>
      </c>
      <c r="X300" s="113">
        <v>355.83300000000003</v>
      </c>
      <c r="Y300" s="113">
        <v>0</v>
      </c>
      <c r="Z300" s="113">
        <v>0</v>
      </c>
      <c r="AA300" s="113"/>
    </row>
    <row r="301" spans="1:27" x14ac:dyDescent="0.25">
      <c r="A301" s="112">
        <v>42885</v>
      </c>
      <c r="B301" s="113">
        <v>691860.54200000002</v>
      </c>
      <c r="C301" s="113">
        <v>73674.895999999993</v>
      </c>
      <c r="D301" s="113">
        <v>246257.375</v>
      </c>
      <c r="E301" s="113">
        <v>124185.02099999999</v>
      </c>
      <c r="F301" s="113">
        <v>72465.937999999995</v>
      </c>
      <c r="G301" s="113">
        <v>277374.25</v>
      </c>
      <c r="H301" s="113">
        <v>62875.582999999999</v>
      </c>
      <c r="I301" s="113">
        <v>33865.311999999998</v>
      </c>
      <c r="J301" s="113">
        <v>278626.35399999999</v>
      </c>
      <c r="K301" s="113">
        <v>93503.832999999999</v>
      </c>
      <c r="L301" s="113">
        <v>37024.688000000002</v>
      </c>
      <c r="M301" s="113">
        <v>4654.8959999999997</v>
      </c>
      <c r="N301" s="113">
        <v>5792.5209999999997</v>
      </c>
      <c r="O301" s="113"/>
      <c r="P301" s="113">
        <v>0</v>
      </c>
      <c r="Q301" s="113">
        <v>141548.91699999999</v>
      </c>
      <c r="R301" s="113">
        <v>301400.33299999998</v>
      </c>
      <c r="S301" s="113">
        <v>430575.89600000001</v>
      </c>
      <c r="T301" s="113">
        <v>513799.29200000002</v>
      </c>
      <c r="U301" s="113">
        <v>199158.95800000001</v>
      </c>
      <c r="V301" s="113">
        <v>870.91700000000003</v>
      </c>
      <c r="W301" s="113">
        <v>69281.582999999999</v>
      </c>
      <c r="X301" s="113">
        <v>21.167000000000002</v>
      </c>
      <c r="Y301" s="113">
        <v>36820.271000000001</v>
      </c>
      <c r="Z301" s="113">
        <v>161705.39600000001</v>
      </c>
      <c r="AA301" s="113"/>
    </row>
    <row r="302" spans="1:27" x14ac:dyDescent="0.25">
      <c r="A302" s="112">
        <v>42886</v>
      </c>
      <c r="B302" s="113">
        <v>400709.29200000002</v>
      </c>
      <c r="C302" s="113">
        <v>87245.562000000005</v>
      </c>
      <c r="D302" s="113">
        <v>305018.27100000001</v>
      </c>
      <c r="E302" s="113">
        <v>121815.81200000001</v>
      </c>
      <c r="F302" s="113">
        <v>47464.457999999999</v>
      </c>
      <c r="G302" s="113">
        <v>264575.68800000002</v>
      </c>
      <c r="H302" s="113">
        <v>67350.354000000007</v>
      </c>
      <c r="I302" s="113">
        <v>33539.625</v>
      </c>
      <c r="J302" s="113">
        <v>188061.27100000001</v>
      </c>
      <c r="K302" s="113">
        <v>51980.271000000001</v>
      </c>
      <c r="L302" s="113">
        <v>33914.707999999999</v>
      </c>
      <c r="M302" s="113">
        <v>36653.353999999999</v>
      </c>
      <c r="N302" s="113">
        <v>5104.1040000000003</v>
      </c>
      <c r="O302" s="113"/>
      <c r="P302" s="113">
        <v>0</v>
      </c>
      <c r="Q302" s="113">
        <v>101312.72900000001</v>
      </c>
      <c r="R302" s="113">
        <v>353862.93800000002</v>
      </c>
      <c r="S302" s="113">
        <v>445965.14600000001</v>
      </c>
      <c r="T302" s="113">
        <v>542275.06200000003</v>
      </c>
      <c r="U302" s="113">
        <v>213897.58300000001</v>
      </c>
      <c r="V302" s="113">
        <v>0</v>
      </c>
      <c r="W302" s="113">
        <v>66024.562000000005</v>
      </c>
      <c r="X302" s="113">
        <v>2245.6880000000001</v>
      </c>
      <c r="Y302" s="113">
        <v>66948</v>
      </c>
      <c r="Z302" s="113">
        <v>22429.25</v>
      </c>
      <c r="AA302" s="113"/>
    </row>
    <row r="303" spans="1:27" x14ac:dyDescent="0.25">
      <c r="A303" s="112">
        <v>42887</v>
      </c>
      <c r="B303" s="113">
        <v>522702.08299999998</v>
      </c>
      <c r="C303" s="113">
        <v>86479.125</v>
      </c>
      <c r="D303" s="113">
        <v>261499.27100000001</v>
      </c>
      <c r="E303" s="113">
        <v>100008.375</v>
      </c>
      <c r="F303" s="113">
        <v>52046.271000000001</v>
      </c>
      <c r="G303" s="113">
        <v>255976.14600000001</v>
      </c>
      <c r="H303" s="113">
        <v>64412.292000000001</v>
      </c>
      <c r="I303" s="113">
        <v>33699.311999999998</v>
      </c>
      <c r="J303" s="113">
        <v>147347.04199999999</v>
      </c>
      <c r="K303" s="113">
        <v>68778.895999999993</v>
      </c>
      <c r="L303" s="113">
        <v>31275.957999999999</v>
      </c>
      <c r="M303" s="113">
        <v>31164.332999999999</v>
      </c>
      <c r="N303" s="113">
        <v>5928.7290000000003</v>
      </c>
      <c r="O303" s="113"/>
      <c r="P303" s="113">
        <v>0</v>
      </c>
      <c r="Q303" s="113">
        <v>167621.06200000001</v>
      </c>
      <c r="R303" s="113">
        <v>357863.06199999998</v>
      </c>
      <c r="S303" s="113">
        <v>412876.77100000001</v>
      </c>
      <c r="T303" s="113">
        <v>498892.72899999999</v>
      </c>
      <c r="U303" s="113">
        <v>221563.66699999999</v>
      </c>
      <c r="V303" s="113">
        <v>0</v>
      </c>
      <c r="W303" s="113">
        <v>71624.332999999999</v>
      </c>
      <c r="X303" s="113">
        <v>8299.5</v>
      </c>
      <c r="Y303" s="113">
        <v>28340.103999999999</v>
      </c>
      <c r="Z303" s="113">
        <v>0</v>
      </c>
      <c r="AA303" s="113"/>
    </row>
    <row r="304" spans="1:27" x14ac:dyDescent="0.25">
      <c r="A304" s="112">
        <v>42888</v>
      </c>
      <c r="B304" s="113">
        <v>622613.20799999998</v>
      </c>
      <c r="C304" s="113">
        <v>78178.707999999999</v>
      </c>
      <c r="D304" s="113">
        <v>270740.125</v>
      </c>
      <c r="E304" s="113">
        <v>98200.645999999993</v>
      </c>
      <c r="F304" s="113">
        <v>29417.667000000001</v>
      </c>
      <c r="G304" s="113">
        <v>244921.89600000001</v>
      </c>
      <c r="H304" s="113">
        <v>54831.292000000001</v>
      </c>
      <c r="I304" s="113">
        <v>33396.188000000002</v>
      </c>
      <c r="J304" s="113">
        <v>149421.625</v>
      </c>
      <c r="K304" s="113">
        <v>122777.042</v>
      </c>
      <c r="L304" s="113">
        <v>38123.667000000001</v>
      </c>
      <c r="M304" s="113">
        <v>45605.417000000001</v>
      </c>
      <c r="N304" s="113">
        <v>5026.5829999999996</v>
      </c>
      <c r="O304" s="113"/>
      <c r="P304" s="113">
        <v>0</v>
      </c>
      <c r="Q304" s="113">
        <v>173215.625</v>
      </c>
      <c r="R304" s="113">
        <v>368306.56199999998</v>
      </c>
      <c r="S304" s="113">
        <v>435517.25</v>
      </c>
      <c r="T304" s="113">
        <v>515251.35399999999</v>
      </c>
      <c r="U304" s="113">
        <v>219223.41699999999</v>
      </c>
      <c r="V304" s="113">
        <v>0</v>
      </c>
      <c r="W304" s="113">
        <v>61649.646000000001</v>
      </c>
      <c r="X304" s="113">
        <v>16791.5</v>
      </c>
      <c r="Y304" s="113">
        <v>43833.832999999999</v>
      </c>
      <c r="Z304" s="113">
        <v>0</v>
      </c>
      <c r="AA304" s="113"/>
    </row>
    <row r="305" spans="1:27" x14ac:dyDescent="0.25">
      <c r="A305" s="112">
        <v>42889</v>
      </c>
      <c r="B305" s="113">
        <v>195596.14600000001</v>
      </c>
      <c r="C305" s="113">
        <v>28653.812000000002</v>
      </c>
      <c r="D305" s="113">
        <v>254016.60399999999</v>
      </c>
      <c r="E305" s="113">
        <v>86174.062000000005</v>
      </c>
      <c r="F305" s="113">
        <v>25888.082999999999</v>
      </c>
      <c r="G305" s="113">
        <v>281329.58299999998</v>
      </c>
      <c r="H305" s="113">
        <v>56447.561999999998</v>
      </c>
      <c r="I305" s="113">
        <v>33734.457999999999</v>
      </c>
      <c r="J305" s="113">
        <v>235272.625</v>
      </c>
      <c r="K305" s="113">
        <v>116516.667</v>
      </c>
      <c r="L305" s="113">
        <v>37485.978999999999</v>
      </c>
      <c r="M305" s="113">
        <v>42379.292000000001</v>
      </c>
      <c r="N305" s="113">
        <v>6013.5</v>
      </c>
      <c r="O305" s="113"/>
      <c r="P305" s="113">
        <v>0</v>
      </c>
      <c r="Q305" s="113">
        <v>175661.16699999999</v>
      </c>
      <c r="R305" s="113">
        <v>355571.64600000001</v>
      </c>
      <c r="S305" s="113">
        <v>422385.16700000002</v>
      </c>
      <c r="T305" s="113">
        <v>538596.375</v>
      </c>
      <c r="U305" s="113">
        <v>220553.125</v>
      </c>
      <c r="V305" s="113">
        <v>10279.688</v>
      </c>
      <c r="W305" s="113">
        <v>77482.707999999999</v>
      </c>
      <c r="X305" s="113">
        <v>3749.3960000000002</v>
      </c>
      <c r="Y305" s="113">
        <v>22432.978999999999</v>
      </c>
      <c r="Z305" s="113">
        <v>0</v>
      </c>
      <c r="AA305" s="113"/>
    </row>
    <row r="306" spans="1:27" x14ac:dyDescent="0.25">
      <c r="A306" s="112">
        <v>42890</v>
      </c>
      <c r="B306" s="113">
        <v>689250.02099999995</v>
      </c>
      <c r="C306" s="113">
        <v>136392.83300000001</v>
      </c>
      <c r="D306" s="113">
        <v>276115.02100000001</v>
      </c>
      <c r="E306" s="113">
        <v>111492.93799999999</v>
      </c>
      <c r="F306" s="113">
        <v>43662.978999999999</v>
      </c>
      <c r="G306" s="113">
        <v>262967.375</v>
      </c>
      <c r="H306" s="113">
        <v>57822.228999999999</v>
      </c>
      <c r="I306" s="113">
        <v>33613.271000000001</v>
      </c>
      <c r="J306" s="113">
        <v>272358.85399999999</v>
      </c>
      <c r="K306" s="113">
        <v>104634.85400000001</v>
      </c>
      <c r="L306" s="113">
        <v>37698.917000000001</v>
      </c>
      <c r="M306" s="113">
        <v>40113.957999999999</v>
      </c>
      <c r="N306" s="113">
        <v>6253.6459999999997</v>
      </c>
      <c r="O306" s="113"/>
      <c r="P306" s="113">
        <v>0</v>
      </c>
      <c r="Q306" s="113">
        <v>177966.18799999999</v>
      </c>
      <c r="R306" s="113">
        <v>385077.375</v>
      </c>
      <c r="S306" s="113">
        <v>379707.27100000001</v>
      </c>
      <c r="T306" s="113">
        <v>543319.31200000003</v>
      </c>
      <c r="U306" s="113">
        <v>190444.33300000001</v>
      </c>
      <c r="V306" s="113">
        <v>23777.396000000001</v>
      </c>
      <c r="W306" s="113">
        <v>96416.770999999993</v>
      </c>
      <c r="X306" s="113">
        <v>499.91699999999997</v>
      </c>
      <c r="Y306" s="113">
        <v>64100.978999999999</v>
      </c>
      <c r="Z306" s="113">
        <v>0</v>
      </c>
      <c r="AA306" s="113"/>
    </row>
    <row r="307" spans="1:27" x14ac:dyDescent="0.25">
      <c r="A307" s="112">
        <v>42891</v>
      </c>
      <c r="B307" s="113">
        <v>431942.5</v>
      </c>
      <c r="C307" s="113">
        <v>137962.58300000001</v>
      </c>
      <c r="D307" s="113">
        <v>303052.91700000002</v>
      </c>
      <c r="E307" s="113">
        <v>97907.832999999999</v>
      </c>
      <c r="F307" s="113">
        <v>48328.332999999999</v>
      </c>
      <c r="G307" s="113">
        <v>204763.625</v>
      </c>
      <c r="H307" s="113">
        <v>59985.061999999998</v>
      </c>
      <c r="I307" s="113">
        <v>33705.082999999999</v>
      </c>
      <c r="J307" s="113">
        <v>281971.91700000002</v>
      </c>
      <c r="K307" s="113">
        <v>116771.14599999999</v>
      </c>
      <c r="L307" s="113">
        <v>37083.042000000001</v>
      </c>
      <c r="M307" s="113">
        <v>42856.811999999998</v>
      </c>
      <c r="N307" s="113">
        <v>6424.0420000000004</v>
      </c>
      <c r="O307" s="113"/>
      <c r="P307" s="113">
        <v>0</v>
      </c>
      <c r="Q307" s="113">
        <v>174267.56200000001</v>
      </c>
      <c r="R307" s="113">
        <v>395160.16700000002</v>
      </c>
      <c r="S307" s="113">
        <v>399554.31199999998</v>
      </c>
      <c r="T307" s="113">
        <v>529667.875</v>
      </c>
      <c r="U307" s="113">
        <v>223911.52100000001</v>
      </c>
      <c r="V307" s="113">
        <v>3921.0619999999999</v>
      </c>
      <c r="W307" s="113">
        <v>89096</v>
      </c>
      <c r="X307" s="113">
        <v>678.47900000000004</v>
      </c>
      <c r="Y307" s="113">
        <v>84312.5</v>
      </c>
      <c r="Z307" s="113">
        <v>72777.75</v>
      </c>
      <c r="AA307" s="113"/>
    </row>
    <row r="308" spans="1:27" x14ac:dyDescent="0.25">
      <c r="A308" s="112">
        <v>42892</v>
      </c>
      <c r="B308" s="113">
        <v>548965.39599999995</v>
      </c>
      <c r="C308" s="113">
        <v>136233.43799999999</v>
      </c>
      <c r="D308" s="113">
        <v>104151.25</v>
      </c>
      <c r="E308" s="113">
        <v>97853.917000000001</v>
      </c>
      <c r="F308" s="113">
        <v>35409.292000000001</v>
      </c>
      <c r="G308" s="113">
        <v>257409.91699999999</v>
      </c>
      <c r="H308" s="113">
        <v>62716.438000000002</v>
      </c>
      <c r="I308" s="113">
        <v>33682.75</v>
      </c>
      <c r="J308" s="113">
        <v>278015.52100000001</v>
      </c>
      <c r="K308" s="113">
        <v>118089.667</v>
      </c>
      <c r="L308" s="113">
        <v>37826.832999999999</v>
      </c>
      <c r="M308" s="113">
        <v>43473.188000000002</v>
      </c>
      <c r="N308" s="113">
        <v>7138.1040000000003</v>
      </c>
      <c r="O308" s="113"/>
      <c r="P308" s="113">
        <v>0</v>
      </c>
      <c r="Q308" s="113">
        <v>170354.54199999999</v>
      </c>
      <c r="R308" s="113">
        <v>366238.66700000002</v>
      </c>
      <c r="S308" s="113">
        <v>392785.5</v>
      </c>
      <c r="T308" s="113">
        <v>525552.85400000005</v>
      </c>
      <c r="U308" s="113">
        <v>215476.85399999999</v>
      </c>
      <c r="V308" s="113">
        <v>0</v>
      </c>
      <c r="W308" s="113">
        <v>102584.10400000001</v>
      </c>
      <c r="X308" s="113">
        <v>540.33299999999997</v>
      </c>
      <c r="Y308" s="113">
        <v>36391.811999999998</v>
      </c>
      <c r="Z308" s="113">
        <v>115231.43799999999</v>
      </c>
      <c r="AA308" s="113"/>
    </row>
    <row r="309" spans="1:27" x14ac:dyDescent="0.25">
      <c r="A309" s="112">
        <v>42893</v>
      </c>
      <c r="B309" s="113">
        <v>416515.35399999999</v>
      </c>
      <c r="C309" s="113">
        <v>127643.167</v>
      </c>
      <c r="D309" s="113">
        <v>245120.52100000001</v>
      </c>
      <c r="E309" s="113">
        <v>79914.082999999999</v>
      </c>
      <c r="F309" s="113">
        <v>35909.332999999999</v>
      </c>
      <c r="G309" s="113">
        <v>259309.41699999999</v>
      </c>
      <c r="H309" s="113">
        <v>64484.978999999999</v>
      </c>
      <c r="I309" s="113">
        <v>32503.5</v>
      </c>
      <c r="J309" s="113">
        <v>223619.64600000001</v>
      </c>
      <c r="K309" s="113">
        <v>118587.375</v>
      </c>
      <c r="L309" s="113">
        <v>36644.332999999999</v>
      </c>
      <c r="M309" s="113">
        <v>42889.082999999999</v>
      </c>
      <c r="N309" s="113">
        <v>5335.3540000000003</v>
      </c>
      <c r="O309" s="113"/>
      <c r="P309" s="113">
        <v>0</v>
      </c>
      <c r="Q309" s="113">
        <v>164479.22899999999</v>
      </c>
      <c r="R309" s="113">
        <v>336553.83299999998</v>
      </c>
      <c r="S309" s="113">
        <v>387921.22899999999</v>
      </c>
      <c r="T309" s="113">
        <v>463032.58299999998</v>
      </c>
      <c r="U309" s="113">
        <v>225534.68799999999</v>
      </c>
      <c r="V309" s="113">
        <v>15996.875</v>
      </c>
      <c r="W309" s="113">
        <v>109904.583</v>
      </c>
      <c r="X309" s="113">
        <v>11394.291999999999</v>
      </c>
      <c r="Y309" s="113">
        <v>3613.5830000000001</v>
      </c>
      <c r="Z309" s="113">
        <v>84425.542000000001</v>
      </c>
      <c r="AA309" s="113"/>
    </row>
    <row r="310" spans="1:27" x14ac:dyDescent="0.25">
      <c r="A310" s="112">
        <v>42894</v>
      </c>
      <c r="B310" s="113">
        <v>429227.08299999998</v>
      </c>
      <c r="C310" s="113">
        <v>103603.75</v>
      </c>
      <c r="D310" s="113">
        <v>402216</v>
      </c>
      <c r="E310" s="113">
        <v>91856.75</v>
      </c>
      <c r="F310" s="113">
        <v>56467.042000000001</v>
      </c>
      <c r="G310" s="113">
        <v>234587.89600000001</v>
      </c>
      <c r="H310" s="113">
        <v>72495.812000000005</v>
      </c>
      <c r="I310" s="113">
        <v>32522.125</v>
      </c>
      <c r="J310" s="113">
        <v>262187.68800000002</v>
      </c>
      <c r="K310" s="113">
        <v>102808.083</v>
      </c>
      <c r="L310" s="113">
        <v>35911.061999999998</v>
      </c>
      <c r="M310" s="113">
        <v>42754.646000000001</v>
      </c>
      <c r="N310" s="113">
        <v>6121.2920000000004</v>
      </c>
      <c r="O310" s="113"/>
      <c r="P310" s="113">
        <v>0</v>
      </c>
      <c r="Q310" s="113">
        <v>167249.5</v>
      </c>
      <c r="R310" s="113">
        <v>372504.81199999998</v>
      </c>
      <c r="S310" s="113">
        <v>386022</v>
      </c>
      <c r="T310" s="113">
        <v>527732.68799999997</v>
      </c>
      <c r="U310" s="113">
        <v>220395.72899999999</v>
      </c>
      <c r="V310" s="113">
        <v>23356.728999999999</v>
      </c>
      <c r="W310" s="113">
        <v>136426.16699999999</v>
      </c>
      <c r="X310" s="113">
        <v>17000.603999999999</v>
      </c>
      <c r="Y310" s="113">
        <v>77821.25</v>
      </c>
      <c r="Z310" s="113">
        <v>0</v>
      </c>
      <c r="AA310" s="113"/>
    </row>
    <row r="311" spans="1:27" x14ac:dyDescent="0.25">
      <c r="A311" s="112">
        <v>42895</v>
      </c>
      <c r="B311" s="113">
        <v>186487.06200000001</v>
      </c>
      <c r="C311" s="113">
        <v>160244.02100000001</v>
      </c>
      <c r="D311" s="113">
        <v>380145.18800000002</v>
      </c>
      <c r="E311" s="113">
        <v>117008.39599999999</v>
      </c>
      <c r="F311" s="113">
        <v>56014.167000000001</v>
      </c>
      <c r="G311" s="113">
        <v>254030.29199999999</v>
      </c>
      <c r="H311" s="113">
        <v>57407.292000000001</v>
      </c>
      <c r="I311" s="113">
        <v>32989.811999999998</v>
      </c>
      <c r="J311" s="113">
        <v>319502.95799999998</v>
      </c>
      <c r="K311" s="113">
        <v>92835.875</v>
      </c>
      <c r="L311" s="113">
        <v>35502.792000000001</v>
      </c>
      <c r="M311" s="113">
        <v>45844.896000000001</v>
      </c>
      <c r="N311" s="113">
        <v>4885.6040000000003</v>
      </c>
      <c r="O311" s="113"/>
      <c r="P311" s="113">
        <v>0</v>
      </c>
      <c r="Q311" s="113">
        <v>167811.875</v>
      </c>
      <c r="R311" s="113">
        <v>383685.54200000002</v>
      </c>
      <c r="S311" s="113">
        <v>413048.58299999998</v>
      </c>
      <c r="T311" s="113">
        <v>520969.875</v>
      </c>
      <c r="U311" s="113">
        <v>224981.20800000001</v>
      </c>
      <c r="V311" s="113">
        <v>23064.603999999999</v>
      </c>
      <c r="W311" s="113">
        <v>120091.25</v>
      </c>
      <c r="X311" s="113">
        <v>17174.792000000001</v>
      </c>
      <c r="Y311" s="113">
        <v>78829.229000000007</v>
      </c>
      <c r="Z311" s="113">
        <v>0</v>
      </c>
      <c r="AA311" s="113"/>
    </row>
    <row r="312" spans="1:27" x14ac:dyDescent="0.25">
      <c r="A312" s="112">
        <v>42896</v>
      </c>
      <c r="B312" s="113">
        <v>553812.58299999998</v>
      </c>
      <c r="C312" s="113">
        <v>170534.68799999999</v>
      </c>
      <c r="D312" s="113">
        <v>257222.41699999999</v>
      </c>
      <c r="E312" s="113">
        <v>95630.812000000005</v>
      </c>
      <c r="F312" s="113">
        <v>56415.832999999999</v>
      </c>
      <c r="G312" s="113">
        <v>270949.68800000002</v>
      </c>
      <c r="H312" s="113">
        <v>72644.792000000001</v>
      </c>
      <c r="I312" s="113">
        <v>33890.292000000001</v>
      </c>
      <c r="J312" s="113">
        <v>337301.125</v>
      </c>
      <c r="K312" s="113">
        <v>97010.957999999999</v>
      </c>
      <c r="L312" s="113">
        <v>33797</v>
      </c>
      <c r="M312" s="113">
        <v>45717.582999999999</v>
      </c>
      <c r="N312" s="113">
        <v>4790.7920000000004</v>
      </c>
      <c r="O312" s="113"/>
      <c r="P312" s="113">
        <v>0</v>
      </c>
      <c r="Q312" s="113">
        <v>161400.10399999999</v>
      </c>
      <c r="R312" s="113">
        <v>371377.02100000001</v>
      </c>
      <c r="S312" s="113">
        <v>447319.45799999998</v>
      </c>
      <c r="T312" s="113">
        <v>513096.97899999999</v>
      </c>
      <c r="U312" s="113">
        <v>227187.625</v>
      </c>
      <c r="V312" s="113">
        <v>22226.896000000001</v>
      </c>
      <c r="W312" s="113">
        <v>112613.56200000001</v>
      </c>
      <c r="X312" s="113">
        <v>12850</v>
      </c>
      <c r="Y312" s="113">
        <v>30311.792000000001</v>
      </c>
      <c r="Z312" s="113">
        <v>0</v>
      </c>
      <c r="AA312" s="113"/>
    </row>
    <row r="313" spans="1:27" x14ac:dyDescent="0.25">
      <c r="A313" s="112">
        <v>42897</v>
      </c>
      <c r="B313" s="113">
        <v>452395.22899999999</v>
      </c>
      <c r="C313" s="113">
        <v>161079.89600000001</v>
      </c>
      <c r="D313" s="113">
        <v>329251.79200000002</v>
      </c>
      <c r="E313" s="113">
        <v>97323.917000000001</v>
      </c>
      <c r="F313" s="113">
        <v>56320.957999999999</v>
      </c>
      <c r="G313" s="113">
        <v>274360.64600000001</v>
      </c>
      <c r="H313" s="113">
        <v>64105.542000000001</v>
      </c>
      <c r="I313" s="113">
        <v>34839.332999999999</v>
      </c>
      <c r="J313" s="113">
        <v>374824.75</v>
      </c>
      <c r="K313" s="113">
        <v>93309.604000000007</v>
      </c>
      <c r="L313" s="113">
        <v>34426.688000000002</v>
      </c>
      <c r="M313" s="113">
        <v>42949.417000000001</v>
      </c>
      <c r="N313" s="113">
        <v>5053.5829999999996</v>
      </c>
      <c r="O313" s="113"/>
      <c r="P313" s="113">
        <v>0</v>
      </c>
      <c r="Q313" s="113">
        <v>170385.14600000001</v>
      </c>
      <c r="R313" s="113">
        <v>359613.41700000002</v>
      </c>
      <c r="S313" s="113">
        <v>447196.625</v>
      </c>
      <c r="T313" s="113">
        <v>526883.72900000005</v>
      </c>
      <c r="U313" s="113">
        <v>223794.02100000001</v>
      </c>
      <c r="V313" s="113">
        <v>23978.562000000002</v>
      </c>
      <c r="W313" s="113">
        <v>108979.89599999999</v>
      </c>
      <c r="X313" s="113">
        <v>1630.5</v>
      </c>
      <c r="Y313" s="113">
        <v>0</v>
      </c>
      <c r="Z313" s="113">
        <v>0</v>
      </c>
      <c r="AA313" s="113"/>
    </row>
    <row r="314" spans="1:27" x14ac:dyDescent="0.25">
      <c r="A314" s="112">
        <v>42898</v>
      </c>
      <c r="B314" s="113">
        <v>660983.35400000005</v>
      </c>
      <c r="C314" s="113">
        <v>154909.18799999999</v>
      </c>
      <c r="D314" s="113">
        <v>330585</v>
      </c>
      <c r="E314" s="113">
        <v>94602.042000000001</v>
      </c>
      <c r="F314" s="113">
        <v>54728.332999999999</v>
      </c>
      <c r="G314" s="113">
        <v>247581.625</v>
      </c>
      <c r="H314" s="113">
        <v>70507.792000000001</v>
      </c>
      <c r="I314" s="113">
        <v>34753.417000000001</v>
      </c>
      <c r="J314" s="113">
        <v>321544.20799999998</v>
      </c>
      <c r="K314" s="113">
        <v>92748.354000000007</v>
      </c>
      <c r="L314" s="113">
        <v>33425.417000000001</v>
      </c>
      <c r="M314" s="113">
        <v>44922.771000000001</v>
      </c>
      <c r="N314" s="113">
        <v>6059.6040000000003</v>
      </c>
      <c r="O314" s="113"/>
      <c r="P314" s="113">
        <v>0</v>
      </c>
      <c r="Q314" s="113">
        <v>177581.89600000001</v>
      </c>
      <c r="R314" s="113">
        <v>247809.25</v>
      </c>
      <c r="S314" s="113">
        <v>434013.31199999998</v>
      </c>
      <c r="T314" s="113">
        <v>557176.45799999998</v>
      </c>
      <c r="U314" s="113">
        <v>210184.75</v>
      </c>
      <c r="V314" s="113">
        <v>23409.75</v>
      </c>
      <c r="W314" s="113">
        <v>108433.083</v>
      </c>
      <c r="X314" s="113">
        <v>595.14599999999996</v>
      </c>
      <c r="Y314" s="113">
        <v>0</v>
      </c>
      <c r="Z314" s="113">
        <v>150912.58300000001</v>
      </c>
      <c r="AA314" s="113"/>
    </row>
    <row r="315" spans="1:27" x14ac:dyDescent="0.25">
      <c r="A315" s="112">
        <v>42899</v>
      </c>
      <c r="B315" s="113">
        <v>307609.85399999999</v>
      </c>
      <c r="C315" s="113">
        <v>151670.27100000001</v>
      </c>
      <c r="D315" s="113">
        <v>317922.72899999999</v>
      </c>
      <c r="E315" s="113">
        <v>107313.417</v>
      </c>
      <c r="F315" s="113">
        <v>31720.167000000001</v>
      </c>
      <c r="G315" s="113">
        <v>243836.35399999999</v>
      </c>
      <c r="H315" s="113">
        <v>55393.646000000001</v>
      </c>
      <c r="I315" s="113">
        <v>34729.042000000001</v>
      </c>
      <c r="J315" s="113">
        <v>180256.02100000001</v>
      </c>
      <c r="K315" s="113">
        <v>93385.604000000007</v>
      </c>
      <c r="L315" s="113">
        <v>16723.103999999999</v>
      </c>
      <c r="M315" s="113">
        <v>44666.603999999999</v>
      </c>
      <c r="N315" s="113">
        <v>6319.5</v>
      </c>
      <c r="O315" s="113"/>
      <c r="P315" s="113">
        <v>0</v>
      </c>
      <c r="Q315" s="113">
        <v>183102.45800000001</v>
      </c>
      <c r="R315" s="113">
        <v>134639.22899999999</v>
      </c>
      <c r="S315" s="113">
        <v>425933.33299999998</v>
      </c>
      <c r="T315" s="113">
        <v>554297.83299999998</v>
      </c>
      <c r="U315" s="113">
        <v>200786.52100000001</v>
      </c>
      <c r="V315" s="113">
        <v>17690.25</v>
      </c>
      <c r="W315" s="113">
        <v>107992.27099999999</v>
      </c>
      <c r="X315" s="113">
        <v>1140.4380000000001</v>
      </c>
      <c r="Y315" s="113">
        <v>0</v>
      </c>
      <c r="Z315" s="113">
        <v>0</v>
      </c>
      <c r="AA315" s="113"/>
    </row>
    <row r="316" spans="1:27" x14ac:dyDescent="0.25">
      <c r="A316" s="112">
        <v>42900</v>
      </c>
      <c r="B316" s="113">
        <v>395873.125</v>
      </c>
      <c r="C316" s="113">
        <v>98883.042000000001</v>
      </c>
      <c r="D316" s="113">
        <v>36052.771000000001</v>
      </c>
      <c r="E316" s="113">
        <v>128793.75</v>
      </c>
      <c r="F316" s="113">
        <v>54768.061999999998</v>
      </c>
      <c r="G316" s="113">
        <v>224306.125</v>
      </c>
      <c r="H316" s="113">
        <v>69138.957999999999</v>
      </c>
      <c r="I316" s="113">
        <v>34622.082999999999</v>
      </c>
      <c r="J316" s="113">
        <v>95775.437999999995</v>
      </c>
      <c r="K316" s="113">
        <v>96698.707999999999</v>
      </c>
      <c r="L316" s="113">
        <v>36475.292000000001</v>
      </c>
      <c r="M316" s="113">
        <v>43913.375</v>
      </c>
      <c r="N316" s="113">
        <v>5173.5209999999997</v>
      </c>
      <c r="O316" s="113"/>
      <c r="P316" s="113">
        <v>0</v>
      </c>
      <c r="Q316" s="113">
        <v>176542.56200000001</v>
      </c>
      <c r="R316" s="113">
        <v>168486.45800000001</v>
      </c>
      <c r="S316" s="113">
        <v>373432.375</v>
      </c>
      <c r="T316" s="113">
        <v>405539.27100000001</v>
      </c>
      <c r="U316" s="113">
        <v>217918.95800000001</v>
      </c>
      <c r="V316" s="113">
        <v>15129.166999999999</v>
      </c>
      <c r="W316" s="113">
        <v>82563.770999999993</v>
      </c>
      <c r="X316" s="113">
        <v>653.16700000000003</v>
      </c>
      <c r="Y316" s="113">
        <v>29421.646000000001</v>
      </c>
      <c r="Z316" s="113">
        <v>0</v>
      </c>
      <c r="AA316" s="113"/>
    </row>
    <row r="317" spans="1:27" x14ac:dyDescent="0.25">
      <c r="A317" s="112">
        <v>42901</v>
      </c>
      <c r="B317" s="113">
        <v>693942.875</v>
      </c>
      <c r="C317" s="113">
        <v>164508.08300000001</v>
      </c>
      <c r="D317" s="113">
        <v>160205.625</v>
      </c>
      <c r="E317" s="113">
        <v>93724.229000000007</v>
      </c>
      <c r="F317" s="113">
        <v>52078.521000000001</v>
      </c>
      <c r="G317" s="113">
        <v>247142.375</v>
      </c>
      <c r="H317" s="113">
        <v>67905.167000000001</v>
      </c>
      <c r="I317" s="113">
        <v>34890.771000000001</v>
      </c>
      <c r="J317" s="113">
        <v>355354.125</v>
      </c>
      <c r="K317" s="113">
        <v>99466.5</v>
      </c>
      <c r="L317" s="113">
        <v>36301.207999999999</v>
      </c>
      <c r="M317" s="113">
        <v>43636.311999999998</v>
      </c>
      <c r="N317" s="113">
        <v>5842.1670000000004</v>
      </c>
      <c r="O317" s="113"/>
      <c r="P317" s="113">
        <v>0</v>
      </c>
      <c r="Q317" s="113">
        <v>173414.22899999999</v>
      </c>
      <c r="R317" s="113">
        <v>349728.93800000002</v>
      </c>
      <c r="S317" s="113">
        <v>332180.72899999999</v>
      </c>
      <c r="T317" s="113">
        <v>511426</v>
      </c>
      <c r="U317" s="113">
        <v>193946.68799999999</v>
      </c>
      <c r="V317" s="113">
        <v>0</v>
      </c>
      <c r="W317" s="113">
        <v>154033.56200000001</v>
      </c>
      <c r="X317" s="113">
        <v>9156.1669999999995</v>
      </c>
      <c r="Y317" s="113">
        <v>71066.167000000001</v>
      </c>
      <c r="Z317" s="113">
        <v>0</v>
      </c>
      <c r="AA317" s="113"/>
    </row>
    <row r="318" spans="1:27" x14ac:dyDescent="0.25">
      <c r="A318" s="112">
        <v>42902</v>
      </c>
      <c r="B318" s="113">
        <v>455964.08299999998</v>
      </c>
      <c r="C318" s="113">
        <v>172942.81200000001</v>
      </c>
      <c r="D318" s="113">
        <v>204108.66699999999</v>
      </c>
      <c r="E318" s="113">
        <v>78162.75</v>
      </c>
      <c r="F318" s="113">
        <v>42227.5</v>
      </c>
      <c r="G318" s="113">
        <v>250602.875</v>
      </c>
      <c r="H318" s="113">
        <v>76068.792000000001</v>
      </c>
      <c r="I318" s="113">
        <v>34840.561999999998</v>
      </c>
      <c r="J318" s="113">
        <v>327828.02100000001</v>
      </c>
      <c r="K318" s="113">
        <v>94308.520999999993</v>
      </c>
      <c r="L318" s="113">
        <v>37290.853999999999</v>
      </c>
      <c r="M318" s="113">
        <v>42903.771000000001</v>
      </c>
      <c r="N318" s="113">
        <v>6522.5829999999996</v>
      </c>
      <c r="O318" s="113"/>
      <c r="P318" s="113">
        <v>0</v>
      </c>
      <c r="Q318" s="113">
        <v>158506.875</v>
      </c>
      <c r="R318" s="113">
        <v>355623.83299999998</v>
      </c>
      <c r="S318" s="113">
        <v>330944.16700000002</v>
      </c>
      <c r="T318" s="113">
        <v>537387.43799999997</v>
      </c>
      <c r="U318" s="113">
        <v>204408.125</v>
      </c>
      <c r="V318" s="113">
        <v>4612.25</v>
      </c>
      <c r="W318" s="113">
        <v>157011.54199999999</v>
      </c>
      <c r="X318" s="113">
        <v>16635.562000000002</v>
      </c>
      <c r="Y318" s="113">
        <v>77929.520999999993</v>
      </c>
      <c r="Z318" s="113">
        <v>176714.54199999999</v>
      </c>
      <c r="AA318" s="113"/>
    </row>
    <row r="319" spans="1:27" x14ac:dyDescent="0.25">
      <c r="A319" s="112">
        <v>42903</v>
      </c>
      <c r="B319" s="113">
        <v>512442.33299999998</v>
      </c>
      <c r="C319" s="113">
        <v>170638.66699999999</v>
      </c>
      <c r="D319" s="113">
        <v>44698.353999999999</v>
      </c>
      <c r="E319" s="113">
        <v>90770.312000000005</v>
      </c>
      <c r="F319" s="113">
        <v>55650.478999999999</v>
      </c>
      <c r="G319" s="113">
        <v>244326.25</v>
      </c>
      <c r="H319" s="113">
        <v>63868.978999999999</v>
      </c>
      <c r="I319" s="113">
        <v>35000</v>
      </c>
      <c r="J319" s="113">
        <v>393851.75</v>
      </c>
      <c r="K319" s="113">
        <v>99395.312000000005</v>
      </c>
      <c r="L319" s="113">
        <v>36266.603999999999</v>
      </c>
      <c r="M319" s="113">
        <v>45394.396000000001</v>
      </c>
      <c r="N319" s="113">
        <v>7099.8119999999999</v>
      </c>
      <c r="O319" s="113"/>
      <c r="P319" s="113">
        <v>0</v>
      </c>
      <c r="Q319" s="113">
        <v>176526.83300000001</v>
      </c>
      <c r="R319" s="113">
        <v>349835.66700000002</v>
      </c>
      <c r="S319" s="113">
        <v>317714.08299999998</v>
      </c>
      <c r="T319" s="113">
        <v>529758.875</v>
      </c>
      <c r="U319" s="113">
        <v>204839.06200000001</v>
      </c>
      <c r="V319" s="113">
        <v>14435.938</v>
      </c>
      <c r="W319" s="113">
        <v>178873.64600000001</v>
      </c>
      <c r="X319" s="113">
        <v>16820.396000000001</v>
      </c>
      <c r="Y319" s="113">
        <v>17896.832999999999</v>
      </c>
      <c r="Z319" s="113">
        <v>0</v>
      </c>
      <c r="AA319" s="113"/>
    </row>
    <row r="320" spans="1:27" x14ac:dyDescent="0.25">
      <c r="A320" s="112">
        <v>42904</v>
      </c>
      <c r="B320" s="113">
        <v>679271.45799999998</v>
      </c>
      <c r="C320" s="113">
        <v>159602.22899999999</v>
      </c>
      <c r="D320" s="113">
        <v>242112.43799999999</v>
      </c>
      <c r="E320" s="113">
        <v>53535.728999999999</v>
      </c>
      <c r="F320" s="113">
        <v>49882.061999999998</v>
      </c>
      <c r="G320" s="113">
        <v>249076.10399999999</v>
      </c>
      <c r="H320" s="113">
        <v>77967.082999999999</v>
      </c>
      <c r="I320" s="113">
        <v>34705.896000000001</v>
      </c>
      <c r="J320" s="113">
        <v>359479.97899999999</v>
      </c>
      <c r="K320" s="113">
        <v>94824.542000000001</v>
      </c>
      <c r="L320" s="113">
        <v>37998.75</v>
      </c>
      <c r="M320" s="113">
        <v>45239.542000000001</v>
      </c>
      <c r="N320" s="113">
        <v>3237.8960000000002</v>
      </c>
      <c r="O320" s="113"/>
      <c r="P320" s="113">
        <v>0</v>
      </c>
      <c r="Q320" s="113">
        <v>175033</v>
      </c>
      <c r="R320" s="113">
        <v>356976.04200000002</v>
      </c>
      <c r="S320" s="113">
        <v>320554.22899999999</v>
      </c>
      <c r="T320" s="113">
        <v>517876</v>
      </c>
      <c r="U320" s="113">
        <v>212097.47899999999</v>
      </c>
      <c r="V320" s="113">
        <v>22967.396000000001</v>
      </c>
      <c r="W320" s="113">
        <v>150003.04199999999</v>
      </c>
      <c r="X320" s="113">
        <v>10191.146000000001</v>
      </c>
      <c r="Y320" s="113">
        <v>0</v>
      </c>
      <c r="Z320" s="113">
        <v>0</v>
      </c>
      <c r="AA320" s="113"/>
    </row>
    <row r="321" spans="1:27" x14ac:dyDescent="0.25">
      <c r="A321" s="112">
        <v>42905</v>
      </c>
      <c r="B321" s="113">
        <v>227074.125</v>
      </c>
      <c r="C321" s="113">
        <v>157939.35399999999</v>
      </c>
      <c r="D321" s="113">
        <v>287647.39600000001</v>
      </c>
      <c r="E321" s="113">
        <v>70967.354000000007</v>
      </c>
      <c r="F321" s="113">
        <v>29978.917000000001</v>
      </c>
      <c r="G321" s="113">
        <v>273186.47899999999</v>
      </c>
      <c r="H321" s="113">
        <v>62351.957999999999</v>
      </c>
      <c r="I321" s="113">
        <v>34867.042000000001</v>
      </c>
      <c r="J321" s="113">
        <v>377310.25</v>
      </c>
      <c r="K321" s="113">
        <v>100633.43799999999</v>
      </c>
      <c r="L321" s="113">
        <v>37613.853999999999</v>
      </c>
      <c r="M321" s="113">
        <v>41759.082999999999</v>
      </c>
      <c r="N321" s="113">
        <v>7228.8329999999996</v>
      </c>
      <c r="O321" s="113"/>
      <c r="P321" s="113">
        <v>0</v>
      </c>
      <c r="Q321" s="113">
        <v>167817.79199999999</v>
      </c>
      <c r="R321" s="113">
        <v>373492.81199999998</v>
      </c>
      <c r="S321" s="113">
        <v>318060.375</v>
      </c>
      <c r="T321" s="113">
        <v>521606.875</v>
      </c>
      <c r="U321" s="113">
        <v>219052.77100000001</v>
      </c>
      <c r="V321" s="113">
        <v>13256.5</v>
      </c>
      <c r="W321" s="113">
        <v>115609.417</v>
      </c>
      <c r="X321" s="113">
        <v>262.875</v>
      </c>
      <c r="Y321" s="113">
        <v>76273.604000000007</v>
      </c>
      <c r="Z321" s="113">
        <v>80378.75</v>
      </c>
      <c r="AA321" s="113"/>
    </row>
    <row r="322" spans="1:27" x14ac:dyDescent="0.25">
      <c r="A322" s="112">
        <v>42906</v>
      </c>
      <c r="B322" s="113">
        <v>142713.83300000001</v>
      </c>
      <c r="C322" s="113">
        <v>158712.89600000001</v>
      </c>
      <c r="D322" s="113">
        <v>311712.43800000002</v>
      </c>
      <c r="E322" s="113">
        <v>103562.5</v>
      </c>
      <c r="F322" s="113">
        <v>46381.811999999998</v>
      </c>
      <c r="G322" s="113">
        <v>197931.60399999999</v>
      </c>
      <c r="H322" s="113">
        <v>69609.667000000001</v>
      </c>
      <c r="I322" s="113">
        <v>34791.271000000001</v>
      </c>
      <c r="J322" s="113">
        <v>334591.85399999999</v>
      </c>
      <c r="K322" s="113">
        <v>99455.312000000005</v>
      </c>
      <c r="L322" s="113">
        <v>35173.853999999999</v>
      </c>
      <c r="M322" s="113">
        <v>44755.75</v>
      </c>
      <c r="N322" s="113">
        <v>6914.4380000000001</v>
      </c>
      <c r="O322" s="113"/>
      <c r="P322" s="113">
        <v>0</v>
      </c>
      <c r="Q322" s="113">
        <v>180529.66699999999</v>
      </c>
      <c r="R322" s="113">
        <v>339698.35399999999</v>
      </c>
      <c r="S322" s="113">
        <v>383568.52100000001</v>
      </c>
      <c r="T322" s="113">
        <v>273616.70799999998</v>
      </c>
      <c r="U322" s="113">
        <v>219083</v>
      </c>
      <c r="V322" s="113">
        <v>0</v>
      </c>
      <c r="W322" s="113">
        <v>96663.957999999999</v>
      </c>
      <c r="X322" s="113">
        <v>412.77100000000002</v>
      </c>
      <c r="Y322" s="113">
        <v>64401.853999999999</v>
      </c>
      <c r="Z322" s="113">
        <v>153186.75</v>
      </c>
      <c r="AA322" s="113"/>
    </row>
    <row r="323" spans="1:27" x14ac:dyDescent="0.25">
      <c r="A323" s="112">
        <v>42907</v>
      </c>
      <c r="B323" s="113">
        <v>317174.95799999998</v>
      </c>
      <c r="C323" s="113">
        <v>163114.75</v>
      </c>
      <c r="D323" s="113">
        <v>331549.18800000002</v>
      </c>
      <c r="E323" s="113">
        <v>96468.895999999993</v>
      </c>
      <c r="F323" s="113">
        <v>52062.707999999999</v>
      </c>
      <c r="G323" s="113">
        <v>239599.70800000001</v>
      </c>
      <c r="H323" s="113">
        <v>68652.667000000001</v>
      </c>
      <c r="I323" s="113">
        <v>34775.188000000002</v>
      </c>
      <c r="J323" s="113">
        <v>320872.375</v>
      </c>
      <c r="K323" s="113">
        <v>98202.187999999995</v>
      </c>
      <c r="L323" s="113">
        <v>35498.667000000001</v>
      </c>
      <c r="M323" s="113">
        <v>41643.332999999999</v>
      </c>
      <c r="N323" s="113">
        <v>6301.3119999999999</v>
      </c>
      <c r="O323" s="113"/>
      <c r="P323" s="113">
        <v>0</v>
      </c>
      <c r="Q323" s="113">
        <v>176145.81200000001</v>
      </c>
      <c r="R323" s="113">
        <v>354564.5</v>
      </c>
      <c r="S323" s="113">
        <v>434189.81199999998</v>
      </c>
      <c r="T323" s="113">
        <v>478486.45799999998</v>
      </c>
      <c r="U323" s="113">
        <v>223197.54199999999</v>
      </c>
      <c r="V323" s="113">
        <v>0</v>
      </c>
      <c r="W323" s="113">
        <v>82463.832999999999</v>
      </c>
      <c r="X323" s="113">
        <v>410.375</v>
      </c>
      <c r="Y323" s="113">
        <v>0</v>
      </c>
      <c r="Z323" s="113">
        <v>0</v>
      </c>
      <c r="AA323" s="113"/>
    </row>
    <row r="324" spans="1:27" x14ac:dyDescent="0.25">
      <c r="A324" s="112">
        <v>42908</v>
      </c>
      <c r="B324" s="113">
        <v>409187.16700000002</v>
      </c>
      <c r="C324" s="113">
        <v>176170.47899999999</v>
      </c>
      <c r="D324" s="113">
        <v>255272.625</v>
      </c>
      <c r="E324" s="113">
        <v>47446.688000000002</v>
      </c>
      <c r="F324" s="113">
        <v>51898.167000000001</v>
      </c>
      <c r="G324" s="113">
        <v>245793.29199999999</v>
      </c>
      <c r="H324" s="113">
        <v>67699.062000000005</v>
      </c>
      <c r="I324" s="113">
        <v>34744.438000000002</v>
      </c>
      <c r="J324" s="113">
        <v>381028.95799999998</v>
      </c>
      <c r="K324" s="113">
        <v>101153.18799999999</v>
      </c>
      <c r="L324" s="113">
        <v>37902.375</v>
      </c>
      <c r="M324" s="113">
        <v>43008.375</v>
      </c>
      <c r="N324" s="113">
        <v>6391.2290000000003</v>
      </c>
      <c r="O324" s="113"/>
      <c r="P324" s="113">
        <v>0</v>
      </c>
      <c r="Q324" s="113">
        <v>169594.27100000001</v>
      </c>
      <c r="R324" s="113">
        <v>295182.06199999998</v>
      </c>
      <c r="S324" s="113">
        <v>393110.77100000001</v>
      </c>
      <c r="T324" s="113">
        <v>546994.06200000003</v>
      </c>
      <c r="U324" s="113">
        <v>224009.625</v>
      </c>
      <c r="V324" s="113">
        <v>9755.75</v>
      </c>
      <c r="W324" s="113">
        <v>64862.457999999999</v>
      </c>
      <c r="X324" s="113">
        <v>11396.541999999999</v>
      </c>
      <c r="Y324" s="113">
        <v>0</v>
      </c>
      <c r="Z324" s="113">
        <v>0</v>
      </c>
      <c r="AA324" s="113"/>
    </row>
    <row r="325" spans="1:27" x14ac:dyDescent="0.25">
      <c r="A325" s="112">
        <v>42909</v>
      </c>
      <c r="B325" s="113">
        <v>464666.60399999999</v>
      </c>
      <c r="C325" s="113">
        <v>173774.68799999999</v>
      </c>
      <c r="D325" s="113">
        <v>123810.97900000001</v>
      </c>
      <c r="E325" s="113">
        <v>79560.229000000007</v>
      </c>
      <c r="F325" s="113">
        <v>49967.061999999998</v>
      </c>
      <c r="G325" s="113">
        <v>263829.97899999999</v>
      </c>
      <c r="H325" s="113">
        <v>67800.729000000007</v>
      </c>
      <c r="I325" s="113">
        <v>34806.582999999999</v>
      </c>
      <c r="J325" s="113">
        <v>393371.58299999998</v>
      </c>
      <c r="K325" s="113">
        <v>65798.917000000001</v>
      </c>
      <c r="L325" s="113">
        <v>34978.125</v>
      </c>
      <c r="M325" s="113">
        <v>42851.707999999999</v>
      </c>
      <c r="N325" s="113">
        <v>6479.1040000000003</v>
      </c>
      <c r="O325" s="113"/>
      <c r="P325" s="113">
        <v>0</v>
      </c>
      <c r="Q325" s="113">
        <v>160705.89600000001</v>
      </c>
      <c r="R325" s="113">
        <v>0</v>
      </c>
      <c r="S325" s="113">
        <v>386614.02100000001</v>
      </c>
      <c r="T325" s="113">
        <v>525426.39599999995</v>
      </c>
      <c r="U325" s="113">
        <v>223126.43799999999</v>
      </c>
      <c r="V325" s="113">
        <v>11645.041999999999</v>
      </c>
      <c r="W325" s="113">
        <v>125562.333</v>
      </c>
      <c r="X325" s="113">
        <v>17000.292000000001</v>
      </c>
      <c r="Y325" s="113">
        <v>26207.978999999999</v>
      </c>
      <c r="Z325" s="113">
        <v>27914.832999999999</v>
      </c>
      <c r="AA325" s="113"/>
    </row>
    <row r="326" spans="1:27" x14ac:dyDescent="0.25">
      <c r="A326" s="112">
        <v>42910</v>
      </c>
      <c r="B326" s="113">
        <v>500402.41700000002</v>
      </c>
      <c r="C326" s="113">
        <v>167239.97899999999</v>
      </c>
      <c r="D326" s="113">
        <v>322910.89600000001</v>
      </c>
      <c r="E326" s="113">
        <v>67361.207999999999</v>
      </c>
      <c r="F326" s="113">
        <v>40272.771000000001</v>
      </c>
      <c r="G326" s="113">
        <v>235247.14600000001</v>
      </c>
      <c r="H326" s="113">
        <v>65214.917000000001</v>
      </c>
      <c r="I326" s="113">
        <v>34454.25</v>
      </c>
      <c r="J326" s="113">
        <v>383490.33299999998</v>
      </c>
      <c r="K326" s="113">
        <v>93835.604000000007</v>
      </c>
      <c r="L326" s="113">
        <v>37412</v>
      </c>
      <c r="M326" s="113">
        <v>40693.021000000001</v>
      </c>
      <c r="N326" s="113">
        <v>4964.5829999999996</v>
      </c>
      <c r="O326" s="113"/>
      <c r="P326" s="113">
        <v>0</v>
      </c>
      <c r="Q326" s="113">
        <v>106279.667</v>
      </c>
      <c r="R326" s="113">
        <v>0</v>
      </c>
      <c r="S326" s="113">
        <v>436535.10399999999</v>
      </c>
      <c r="T326" s="113">
        <v>502688.04200000002</v>
      </c>
      <c r="U326" s="113">
        <v>224787.70800000001</v>
      </c>
      <c r="V326" s="113">
        <v>0</v>
      </c>
      <c r="W326" s="113">
        <v>134619.43799999999</v>
      </c>
      <c r="X326" s="113">
        <v>16813.353999999999</v>
      </c>
      <c r="Y326" s="113">
        <v>73269.707999999999</v>
      </c>
      <c r="Z326" s="113">
        <v>0</v>
      </c>
      <c r="AA326" s="113"/>
    </row>
    <row r="327" spans="1:27" x14ac:dyDescent="0.25">
      <c r="A327" s="112">
        <v>42911</v>
      </c>
      <c r="B327" s="113">
        <v>96178.729000000007</v>
      </c>
      <c r="C327" s="113">
        <v>166176.91699999999</v>
      </c>
      <c r="D327" s="113">
        <v>336266.72899999999</v>
      </c>
      <c r="E327" s="113">
        <v>18535.042000000001</v>
      </c>
      <c r="F327" s="113">
        <v>36610.478999999999</v>
      </c>
      <c r="G327" s="113">
        <v>244451.95800000001</v>
      </c>
      <c r="H327" s="113">
        <v>67088.145999999993</v>
      </c>
      <c r="I327" s="113">
        <v>34863.353999999999</v>
      </c>
      <c r="J327" s="113">
        <v>350290.93800000002</v>
      </c>
      <c r="K327" s="113">
        <v>100840.625</v>
      </c>
      <c r="L327" s="113">
        <v>38017.792000000001</v>
      </c>
      <c r="M327" s="113">
        <v>42804.207999999999</v>
      </c>
      <c r="N327" s="113">
        <v>6640.6459999999997</v>
      </c>
      <c r="O327" s="113"/>
      <c r="P327" s="113">
        <v>0</v>
      </c>
      <c r="Q327" s="113">
        <v>105973.167</v>
      </c>
      <c r="R327" s="113">
        <v>173255.56200000001</v>
      </c>
      <c r="S327" s="113">
        <v>449996.93800000002</v>
      </c>
      <c r="T327" s="113">
        <v>532421.10400000005</v>
      </c>
      <c r="U327" s="113">
        <v>223156.68799999999</v>
      </c>
      <c r="V327" s="113">
        <v>0</v>
      </c>
      <c r="W327" s="113">
        <v>134564.43799999999</v>
      </c>
      <c r="X327" s="113">
        <v>7773.9579999999996</v>
      </c>
      <c r="Y327" s="113">
        <v>77845.792000000001</v>
      </c>
      <c r="Z327" s="113">
        <v>112003.833</v>
      </c>
      <c r="AA327" s="113"/>
    </row>
    <row r="328" spans="1:27" x14ac:dyDescent="0.25">
      <c r="A328" s="112">
        <v>42912</v>
      </c>
      <c r="B328" s="113">
        <v>468289.125</v>
      </c>
      <c r="C328" s="113">
        <v>158701.58300000001</v>
      </c>
      <c r="D328" s="113">
        <v>259980.04199999999</v>
      </c>
      <c r="E328" s="113">
        <v>0</v>
      </c>
      <c r="F328" s="113">
        <v>40475.082999999999</v>
      </c>
      <c r="G328" s="113">
        <v>252068.75</v>
      </c>
      <c r="H328" s="113">
        <v>70191.270999999993</v>
      </c>
      <c r="I328" s="113">
        <v>34754.896000000001</v>
      </c>
      <c r="J328" s="113">
        <v>371675.81199999998</v>
      </c>
      <c r="K328" s="113">
        <v>99385.042000000001</v>
      </c>
      <c r="L328" s="113">
        <v>37170.417000000001</v>
      </c>
      <c r="M328" s="113">
        <v>41715.957999999999</v>
      </c>
      <c r="N328" s="113">
        <v>5025.625</v>
      </c>
      <c r="O328" s="113"/>
      <c r="P328" s="113">
        <v>0</v>
      </c>
      <c r="Q328" s="113">
        <v>115172.93799999999</v>
      </c>
      <c r="R328" s="113">
        <v>357710.02100000001</v>
      </c>
      <c r="S328" s="113">
        <v>443550.97899999999</v>
      </c>
      <c r="T328" s="113">
        <v>381557.18800000002</v>
      </c>
      <c r="U328" s="113">
        <v>224721.04199999999</v>
      </c>
      <c r="V328" s="113">
        <v>0</v>
      </c>
      <c r="W328" s="113">
        <v>126173</v>
      </c>
      <c r="X328" s="113">
        <v>298.625</v>
      </c>
      <c r="Y328" s="113">
        <v>13326.478999999999</v>
      </c>
      <c r="Z328" s="113">
        <v>0</v>
      </c>
      <c r="AA328" s="113"/>
    </row>
    <row r="329" spans="1:27" x14ac:dyDescent="0.25">
      <c r="A329" s="112">
        <v>42913</v>
      </c>
      <c r="B329" s="113">
        <v>451769.875</v>
      </c>
      <c r="C329" s="113">
        <v>156048.29199999999</v>
      </c>
      <c r="D329" s="113">
        <v>36787.457999999999</v>
      </c>
      <c r="E329" s="113">
        <v>51243.896000000001</v>
      </c>
      <c r="F329" s="113">
        <v>56557.207999999999</v>
      </c>
      <c r="G329" s="113">
        <v>260674.375</v>
      </c>
      <c r="H329" s="113">
        <v>66905.457999999999</v>
      </c>
      <c r="I329" s="113">
        <v>34829.103999999999</v>
      </c>
      <c r="J329" s="113">
        <v>341203.5</v>
      </c>
      <c r="K329" s="113">
        <v>117636.02099999999</v>
      </c>
      <c r="L329" s="113">
        <v>37324.396000000001</v>
      </c>
      <c r="M329" s="113">
        <v>42875.25</v>
      </c>
      <c r="N329" s="113">
        <v>5548.4790000000003</v>
      </c>
      <c r="O329" s="113"/>
      <c r="P329" s="113">
        <v>0</v>
      </c>
      <c r="Q329" s="113">
        <v>111579.89599999999</v>
      </c>
      <c r="R329" s="113">
        <v>370417.20799999998</v>
      </c>
      <c r="S329" s="113">
        <v>408469.5</v>
      </c>
      <c r="T329" s="113">
        <v>471232.83299999998</v>
      </c>
      <c r="U329" s="113">
        <v>222651.97899999999</v>
      </c>
      <c r="V329" s="113">
        <v>1727.1880000000001</v>
      </c>
      <c r="W329" s="113">
        <v>122837.27099999999</v>
      </c>
      <c r="X329" s="113">
        <v>803.10400000000004</v>
      </c>
      <c r="Y329" s="113">
        <v>0</v>
      </c>
      <c r="Z329" s="113">
        <v>0</v>
      </c>
      <c r="AA329" s="113"/>
    </row>
    <row r="330" spans="1:27" x14ac:dyDescent="0.25">
      <c r="A330" s="112">
        <v>42914</v>
      </c>
      <c r="B330" s="113">
        <v>467268.39600000001</v>
      </c>
      <c r="C330" s="113">
        <v>140926.93799999999</v>
      </c>
      <c r="D330" s="113">
        <v>298034.27100000001</v>
      </c>
      <c r="E330" s="113">
        <v>92850.332999999999</v>
      </c>
      <c r="F330" s="113">
        <v>60474.938000000002</v>
      </c>
      <c r="G330" s="113">
        <v>247766.875</v>
      </c>
      <c r="H330" s="113">
        <v>65026.603999999999</v>
      </c>
      <c r="I330" s="113">
        <v>34876.707999999999</v>
      </c>
      <c r="J330" s="113">
        <v>349648.16700000002</v>
      </c>
      <c r="K330" s="113">
        <v>113114.60400000001</v>
      </c>
      <c r="L330" s="113">
        <v>32736.728999999999</v>
      </c>
      <c r="M330" s="113">
        <v>42734.146000000001</v>
      </c>
      <c r="N330" s="113">
        <v>5396.8959999999997</v>
      </c>
      <c r="O330" s="113"/>
      <c r="P330" s="113">
        <v>0</v>
      </c>
      <c r="Q330" s="113">
        <v>141575.16699999999</v>
      </c>
      <c r="R330" s="113">
        <v>395174.93800000002</v>
      </c>
      <c r="S330" s="113">
        <v>424701.68800000002</v>
      </c>
      <c r="T330" s="113">
        <v>538080.39599999995</v>
      </c>
      <c r="U330" s="113">
        <v>211845.875</v>
      </c>
      <c r="V330" s="113">
        <v>0</v>
      </c>
      <c r="W330" s="113">
        <v>126441.77099999999</v>
      </c>
      <c r="X330" s="113">
        <v>11420.416999999999</v>
      </c>
      <c r="Y330" s="113">
        <v>82115.625</v>
      </c>
      <c r="Z330" s="113">
        <v>180964.31200000001</v>
      </c>
      <c r="AA330" s="113"/>
    </row>
    <row r="331" spans="1:27" x14ac:dyDescent="0.25">
      <c r="A331" s="112">
        <v>42915</v>
      </c>
      <c r="B331" s="113">
        <v>529694.31200000003</v>
      </c>
      <c r="C331" s="113">
        <v>186818.125</v>
      </c>
      <c r="D331" s="113">
        <v>144208.29199999999</v>
      </c>
      <c r="E331" s="113">
        <v>94383.687999999995</v>
      </c>
      <c r="F331" s="113">
        <v>40306.061999999998</v>
      </c>
      <c r="G331" s="113">
        <v>224443.43799999999</v>
      </c>
      <c r="H331" s="113">
        <v>66472.270999999993</v>
      </c>
      <c r="I331" s="113">
        <v>34794.875</v>
      </c>
      <c r="J331" s="113">
        <v>400809.02100000001</v>
      </c>
      <c r="K331" s="113">
        <v>99954.207999999999</v>
      </c>
      <c r="L331" s="113">
        <v>24175.646000000001</v>
      </c>
      <c r="M331" s="113">
        <v>39663.061999999998</v>
      </c>
      <c r="N331" s="113">
        <v>5703.5420000000004</v>
      </c>
      <c r="O331" s="113"/>
      <c r="P331" s="113">
        <v>0</v>
      </c>
      <c r="Q331" s="113">
        <v>171857.75</v>
      </c>
      <c r="R331" s="113">
        <v>359620.27100000001</v>
      </c>
      <c r="S331" s="113">
        <v>449580.66700000002</v>
      </c>
      <c r="T331" s="113">
        <v>484540.25</v>
      </c>
      <c r="U331" s="113">
        <v>220525.56200000001</v>
      </c>
      <c r="V331" s="113">
        <v>0</v>
      </c>
      <c r="W331" s="113">
        <v>137542.60399999999</v>
      </c>
      <c r="X331" s="113">
        <v>16976.062000000002</v>
      </c>
      <c r="Y331" s="113">
        <v>81124.479000000007</v>
      </c>
      <c r="Z331" s="113">
        <v>0</v>
      </c>
      <c r="AA331" s="113"/>
    </row>
    <row r="332" spans="1:27" x14ac:dyDescent="0.25">
      <c r="A332" s="112">
        <v>42916</v>
      </c>
      <c r="B332" s="113">
        <v>148046.64600000001</v>
      </c>
      <c r="C332" s="113">
        <v>78214.042000000001</v>
      </c>
      <c r="D332" s="113">
        <v>123088.167</v>
      </c>
      <c r="E332" s="113">
        <v>120861.02099999999</v>
      </c>
      <c r="F332" s="113">
        <v>27244.582999999999</v>
      </c>
      <c r="G332" s="113">
        <v>261751.93799999999</v>
      </c>
      <c r="H332" s="113">
        <v>68215.082999999999</v>
      </c>
      <c r="I332" s="113">
        <v>34343.728999999999</v>
      </c>
      <c r="J332" s="113">
        <v>356934.83299999998</v>
      </c>
      <c r="K332" s="113">
        <v>43340.978999999999</v>
      </c>
      <c r="L332" s="113">
        <v>36772.021000000001</v>
      </c>
      <c r="M332" s="113">
        <v>42863.667000000001</v>
      </c>
      <c r="N332" s="113">
        <v>7559.9579999999996</v>
      </c>
      <c r="O332" s="113"/>
      <c r="P332" s="113">
        <v>0</v>
      </c>
      <c r="Q332" s="113">
        <v>167151.64600000001</v>
      </c>
      <c r="R332" s="113">
        <v>353582.5</v>
      </c>
      <c r="S332" s="113">
        <v>449983.43800000002</v>
      </c>
      <c r="T332" s="113">
        <v>544232.77099999995</v>
      </c>
      <c r="U332" s="113">
        <v>213000.02100000001</v>
      </c>
      <c r="V332" s="113">
        <v>6763.4170000000004</v>
      </c>
      <c r="W332" s="113">
        <v>113964.60400000001</v>
      </c>
      <c r="X332" s="113">
        <v>16495.896000000001</v>
      </c>
      <c r="Y332" s="113">
        <v>16040.271000000001</v>
      </c>
      <c r="Z332" s="113">
        <v>43360.938000000002</v>
      </c>
      <c r="AA332" s="113"/>
    </row>
    <row r="333" spans="1:27" x14ac:dyDescent="0.25">
      <c r="A333" s="112">
        <v>42917</v>
      </c>
      <c r="B333" s="113">
        <v>228831.79199999999</v>
      </c>
      <c r="C333" s="113">
        <v>138302.06200000001</v>
      </c>
      <c r="D333" s="113">
        <v>300495.18800000002</v>
      </c>
      <c r="E333" s="113">
        <v>104370.5</v>
      </c>
      <c r="F333" s="113">
        <v>32326.917000000001</v>
      </c>
      <c r="G333" s="113">
        <v>269779.79200000002</v>
      </c>
      <c r="H333" s="113">
        <v>70150.687999999995</v>
      </c>
      <c r="I333" s="113">
        <v>34559.811999999998</v>
      </c>
      <c r="J333" s="113">
        <v>268934.54200000002</v>
      </c>
      <c r="K333" s="113">
        <v>70704.5</v>
      </c>
      <c r="L333" s="113">
        <v>30485.312000000002</v>
      </c>
      <c r="M333" s="113">
        <v>42567.853999999999</v>
      </c>
      <c r="N333" s="113">
        <v>7643.4170000000004</v>
      </c>
      <c r="O333" s="113"/>
      <c r="P333" s="113">
        <v>0</v>
      </c>
      <c r="Q333" s="113">
        <v>166791.04199999999</v>
      </c>
      <c r="R333" s="113">
        <v>254212.125</v>
      </c>
      <c r="S333" s="113">
        <v>434514.06199999998</v>
      </c>
      <c r="T333" s="113">
        <v>480249.31199999998</v>
      </c>
      <c r="U333" s="113">
        <v>218936.81200000001</v>
      </c>
      <c r="V333" s="113">
        <v>21436.687999999998</v>
      </c>
      <c r="W333" s="113">
        <v>126121.72900000001</v>
      </c>
      <c r="X333" s="113">
        <v>8412.5</v>
      </c>
      <c r="Y333" s="113">
        <v>0</v>
      </c>
      <c r="Z333" s="113">
        <v>0</v>
      </c>
      <c r="AA333" s="113"/>
    </row>
    <row r="334" spans="1:27" x14ac:dyDescent="0.25">
      <c r="A334" s="112">
        <v>42918</v>
      </c>
      <c r="B334" s="113">
        <v>426571.625</v>
      </c>
      <c r="C334" s="113">
        <v>138400.97899999999</v>
      </c>
      <c r="D334" s="113">
        <v>326571.31199999998</v>
      </c>
      <c r="E334" s="113">
        <v>103068.47900000001</v>
      </c>
      <c r="F334" s="113">
        <v>35669.311999999998</v>
      </c>
      <c r="G334" s="113">
        <v>249201.91699999999</v>
      </c>
      <c r="H334" s="113">
        <v>69548.229000000007</v>
      </c>
      <c r="I334" s="113">
        <v>34700.561999999998</v>
      </c>
      <c r="J334" s="113">
        <v>340096.60399999999</v>
      </c>
      <c r="K334" s="113">
        <v>111047.10400000001</v>
      </c>
      <c r="L334" s="113">
        <v>36385.603999999999</v>
      </c>
      <c r="M334" s="113">
        <v>43516.978999999999</v>
      </c>
      <c r="N334" s="113">
        <v>5557.9380000000001</v>
      </c>
      <c r="O334" s="113"/>
      <c r="P334" s="113">
        <v>0</v>
      </c>
      <c r="Q334" s="113">
        <v>177109.375</v>
      </c>
      <c r="R334" s="113">
        <v>305145.52100000001</v>
      </c>
      <c r="S334" s="113">
        <v>407474</v>
      </c>
      <c r="T334" s="113">
        <v>467881.93800000002</v>
      </c>
      <c r="U334" s="113">
        <v>218689.68799999999</v>
      </c>
      <c r="V334" s="113">
        <v>21510.5</v>
      </c>
      <c r="W334" s="113">
        <v>95239.187999999995</v>
      </c>
      <c r="X334" s="113">
        <v>16251.188</v>
      </c>
      <c r="Y334" s="113">
        <v>5041.8119999999999</v>
      </c>
      <c r="Z334" s="113">
        <v>0</v>
      </c>
      <c r="AA334" s="113"/>
    </row>
    <row r="335" spans="1:27" x14ac:dyDescent="0.25">
      <c r="A335" s="112">
        <v>42919</v>
      </c>
      <c r="B335" s="113">
        <v>102090.52099999999</v>
      </c>
      <c r="C335" s="113">
        <v>127417.39599999999</v>
      </c>
      <c r="D335" s="113">
        <v>371654.58299999998</v>
      </c>
      <c r="E335" s="113">
        <v>102736.31200000001</v>
      </c>
      <c r="F335" s="113">
        <v>39242.478999999999</v>
      </c>
      <c r="G335" s="113">
        <v>224435.29199999999</v>
      </c>
      <c r="H335" s="113">
        <v>70811.437999999995</v>
      </c>
      <c r="I335" s="113">
        <v>33606.125</v>
      </c>
      <c r="J335" s="113">
        <v>342489.04200000002</v>
      </c>
      <c r="K335" s="113">
        <v>97590.104000000007</v>
      </c>
      <c r="L335" s="113">
        <v>37510.978999999999</v>
      </c>
      <c r="M335" s="113">
        <v>42893.896000000001</v>
      </c>
      <c r="N335" s="113">
        <v>4994.2079999999996</v>
      </c>
      <c r="O335" s="113"/>
      <c r="P335" s="113">
        <v>0</v>
      </c>
      <c r="Q335" s="113">
        <v>172211.35399999999</v>
      </c>
      <c r="R335" s="113">
        <v>130397.35400000001</v>
      </c>
      <c r="S335" s="113">
        <v>416937.56199999998</v>
      </c>
      <c r="T335" s="113">
        <v>485741.47899999999</v>
      </c>
      <c r="U335" s="113">
        <v>217736.16699999999</v>
      </c>
      <c r="V335" s="113">
        <v>19058.146000000001</v>
      </c>
      <c r="W335" s="113">
        <v>90243.354000000007</v>
      </c>
      <c r="X335" s="113">
        <v>17085.853999999999</v>
      </c>
      <c r="Y335" s="113">
        <v>80784.895999999993</v>
      </c>
      <c r="Z335" s="113">
        <v>0</v>
      </c>
      <c r="AA335" s="113"/>
    </row>
    <row r="336" spans="1:27" x14ac:dyDescent="0.25">
      <c r="A336" s="112">
        <v>42920</v>
      </c>
      <c r="B336" s="113">
        <v>307582.33299999998</v>
      </c>
      <c r="C336" s="113">
        <v>105744.68799999999</v>
      </c>
      <c r="D336" s="113">
        <v>331616.93800000002</v>
      </c>
      <c r="E336" s="113">
        <v>85447.187999999995</v>
      </c>
      <c r="F336" s="113">
        <v>30020.771000000001</v>
      </c>
      <c r="G336" s="113">
        <v>235376.27100000001</v>
      </c>
      <c r="H336" s="113">
        <v>66371.75</v>
      </c>
      <c r="I336" s="113">
        <v>34190.25</v>
      </c>
      <c r="J336" s="113">
        <v>311226.43800000002</v>
      </c>
      <c r="K336" s="113">
        <v>71133.625</v>
      </c>
      <c r="L336" s="113">
        <v>36295.396000000001</v>
      </c>
      <c r="M336" s="113">
        <v>40994.146000000001</v>
      </c>
      <c r="N336" s="113">
        <v>7846.4170000000004</v>
      </c>
      <c r="O336" s="113"/>
      <c r="P336" s="113">
        <v>0</v>
      </c>
      <c r="Q336" s="113">
        <v>162972.95800000001</v>
      </c>
      <c r="R336" s="113">
        <v>339641.22899999999</v>
      </c>
      <c r="S336" s="113">
        <v>430155.22899999999</v>
      </c>
      <c r="T336" s="113">
        <v>484984.20799999998</v>
      </c>
      <c r="U336" s="113">
        <v>215548.93799999999</v>
      </c>
      <c r="V336" s="113">
        <v>12322.312</v>
      </c>
      <c r="W336" s="113">
        <v>89288.437999999995</v>
      </c>
      <c r="X336" s="113">
        <v>11164.853999999999</v>
      </c>
      <c r="Y336" s="113">
        <v>81883.979000000007</v>
      </c>
      <c r="Z336" s="113">
        <v>0</v>
      </c>
      <c r="AA336" s="113"/>
    </row>
    <row r="337" spans="1:27" x14ac:dyDescent="0.25">
      <c r="A337" s="112">
        <v>42921</v>
      </c>
      <c r="B337" s="113">
        <v>423932.54200000002</v>
      </c>
      <c r="C337" s="113">
        <v>144038</v>
      </c>
      <c r="D337" s="113">
        <v>256876.22899999999</v>
      </c>
      <c r="E337" s="113">
        <v>94147.562000000005</v>
      </c>
      <c r="F337" s="113">
        <v>47246.542000000001</v>
      </c>
      <c r="G337" s="113">
        <v>255479.875</v>
      </c>
      <c r="H337" s="113">
        <v>70468.062000000005</v>
      </c>
      <c r="I337" s="113">
        <v>34837.582999999999</v>
      </c>
      <c r="J337" s="113">
        <v>385589.33299999998</v>
      </c>
      <c r="K337" s="113">
        <v>115531.5</v>
      </c>
      <c r="L337" s="113">
        <v>37814.771000000001</v>
      </c>
      <c r="M337" s="113">
        <v>43676.375</v>
      </c>
      <c r="N337" s="113">
        <v>8740.9380000000001</v>
      </c>
      <c r="O337" s="113"/>
      <c r="P337" s="113">
        <v>0</v>
      </c>
      <c r="Q337" s="113">
        <v>158981.875</v>
      </c>
      <c r="R337" s="113">
        <v>376576.66700000002</v>
      </c>
      <c r="S337" s="113">
        <v>450000</v>
      </c>
      <c r="T337" s="113">
        <v>473071.56199999998</v>
      </c>
      <c r="U337" s="113">
        <v>215308.125</v>
      </c>
      <c r="V337" s="113">
        <v>22692.521000000001</v>
      </c>
      <c r="W337" s="113">
        <v>108631.167</v>
      </c>
      <c r="X337" s="113">
        <v>272.14600000000002</v>
      </c>
      <c r="Y337" s="113">
        <v>59620.938000000002</v>
      </c>
      <c r="Z337" s="113">
        <v>0</v>
      </c>
      <c r="AA337" s="113"/>
    </row>
    <row r="338" spans="1:27" x14ac:dyDescent="0.25">
      <c r="A338" s="112">
        <v>42922</v>
      </c>
      <c r="B338" s="113">
        <v>347349.60399999999</v>
      </c>
      <c r="C338" s="113">
        <v>149080.33300000001</v>
      </c>
      <c r="D338" s="113">
        <v>237044.64600000001</v>
      </c>
      <c r="E338" s="113">
        <v>119797.042</v>
      </c>
      <c r="F338" s="113">
        <v>59906.811999999998</v>
      </c>
      <c r="G338" s="113">
        <v>202052.56200000001</v>
      </c>
      <c r="H338" s="113">
        <v>69744.207999999999</v>
      </c>
      <c r="I338" s="113">
        <v>34906.271000000001</v>
      </c>
      <c r="J338" s="113">
        <v>321465.47899999999</v>
      </c>
      <c r="K338" s="113">
        <v>57182.582999999999</v>
      </c>
      <c r="L338" s="113">
        <v>36157.311999999998</v>
      </c>
      <c r="M338" s="113">
        <v>43714</v>
      </c>
      <c r="N338" s="113">
        <v>6610.8540000000003</v>
      </c>
      <c r="O338" s="113"/>
      <c r="P338" s="113">
        <v>0</v>
      </c>
      <c r="Q338" s="113">
        <v>175498.33300000001</v>
      </c>
      <c r="R338" s="113">
        <v>371612.79200000002</v>
      </c>
      <c r="S338" s="113">
        <v>450000</v>
      </c>
      <c r="T338" s="113">
        <v>383936.72899999999</v>
      </c>
      <c r="U338" s="113">
        <v>218082.81200000001</v>
      </c>
      <c r="V338" s="113">
        <v>19514.292000000001</v>
      </c>
      <c r="W338" s="113">
        <v>112375.167</v>
      </c>
      <c r="X338" s="113">
        <v>0</v>
      </c>
      <c r="Y338" s="113">
        <v>0</v>
      </c>
      <c r="Z338" s="113">
        <v>160674.16699999999</v>
      </c>
      <c r="AA338" s="113"/>
    </row>
    <row r="339" spans="1:27" x14ac:dyDescent="0.25">
      <c r="A339" s="112">
        <v>42923</v>
      </c>
      <c r="B339" s="113">
        <v>495645.08299999998</v>
      </c>
      <c r="C339" s="113">
        <v>136319.41699999999</v>
      </c>
      <c r="D339" s="113">
        <v>250355.31200000001</v>
      </c>
      <c r="E339" s="113">
        <v>101602</v>
      </c>
      <c r="F339" s="113">
        <v>52378.396000000001</v>
      </c>
      <c r="G339" s="113">
        <v>192744.45800000001</v>
      </c>
      <c r="H339" s="113">
        <v>69887.729000000007</v>
      </c>
      <c r="I339" s="113">
        <v>35000</v>
      </c>
      <c r="J339" s="113">
        <v>367898.25</v>
      </c>
      <c r="K339" s="113">
        <v>89868.082999999999</v>
      </c>
      <c r="L339" s="113">
        <v>37320.521000000001</v>
      </c>
      <c r="M339" s="113">
        <v>42227.042000000001</v>
      </c>
      <c r="N339" s="113">
        <v>7934.9380000000001</v>
      </c>
      <c r="O339" s="113"/>
      <c r="P339" s="113">
        <v>0</v>
      </c>
      <c r="Q339" s="113">
        <v>175838.66699999999</v>
      </c>
      <c r="R339" s="113">
        <v>371959.5</v>
      </c>
      <c r="S339" s="113">
        <v>444479.45799999998</v>
      </c>
      <c r="T339" s="113">
        <v>346681.75</v>
      </c>
      <c r="U339" s="113">
        <v>216795.18799999999</v>
      </c>
      <c r="V339" s="113">
        <v>20168.978999999999</v>
      </c>
      <c r="W339" s="113">
        <v>110882.52099999999</v>
      </c>
      <c r="X339" s="113">
        <v>7088.1040000000003</v>
      </c>
      <c r="Y339" s="113">
        <v>33972.625</v>
      </c>
      <c r="Z339" s="113">
        <v>0</v>
      </c>
      <c r="AA339" s="113"/>
    </row>
    <row r="340" spans="1:27" x14ac:dyDescent="0.25">
      <c r="A340" s="112">
        <v>42924</v>
      </c>
      <c r="B340" s="113">
        <v>265138.45799999998</v>
      </c>
      <c r="C340" s="113">
        <v>143543.97899999999</v>
      </c>
      <c r="D340" s="113">
        <v>272938.43800000002</v>
      </c>
      <c r="E340" s="113">
        <v>90395.207999999999</v>
      </c>
      <c r="F340" s="113">
        <v>25918.312000000002</v>
      </c>
      <c r="G340" s="113">
        <v>254859.47899999999</v>
      </c>
      <c r="H340" s="113">
        <v>69871.082999999999</v>
      </c>
      <c r="I340" s="113">
        <v>34642.5</v>
      </c>
      <c r="J340" s="113">
        <v>308100.52100000001</v>
      </c>
      <c r="K340" s="113">
        <v>115798.167</v>
      </c>
      <c r="L340" s="113">
        <v>37907.271000000001</v>
      </c>
      <c r="M340" s="113">
        <v>41856.375</v>
      </c>
      <c r="N340" s="113">
        <v>8166.1459999999997</v>
      </c>
      <c r="O340" s="113"/>
      <c r="P340" s="113">
        <v>0</v>
      </c>
      <c r="Q340" s="113">
        <v>168896.47899999999</v>
      </c>
      <c r="R340" s="113">
        <v>357892.5</v>
      </c>
      <c r="S340" s="113">
        <v>406347.72899999999</v>
      </c>
      <c r="T340" s="113">
        <v>382930.625</v>
      </c>
      <c r="U340" s="113">
        <v>220611.93799999999</v>
      </c>
      <c r="V340" s="113">
        <v>17595.812000000002</v>
      </c>
      <c r="W340" s="113">
        <v>110549.43799999999</v>
      </c>
      <c r="X340" s="113">
        <v>16537.082999999999</v>
      </c>
      <c r="Y340" s="113">
        <v>83706.229000000007</v>
      </c>
      <c r="Z340" s="113">
        <v>0</v>
      </c>
      <c r="AA340" s="113"/>
    </row>
    <row r="341" spans="1:27" x14ac:dyDescent="0.25">
      <c r="A341" s="112">
        <v>42925</v>
      </c>
      <c r="B341" s="113">
        <v>600813.85400000005</v>
      </c>
      <c r="C341" s="113">
        <v>149674.39600000001</v>
      </c>
      <c r="D341" s="113">
        <v>285868.25</v>
      </c>
      <c r="E341" s="113">
        <v>89910.542000000001</v>
      </c>
      <c r="F341" s="113">
        <v>43610.375</v>
      </c>
      <c r="G341" s="113">
        <v>263583.5</v>
      </c>
      <c r="H341" s="113">
        <v>70215.542000000001</v>
      </c>
      <c r="I341" s="113">
        <v>34911</v>
      </c>
      <c r="J341" s="113">
        <v>375703.70799999998</v>
      </c>
      <c r="K341" s="113">
        <v>116390.75</v>
      </c>
      <c r="L341" s="113">
        <v>37005.353999999999</v>
      </c>
      <c r="M341" s="113">
        <v>43552.875</v>
      </c>
      <c r="N341" s="113">
        <v>7636.1040000000003</v>
      </c>
      <c r="O341" s="113"/>
      <c r="P341" s="113">
        <v>0</v>
      </c>
      <c r="Q341" s="113">
        <v>160709.16699999999</v>
      </c>
      <c r="R341" s="113">
        <v>377246.33299999998</v>
      </c>
      <c r="S341" s="113">
        <v>438637.95799999998</v>
      </c>
      <c r="T341" s="113">
        <v>470323.64600000001</v>
      </c>
      <c r="U341" s="113">
        <v>219525.77100000001</v>
      </c>
      <c r="V341" s="113">
        <v>13216.478999999999</v>
      </c>
      <c r="W341" s="113">
        <v>111990.39599999999</v>
      </c>
      <c r="X341" s="113">
        <v>16897.167000000001</v>
      </c>
      <c r="Y341" s="113">
        <v>76555.792000000001</v>
      </c>
      <c r="Z341" s="113">
        <v>0</v>
      </c>
      <c r="AA341" s="113"/>
    </row>
    <row r="342" spans="1:27" x14ac:dyDescent="0.25">
      <c r="A342" s="112">
        <v>42926</v>
      </c>
      <c r="B342" s="113">
        <v>354042.20799999998</v>
      </c>
      <c r="C342" s="113">
        <v>145405.56200000001</v>
      </c>
      <c r="D342" s="113">
        <v>269688.85399999999</v>
      </c>
      <c r="E342" s="113">
        <v>82955.417000000001</v>
      </c>
      <c r="F342" s="113">
        <v>45912.438000000002</v>
      </c>
      <c r="G342" s="113">
        <v>244653.41699999999</v>
      </c>
      <c r="H342" s="113">
        <v>69034.292000000001</v>
      </c>
      <c r="I342" s="113">
        <v>34624.688000000002</v>
      </c>
      <c r="J342" s="113">
        <v>316176.41700000002</v>
      </c>
      <c r="K342" s="113">
        <v>106693.06200000001</v>
      </c>
      <c r="L342" s="113">
        <v>36943.207999999999</v>
      </c>
      <c r="M342" s="113">
        <v>44750.603999999999</v>
      </c>
      <c r="N342" s="113">
        <v>7322.2709999999997</v>
      </c>
      <c r="O342" s="113"/>
      <c r="P342" s="113">
        <v>0</v>
      </c>
      <c r="Q342" s="113">
        <v>174020.60399999999</v>
      </c>
      <c r="R342" s="113">
        <v>355881.29200000002</v>
      </c>
      <c r="S342" s="113">
        <v>443370.29200000002</v>
      </c>
      <c r="T342" s="113">
        <v>431744.60399999999</v>
      </c>
      <c r="U342" s="113">
        <v>220196.60399999999</v>
      </c>
      <c r="V342" s="113">
        <v>16019.541999999999</v>
      </c>
      <c r="W342" s="113">
        <v>111059.958</v>
      </c>
      <c r="X342" s="113">
        <v>8138.4579999999996</v>
      </c>
      <c r="Y342" s="113">
        <v>0</v>
      </c>
      <c r="Z342" s="113">
        <v>0</v>
      </c>
      <c r="AA342" s="113"/>
    </row>
    <row r="343" spans="1:27" x14ac:dyDescent="0.25">
      <c r="A343" s="112">
        <v>42927</v>
      </c>
      <c r="B343" s="113">
        <v>340231.66700000002</v>
      </c>
      <c r="C343" s="113">
        <v>126388.10400000001</v>
      </c>
      <c r="D343" s="113">
        <v>257975.41699999999</v>
      </c>
      <c r="E343" s="113">
        <v>82205.957999999999</v>
      </c>
      <c r="F343" s="113">
        <v>12999.333000000001</v>
      </c>
      <c r="G343" s="113">
        <v>250004.66699999999</v>
      </c>
      <c r="H343" s="113">
        <v>68909.479000000007</v>
      </c>
      <c r="I343" s="113">
        <v>34999.271000000001</v>
      </c>
      <c r="J343" s="113">
        <v>376049.22899999999</v>
      </c>
      <c r="K343" s="113">
        <v>106284.52099999999</v>
      </c>
      <c r="L343" s="113">
        <v>36885.625</v>
      </c>
      <c r="M343" s="113">
        <v>44830.667000000001</v>
      </c>
      <c r="N343" s="113">
        <v>7672.6040000000003</v>
      </c>
      <c r="O343" s="113"/>
      <c r="P343" s="113">
        <v>0</v>
      </c>
      <c r="Q343" s="113">
        <v>181424.41699999999</v>
      </c>
      <c r="R343" s="113">
        <v>357407.27100000001</v>
      </c>
      <c r="S343" s="113">
        <v>446508.89600000001</v>
      </c>
      <c r="T343" s="113">
        <v>450525.31199999998</v>
      </c>
      <c r="U343" s="113">
        <v>220728.875</v>
      </c>
      <c r="V343" s="113">
        <v>17637.937999999998</v>
      </c>
      <c r="W343" s="113">
        <v>131574</v>
      </c>
      <c r="X343" s="113">
        <v>131.93799999999999</v>
      </c>
      <c r="Y343" s="113">
        <v>25202.082999999999</v>
      </c>
      <c r="Z343" s="113">
        <v>0</v>
      </c>
      <c r="AA343" s="113"/>
    </row>
    <row r="344" spans="1:27" x14ac:dyDescent="0.25">
      <c r="A344" s="112">
        <v>42928</v>
      </c>
      <c r="B344" s="113">
        <v>343625.77100000001</v>
      </c>
      <c r="C344" s="113">
        <v>159441.27100000001</v>
      </c>
      <c r="D344" s="113">
        <v>298405.5</v>
      </c>
      <c r="E344" s="113">
        <v>113540.333</v>
      </c>
      <c r="F344" s="113">
        <v>44177.5</v>
      </c>
      <c r="G344" s="113">
        <v>225595.70800000001</v>
      </c>
      <c r="H344" s="113">
        <v>70924.5</v>
      </c>
      <c r="I344" s="113">
        <v>34898.917000000001</v>
      </c>
      <c r="J344" s="113">
        <v>257172.54199999999</v>
      </c>
      <c r="K344" s="113">
        <v>98870.645999999993</v>
      </c>
      <c r="L344" s="113">
        <v>34079.5</v>
      </c>
      <c r="M344" s="113">
        <v>47137.582999999999</v>
      </c>
      <c r="N344" s="113">
        <v>7703.1459999999997</v>
      </c>
      <c r="O344" s="113"/>
      <c r="P344" s="113">
        <v>0</v>
      </c>
      <c r="Q344" s="113">
        <v>168677.02100000001</v>
      </c>
      <c r="R344" s="113">
        <v>380940.27100000001</v>
      </c>
      <c r="S344" s="113">
        <v>450000</v>
      </c>
      <c r="T344" s="113">
        <v>390533.125</v>
      </c>
      <c r="U344" s="113">
        <v>221259.35399999999</v>
      </c>
      <c r="V344" s="113">
        <v>12791.625</v>
      </c>
      <c r="W344" s="113">
        <v>128118.667</v>
      </c>
      <c r="X344" s="113">
        <v>333.35399999999998</v>
      </c>
      <c r="Y344" s="113">
        <v>86082.645999999993</v>
      </c>
      <c r="Z344" s="113"/>
      <c r="AA344" s="113"/>
    </row>
    <row r="345" spans="1:27" x14ac:dyDescent="0.25">
      <c r="A345" s="112">
        <v>42929</v>
      </c>
      <c r="B345" s="113">
        <v>305820.31199999998</v>
      </c>
      <c r="C345" s="113">
        <v>162742.20800000001</v>
      </c>
      <c r="D345" s="113">
        <v>323159.35399999999</v>
      </c>
      <c r="E345" s="113">
        <v>100810.417</v>
      </c>
      <c r="F345" s="113">
        <v>41409.228999999999</v>
      </c>
      <c r="G345" s="113">
        <v>229081.68799999999</v>
      </c>
      <c r="H345" s="113">
        <v>68789</v>
      </c>
      <c r="I345" s="113">
        <v>34548.728999999999</v>
      </c>
      <c r="J345" s="113">
        <v>276922.60399999999</v>
      </c>
      <c r="K345" s="113">
        <v>92626.604000000007</v>
      </c>
      <c r="L345" s="113">
        <v>36792.542000000001</v>
      </c>
      <c r="M345" s="113">
        <v>46311.082999999999</v>
      </c>
      <c r="N345" s="113">
        <v>7313.0829999999996</v>
      </c>
      <c r="O345" s="113"/>
      <c r="P345" s="113">
        <v>0</v>
      </c>
      <c r="Q345" s="113">
        <v>178982.97899999999</v>
      </c>
      <c r="R345" s="113">
        <v>379552.20799999998</v>
      </c>
      <c r="S345" s="113">
        <v>450000</v>
      </c>
      <c r="T345" s="113">
        <v>421595.45799999998</v>
      </c>
      <c r="U345" s="113">
        <v>219194.47899999999</v>
      </c>
      <c r="V345" s="113">
        <v>21683.332999999999</v>
      </c>
      <c r="W345" s="113">
        <v>144484.45800000001</v>
      </c>
      <c r="X345" s="113">
        <v>74.938000000000002</v>
      </c>
      <c r="Y345" s="113">
        <v>30627.312000000002</v>
      </c>
      <c r="Z345" s="113"/>
      <c r="AA345" s="113"/>
    </row>
    <row r="346" spans="1:27" x14ac:dyDescent="0.25">
      <c r="A346" s="112">
        <v>42930</v>
      </c>
      <c r="B346" s="113">
        <v>278239.66700000002</v>
      </c>
      <c r="C346" s="113">
        <v>142743.64600000001</v>
      </c>
      <c r="D346" s="113">
        <v>251970.83300000001</v>
      </c>
      <c r="E346" s="113">
        <v>93098.792000000001</v>
      </c>
      <c r="F346" s="113">
        <v>34369.228999999999</v>
      </c>
      <c r="G346" s="113">
        <v>258313.06200000001</v>
      </c>
      <c r="H346" s="113">
        <v>67716.332999999999</v>
      </c>
      <c r="I346" s="113">
        <v>34921.167000000001</v>
      </c>
      <c r="J346" s="113">
        <v>303782.47899999999</v>
      </c>
      <c r="K346" s="113">
        <v>81628.229000000007</v>
      </c>
      <c r="L346" s="113">
        <v>35003.25</v>
      </c>
      <c r="M346" s="113">
        <v>45335.207999999999</v>
      </c>
      <c r="N346" s="113">
        <v>8101.3959999999997</v>
      </c>
      <c r="O346" s="113"/>
      <c r="P346" s="113">
        <v>0</v>
      </c>
      <c r="Q346" s="113">
        <v>174402.29199999999</v>
      </c>
      <c r="R346" s="113">
        <v>322208.79200000002</v>
      </c>
      <c r="S346" s="113">
        <v>409195.91700000002</v>
      </c>
      <c r="T346" s="113">
        <v>426390.18800000002</v>
      </c>
      <c r="U346" s="113">
        <v>209269.35399999999</v>
      </c>
      <c r="V346" s="113">
        <v>18084.917000000001</v>
      </c>
      <c r="W346" s="113">
        <v>135502.79199999999</v>
      </c>
      <c r="X346" s="113">
        <v>3970.9580000000001</v>
      </c>
      <c r="Y346" s="113">
        <v>70444.270999999993</v>
      </c>
      <c r="Z346" s="113"/>
      <c r="AA346" s="113"/>
    </row>
    <row r="347" spans="1:27" x14ac:dyDescent="0.25">
      <c r="A347" s="112">
        <v>42931</v>
      </c>
      <c r="B347" s="113">
        <v>284512.64600000001</v>
      </c>
      <c r="C347" s="113">
        <v>165311.41699999999</v>
      </c>
      <c r="D347" s="113">
        <v>360145.22899999999</v>
      </c>
      <c r="E347" s="113">
        <v>84040.812000000005</v>
      </c>
      <c r="F347" s="113">
        <v>45816.332999999999</v>
      </c>
      <c r="G347" s="113">
        <v>242760.83300000001</v>
      </c>
      <c r="H347" s="113">
        <v>67431.792000000001</v>
      </c>
      <c r="I347" s="113">
        <v>34082.311999999998</v>
      </c>
      <c r="J347" s="113">
        <v>376690.58299999998</v>
      </c>
      <c r="K347" s="113">
        <v>111132.64599999999</v>
      </c>
      <c r="L347" s="113">
        <v>35456.832999999999</v>
      </c>
      <c r="M347" s="113">
        <v>45755.771000000001</v>
      </c>
      <c r="N347" s="113">
        <v>8294.7919999999995</v>
      </c>
      <c r="O347" s="113"/>
      <c r="P347" s="113">
        <v>0</v>
      </c>
      <c r="Q347" s="113">
        <v>174235.625</v>
      </c>
      <c r="R347" s="113">
        <v>298573.18800000002</v>
      </c>
      <c r="S347" s="113">
        <v>424414.25</v>
      </c>
      <c r="T347" s="113">
        <v>402984.79200000002</v>
      </c>
      <c r="U347" s="113">
        <v>223729.64600000001</v>
      </c>
      <c r="V347" s="113">
        <v>19434.146000000001</v>
      </c>
      <c r="W347" s="113">
        <v>138357.77100000001</v>
      </c>
      <c r="X347" s="113">
        <v>16568.957999999999</v>
      </c>
      <c r="Y347" s="113">
        <v>17695.707999999999</v>
      </c>
      <c r="Z347" s="113">
        <v>0</v>
      </c>
      <c r="AA347" s="113"/>
    </row>
    <row r="348" spans="1:27" x14ac:dyDescent="0.25">
      <c r="A348" s="112">
        <v>42932</v>
      </c>
      <c r="B348" s="113">
        <v>646781.81200000003</v>
      </c>
      <c r="C348" s="113">
        <v>169248.43799999999</v>
      </c>
      <c r="D348" s="113">
        <v>237748.41699999999</v>
      </c>
      <c r="E348" s="113">
        <v>90235.5</v>
      </c>
      <c r="F348" s="113">
        <v>36538.478999999999</v>
      </c>
      <c r="G348" s="113">
        <v>252657.89600000001</v>
      </c>
      <c r="H348" s="113">
        <v>64620.457999999999</v>
      </c>
      <c r="I348" s="113">
        <v>34783.5</v>
      </c>
      <c r="J348" s="113">
        <v>323902.60399999999</v>
      </c>
      <c r="K348" s="113">
        <v>110554.93799999999</v>
      </c>
      <c r="L348" s="113">
        <v>34390.521000000001</v>
      </c>
      <c r="M348" s="113">
        <v>44116.521000000001</v>
      </c>
      <c r="N348" s="113">
        <v>7866.4579999999996</v>
      </c>
      <c r="O348" s="113"/>
      <c r="P348" s="113">
        <v>0</v>
      </c>
      <c r="Q348" s="113">
        <v>177414.08300000001</v>
      </c>
      <c r="R348" s="113">
        <v>379331.04200000002</v>
      </c>
      <c r="S348" s="113">
        <v>450000</v>
      </c>
      <c r="T348" s="113">
        <v>439524.375</v>
      </c>
      <c r="U348" s="113">
        <v>222127.83300000001</v>
      </c>
      <c r="V348" s="113">
        <v>22282.728999999999</v>
      </c>
      <c r="W348" s="113">
        <v>146757.54199999999</v>
      </c>
      <c r="X348" s="113">
        <v>16600.167000000001</v>
      </c>
      <c r="Y348" s="113">
        <v>12008.062</v>
      </c>
      <c r="Z348" s="113">
        <v>0</v>
      </c>
      <c r="AA348" s="113"/>
    </row>
    <row r="349" spans="1:27" x14ac:dyDescent="0.25">
      <c r="A349" s="112">
        <v>42933</v>
      </c>
      <c r="B349" s="113">
        <v>363112.93800000002</v>
      </c>
      <c r="C349" s="113">
        <v>164422.125</v>
      </c>
      <c r="D349" s="113">
        <v>203206.875</v>
      </c>
      <c r="E349" s="113">
        <v>105046.458</v>
      </c>
      <c r="F349" s="113">
        <v>21400.228999999999</v>
      </c>
      <c r="G349" s="113">
        <v>239648.875</v>
      </c>
      <c r="H349" s="113">
        <v>70575.854000000007</v>
      </c>
      <c r="I349" s="113">
        <v>34895.542000000001</v>
      </c>
      <c r="J349" s="113">
        <v>325545.64600000001</v>
      </c>
      <c r="K349" s="113">
        <v>17647.042000000001</v>
      </c>
      <c r="L349" s="113">
        <v>38219.207999999999</v>
      </c>
      <c r="M349" s="113">
        <v>46873.353999999999</v>
      </c>
      <c r="N349" s="113">
        <v>7794.8959999999997</v>
      </c>
      <c r="O349" s="113"/>
      <c r="P349" s="113">
        <v>0</v>
      </c>
      <c r="Q349" s="113">
        <v>176701.625</v>
      </c>
      <c r="R349" s="113">
        <v>371490.64600000001</v>
      </c>
      <c r="S349" s="113">
        <v>449119.54200000002</v>
      </c>
      <c r="T349" s="113">
        <v>411732.14600000001</v>
      </c>
      <c r="U349" s="113">
        <v>223497.89600000001</v>
      </c>
      <c r="V349" s="113">
        <v>17362.375</v>
      </c>
      <c r="W349" s="113">
        <v>108675.43799999999</v>
      </c>
      <c r="X349" s="113">
        <v>15782.646000000001</v>
      </c>
      <c r="Y349" s="113">
        <v>86395.625</v>
      </c>
      <c r="Z349" s="113">
        <v>0</v>
      </c>
      <c r="AA349" s="113"/>
    </row>
    <row r="350" spans="1:27" x14ac:dyDescent="0.25">
      <c r="A350" s="112">
        <v>42934</v>
      </c>
      <c r="B350" s="113">
        <v>407797.60399999999</v>
      </c>
      <c r="C350" s="113">
        <v>108994.917</v>
      </c>
      <c r="D350" s="113">
        <v>310769.75</v>
      </c>
      <c r="E350" s="113">
        <v>105651.375</v>
      </c>
      <c r="F350" s="113">
        <v>53137.207999999999</v>
      </c>
      <c r="G350" s="113">
        <v>224535.58300000001</v>
      </c>
      <c r="H350" s="113">
        <v>68866.125</v>
      </c>
      <c r="I350" s="113">
        <v>34840.082999999999</v>
      </c>
      <c r="J350" s="113">
        <v>225059.20800000001</v>
      </c>
      <c r="K350" s="113">
        <v>72933.270999999993</v>
      </c>
      <c r="L350" s="113">
        <v>38948.375</v>
      </c>
      <c r="M350" s="113">
        <v>46337.25</v>
      </c>
      <c r="N350" s="113">
        <v>7809.0829999999996</v>
      </c>
      <c r="O350" s="113"/>
      <c r="P350" s="113">
        <v>0</v>
      </c>
      <c r="Q350" s="113">
        <v>176134.04199999999</v>
      </c>
      <c r="R350" s="113">
        <v>376483.08299999998</v>
      </c>
      <c r="S350" s="113">
        <v>449396.625</v>
      </c>
      <c r="T350" s="113">
        <v>489560.04200000002</v>
      </c>
      <c r="U350" s="113">
        <v>227538.45800000001</v>
      </c>
      <c r="V350" s="113">
        <v>17684.25</v>
      </c>
      <c r="W350" s="113">
        <v>116663.81200000001</v>
      </c>
      <c r="X350" s="113">
        <v>17098.042000000001</v>
      </c>
      <c r="Y350" s="113">
        <v>60946.957999999999</v>
      </c>
      <c r="Z350" s="113">
        <v>94508.875</v>
      </c>
      <c r="AA350" s="113"/>
    </row>
    <row r="351" spans="1:27" x14ac:dyDescent="0.25">
      <c r="A351" s="112">
        <v>42935</v>
      </c>
      <c r="B351" s="113">
        <v>309206.79200000002</v>
      </c>
      <c r="C351" s="113">
        <v>140714.06200000001</v>
      </c>
      <c r="D351" s="113">
        <v>231968.10399999999</v>
      </c>
      <c r="E351" s="113">
        <v>114649.333</v>
      </c>
      <c r="F351" s="113">
        <v>52895.875</v>
      </c>
      <c r="G351" s="113">
        <v>200484.14600000001</v>
      </c>
      <c r="H351" s="113">
        <v>72564.145999999993</v>
      </c>
      <c r="I351" s="113">
        <v>34655.75</v>
      </c>
      <c r="J351" s="113">
        <v>199277.22899999999</v>
      </c>
      <c r="K351" s="113">
        <v>104415.417</v>
      </c>
      <c r="L351" s="113">
        <v>38608.167000000001</v>
      </c>
      <c r="M351" s="113">
        <v>45692.375</v>
      </c>
      <c r="N351" s="113">
        <v>7569.7079999999996</v>
      </c>
      <c r="O351" s="113"/>
      <c r="P351" s="113">
        <v>0</v>
      </c>
      <c r="Q351" s="113">
        <v>142676.56200000001</v>
      </c>
      <c r="R351" s="113">
        <v>363359.18800000002</v>
      </c>
      <c r="S351" s="113">
        <v>444341.27100000001</v>
      </c>
      <c r="T351" s="113">
        <v>431746.18800000002</v>
      </c>
      <c r="U351" s="113">
        <v>225743.375</v>
      </c>
      <c r="V351" s="113">
        <v>7604.1880000000001</v>
      </c>
      <c r="W351" s="113">
        <v>129177.333</v>
      </c>
      <c r="X351" s="113">
        <v>16937.25</v>
      </c>
      <c r="Y351" s="113">
        <v>0</v>
      </c>
      <c r="Z351" s="113">
        <v>102532.5</v>
      </c>
      <c r="AA351" s="113"/>
    </row>
    <row r="352" spans="1:27" x14ac:dyDescent="0.25">
      <c r="A352" s="112">
        <v>42936</v>
      </c>
      <c r="B352" s="113">
        <v>395554.91700000002</v>
      </c>
      <c r="C352" s="113">
        <v>131958.16699999999</v>
      </c>
      <c r="D352" s="113">
        <v>337146.68800000002</v>
      </c>
      <c r="E352" s="113">
        <v>85059.770999999993</v>
      </c>
      <c r="F352" s="113">
        <v>59953.561999999998</v>
      </c>
      <c r="G352" s="113">
        <v>245083.16699999999</v>
      </c>
      <c r="H352" s="113">
        <v>73686.582999999999</v>
      </c>
      <c r="I352" s="113">
        <v>34662.25</v>
      </c>
      <c r="J352" s="113">
        <v>312106.54200000002</v>
      </c>
      <c r="K352" s="113">
        <v>74934.707999999999</v>
      </c>
      <c r="L352" s="113">
        <v>37390.582999999999</v>
      </c>
      <c r="M352" s="113">
        <v>45138.311999999998</v>
      </c>
      <c r="N352" s="113">
        <v>7364.5</v>
      </c>
      <c r="O352" s="113"/>
      <c r="P352" s="113">
        <v>0</v>
      </c>
      <c r="Q352" s="113">
        <v>126803.68799999999</v>
      </c>
      <c r="R352" s="113">
        <v>367633.375</v>
      </c>
      <c r="S352" s="113">
        <v>448928.45799999998</v>
      </c>
      <c r="T352" s="113">
        <v>437689.95799999998</v>
      </c>
      <c r="U352" s="113">
        <v>223071.70800000001</v>
      </c>
      <c r="V352" s="113">
        <v>11108.875</v>
      </c>
      <c r="W352" s="113">
        <v>124846.72900000001</v>
      </c>
      <c r="X352" s="113">
        <v>10197.438</v>
      </c>
      <c r="Y352" s="113">
        <v>28796.207999999999</v>
      </c>
      <c r="Z352" s="113">
        <v>41562.082999999999</v>
      </c>
      <c r="AA352" s="113"/>
    </row>
    <row r="353" spans="1:27" x14ac:dyDescent="0.25">
      <c r="A353" s="112">
        <v>42937</v>
      </c>
      <c r="B353" s="113">
        <v>184212.47899999999</v>
      </c>
      <c r="C353" s="113">
        <v>105177.042</v>
      </c>
      <c r="D353" s="113">
        <v>342781.54200000002</v>
      </c>
      <c r="E353" s="113">
        <v>91290.854000000007</v>
      </c>
      <c r="F353" s="113">
        <v>35769.146000000001</v>
      </c>
      <c r="G353" s="113">
        <v>230801.31200000001</v>
      </c>
      <c r="H353" s="113">
        <v>72549.582999999999</v>
      </c>
      <c r="I353" s="113">
        <v>34246.125</v>
      </c>
      <c r="J353" s="113">
        <v>315163.10399999999</v>
      </c>
      <c r="K353" s="113">
        <v>95737.542000000001</v>
      </c>
      <c r="L353" s="113">
        <v>36448.042000000001</v>
      </c>
      <c r="M353" s="113">
        <v>46508.082999999999</v>
      </c>
      <c r="N353" s="113">
        <v>8550.1460000000006</v>
      </c>
      <c r="O353" s="113"/>
      <c r="P353" s="113">
        <v>0</v>
      </c>
      <c r="Q353" s="113">
        <v>122698.083</v>
      </c>
      <c r="R353" s="113">
        <v>354509.125</v>
      </c>
      <c r="S353" s="113">
        <v>448029.41700000002</v>
      </c>
      <c r="T353" s="113">
        <v>437717.08299999998</v>
      </c>
      <c r="U353" s="113">
        <v>135444.29199999999</v>
      </c>
      <c r="V353" s="113">
        <v>16691.5</v>
      </c>
      <c r="W353" s="113">
        <v>118546.333</v>
      </c>
      <c r="X353" s="113">
        <v>8041.1040000000003</v>
      </c>
      <c r="Y353" s="113">
        <v>90456.292000000001</v>
      </c>
      <c r="Z353" s="113">
        <v>0</v>
      </c>
      <c r="AA353" s="113"/>
    </row>
    <row r="354" spans="1:27" x14ac:dyDescent="0.25">
      <c r="A354" s="112">
        <v>42938</v>
      </c>
      <c r="B354" s="113">
        <v>342826.31199999998</v>
      </c>
      <c r="C354" s="113">
        <v>92775.020999999993</v>
      </c>
      <c r="D354" s="113">
        <v>336281.66700000002</v>
      </c>
      <c r="E354" s="113">
        <v>94489.895999999993</v>
      </c>
      <c r="F354" s="113">
        <v>39218.521000000001</v>
      </c>
      <c r="G354" s="113">
        <v>184816.47899999999</v>
      </c>
      <c r="H354" s="113">
        <v>68614.020999999993</v>
      </c>
      <c r="I354" s="113">
        <v>34574.728999999999</v>
      </c>
      <c r="J354" s="113">
        <v>379556.31199999998</v>
      </c>
      <c r="K354" s="113">
        <v>96813.187999999995</v>
      </c>
      <c r="L354" s="113">
        <v>36442.125</v>
      </c>
      <c r="M354" s="113">
        <v>48501.582999999999</v>
      </c>
      <c r="N354" s="113">
        <v>7783.0619999999999</v>
      </c>
      <c r="O354" s="113"/>
      <c r="P354" s="113">
        <v>0</v>
      </c>
      <c r="Q354" s="113">
        <v>135180.375</v>
      </c>
      <c r="R354" s="113">
        <v>353571.77100000001</v>
      </c>
      <c r="S354" s="113">
        <v>450000</v>
      </c>
      <c r="T354" s="113">
        <v>459403.56199999998</v>
      </c>
      <c r="U354" s="113">
        <v>121924.93799999999</v>
      </c>
      <c r="V354" s="113">
        <v>17271.707999999999</v>
      </c>
      <c r="W354" s="113">
        <v>149109.70800000001</v>
      </c>
      <c r="X354" s="113">
        <v>12989.978999999999</v>
      </c>
      <c r="Y354" s="113">
        <v>50505.875</v>
      </c>
      <c r="Z354" s="113">
        <v>0</v>
      </c>
      <c r="AA354" s="113"/>
    </row>
    <row r="355" spans="1:27" x14ac:dyDescent="0.25">
      <c r="A355" s="112">
        <v>42939</v>
      </c>
      <c r="B355" s="113">
        <v>116609.542</v>
      </c>
      <c r="C355" s="113">
        <v>98812.229000000007</v>
      </c>
      <c r="D355" s="113">
        <v>340529.625</v>
      </c>
      <c r="E355" s="113">
        <v>93693.25</v>
      </c>
      <c r="F355" s="113">
        <v>20969.396000000001</v>
      </c>
      <c r="G355" s="113">
        <v>209876.27100000001</v>
      </c>
      <c r="H355" s="113">
        <v>63169.521000000001</v>
      </c>
      <c r="I355" s="113">
        <v>34025.603999999999</v>
      </c>
      <c r="J355" s="113">
        <v>322473.18800000002</v>
      </c>
      <c r="K355" s="113">
        <v>117106.52099999999</v>
      </c>
      <c r="L355" s="113">
        <v>39463.103999999999</v>
      </c>
      <c r="M355" s="113">
        <v>46977.292000000001</v>
      </c>
      <c r="N355" s="113">
        <v>8457.7080000000005</v>
      </c>
      <c r="O355" s="113"/>
      <c r="P355" s="113">
        <v>0</v>
      </c>
      <c r="Q355" s="113">
        <v>123670.81200000001</v>
      </c>
      <c r="R355" s="113">
        <v>357118.77100000001</v>
      </c>
      <c r="S355" s="113">
        <v>450000</v>
      </c>
      <c r="T355" s="113">
        <v>468286.18800000002</v>
      </c>
      <c r="U355" s="113">
        <v>212555.18799999999</v>
      </c>
      <c r="V355" s="113">
        <v>17496.853999999999</v>
      </c>
      <c r="W355" s="113">
        <v>154247.95800000001</v>
      </c>
      <c r="X355" s="113">
        <v>390.52100000000002</v>
      </c>
      <c r="Y355" s="113">
        <v>55753.811999999998</v>
      </c>
      <c r="Z355" s="113">
        <v>133805.52100000001</v>
      </c>
      <c r="AA355" s="113"/>
    </row>
    <row r="356" spans="1:27" x14ac:dyDescent="0.25">
      <c r="A356" s="112">
        <v>42940</v>
      </c>
      <c r="B356" s="113">
        <v>632226.66700000002</v>
      </c>
      <c r="C356" s="113">
        <v>93624.582999999999</v>
      </c>
      <c r="D356" s="113">
        <v>329550.75</v>
      </c>
      <c r="E356" s="113">
        <v>95158.604000000007</v>
      </c>
      <c r="F356" s="113">
        <v>33249.311999999998</v>
      </c>
      <c r="G356" s="113">
        <v>195458.97899999999</v>
      </c>
      <c r="H356" s="113">
        <v>67205.562000000005</v>
      </c>
      <c r="I356" s="113">
        <v>34859.832999999999</v>
      </c>
      <c r="J356" s="113">
        <v>342511.54200000002</v>
      </c>
      <c r="K356" s="113">
        <v>116605.97900000001</v>
      </c>
      <c r="L356" s="113">
        <v>39371.875</v>
      </c>
      <c r="M356" s="113">
        <v>47424.811999999998</v>
      </c>
      <c r="N356" s="113">
        <v>8918.4580000000005</v>
      </c>
      <c r="O356" s="113"/>
      <c r="P356" s="113">
        <v>0</v>
      </c>
      <c r="Q356" s="113">
        <v>91987.542000000001</v>
      </c>
      <c r="R356" s="113">
        <v>264160.89600000001</v>
      </c>
      <c r="S356" s="113">
        <v>450000</v>
      </c>
      <c r="T356" s="113">
        <v>499643.81199999998</v>
      </c>
      <c r="U356" s="113">
        <v>219346.33300000001</v>
      </c>
      <c r="V356" s="113">
        <v>21687.417000000001</v>
      </c>
      <c r="W356" s="113">
        <v>142177.93799999999</v>
      </c>
      <c r="X356" s="113">
        <v>0</v>
      </c>
      <c r="Y356" s="113">
        <v>11224.041999999999</v>
      </c>
      <c r="Z356" s="113">
        <v>0</v>
      </c>
      <c r="AA356" s="113"/>
    </row>
    <row r="357" spans="1:27" x14ac:dyDescent="0.25">
      <c r="A357" s="112">
        <v>42941</v>
      </c>
      <c r="B357" s="113">
        <v>434285.10399999999</v>
      </c>
      <c r="C357" s="113">
        <v>123125.875</v>
      </c>
      <c r="D357" s="113">
        <v>334933.125</v>
      </c>
      <c r="E357" s="113">
        <v>95320.75</v>
      </c>
      <c r="F357" s="113">
        <v>60825.396000000001</v>
      </c>
      <c r="G357" s="113">
        <v>191245.68799999999</v>
      </c>
      <c r="H357" s="113">
        <v>65907.625</v>
      </c>
      <c r="I357" s="113">
        <v>34732.332999999999</v>
      </c>
      <c r="J357" s="113">
        <v>349715.875</v>
      </c>
      <c r="K357" s="113">
        <v>101504.208</v>
      </c>
      <c r="L357" s="113">
        <v>38959.542000000001</v>
      </c>
      <c r="M357" s="113">
        <v>49085.103999999999</v>
      </c>
      <c r="N357" s="113">
        <v>7347.1040000000003</v>
      </c>
      <c r="O357" s="113"/>
      <c r="P357" s="113">
        <v>0</v>
      </c>
      <c r="Q357" s="113">
        <v>81412.207999999999</v>
      </c>
      <c r="R357" s="113">
        <v>348507.375</v>
      </c>
      <c r="S357" s="113">
        <v>435372.52100000001</v>
      </c>
      <c r="T357" s="113">
        <v>498260.75</v>
      </c>
      <c r="U357" s="113">
        <v>219474.31200000001</v>
      </c>
      <c r="V357" s="113">
        <v>18664.812000000002</v>
      </c>
      <c r="W357" s="113">
        <v>119315.02099999999</v>
      </c>
      <c r="X357" s="113">
        <v>319.33300000000003</v>
      </c>
      <c r="Y357" s="113">
        <v>5831.8329999999996</v>
      </c>
      <c r="Z357" s="113">
        <v>79371.187999999995</v>
      </c>
      <c r="AA357" s="113"/>
    </row>
    <row r="358" spans="1:27" x14ac:dyDescent="0.25">
      <c r="A358" s="112">
        <v>42942</v>
      </c>
      <c r="B358" s="113">
        <v>335893.18800000002</v>
      </c>
      <c r="C358" s="113">
        <v>181049.29199999999</v>
      </c>
      <c r="D358" s="113">
        <v>346070.02100000001</v>
      </c>
      <c r="E358" s="113">
        <v>95186.707999999999</v>
      </c>
      <c r="F358" s="113">
        <v>48374.292000000001</v>
      </c>
      <c r="G358" s="113">
        <v>231052.375</v>
      </c>
      <c r="H358" s="113">
        <v>68571.582999999999</v>
      </c>
      <c r="I358" s="113">
        <v>34740.667000000001</v>
      </c>
      <c r="J358" s="113">
        <v>387728.91700000002</v>
      </c>
      <c r="K358" s="113">
        <v>109930.917</v>
      </c>
      <c r="L358" s="113">
        <v>33365.917000000001</v>
      </c>
      <c r="M358" s="113">
        <v>50359.396000000001</v>
      </c>
      <c r="N358" s="113">
        <v>6904.6040000000003</v>
      </c>
      <c r="O358" s="113"/>
      <c r="P358" s="113">
        <v>0</v>
      </c>
      <c r="Q358" s="113">
        <v>69524.792000000001</v>
      </c>
      <c r="R358" s="113">
        <v>216110.08300000001</v>
      </c>
      <c r="S358" s="113">
        <v>398173.83299999998</v>
      </c>
      <c r="T358" s="113">
        <v>410021.08299999998</v>
      </c>
      <c r="U358" s="113">
        <v>218765.18799999999</v>
      </c>
      <c r="V358" s="113">
        <v>15079.041999999999</v>
      </c>
      <c r="W358" s="113">
        <v>120726.667</v>
      </c>
      <c r="X358" s="113">
        <v>889.79200000000003</v>
      </c>
      <c r="Y358" s="113">
        <v>61393.542000000001</v>
      </c>
      <c r="Z358" s="113">
        <v>0</v>
      </c>
      <c r="AA358" s="113"/>
    </row>
    <row r="359" spans="1:27" x14ac:dyDescent="0.25">
      <c r="A359" s="112">
        <v>42943</v>
      </c>
      <c r="B359" s="113">
        <v>599122.20799999998</v>
      </c>
      <c r="C359" s="113">
        <v>167698.39600000001</v>
      </c>
      <c r="D359" s="113">
        <v>318263.04200000002</v>
      </c>
      <c r="E359" s="113">
        <v>91075.625</v>
      </c>
      <c r="F359" s="113">
        <v>46986.146000000001</v>
      </c>
      <c r="G359" s="113">
        <v>246149.79199999999</v>
      </c>
      <c r="H359" s="113">
        <v>85636.292000000001</v>
      </c>
      <c r="I359" s="113">
        <v>34832.646000000001</v>
      </c>
      <c r="J359" s="113">
        <v>297373.56199999998</v>
      </c>
      <c r="K359" s="113">
        <v>114434.625</v>
      </c>
      <c r="L359" s="113">
        <v>39265.603999999999</v>
      </c>
      <c r="M359" s="113">
        <v>44926.603999999999</v>
      </c>
      <c r="N359" s="113">
        <v>8609.3960000000006</v>
      </c>
      <c r="O359" s="113"/>
      <c r="P359" s="113">
        <v>0</v>
      </c>
      <c r="Q359" s="113">
        <v>79428.417000000001</v>
      </c>
      <c r="R359" s="113">
        <v>255759.33300000001</v>
      </c>
      <c r="S359" s="113">
        <v>437816.93800000002</v>
      </c>
      <c r="T359" s="113">
        <v>458065.33299999998</v>
      </c>
      <c r="U359" s="113">
        <v>218333.29199999999</v>
      </c>
      <c r="V359" s="113">
        <v>14732.938</v>
      </c>
      <c r="W359" s="113">
        <v>130104.56200000001</v>
      </c>
      <c r="X359" s="113">
        <v>10540.188</v>
      </c>
      <c r="Y359" s="113">
        <v>0</v>
      </c>
      <c r="Z359" s="113">
        <v>36449</v>
      </c>
      <c r="AA359" s="113"/>
    </row>
    <row r="360" spans="1:27" x14ac:dyDescent="0.25">
      <c r="A360" s="112">
        <v>42944</v>
      </c>
      <c r="B360" s="113">
        <v>451353.25</v>
      </c>
      <c r="C360" s="113">
        <v>174009.08300000001</v>
      </c>
      <c r="D360" s="113">
        <v>332161.35399999999</v>
      </c>
      <c r="E360" s="113">
        <v>111750.25</v>
      </c>
      <c r="F360" s="113">
        <v>44840.042000000001</v>
      </c>
      <c r="G360" s="113">
        <v>216823.83300000001</v>
      </c>
      <c r="H360" s="113">
        <v>68469</v>
      </c>
      <c r="I360" s="113">
        <v>34661.875</v>
      </c>
      <c r="J360" s="113">
        <v>227868.70800000001</v>
      </c>
      <c r="K360" s="113">
        <v>128515.083</v>
      </c>
      <c r="L360" s="113">
        <v>39950.103999999999</v>
      </c>
      <c r="M360" s="113">
        <v>46313.167000000001</v>
      </c>
      <c r="N360" s="113">
        <v>8930.3330000000005</v>
      </c>
      <c r="O360" s="113"/>
      <c r="P360" s="113">
        <v>0</v>
      </c>
      <c r="Q360" s="113">
        <v>100242.708</v>
      </c>
      <c r="R360" s="113">
        <v>246440.93799999999</v>
      </c>
      <c r="S360" s="113">
        <v>441505.66700000002</v>
      </c>
      <c r="T360" s="113">
        <v>472784.72899999999</v>
      </c>
      <c r="U360" s="113">
        <v>217706.89600000001</v>
      </c>
      <c r="V360" s="113">
        <v>3087.8960000000002</v>
      </c>
      <c r="W360" s="113">
        <v>138133.93799999999</v>
      </c>
      <c r="X360" s="113">
        <v>11394.353999999999</v>
      </c>
      <c r="Y360" s="113">
        <v>22021.187999999998</v>
      </c>
      <c r="Z360" s="113">
        <v>172242.33300000001</v>
      </c>
      <c r="AA360" s="113"/>
    </row>
    <row r="361" spans="1:27" x14ac:dyDescent="0.25">
      <c r="A361" s="112">
        <v>42945</v>
      </c>
      <c r="B361" s="113">
        <v>343208.95799999998</v>
      </c>
      <c r="C361" s="113">
        <v>177033.60399999999</v>
      </c>
      <c r="D361" s="113">
        <v>332523.22899999999</v>
      </c>
      <c r="E361" s="113">
        <v>84700.229000000007</v>
      </c>
      <c r="F361" s="113">
        <v>45486.875</v>
      </c>
      <c r="G361" s="113">
        <v>211034.60399999999</v>
      </c>
      <c r="H361" s="113">
        <v>67491.895999999993</v>
      </c>
      <c r="I361" s="113">
        <v>34560.125</v>
      </c>
      <c r="J361" s="113">
        <v>231341.02100000001</v>
      </c>
      <c r="K361" s="113">
        <v>103151.333</v>
      </c>
      <c r="L361" s="113">
        <v>39740.375</v>
      </c>
      <c r="M361" s="113">
        <v>44670.061999999998</v>
      </c>
      <c r="N361" s="113">
        <v>8737.7710000000006</v>
      </c>
      <c r="O361" s="113"/>
      <c r="P361" s="113">
        <v>0</v>
      </c>
      <c r="Q361" s="113">
        <v>140368.56200000001</v>
      </c>
      <c r="R361" s="113">
        <v>186511.08300000001</v>
      </c>
      <c r="S361" s="113">
        <v>449991.93800000002</v>
      </c>
      <c r="T361" s="113">
        <v>434627.47899999999</v>
      </c>
      <c r="U361" s="113">
        <v>224075.35399999999</v>
      </c>
      <c r="V361" s="113">
        <v>0</v>
      </c>
      <c r="W361" s="113">
        <v>110535.60400000001</v>
      </c>
      <c r="X361" s="113">
        <v>10937.5</v>
      </c>
      <c r="Y361" s="113">
        <v>93543.5</v>
      </c>
      <c r="Z361" s="113">
        <v>0</v>
      </c>
      <c r="AA361" s="113"/>
    </row>
    <row r="362" spans="1:27" x14ac:dyDescent="0.25">
      <c r="A362" s="112">
        <v>42946</v>
      </c>
      <c r="B362" s="113">
        <v>205110.68799999999</v>
      </c>
      <c r="C362" s="113">
        <v>169880.43799999999</v>
      </c>
      <c r="D362" s="113">
        <v>299156.81199999998</v>
      </c>
      <c r="E362" s="113">
        <v>99822.082999999999</v>
      </c>
      <c r="F362" s="113">
        <v>58305.207999999999</v>
      </c>
      <c r="G362" s="113">
        <v>238576.14600000001</v>
      </c>
      <c r="H362" s="113">
        <v>67598.937999999995</v>
      </c>
      <c r="I362" s="113">
        <v>34421.561999999998</v>
      </c>
      <c r="J362" s="113">
        <v>353148.5</v>
      </c>
      <c r="K362" s="113">
        <v>64453.082999999999</v>
      </c>
      <c r="L362" s="113">
        <v>39275.311999999998</v>
      </c>
      <c r="M362" s="113">
        <v>44323.938000000002</v>
      </c>
      <c r="N362" s="113">
        <v>7235.1040000000003</v>
      </c>
      <c r="O362" s="113"/>
      <c r="P362" s="113">
        <v>0</v>
      </c>
      <c r="Q362" s="113">
        <v>153077.45800000001</v>
      </c>
      <c r="R362" s="113">
        <v>153694.66699999999</v>
      </c>
      <c r="S362" s="113">
        <v>447670.29200000002</v>
      </c>
      <c r="T362" s="113">
        <v>317119.18800000002</v>
      </c>
      <c r="U362" s="113">
        <v>224495.72899999999</v>
      </c>
      <c r="V362" s="113">
        <v>0</v>
      </c>
      <c r="W362" s="113">
        <v>105522.458</v>
      </c>
      <c r="X362" s="113">
        <v>16726.728999999999</v>
      </c>
      <c r="Y362" s="113">
        <v>16221.396000000001</v>
      </c>
      <c r="Z362" s="113">
        <v>0</v>
      </c>
      <c r="AA362" s="113"/>
    </row>
    <row r="363" spans="1:27" x14ac:dyDescent="0.25">
      <c r="A363" s="112">
        <v>42947</v>
      </c>
      <c r="B363" s="113">
        <v>294206.875</v>
      </c>
      <c r="C363" s="113">
        <v>143797.79199999999</v>
      </c>
      <c r="D363" s="113">
        <v>319715.81199999998</v>
      </c>
      <c r="E363" s="113">
        <v>104926.81200000001</v>
      </c>
      <c r="F363" s="113">
        <v>60163.417000000001</v>
      </c>
      <c r="G363" s="113">
        <v>218727.18799999999</v>
      </c>
      <c r="H363" s="113">
        <v>65106.332999999999</v>
      </c>
      <c r="I363" s="113">
        <v>34031.875</v>
      </c>
      <c r="J363" s="113">
        <v>255713.27100000001</v>
      </c>
      <c r="K363" s="113">
        <v>122847.35400000001</v>
      </c>
      <c r="L363" s="113">
        <v>38302.021000000001</v>
      </c>
      <c r="M363" s="113">
        <v>44988.875</v>
      </c>
      <c r="N363" s="113">
        <v>6576.5619999999999</v>
      </c>
      <c r="O363" s="113"/>
      <c r="P363" s="113">
        <v>0</v>
      </c>
      <c r="Q363" s="113">
        <v>173583.375</v>
      </c>
      <c r="R363" s="113">
        <v>16630.75</v>
      </c>
      <c r="S363" s="113">
        <v>429285.41700000002</v>
      </c>
      <c r="T363" s="113">
        <v>386266.10399999999</v>
      </c>
      <c r="U363" s="113">
        <v>211018.97899999999</v>
      </c>
      <c r="V363" s="113">
        <v>0</v>
      </c>
      <c r="W363" s="113">
        <v>60590.188000000002</v>
      </c>
      <c r="X363" s="113">
        <v>16143.271000000001</v>
      </c>
      <c r="Y363" s="113">
        <v>0</v>
      </c>
      <c r="Z363" s="113">
        <v>0</v>
      </c>
      <c r="AA363" s="113"/>
    </row>
    <row r="364" spans="1:27" x14ac:dyDescent="0.25">
      <c r="A364" s="112">
        <v>42948</v>
      </c>
      <c r="B364" s="113">
        <v>501209.75</v>
      </c>
      <c r="C364" s="113">
        <v>183293.58300000001</v>
      </c>
      <c r="D364" s="113">
        <v>276714.95799999998</v>
      </c>
      <c r="E364" s="113">
        <v>96174.104000000007</v>
      </c>
      <c r="F364" s="113">
        <v>11448.583000000001</v>
      </c>
      <c r="G364" s="113">
        <v>209292.77100000001</v>
      </c>
      <c r="H364" s="113">
        <v>65226.582999999999</v>
      </c>
      <c r="I364" s="113">
        <v>34010.457999999999</v>
      </c>
      <c r="J364" s="113">
        <v>248043.56200000001</v>
      </c>
      <c r="K364" s="113">
        <v>28170.312000000002</v>
      </c>
      <c r="L364" s="113">
        <v>33953.417000000001</v>
      </c>
      <c r="M364" s="113">
        <v>46546.396000000001</v>
      </c>
      <c r="N364" s="113">
        <v>4712.4170000000004</v>
      </c>
      <c r="O364" s="113"/>
      <c r="P364" s="113">
        <v>0</v>
      </c>
      <c r="Q364" s="113">
        <v>162290.08300000001</v>
      </c>
      <c r="R364" s="113">
        <v>0</v>
      </c>
      <c r="S364" s="113">
        <v>424767.77100000001</v>
      </c>
      <c r="T364" s="113">
        <v>362337.66700000002</v>
      </c>
      <c r="U364" s="113">
        <v>222895.14600000001</v>
      </c>
      <c r="V364" s="113">
        <v>0</v>
      </c>
      <c r="W364" s="113">
        <v>103011.85400000001</v>
      </c>
      <c r="X364" s="113">
        <v>5422.2920000000004</v>
      </c>
      <c r="Y364" s="113">
        <v>0</v>
      </c>
      <c r="Z364" s="113">
        <v>0</v>
      </c>
      <c r="AA364" s="113"/>
    </row>
    <row r="365" spans="1:27" x14ac:dyDescent="0.25">
      <c r="A365" s="112">
        <v>42949</v>
      </c>
      <c r="B365" s="113">
        <v>451538.14600000001</v>
      </c>
      <c r="C365" s="113">
        <v>160944.75</v>
      </c>
      <c r="D365" s="113">
        <v>314628.08299999998</v>
      </c>
      <c r="E365" s="113">
        <v>94001.957999999999</v>
      </c>
      <c r="F365" s="113">
        <v>30555.603999999999</v>
      </c>
      <c r="G365" s="113">
        <v>216094.97899999999</v>
      </c>
      <c r="H365" s="113">
        <v>65160.353999999999</v>
      </c>
      <c r="I365" s="113">
        <v>34515.353999999999</v>
      </c>
      <c r="J365" s="113">
        <v>266913.625</v>
      </c>
      <c r="K365" s="113">
        <v>83225.104000000007</v>
      </c>
      <c r="L365" s="113">
        <v>33816.292000000001</v>
      </c>
      <c r="M365" s="113">
        <v>44440.625</v>
      </c>
      <c r="N365" s="113">
        <v>8158.8540000000003</v>
      </c>
      <c r="O365" s="113"/>
      <c r="P365" s="113">
        <v>0</v>
      </c>
      <c r="Q365" s="113">
        <v>178741.16699999999</v>
      </c>
      <c r="R365" s="113">
        <v>48924.896000000001</v>
      </c>
      <c r="S365" s="113">
        <v>436058.22899999999</v>
      </c>
      <c r="T365" s="113">
        <v>407039.45799999998</v>
      </c>
      <c r="U365" s="113">
        <v>223675.83300000001</v>
      </c>
      <c r="V365" s="113">
        <v>0</v>
      </c>
      <c r="W365" s="113">
        <v>115451.417</v>
      </c>
      <c r="X365" s="113">
        <v>289.18799999999999</v>
      </c>
      <c r="Y365" s="113">
        <v>0</v>
      </c>
      <c r="Z365" s="113">
        <v>0</v>
      </c>
      <c r="AA365" s="113"/>
    </row>
    <row r="366" spans="1:27" x14ac:dyDescent="0.25">
      <c r="A366" s="112">
        <v>42950</v>
      </c>
      <c r="B366" s="113">
        <v>288553.5</v>
      </c>
      <c r="C366" s="113">
        <v>175725.68799999999</v>
      </c>
      <c r="D366" s="113">
        <v>413961.25</v>
      </c>
      <c r="E366" s="113">
        <v>93825.145999999993</v>
      </c>
      <c r="F366" s="113">
        <v>38979.5</v>
      </c>
      <c r="G366" s="113">
        <v>246215.41699999999</v>
      </c>
      <c r="H366" s="113">
        <v>62418.375</v>
      </c>
      <c r="I366" s="113">
        <v>34532.625</v>
      </c>
      <c r="J366" s="113">
        <v>206768.77100000001</v>
      </c>
      <c r="K366" s="113">
        <v>96086.5</v>
      </c>
      <c r="L366" s="113">
        <v>39274.417000000001</v>
      </c>
      <c r="M366" s="113">
        <v>42751</v>
      </c>
      <c r="N366" s="113">
        <v>8453.3119999999999</v>
      </c>
      <c r="O366" s="113"/>
      <c r="P366" s="113">
        <v>0</v>
      </c>
      <c r="Q366" s="113">
        <v>173657.95800000001</v>
      </c>
      <c r="R366" s="113">
        <v>185581.04199999999</v>
      </c>
      <c r="S366" s="113">
        <v>444624.52100000001</v>
      </c>
      <c r="T366" s="113">
        <v>410543.95799999998</v>
      </c>
      <c r="U366" s="113">
        <v>224168.39600000001</v>
      </c>
      <c r="V366" s="113">
        <v>0</v>
      </c>
      <c r="W366" s="113">
        <v>107735.5</v>
      </c>
      <c r="X366" s="113">
        <v>185.43799999999999</v>
      </c>
      <c r="Y366" s="113">
        <v>46264.75</v>
      </c>
      <c r="Z366" s="113">
        <v>0</v>
      </c>
      <c r="AA366" s="113"/>
    </row>
    <row r="367" spans="1:27" x14ac:dyDescent="0.25">
      <c r="A367" s="112">
        <v>42951</v>
      </c>
      <c r="B367" s="113">
        <v>280606.85399999999</v>
      </c>
      <c r="C367" s="113">
        <v>160791.22899999999</v>
      </c>
      <c r="D367" s="113">
        <v>375960.54200000002</v>
      </c>
      <c r="E367" s="113">
        <v>93463.479000000007</v>
      </c>
      <c r="F367" s="113">
        <v>54936.707999999999</v>
      </c>
      <c r="G367" s="113">
        <v>237920.81200000001</v>
      </c>
      <c r="H367" s="113">
        <v>66728.979000000007</v>
      </c>
      <c r="I367" s="113">
        <v>34414.978999999999</v>
      </c>
      <c r="J367" s="113">
        <v>349504.47899999999</v>
      </c>
      <c r="K367" s="113">
        <v>113721.417</v>
      </c>
      <c r="L367" s="113">
        <v>39467.832999999999</v>
      </c>
      <c r="M367" s="113">
        <v>50483.292000000001</v>
      </c>
      <c r="N367" s="113">
        <v>7874.125</v>
      </c>
      <c r="O367" s="113"/>
      <c r="P367" s="113">
        <v>0</v>
      </c>
      <c r="Q367" s="113">
        <v>161200.64600000001</v>
      </c>
      <c r="R367" s="113">
        <v>280988.75</v>
      </c>
      <c r="S367" s="113">
        <v>440285.35399999999</v>
      </c>
      <c r="T367" s="113">
        <v>450524.5</v>
      </c>
      <c r="U367" s="113">
        <v>218253.35399999999</v>
      </c>
      <c r="V367" s="113">
        <v>0</v>
      </c>
      <c r="W367" s="113">
        <v>96437.145999999993</v>
      </c>
      <c r="X367" s="113">
        <v>193.25</v>
      </c>
      <c r="Y367" s="113">
        <v>84553.707999999999</v>
      </c>
      <c r="Z367" s="113">
        <v>0</v>
      </c>
      <c r="AA367" s="113"/>
    </row>
    <row r="368" spans="1:27" x14ac:dyDescent="0.25">
      <c r="A368" s="112">
        <v>42952</v>
      </c>
      <c r="B368" s="113">
        <v>359424.39600000001</v>
      </c>
      <c r="C368" s="113">
        <v>143875.79199999999</v>
      </c>
      <c r="D368" s="113">
        <v>407319.64600000001</v>
      </c>
      <c r="E368" s="113">
        <v>92787.792000000001</v>
      </c>
      <c r="F368" s="113">
        <v>38568.978999999999</v>
      </c>
      <c r="G368" s="113">
        <v>257096.875</v>
      </c>
      <c r="H368" s="113">
        <v>53715.125</v>
      </c>
      <c r="I368" s="113">
        <v>34617.978999999999</v>
      </c>
      <c r="J368" s="113">
        <v>364321.41700000002</v>
      </c>
      <c r="K368" s="113">
        <v>97578.604000000007</v>
      </c>
      <c r="L368" s="113">
        <v>38059.125</v>
      </c>
      <c r="M368" s="113">
        <v>32010.396000000001</v>
      </c>
      <c r="N368" s="113">
        <v>6626.8119999999999</v>
      </c>
      <c r="O368" s="113"/>
      <c r="P368" s="113">
        <v>0</v>
      </c>
      <c r="Q368" s="113">
        <v>171847.04199999999</v>
      </c>
      <c r="R368" s="113">
        <v>345032.54200000002</v>
      </c>
      <c r="S368" s="113">
        <v>431850.08299999998</v>
      </c>
      <c r="T368" s="113">
        <v>450365.70799999998</v>
      </c>
      <c r="U368" s="113">
        <v>227306.95800000001</v>
      </c>
      <c r="V368" s="113">
        <v>0</v>
      </c>
      <c r="W368" s="113">
        <v>116659.81200000001</v>
      </c>
      <c r="X368" s="113">
        <v>205.47900000000001</v>
      </c>
      <c r="Y368" s="113">
        <v>35722.875</v>
      </c>
      <c r="Z368" s="113">
        <v>0</v>
      </c>
      <c r="AA368" s="113"/>
    </row>
    <row r="369" spans="1:27" x14ac:dyDescent="0.25">
      <c r="A369" s="112">
        <v>42953</v>
      </c>
      <c r="B369" s="113">
        <v>578342.43799999997</v>
      </c>
      <c r="C369" s="113">
        <v>161505.68799999999</v>
      </c>
      <c r="D369" s="113">
        <v>404824.43800000002</v>
      </c>
      <c r="E369" s="113">
        <v>93643.145999999993</v>
      </c>
      <c r="F369" s="113">
        <v>38798.728999999999</v>
      </c>
      <c r="G369" s="113">
        <v>237789.625</v>
      </c>
      <c r="H369" s="113">
        <v>66123.5</v>
      </c>
      <c r="I369" s="113">
        <v>34401.353999999999</v>
      </c>
      <c r="J369" s="113">
        <v>387669.22899999999</v>
      </c>
      <c r="K369" s="113">
        <v>85375.75</v>
      </c>
      <c r="L369" s="113">
        <v>39668.792000000001</v>
      </c>
      <c r="M369" s="113">
        <v>43845.978999999999</v>
      </c>
      <c r="N369" s="113">
        <v>8193.7919999999995</v>
      </c>
      <c r="O369" s="113"/>
      <c r="P369" s="113">
        <v>0</v>
      </c>
      <c r="Q369" s="113">
        <v>66451.375</v>
      </c>
      <c r="R369" s="113">
        <v>350786.91700000002</v>
      </c>
      <c r="S369" s="113">
        <v>398953.39600000001</v>
      </c>
      <c r="T369" s="113">
        <v>424065.47899999999</v>
      </c>
      <c r="U369" s="113">
        <v>220336.64600000001</v>
      </c>
      <c r="V369" s="113">
        <v>0</v>
      </c>
      <c r="W369" s="113">
        <v>149840.97899999999</v>
      </c>
      <c r="X369" s="113">
        <v>597.60400000000004</v>
      </c>
      <c r="Y369" s="113">
        <v>0</v>
      </c>
      <c r="Z369" s="113">
        <v>0</v>
      </c>
      <c r="AA369" s="113"/>
    </row>
    <row r="370" spans="1:27" x14ac:dyDescent="0.25">
      <c r="A370" s="112">
        <v>42954</v>
      </c>
      <c r="B370" s="113">
        <v>206087.93799999999</v>
      </c>
      <c r="C370" s="113">
        <v>152048.33300000001</v>
      </c>
      <c r="D370" s="113">
        <v>389942.75</v>
      </c>
      <c r="E370" s="113">
        <v>94278.229000000007</v>
      </c>
      <c r="F370" s="113">
        <v>32853.125</v>
      </c>
      <c r="G370" s="113">
        <v>243492.97899999999</v>
      </c>
      <c r="H370" s="113">
        <v>63083.75</v>
      </c>
      <c r="I370" s="113">
        <v>34241.042000000001</v>
      </c>
      <c r="J370" s="113">
        <v>313676.72899999999</v>
      </c>
      <c r="K370" s="113">
        <v>98088.812000000005</v>
      </c>
      <c r="L370" s="113">
        <v>40247.042000000001</v>
      </c>
      <c r="M370" s="113">
        <v>45309.125</v>
      </c>
      <c r="N370" s="113">
        <v>7241.9380000000001</v>
      </c>
      <c r="O370" s="113"/>
      <c r="P370" s="113">
        <v>0</v>
      </c>
      <c r="Q370" s="113">
        <v>124510.625</v>
      </c>
      <c r="R370" s="113">
        <v>316437.125</v>
      </c>
      <c r="S370" s="113">
        <v>431443.75</v>
      </c>
      <c r="T370" s="113">
        <v>465625.54200000002</v>
      </c>
      <c r="U370" s="113">
        <v>218574.60399999999</v>
      </c>
      <c r="V370" s="113">
        <v>0</v>
      </c>
      <c r="W370" s="113">
        <v>134576.04199999999</v>
      </c>
      <c r="X370" s="113">
        <v>275.5</v>
      </c>
      <c r="Y370" s="113">
        <v>1683.771</v>
      </c>
      <c r="Z370" s="113">
        <v>190434.58300000001</v>
      </c>
      <c r="AA370" s="113"/>
    </row>
    <row r="371" spans="1:27" x14ac:dyDescent="0.25">
      <c r="A371" s="112">
        <v>42955</v>
      </c>
      <c r="B371" s="113">
        <v>494137.27100000001</v>
      </c>
      <c r="C371" s="113">
        <v>140490.93799999999</v>
      </c>
      <c r="D371" s="113">
        <v>165246.93799999999</v>
      </c>
      <c r="E371" s="113">
        <v>112052.167</v>
      </c>
      <c r="F371" s="113">
        <v>34635.832999999999</v>
      </c>
      <c r="G371" s="113">
        <v>245840.68799999999</v>
      </c>
      <c r="H371" s="113">
        <v>63610.042000000001</v>
      </c>
      <c r="I371" s="113">
        <v>34382.021000000001</v>
      </c>
      <c r="J371" s="113">
        <v>397871.02100000001</v>
      </c>
      <c r="K371" s="113">
        <v>99543.604000000007</v>
      </c>
      <c r="L371" s="113">
        <v>40089.292000000001</v>
      </c>
      <c r="M371" s="113">
        <v>46799.896000000001</v>
      </c>
      <c r="N371" s="113">
        <v>6903.8329999999996</v>
      </c>
      <c r="O371" s="113"/>
      <c r="P371" s="113">
        <v>0</v>
      </c>
      <c r="Q371" s="113">
        <v>168763.52100000001</v>
      </c>
      <c r="R371" s="113">
        <v>307557.29200000002</v>
      </c>
      <c r="S371" s="113">
        <v>436294.64600000001</v>
      </c>
      <c r="T371" s="113">
        <v>403103.54200000002</v>
      </c>
      <c r="U371" s="113">
        <v>222588.39600000001</v>
      </c>
      <c r="V371" s="113">
        <v>0</v>
      </c>
      <c r="W371" s="113">
        <v>61006.75</v>
      </c>
      <c r="X371" s="113">
        <v>0</v>
      </c>
      <c r="Y371" s="113">
        <v>5176.7920000000004</v>
      </c>
      <c r="Z371" s="113">
        <v>0</v>
      </c>
      <c r="AA371" s="113"/>
    </row>
    <row r="372" spans="1:27" x14ac:dyDescent="0.25">
      <c r="A372" s="112">
        <v>42956</v>
      </c>
      <c r="B372" s="113">
        <v>284936.625</v>
      </c>
      <c r="C372" s="113">
        <v>147078.31200000001</v>
      </c>
      <c r="D372" s="113">
        <v>224910.5</v>
      </c>
      <c r="E372" s="113">
        <v>91972.687999999995</v>
      </c>
      <c r="F372" s="113">
        <v>46194.853999999999</v>
      </c>
      <c r="G372" s="113">
        <v>240742.33300000001</v>
      </c>
      <c r="H372" s="113">
        <v>68828.562000000005</v>
      </c>
      <c r="I372" s="113">
        <v>34452.832999999999</v>
      </c>
      <c r="J372" s="113">
        <v>400585.20799999998</v>
      </c>
      <c r="K372" s="113">
        <v>94403.812000000005</v>
      </c>
      <c r="L372" s="113">
        <v>39611.188000000002</v>
      </c>
      <c r="M372" s="113">
        <v>43019.396000000001</v>
      </c>
      <c r="N372" s="113">
        <v>7063.25</v>
      </c>
      <c r="O372" s="113"/>
      <c r="P372" s="113">
        <v>0</v>
      </c>
      <c r="Q372" s="113">
        <v>177293.25</v>
      </c>
      <c r="R372" s="113">
        <v>349522.10399999999</v>
      </c>
      <c r="S372" s="113">
        <v>436448.77100000001</v>
      </c>
      <c r="T372" s="113">
        <v>404813.41700000002</v>
      </c>
      <c r="U372" s="113">
        <v>184830.72899999999</v>
      </c>
      <c r="V372" s="113">
        <v>0</v>
      </c>
      <c r="W372" s="113">
        <v>28584.417000000001</v>
      </c>
      <c r="X372" s="113">
        <v>0</v>
      </c>
      <c r="Y372" s="113">
        <v>0</v>
      </c>
      <c r="Z372" s="113">
        <v>0</v>
      </c>
      <c r="AA372" s="113"/>
    </row>
    <row r="373" spans="1:27" x14ac:dyDescent="0.25">
      <c r="A373" s="112">
        <v>42957</v>
      </c>
      <c r="B373" s="113">
        <v>381117.72899999999</v>
      </c>
      <c r="C373" s="113">
        <v>125303.333</v>
      </c>
      <c r="D373" s="113">
        <v>409427.75</v>
      </c>
      <c r="E373" s="113">
        <v>91871.375</v>
      </c>
      <c r="F373" s="113">
        <v>59602.5</v>
      </c>
      <c r="G373" s="113">
        <v>254592.31200000001</v>
      </c>
      <c r="H373" s="113">
        <v>62507.271000000001</v>
      </c>
      <c r="I373" s="113">
        <v>33532.978999999999</v>
      </c>
      <c r="J373" s="113">
        <v>391961.54200000002</v>
      </c>
      <c r="K373" s="113">
        <v>97701.125</v>
      </c>
      <c r="L373" s="113">
        <v>39127.438000000002</v>
      </c>
      <c r="M373" s="113">
        <v>27031.582999999999</v>
      </c>
      <c r="N373" s="113">
        <v>7162.5829999999996</v>
      </c>
      <c r="O373" s="113"/>
      <c r="P373" s="113">
        <v>0</v>
      </c>
      <c r="Q373" s="113">
        <v>171774.91699999999</v>
      </c>
      <c r="R373" s="113">
        <v>358887.93800000002</v>
      </c>
      <c r="S373" s="113">
        <v>395836.5</v>
      </c>
      <c r="T373" s="113">
        <v>464308.875</v>
      </c>
      <c r="U373" s="113">
        <v>218394.39600000001</v>
      </c>
      <c r="V373" s="113">
        <v>6047.1670000000004</v>
      </c>
      <c r="W373" s="113">
        <v>64098.457999999999</v>
      </c>
      <c r="X373" s="113">
        <v>0</v>
      </c>
      <c r="Y373" s="113">
        <v>51384.146000000001</v>
      </c>
      <c r="Z373" s="113">
        <v>0</v>
      </c>
      <c r="AA373" s="113"/>
    </row>
    <row r="374" spans="1:27" x14ac:dyDescent="0.25">
      <c r="A374" s="112">
        <v>42958</v>
      </c>
      <c r="B374" s="113">
        <v>427689.41700000002</v>
      </c>
      <c r="C374" s="113">
        <v>88955.895999999993</v>
      </c>
      <c r="D374" s="113">
        <v>386582.08299999998</v>
      </c>
      <c r="E374" s="113">
        <v>92175.125</v>
      </c>
      <c r="F374" s="113">
        <v>29393.728999999999</v>
      </c>
      <c r="G374" s="113">
        <v>258156.29199999999</v>
      </c>
      <c r="H374" s="113">
        <v>65858.167000000001</v>
      </c>
      <c r="I374" s="113">
        <v>34487.792000000001</v>
      </c>
      <c r="J374" s="113">
        <v>321204.33299999998</v>
      </c>
      <c r="K374" s="113">
        <v>30317.582999999999</v>
      </c>
      <c r="L374" s="113">
        <v>40308.042000000001</v>
      </c>
      <c r="M374" s="113">
        <v>40070.103999999999</v>
      </c>
      <c r="N374" s="113">
        <v>7109.875</v>
      </c>
      <c r="O374" s="113"/>
      <c r="P374" s="113">
        <v>0</v>
      </c>
      <c r="Q374" s="113">
        <v>175545.04199999999</v>
      </c>
      <c r="R374" s="113">
        <v>355471.47899999999</v>
      </c>
      <c r="S374" s="113">
        <v>442260.625</v>
      </c>
      <c r="T374" s="113">
        <v>477909.68800000002</v>
      </c>
      <c r="U374" s="113">
        <v>218951.97899999999</v>
      </c>
      <c r="V374" s="113">
        <v>12403.5</v>
      </c>
      <c r="W374" s="113">
        <v>109705.542</v>
      </c>
      <c r="X374" s="113">
        <v>15.333</v>
      </c>
      <c r="Y374" s="113">
        <v>54207.417000000001</v>
      </c>
      <c r="Z374" s="113">
        <v>0</v>
      </c>
      <c r="AA374" s="113"/>
    </row>
    <row r="375" spans="1:27" x14ac:dyDescent="0.25">
      <c r="A375" s="112">
        <v>42959</v>
      </c>
      <c r="B375" s="113">
        <v>265988.375</v>
      </c>
      <c r="C375" s="113">
        <v>76080.082999999999</v>
      </c>
      <c r="D375" s="113">
        <v>326438.97899999999</v>
      </c>
      <c r="E375" s="113">
        <v>92548.062000000005</v>
      </c>
      <c r="F375" s="113">
        <v>29777.167000000001</v>
      </c>
      <c r="G375" s="113">
        <v>257920.97899999999</v>
      </c>
      <c r="H375" s="113">
        <v>67139.75</v>
      </c>
      <c r="I375" s="113">
        <v>34617.957999999999</v>
      </c>
      <c r="J375" s="113">
        <v>231741.375</v>
      </c>
      <c r="K375" s="113">
        <v>89936.479000000007</v>
      </c>
      <c r="L375" s="113">
        <v>40282.457999999999</v>
      </c>
      <c r="M375" s="113">
        <v>44429.417000000001</v>
      </c>
      <c r="N375" s="113">
        <v>5583.9380000000001</v>
      </c>
      <c r="O375" s="113"/>
      <c r="P375" s="113">
        <v>0</v>
      </c>
      <c r="Q375" s="113">
        <v>173541.66699999999</v>
      </c>
      <c r="R375" s="113">
        <v>339303.39600000001</v>
      </c>
      <c r="S375" s="113">
        <v>427195.22899999999</v>
      </c>
      <c r="T375" s="113">
        <v>447464.5</v>
      </c>
      <c r="U375" s="113">
        <v>219066.56200000001</v>
      </c>
      <c r="V375" s="113">
        <v>21878.457999999999</v>
      </c>
      <c r="W375" s="113">
        <v>160113.33300000001</v>
      </c>
      <c r="X375" s="113">
        <v>0</v>
      </c>
      <c r="Y375" s="113">
        <v>6845.7079999999996</v>
      </c>
      <c r="Z375" s="113">
        <v>74106.937999999995</v>
      </c>
      <c r="AA375" s="113"/>
    </row>
    <row r="376" spans="1:27" x14ac:dyDescent="0.25">
      <c r="A376" s="112">
        <v>42960</v>
      </c>
      <c r="B376" s="113">
        <v>358994.04200000002</v>
      </c>
      <c r="C376" s="113">
        <v>44844.292000000001</v>
      </c>
      <c r="D376" s="113">
        <v>190564.60399999999</v>
      </c>
      <c r="E376" s="113">
        <v>93972.792000000001</v>
      </c>
      <c r="F376" s="113">
        <v>26796.396000000001</v>
      </c>
      <c r="G376" s="113">
        <v>248520.45800000001</v>
      </c>
      <c r="H376" s="113">
        <v>68327.437999999995</v>
      </c>
      <c r="I376" s="113">
        <v>34774.646000000001</v>
      </c>
      <c r="J376" s="113">
        <v>251140.625</v>
      </c>
      <c r="K376" s="113">
        <v>115238.60400000001</v>
      </c>
      <c r="L376" s="113">
        <v>39755.561999999998</v>
      </c>
      <c r="M376" s="113">
        <v>27924.875</v>
      </c>
      <c r="N376" s="113">
        <v>7099.9380000000001</v>
      </c>
      <c r="O376" s="113"/>
      <c r="P376" s="113">
        <v>0</v>
      </c>
      <c r="Q376" s="113">
        <v>176884.375</v>
      </c>
      <c r="R376" s="113">
        <v>359698.95799999998</v>
      </c>
      <c r="S376" s="113">
        <v>449959.20799999998</v>
      </c>
      <c r="T376" s="113">
        <v>347932.14600000001</v>
      </c>
      <c r="U376" s="113">
        <v>207912.81200000001</v>
      </c>
      <c r="V376" s="113">
        <v>19630.957999999999</v>
      </c>
      <c r="W376" s="113">
        <v>159710.16699999999</v>
      </c>
      <c r="X376" s="113">
        <v>0</v>
      </c>
      <c r="Y376" s="113">
        <v>1715.979</v>
      </c>
      <c r="Z376" s="113">
        <v>76663.332999999999</v>
      </c>
      <c r="AA376" s="113"/>
    </row>
    <row r="377" spans="1:27" x14ac:dyDescent="0.25">
      <c r="A377" s="112">
        <v>42961</v>
      </c>
      <c r="B377" s="113">
        <v>54207.811999999998</v>
      </c>
      <c r="C377" s="113">
        <v>131184.39600000001</v>
      </c>
      <c r="D377" s="113">
        <v>409541.06199999998</v>
      </c>
      <c r="E377" s="113">
        <v>95085.354000000007</v>
      </c>
      <c r="F377" s="113">
        <v>34407.188000000002</v>
      </c>
      <c r="G377" s="113">
        <v>259372.33300000001</v>
      </c>
      <c r="H377" s="113">
        <v>64818.75</v>
      </c>
      <c r="I377" s="113">
        <v>34594.957999999999</v>
      </c>
      <c r="J377" s="113">
        <v>360912.31199999998</v>
      </c>
      <c r="K377" s="113">
        <v>107254.792</v>
      </c>
      <c r="L377" s="113">
        <v>39722.667000000001</v>
      </c>
      <c r="M377" s="113">
        <v>21468.707999999999</v>
      </c>
      <c r="N377" s="113">
        <v>7859.8119999999999</v>
      </c>
      <c r="O377" s="113"/>
      <c r="P377" s="113">
        <v>0</v>
      </c>
      <c r="Q377" s="113">
        <v>162241.77100000001</v>
      </c>
      <c r="R377" s="113">
        <v>368591.47899999999</v>
      </c>
      <c r="S377" s="113">
        <v>448707.83299999998</v>
      </c>
      <c r="T377" s="113">
        <v>435109.66700000002</v>
      </c>
      <c r="U377" s="113">
        <v>215854.54199999999</v>
      </c>
      <c r="V377" s="113">
        <v>15394.688</v>
      </c>
      <c r="W377" s="113">
        <v>145576.83300000001</v>
      </c>
      <c r="X377" s="113">
        <v>7.375</v>
      </c>
      <c r="Y377" s="113">
        <v>5519.1880000000001</v>
      </c>
      <c r="Z377" s="113">
        <v>0</v>
      </c>
      <c r="AA377" s="113"/>
    </row>
    <row r="378" spans="1:27" x14ac:dyDescent="0.25">
      <c r="A378" s="112">
        <v>42962</v>
      </c>
      <c r="B378" s="113">
        <v>0</v>
      </c>
      <c r="C378" s="113">
        <v>132922.02100000001</v>
      </c>
      <c r="D378" s="113">
        <v>421430.875</v>
      </c>
      <c r="E378" s="113">
        <v>118639.833</v>
      </c>
      <c r="F378" s="113">
        <v>39624.896000000001</v>
      </c>
      <c r="G378" s="113">
        <v>252854.75</v>
      </c>
      <c r="H378" s="113">
        <v>69231.854000000007</v>
      </c>
      <c r="I378" s="113">
        <v>34424.875</v>
      </c>
      <c r="J378" s="113">
        <v>378458.64600000001</v>
      </c>
      <c r="K378" s="113">
        <v>94147.812000000005</v>
      </c>
      <c r="L378" s="113">
        <v>38464.792000000001</v>
      </c>
      <c r="M378" s="113">
        <v>42889.478999999999</v>
      </c>
      <c r="N378" s="113">
        <v>8375.5</v>
      </c>
      <c r="O378" s="113"/>
      <c r="P378" s="113">
        <v>0</v>
      </c>
      <c r="Q378" s="113">
        <v>155988.29199999999</v>
      </c>
      <c r="R378" s="113">
        <v>328889.68800000002</v>
      </c>
      <c r="S378" s="113">
        <v>435790.08299999998</v>
      </c>
      <c r="T378" s="113">
        <v>394837.70799999998</v>
      </c>
      <c r="U378" s="113">
        <v>218243.22899999999</v>
      </c>
      <c r="V378" s="113">
        <v>0</v>
      </c>
      <c r="W378" s="113">
        <v>100511.208</v>
      </c>
      <c r="X378" s="113">
        <v>1155.646</v>
      </c>
      <c r="Y378" s="113">
        <v>0</v>
      </c>
      <c r="Z378" s="113">
        <v>0</v>
      </c>
      <c r="AA378" s="113"/>
    </row>
    <row r="379" spans="1:27" x14ac:dyDescent="0.25">
      <c r="A379" s="112">
        <v>42963</v>
      </c>
      <c r="B379" s="113">
        <v>477531.39600000001</v>
      </c>
      <c r="C379" s="113">
        <v>119969.5</v>
      </c>
      <c r="D379" s="113">
        <v>409114.5</v>
      </c>
      <c r="E379" s="113">
        <v>96261.270999999993</v>
      </c>
      <c r="F379" s="113">
        <v>50238.875</v>
      </c>
      <c r="G379" s="113">
        <v>256734.45800000001</v>
      </c>
      <c r="H379" s="113">
        <v>71952.792000000001</v>
      </c>
      <c r="I379" s="113">
        <v>34793.521000000001</v>
      </c>
      <c r="J379" s="113">
        <v>94985.937999999995</v>
      </c>
      <c r="K379" s="113">
        <v>94008.979000000007</v>
      </c>
      <c r="L379" s="113">
        <v>39213.832999999999</v>
      </c>
      <c r="M379" s="113">
        <v>47117.957999999999</v>
      </c>
      <c r="N379" s="113">
        <v>6113.25</v>
      </c>
      <c r="O379" s="113"/>
      <c r="P379" s="113">
        <v>0</v>
      </c>
      <c r="Q379" s="113">
        <v>174813.08300000001</v>
      </c>
      <c r="R379" s="113">
        <v>354106.81199999998</v>
      </c>
      <c r="S379" s="113">
        <v>416664.54200000002</v>
      </c>
      <c r="T379" s="113">
        <v>388400.04200000002</v>
      </c>
      <c r="U379" s="113">
        <v>215676.56200000001</v>
      </c>
      <c r="V379" s="113">
        <v>4983.2079999999996</v>
      </c>
      <c r="W379" s="113">
        <v>100711.18799999999</v>
      </c>
      <c r="X379" s="113">
        <v>2596.0210000000002</v>
      </c>
      <c r="Y379" s="113">
        <v>19540.478999999999</v>
      </c>
      <c r="Z379" s="113">
        <v>0</v>
      </c>
      <c r="AA379" s="113"/>
    </row>
    <row r="380" spans="1:27" x14ac:dyDescent="0.25">
      <c r="A380" s="112">
        <v>42964</v>
      </c>
      <c r="B380" s="113">
        <v>495334.56199999998</v>
      </c>
      <c r="C380" s="113">
        <v>68460.292000000001</v>
      </c>
      <c r="D380" s="113">
        <v>413430.56199999998</v>
      </c>
      <c r="E380" s="113">
        <v>94508.812000000005</v>
      </c>
      <c r="F380" s="113">
        <v>57825.103999999999</v>
      </c>
      <c r="G380" s="113">
        <v>265002.91700000002</v>
      </c>
      <c r="H380" s="113">
        <v>62314.771000000001</v>
      </c>
      <c r="I380" s="113">
        <v>34200.438000000002</v>
      </c>
      <c r="J380" s="113">
        <v>353385.77100000001</v>
      </c>
      <c r="K380" s="113">
        <v>103072.708</v>
      </c>
      <c r="L380" s="113">
        <v>39789.332999999999</v>
      </c>
      <c r="M380" s="113">
        <v>43282.353999999999</v>
      </c>
      <c r="N380" s="113">
        <v>6920.9170000000004</v>
      </c>
      <c r="O380" s="113"/>
      <c r="P380" s="113">
        <v>0</v>
      </c>
      <c r="Q380" s="113">
        <v>176837.64600000001</v>
      </c>
      <c r="R380" s="113">
        <v>357382.58299999998</v>
      </c>
      <c r="S380" s="113">
        <v>418123.16700000002</v>
      </c>
      <c r="T380" s="113">
        <v>312692.79200000002</v>
      </c>
      <c r="U380" s="113">
        <v>219199.10399999999</v>
      </c>
      <c r="V380" s="113">
        <v>23827.853999999999</v>
      </c>
      <c r="W380" s="113">
        <v>106154.97900000001</v>
      </c>
      <c r="X380" s="113">
        <v>2006.9169999999999</v>
      </c>
      <c r="Y380" s="113">
        <v>3421.2289999999998</v>
      </c>
      <c r="Z380" s="113">
        <v>134063.41699999999</v>
      </c>
      <c r="AA380" s="113"/>
    </row>
    <row r="381" spans="1:27" x14ac:dyDescent="0.25">
      <c r="A381" s="112">
        <v>42965</v>
      </c>
      <c r="B381" s="113">
        <v>419169.52100000001</v>
      </c>
      <c r="C381" s="113">
        <v>56511.5</v>
      </c>
      <c r="D381" s="113">
        <v>429411.85399999999</v>
      </c>
      <c r="E381" s="113">
        <v>92635.479000000007</v>
      </c>
      <c r="F381" s="113">
        <v>31306.271000000001</v>
      </c>
      <c r="G381" s="113">
        <v>238956.89600000001</v>
      </c>
      <c r="H381" s="113">
        <v>65388.188000000002</v>
      </c>
      <c r="I381" s="113">
        <v>33874.938000000002</v>
      </c>
      <c r="J381" s="113">
        <v>298458.39600000001</v>
      </c>
      <c r="K381" s="113">
        <v>101403.60400000001</v>
      </c>
      <c r="L381" s="113">
        <v>39864.125</v>
      </c>
      <c r="M381" s="113">
        <v>44369.396000000001</v>
      </c>
      <c r="N381" s="113">
        <v>7600.8540000000003</v>
      </c>
      <c r="O381" s="113"/>
      <c r="P381" s="113">
        <v>0</v>
      </c>
      <c r="Q381" s="113">
        <v>147466.72899999999</v>
      </c>
      <c r="R381" s="113">
        <v>359217.56199999998</v>
      </c>
      <c r="S381" s="113">
        <v>418708.875</v>
      </c>
      <c r="T381" s="113">
        <v>229108.64600000001</v>
      </c>
      <c r="U381" s="113">
        <v>220207.85399999999</v>
      </c>
      <c r="V381" s="113">
        <v>23292.062000000002</v>
      </c>
      <c r="W381" s="113">
        <v>102809.18799999999</v>
      </c>
      <c r="X381" s="113">
        <v>1733.2080000000001</v>
      </c>
      <c r="Y381" s="113">
        <v>75668.25</v>
      </c>
      <c r="Z381" s="113">
        <v>76607.667000000001</v>
      </c>
      <c r="AA381" s="113"/>
    </row>
    <row r="382" spans="1:27" x14ac:dyDescent="0.25">
      <c r="A382" s="112">
        <v>42966</v>
      </c>
      <c r="B382" s="113">
        <v>545826.81200000003</v>
      </c>
      <c r="C382" s="113">
        <v>54500.792000000001</v>
      </c>
      <c r="D382" s="113">
        <v>429706.875</v>
      </c>
      <c r="E382" s="113">
        <v>93589.354000000007</v>
      </c>
      <c r="F382" s="113">
        <v>40821.021000000001</v>
      </c>
      <c r="G382" s="113">
        <v>242477.375</v>
      </c>
      <c r="H382" s="113">
        <v>56235</v>
      </c>
      <c r="I382" s="113">
        <v>34234</v>
      </c>
      <c r="J382" s="113">
        <v>371384.68800000002</v>
      </c>
      <c r="K382" s="113">
        <v>105922.31200000001</v>
      </c>
      <c r="L382" s="113">
        <v>35285.188000000002</v>
      </c>
      <c r="M382" s="113">
        <v>47259.917000000001</v>
      </c>
      <c r="N382" s="113">
        <v>8261.5210000000006</v>
      </c>
      <c r="O382" s="113"/>
      <c r="P382" s="113">
        <v>0</v>
      </c>
      <c r="Q382" s="113">
        <v>168801.22899999999</v>
      </c>
      <c r="R382" s="113">
        <v>357287.41700000002</v>
      </c>
      <c r="S382" s="113">
        <v>431186.625</v>
      </c>
      <c r="T382" s="113">
        <v>427136.97899999999</v>
      </c>
      <c r="U382" s="113">
        <v>208017.58300000001</v>
      </c>
      <c r="V382" s="113">
        <v>23919.832999999999</v>
      </c>
      <c r="W382" s="113">
        <v>159049.22899999999</v>
      </c>
      <c r="X382" s="113">
        <v>1550.7080000000001</v>
      </c>
      <c r="Y382" s="113">
        <v>49441.332999999999</v>
      </c>
      <c r="Z382" s="113">
        <v>0</v>
      </c>
      <c r="AA382" s="113"/>
    </row>
    <row r="383" spans="1:27" x14ac:dyDescent="0.25">
      <c r="A383" s="112">
        <v>42967</v>
      </c>
      <c r="B383" s="113">
        <v>171674.35399999999</v>
      </c>
      <c r="C383" s="113">
        <v>51592.292000000001</v>
      </c>
      <c r="D383" s="113">
        <v>424255.77100000001</v>
      </c>
      <c r="E383" s="113">
        <v>88904.520999999993</v>
      </c>
      <c r="F383" s="113">
        <v>37208.311999999998</v>
      </c>
      <c r="G383" s="113">
        <v>236976.91699999999</v>
      </c>
      <c r="H383" s="113">
        <v>50337.146000000001</v>
      </c>
      <c r="I383" s="113">
        <v>34591.542000000001</v>
      </c>
      <c r="J383" s="113">
        <v>382800.10399999999</v>
      </c>
      <c r="K383" s="113">
        <v>109957.208</v>
      </c>
      <c r="L383" s="113">
        <v>39023.875</v>
      </c>
      <c r="M383" s="113">
        <v>44336.875</v>
      </c>
      <c r="N383" s="113">
        <v>8707.4169999999995</v>
      </c>
      <c r="O383" s="113"/>
      <c r="P383" s="113">
        <v>0</v>
      </c>
      <c r="Q383" s="113">
        <v>177840.39600000001</v>
      </c>
      <c r="R383" s="113">
        <v>350324.68800000002</v>
      </c>
      <c r="S383" s="113">
        <v>440390.06199999998</v>
      </c>
      <c r="T383" s="113">
        <v>452186.41700000002</v>
      </c>
      <c r="U383" s="113">
        <v>216816.10399999999</v>
      </c>
      <c r="V383" s="113">
        <v>23849.728999999999</v>
      </c>
      <c r="W383" s="113">
        <v>172740.375</v>
      </c>
      <c r="X383" s="113">
        <v>1350.354</v>
      </c>
      <c r="Y383" s="113">
        <v>6827.5209999999997</v>
      </c>
      <c r="Z383" s="113">
        <v>0</v>
      </c>
      <c r="AA383" s="113"/>
    </row>
    <row r="384" spans="1:27" x14ac:dyDescent="0.25">
      <c r="A384" s="112">
        <v>42968</v>
      </c>
      <c r="B384" s="113">
        <v>463618.97899999999</v>
      </c>
      <c r="C384" s="113">
        <v>52727.561999999998</v>
      </c>
      <c r="D384" s="113">
        <v>419708.14600000001</v>
      </c>
      <c r="E384" s="113">
        <v>89602.167000000001</v>
      </c>
      <c r="F384" s="113">
        <v>31580.562000000002</v>
      </c>
      <c r="G384" s="113">
        <v>202299.125</v>
      </c>
      <c r="H384" s="113">
        <v>66824.687999999995</v>
      </c>
      <c r="I384" s="113">
        <v>33732.75</v>
      </c>
      <c r="J384" s="113">
        <v>336403.47899999999</v>
      </c>
      <c r="K384" s="113">
        <v>97232.417000000001</v>
      </c>
      <c r="L384" s="113">
        <v>38354.311999999998</v>
      </c>
      <c r="M384" s="113">
        <v>45593.917000000001</v>
      </c>
      <c r="N384" s="113">
        <v>8162.3119999999999</v>
      </c>
      <c r="O384" s="113"/>
      <c r="P384" s="113">
        <v>0</v>
      </c>
      <c r="Q384" s="113">
        <v>175194.22899999999</v>
      </c>
      <c r="R384" s="113">
        <v>354392</v>
      </c>
      <c r="S384" s="113">
        <v>449538.39600000001</v>
      </c>
      <c r="T384" s="113">
        <v>419385.91700000002</v>
      </c>
      <c r="U384" s="113">
        <v>124116</v>
      </c>
      <c r="V384" s="113">
        <v>26473.603999999999</v>
      </c>
      <c r="W384" s="113">
        <v>147542.08300000001</v>
      </c>
      <c r="X384" s="113">
        <v>958.27099999999996</v>
      </c>
      <c r="Y384" s="113">
        <v>16860.603999999999</v>
      </c>
      <c r="Z384" s="113">
        <v>0</v>
      </c>
      <c r="AA384" s="113"/>
    </row>
    <row r="385" spans="1:27" x14ac:dyDescent="0.25">
      <c r="A385" s="112">
        <v>42969</v>
      </c>
      <c r="B385" s="113">
        <v>512975.31199999998</v>
      </c>
      <c r="C385" s="113">
        <v>97798.229000000007</v>
      </c>
      <c r="D385" s="113">
        <v>410032.04200000002</v>
      </c>
      <c r="E385" s="113">
        <v>90158.542000000001</v>
      </c>
      <c r="F385" s="113">
        <v>43832.561999999998</v>
      </c>
      <c r="G385" s="113">
        <v>278435.14600000001</v>
      </c>
      <c r="H385" s="113">
        <v>62985.728999999999</v>
      </c>
      <c r="I385" s="113">
        <v>34171.25</v>
      </c>
      <c r="J385" s="113">
        <v>195063.79199999999</v>
      </c>
      <c r="K385" s="113">
        <v>103327.35400000001</v>
      </c>
      <c r="L385" s="113">
        <v>39036.457999999999</v>
      </c>
      <c r="M385" s="113">
        <v>46583.332999999999</v>
      </c>
      <c r="N385" s="113">
        <v>6962.0829999999996</v>
      </c>
      <c r="O385" s="113"/>
      <c r="P385" s="113">
        <v>0</v>
      </c>
      <c r="Q385" s="113">
        <v>175611.625</v>
      </c>
      <c r="R385" s="113">
        <v>352667</v>
      </c>
      <c r="S385" s="113">
        <v>440370.91700000002</v>
      </c>
      <c r="T385" s="113">
        <v>381151.64600000001</v>
      </c>
      <c r="U385" s="113">
        <v>81649.770999999993</v>
      </c>
      <c r="V385" s="113">
        <v>31275.437999999998</v>
      </c>
      <c r="W385" s="113">
        <v>102120.625</v>
      </c>
      <c r="X385" s="113">
        <v>1213.979</v>
      </c>
      <c r="Y385" s="113">
        <v>9423.0419999999995</v>
      </c>
      <c r="Z385" s="113">
        <v>161662.41699999999</v>
      </c>
      <c r="AA385" s="113"/>
    </row>
    <row r="386" spans="1:27" x14ac:dyDescent="0.25">
      <c r="A386" s="112">
        <v>42970</v>
      </c>
      <c r="B386" s="113">
        <v>81190.332999999999</v>
      </c>
      <c r="C386" s="113">
        <v>130155.52099999999</v>
      </c>
      <c r="D386" s="113">
        <v>407359.02100000001</v>
      </c>
      <c r="E386" s="113">
        <v>93524.457999999999</v>
      </c>
      <c r="F386" s="113">
        <v>31962.667000000001</v>
      </c>
      <c r="G386" s="113">
        <v>261378.35399999999</v>
      </c>
      <c r="H386" s="113">
        <v>65006.478999999999</v>
      </c>
      <c r="I386" s="113">
        <v>34035.688000000002</v>
      </c>
      <c r="J386" s="113">
        <v>77277.895999999993</v>
      </c>
      <c r="K386" s="113">
        <v>109637.125</v>
      </c>
      <c r="L386" s="113">
        <v>39331.167000000001</v>
      </c>
      <c r="M386" s="113">
        <v>38390.938000000002</v>
      </c>
      <c r="N386" s="113">
        <v>7115.125</v>
      </c>
      <c r="O386" s="113"/>
      <c r="P386" s="113">
        <v>0</v>
      </c>
      <c r="Q386" s="113">
        <v>165596.06200000001</v>
      </c>
      <c r="R386" s="113">
        <v>353527.375</v>
      </c>
      <c r="S386" s="113">
        <v>438357.04200000002</v>
      </c>
      <c r="T386" s="113">
        <v>199131.125</v>
      </c>
      <c r="U386" s="113">
        <v>87600.292000000001</v>
      </c>
      <c r="V386" s="113">
        <v>30144.978999999999</v>
      </c>
      <c r="W386" s="113">
        <v>95727.875</v>
      </c>
      <c r="X386" s="113">
        <v>2222.625</v>
      </c>
      <c r="Y386" s="113">
        <v>19733.437999999998</v>
      </c>
      <c r="Z386" s="113">
        <v>0</v>
      </c>
      <c r="AA386" s="113"/>
    </row>
    <row r="387" spans="1:27" x14ac:dyDescent="0.25">
      <c r="A387" s="112">
        <v>42971</v>
      </c>
      <c r="B387" s="113">
        <v>553741.75</v>
      </c>
      <c r="C387" s="113">
        <v>140182.18799999999</v>
      </c>
      <c r="D387" s="113">
        <v>424675.85399999999</v>
      </c>
      <c r="E387" s="113">
        <v>114512.583</v>
      </c>
      <c r="F387" s="113">
        <v>37981.582999999999</v>
      </c>
      <c r="G387" s="113">
        <v>252968.58300000001</v>
      </c>
      <c r="H387" s="113">
        <v>64643.771000000001</v>
      </c>
      <c r="I387" s="113">
        <v>33907.667000000001</v>
      </c>
      <c r="J387" s="113">
        <v>277034.81199999998</v>
      </c>
      <c r="K387" s="113">
        <v>107287.708</v>
      </c>
      <c r="L387" s="113">
        <v>39313.271000000001</v>
      </c>
      <c r="M387" s="113">
        <v>11484.396000000001</v>
      </c>
      <c r="N387" s="113">
        <v>7046.2079999999996</v>
      </c>
      <c r="O387" s="113"/>
      <c r="P387" s="113">
        <v>0</v>
      </c>
      <c r="Q387" s="113">
        <v>115628.75</v>
      </c>
      <c r="R387" s="113">
        <v>356902.27100000001</v>
      </c>
      <c r="S387" s="113">
        <v>438059.5</v>
      </c>
      <c r="T387" s="113">
        <v>341397.27100000001</v>
      </c>
      <c r="U387" s="113">
        <v>130965.292</v>
      </c>
      <c r="V387" s="113">
        <v>35263.271000000001</v>
      </c>
      <c r="W387" s="113">
        <v>166003.14600000001</v>
      </c>
      <c r="X387" s="113">
        <v>1541.0619999999999</v>
      </c>
      <c r="Y387" s="113">
        <v>37010.771000000001</v>
      </c>
      <c r="Z387" s="113">
        <v>0</v>
      </c>
      <c r="AA387" s="113"/>
    </row>
    <row r="388" spans="1:27" x14ac:dyDescent="0.25">
      <c r="A388" s="112">
        <v>42972</v>
      </c>
      <c r="B388" s="113">
        <v>226176.31200000001</v>
      </c>
      <c r="C388" s="113">
        <v>147165.79199999999</v>
      </c>
      <c r="D388" s="113">
        <v>414621.64600000001</v>
      </c>
      <c r="E388" s="113">
        <v>94352.167000000001</v>
      </c>
      <c r="F388" s="113">
        <v>41331.667000000001</v>
      </c>
      <c r="G388" s="113">
        <v>272854.83299999998</v>
      </c>
      <c r="H388" s="113">
        <v>67823.207999999999</v>
      </c>
      <c r="I388" s="113">
        <v>33689.832999999999</v>
      </c>
      <c r="J388" s="113">
        <v>277292.64600000001</v>
      </c>
      <c r="K388" s="113">
        <v>112701.14599999999</v>
      </c>
      <c r="L388" s="113">
        <v>39165.438000000002</v>
      </c>
      <c r="M388" s="113">
        <v>2972.875</v>
      </c>
      <c r="N388" s="113">
        <v>6584.3329999999996</v>
      </c>
      <c r="O388" s="113"/>
      <c r="P388" s="113">
        <v>0</v>
      </c>
      <c r="Q388" s="113">
        <v>173389.72899999999</v>
      </c>
      <c r="R388" s="113">
        <v>356463.97899999999</v>
      </c>
      <c r="S388" s="113">
        <v>447445.79200000002</v>
      </c>
      <c r="T388" s="113">
        <v>460707</v>
      </c>
      <c r="U388" s="113">
        <v>190552.45800000001</v>
      </c>
      <c r="V388" s="113">
        <v>26067.728999999999</v>
      </c>
      <c r="W388" s="113">
        <v>154068.125</v>
      </c>
      <c r="X388" s="113">
        <v>2269.0210000000002</v>
      </c>
      <c r="Y388" s="113">
        <v>8925.2080000000005</v>
      </c>
      <c r="Z388" s="113">
        <v>0</v>
      </c>
      <c r="AA388" s="113"/>
    </row>
    <row r="389" spans="1:27" x14ac:dyDescent="0.25">
      <c r="A389" s="112">
        <v>42973</v>
      </c>
      <c r="B389" s="113">
        <v>500465.14600000001</v>
      </c>
      <c r="C389" s="113">
        <v>106061.64599999999</v>
      </c>
      <c r="D389" s="113">
        <v>341861.375</v>
      </c>
      <c r="E389" s="113">
        <v>93026.125</v>
      </c>
      <c r="F389" s="113">
        <v>37670.042000000001</v>
      </c>
      <c r="G389" s="113">
        <v>256096.43799999999</v>
      </c>
      <c r="H389" s="113">
        <v>71601.417000000001</v>
      </c>
      <c r="I389" s="113">
        <v>33607.311999999998</v>
      </c>
      <c r="J389" s="113">
        <v>261791.10399999999</v>
      </c>
      <c r="K389" s="113">
        <v>116128.417</v>
      </c>
      <c r="L389" s="113">
        <v>39266.167000000001</v>
      </c>
      <c r="M389" s="113">
        <v>14213</v>
      </c>
      <c r="N389" s="113">
        <v>8854.4789999999994</v>
      </c>
      <c r="O389" s="113"/>
      <c r="P389" s="113">
        <v>0</v>
      </c>
      <c r="Q389" s="113">
        <v>180617.93799999999</v>
      </c>
      <c r="R389" s="113">
        <v>338023.27100000001</v>
      </c>
      <c r="S389" s="113">
        <v>435193.39600000001</v>
      </c>
      <c r="T389" s="113">
        <v>212767.41699999999</v>
      </c>
      <c r="U389" s="113">
        <v>214964.54199999999</v>
      </c>
      <c r="V389" s="113">
        <v>21698.353999999999</v>
      </c>
      <c r="W389" s="113">
        <v>178392.79199999999</v>
      </c>
      <c r="X389" s="113">
        <v>1485.625</v>
      </c>
      <c r="Y389" s="113">
        <v>0</v>
      </c>
      <c r="Z389" s="113">
        <v>156433.13</v>
      </c>
      <c r="AA389" s="113"/>
    </row>
    <row r="390" spans="1:27" x14ac:dyDescent="0.25">
      <c r="A390" s="112">
        <v>42974</v>
      </c>
      <c r="B390" s="113">
        <v>12959.458000000001</v>
      </c>
      <c r="C390" s="113">
        <v>62825.5</v>
      </c>
      <c r="D390" s="113">
        <v>406107.16700000002</v>
      </c>
      <c r="E390" s="113">
        <v>93073.042000000001</v>
      </c>
      <c r="F390" s="113">
        <v>35597.688000000002</v>
      </c>
      <c r="G390" s="113">
        <v>238771.18799999999</v>
      </c>
      <c r="H390" s="113">
        <v>70343.937999999995</v>
      </c>
      <c r="I390" s="113">
        <v>33640.332999999999</v>
      </c>
      <c r="J390" s="113">
        <v>289957.10399999999</v>
      </c>
      <c r="K390" s="113">
        <v>114535.93799999999</v>
      </c>
      <c r="L390" s="113">
        <v>39012.5</v>
      </c>
      <c r="M390" s="113">
        <v>38767.353999999999</v>
      </c>
      <c r="N390" s="113">
        <v>7494.6880000000001</v>
      </c>
      <c r="O390" s="113"/>
      <c r="P390" s="113">
        <v>0</v>
      </c>
      <c r="Q390" s="113">
        <v>177771.5</v>
      </c>
      <c r="R390" s="113">
        <v>323344.10399999999</v>
      </c>
      <c r="S390" s="113">
        <v>432253.08299999998</v>
      </c>
      <c r="T390" s="113">
        <v>54155.832999999999</v>
      </c>
      <c r="U390" s="113">
        <v>220853.75</v>
      </c>
      <c r="V390" s="113">
        <v>22610.312000000002</v>
      </c>
      <c r="W390" s="113">
        <v>198873.25</v>
      </c>
      <c r="X390" s="113">
        <v>788.31200000000001</v>
      </c>
      <c r="Y390" s="113">
        <v>37655.188000000002</v>
      </c>
      <c r="Z390" s="113">
        <v>0</v>
      </c>
      <c r="AA390" s="113"/>
    </row>
    <row r="391" spans="1:27" x14ac:dyDescent="0.25">
      <c r="A391" s="112">
        <v>42975</v>
      </c>
      <c r="B391" s="113">
        <v>240816.83300000001</v>
      </c>
      <c r="C391" s="113">
        <v>107042.43799999999</v>
      </c>
      <c r="D391" s="113">
        <v>406008.85399999999</v>
      </c>
      <c r="E391" s="113">
        <v>92421.5</v>
      </c>
      <c r="F391" s="113">
        <v>34531.853999999999</v>
      </c>
      <c r="G391" s="113">
        <v>211723.29199999999</v>
      </c>
      <c r="H391" s="113">
        <v>75232.457999999999</v>
      </c>
      <c r="I391" s="113">
        <v>33674.125</v>
      </c>
      <c r="J391" s="113">
        <v>288053.41700000002</v>
      </c>
      <c r="K391" s="113">
        <v>100043.208</v>
      </c>
      <c r="L391" s="113">
        <v>39188.625</v>
      </c>
      <c r="M391" s="113">
        <v>44284.082999999999</v>
      </c>
      <c r="N391" s="113">
        <v>8950.2919999999995</v>
      </c>
      <c r="O391" s="113"/>
      <c r="P391" s="113">
        <v>0</v>
      </c>
      <c r="Q391" s="113">
        <v>168261.95800000001</v>
      </c>
      <c r="R391" s="113">
        <v>330146.45799999998</v>
      </c>
      <c r="S391" s="113">
        <v>450930.41700000002</v>
      </c>
      <c r="T391" s="113">
        <v>28277.271000000001</v>
      </c>
      <c r="U391" s="113">
        <v>218853.85399999999</v>
      </c>
      <c r="V391" s="113">
        <v>21764.792000000001</v>
      </c>
      <c r="W391" s="113">
        <v>173052.27100000001</v>
      </c>
      <c r="X391" s="113">
        <v>2076.4380000000001</v>
      </c>
      <c r="Y391" s="113">
        <v>20893.582999999999</v>
      </c>
      <c r="Z391" s="113">
        <v>0</v>
      </c>
      <c r="AA391" s="113"/>
    </row>
    <row r="392" spans="1:27" x14ac:dyDescent="0.25">
      <c r="A392" s="112">
        <v>42976</v>
      </c>
      <c r="B392" s="113">
        <v>53072.103999999999</v>
      </c>
      <c r="C392" s="113">
        <v>128140.52099999999</v>
      </c>
      <c r="D392" s="113">
        <v>454362.97899999999</v>
      </c>
      <c r="E392" s="113">
        <v>92461.395999999993</v>
      </c>
      <c r="F392" s="113">
        <v>32453.062000000002</v>
      </c>
      <c r="G392" s="113">
        <v>197412.5</v>
      </c>
      <c r="H392" s="113">
        <v>75919.354000000007</v>
      </c>
      <c r="I392" s="113">
        <v>33375.688000000002</v>
      </c>
      <c r="J392" s="113">
        <v>281873.77100000001</v>
      </c>
      <c r="K392" s="113">
        <v>99549.832999999999</v>
      </c>
      <c r="L392" s="113">
        <v>38197.521000000001</v>
      </c>
      <c r="M392" s="113">
        <v>28150</v>
      </c>
      <c r="N392" s="113">
        <v>8467.7080000000005</v>
      </c>
      <c r="O392" s="113"/>
      <c r="P392" s="113">
        <v>0</v>
      </c>
      <c r="Q392" s="113">
        <v>164435.16699999999</v>
      </c>
      <c r="R392" s="113">
        <v>334744.33299999998</v>
      </c>
      <c r="S392" s="113">
        <v>438125.20799999998</v>
      </c>
      <c r="T392" s="113">
        <v>0</v>
      </c>
      <c r="U392" s="113">
        <v>216309.83300000001</v>
      </c>
      <c r="V392" s="113">
        <v>21624.312000000002</v>
      </c>
      <c r="W392" s="113">
        <v>165149.68799999999</v>
      </c>
      <c r="X392" s="113">
        <v>1993.125</v>
      </c>
      <c r="Y392" s="113">
        <v>0</v>
      </c>
      <c r="Z392" s="113">
        <v>0</v>
      </c>
      <c r="AA392" s="113"/>
    </row>
    <row r="393" spans="1:27" x14ac:dyDescent="0.25">
      <c r="A393" s="112">
        <v>42977</v>
      </c>
      <c r="B393" s="113">
        <v>53065.646000000001</v>
      </c>
      <c r="C393" s="113">
        <v>161466.58300000001</v>
      </c>
      <c r="D393" s="113">
        <v>313248.14600000001</v>
      </c>
      <c r="E393" s="113">
        <v>111424.47900000001</v>
      </c>
      <c r="F393" s="113">
        <v>73502.832999999999</v>
      </c>
      <c r="G393" s="113">
        <v>191926.14600000001</v>
      </c>
      <c r="H393" s="113">
        <v>67435.187999999995</v>
      </c>
      <c r="I393" s="113">
        <v>32974.311999999998</v>
      </c>
      <c r="J393" s="113">
        <v>282651.66700000002</v>
      </c>
      <c r="K393" s="113">
        <v>117548</v>
      </c>
      <c r="L393" s="113">
        <v>39180.188000000002</v>
      </c>
      <c r="M393" s="113">
        <v>20311.5</v>
      </c>
      <c r="N393" s="113">
        <v>7404.25</v>
      </c>
      <c r="O393" s="113"/>
      <c r="P393" s="113">
        <v>0</v>
      </c>
      <c r="Q393" s="113">
        <v>163541.47899999999</v>
      </c>
      <c r="R393" s="113">
        <v>350194.75</v>
      </c>
      <c r="S393" s="113">
        <v>414384.29200000002</v>
      </c>
      <c r="T393" s="113">
        <v>0</v>
      </c>
      <c r="U393" s="113">
        <v>222521.52100000001</v>
      </c>
      <c r="V393" s="113">
        <v>9020.4380000000001</v>
      </c>
      <c r="W393" s="113">
        <v>158881.06200000001</v>
      </c>
      <c r="X393" s="113">
        <v>2253.2919999999999</v>
      </c>
      <c r="Y393" s="113">
        <v>38557.417000000001</v>
      </c>
      <c r="Z393" s="113">
        <v>136894.27100000001</v>
      </c>
      <c r="AA393" s="113"/>
    </row>
    <row r="394" spans="1:27" x14ac:dyDescent="0.25">
      <c r="A394" s="112">
        <v>42978</v>
      </c>
      <c r="B394" s="113">
        <v>200030.60399999999</v>
      </c>
      <c r="C394" s="113">
        <v>153670.875</v>
      </c>
      <c r="D394" s="113">
        <v>503187.29200000002</v>
      </c>
      <c r="E394" s="113">
        <v>93778.604000000007</v>
      </c>
      <c r="F394" s="113">
        <v>35697.292000000001</v>
      </c>
      <c r="G394" s="113">
        <v>201217.81200000001</v>
      </c>
      <c r="H394" s="113">
        <v>73826.604000000007</v>
      </c>
      <c r="I394" s="113">
        <v>33755.438000000002</v>
      </c>
      <c r="J394" s="113">
        <v>279222.75</v>
      </c>
      <c r="K394" s="113">
        <v>122920.125</v>
      </c>
      <c r="L394" s="113">
        <v>38517.5</v>
      </c>
      <c r="M394" s="113">
        <v>34332.917000000001</v>
      </c>
      <c r="N394" s="113">
        <v>9068.4380000000001</v>
      </c>
      <c r="O394" s="113"/>
      <c r="P394" s="113">
        <v>0</v>
      </c>
      <c r="Q394" s="113">
        <v>170329.22899999999</v>
      </c>
      <c r="R394" s="113">
        <v>350889.31199999998</v>
      </c>
      <c r="S394" s="113">
        <v>454061.35399999999</v>
      </c>
      <c r="T394" s="113">
        <v>0</v>
      </c>
      <c r="U394" s="113">
        <v>184942.18799999999</v>
      </c>
      <c r="V394" s="113">
        <v>0</v>
      </c>
      <c r="W394" s="113">
        <v>176614.60399999999</v>
      </c>
      <c r="X394" s="113">
        <v>3192.1039999999998</v>
      </c>
      <c r="Y394" s="113">
        <v>31834.021000000001</v>
      </c>
      <c r="Z394" s="113">
        <v>0</v>
      </c>
      <c r="AA394" s="113"/>
    </row>
    <row r="395" spans="1:27" x14ac:dyDescent="0.25">
      <c r="A395" s="112">
        <v>42979</v>
      </c>
      <c r="B395" s="113">
        <v>253979.33300000001</v>
      </c>
      <c r="C395" s="113">
        <v>162489.79199999999</v>
      </c>
      <c r="D395" s="113">
        <v>440998.77100000001</v>
      </c>
      <c r="E395" s="113">
        <v>93157.979000000007</v>
      </c>
      <c r="F395" s="113">
        <v>34500.75</v>
      </c>
      <c r="G395" s="113">
        <v>195719.64600000001</v>
      </c>
      <c r="H395" s="113">
        <v>71480.582999999999</v>
      </c>
      <c r="I395" s="113">
        <v>33823.021000000001</v>
      </c>
      <c r="J395" s="113">
        <v>220065.70800000001</v>
      </c>
      <c r="K395" s="113">
        <v>103443.958</v>
      </c>
      <c r="L395" s="113">
        <v>33297.146000000001</v>
      </c>
      <c r="M395" s="113">
        <v>44171.561999999998</v>
      </c>
      <c r="N395" s="113">
        <v>7799.1880000000001</v>
      </c>
      <c r="O395" s="113"/>
      <c r="P395" s="113">
        <v>0</v>
      </c>
      <c r="Q395" s="113">
        <v>180943.41699999999</v>
      </c>
      <c r="R395" s="113">
        <v>293470.70799999998</v>
      </c>
      <c r="S395" s="113">
        <v>456432.52100000001</v>
      </c>
      <c r="T395" s="113">
        <v>0</v>
      </c>
      <c r="U395" s="113">
        <v>218730.35399999999</v>
      </c>
      <c r="V395" s="113">
        <v>10151.938</v>
      </c>
      <c r="W395" s="113">
        <v>157266.27100000001</v>
      </c>
      <c r="X395" s="113">
        <v>3179.9169999999999</v>
      </c>
      <c r="Y395" s="113">
        <v>21861.375</v>
      </c>
      <c r="Z395" s="113">
        <v>0</v>
      </c>
      <c r="AA395" s="113"/>
    </row>
    <row r="396" spans="1:27" x14ac:dyDescent="0.25">
      <c r="A396" s="112">
        <v>42980</v>
      </c>
      <c r="B396" s="113">
        <v>102244.56200000001</v>
      </c>
      <c r="C396" s="113">
        <v>144909.64600000001</v>
      </c>
      <c r="D396" s="113">
        <v>404246.25</v>
      </c>
      <c r="E396" s="113">
        <v>86650.375</v>
      </c>
      <c r="F396" s="113">
        <v>32271</v>
      </c>
      <c r="G396" s="113">
        <v>262483.33299999998</v>
      </c>
      <c r="H396" s="113">
        <v>72937.542000000001</v>
      </c>
      <c r="I396" s="113">
        <v>33229.228999999999</v>
      </c>
      <c r="J396" s="113">
        <v>276714.85399999999</v>
      </c>
      <c r="K396" s="113">
        <v>116576.93799999999</v>
      </c>
      <c r="L396" s="113">
        <v>39255.125</v>
      </c>
      <c r="M396" s="113">
        <v>28802.271000000001</v>
      </c>
      <c r="N396" s="113">
        <v>7310.5</v>
      </c>
      <c r="O396" s="113"/>
      <c r="P396" s="113">
        <v>0</v>
      </c>
      <c r="Q396" s="113">
        <v>180119.25</v>
      </c>
      <c r="R396" s="113">
        <v>324203.06199999998</v>
      </c>
      <c r="S396" s="113">
        <v>459474</v>
      </c>
      <c r="T396" s="113">
        <v>1453.771</v>
      </c>
      <c r="U396" s="113">
        <v>218170.27100000001</v>
      </c>
      <c r="V396" s="113">
        <v>22825.937999999998</v>
      </c>
      <c r="W396" s="113">
        <v>192000.45800000001</v>
      </c>
      <c r="X396" s="113">
        <v>3006.125</v>
      </c>
      <c r="Y396" s="113">
        <v>8642.0830000000005</v>
      </c>
      <c r="Z396" s="113">
        <v>0</v>
      </c>
      <c r="AA396" s="113"/>
    </row>
    <row r="397" spans="1:27" x14ac:dyDescent="0.25">
      <c r="A397" s="112">
        <v>42981</v>
      </c>
      <c r="B397" s="113">
        <v>318847.97899999999</v>
      </c>
      <c r="C397" s="113">
        <v>90613.332999999999</v>
      </c>
      <c r="D397" s="113">
        <v>403968.41700000002</v>
      </c>
      <c r="E397" s="113">
        <v>88192.437999999995</v>
      </c>
      <c r="F397" s="113">
        <v>26587.542000000001</v>
      </c>
      <c r="G397" s="113">
        <v>254933.04199999999</v>
      </c>
      <c r="H397" s="113">
        <v>70748.042000000001</v>
      </c>
      <c r="I397" s="113">
        <v>33104.396000000001</v>
      </c>
      <c r="J397" s="113">
        <v>275746.16700000002</v>
      </c>
      <c r="K397" s="113">
        <v>95799.207999999999</v>
      </c>
      <c r="L397" s="113">
        <v>39835.167000000001</v>
      </c>
      <c r="M397" s="113">
        <v>25118.853999999999</v>
      </c>
      <c r="N397" s="113">
        <v>6668.4170000000004</v>
      </c>
      <c r="O397" s="113"/>
      <c r="P397" s="113">
        <v>0</v>
      </c>
      <c r="Q397" s="113">
        <v>164582.70800000001</v>
      </c>
      <c r="R397" s="113">
        <v>331378.25</v>
      </c>
      <c r="S397" s="113">
        <v>450654.14600000001</v>
      </c>
      <c r="T397" s="113">
        <v>0</v>
      </c>
      <c r="U397" s="113">
        <v>218969.25</v>
      </c>
      <c r="V397" s="113">
        <v>23772.396000000001</v>
      </c>
      <c r="W397" s="113">
        <v>193890.70800000001</v>
      </c>
      <c r="X397" s="113">
        <v>2863.8539999999998</v>
      </c>
      <c r="Y397" s="113">
        <v>69550.687999999995</v>
      </c>
      <c r="Z397" s="113">
        <v>169912.70800000001</v>
      </c>
      <c r="AA397" s="113"/>
    </row>
    <row r="398" spans="1:27" x14ac:dyDescent="0.25">
      <c r="A398" s="112">
        <v>42982</v>
      </c>
      <c r="B398" s="113">
        <v>584822.43799999997</v>
      </c>
      <c r="C398" s="113">
        <v>89677.417000000001</v>
      </c>
      <c r="D398" s="113">
        <v>407013.89600000001</v>
      </c>
      <c r="E398" s="113">
        <v>93294.479000000007</v>
      </c>
      <c r="F398" s="113">
        <v>38362.853999999999</v>
      </c>
      <c r="G398" s="113">
        <v>227857.66699999999</v>
      </c>
      <c r="H398" s="113">
        <v>70667.062000000005</v>
      </c>
      <c r="I398" s="113">
        <v>32626.771000000001</v>
      </c>
      <c r="J398" s="113">
        <v>277373.75</v>
      </c>
      <c r="K398" s="113">
        <v>99538.895999999993</v>
      </c>
      <c r="L398" s="113">
        <v>39330.207999999999</v>
      </c>
      <c r="M398" s="113">
        <v>35821.561999999998</v>
      </c>
      <c r="N398" s="113">
        <v>7560.2079999999996</v>
      </c>
      <c r="O398" s="113"/>
      <c r="P398" s="113">
        <v>0</v>
      </c>
      <c r="Q398" s="113">
        <v>173431.29199999999</v>
      </c>
      <c r="R398" s="113">
        <v>334457.95799999998</v>
      </c>
      <c r="S398" s="113">
        <v>459474</v>
      </c>
      <c r="T398" s="113">
        <v>3260.1460000000002</v>
      </c>
      <c r="U398" s="113">
        <v>219161.14600000001</v>
      </c>
      <c r="V398" s="113">
        <v>23673.707999999999</v>
      </c>
      <c r="W398" s="113">
        <v>178965.875</v>
      </c>
      <c r="X398" s="113">
        <v>1362.354</v>
      </c>
      <c r="Y398" s="113">
        <v>21925.853999999999</v>
      </c>
      <c r="Z398" s="113">
        <v>0</v>
      </c>
      <c r="AA398" s="113"/>
    </row>
    <row r="399" spans="1:27" x14ac:dyDescent="0.25">
      <c r="A399" s="112">
        <v>42983</v>
      </c>
      <c r="B399" s="113">
        <v>118428.14599999999</v>
      </c>
      <c r="C399" s="113">
        <v>147182.5</v>
      </c>
      <c r="D399" s="113">
        <v>409029.125</v>
      </c>
      <c r="E399" s="113">
        <v>118251.85400000001</v>
      </c>
      <c r="F399" s="113">
        <v>34926.917000000001</v>
      </c>
      <c r="G399" s="113">
        <v>225116.625</v>
      </c>
      <c r="H399" s="113">
        <v>81873.645999999993</v>
      </c>
      <c r="I399" s="113">
        <v>33081.188000000002</v>
      </c>
      <c r="J399" s="113">
        <v>184230.35399999999</v>
      </c>
      <c r="K399" s="113">
        <v>39179.082999999999</v>
      </c>
      <c r="L399" s="113">
        <v>40687.792000000001</v>
      </c>
      <c r="M399" s="113">
        <v>45128.25</v>
      </c>
      <c r="N399" s="113">
        <v>6386.3119999999999</v>
      </c>
      <c r="O399" s="113"/>
      <c r="P399" s="113">
        <v>0</v>
      </c>
      <c r="Q399" s="113">
        <v>172901.04199999999</v>
      </c>
      <c r="R399" s="113">
        <v>382889.95799999998</v>
      </c>
      <c r="S399" s="113">
        <v>438252.47899999999</v>
      </c>
      <c r="T399" s="113">
        <v>67407.082999999999</v>
      </c>
      <c r="U399" s="113">
        <v>211576.125</v>
      </c>
      <c r="V399" s="113">
        <v>22226.5</v>
      </c>
      <c r="W399" s="113">
        <v>164498.16699999999</v>
      </c>
      <c r="X399" s="113">
        <v>2991.25</v>
      </c>
      <c r="Y399" s="113">
        <v>0</v>
      </c>
      <c r="Z399" s="113">
        <v>0</v>
      </c>
      <c r="AA399" s="113"/>
    </row>
    <row r="400" spans="1:27" x14ac:dyDescent="0.25">
      <c r="A400" s="112">
        <v>42984</v>
      </c>
      <c r="B400" s="113">
        <v>301280.79200000002</v>
      </c>
      <c r="C400" s="113">
        <v>142964.375</v>
      </c>
      <c r="D400" s="113">
        <v>409455.70799999998</v>
      </c>
      <c r="E400" s="113">
        <v>93962.917000000001</v>
      </c>
      <c r="F400" s="113">
        <v>40975.103999999999</v>
      </c>
      <c r="G400" s="113">
        <v>259891.31200000001</v>
      </c>
      <c r="H400" s="113">
        <v>85716.582999999999</v>
      </c>
      <c r="I400" s="113">
        <v>32585.228999999999</v>
      </c>
      <c r="J400" s="113">
        <v>299817.27100000001</v>
      </c>
      <c r="K400" s="113">
        <v>30215.978999999999</v>
      </c>
      <c r="L400" s="113">
        <v>40181.021000000001</v>
      </c>
      <c r="M400" s="113">
        <v>40596.125</v>
      </c>
      <c r="N400" s="113">
        <v>6181.9170000000004</v>
      </c>
      <c r="O400" s="113"/>
      <c r="P400" s="113">
        <v>0</v>
      </c>
      <c r="Q400" s="113">
        <v>158267.29199999999</v>
      </c>
      <c r="R400" s="113">
        <v>384860.45799999998</v>
      </c>
      <c r="S400" s="113">
        <v>459101.04200000002</v>
      </c>
      <c r="T400" s="113">
        <v>202213.81200000001</v>
      </c>
      <c r="U400" s="113">
        <v>227422.52100000001</v>
      </c>
      <c r="V400" s="113">
        <v>20736.582999999999</v>
      </c>
      <c r="W400" s="113">
        <v>145578.14600000001</v>
      </c>
      <c r="X400" s="113">
        <v>2785.9789999999998</v>
      </c>
      <c r="Y400" s="113">
        <v>59528.646000000001</v>
      </c>
      <c r="Z400" s="113">
        <v>0</v>
      </c>
      <c r="AA400" s="113"/>
    </row>
    <row r="401" spans="1:27" x14ac:dyDescent="0.25">
      <c r="A401" s="112">
        <v>42985</v>
      </c>
      <c r="B401" s="113">
        <v>202800.85399999999</v>
      </c>
      <c r="C401" s="113">
        <v>121572.208</v>
      </c>
      <c r="D401" s="113">
        <v>408820.14600000001</v>
      </c>
      <c r="E401" s="113">
        <v>94165.354000000007</v>
      </c>
      <c r="F401" s="113">
        <v>48602.353999999999</v>
      </c>
      <c r="G401" s="113">
        <v>220977.93799999999</v>
      </c>
      <c r="H401" s="113">
        <v>76930</v>
      </c>
      <c r="I401" s="113">
        <v>30404.207999999999</v>
      </c>
      <c r="J401" s="113">
        <v>365303.375</v>
      </c>
      <c r="K401" s="113">
        <v>115957.542</v>
      </c>
      <c r="L401" s="113">
        <v>39599.957999999999</v>
      </c>
      <c r="M401" s="113">
        <v>23156.728999999999</v>
      </c>
      <c r="N401" s="113">
        <v>6595.8119999999999</v>
      </c>
      <c r="O401" s="113"/>
      <c r="P401" s="113">
        <v>0</v>
      </c>
      <c r="Q401" s="113">
        <v>105836.77099999999</v>
      </c>
      <c r="R401" s="113">
        <v>336448.93800000002</v>
      </c>
      <c r="S401" s="113">
        <v>459206.58299999998</v>
      </c>
      <c r="T401" s="113">
        <v>380189.33299999998</v>
      </c>
      <c r="U401" s="113">
        <v>224517.41699999999</v>
      </c>
      <c r="V401" s="113">
        <v>23061</v>
      </c>
      <c r="W401" s="113">
        <v>118452.72900000001</v>
      </c>
      <c r="X401" s="113">
        <v>1707.6880000000001</v>
      </c>
      <c r="Y401" s="113">
        <v>0</v>
      </c>
      <c r="Z401" s="113">
        <v>46880.896000000001</v>
      </c>
      <c r="AA401" s="113"/>
    </row>
    <row r="402" spans="1:27" x14ac:dyDescent="0.25">
      <c r="A402" s="112">
        <v>42986</v>
      </c>
      <c r="B402" s="113">
        <v>238965.58300000001</v>
      </c>
      <c r="C402" s="113">
        <v>129572.625</v>
      </c>
      <c r="D402" s="113">
        <v>407210.33299999998</v>
      </c>
      <c r="E402" s="113">
        <v>93712.854000000007</v>
      </c>
      <c r="F402" s="113">
        <v>37686.542000000001</v>
      </c>
      <c r="G402" s="113">
        <v>221802.41699999999</v>
      </c>
      <c r="H402" s="113">
        <v>68351.5</v>
      </c>
      <c r="I402" s="113">
        <v>31485.353999999999</v>
      </c>
      <c r="J402" s="113">
        <v>263381.18800000002</v>
      </c>
      <c r="K402" s="113">
        <v>111651.72900000001</v>
      </c>
      <c r="L402" s="113">
        <v>39508.271000000001</v>
      </c>
      <c r="M402" s="113">
        <v>39402.75</v>
      </c>
      <c r="N402" s="113">
        <v>5678.8540000000003</v>
      </c>
      <c r="O402" s="113"/>
      <c r="P402" s="113">
        <v>0</v>
      </c>
      <c r="Q402" s="113">
        <v>98988.812000000005</v>
      </c>
      <c r="R402" s="113">
        <v>287584.45799999998</v>
      </c>
      <c r="S402" s="113">
        <v>459474</v>
      </c>
      <c r="T402" s="113">
        <v>423845.875</v>
      </c>
      <c r="U402" s="113">
        <v>219977.02100000001</v>
      </c>
      <c r="V402" s="113">
        <v>20244.875</v>
      </c>
      <c r="W402" s="113">
        <v>60794.353999999999</v>
      </c>
      <c r="X402" s="113">
        <v>2257.5830000000001</v>
      </c>
      <c r="Y402" s="113">
        <v>0</v>
      </c>
      <c r="Z402" s="113">
        <v>113853.60400000001</v>
      </c>
      <c r="AA402" s="113"/>
    </row>
    <row r="403" spans="1:27" x14ac:dyDescent="0.25">
      <c r="A403" s="112">
        <v>42987</v>
      </c>
      <c r="B403" s="113">
        <v>483235.875</v>
      </c>
      <c r="C403" s="113">
        <v>142814.83300000001</v>
      </c>
      <c r="D403" s="113">
        <v>404148.58299999998</v>
      </c>
      <c r="E403" s="113">
        <v>94005.812000000005</v>
      </c>
      <c r="F403" s="113">
        <v>45421.061999999998</v>
      </c>
      <c r="G403" s="113">
        <v>269397.43800000002</v>
      </c>
      <c r="H403" s="113">
        <v>69368.042000000001</v>
      </c>
      <c r="I403" s="113">
        <v>31045.396000000001</v>
      </c>
      <c r="J403" s="113">
        <v>383088.14600000001</v>
      </c>
      <c r="K403" s="113">
        <v>106612.875</v>
      </c>
      <c r="L403" s="113">
        <v>39586.311999999998</v>
      </c>
      <c r="M403" s="113">
        <v>44277.292000000001</v>
      </c>
      <c r="N403" s="113">
        <v>5918.3540000000003</v>
      </c>
      <c r="O403" s="113"/>
      <c r="P403" s="113">
        <v>0</v>
      </c>
      <c r="Q403" s="113">
        <v>108965.125</v>
      </c>
      <c r="R403" s="113">
        <v>341415.68800000002</v>
      </c>
      <c r="S403" s="113">
        <v>459474</v>
      </c>
      <c r="T403" s="113">
        <v>448415.68800000002</v>
      </c>
      <c r="U403" s="113">
        <v>216922.25</v>
      </c>
      <c r="V403" s="113">
        <v>20211.687999999998</v>
      </c>
      <c r="W403" s="113">
        <v>54376.353999999999</v>
      </c>
      <c r="X403" s="113">
        <v>2704.875</v>
      </c>
      <c r="Y403" s="113">
        <v>92734.292000000001</v>
      </c>
      <c r="Z403" s="113">
        <v>51357.125</v>
      </c>
      <c r="AA403" s="113"/>
    </row>
    <row r="404" spans="1:27" x14ac:dyDescent="0.25">
      <c r="A404" s="112">
        <v>42988</v>
      </c>
      <c r="B404" s="113">
        <v>477559.58299999998</v>
      </c>
      <c r="C404" s="113">
        <v>135412.68799999999</v>
      </c>
      <c r="D404" s="113">
        <v>406078.375</v>
      </c>
      <c r="E404" s="113">
        <v>93812.917000000001</v>
      </c>
      <c r="F404" s="113">
        <v>33432.792000000001</v>
      </c>
      <c r="G404" s="113">
        <v>271901.39600000001</v>
      </c>
      <c r="H404" s="113">
        <v>70685.125</v>
      </c>
      <c r="I404" s="113">
        <v>32112.457999999999</v>
      </c>
      <c r="J404" s="113">
        <v>402134.85399999999</v>
      </c>
      <c r="K404" s="113">
        <v>116646.958</v>
      </c>
      <c r="L404" s="113">
        <v>39902.646000000001</v>
      </c>
      <c r="M404" s="113">
        <v>43158.292000000001</v>
      </c>
      <c r="N404" s="113">
        <v>6277.1880000000001</v>
      </c>
      <c r="O404" s="113"/>
      <c r="P404" s="113">
        <v>0</v>
      </c>
      <c r="Q404" s="113">
        <v>105712.458</v>
      </c>
      <c r="R404" s="113">
        <v>328126.47899999999</v>
      </c>
      <c r="S404" s="113">
        <v>459474</v>
      </c>
      <c r="T404" s="113">
        <v>310274.10399999999</v>
      </c>
      <c r="U404" s="113">
        <v>221866.04199999999</v>
      </c>
      <c r="V404" s="113">
        <v>11858.353999999999</v>
      </c>
      <c r="W404" s="113">
        <v>50869.707999999999</v>
      </c>
      <c r="X404" s="113">
        <v>2049.0210000000002</v>
      </c>
      <c r="Y404" s="113">
        <v>89489.854000000007</v>
      </c>
      <c r="Z404" s="113">
        <v>0</v>
      </c>
      <c r="AA404" s="113"/>
    </row>
    <row r="405" spans="1:27" x14ac:dyDescent="0.25">
      <c r="A405" s="112">
        <v>42989</v>
      </c>
      <c r="B405" s="113">
        <v>279883.77100000001</v>
      </c>
      <c r="C405" s="113">
        <v>136700.95800000001</v>
      </c>
      <c r="D405" s="113">
        <v>408883.75</v>
      </c>
      <c r="E405" s="113">
        <v>92831.979000000007</v>
      </c>
      <c r="F405" s="113">
        <v>41825.082999999999</v>
      </c>
      <c r="G405" s="113">
        <v>235797.20800000001</v>
      </c>
      <c r="H405" s="113">
        <v>68310.645999999993</v>
      </c>
      <c r="I405" s="113">
        <v>32821.978999999999</v>
      </c>
      <c r="J405" s="113">
        <v>342611.02100000001</v>
      </c>
      <c r="K405" s="113">
        <v>115520.93799999999</v>
      </c>
      <c r="L405" s="113">
        <v>36063.521000000001</v>
      </c>
      <c r="M405" s="113">
        <v>32488.146000000001</v>
      </c>
      <c r="N405" s="113">
        <v>6262.1040000000003</v>
      </c>
      <c r="O405" s="113"/>
      <c r="P405" s="113">
        <v>0</v>
      </c>
      <c r="Q405" s="113">
        <v>107761.97900000001</v>
      </c>
      <c r="R405" s="113">
        <v>367927.39600000001</v>
      </c>
      <c r="S405" s="113">
        <v>457515.25</v>
      </c>
      <c r="T405" s="113">
        <v>286450.97899999999</v>
      </c>
      <c r="U405" s="113">
        <v>197471.81200000001</v>
      </c>
      <c r="V405" s="113">
        <v>0</v>
      </c>
      <c r="W405" s="113">
        <v>63510.688000000002</v>
      </c>
      <c r="X405" s="113">
        <v>1205.729</v>
      </c>
      <c r="Y405" s="113">
        <v>17017.667000000001</v>
      </c>
      <c r="Z405" s="113">
        <v>165501.41699999999</v>
      </c>
      <c r="AA405" s="113"/>
    </row>
    <row r="406" spans="1:27" x14ac:dyDescent="0.25">
      <c r="A406" s="112">
        <v>42990</v>
      </c>
      <c r="B406" s="113">
        <v>112992.14599999999</v>
      </c>
      <c r="C406" s="113">
        <v>144109.27100000001</v>
      </c>
      <c r="D406" s="113">
        <v>409000.60399999999</v>
      </c>
      <c r="E406" s="113">
        <v>93044.707999999999</v>
      </c>
      <c r="F406" s="113">
        <v>54268.438000000002</v>
      </c>
      <c r="G406" s="113">
        <v>229412.93799999999</v>
      </c>
      <c r="H406" s="113">
        <v>69753.895999999993</v>
      </c>
      <c r="I406" s="113">
        <v>32943.332999999999</v>
      </c>
      <c r="J406" s="113">
        <v>404728.75</v>
      </c>
      <c r="K406" s="113">
        <v>118380.792</v>
      </c>
      <c r="L406" s="113">
        <v>40036.061999999998</v>
      </c>
      <c r="M406" s="113">
        <v>30959.542000000001</v>
      </c>
      <c r="N406" s="113">
        <v>5834.2709999999997</v>
      </c>
      <c r="O406" s="113"/>
      <c r="P406" s="113">
        <v>0</v>
      </c>
      <c r="Q406" s="113">
        <v>104243.22900000001</v>
      </c>
      <c r="R406" s="113">
        <v>330823.22899999999</v>
      </c>
      <c r="S406" s="113">
        <v>459474</v>
      </c>
      <c r="T406" s="113">
        <v>427124.70799999998</v>
      </c>
      <c r="U406" s="113">
        <v>110908.85400000001</v>
      </c>
      <c r="V406" s="113">
        <v>0</v>
      </c>
      <c r="W406" s="113">
        <v>66119.207999999999</v>
      </c>
      <c r="X406" s="113">
        <v>2056.2289999999998</v>
      </c>
      <c r="Y406" s="113">
        <v>0</v>
      </c>
      <c r="Z406" s="113">
        <v>0</v>
      </c>
      <c r="AA406" s="113"/>
    </row>
    <row r="407" spans="1:27" x14ac:dyDescent="0.25">
      <c r="A407" s="112">
        <v>42991</v>
      </c>
      <c r="B407" s="113">
        <v>681613.18799999997</v>
      </c>
      <c r="C407" s="113">
        <v>97653.062000000005</v>
      </c>
      <c r="D407" s="113">
        <v>406991.16700000002</v>
      </c>
      <c r="E407" s="113">
        <v>94708.542000000001</v>
      </c>
      <c r="F407" s="113">
        <v>36372.167000000001</v>
      </c>
      <c r="G407" s="113">
        <v>260550.875</v>
      </c>
      <c r="H407" s="113">
        <v>73756.417000000001</v>
      </c>
      <c r="I407" s="113">
        <v>33096.938000000002</v>
      </c>
      <c r="J407" s="113">
        <v>358888.31199999998</v>
      </c>
      <c r="K407" s="113">
        <v>118604.083</v>
      </c>
      <c r="L407" s="113">
        <v>40142.021000000001</v>
      </c>
      <c r="M407" s="113">
        <v>41775.125</v>
      </c>
      <c r="N407" s="113">
        <v>6172.2079999999996</v>
      </c>
      <c r="O407" s="113"/>
      <c r="P407" s="113">
        <v>0</v>
      </c>
      <c r="Q407" s="113">
        <v>100999.708</v>
      </c>
      <c r="R407" s="113">
        <v>320671.75</v>
      </c>
      <c r="S407" s="113">
        <v>459474</v>
      </c>
      <c r="T407" s="113">
        <v>421430.20799999998</v>
      </c>
      <c r="U407" s="113">
        <v>222623.375</v>
      </c>
      <c r="V407" s="113">
        <v>0</v>
      </c>
      <c r="W407" s="113">
        <v>67115.187999999995</v>
      </c>
      <c r="X407" s="113">
        <v>2163.9580000000001</v>
      </c>
      <c r="Y407" s="113">
        <v>40681.75</v>
      </c>
      <c r="Z407" s="113">
        <v>0</v>
      </c>
      <c r="AA407" s="113"/>
    </row>
    <row r="408" spans="1:27" x14ac:dyDescent="0.25">
      <c r="A408" s="112">
        <v>42992</v>
      </c>
      <c r="B408" s="113">
        <v>514673.41700000002</v>
      </c>
      <c r="C408" s="113">
        <v>38761.167000000001</v>
      </c>
      <c r="D408" s="113">
        <v>111643.375</v>
      </c>
      <c r="E408" s="113">
        <v>92635.792000000001</v>
      </c>
      <c r="F408" s="113">
        <v>20308.353999999999</v>
      </c>
      <c r="G408" s="113">
        <v>278096.375</v>
      </c>
      <c r="H408" s="113">
        <v>75132.062000000005</v>
      </c>
      <c r="I408" s="113">
        <v>33988.228999999999</v>
      </c>
      <c r="J408" s="113">
        <v>298368.56199999998</v>
      </c>
      <c r="K408" s="113">
        <v>116669.25</v>
      </c>
      <c r="L408" s="113">
        <v>37260.353999999999</v>
      </c>
      <c r="M408" s="113">
        <v>33612.292000000001</v>
      </c>
      <c r="N408" s="113">
        <v>5537.0829999999996</v>
      </c>
      <c r="O408" s="113"/>
      <c r="P408" s="113">
        <v>0</v>
      </c>
      <c r="Q408" s="113">
        <v>135245.375</v>
      </c>
      <c r="R408" s="113">
        <v>317526.81199999998</v>
      </c>
      <c r="S408" s="113">
        <v>459474</v>
      </c>
      <c r="T408" s="113">
        <v>504582.25</v>
      </c>
      <c r="U408" s="113">
        <v>209097.25</v>
      </c>
      <c r="V408" s="113">
        <v>0</v>
      </c>
      <c r="W408" s="113">
        <v>64767.811999999998</v>
      </c>
      <c r="X408" s="113">
        <v>2200.7289999999998</v>
      </c>
      <c r="Y408" s="113">
        <v>80068.792000000001</v>
      </c>
      <c r="Z408" s="113">
        <v>0</v>
      </c>
      <c r="AA408" s="113"/>
    </row>
    <row r="409" spans="1:27" x14ac:dyDescent="0.25">
      <c r="A409" s="112">
        <v>42993</v>
      </c>
      <c r="B409" s="113">
        <v>395676.29200000002</v>
      </c>
      <c r="C409" s="113">
        <v>115196</v>
      </c>
      <c r="D409" s="113">
        <v>408041.27100000001</v>
      </c>
      <c r="E409" s="113">
        <v>106961.5</v>
      </c>
      <c r="F409" s="113">
        <v>40811.957999999999</v>
      </c>
      <c r="G409" s="113">
        <v>277147.91700000002</v>
      </c>
      <c r="H409" s="113">
        <v>82284.395999999993</v>
      </c>
      <c r="I409" s="113">
        <v>34262.396000000001</v>
      </c>
      <c r="J409" s="113">
        <v>400733.04200000002</v>
      </c>
      <c r="K409" s="113">
        <v>108028.625</v>
      </c>
      <c r="L409" s="113">
        <v>15640.728999999999</v>
      </c>
      <c r="M409" s="113">
        <v>42964.146000000001</v>
      </c>
      <c r="N409" s="113">
        <v>5402.9790000000003</v>
      </c>
      <c r="O409" s="113"/>
      <c r="P409" s="113">
        <v>0</v>
      </c>
      <c r="Q409" s="113">
        <v>165551.54199999999</v>
      </c>
      <c r="R409" s="113">
        <v>345162.95799999998</v>
      </c>
      <c r="S409" s="113">
        <v>459474</v>
      </c>
      <c r="T409" s="113">
        <v>360273.81199999998</v>
      </c>
      <c r="U409" s="113">
        <v>224151.16699999999</v>
      </c>
      <c r="V409" s="113">
        <v>0</v>
      </c>
      <c r="W409" s="113">
        <v>59451.332999999999</v>
      </c>
      <c r="X409" s="113">
        <v>2211.875</v>
      </c>
      <c r="Y409" s="113">
        <v>33282.938000000002</v>
      </c>
      <c r="Z409" s="113">
        <v>0</v>
      </c>
      <c r="AA409" s="113"/>
    </row>
    <row r="410" spans="1:27" x14ac:dyDescent="0.25">
      <c r="A410" s="112">
        <v>42994</v>
      </c>
      <c r="B410" s="113">
        <v>582505.35400000005</v>
      </c>
      <c r="C410" s="113">
        <v>158460.5</v>
      </c>
      <c r="D410" s="113">
        <v>403005.02100000001</v>
      </c>
      <c r="E410" s="113">
        <v>93076.792000000001</v>
      </c>
      <c r="F410" s="113">
        <v>30886.582999999999</v>
      </c>
      <c r="G410" s="113">
        <v>307766.66700000002</v>
      </c>
      <c r="H410" s="113">
        <v>83069.832999999999</v>
      </c>
      <c r="I410" s="113">
        <v>34018.5</v>
      </c>
      <c r="J410" s="113">
        <v>328017.54200000002</v>
      </c>
      <c r="K410" s="113">
        <v>104970.93799999999</v>
      </c>
      <c r="L410" s="113">
        <v>38383.478999999999</v>
      </c>
      <c r="M410" s="113">
        <v>42607.707999999999</v>
      </c>
      <c r="N410" s="113">
        <v>5235.8119999999999</v>
      </c>
      <c r="O410" s="113"/>
      <c r="P410" s="113">
        <v>0</v>
      </c>
      <c r="Q410" s="113">
        <v>121081.81200000001</v>
      </c>
      <c r="R410" s="113">
        <v>361778.79200000002</v>
      </c>
      <c r="S410" s="113">
        <v>459474</v>
      </c>
      <c r="T410" s="113">
        <v>546631.77099999995</v>
      </c>
      <c r="U410" s="113">
        <v>217605.70800000001</v>
      </c>
      <c r="V410" s="113">
        <v>0</v>
      </c>
      <c r="W410" s="113">
        <v>56939.75</v>
      </c>
      <c r="X410" s="113">
        <v>1864.5619999999999</v>
      </c>
      <c r="Y410" s="113">
        <v>0</v>
      </c>
      <c r="Z410" s="113">
        <v>162281.16699999999</v>
      </c>
      <c r="AA410" s="113"/>
    </row>
    <row r="411" spans="1:27" x14ac:dyDescent="0.25">
      <c r="A411" s="112">
        <v>42995</v>
      </c>
      <c r="B411" s="113">
        <v>373404.66700000002</v>
      </c>
      <c r="C411" s="113">
        <v>190670.29199999999</v>
      </c>
      <c r="D411" s="113">
        <v>408946.54200000002</v>
      </c>
      <c r="E411" s="113">
        <v>92394.645999999993</v>
      </c>
      <c r="F411" s="113">
        <v>25296.417000000001</v>
      </c>
      <c r="G411" s="113">
        <v>314073.54200000002</v>
      </c>
      <c r="H411" s="113">
        <v>79099.187999999995</v>
      </c>
      <c r="I411" s="113">
        <v>33651.311999999998</v>
      </c>
      <c r="J411" s="113">
        <v>373333.22899999999</v>
      </c>
      <c r="K411" s="113">
        <v>105021.375</v>
      </c>
      <c r="L411" s="113">
        <v>39284.792000000001</v>
      </c>
      <c r="M411" s="113">
        <v>44162.917000000001</v>
      </c>
      <c r="N411" s="113">
        <v>7050.0209999999997</v>
      </c>
      <c r="O411" s="113"/>
      <c r="P411" s="113">
        <v>0</v>
      </c>
      <c r="Q411" s="113">
        <v>103314.77099999999</v>
      </c>
      <c r="R411" s="113">
        <v>369719.68800000002</v>
      </c>
      <c r="S411" s="113">
        <v>459474</v>
      </c>
      <c r="T411" s="113">
        <v>531668.56200000003</v>
      </c>
      <c r="U411" s="113">
        <v>208039.58300000001</v>
      </c>
      <c r="V411" s="113">
        <v>0</v>
      </c>
      <c r="W411" s="113">
        <v>40965.646000000001</v>
      </c>
      <c r="X411" s="113">
        <v>1751.5419999999999</v>
      </c>
      <c r="Y411" s="113">
        <v>65848.917000000001</v>
      </c>
      <c r="Z411" s="113">
        <v>0</v>
      </c>
      <c r="AA411" s="113"/>
    </row>
    <row r="412" spans="1:27" x14ac:dyDescent="0.25">
      <c r="A412" s="112">
        <v>42996</v>
      </c>
      <c r="B412" s="113">
        <v>430800.08299999998</v>
      </c>
      <c r="C412" s="113">
        <v>164560.04199999999</v>
      </c>
      <c r="D412" s="113">
        <v>412062.77100000001</v>
      </c>
      <c r="E412" s="113">
        <v>92372.542000000001</v>
      </c>
      <c r="F412" s="113">
        <v>40293.978999999999</v>
      </c>
      <c r="G412" s="113">
        <v>313559.16700000002</v>
      </c>
      <c r="H412" s="113">
        <v>75348</v>
      </c>
      <c r="I412" s="113">
        <v>34140.061999999998</v>
      </c>
      <c r="J412" s="113">
        <v>399248.14600000001</v>
      </c>
      <c r="K412" s="113">
        <v>98723.707999999999</v>
      </c>
      <c r="L412" s="113">
        <v>39744.228999999999</v>
      </c>
      <c r="M412" s="113">
        <v>44028.938000000002</v>
      </c>
      <c r="N412" s="113">
        <v>6756.8540000000003</v>
      </c>
      <c r="O412" s="113"/>
      <c r="P412" s="113">
        <v>0</v>
      </c>
      <c r="Q412" s="113">
        <v>121079.77099999999</v>
      </c>
      <c r="R412" s="113">
        <v>337504.70799999998</v>
      </c>
      <c r="S412" s="113">
        <v>459474</v>
      </c>
      <c r="T412" s="113">
        <v>534589.125</v>
      </c>
      <c r="U412" s="113">
        <v>205264.02100000001</v>
      </c>
      <c r="V412" s="113">
        <v>0</v>
      </c>
      <c r="W412" s="113">
        <v>44367.646000000001</v>
      </c>
      <c r="X412" s="113">
        <v>1815.4169999999999</v>
      </c>
      <c r="Y412" s="113">
        <v>88953.062000000005</v>
      </c>
      <c r="Z412" s="113">
        <v>0</v>
      </c>
      <c r="AA412" s="113"/>
    </row>
    <row r="413" spans="1:27" x14ac:dyDescent="0.25">
      <c r="A413" s="112">
        <v>42997</v>
      </c>
      <c r="B413" s="113">
        <v>450795.33299999998</v>
      </c>
      <c r="C413" s="113">
        <v>205436.52100000001</v>
      </c>
      <c r="D413" s="113">
        <v>412344.20799999998</v>
      </c>
      <c r="E413" s="113">
        <v>94777.042000000001</v>
      </c>
      <c r="F413" s="113">
        <v>38952.521000000001</v>
      </c>
      <c r="G413" s="113">
        <v>269350</v>
      </c>
      <c r="H413" s="113">
        <v>79285.375</v>
      </c>
      <c r="I413" s="113">
        <v>32044.875</v>
      </c>
      <c r="J413" s="113">
        <v>306710.06199999998</v>
      </c>
      <c r="K413" s="113">
        <v>978.47900000000004</v>
      </c>
      <c r="L413" s="113">
        <v>38274.082999999999</v>
      </c>
      <c r="M413" s="113">
        <v>44474.188000000002</v>
      </c>
      <c r="N413" s="113">
        <v>6355.5420000000004</v>
      </c>
      <c r="O413" s="113"/>
      <c r="P413" s="113">
        <v>0</v>
      </c>
      <c r="Q413" s="113">
        <v>79218.520999999993</v>
      </c>
      <c r="R413" s="113">
        <v>288289</v>
      </c>
      <c r="S413" s="113">
        <v>455271.64600000001</v>
      </c>
      <c r="T413" s="113">
        <v>556928.04200000002</v>
      </c>
      <c r="U413" s="113">
        <v>192294</v>
      </c>
      <c r="V413" s="113">
        <v>0</v>
      </c>
      <c r="W413" s="113">
        <v>54921.896000000001</v>
      </c>
      <c r="X413" s="113">
        <v>1856.7919999999999</v>
      </c>
      <c r="Y413" s="113">
        <v>2212.25</v>
      </c>
      <c r="Z413" s="113">
        <v>116717.792</v>
      </c>
      <c r="AA413" s="113"/>
    </row>
    <row r="414" spans="1:27" x14ac:dyDescent="0.25">
      <c r="A414" s="112">
        <v>42998</v>
      </c>
      <c r="B414" s="113">
        <v>437629.29200000002</v>
      </c>
      <c r="C414" s="113">
        <v>199489.81200000001</v>
      </c>
      <c r="D414" s="113">
        <v>414391.29200000002</v>
      </c>
      <c r="E414" s="113">
        <v>94732.957999999999</v>
      </c>
      <c r="F414" s="113">
        <v>34468.75</v>
      </c>
      <c r="G414" s="113">
        <v>262739.5</v>
      </c>
      <c r="H414" s="113">
        <v>70739.625</v>
      </c>
      <c r="I414" s="113">
        <v>33402.353999999999</v>
      </c>
      <c r="J414" s="113">
        <v>377802.39600000001</v>
      </c>
      <c r="K414" s="113">
        <v>71901.104000000007</v>
      </c>
      <c r="L414" s="113">
        <v>38116.707999999999</v>
      </c>
      <c r="M414" s="113">
        <v>45097.542000000001</v>
      </c>
      <c r="N414" s="113">
        <v>7053.1459999999997</v>
      </c>
      <c r="O414" s="113"/>
      <c r="P414" s="113">
        <v>0</v>
      </c>
      <c r="Q414" s="113">
        <v>105516.89599999999</v>
      </c>
      <c r="R414" s="113">
        <v>312563.20799999998</v>
      </c>
      <c r="S414" s="113">
        <v>459474</v>
      </c>
      <c r="T414" s="113">
        <v>515185.10399999999</v>
      </c>
      <c r="U414" s="113">
        <v>183985.02100000001</v>
      </c>
      <c r="V414" s="113">
        <v>2580</v>
      </c>
      <c r="W414" s="113">
        <v>77864.042000000001</v>
      </c>
      <c r="X414" s="113">
        <v>1627.3119999999999</v>
      </c>
      <c r="Y414" s="113">
        <v>1010.958</v>
      </c>
      <c r="Z414" s="113">
        <v>0</v>
      </c>
      <c r="AA414" s="113"/>
    </row>
    <row r="415" spans="1:27" x14ac:dyDescent="0.25">
      <c r="A415" s="112">
        <v>42999</v>
      </c>
      <c r="B415" s="113">
        <v>325882.20799999998</v>
      </c>
      <c r="C415" s="113">
        <v>196294.16699999999</v>
      </c>
      <c r="D415" s="113">
        <v>446507.02100000001</v>
      </c>
      <c r="E415" s="113">
        <v>116689.18799999999</v>
      </c>
      <c r="F415" s="113">
        <v>25615.062000000002</v>
      </c>
      <c r="G415" s="113">
        <v>181620.625</v>
      </c>
      <c r="H415" s="113">
        <v>68073.375</v>
      </c>
      <c r="I415" s="113">
        <v>34325.292000000001</v>
      </c>
      <c r="J415" s="113">
        <v>305313.375</v>
      </c>
      <c r="K415" s="113">
        <v>100823.917</v>
      </c>
      <c r="L415" s="113">
        <v>38356.957999999999</v>
      </c>
      <c r="M415" s="113">
        <v>46687.853999999999</v>
      </c>
      <c r="N415" s="113">
        <v>5871.875</v>
      </c>
      <c r="O415" s="113"/>
      <c r="P415" s="113">
        <v>0</v>
      </c>
      <c r="Q415" s="113">
        <v>102633.583</v>
      </c>
      <c r="R415" s="113">
        <v>302579.43800000002</v>
      </c>
      <c r="S415" s="113">
        <v>458956.66700000002</v>
      </c>
      <c r="T415" s="113">
        <v>321903.5</v>
      </c>
      <c r="U415" s="113">
        <v>197121.10399999999</v>
      </c>
      <c r="V415" s="113">
        <v>1751.2919999999999</v>
      </c>
      <c r="W415" s="113">
        <v>77620.187999999995</v>
      </c>
      <c r="X415" s="113">
        <v>2302.2919999999999</v>
      </c>
      <c r="Y415" s="113">
        <v>90248.645999999993</v>
      </c>
      <c r="Z415" s="113">
        <v>0</v>
      </c>
      <c r="AA415" s="113"/>
    </row>
    <row r="416" spans="1:27" x14ac:dyDescent="0.25">
      <c r="A416" s="112">
        <v>43000</v>
      </c>
      <c r="B416" s="113">
        <v>195637.54199999999</v>
      </c>
      <c r="C416" s="113">
        <v>195231.68799999999</v>
      </c>
      <c r="D416" s="113">
        <v>458130.41700000002</v>
      </c>
      <c r="E416" s="113">
        <v>97801</v>
      </c>
      <c r="F416" s="113">
        <v>37320.332999999999</v>
      </c>
      <c r="G416" s="113">
        <v>232967.89600000001</v>
      </c>
      <c r="H416" s="113">
        <v>67235.354000000007</v>
      </c>
      <c r="I416" s="113">
        <v>34310.292000000001</v>
      </c>
      <c r="J416" s="113">
        <v>371689.54200000002</v>
      </c>
      <c r="K416" s="113">
        <v>110987.292</v>
      </c>
      <c r="L416" s="113">
        <v>38055.625</v>
      </c>
      <c r="M416" s="113">
        <v>101316.958</v>
      </c>
      <c r="N416" s="113">
        <v>5821</v>
      </c>
      <c r="O416" s="113"/>
      <c r="P416" s="113">
        <v>0</v>
      </c>
      <c r="Q416" s="113">
        <v>103596.06200000001</v>
      </c>
      <c r="R416" s="113">
        <v>335439.47899999999</v>
      </c>
      <c r="S416" s="113">
        <v>452788.20799999998</v>
      </c>
      <c r="T416" s="113">
        <v>447484.58299999998</v>
      </c>
      <c r="U416" s="113">
        <v>212260.68799999999</v>
      </c>
      <c r="V416" s="113">
        <v>3091.7710000000002</v>
      </c>
      <c r="W416" s="113">
        <v>95681.542000000001</v>
      </c>
      <c r="X416" s="113">
        <v>1725.896</v>
      </c>
      <c r="Y416" s="113">
        <v>7533.3329999999996</v>
      </c>
      <c r="Z416" s="113">
        <v>0</v>
      </c>
      <c r="AA416" s="113"/>
    </row>
    <row r="417" spans="1:27" x14ac:dyDescent="0.25">
      <c r="A417" s="112">
        <v>43001</v>
      </c>
      <c r="B417" s="113">
        <v>688076</v>
      </c>
      <c r="C417" s="113">
        <v>187053.10399999999</v>
      </c>
      <c r="D417" s="113">
        <v>475031.79200000002</v>
      </c>
      <c r="E417" s="113">
        <v>94137.167000000001</v>
      </c>
      <c r="F417" s="113">
        <v>50793.103999999999</v>
      </c>
      <c r="G417" s="113">
        <v>271448.93800000002</v>
      </c>
      <c r="H417" s="113">
        <v>69001.542000000001</v>
      </c>
      <c r="I417" s="113">
        <v>34078.061999999998</v>
      </c>
      <c r="J417" s="113">
        <v>401823.10399999999</v>
      </c>
      <c r="K417" s="113">
        <v>113083.875</v>
      </c>
      <c r="L417" s="113">
        <v>39171.875</v>
      </c>
      <c r="M417" s="113">
        <v>75486.687999999995</v>
      </c>
      <c r="N417" s="113">
        <v>6897.4170000000004</v>
      </c>
      <c r="O417" s="113"/>
      <c r="P417" s="113">
        <v>0</v>
      </c>
      <c r="Q417" s="113">
        <v>108297.208</v>
      </c>
      <c r="R417" s="113">
        <v>381391.60399999999</v>
      </c>
      <c r="S417" s="113">
        <v>457315.43800000002</v>
      </c>
      <c r="T417" s="113">
        <v>561444.56200000003</v>
      </c>
      <c r="U417" s="113">
        <v>224131.35399999999</v>
      </c>
      <c r="V417" s="113">
        <v>8406.9380000000001</v>
      </c>
      <c r="W417" s="113">
        <v>110868.292</v>
      </c>
      <c r="X417" s="113">
        <v>1765.5</v>
      </c>
      <c r="Y417" s="113">
        <v>23388.167000000001</v>
      </c>
      <c r="Z417" s="113">
        <v>0</v>
      </c>
      <c r="AA417" s="113"/>
    </row>
    <row r="418" spans="1:27" x14ac:dyDescent="0.25">
      <c r="A418" s="112">
        <v>43002</v>
      </c>
      <c r="B418" s="113">
        <v>277791.18800000002</v>
      </c>
      <c r="C418" s="113">
        <v>191967.95800000001</v>
      </c>
      <c r="D418" s="113">
        <v>476024.27100000001</v>
      </c>
      <c r="E418" s="113">
        <v>92530.354000000007</v>
      </c>
      <c r="F418" s="113">
        <v>33909.728999999999</v>
      </c>
      <c r="G418" s="113">
        <v>280547.33299999998</v>
      </c>
      <c r="H418" s="113">
        <v>71363.229000000007</v>
      </c>
      <c r="I418" s="113">
        <v>33964.25</v>
      </c>
      <c r="J418" s="113">
        <v>390889.43800000002</v>
      </c>
      <c r="K418" s="113">
        <v>111487.875</v>
      </c>
      <c r="L418" s="113">
        <v>38349.707999999999</v>
      </c>
      <c r="M418" s="113">
        <v>82704.604000000007</v>
      </c>
      <c r="N418" s="113">
        <v>7413.6459999999997</v>
      </c>
      <c r="O418" s="113"/>
      <c r="P418" s="113">
        <v>0</v>
      </c>
      <c r="Q418" s="113">
        <v>131586.83300000001</v>
      </c>
      <c r="R418" s="113">
        <v>366944.66700000002</v>
      </c>
      <c r="S418" s="113">
        <v>459474</v>
      </c>
      <c r="T418" s="113">
        <v>472550.41700000002</v>
      </c>
      <c r="U418" s="113">
        <v>217980.79199999999</v>
      </c>
      <c r="V418" s="113">
        <v>12053.833000000001</v>
      </c>
      <c r="W418" s="113">
        <v>104795.792</v>
      </c>
      <c r="X418" s="113">
        <v>2081.3119999999999</v>
      </c>
      <c r="Y418" s="113">
        <v>91413.104000000007</v>
      </c>
      <c r="Z418" s="113">
        <v>0</v>
      </c>
      <c r="AA418" s="113"/>
    </row>
    <row r="419" spans="1:27" x14ac:dyDescent="0.25">
      <c r="A419" s="112">
        <v>43003</v>
      </c>
      <c r="B419" s="113">
        <v>672278.5</v>
      </c>
      <c r="C419" s="113">
        <v>195090.54199999999</v>
      </c>
      <c r="D419" s="113">
        <v>474292.58299999998</v>
      </c>
      <c r="E419" s="113">
        <v>93273.104000000007</v>
      </c>
      <c r="F419" s="113">
        <v>35345.311999999998</v>
      </c>
      <c r="G419" s="113">
        <v>267716.93800000002</v>
      </c>
      <c r="H419" s="113">
        <v>71476.375</v>
      </c>
      <c r="I419" s="113">
        <v>33274.646000000001</v>
      </c>
      <c r="J419" s="113">
        <v>285378.35399999999</v>
      </c>
      <c r="K419" s="113">
        <v>106057.792</v>
      </c>
      <c r="L419" s="113">
        <v>38934.021000000001</v>
      </c>
      <c r="M419" s="113">
        <v>162829.83300000001</v>
      </c>
      <c r="N419" s="113">
        <v>5616.6880000000001</v>
      </c>
      <c r="O419" s="113"/>
      <c r="P419" s="113">
        <v>0</v>
      </c>
      <c r="Q419" s="113">
        <v>111090.167</v>
      </c>
      <c r="R419" s="113">
        <v>348640.125</v>
      </c>
      <c r="S419" s="113">
        <v>454808.10399999999</v>
      </c>
      <c r="T419" s="113">
        <v>538581.35400000005</v>
      </c>
      <c r="U419" s="113">
        <v>222617.85399999999</v>
      </c>
      <c r="V419" s="113">
        <v>8326.1669999999995</v>
      </c>
      <c r="W419" s="113">
        <v>107190.333</v>
      </c>
      <c r="X419" s="113">
        <v>2138.5619999999999</v>
      </c>
      <c r="Y419" s="113">
        <v>4175.4790000000003</v>
      </c>
      <c r="Z419" s="113">
        <v>0</v>
      </c>
      <c r="AA419" s="113"/>
    </row>
    <row r="420" spans="1:27" x14ac:dyDescent="0.25">
      <c r="A420" s="112">
        <v>43004</v>
      </c>
      <c r="B420" s="113">
        <v>316538.75</v>
      </c>
      <c r="C420" s="113">
        <v>187984.75</v>
      </c>
      <c r="D420" s="113">
        <v>477146.47899999999</v>
      </c>
      <c r="E420" s="113">
        <v>90765.125</v>
      </c>
      <c r="F420" s="113">
        <v>69837.707999999999</v>
      </c>
      <c r="G420" s="113">
        <v>277893.35399999999</v>
      </c>
      <c r="H420" s="113">
        <v>71169.187999999995</v>
      </c>
      <c r="I420" s="113">
        <v>32408.292000000001</v>
      </c>
      <c r="J420" s="113">
        <v>325611.60399999999</v>
      </c>
      <c r="K420" s="113">
        <v>113524.833</v>
      </c>
      <c r="L420" s="113">
        <v>39307.042000000001</v>
      </c>
      <c r="M420" s="113">
        <v>149095.54199999999</v>
      </c>
      <c r="N420" s="113">
        <v>6352.8540000000003</v>
      </c>
      <c r="O420" s="113"/>
      <c r="P420" s="113">
        <v>0</v>
      </c>
      <c r="Q420" s="113">
        <v>110474.68799999999</v>
      </c>
      <c r="R420" s="113">
        <v>267215.77100000001</v>
      </c>
      <c r="S420" s="113">
        <v>419791.31199999998</v>
      </c>
      <c r="T420" s="113">
        <v>563902.5</v>
      </c>
      <c r="U420" s="113">
        <v>219891.43799999999</v>
      </c>
      <c r="V420" s="113">
        <v>6333.6880000000001</v>
      </c>
      <c r="W420" s="113">
        <v>125471.875</v>
      </c>
      <c r="X420" s="113">
        <v>2689.4580000000001</v>
      </c>
      <c r="Y420" s="113">
        <v>0</v>
      </c>
      <c r="Z420" s="113">
        <v>0</v>
      </c>
      <c r="AA420" s="113"/>
    </row>
    <row r="421" spans="1:27" x14ac:dyDescent="0.25">
      <c r="A421" s="112">
        <v>43005</v>
      </c>
      <c r="B421" s="113">
        <v>313921.56199999998</v>
      </c>
      <c r="C421" s="113">
        <v>194134.85399999999</v>
      </c>
      <c r="D421" s="113">
        <v>478644.66700000002</v>
      </c>
      <c r="E421" s="113">
        <v>113613.792</v>
      </c>
      <c r="F421" s="113">
        <v>46325.5</v>
      </c>
      <c r="G421" s="113">
        <v>284995.18800000002</v>
      </c>
      <c r="H421" s="113">
        <v>85686.354000000007</v>
      </c>
      <c r="I421" s="113">
        <v>32837.582999999999</v>
      </c>
      <c r="J421" s="113">
        <v>404708.39600000001</v>
      </c>
      <c r="K421" s="113">
        <v>97583.957999999999</v>
      </c>
      <c r="L421" s="113">
        <v>36560.438000000002</v>
      </c>
      <c r="M421" s="113">
        <v>173092.60399999999</v>
      </c>
      <c r="N421" s="113">
        <v>6979.2709999999997</v>
      </c>
      <c r="O421" s="113"/>
      <c r="P421" s="113">
        <v>0</v>
      </c>
      <c r="Q421" s="113">
        <v>46761.832999999999</v>
      </c>
      <c r="R421" s="113">
        <v>274997.54200000002</v>
      </c>
      <c r="S421" s="113">
        <v>457239.25</v>
      </c>
      <c r="T421" s="113">
        <v>545770.14599999995</v>
      </c>
      <c r="U421" s="113">
        <v>197196.22899999999</v>
      </c>
      <c r="V421" s="113">
        <v>21919.207999999999</v>
      </c>
      <c r="W421" s="113">
        <v>118781.31200000001</v>
      </c>
      <c r="X421" s="113">
        <v>2927.3960000000002</v>
      </c>
      <c r="Y421" s="113">
        <v>82646.437999999995</v>
      </c>
      <c r="Z421" s="113">
        <v>0</v>
      </c>
      <c r="AA421" s="113"/>
    </row>
    <row r="422" spans="1:27" x14ac:dyDescent="0.25">
      <c r="A422" s="112">
        <v>43006</v>
      </c>
      <c r="B422" s="113">
        <v>360096.77100000001</v>
      </c>
      <c r="C422" s="113">
        <v>188301.5</v>
      </c>
      <c r="D422" s="113">
        <v>479002.125</v>
      </c>
      <c r="E422" s="113">
        <v>90222.207999999999</v>
      </c>
      <c r="F422" s="113">
        <v>63166.938000000002</v>
      </c>
      <c r="G422" s="113">
        <v>199365.75</v>
      </c>
      <c r="H422" s="113">
        <v>83037.895999999993</v>
      </c>
      <c r="I422" s="113">
        <v>32949.292000000001</v>
      </c>
      <c r="J422" s="113">
        <v>376304.18800000002</v>
      </c>
      <c r="K422" s="113">
        <v>99876.229000000007</v>
      </c>
      <c r="L422" s="113">
        <v>38684.207999999999</v>
      </c>
      <c r="M422" s="113">
        <v>151598.66699999999</v>
      </c>
      <c r="N422" s="113">
        <v>5496.4380000000001</v>
      </c>
      <c r="O422" s="113"/>
      <c r="P422" s="113">
        <v>0</v>
      </c>
      <c r="Q422" s="113">
        <v>101835.06200000001</v>
      </c>
      <c r="R422" s="113">
        <v>307792.29200000002</v>
      </c>
      <c r="S422" s="113">
        <v>456353.375</v>
      </c>
      <c r="T422" s="113">
        <v>575100.39599999995</v>
      </c>
      <c r="U422" s="113">
        <v>219301.66699999999</v>
      </c>
      <c r="V422" s="113">
        <v>16259.458000000001</v>
      </c>
      <c r="W422" s="113">
        <v>131070.667</v>
      </c>
      <c r="X422" s="113">
        <v>2335.9789999999998</v>
      </c>
      <c r="Y422" s="113">
        <v>73739.895999999993</v>
      </c>
      <c r="Z422" s="113">
        <v>0</v>
      </c>
      <c r="AA422" s="113"/>
    </row>
    <row r="423" spans="1:27" x14ac:dyDescent="0.25">
      <c r="A423" s="112">
        <v>43007</v>
      </c>
      <c r="B423" s="113">
        <v>661438.97900000005</v>
      </c>
      <c r="C423" s="113">
        <v>186788.31200000001</v>
      </c>
      <c r="D423" s="113">
        <v>468442.16700000002</v>
      </c>
      <c r="E423" s="113">
        <v>89403.75</v>
      </c>
      <c r="F423" s="113">
        <v>39663.167000000001</v>
      </c>
      <c r="G423" s="113">
        <v>200079.39600000001</v>
      </c>
      <c r="H423" s="113">
        <v>81089.270999999993</v>
      </c>
      <c r="I423" s="113">
        <v>33228.792000000001</v>
      </c>
      <c r="J423" s="113">
        <v>352628.18800000002</v>
      </c>
      <c r="K423" s="113">
        <v>117593.083</v>
      </c>
      <c r="L423" s="113">
        <v>39756.478999999999</v>
      </c>
      <c r="M423" s="113">
        <v>174958.43799999999</v>
      </c>
      <c r="N423" s="113">
        <v>4892.9790000000003</v>
      </c>
      <c r="O423" s="113"/>
      <c r="P423" s="113">
        <v>0</v>
      </c>
      <c r="Q423" s="113">
        <v>146761.64600000001</v>
      </c>
      <c r="R423" s="113">
        <v>378266.54200000002</v>
      </c>
      <c r="S423" s="113">
        <v>455839.60399999999</v>
      </c>
      <c r="T423" s="113">
        <v>443568.22899999999</v>
      </c>
      <c r="U423" s="113">
        <v>209245.97899999999</v>
      </c>
      <c r="V423" s="113">
        <v>21083.353999999999</v>
      </c>
      <c r="W423" s="113">
        <v>118723.792</v>
      </c>
      <c r="X423" s="113">
        <v>2334.1039999999998</v>
      </c>
      <c r="Y423" s="113">
        <v>5807.0829999999996</v>
      </c>
      <c r="Z423" s="113">
        <v>115485.5</v>
      </c>
      <c r="AA423" s="113"/>
    </row>
    <row r="424" spans="1:27" x14ac:dyDescent="0.25">
      <c r="A424" s="112">
        <v>43008</v>
      </c>
      <c r="B424" s="113">
        <v>630747.5</v>
      </c>
      <c r="C424" s="113">
        <v>198859.79199999999</v>
      </c>
      <c r="D424" s="113">
        <v>478692.89600000001</v>
      </c>
      <c r="E424" s="113">
        <v>91542.895999999993</v>
      </c>
      <c r="F424" s="113">
        <v>48125.457999999999</v>
      </c>
      <c r="G424" s="113">
        <v>198600.66699999999</v>
      </c>
      <c r="H424" s="113">
        <v>84120.979000000007</v>
      </c>
      <c r="I424" s="113">
        <v>33246.146000000001</v>
      </c>
      <c r="J424" s="113">
        <v>387929.20799999998</v>
      </c>
      <c r="K424" s="113">
        <v>117327.47900000001</v>
      </c>
      <c r="L424" s="113">
        <v>38350.667000000001</v>
      </c>
      <c r="M424" s="113">
        <v>186603.14600000001</v>
      </c>
      <c r="N424" s="113">
        <v>4827.5829999999996</v>
      </c>
      <c r="O424" s="113"/>
      <c r="P424" s="113">
        <v>0</v>
      </c>
      <c r="Q424" s="113">
        <v>103930.417</v>
      </c>
      <c r="R424" s="113">
        <v>376771.95799999998</v>
      </c>
      <c r="S424" s="113">
        <v>459474</v>
      </c>
      <c r="T424" s="113">
        <v>438724.35399999999</v>
      </c>
      <c r="U424" s="113">
        <v>213016.72899999999</v>
      </c>
      <c r="V424" s="113">
        <v>21566.625</v>
      </c>
      <c r="W424" s="113">
        <v>68386.645999999993</v>
      </c>
      <c r="X424" s="113">
        <v>2029.271</v>
      </c>
      <c r="Y424" s="113">
        <v>0</v>
      </c>
      <c r="Z424" s="113">
        <v>0</v>
      </c>
      <c r="AA424" s="113"/>
    </row>
    <row r="425" spans="1:27" x14ac:dyDescent="0.25">
      <c r="A425" s="112">
        <v>43009</v>
      </c>
      <c r="B425" s="113">
        <v>599748.5</v>
      </c>
      <c r="C425" s="113">
        <v>188881.83300000001</v>
      </c>
      <c r="D425" s="113">
        <v>477453.93800000002</v>
      </c>
      <c r="E425" s="113">
        <v>91421.479000000007</v>
      </c>
      <c r="F425" s="113">
        <v>34641.271000000001</v>
      </c>
      <c r="G425" s="113">
        <v>199308.31200000001</v>
      </c>
      <c r="H425" s="113">
        <v>72730.75</v>
      </c>
      <c r="I425" s="113">
        <v>33577.542000000001</v>
      </c>
      <c r="J425" s="113">
        <v>248704.79199999999</v>
      </c>
      <c r="K425" s="113">
        <v>49813.646000000001</v>
      </c>
      <c r="L425" s="113">
        <v>31947.103999999999</v>
      </c>
      <c r="M425" s="113">
        <v>96030.229000000007</v>
      </c>
      <c r="N425" s="113">
        <v>4702.8540000000003</v>
      </c>
      <c r="O425" s="113"/>
      <c r="P425" s="113">
        <v>0</v>
      </c>
      <c r="Q425" s="113">
        <v>92926.562000000005</v>
      </c>
      <c r="R425" s="113">
        <v>33684.188000000002</v>
      </c>
      <c r="S425" s="113">
        <v>458772.68800000002</v>
      </c>
      <c r="T425" s="113">
        <v>478627.89600000001</v>
      </c>
      <c r="U425" s="113">
        <v>226041.70800000001</v>
      </c>
      <c r="V425" s="113">
        <v>7158.8119999999999</v>
      </c>
      <c r="W425" s="113">
        <v>110338.81200000001</v>
      </c>
      <c r="X425" s="113">
        <v>2728.125</v>
      </c>
      <c r="Y425" s="113">
        <v>0</v>
      </c>
      <c r="Z425" s="113">
        <v>0</v>
      </c>
      <c r="AA425" s="113"/>
    </row>
    <row r="426" spans="1:27" x14ac:dyDescent="0.25">
      <c r="A426" s="112">
        <v>43010</v>
      </c>
      <c r="B426" s="113">
        <v>69910.832999999999</v>
      </c>
      <c r="C426" s="113">
        <v>197451.25</v>
      </c>
      <c r="D426" s="113">
        <v>477279.83299999998</v>
      </c>
      <c r="E426" s="113">
        <v>88656.082999999999</v>
      </c>
      <c r="F426" s="113">
        <v>43861.417000000001</v>
      </c>
      <c r="G426" s="113">
        <v>202231.35399999999</v>
      </c>
      <c r="H426" s="113">
        <v>72792.125</v>
      </c>
      <c r="I426" s="113">
        <v>33813.792000000001</v>
      </c>
      <c r="J426" s="113">
        <v>334097.60399999999</v>
      </c>
      <c r="K426" s="113">
        <v>113581.333</v>
      </c>
      <c r="L426" s="113">
        <v>35516.228999999999</v>
      </c>
      <c r="M426" s="113">
        <v>93389.375</v>
      </c>
      <c r="N426" s="113">
        <v>3835.0210000000002</v>
      </c>
      <c r="O426" s="113"/>
      <c r="P426" s="113">
        <v>0</v>
      </c>
      <c r="Q426" s="113">
        <v>106859.10400000001</v>
      </c>
      <c r="R426" s="113">
        <v>243323.54199999999</v>
      </c>
      <c r="S426" s="113">
        <v>451244.85399999999</v>
      </c>
      <c r="T426" s="113">
        <v>582147.22900000005</v>
      </c>
      <c r="U426" s="113">
        <v>210863.75</v>
      </c>
      <c r="V426" s="113">
        <v>0</v>
      </c>
      <c r="W426" s="113">
        <v>126863.72900000001</v>
      </c>
      <c r="X426" s="113">
        <v>3159.7080000000001</v>
      </c>
      <c r="Y426" s="113">
        <v>69130.187999999995</v>
      </c>
      <c r="Z426" s="113">
        <v>0</v>
      </c>
      <c r="AA426" s="113"/>
    </row>
    <row r="427" spans="1:27" x14ac:dyDescent="0.25">
      <c r="A427" s="112">
        <v>43011</v>
      </c>
      <c r="B427" s="113">
        <v>427623.56199999998</v>
      </c>
      <c r="C427" s="113">
        <v>202704.75</v>
      </c>
      <c r="D427" s="113">
        <v>492647.02100000001</v>
      </c>
      <c r="E427" s="113">
        <v>88815.645999999993</v>
      </c>
      <c r="F427" s="113">
        <v>43130.957999999999</v>
      </c>
      <c r="G427" s="113">
        <v>178089.58300000001</v>
      </c>
      <c r="H427" s="113">
        <v>73830.957999999999</v>
      </c>
      <c r="I427" s="113">
        <v>33939.292000000001</v>
      </c>
      <c r="J427" s="113">
        <v>231565.60399999999</v>
      </c>
      <c r="K427" s="113">
        <v>112236.31200000001</v>
      </c>
      <c r="L427" s="113">
        <v>39060.603999999999</v>
      </c>
      <c r="M427" s="113">
        <v>103722.52099999999</v>
      </c>
      <c r="N427" s="113">
        <v>4939.7709999999997</v>
      </c>
      <c r="O427" s="113"/>
      <c r="P427" s="113">
        <v>0</v>
      </c>
      <c r="Q427" s="113">
        <v>98474.104000000007</v>
      </c>
      <c r="R427" s="113">
        <v>323692.10399999999</v>
      </c>
      <c r="S427" s="113">
        <v>455417.06199999998</v>
      </c>
      <c r="T427" s="113">
        <v>528351.16700000002</v>
      </c>
      <c r="U427" s="113">
        <v>191864.10399999999</v>
      </c>
      <c r="V427" s="113">
        <v>0</v>
      </c>
      <c r="W427" s="113">
        <v>116904.25</v>
      </c>
      <c r="X427" s="113">
        <v>2543.3330000000001</v>
      </c>
      <c r="Y427" s="113">
        <v>5868.5829999999996</v>
      </c>
      <c r="Z427" s="113">
        <v>0</v>
      </c>
      <c r="AA427" s="113"/>
    </row>
    <row r="428" spans="1:27" x14ac:dyDescent="0.25">
      <c r="A428" s="112">
        <v>43012</v>
      </c>
      <c r="B428" s="113">
        <v>671338.89599999995</v>
      </c>
      <c r="C428" s="113">
        <v>184038.75</v>
      </c>
      <c r="D428" s="113">
        <v>494992.625</v>
      </c>
      <c r="E428" s="113">
        <v>88834.582999999999</v>
      </c>
      <c r="F428" s="113">
        <v>11984.458000000001</v>
      </c>
      <c r="G428" s="113">
        <v>201533.91699999999</v>
      </c>
      <c r="H428" s="113">
        <v>70193.125</v>
      </c>
      <c r="I428" s="113">
        <v>33752.625</v>
      </c>
      <c r="J428" s="113">
        <v>340562.93800000002</v>
      </c>
      <c r="K428" s="113">
        <v>107438.292</v>
      </c>
      <c r="L428" s="113">
        <v>38297.646000000001</v>
      </c>
      <c r="M428" s="113">
        <v>192291.75</v>
      </c>
      <c r="N428" s="113">
        <v>4712.2709999999997</v>
      </c>
      <c r="O428" s="113"/>
      <c r="P428" s="113">
        <v>0</v>
      </c>
      <c r="Q428" s="113">
        <v>105195.81200000001</v>
      </c>
      <c r="R428" s="113">
        <v>202327.27100000001</v>
      </c>
      <c r="S428" s="113">
        <v>459474</v>
      </c>
      <c r="T428" s="113">
        <v>515047.5</v>
      </c>
      <c r="U428" s="113">
        <v>222688.20800000001</v>
      </c>
      <c r="V428" s="113">
        <v>6138.1670000000004</v>
      </c>
      <c r="W428" s="113">
        <v>146315.33300000001</v>
      </c>
      <c r="X428" s="113">
        <v>2520.5210000000002</v>
      </c>
      <c r="Y428" s="113">
        <v>1697.6669999999999</v>
      </c>
      <c r="Z428" s="113">
        <v>0</v>
      </c>
      <c r="AA428" s="113"/>
    </row>
    <row r="429" spans="1:27" x14ac:dyDescent="0.25">
      <c r="A429" s="112">
        <v>43013</v>
      </c>
      <c r="B429" s="113">
        <v>410397.125</v>
      </c>
      <c r="C429" s="113">
        <v>200973.85399999999</v>
      </c>
      <c r="D429" s="113">
        <v>480347.52100000001</v>
      </c>
      <c r="E429" s="113">
        <v>91192.292000000001</v>
      </c>
      <c r="F429" s="113">
        <v>39085.667000000001</v>
      </c>
      <c r="G429" s="113">
        <v>199350.25</v>
      </c>
      <c r="H429" s="113">
        <v>71859.062000000005</v>
      </c>
      <c r="I429" s="113">
        <v>32948.25</v>
      </c>
      <c r="J429" s="113">
        <v>379861.72899999999</v>
      </c>
      <c r="K429" s="113">
        <v>99876.604000000007</v>
      </c>
      <c r="L429" s="113">
        <v>36076.457999999999</v>
      </c>
      <c r="M429" s="113">
        <v>185342.25</v>
      </c>
      <c r="N429" s="113">
        <v>4657.8959999999997</v>
      </c>
      <c r="O429" s="113"/>
      <c r="P429" s="113">
        <v>0</v>
      </c>
      <c r="Q429" s="113">
        <v>114163.27099999999</v>
      </c>
      <c r="R429" s="113">
        <v>273753.56199999998</v>
      </c>
      <c r="S429" s="113">
        <v>459474</v>
      </c>
      <c r="T429" s="113">
        <v>455206.83299999998</v>
      </c>
      <c r="U429" s="113">
        <v>217263.95800000001</v>
      </c>
      <c r="V429" s="113">
        <v>17051.687999999998</v>
      </c>
      <c r="W429" s="113">
        <v>133166.95800000001</v>
      </c>
      <c r="X429" s="113">
        <v>1712.4380000000001</v>
      </c>
      <c r="Y429" s="113">
        <v>47012.167000000001</v>
      </c>
      <c r="Z429" s="113">
        <v>0</v>
      </c>
      <c r="AA429" s="113"/>
    </row>
    <row r="430" spans="1:27" x14ac:dyDescent="0.25">
      <c r="A430" s="112">
        <v>43014</v>
      </c>
      <c r="B430" s="113">
        <v>271126.33299999998</v>
      </c>
      <c r="C430" s="113">
        <v>184497</v>
      </c>
      <c r="D430" s="113">
        <v>480215.70799999998</v>
      </c>
      <c r="E430" s="113">
        <v>80332.875</v>
      </c>
      <c r="F430" s="113">
        <v>40232.603999999999</v>
      </c>
      <c r="G430" s="113">
        <v>198104.20800000001</v>
      </c>
      <c r="H430" s="113">
        <v>69414.729000000007</v>
      </c>
      <c r="I430" s="113">
        <v>33337.188000000002</v>
      </c>
      <c r="J430" s="113">
        <v>241920.125</v>
      </c>
      <c r="K430" s="113">
        <v>97396.832999999999</v>
      </c>
      <c r="L430" s="113">
        <v>38696.603999999999</v>
      </c>
      <c r="M430" s="113">
        <v>110645.5</v>
      </c>
      <c r="N430" s="113">
        <v>4062.3960000000002</v>
      </c>
      <c r="O430" s="113"/>
      <c r="P430" s="113">
        <v>0</v>
      </c>
      <c r="Q430" s="113">
        <v>111130.35400000001</v>
      </c>
      <c r="R430" s="113">
        <v>336113.22899999999</v>
      </c>
      <c r="S430" s="113">
        <v>457448.75</v>
      </c>
      <c r="T430" s="113">
        <v>583689.14599999995</v>
      </c>
      <c r="U430" s="113">
        <v>227694.375</v>
      </c>
      <c r="V430" s="113">
        <v>21280.75</v>
      </c>
      <c r="W430" s="113">
        <v>133788.75</v>
      </c>
      <c r="X430" s="113">
        <v>2841.7289999999998</v>
      </c>
      <c r="Y430" s="113">
        <v>42232.646000000001</v>
      </c>
      <c r="Z430" s="113">
        <v>0</v>
      </c>
      <c r="AA430" s="113"/>
    </row>
    <row r="431" spans="1:27" x14ac:dyDescent="0.25">
      <c r="A431" s="112">
        <v>43015</v>
      </c>
      <c r="B431" s="113">
        <v>112674.625</v>
      </c>
      <c r="C431" s="113">
        <v>176302.375</v>
      </c>
      <c r="D431" s="113">
        <v>480156.22899999999</v>
      </c>
      <c r="E431" s="113">
        <v>90318.417000000001</v>
      </c>
      <c r="F431" s="113">
        <v>41687.896000000001</v>
      </c>
      <c r="G431" s="113">
        <v>205688.70800000001</v>
      </c>
      <c r="H431" s="113">
        <v>68078.062000000005</v>
      </c>
      <c r="I431" s="113">
        <v>32033.312000000002</v>
      </c>
      <c r="J431" s="113">
        <v>220710.95800000001</v>
      </c>
      <c r="K431" s="113">
        <v>78773.667000000001</v>
      </c>
      <c r="L431" s="113">
        <v>36762.771000000001</v>
      </c>
      <c r="M431" s="113">
        <v>97986.832999999999</v>
      </c>
      <c r="N431" s="113">
        <v>6597.7079999999996</v>
      </c>
      <c r="O431" s="113"/>
      <c r="P431" s="113">
        <v>0</v>
      </c>
      <c r="Q431" s="113">
        <v>107218.93799999999</v>
      </c>
      <c r="R431" s="113">
        <v>354185.875</v>
      </c>
      <c r="S431" s="113">
        <v>459474</v>
      </c>
      <c r="T431" s="113">
        <v>566713.68799999997</v>
      </c>
      <c r="U431" s="113">
        <v>219517.97899999999</v>
      </c>
      <c r="V431" s="113">
        <v>21225.103999999999</v>
      </c>
      <c r="W431" s="113">
        <v>134853.875</v>
      </c>
      <c r="X431" s="113">
        <v>1509.354</v>
      </c>
      <c r="Y431" s="113">
        <v>0</v>
      </c>
      <c r="Z431" s="113">
        <v>0</v>
      </c>
      <c r="AA431" s="113"/>
    </row>
    <row r="432" spans="1:27" x14ac:dyDescent="0.25">
      <c r="A432" s="112">
        <v>43016</v>
      </c>
      <c r="B432" s="113">
        <v>681908.08299999998</v>
      </c>
      <c r="C432" s="113">
        <v>186650.18799999999</v>
      </c>
      <c r="D432" s="113">
        <v>476745.75</v>
      </c>
      <c r="E432" s="113">
        <v>92059.937999999995</v>
      </c>
      <c r="F432" s="113">
        <v>79810.125</v>
      </c>
      <c r="G432" s="113">
        <v>269190.47899999999</v>
      </c>
      <c r="H432" s="113">
        <v>64497.417000000001</v>
      </c>
      <c r="I432" s="113">
        <v>33240.25</v>
      </c>
      <c r="J432" s="113">
        <v>287139.66700000002</v>
      </c>
      <c r="K432" s="113">
        <v>0</v>
      </c>
      <c r="L432" s="113">
        <v>38228.896000000001</v>
      </c>
      <c r="M432" s="113">
        <v>115662.97900000001</v>
      </c>
      <c r="N432" s="113">
        <v>5685.5619999999999</v>
      </c>
      <c r="O432" s="113"/>
      <c r="P432" s="113">
        <v>0</v>
      </c>
      <c r="Q432" s="113">
        <v>105540.27099999999</v>
      </c>
      <c r="R432" s="113">
        <v>321181.79200000002</v>
      </c>
      <c r="S432" s="113">
        <v>459474</v>
      </c>
      <c r="T432" s="113">
        <v>581457.79200000002</v>
      </c>
      <c r="U432" s="113">
        <v>222934.77100000001</v>
      </c>
      <c r="V432" s="113">
        <v>20807.25</v>
      </c>
      <c r="W432" s="113">
        <v>101324.958</v>
      </c>
      <c r="X432" s="113">
        <v>1740.0419999999999</v>
      </c>
      <c r="Y432" s="113">
        <v>8567.2289999999994</v>
      </c>
      <c r="Z432" s="113">
        <v>0</v>
      </c>
      <c r="AA432" s="113"/>
    </row>
    <row r="433" spans="1:27" x14ac:dyDescent="0.25">
      <c r="A433" s="112">
        <v>43017</v>
      </c>
      <c r="B433" s="113">
        <v>305969.39600000001</v>
      </c>
      <c r="C433" s="113">
        <v>187051.77100000001</v>
      </c>
      <c r="D433" s="113">
        <v>478298.14600000001</v>
      </c>
      <c r="E433" s="113">
        <v>107733.52099999999</v>
      </c>
      <c r="F433" s="113">
        <v>68682.457999999999</v>
      </c>
      <c r="G433" s="113">
        <v>245827.31200000001</v>
      </c>
      <c r="H433" s="113">
        <v>78412.979000000007</v>
      </c>
      <c r="I433" s="113">
        <v>33038.771000000001</v>
      </c>
      <c r="J433" s="113">
        <v>322927.83299999998</v>
      </c>
      <c r="K433" s="113">
        <v>68408.875</v>
      </c>
      <c r="L433" s="113">
        <v>39199.146000000001</v>
      </c>
      <c r="M433" s="113">
        <v>81788.479000000007</v>
      </c>
      <c r="N433" s="113">
        <v>4297.9170000000004</v>
      </c>
      <c r="O433" s="113"/>
      <c r="P433" s="113">
        <v>35497.396000000001</v>
      </c>
      <c r="Q433" s="113">
        <v>124013.917</v>
      </c>
      <c r="R433" s="113">
        <v>301853.47899999999</v>
      </c>
      <c r="S433" s="113">
        <v>447862.58299999998</v>
      </c>
      <c r="T433" s="113">
        <v>516448.10399999999</v>
      </c>
      <c r="U433" s="113">
        <v>227293.06200000001</v>
      </c>
      <c r="V433" s="113">
        <v>22549.562000000002</v>
      </c>
      <c r="W433" s="113">
        <v>125413.31200000001</v>
      </c>
      <c r="X433" s="113">
        <v>1753.125</v>
      </c>
      <c r="Y433" s="113">
        <v>84573.520999999993</v>
      </c>
      <c r="Z433" s="113">
        <v>0</v>
      </c>
      <c r="AA433" s="113"/>
    </row>
    <row r="434" spans="1:27" x14ac:dyDescent="0.25">
      <c r="A434" s="112">
        <v>43018</v>
      </c>
      <c r="B434" s="113">
        <v>197021.125</v>
      </c>
      <c r="C434" s="113">
        <v>96547.917000000001</v>
      </c>
      <c r="D434" s="113">
        <v>276181.06199999998</v>
      </c>
      <c r="E434" s="113">
        <v>104222.708</v>
      </c>
      <c r="F434" s="113">
        <v>20982.167000000001</v>
      </c>
      <c r="G434" s="113">
        <v>242384.66699999999</v>
      </c>
      <c r="H434" s="113">
        <v>76983.937999999995</v>
      </c>
      <c r="I434" s="113">
        <v>32652.353999999999</v>
      </c>
      <c r="J434" s="113">
        <v>281328.31199999998</v>
      </c>
      <c r="K434" s="113">
        <v>108706.583</v>
      </c>
      <c r="L434" s="113">
        <v>39114.271000000001</v>
      </c>
      <c r="M434" s="113">
        <v>132959.39600000001</v>
      </c>
      <c r="N434" s="113">
        <v>5556.375</v>
      </c>
      <c r="O434" s="113"/>
      <c r="P434" s="113">
        <v>38783.5</v>
      </c>
      <c r="Q434" s="113">
        <v>110327.35400000001</v>
      </c>
      <c r="R434" s="113">
        <v>345617.41700000002</v>
      </c>
      <c r="S434" s="113">
        <v>429361.41700000002</v>
      </c>
      <c r="T434" s="113">
        <v>485514.20799999998</v>
      </c>
      <c r="U434" s="113">
        <v>203245.91699999999</v>
      </c>
      <c r="V434" s="113">
        <v>22608.042000000001</v>
      </c>
      <c r="W434" s="113">
        <v>141329.625</v>
      </c>
      <c r="X434" s="113">
        <v>2091.8960000000002</v>
      </c>
      <c r="Y434" s="113">
        <v>80088.5</v>
      </c>
      <c r="Z434" s="113">
        <v>0</v>
      </c>
      <c r="AA434" s="113"/>
    </row>
    <row r="435" spans="1:27" x14ac:dyDescent="0.25">
      <c r="A435" s="112">
        <v>43019</v>
      </c>
      <c r="B435" s="113">
        <v>496578.27100000001</v>
      </c>
      <c r="C435" s="113">
        <v>198133.875</v>
      </c>
      <c r="D435" s="113">
        <v>516105.33299999998</v>
      </c>
      <c r="E435" s="113">
        <v>90743.937999999995</v>
      </c>
      <c r="F435" s="113">
        <v>31250.271000000001</v>
      </c>
      <c r="G435" s="113">
        <v>266121.52100000001</v>
      </c>
      <c r="H435" s="113">
        <v>68338.457999999999</v>
      </c>
      <c r="I435" s="113">
        <v>32823.332999999999</v>
      </c>
      <c r="J435" s="113">
        <v>325387</v>
      </c>
      <c r="K435" s="113">
        <v>108259.667</v>
      </c>
      <c r="L435" s="113">
        <v>39070.396000000001</v>
      </c>
      <c r="M435" s="113">
        <v>202135.75</v>
      </c>
      <c r="N435" s="113">
        <v>5002.1459999999997</v>
      </c>
      <c r="O435" s="113"/>
      <c r="P435" s="113">
        <v>14585.812</v>
      </c>
      <c r="Q435" s="113">
        <v>144307.10399999999</v>
      </c>
      <c r="R435" s="113">
        <v>363502.58299999998</v>
      </c>
      <c r="S435" s="113">
        <v>453470.91700000002</v>
      </c>
      <c r="T435" s="113">
        <v>575191.29200000002</v>
      </c>
      <c r="U435" s="113">
        <v>213190.5</v>
      </c>
      <c r="V435" s="113">
        <v>20151.187999999998</v>
      </c>
      <c r="W435" s="113">
        <v>106454.5</v>
      </c>
      <c r="X435" s="113">
        <v>1684.6880000000001</v>
      </c>
      <c r="Y435" s="113">
        <v>15765.271000000001</v>
      </c>
      <c r="Z435" s="113">
        <v>0</v>
      </c>
      <c r="AA435" s="113"/>
    </row>
    <row r="436" spans="1:27" x14ac:dyDescent="0.25">
      <c r="A436" s="112">
        <v>43020</v>
      </c>
      <c r="B436" s="113">
        <v>567988.41700000002</v>
      </c>
      <c r="C436" s="113">
        <v>175296.95800000001</v>
      </c>
      <c r="D436" s="113">
        <v>481988.33299999998</v>
      </c>
      <c r="E436" s="113">
        <v>86406.187999999995</v>
      </c>
      <c r="F436" s="113">
        <v>58157.582999999999</v>
      </c>
      <c r="G436" s="113">
        <v>276791.66700000002</v>
      </c>
      <c r="H436" s="113">
        <v>67813.062000000005</v>
      </c>
      <c r="I436" s="113">
        <v>33078.728999999999</v>
      </c>
      <c r="J436" s="113">
        <v>385016.58299999998</v>
      </c>
      <c r="K436" s="113">
        <v>106280.083</v>
      </c>
      <c r="L436" s="113">
        <v>37465.353999999999</v>
      </c>
      <c r="M436" s="113">
        <v>87805.354000000007</v>
      </c>
      <c r="N436" s="113">
        <v>4046.6669999999999</v>
      </c>
      <c r="O436" s="113"/>
      <c r="P436" s="113">
        <v>0</v>
      </c>
      <c r="Q436" s="113">
        <v>126448.22900000001</v>
      </c>
      <c r="R436" s="113">
        <v>359863.75</v>
      </c>
      <c r="S436" s="113">
        <v>446948.25</v>
      </c>
      <c r="T436" s="113">
        <v>542962.72900000005</v>
      </c>
      <c r="U436" s="113">
        <v>225440.70800000001</v>
      </c>
      <c r="V436" s="113">
        <v>22062.75</v>
      </c>
      <c r="W436" s="113">
        <v>97932.25</v>
      </c>
      <c r="X436" s="113">
        <v>1716.5419999999999</v>
      </c>
      <c r="Y436" s="113">
        <v>0</v>
      </c>
      <c r="Z436" s="113">
        <v>0</v>
      </c>
      <c r="AA436" s="113"/>
    </row>
    <row r="437" spans="1:27" x14ac:dyDescent="0.25">
      <c r="A437" s="112">
        <v>43021</v>
      </c>
      <c r="B437" s="113">
        <v>319436.47899999999</v>
      </c>
      <c r="C437" s="113">
        <v>180023.625</v>
      </c>
      <c r="D437" s="113">
        <v>479076.08299999998</v>
      </c>
      <c r="E437" s="113">
        <v>92712.125</v>
      </c>
      <c r="F437" s="113">
        <v>45563.561999999998</v>
      </c>
      <c r="G437" s="113">
        <v>272996.41700000002</v>
      </c>
      <c r="H437" s="113">
        <v>74921.917000000001</v>
      </c>
      <c r="I437" s="113">
        <v>33347.561999999998</v>
      </c>
      <c r="J437" s="113">
        <v>433882.04200000002</v>
      </c>
      <c r="K437" s="113">
        <v>110086.60400000001</v>
      </c>
      <c r="L437" s="113">
        <v>36776.625</v>
      </c>
      <c r="M437" s="113">
        <v>146471.08300000001</v>
      </c>
      <c r="N437" s="113">
        <v>5301.0829999999996</v>
      </c>
      <c r="O437" s="113"/>
      <c r="P437" s="113">
        <v>0</v>
      </c>
      <c r="Q437" s="113">
        <v>135536.5</v>
      </c>
      <c r="R437" s="113">
        <v>358245.93800000002</v>
      </c>
      <c r="S437" s="113">
        <v>459474</v>
      </c>
      <c r="T437" s="113">
        <v>430727.27100000001</v>
      </c>
      <c r="U437" s="113">
        <v>212837.93799999999</v>
      </c>
      <c r="V437" s="113">
        <v>29972.312000000002</v>
      </c>
      <c r="W437" s="113">
        <v>109771.875</v>
      </c>
      <c r="X437" s="113">
        <v>2551.5</v>
      </c>
      <c r="Y437" s="113">
        <v>109961.72900000001</v>
      </c>
      <c r="Z437" s="113">
        <v>0</v>
      </c>
      <c r="AA437" s="113"/>
    </row>
    <row r="438" spans="1:27" x14ac:dyDescent="0.25">
      <c r="A438" s="112">
        <v>43022</v>
      </c>
      <c r="B438" s="113">
        <v>218794.79199999999</v>
      </c>
      <c r="C438" s="113">
        <v>184899.70800000001</v>
      </c>
      <c r="D438" s="113">
        <v>457997.5</v>
      </c>
      <c r="E438" s="113">
        <v>92096.75</v>
      </c>
      <c r="F438" s="113">
        <v>43968.311999999998</v>
      </c>
      <c r="G438" s="113">
        <v>273815.75</v>
      </c>
      <c r="H438" s="113">
        <v>74296.125</v>
      </c>
      <c r="I438" s="113">
        <v>33144.771000000001</v>
      </c>
      <c r="J438" s="113">
        <v>313510.52100000001</v>
      </c>
      <c r="K438" s="113">
        <v>111716.792</v>
      </c>
      <c r="L438" s="113">
        <v>37459.375</v>
      </c>
      <c r="M438" s="113">
        <v>96435.520999999993</v>
      </c>
      <c r="N438" s="113">
        <v>5821.875</v>
      </c>
      <c r="O438" s="113"/>
      <c r="P438" s="113">
        <v>0</v>
      </c>
      <c r="Q438" s="113">
        <v>116956.52099999999</v>
      </c>
      <c r="R438" s="113">
        <v>345556.70799999998</v>
      </c>
      <c r="S438" s="113">
        <v>459474</v>
      </c>
      <c r="T438" s="113">
        <v>583129.31200000003</v>
      </c>
      <c r="U438" s="113">
        <v>224064.95800000001</v>
      </c>
      <c r="V438" s="113">
        <v>31776.542000000001</v>
      </c>
      <c r="W438" s="113">
        <v>134484.35399999999</v>
      </c>
      <c r="X438" s="113">
        <v>1577.5830000000001</v>
      </c>
      <c r="Y438" s="113">
        <v>72686.270999999993</v>
      </c>
      <c r="Z438" s="113">
        <v>0</v>
      </c>
      <c r="AA438" s="113"/>
    </row>
    <row r="439" spans="1:27" x14ac:dyDescent="0.25">
      <c r="A439" s="112">
        <v>43023</v>
      </c>
      <c r="B439" s="113">
        <v>287474.66700000002</v>
      </c>
      <c r="C439" s="113">
        <v>165742.81200000001</v>
      </c>
      <c r="D439" s="113">
        <v>490968.97899999999</v>
      </c>
      <c r="E439" s="113">
        <v>90658.917000000001</v>
      </c>
      <c r="F439" s="113">
        <v>34106.5</v>
      </c>
      <c r="G439" s="113">
        <v>278880.85399999999</v>
      </c>
      <c r="H439" s="113">
        <v>24689.062000000002</v>
      </c>
      <c r="I439" s="113">
        <v>32371.771000000001</v>
      </c>
      <c r="J439" s="113">
        <v>338157.22899999999</v>
      </c>
      <c r="K439" s="113">
        <v>112625.542</v>
      </c>
      <c r="L439" s="113">
        <v>37455.167000000001</v>
      </c>
      <c r="M439" s="113">
        <v>192153.625</v>
      </c>
      <c r="N439" s="113">
        <v>3968.2710000000002</v>
      </c>
      <c r="O439" s="113"/>
      <c r="P439" s="113">
        <v>0</v>
      </c>
      <c r="Q439" s="113">
        <v>99824.292000000001</v>
      </c>
      <c r="R439" s="113">
        <v>384328.33299999998</v>
      </c>
      <c r="S439" s="113">
        <v>459474</v>
      </c>
      <c r="T439" s="113">
        <v>570325.97900000005</v>
      </c>
      <c r="U439" s="113">
        <v>197453.14600000001</v>
      </c>
      <c r="V439" s="113">
        <v>32662.167000000001</v>
      </c>
      <c r="W439" s="113">
        <v>127519.77099999999</v>
      </c>
      <c r="X439" s="113">
        <v>1587.7919999999999</v>
      </c>
      <c r="Y439" s="113">
        <v>0</v>
      </c>
      <c r="Z439" s="113">
        <v>0</v>
      </c>
      <c r="AA439" s="113"/>
    </row>
    <row r="440" spans="1:27" x14ac:dyDescent="0.25">
      <c r="A440" s="112">
        <v>43024</v>
      </c>
      <c r="B440" s="113">
        <v>0</v>
      </c>
      <c r="C440" s="113">
        <v>171273.16699999999</v>
      </c>
      <c r="D440" s="113">
        <v>480995.31199999998</v>
      </c>
      <c r="E440" s="113">
        <v>117989.89599999999</v>
      </c>
      <c r="F440" s="113">
        <v>29540.853999999999</v>
      </c>
      <c r="G440" s="113">
        <v>277402.83299999998</v>
      </c>
      <c r="H440" s="113">
        <v>0</v>
      </c>
      <c r="I440" s="113">
        <v>32517.646000000001</v>
      </c>
      <c r="J440" s="113">
        <v>413193.20799999998</v>
      </c>
      <c r="K440" s="113">
        <v>64217.957999999999</v>
      </c>
      <c r="L440" s="113">
        <v>29375</v>
      </c>
      <c r="M440" s="113">
        <v>126357.708</v>
      </c>
      <c r="N440" s="113">
        <v>5329</v>
      </c>
      <c r="O440" s="113"/>
      <c r="P440" s="113">
        <v>0</v>
      </c>
      <c r="Q440" s="113">
        <v>138019.10399999999</v>
      </c>
      <c r="R440" s="113">
        <v>385624.75</v>
      </c>
      <c r="S440" s="113">
        <v>459474</v>
      </c>
      <c r="T440" s="113">
        <v>568723.83299999998</v>
      </c>
      <c r="U440" s="113">
        <v>218998.22899999999</v>
      </c>
      <c r="V440" s="113">
        <v>32686.207999999999</v>
      </c>
      <c r="W440" s="113">
        <v>129331.35400000001</v>
      </c>
      <c r="X440" s="113">
        <v>1819.2080000000001</v>
      </c>
      <c r="Y440" s="113">
        <v>57140.542000000001</v>
      </c>
      <c r="Z440" s="113">
        <v>0</v>
      </c>
      <c r="AA440" s="113"/>
    </row>
    <row r="441" spans="1:27" x14ac:dyDescent="0.25">
      <c r="A441" s="112">
        <v>43025</v>
      </c>
      <c r="B441" s="113">
        <v>110217.958</v>
      </c>
      <c r="C441" s="113">
        <v>168498.52100000001</v>
      </c>
      <c r="D441" s="113">
        <v>476672.04200000002</v>
      </c>
      <c r="E441" s="113">
        <v>93769.812000000005</v>
      </c>
      <c r="F441" s="113">
        <v>44184.478999999999</v>
      </c>
      <c r="G441" s="113">
        <v>279571.35399999999</v>
      </c>
      <c r="H441" s="113">
        <v>0</v>
      </c>
      <c r="I441" s="113">
        <v>32894.811999999998</v>
      </c>
      <c r="J441" s="113">
        <v>365376.08299999998</v>
      </c>
      <c r="K441" s="113">
        <v>105810.75</v>
      </c>
      <c r="L441" s="113">
        <v>26013.312000000002</v>
      </c>
      <c r="M441" s="113">
        <v>88699.542000000001</v>
      </c>
      <c r="N441" s="113">
        <v>5550.0829999999996</v>
      </c>
      <c r="O441" s="113"/>
      <c r="P441" s="113">
        <v>35191.938000000002</v>
      </c>
      <c r="Q441" s="113">
        <v>60237.938000000002</v>
      </c>
      <c r="R441" s="113">
        <v>387568.81199999998</v>
      </c>
      <c r="S441" s="113">
        <v>459474</v>
      </c>
      <c r="T441" s="113">
        <v>578832.22900000005</v>
      </c>
      <c r="U441" s="113">
        <v>146310.77100000001</v>
      </c>
      <c r="V441" s="113">
        <v>26991.646000000001</v>
      </c>
      <c r="W441" s="113">
        <v>124807.458</v>
      </c>
      <c r="X441" s="113">
        <v>2166.2080000000001</v>
      </c>
      <c r="Y441" s="113">
        <v>104659.77099999999</v>
      </c>
      <c r="Z441" s="113">
        <v>0</v>
      </c>
      <c r="AA441" s="113"/>
    </row>
    <row r="442" spans="1:27" x14ac:dyDescent="0.25">
      <c r="A442" s="112">
        <v>43026</v>
      </c>
      <c r="B442" s="113">
        <v>122957.72900000001</v>
      </c>
      <c r="C442" s="113">
        <v>158036.25</v>
      </c>
      <c r="D442" s="113">
        <v>479620.60399999999</v>
      </c>
      <c r="E442" s="113">
        <v>90603.645999999993</v>
      </c>
      <c r="F442" s="113">
        <v>56700.228999999999</v>
      </c>
      <c r="G442" s="113">
        <v>273431.43800000002</v>
      </c>
      <c r="H442" s="113">
        <v>0</v>
      </c>
      <c r="I442" s="113">
        <v>32944.396000000001</v>
      </c>
      <c r="J442" s="113">
        <v>257935.20800000001</v>
      </c>
      <c r="K442" s="113">
        <v>110298.47900000001</v>
      </c>
      <c r="L442" s="113">
        <v>45149.061999999998</v>
      </c>
      <c r="M442" s="113">
        <v>138600.70800000001</v>
      </c>
      <c r="N442" s="113">
        <v>3716.7080000000001</v>
      </c>
      <c r="O442" s="113"/>
      <c r="P442" s="113">
        <v>50216.542000000001</v>
      </c>
      <c r="Q442" s="113">
        <v>107619.208</v>
      </c>
      <c r="R442" s="113">
        <v>348988.375</v>
      </c>
      <c r="S442" s="113">
        <v>459474</v>
      </c>
      <c r="T442" s="113">
        <v>573783.125</v>
      </c>
      <c r="U442" s="113">
        <v>125257.167</v>
      </c>
      <c r="V442" s="113">
        <v>8330.2710000000006</v>
      </c>
      <c r="W442" s="113">
        <v>126551.47900000001</v>
      </c>
      <c r="X442" s="113">
        <v>1873.9580000000001</v>
      </c>
      <c r="Y442" s="113">
        <v>30393.103999999999</v>
      </c>
      <c r="Z442" s="113">
        <v>0</v>
      </c>
      <c r="AA442" s="113"/>
    </row>
    <row r="443" spans="1:27" x14ac:dyDescent="0.25">
      <c r="A443" s="112">
        <v>43027</v>
      </c>
      <c r="B443" s="113">
        <v>331971.39600000001</v>
      </c>
      <c r="C443" s="113">
        <v>168970.93799999999</v>
      </c>
      <c r="D443" s="113">
        <v>479021.66700000002</v>
      </c>
      <c r="E443" s="113">
        <v>90574.875</v>
      </c>
      <c r="F443" s="113">
        <v>9762.6039999999994</v>
      </c>
      <c r="G443" s="113">
        <v>279066.56199999998</v>
      </c>
      <c r="H443" s="113">
        <v>0</v>
      </c>
      <c r="I443" s="113">
        <v>32728.853999999999</v>
      </c>
      <c r="J443" s="113">
        <v>304306.75</v>
      </c>
      <c r="K443" s="113">
        <v>50195.978999999999</v>
      </c>
      <c r="L443" s="113">
        <v>56870.167000000001</v>
      </c>
      <c r="M443" s="113">
        <v>84030.5</v>
      </c>
      <c r="N443" s="113">
        <v>4399.9170000000004</v>
      </c>
      <c r="O443" s="113"/>
      <c r="P443" s="113">
        <v>44817.978999999999</v>
      </c>
      <c r="Q443" s="113">
        <v>150277.81200000001</v>
      </c>
      <c r="R443" s="113">
        <v>373386.22899999999</v>
      </c>
      <c r="S443" s="113">
        <v>459474</v>
      </c>
      <c r="T443" s="113">
        <v>575330.31200000003</v>
      </c>
      <c r="U443" s="113">
        <v>207963.91699999999</v>
      </c>
      <c r="V443" s="113">
        <v>0</v>
      </c>
      <c r="W443" s="113">
        <v>121678.02099999999</v>
      </c>
      <c r="X443" s="113">
        <v>1713.6669999999999</v>
      </c>
      <c r="Y443" s="113">
        <v>0</v>
      </c>
      <c r="Z443" s="113">
        <v>0</v>
      </c>
      <c r="AA443" s="113"/>
    </row>
    <row r="444" spans="1:27" x14ac:dyDescent="0.25">
      <c r="A444" s="112">
        <v>43028</v>
      </c>
      <c r="B444" s="113">
        <v>0</v>
      </c>
      <c r="C444" s="113">
        <v>172629.04199999999</v>
      </c>
      <c r="D444" s="113">
        <v>479680.66700000002</v>
      </c>
      <c r="E444" s="113">
        <v>91376.854000000007</v>
      </c>
      <c r="F444" s="113">
        <v>39693.792000000001</v>
      </c>
      <c r="G444" s="113">
        <v>277798.10399999999</v>
      </c>
      <c r="H444" s="113">
        <v>54302.061999999998</v>
      </c>
      <c r="I444" s="113">
        <v>32975.332999999999</v>
      </c>
      <c r="J444" s="113">
        <v>405020.70799999998</v>
      </c>
      <c r="K444" s="113">
        <v>82985.479000000007</v>
      </c>
      <c r="L444" s="113">
        <v>38807.5</v>
      </c>
      <c r="M444" s="113">
        <v>119055.72900000001</v>
      </c>
      <c r="N444" s="113">
        <v>2966.5210000000002</v>
      </c>
      <c r="O444" s="113"/>
      <c r="P444" s="113">
        <v>52358.521000000001</v>
      </c>
      <c r="Q444" s="113">
        <v>156668.70800000001</v>
      </c>
      <c r="R444" s="113">
        <v>385996.58299999998</v>
      </c>
      <c r="S444" s="113">
        <v>459474</v>
      </c>
      <c r="T444" s="113">
        <v>428322.68800000002</v>
      </c>
      <c r="U444" s="113">
        <v>221128.06200000001</v>
      </c>
      <c r="V444" s="113">
        <v>15581.478999999999</v>
      </c>
      <c r="W444" s="113">
        <v>114302.792</v>
      </c>
      <c r="X444" s="113">
        <v>2197.8330000000001</v>
      </c>
      <c r="Y444" s="113">
        <v>64572.188000000002</v>
      </c>
      <c r="Z444" s="113">
        <v>0</v>
      </c>
      <c r="AA444" s="113"/>
    </row>
    <row r="445" spans="1:27" x14ac:dyDescent="0.25">
      <c r="A445" s="112">
        <v>43029</v>
      </c>
      <c r="B445" s="113">
        <v>397531.97899999999</v>
      </c>
      <c r="C445" s="113">
        <v>167468.16699999999</v>
      </c>
      <c r="D445" s="113">
        <v>477785.31199999998</v>
      </c>
      <c r="E445" s="113">
        <v>93225.312000000005</v>
      </c>
      <c r="F445" s="113">
        <v>58125.478999999999</v>
      </c>
      <c r="G445" s="113">
        <v>259350.33300000001</v>
      </c>
      <c r="H445" s="113">
        <v>38571.771000000001</v>
      </c>
      <c r="I445" s="113">
        <v>31964.457999999999</v>
      </c>
      <c r="J445" s="113">
        <v>321539.20799999998</v>
      </c>
      <c r="K445" s="113">
        <v>89883.625</v>
      </c>
      <c r="L445" s="113">
        <v>45960.188000000002</v>
      </c>
      <c r="M445" s="113">
        <v>172082.29199999999</v>
      </c>
      <c r="N445" s="113">
        <v>1885.396</v>
      </c>
      <c r="O445" s="113"/>
      <c r="P445" s="113">
        <v>44949.771000000001</v>
      </c>
      <c r="Q445" s="113">
        <v>154106.70800000001</v>
      </c>
      <c r="R445" s="113">
        <v>389307.58299999998</v>
      </c>
      <c r="S445" s="113">
        <v>459474</v>
      </c>
      <c r="T445" s="113">
        <v>602398.27099999995</v>
      </c>
      <c r="U445" s="113">
        <v>225429.04199999999</v>
      </c>
      <c r="V445" s="113">
        <v>30367.457999999999</v>
      </c>
      <c r="W445" s="113">
        <v>113006.833</v>
      </c>
      <c r="X445" s="113">
        <v>2162.8119999999999</v>
      </c>
      <c r="Y445" s="113">
        <v>62717.311999999998</v>
      </c>
      <c r="Z445" s="113">
        <v>0</v>
      </c>
      <c r="AA445" s="113"/>
    </row>
    <row r="446" spans="1:27" x14ac:dyDescent="0.25">
      <c r="A446" s="112">
        <v>43030</v>
      </c>
      <c r="B446" s="113">
        <v>338073.04200000002</v>
      </c>
      <c r="C446" s="113">
        <v>103742.27099999999</v>
      </c>
      <c r="D446" s="113">
        <v>465896.16700000002</v>
      </c>
      <c r="E446" s="113">
        <v>91320.645999999993</v>
      </c>
      <c r="F446" s="113">
        <v>31541.5</v>
      </c>
      <c r="G446" s="113">
        <v>235574.375</v>
      </c>
      <c r="H446" s="113">
        <v>34163.353999999999</v>
      </c>
      <c r="I446" s="113">
        <v>31925.187999999998</v>
      </c>
      <c r="J446" s="113">
        <v>414170.58299999998</v>
      </c>
      <c r="K446" s="113">
        <v>97546.187999999995</v>
      </c>
      <c r="L446" s="113">
        <v>46582</v>
      </c>
      <c r="M446" s="113">
        <v>158897.45800000001</v>
      </c>
      <c r="N446" s="113">
        <v>8600.75</v>
      </c>
      <c r="O446" s="113"/>
      <c r="P446" s="113">
        <v>41242.457999999999</v>
      </c>
      <c r="Q446" s="113">
        <v>176332.39600000001</v>
      </c>
      <c r="R446" s="113">
        <v>279236.14600000001</v>
      </c>
      <c r="S446" s="113">
        <v>439813.93800000002</v>
      </c>
      <c r="T446" s="113">
        <v>587840.25</v>
      </c>
      <c r="U446" s="113">
        <v>200399.52100000001</v>
      </c>
      <c r="V446" s="113">
        <v>32802.707999999999</v>
      </c>
      <c r="W446" s="113">
        <v>148971</v>
      </c>
      <c r="X446" s="113">
        <v>978.54200000000003</v>
      </c>
      <c r="Y446" s="113">
        <v>5888.4380000000001</v>
      </c>
      <c r="Z446" s="113">
        <v>0</v>
      </c>
      <c r="AA446" s="113"/>
    </row>
    <row r="447" spans="1:27" x14ac:dyDescent="0.25">
      <c r="A447" s="112">
        <v>43031</v>
      </c>
      <c r="B447" s="113">
        <v>375069.64600000001</v>
      </c>
      <c r="C447" s="113">
        <v>173975.56200000001</v>
      </c>
      <c r="D447" s="113">
        <v>482325.91700000002</v>
      </c>
      <c r="E447" s="113">
        <v>115606.47900000001</v>
      </c>
      <c r="F447" s="113">
        <v>6381.125</v>
      </c>
      <c r="G447" s="113">
        <v>266151.56199999998</v>
      </c>
      <c r="H447" s="113">
        <v>39465.771000000001</v>
      </c>
      <c r="I447" s="113">
        <v>31619.312000000002</v>
      </c>
      <c r="J447" s="113">
        <v>331773.14600000001</v>
      </c>
      <c r="K447" s="113">
        <v>98191.312000000005</v>
      </c>
      <c r="L447" s="113">
        <v>52133.978999999999</v>
      </c>
      <c r="M447" s="113">
        <v>84308.645999999993</v>
      </c>
      <c r="N447" s="113">
        <v>5645.6459999999997</v>
      </c>
      <c r="O447" s="113"/>
      <c r="P447" s="113">
        <v>47774.207999999999</v>
      </c>
      <c r="Q447" s="113">
        <v>169735.83300000001</v>
      </c>
      <c r="R447" s="113">
        <v>366973.93800000002</v>
      </c>
      <c r="S447" s="113">
        <v>452169.56199999998</v>
      </c>
      <c r="T447" s="113">
        <v>546056.27099999995</v>
      </c>
      <c r="U447" s="113">
        <v>211741.47899999999</v>
      </c>
      <c r="V447" s="113">
        <v>32418.478999999999</v>
      </c>
      <c r="W447" s="113">
        <v>139233.43799999999</v>
      </c>
      <c r="X447" s="113">
        <v>2474.7710000000002</v>
      </c>
      <c r="Y447" s="113">
        <v>0</v>
      </c>
      <c r="Z447" s="113">
        <v>0</v>
      </c>
      <c r="AA447" s="113"/>
    </row>
    <row r="448" spans="1:27" x14ac:dyDescent="0.25">
      <c r="A448" s="112">
        <v>43032</v>
      </c>
      <c r="B448" s="113">
        <v>82393.875</v>
      </c>
      <c r="C448" s="113">
        <v>162585.18799999999</v>
      </c>
      <c r="D448" s="113">
        <v>483938.47899999999</v>
      </c>
      <c r="E448" s="113">
        <v>97560.082999999999</v>
      </c>
      <c r="F448" s="113">
        <v>71224.104000000007</v>
      </c>
      <c r="G448" s="113">
        <v>276699.10399999999</v>
      </c>
      <c r="H448" s="113">
        <v>56388.396000000001</v>
      </c>
      <c r="I448" s="113">
        <v>32009.957999999999</v>
      </c>
      <c r="J448" s="113">
        <v>402724.08299999998</v>
      </c>
      <c r="K448" s="113">
        <v>98117.625</v>
      </c>
      <c r="L448" s="113">
        <v>48291.021000000001</v>
      </c>
      <c r="M448" s="113">
        <v>113798.77099999999</v>
      </c>
      <c r="N448" s="113">
        <v>6137.5420000000004</v>
      </c>
      <c r="O448" s="113"/>
      <c r="P448" s="113">
        <v>46718.228999999999</v>
      </c>
      <c r="Q448" s="113">
        <v>176694.75</v>
      </c>
      <c r="R448" s="113">
        <v>313940.41700000002</v>
      </c>
      <c r="S448" s="113">
        <v>452199</v>
      </c>
      <c r="T448" s="113">
        <v>251288.41699999999</v>
      </c>
      <c r="U448" s="113">
        <v>221931.52100000001</v>
      </c>
      <c r="V448" s="113">
        <v>28999.896000000001</v>
      </c>
      <c r="W448" s="113">
        <v>151074.35399999999</v>
      </c>
      <c r="X448" s="113">
        <v>1794.5</v>
      </c>
      <c r="Y448" s="113">
        <v>71395.645999999993</v>
      </c>
      <c r="Z448" s="113">
        <v>0</v>
      </c>
      <c r="AA448" s="113"/>
    </row>
    <row r="449" spans="1:27" x14ac:dyDescent="0.25">
      <c r="A449" s="112">
        <v>43033</v>
      </c>
      <c r="B449" s="113">
        <v>86677.832999999999</v>
      </c>
      <c r="C449" s="113">
        <v>141880.83300000001</v>
      </c>
      <c r="D449" s="113">
        <v>329257</v>
      </c>
      <c r="E449" s="113">
        <v>90805.5</v>
      </c>
      <c r="F449" s="113">
        <v>31950.687999999998</v>
      </c>
      <c r="G449" s="113">
        <v>179713.29199999999</v>
      </c>
      <c r="H449" s="113">
        <v>58317.457999999999</v>
      </c>
      <c r="I449" s="113">
        <v>32644.521000000001</v>
      </c>
      <c r="J449" s="113">
        <v>346263.89600000001</v>
      </c>
      <c r="K449" s="113">
        <v>98191.375</v>
      </c>
      <c r="L449" s="113">
        <v>49954.188000000002</v>
      </c>
      <c r="M449" s="113">
        <v>97341.082999999999</v>
      </c>
      <c r="N449" s="113">
        <v>7768.1880000000001</v>
      </c>
      <c r="O449" s="113"/>
      <c r="P449" s="113">
        <v>51684.417000000001</v>
      </c>
      <c r="Q449" s="113">
        <v>140394.93799999999</v>
      </c>
      <c r="R449" s="113">
        <v>328423.25</v>
      </c>
      <c r="S449" s="113">
        <v>411526.72899999999</v>
      </c>
      <c r="T449" s="113">
        <v>503061.22899999999</v>
      </c>
      <c r="U449" s="113">
        <v>201303</v>
      </c>
      <c r="V449" s="113">
        <v>10792.458000000001</v>
      </c>
      <c r="W449" s="113">
        <v>155718.89600000001</v>
      </c>
      <c r="X449" s="113">
        <v>2688.5619999999999</v>
      </c>
      <c r="Y449" s="113">
        <v>81872.645999999993</v>
      </c>
      <c r="Z449" s="113">
        <v>0</v>
      </c>
      <c r="AA449" s="113"/>
    </row>
    <row r="450" spans="1:27" x14ac:dyDescent="0.25">
      <c r="A450" s="112">
        <v>43034</v>
      </c>
      <c r="B450" s="113">
        <v>558451.27099999995</v>
      </c>
      <c r="C450" s="113">
        <v>127035.89599999999</v>
      </c>
      <c r="D450" s="113">
        <v>480543.83299999998</v>
      </c>
      <c r="E450" s="113">
        <v>86054</v>
      </c>
      <c r="F450" s="113">
        <v>43585.271000000001</v>
      </c>
      <c r="G450" s="113">
        <v>277431.04200000002</v>
      </c>
      <c r="H450" s="113">
        <v>56245.728999999999</v>
      </c>
      <c r="I450" s="113">
        <v>32785.582999999999</v>
      </c>
      <c r="J450" s="113">
        <v>303401.45799999998</v>
      </c>
      <c r="K450" s="113">
        <v>102168.458</v>
      </c>
      <c r="L450" s="113">
        <v>32063.25</v>
      </c>
      <c r="M450" s="113">
        <v>83993</v>
      </c>
      <c r="N450" s="113">
        <v>6260.0829999999996</v>
      </c>
      <c r="O450" s="113"/>
      <c r="P450" s="113">
        <v>11105.271000000001</v>
      </c>
      <c r="Q450" s="113">
        <v>149604.625</v>
      </c>
      <c r="R450" s="113">
        <v>305283.08299999998</v>
      </c>
      <c r="S450" s="113">
        <v>452711.14600000001</v>
      </c>
      <c r="T450" s="113">
        <v>574126.625</v>
      </c>
      <c r="U450" s="113">
        <v>223076.58300000001</v>
      </c>
      <c r="V450" s="113">
        <v>0</v>
      </c>
      <c r="W450" s="113">
        <v>134321.10399999999</v>
      </c>
      <c r="X450" s="113">
        <v>2786.8119999999999</v>
      </c>
      <c r="Y450" s="113">
        <v>8347.0419999999995</v>
      </c>
      <c r="Z450" s="113">
        <v>0</v>
      </c>
      <c r="AA450" s="113"/>
    </row>
    <row r="451" spans="1:27" x14ac:dyDescent="0.25">
      <c r="A451" s="112">
        <v>43035</v>
      </c>
      <c r="B451" s="113">
        <v>418865.35399999999</v>
      </c>
      <c r="C451" s="113">
        <v>135938.27100000001</v>
      </c>
      <c r="D451" s="113">
        <v>481747.91700000002</v>
      </c>
      <c r="E451" s="113">
        <v>85255.832999999999</v>
      </c>
      <c r="F451" s="113">
        <v>67352.25</v>
      </c>
      <c r="G451" s="113">
        <v>252699.20800000001</v>
      </c>
      <c r="H451" s="113">
        <v>68377.292000000001</v>
      </c>
      <c r="I451" s="113">
        <v>32262.978999999999</v>
      </c>
      <c r="J451" s="113">
        <v>402481.875</v>
      </c>
      <c r="K451" s="113">
        <v>90147.895999999993</v>
      </c>
      <c r="L451" s="113">
        <v>48450.875</v>
      </c>
      <c r="M451" s="113">
        <v>132916.47899999999</v>
      </c>
      <c r="N451" s="113">
        <v>9673.2289999999994</v>
      </c>
      <c r="O451" s="113"/>
      <c r="P451" s="113">
        <v>0</v>
      </c>
      <c r="Q451" s="113">
        <v>141244.70800000001</v>
      </c>
      <c r="R451" s="113">
        <v>256757.27100000001</v>
      </c>
      <c r="S451" s="113">
        <v>440600.04200000002</v>
      </c>
      <c r="T451" s="113">
        <v>601873.25</v>
      </c>
      <c r="U451" s="113">
        <v>221367.54199999999</v>
      </c>
      <c r="V451" s="113">
        <v>0</v>
      </c>
      <c r="W451" s="113">
        <v>147531.81200000001</v>
      </c>
      <c r="X451" s="113">
        <v>1355.021</v>
      </c>
      <c r="Y451" s="113">
        <v>9241.7919999999995</v>
      </c>
      <c r="Z451" s="113">
        <v>0</v>
      </c>
      <c r="AA451" s="113"/>
    </row>
    <row r="452" spans="1:27" x14ac:dyDescent="0.25">
      <c r="A452" s="112">
        <v>43036</v>
      </c>
      <c r="B452" s="113">
        <v>601151.20799999998</v>
      </c>
      <c r="C452" s="113">
        <v>113664.77099999999</v>
      </c>
      <c r="D452" s="113">
        <v>480383.39600000001</v>
      </c>
      <c r="E452" s="113">
        <v>85458.812000000005</v>
      </c>
      <c r="F452" s="113">
        <v>45756.5</v>
      </c>
      <c r="G452" s="113">
        <v>261197.41699999999</v>
      </c>
      <c r="H452" s="113">
        <v>66500.332999999999</v>
      </c>
      <c r="I452" s="113">
        <v>32499.853999999999</v>
      </c>
      <c r="J452" s="113">
        <v>384261.66700000002</v>
      </c>
      <c r="K452" s="113">
        <v>93295.645999999993</v>
      </c>
      <c r="L452" s="113">
        <v>47019.042000000001</v>
      </c>
      <c r="M452" s="113">
        <v>184076.10399999999</v>
      </c>
      <c r="N452" s="113">
        <v>10350.771000000001</v>
      </c>
      <c r="O452" s="113"/>
      <c r="P452" s="113">
        <v>0</v>
      </c>
      <c r="Q452" s="113">
        <v>152844.60399999999</v>
      </c>
      <c r="R452" s="113">
        <v>354613.52100000001</v>
      </c>
      <c r="S452" s="113">
        <v>458876.06199999998</v>
      </c>
      <c r="T452" s="113">
        <v>427097.58299999998</v>
      </c>
      <c r="U452" s="113">
        <v>218617.81200000001</v>
      </c>
      <c r="V452" s="113">
        <v>0</v>
      </c>
      <c r="W452" s="113">
        <v>140514.58300000001</v>
      </c>
      <c r="X452" s="113">
        <v>538.66700000000003</v>
      </c>
      <c r="Y452" s="113">
        <v>98755.937999999995</v>
      </c>
      <c r="Z452" s="113">
        <v>0</v>
      </c>
      <c r="AA452" s="113"/>
    </row>
    <row r="453" spans="1:27" x14ac:dyDescent="0.25">
      <c r="A453" s="112">
        <v>43037</v>
      </c>
      <c r="B453" s="113">
        <v>367121.43800000002</v>
      </c>
      <c r="C453" s="113">
        <v>107700.542</v>
      </c>
      <c r="D453" s="113">
        <v>479370.72899999999</v>
      </c>
      <c r="E453" s="113">
        <v>90793.645999999993</v>
      </c>
      <c r="F453" s="113">
        <v>45759.25</v>
      </c>
      <c r="G453" s="113">
        <v>268290.52100000001</v>
      </c>
      <c r="H453" s="113">
        <v>58517.542000000001</v>
      </c>
      <c r="I453" s="113">
        <v>32996.271000000001</v>
      </c>
      <c r="J453" s="113">
        <v>427349.22899999999</v>
      </c>
      <c r="K453" s="113">
        <v>94573.332999999999</v>
      </c>
      <c r="L453" s="113">
        <v>47935.042000000001</v>
      </c>
      <c r="M453" s="113">
        <v>114216.625</v>
      </c>
      <c r="N453" s="113">
        <v>10787.188</v>
      </c>
      <c r="O453" s="113"/>
      <c r="P453" s="113">
        <v>0</v>
      </c>
      <c r="Q453" s="113">
        <v>151578.91699999999</v>
      </c>
      <c r="R453" s="113">
        <v>384059.18800000002</v>
      </c>
      <c r="S453" s="113">
        <v>452891.81199999998</v>
      </c>
      <c r="T453" s="113">
        <v>500789.33299999998</v>
      </c>
      <c r="U453" s="113">
        <v>225410.93799999999</v>
      </c>
      <c r="V453" s="113">
        <v>0</v>
      </c>
      <c r="W453" s="113">
        <v>93814.395999999993</v>
      </c>
      <c r="X453" s="113">
        <v>1277.271</v>
      </c>
      <c r="Y453" s="113">
        <v>22978.167000000001</v>
      </c>
      <c r="Z453" s="113">
        <v>0</v>
      </c>
      <c r="AA453" s="113"/>
    </row>
    <row r="454" spans="1:27" x14ac:dyDescent="0.25">
      <c r="A454" s="112">
        <v>43038</v>
      </c>
      <c r="B454" s="113">
        <v>408632.29200000002</v>
      </c>
      <c r="C454" s="113">
        <v>141354.54199999999</v>
      </c>
      <c r="D454" s="113">
        <v>482307.89600000001</v>
      </c>
      <c r="E454" s="113">
        <v>95267.812000000005</v>
      </c>
      <c r="F454" s="113">
        <v>49673.042000000001</v>
      </c>
      <c r="G454" s="113">
        <v>258898.18799999999</v>
      </c>
      <c r="H454" s="113">
        <v>61683.832999999999</v>
      </c>
      <c r="I454" s="113">
        <v>32464.146000000001</v>
      </c>
      <c r="J454" s="113">
        <v>251167.89600000001</v>
      </c>
      <c r="K454" s="113">
        <v>111543.25</v>
      </c>
      <c r="L454" s="113">
        <v>47341.792000000001</v>
      </c>
      <c r="M454" s="113">
        <v>157452.77100000001</v>
      </c>
      <c r="N454" s="113">
        <v>7882.4579999999996</v>
      </c>
      <c r="O454" s="113"/>
      <c r="P454" s="113">
        <v>0</v>
      </c>
      <c r="Q454" s="113">
        <v>174728.02100000001</v>
      </c>
      <c r="R454" s="113">
        <v>383984.29200000002</v>
      </c>
      <c r="S454" s="113">
        <v>459474</v>
      </c>
      <c r="T454" s="113">
        <v>580451</v>
      </c>
      <c r="U454" s="113">
        <v>221315.95800000001</v>
      </c>
      <c r="V454" s="113">
        <v>17082.625</v>
      </c>
      <c r="W454" s="113">
        <v>83277.937999999995</v>
      </c>
      <c r="X454" s="113">
        <v>1344.9380000000001</v>
      </c>
      <c r="Y454" s="113">
        <v>17855.957999999999</v>
      </c>
      <c r="Z454" s="113">
        <v>0</v>
      </c>
      <c r="AA454" s="113"/>
    </row>
    <row r="455" spans="1:27" x14ac:dyDescent="0.25">
      <c r="A455" s="112">
        <v>43039</v>
      </c>
      <c r="B455" s="113">
        <v>0</v>
      </c>
      <c r="C455" s="113">
        <v>143686.29199999999</v>
      </c>
      <c r="D455" s="113">
        <v>481316.06199999998</v>
      </c>
      <c r="E455" s="113">
        <v>118597.667</v>
      </c>
      <c r="F455" s="113">
        <v>40531.021000000001</v>
      </c>
      <c r="G455" s="113">
        <v>281160</v>
      </c>
      <c r="H455" s="113">
        <v>71407.542000000001</v>
      </c>
      <c r="I455" s="113">
        <v>32489.75</v>
      </c>
      <c r="J455" s="113">
        <v>404763.14600000001</v>
      </c>
      <c r="K455" s="113">
        <v>117858.625</v>
      </c>
      <c r="L455" s="113">
        <v>37643.688000000002</v>
      </c>
      <c r="M455" s="113">
        <v>118717.667</v>
      </c>
      <c r="N455" s="113">
        <v>11121.5</v>
      </c>
      <c r="O455" s="113"/>
      <c r="P455" s="113">
        <v>0</v>
      </c>
      <c r="Q455" s="113">
        <v>173092.875</v>
      </c>
      <c r="R455" s="113">
        <v>376487.04200000002</v>
      </c>
      <c r="S455" s="113">
        <v>459474</v>
      </c>
      <c r="T455" s="113">
        <v>550827.83299999998</v>
      </c>
      <c r="U455" s="113">
        <v>228292.06200000001</v>
      </c>
      <c r="V455" s="113">
        <v>31686.312000000002</v>
      </c>
      <c r="W455" s="113">
        <v>57265.938000000002</v>
      </c>
      <c r="X455" s="113">
        <v>37.5</v>
      </c>
      <c r="Y455" s="113">
        <v>0</v>
      </c>
      <c r="Z455" s="113">
        <v>0</v>
      </c>
      <c r="AA455" s="113"/>
    </row>
    <row r="456" spans="1:27" x14ac:dyDescent="0.25">
      <c r="A456" s="112">
        <v>43040</v>
      </c>
      <c r="B456" s="113">
        <v>481822.89600000001</v>
      </c>
      <c r="C456" s="113">
        <v>162981.375</v>
      </c>
      <c r="D456" s="113">
        <v>463396.79200000002</v>
      </c>
      <c r="E456" s="113">
        <v>92005.020999999993</v>
      </c>
      <c r="F456" s="113">
        <v>8796.5619999999999</v>
      </c>
      <c r="G456" s="113">
        <v>267567.56199999998</v>
      </c>
      <c r="H456" s="113">
        <v>63116.082999999999</v>
      </c>
      <c r="I456" s="113">
        <v>32626.896000000001</v>
      </c>
      <c r="J456" s="113">
        <v>274968.97899999999</v>
      </c>
      <c r="K456" s="113">
        <v>33191.292000000001</v>
      </c>
      <c r="L456" s="113">
        <v>20614.187999999998</v>
      </c>
      <c r="M456" s="113">
        <v>104640.042</v>
      </c>
      <c r="N456" s="113">
        <v>5844.7920000000004</v>
      </c>
      <c r="O456" s="113"/>
      <c r="P456" s="113">
        <v>38784.521000000001</v>
      </c>
      <c r="Q456" s="113">
        <v>174609.5</v>
      </c>
      <c r="R456" s="113">
        <v>386571.68800000002</v>
      </c>
      <c r="S456" s="113">
        <v>459474</v>
      </c>
      <c r="T456" s="113">
        <v>594125.16700000002</v>
      </c>
      <c r="U456" s="113">
        <v>230034.81200000001</v>
      </c>
      <c r="V456" s="113">
        <v>23413.957999999999</v>
      </c>
      <c r="W456" s="113">
        <v>25365.728999999999</v>
      </c>
      <c r="X456" s="113">
        <v>1095.8119999999999</v>
      </c>
      <c r="Y456" s="113">
        <v>0</v>
      </c>
      <c r="Z456" s="113">
        <v>0</v>
      </c>
      <c r="AA456" s="113"/>
    </row>
    <row r="457" spans="1:27" x14ac:dyDescent="0.25">
      <c r="A457" s="112">
        <v>43041</v>
      </c>
      <c r="B457" s="113">
        <v>399168.27100000001</v>
      </c>
      <c r="C457" s="113">
        <v>173155.16699999999</v>
      </c>
      <c r="D457" s="113">
        <v>422914.97899999999</v>
      </c>
      <c r="E457" s="113">
        <v>94062.292000000001</v>
      </c>
      <c r="F457" s="113">
        <v>37732.603999999999</v>
      </c>
      <c r="G457" s="113">
        <v>250323.64600000001</v>
      </c>
      <c r="H457" s="113">
        <v>57147</v>
      </c>
      <c r="I457" s="113">
        <v>32327.396000000001</v>
      </c>
      <c r="J457" s="113">
        <v>351836.41700000002</v>
      </c>
      <c r="K457" s="113">
        <v>41748.625</v>
      </c>
      <c r="L457" s="113">
        <v>47338.688000000002</v>
      </c>
      <c r="M457" s="113">
        <v>88614.082999999999</v>
      </c>
      <c r="N457" s="113">
        <v>4428.75</v>
      </c>
      <c r="O457" s="113"/>
      <c r="P457" s="113">
        <v>17096.417000000001</v>
      </c>
      <c r="Q457" s="113">
        <v>173382.52100000001</v>
      </c>
      <c r="R457" s="113">
        <v>325769.68800000002</v>
      </c>
      <c r="S457" s="113">
        <v>452162</v>
      </c>
      <c r="T457" s="113">
        <v>601399.43799999997</v>
      </c>
      <c r="U457" s="113">
        <v>223865.02100000001</v>
      </c>
      <c r="V457" s="113">
        <v>28754.957999999999</v>
      </c>
      <c r="W457" s="113">
        <v>18982.207999999999</v>
      </c>
      <c r="X457" s="113">
        <v>1990.5619999999999</v>
      </c>
      <c r="Y457" s="113">
        <v>0</v>
      </c>
      <c r="Z457" s="113">
        <v>0</v>
      </c>
      <c r="AA457" s="113"/>
    </row>
    <row r="458" spans="1:27" x14ac:dyDescent="0.25">
      <c r="A458" s="112">
        <v>43042</v>
      </c>
      <c r="B458" s="113">
        <v>170879.89600000001</v>
      </c>
      <c r="C458" s="113">
        <v>166571.81200000001</v>
      </c>
      <c r="D458" s="113">
        <v>345965.81199999998</v>
      </c>
      <c r="E458" s="113">
        <v>94500.770999999993</v>
      </c>
      <c r="F458" s="113">
        <v>32911.728999999999</v>
      </c>
      <c r="G458" s="113">
        <v>242410.25</v>
      </c>
      <c r="H458" s="113">
        <v>56043.271000000001</v>
      </c>
      <c r="I458" s="113">
        <v>32285.021000000001</v>
      </c>
      <c r="J458" s="113">
        <v>376665.16700000002</v>
      </c>
      <c r="K458" s="113">
        <v>101306.64599999999</v>
      </c>
      <c r="L458" s="113">
        <v>47908.061999999998</v>
      </c>
      <c r="M458" s="113">
        <v>146588.41699999999</v>
      </c>
      <c r="N458" s="113">
        <v>6094.625</v>
      </c>
      <c r="O458" s="113"/>
      <c r="P458" s="113">
        <v>0</v>
      </c>
      <c r="Q458" s="113">
        <v>167441.29199999999</v>
      </c>
      <c r="R458" s="113">
        <v>337674.58299999998</v>
      </c>
      <c r="S458" s="113">
        <v>459474</v>
      </c>
      <c r="T458" s="113">
        <v>502252.91700000002</v>
      </c>
      <c r="U458" s="113">
        <v>205380.70800000001</v>
      </c>
      <c r="V458" s="113">
        <v>32146.728999999999</v>
      </c>
      <c r="W458" s="113">
        <v>22131.917000000001</v>
      </c>
      <c r="X458" s="113">
        <v>1019.854</v>
      </c>
      <c r="Y458" s="113">
        <v>0</v>
      </c>
      <c r="Z458" s="113">
        <v>0</v>
      </c>
      <c r="AA458" s="113"/>
    </row>
    <row r="459" spans="1:27" x14ac:dyDescent="0.25">
      <c r="A459" s="112">
        <v>43043</v>
      </c>
      <c r="B459" s="113">
        <v>626797.27099999995</v>
      </c>
      <c r="C459" s="113">
        <v>195484.20800000001</v>
      </c>
      <c r="D459" s="113">
        <v>500041.25</v>
      </c>
      <c r="E459" s="113">
        <v>90699.5</v>
      </c>
      <c r="F459" s="113">
        <v>37403.167000000001</v>
      </c>
      <c r="G459" s="113">
        <v>238701.39600000001</v>
      </c>
      <c r="H459" s="113">
        <v>53343.521000000001</v>
      </c>
      <c r="I459" s="113">
        <v>32478.978999999999</v>
      </c>
      <c r="J459" s="113">
        <v>355835.41700000002</v>
      </c>
      <c r="K459" s="113">
        <v>102462.93799999999</v>
      </c>
      <c r="L459" s="113">
        <v>30883.542000000001</v>
      </c>
      <c r="M459" s="113">
        <v>149591.125</v>
      </c>
      <c r="N459" s="113">
        <v>5126.8959999999997</v>
      </c>
      <c r="O459" s="113"/>
      <c r="P459" s="113">
        <v>0</v>
      </c>
      <c r="Q459" s="113">
        <v>177613.33300000001</v>
      </c>
      <c r="R459" s="113">
        <v>321987.125</v>
      </c>
      <c r="S459" s="113">
        <v>459474</v>
      </c>
      <c r="T459" s="113">
        <v>542719.33299999998</v>
      </c>
      <c r="U459" s="113">
        <v>211060.06200000001</v>
      </c>
      <c r="V459" s="113">
        <v>32280.917000000001</v>
      </c>
      <c r="W459" s="113">
        <v>25764.375</v>
      </c>
      <c r="X459" s="113">
        <v>1663.271</v>
      </c>
      <c r="Y459" s="113">
        <v>0</v>
      </c>
      <c r="Z459" s="113">
        <v>97146.582999999999</v>
      </c>
      <c r="AA459" s="113"/>
    </row>
    <row r="460" spans="1:27" x14ac:dyDescent="0.25">
      <c r="A460" s="112">
        <v>43044</v>
      </c>
      <c r="B460" s="113">
        <v>378964.72899999999</v>
      </c>
      <c r="C460" s="113">
        <v>188673.25</v>
      </c>
      <c r="D460" s="113">
        <v>414718.95799999998</v>
      </c>
      <c r="E460" s="113">
        <v>88871.104000000007</v>
      </c>
      <c r="F460" s="113">
        <v>24473.417000000001</v>
      </c>
      <c r="G460" s="113">
        <v>229131</v>
      </c>
      <c r="H460" s="113">
        <v>54319.353999999999</v>
      </c>
      <c r="I460" s="113">
        <v>32538.478999999999</v>
      </c>
      <c r="J460" s="113">
        <v>396053.04200000002</v>
      </c>
      <c r="K460" s="113">
        <v>94334.125</v>
      </c>
      <c r="L460" s="113">
        <v>33525.021000000001</v>
      </c>
      <c r="M460" s="113">
        <v>167386.97899999999</v>
      </c>
      <c r="N460" s="113">
        <v>5726.9170000000004</v>
      </c>
      <c r="O460" s="113"/>
      <c r="P460" s="113">
        <v>0</v>
      </c>
      <c r="Q460" s="113">
        <v>179940.89600000001</v>
      </c>
      <c r="R460" s="113">
        <v>361952.58299999998</v>
      </c>
      <c r="S460" s="113">
        <v>459474</v>
      </c>
      <c r="T460" s="113">
        <v>502930.02100000001</v>
      </c>
      <c r="U460" s="113">
        <v>218830.77100000001</v>
      </c>
      <c r="V460" s="113">
        <v>32673.478999999999</v>
      </c>
      <c r="W460" s="113">
        <v>39762.146000000001</v>
      </c>
      <c r="X460" s="113">
        <v>1976.0619999999999</v>
      </c>
      <c r="Y460" s="113">
        <v>0</v>
      </c>
      <c r="Z460" s="113">
        <v>0</v>
      </c>
      <c r="AA460" s="113"/>
    </row>
    <row r="461" spans="1:27" x14ac:dyDescent="0.25">
      <c r="A461" s="112">
        <v>43045</v>
      </c>
      <c r="B461" s="113">
        <v>93717.625</v>
      </c>
      <c r="C461" s="113">
        <v>191639.72899999999</v>
      </c>
      <c r="D461" s="113">
        <v>454639.45799999998</v>
      </c>
      <c r="E461" s="113">
        <v>88969.332999999999</v>
      </c>
      <c r="F461" s="113">
        <v>40112.853999999999</v>
      </c>
      <c r="G461" s="113">
        <v>238367.45800000001</v>
      </c>
      <c r="H461" s="113">
        <v>55362.061999999998</v>
      </c>
      <c r="I461" s="113">
        <v>32516.478999999999</v>
      </c>
      <c r="J461" s="113">
        <v>257894.85399999999</v>
      </c>
      <c r="K461" s="113">
        <v>94306</v>
      </c>
      <c r="L461" s="113">
        <v>40628.811999999998</v>
      </c>
      <c r="M461" s="113">
        <v>214103.08300000001</v>
      </c>
      <c r="N461" s="113">
        <v>8285.7710000000006</v>
      </c>
      <c r="O461" s="113"/>
      <c r="P461" s="113">
        <v>0</v>
      </c>
      <c r="Q461" s="113">
        <v>175460.06200000001</v>
      </c>
      <c r="R461" s="113">
        <v>358949.33299999998</v>
      </c>
      <c r="S461" s="113">
        <v>459474</v>
      </c>
      <c r="T461" s="113">
        <v>550333.56200000003</v>
      </c>
      <c r="U461" s="113">
        <v>217361.79199999999</v>
      </c>
      <c r="V461" s="113">
        <v>28520.687999999998</v>
      </c>
      <c r="W461" s="113">
        <v>68503.729000000007</v>
      </c>
      <c r="X461" s="113">
        <v>340</v>
      </c>
      <c r="Y461" s="113">
        <v>101869.97900000001</v>
      </c>
      <c r="Z461" s="113">
        <v>89020.5</v>
      </c>
      <c r="AA461" s="113"/>
    </row>
    <row r="462" spans="1:27" x14ac:dyDescent="0.25">
      <c r="A462" s="112">
        <v>43046</v>
      </c>
      <c r="B462" s="113">
        <v>318934.875</v>
      </c>
      <c r="C462" s="113">
        <v>194606.64600000001</v>
      </c>
      <c r="D462" s="113">
        <v>482521.43800000002</v>
      </c>
      <c r="E462" s="113">
        <v>102324.667</v>
      </c>
      <c r="F462" s="113">
        <v>59144.375</v>
      </c>
      <c r="G462" s="113">
        <v>227860.875</v>
      </c>
      <c r="H462" s="113">
        <v>63849.917000000001</v>
      </c>
      <c r="I462" s="113">
        <v>31602.687999999998</v>
      </c>
      <c r="J462" s="113">
        <v>374460.31199999998</v>
      </c>
      <c r="K462" s="113">
        <v>97915.354000000007</v>
      </c>
      <c r="L462" s="113">
        <v>40089.396000000001</v>
      </c>
      <c r="M462" s="113">
        <v>159060.52100000001</v>
      </c>
      <c r="N462" s="113">
        <v>9932.9169999999995</v>
      </c>
      <c r="O462" s="113"/>
      <c r="P462" s="113">
        <v>32725.478999999999</v>
      </c>
      <c r="Q462" s="113">
        <v>176440.27100000001</v>
      </c>
      <c r="R462" s="113">
        <v>355173.08299999998</v>
      </c>
      <c r="S462" s="113">
        <v>459474</v>
      </c>
      <c r="T462" s="113">
        <v>559052.29200000002</v>
      </c>
      <c r="U462" s="113">
        <v>220083.22899999999</v>
      </c>
      <c r="V462" s="113">
        <v>23924.167000000001</v>
      </c>
      <c r="W462" s="113">
        <v>79531.082999999999</v>
      </c>
      <c r="X462" s="113">
        <v>1133.3330000000001</v>
      </c>
      <c r="Y462" s="113">
        <v>84631.104000000007</v>
      </c>
      <c r="Z462" s="113">
        <v>0</v>
      </c>
      <c r="AA462" s="113"/>
    </row>
    <row r="463" spans="1:27" x14ac:dyDescent="0.25">
      <c r="A463" s="112">
        <v>43047</v>
      </c>
      <c r="B463" s="113">
        <v>0</v>
      </c>
      <c r="C463" s="113">
        <v>166568.22899999999</v>
      </c>
      <c r="D463" s="113">
        <v>478276.93800000002</v>
      </c>
      <c r="E463" s="113">
        <v>94646.645999999993</v>
      </c>
      <c r="F463" s="113">
        <v>66088.332999999999</v>
      </c>
      <c r="G463" s="113">
        <v>229507.35399999999</v>
      </c>
      <c r="H463" s="113">
        <v>58093.896000000001</v>
      </c>
      <c r="I463" s="113">
        <v>31180.103999999999</v>
      </c>
      <c r="J463" s="113">
        <v>251050.56200000001</v>
      </c>
      <c r="K463" s="113">
        <v>98169.167000000001</v>
      </c>
      <c r="L463" s="113">
        <v>35209.771000000001</v>
      </c>
      <c r="M463" s="113">
        <v>176990.02100000001</v>
      </c>
      <c r="N463" s="113">
        <v>10445.25</v>
      </c>
      <c r="O463" s="113"/>
      <c r="P463" s="113">
        <v>51048.353999999999</v>
      </c>
      <c r="Q463" s="113">
        <v>172510.68799999999</v>
      </c>
      <c r="R463" s="113">
        <v>357524.625</v>
      </c>
      <c r="S463" s="113">
        <v>459474</v>
      </c>
      <c r="T463" s="113">
        <v>507585.54200000002</v>
      </c>
      <c r="U463" s="113">
        <v>220061.58300000001</v>
      </c>
      <c r="V463" s="113">
        <v>23227.896000000001</v>
      </c>
      <c r="W463" s="113">
        <v>75230.395999999993</v>
      </c>
      <c r="X463" s="113">
        <v>394.79199999999997</v>
      </c>
      <c r="Y463" s="113">
        <v>0</v>
      </c>
      <c r="Z463" s="113">
        <v>0</v>
      </c>
      <c r="AA463" s="113"/>
    </row>
    <row r="464" spans="1:27" x14ac:dyDescent="0.25">
      <c r="A464" s="112">
        <v>43048</v>
      </c>
      <c r="B464" s="113">
        <v>304332.02100000001</v>
      </c>
      <c r="C464" s="113">
        <v>21006.417000000001</v>
      </c>
      <c r="D464" s="113">
        <v>482586.85399999999</v>
      </c>
      <c r="E464" s="113">
        <v>78191.207999999999</v>
      </c>
      <c r="F464" s="113">
        <v>47623.396000000001</v>
      </c>
      <c r="G464" s="113">
        <v>224816.85399999999</v>
      </c>
      <c r="H464" s="113">
        <v>69583.167000000001</v>
      </c>
      <c r="I464" s="113">
        <v>29246.437999999998</v>
      </c>
      <c r="J464" s="113">
        <v>275924.79200000002</v>
      </c>
      <c r="K464" s="113">
        <v>96977.707999999999</v>
      </c>
      <c r="L464" s="113">
        <v>74118.062000000005</v>
      </c>
      <c r="M464" s="113">
        <v>211985.33300000001</v>
      </c>
      <c r="N464" s="113">
        <v>7877.7079999999996</v>
      </c>
      <c r="O464" s="113"/>
      <c r="P464" s="113">
        <v>16440.375</v>
      </c>
      <c r="Q464" s="113">
        <v>172362.97899999999</v>
      </c>
      <c r="R464" s="113">
        <v>231694.45800000001</v>
      </c>
      <c r="S464" s="113">
        <v>459474</v>
      </c>
      <c r="T464" s="113">
        <v>567227.18799999997</v>
      </c>
      <c r="U464" s="113">
        <v>220348.58300000001</v>
      </c>
      <c r="V464" s="113">
        <v>23468.603999999999</v>
      </c>
      <c r="W464" s="113">
        <v>74428.645999999993</v>
      </c>
      <c r="X464" s="113">
        <v>590.52099999999996</v>
      </c>
      <c r="Y464" s="113">
        <v>36327.207999999999</v>
      </c>
      <c r="Z464" s="113">
        <v>0</v>
      </c>
      <c r="AA464" s="113"/>
    </row>
    <row r="465" spans="1:27" x14ac:dyDescent="0.25">
      <c r="A465" s="112">
        <v>43049</v>
      </c>
      <c r="B465" s="113">
        <v>162975.14600000001</v>
      </c>
      <c r="C465" s="113">
        <v>170797.39600000001</v>
      </c>
      <c r="D465" s="113">
        <v>484699.52100000001</v>
      </c>
      <c r="E465" s="113">
        <v>88967.770999999993</v>
      </c>
      <c r="F465" s="113">
        <v>35110.271000000001</v>
      </c>
      <c r="G465" s="113">
        <v>232378.45800000001</v>
      </c>
      <c r="H465" s="113">
        <v>69810.667000000001</v>
      </c>
      <c r="I465" s="113">
        <v>29131.187999999998</v>
      </c>
      <c r="J465" s="113">
        <v>283375.43800000002</v>
      </c>
      <c r="K465" s="113">
        <v>96928.979000000007</v>
      </c>
      <c r="L465" s="113">
        <v>162905.70800000001</v>
      </c>
      <c r="M465" s="113">
        <v>129579.89599999999</v>
      </c>
      <c r="N465" s="113">
        <v>8065.75</v>
      </c>
      <c r="O465" s="113"/>
      <c r="P465" s="113">
        <v>0</v>
      </c>
      <c r="Q465" s="113">
        <v>164459.5</v>
      </c>
      <c r="R465" s="113">
        <v>337867.54200000002</v>
      </c>
      <c r="S465" s="113">
        <v>459474</v>
      </c>
      <c r="T465" s="113">
        <v>466928.58299999998</v>
      </c>
      <c r="U465" s="113">
        <v>217436.02100000001</v>
      </c>
      <c r="V465" s="113">
        <v>22404.375</v>
      </c>
      <c r="W465" s="113">
        <v>68703.104000000007</v>
      </c>
      <c r="X465" s="113">
        <v>1106.1669999999999</v>
      </c>
      <c r="Y465" s="113">
        <v>94680.145999999993</v>
      </c>
      <c r="Z465" s="113">
        <v>0</v>
      </c>
      <c r="AA465" s="113"/>
    </row>
    <row r="466" spans="1:27" x14ac:dyDescent="0.25">
      <c r="A466" s="112">
        <v>43050</v>
      </c>
      <c r="B466" s="113">
        <v>292009.08299999998</v>
      </c>
      <c r="C466" s="113">
        <v>206664.375</v>
      </c>
      <c r="D466" s="113">
        <v>427833.875</v>
      </c>
      <c r="E466" s="113">
        <v>91595.917000000001</v>
      </c>
      <c r="F466" s="113">
        <v>45772.603999999999</v>
      </c>
      <c r="G466" s="113">
        <v>252230.68799999999</v>
      </c>
      <c r="H466" s="113">
        <v>52295.082999999999</v>
      </c>
      <c r="I466" s="113">
        <v>30809.812000000002</v>
      </c>
      <c r="J466" s="113">
        <v>320414.29200000002</v>
      </c>
      <c r="K466" s="113">
        <v>97160.729000000007</v>
      </c>
      <c r="L466" s="113">
        <v>120554.625</v>
      </c>
      <c r="M466" s="113">
        <v>164064.68799999999</v>
      </c>
      <c r="N466" s="113">
        <v>10630.75</v>
      </c>
      <c r="O466" s="113"/>
      <c r="P466" s="113">
        <v>0</v>
      </c>
      <c r="Q466" s="113">
        <v>178609.22899999999</v>
      </c>
      <c r="R466" s="113">
        <v>322331.5</v>
      </c>
      <c r="S466" s="113">
        <v>452406.06199999998</v>
      </c>
      <c r="T466" s="113">
        <v>482986.25</v>
      </c>
      <c r="U466" s="113">
        <v>229445.27100000001</v>
      </c>
      <c r="V466" s="113">
        <v>22891.603999999999</v>
      </c>
      <c r="W466" s="113">
        <v>70286.832999999999</v>
      </c>
      <c r="X466" s="113">
        <v>1487.271</v>
      </c>
      <c r="Y466" s="113">
        <v>61413.228999999999</v>
      </c>
      <c r="Z466" s="113">
        <v>59183.625</v>
      </c>
      <c r="AA466" s="113"/>
    </row>
    <row r="467" spans="1:27" x14ac:dyDescent="0.25">
      <c r="A467" s="112">
        <v>43051</v>
      </c>
      <c r="B467" s="113">
        <v>571443.47900000005</v>
      </c>
      <c r="C467" s="113">
        <v>200214.35399999999</v>
      </c>
      <c r="D467" s="113">
        <v>423220.22899999999</v>
      </c>
      <c r="E467" s="113">
        <v>93387.895999999993</v>
      </c>
      <c r="F467" s="113">
        <v>51391.853999999999</v>
      </c>
      <c r="G467" s="113">
        <v>240766.52100000001</v>
      </c>
      <c r="H467" s="113">
        <v>53503.25</v>
      </c>
      <c r="I467" s="113">
        <v>31535.978999999999</v>
      </c>
      <c r="J467" s="113">
        <v>314837.08299999998</v>
      </c>
      <c r="K467" s="113">
        <v>97662.354000000007</v>
      </c>
      <c r="L467" s="113">
        <v>79503.832999999999</v>
      </c>
      <c r="M467" s="113">
        <v>182731.75</v>
      </c>
      <c r="N467" s="113">
        <v>6618.2290000000003</v>
      </c>
      <c r="O467" s="113"/>
      <c r="P467" s="113">
        <v>28330.896000000001</v>
      </c>
      <c r="Q467" s="113">
        <v>175725.27100000001</v>
      </c>
      <c r="R467" s="113">
        <v>326160.54200000002</v>
      </c>
      <c r="S467" s="113">
        <v>459474</v>
      </c>
      <c r="T467" s="113">
        <v>569721.52099999995</v>
      </c>
      <c r="U467" s="113">
        <v>224092.83300000001</v>
      </c>
      <c r="V467" s="113">
        <v>20303.603999999999</v>
      </c>
      <c r="W467" s="113">
        <v>73110.520999999993</v>
      </c>
      <c r="X467" s="113">
        <v>1590.8330000000001</v>
      </c>
      <c r="Y467" s="113">
        <v>0</v>
      </c>
      <c r="Z467" s="113">
        <v>88850.25</v>
      </c>
      <c r="AA467" s="113"/>
    </row>
    <row r="468" spans="1:27" x14ac:dyDescent="0.25">
      <c r="A468" s="112">
        <v>43052</v>
      </c>
      <c r="B468" s="113">
        <v>481831.70799999998</v>
      </c>
      <c r="C468" s="113">
        <v>201479.83300000001</v>
      </c>
      <c r="D468" s="113">
        <v>421237.06199999998</v>
      </c>
      <c r="E468" s="113">
        <v>104542.208</v>
      </c>
      <c r="F468" s="113">
        <v>28954.312000000002</v>
      </c>
      <c r="G468" s="113">
        <v>221247.31200000001</v>
      </c>
      <c r="H468" s="113">
        <v>66146.25</v>
      </c>
      <c r="I468" s="113">
        <v>32319.146000000001</v>
      </c>
      <c r="J468" s="113">
        <v>316461.27100000001</v>
      </c>
      <c r="K468" s="113">
        <v>98262.667000000001</v>
      </c>
      <c r="L468" s="113">
        <v>83094.354000000007</v>
      </c>
      <c r="M468" s="113">
        <v>177724.33300000001</v>
      </c>
      <c r="N468" s="113">
        <v>7072.1880000000001</v>
      </c>
      <c r="O468" s="113"/>
      <c r="P468" s="113">
        <v>24705.25</v>
      </c>
      <c r="Q468" s="113">
        <v>176710.04199999999</v>
      </c>
      <c r="R468" s="113">
        <v>359867.43800000002</v>
      </c>
      <c r="S468" s="113">
        <v>455777.18800000002</v>
      </c>
      <c r="T468" s="113">
        <v>484959.06199999998</v>
      </c>
      <c r="U468" s="113">
        <v>213897.93799999999</v>
      </c>
      <c r="V468" s="113">
        <v>23281.25</v>
      </c>
      <c r="W468" s="113">
        <v>58405.603999999999</v>
      </c>
      <c r="X468" s="113">
        <v>415.97899999999998</v>
      </c>
      <c r="Y468" s="113">
        <v>27760.417000000001</v>
      </c>
      <c r="Z468" s="113">
        <v>0</v>
      </c>
      <c r="AA468" s="113"/>
    </row>
    <row r="469" spans="1:27" x14ac:dyDescent="0.25">
      <c r="A469" s="112">
        <v>43053</v>
      </c>
      <c r="B469" s="113">
        <v>69781.042000000001</v>
      </c>
      <c r="C469" s="113">
        <v>198721.89600000001</v>
      </c>
      <c r="D469" s="113">
        <v>418555.375</v>
      </c>
      <c r="E469" s="113">
        <v>89134.645999999993</v>
      </c>
      <c r="F469" s="113">
        <v>29115.957999999999</v>
      </c>
      <c r="G469" s="113">
        <v>271183.64600000001</v>
      </c>
      <c r="H469" s="113">
        <v>56251.832999999999</v>
      </c>
      <c r="I469" s="113">
        <v>32233.832999999999</v>
      </c>
      <c r="J469" s="113">
        <v>353015.91700000002</v>
      </c>
      <c r="K469" s="113">
        <v>95816.312000000005</v>
      </c>
      <c r="L469" s="113">
        <v>138637.70800000001</v>
      </c>
      <c r="M469" s="113">
        <v>168278.375</v>
      </c>
      <c r="N469" s="113">
        <v>5675.2920000000004</v>
      </c>
      <c r="O469" s="113"/>
      <c r="P469" s="113">
        <v>0</v>
      </c>
      <c r="Q469" s="113">
        <v>173960.45800000001</v>
      </c>
      <c r="R469" s="113">
        <v>343813.77100000001</v>
      </c>
      <c r="S469" s="113">
        <v>422786</v>
      </c>
      <c r="T469" s="113">
        <v>522809.10399999999</v>
      </c>
      <c r="U469" s="113">
        <v>221481.81200000001</v>
      </c>
      <c r="V469" s="113">
        <v>23227.437999999998</v>
      </c>
      <c r="W469" s="113">
        <v>47095.521000000001</v>
      </c>
      <c r="X469" s="113">
        <v>1331.9169999999999</v>
      </c>
      <c r="Y469" s="113">
        <v>93491.854000000007</v>
      </c>
      <c r="Z469" s="113">
        <v>0</v>
      </c>
      <c r="AA469" s="113"/>
    </row>
    <row r="470" spans="1:27" x14ac:dyDescent="0.25">
      <c r="A470" s="112">
        <v>43054</v>
      </c>
      <c r="B470" s="113">
        <v>220665.20800000001</v>
      </c>
      <c r="C470" s="113">
        <v>190066.27100000001</v>
      </c>
      <c r="D470" s="113">
        <v>420179.93800000002</v>
      </c>
      <c r="E470" s="113">
        <v>87796.562000000005</v>
      </c>
      <c r="F470" s="113">
        <v>64023.396000000001</v>
      </c>
      <c r="G470" s="113">
        <v>261624.79199999999</v>
      </c>
      <c r="H470" s="113">
        <v>54631.667000000001</v>
      </c>
      <c r="I470" s="113">
        <v>32297.646000000001</v>
      </c>
      <c r="J470" s="113">
        <v>345788.125</v>
      </c>
      <c r="K470" s="113">
        <v>92608.770999999993</v>
      </c>
      <c r="L470" s="113">
        <v>121480.85400000001</v>
      </c>
      <c r="M470" s="113">
        <v>177378.68799999999</v>
      </c>
      <c r="N470" s="113">
        <v>6449.25</v>
      </c>
      <c r="O470" s="113"/>
      <c r="P470" s="113">
        <v>29812.021000000001</v>
      </c>
      <c r="Q470" s="113">
        <v>170292.83300000001</v>
      </c>
      <c r="R470" s="113">
        <v>326290.95799999998</v>
      </c>
      <c r="S470" s="113">
        <v>447201.25</v>
      </c>
      <c r="T470" s="113">
        <v>573147.89599999995</v>
      </c>
      <c r="U470" s="113">
        <v>220941.125</v>
      </c>
      <c r="V470" s="113">
        <v>20772.625</v>
      </c>
      <c r="W470" s="113">
        <v>46374.082999999999</v>
      </c>
      <c r="X470" s="113">
        <v>3064.1880000000001</v>
      </c>
      <c r="Y470" s="113">
        <v>49731.228999999999</v>
      </c>
      <c r="Z470" s="113">
        <v>0</v>
      </c>
      <c r="AA470" s="113"/>
    </row>
    <row r="471" spans="1:27" x14ac:dyDescent="0.25">
      <c r="A471" s="112">
        <v>43055</v>
      </c>
      <c r="B471" s="113">
        <v>152031.125</v>
      </c>
      <c r="C471" s="113">
        <v>201544.31200000001</v>
      </c>
      <c r="D471" s="113">
        <v>418186.08299999998</v>
      </c>
      <c r="E471" s="113">
        <v>86135.104000000007</v>
      </c>
      <c r="F471" s="113">
        <v>37002.688000000002</v>
      </c>
      <c r="G471" s="113">
        <v>252985.14600000001</v>
      </c>
      <c r="H471" s="113">
        <v>49242.061999999998</v>
      </c>
      <c r="I471" s="113">
        <v>31896.353999999999</v>
      </c>
      <c r="J471" s="113">
        <v>323341.14600000001</v>
      </c>
      <c r="K471" s="113">
        <v>89482.979000000007</v>
      </c>
      <c r="L471" s="113">
        <v>56509.5</v>
      </c>
      <c r="M471" s="113">
        <v>114534.333</v>
      </c>
      <c r="N471" s="113">
        <v>9962.875</v>
      </c>
      <c r="O471" s="113"/>
      <c r="P471" s="113">
        <v>52043.542000000001</v>
      </c>
      <c r="Q471" s="113">
        <v>174116.35399999999</v>
      </c>
      <c r="R471" s="113">
        <v>305720.06199999998</v>
      </c>
      <c r="S471" s="113">
        <v>454434.04200000002</v>
      </c>
      <c r="T471" s="113">
        <v>556768.52099999995</v>
      </c>
      <c r="U471" s="113">
        <v>218622.02100000001</v>
      </c>
      <c r="V471" s="113">
        <v>22212.187999999998</v>
      </c>
      <c r="W471" s="113">
        <v>55235</v>
      </c>
      <c r="X471" s="113">
        <v>301.375</v>
      </c>
      <c r="Y471" s="113">
        <v>0</v>
      </c>
      <c r="Z471" s="113">
        <v>69061.207999999999</v>
      </c>
      <c r="AA471" s="113"/>
    </row>
    <row r="472" spans="1:27" x14ac:dyDescent="0.25">
      <c r="A472" s="112">
        <v>43056</v>
      </c>
      <c r="B472" s="113">
        <v>0</v>
      </c>
      <c r="C472" s="113">
        <v>168609.5</v>
      </c>
      <c r="D472" s="113">
        <v>412146.70799999998</v>
      </c>
      <c r="E472" s="113">
        <v>94141.207999999999</v>
      </c>
      <c r="F472" s="113">
        <v>62927.125</v>
      </c>
      <c r="G472" s="113">
        <v>266290.08299999998</v>
      </c>
      <c r="H472" s="113">
        <v>51745.603999999999</v>
      </c>
      <c r="I472" s="113">
        <v>32184.146000000001</v>
      </c>
      <c r="J472" s="113">
        <v>393803.29200000002</v>
      </c>
      <c r="K472" s="113">
        <v>92833.5</v>
      </c>
      <c r="L472" s="113">
        <v>50333.625</v>
      </c>
      <c r="M472" s="113">
        <v>91960.207999999999</v>
      </c>
      <c r="N472" s="113">
        <v>4288.0420000000004</v>
      </c>
      <c r="O472" s="113"/>
      <c r="P472" s="113">
        <v>16594.417000000001</v>
      </c>
      <c r="Q472" s="113">
        <v>176744.83300000001</v>
      </c>
      <c r="R472" s="113">
        <v>325841.125</v>
      </c>
      <c r="S472" s="113">
        <v>459474</v>
      </c>
      <c r="T472" s="113">
        <v>549957.66700000002</v>
      </c>
      <c r="U472" s="113">
        <v>212305</v>
      </c>
      <c r="V472" s="113">
        <v>21871.457999999999</v>
      </c>
      <c r="W472" s="113">
        <v>41721.353999999999</v>
      </c>
      <c r="X472" s="113">
        <v>2354.1669999999999</v>
      </c>
      <c r="Y472" s="113">
        <v>11092.271000000001</v>
      </c>
      <c r="Z472" s="113">
        <v>0</v>
      </c>
      <c r="AA472" s="113"/>
    </row>
    <row r="473" spans="1:27" x14ac:dyDescent="0.25">
      <c r="A473" s="112">
        <v>43057</v>
      </c>
      <c r="B473" s="113">
        <v>0</v>
      </c>
      <c r="C473" s="113">
        <v>195788.08300000001</v>
      </c>
      <c r="D473" s="113">
        <v>533912.66700000002</v>
      </c>
      <c r="E473" s="113">
        <v>88963.770999999993</v>
      </c>
      <c r="F473" s="113">
        <v>55552.853999999999</v>
      </c>
      <c r="G473" s="113">
        <v>225729.93799999999</v>
      </c>
      <c r="H473" s="113">
        <v>47566.167000000001</v>
      </c>
      <c r="I473" s="113">
        <v>31935.646000000001</v>
      </c>
      <c r="J473" s="113">
        <v>401289.02100000001</v>
      </c>
      <c r="K473" s="113">
        <v>96850.854000000007</v>
      </c>
      <c r="L473" s="113">
        <v>52884.396000000001</v>
      </c>
      <c r="M473" s="113">
        <v>124981.958</v>
      </c>
      <c r="N473" s="113">
        <v>7605.5420000000004</v>
      </c>
      <c r="O473" s="113"/>
      <c r="P473" s="113">
        <v>0</v>
      </c>
      <c r="Q473" s="113">
        <v>176081.625</v>
      </c>
      <c r="R473" s="113">
        <v>344599.625</v>
      </c>
      <c r="S473" s="113">
        <v>459474</v>
      </c>
      <c r="T473" s="113">
        <v>588889.04200000002</v>
      </c>
      <c r="U473" s="113">
        <v>215200.97899999999</v>
      </c>
      <c r="V473" s="113">
        <v>23581.437999999998</v>
      </c>
      <c r="W473" s="113">
        <v>57293.438000000002</v>
      </c>
      <c r="X473" s="113">
        <v>2020.9169999999999</v>
      </c>
      <c r="Y473" s="113">
        <v>35845.188000000002</v>
      </c>
      <c r="Z473" s="113">
        <v>0</v>
      </c>
      <c r="AA473" s="113"/>
    </row>
    <row r="474" spans="1:27" x14ac:dyDescent="0.25">
      <c r="A474" s="112">
        <v>43058</v>
      </c>
      <c r="B474" s="113">
        <v>0</v>
      </c>
      <c r="C474" s="113">
        <v>189329.5</v>
      </c>
      <c r="D474" s="113">
        <v>457309.83299999998</v>
      </c>
      <c r="E474" s="113">
        <v>88506.145999999993</v>
      </c>
      <c r="F474" s="113">
        <v>14487.396000000001</v>
      </c>
      <c r="G474" s="113">
        <v>254189.5</v>
      </c>
      <c r="H474" s="113">
        <v>56181.603999999999</v>
      </c>
      <c r="I474" s="113">
        <v>32223.75</v>
      </c>
      <c r="J474" s="113">
        <v>373304.54200000002</v>
      </c>
      <c r="K474" s="113">
        <v>118062.583</v>
      </c>
      <c r="L474" s="113">
        <v>39254.521000000001</v>
      </c>
      <c r="M474" s="113">
        <v>186248.625</v>
      </c>
      <c r="N474" s="113">
        <v>10141.708000000001</v>
      </c>
      <c r="O474" s="113"/>
      <c r="P474" s="113">
        <v>27390.707999999999</v>
      </c>
      <c r="Q474" s="113">
        <v>179328.85399999999</v>
      </c>
      <c r="R474" s="113">
        <v>255722.68799999999</v>
      </c>
      <c r="S474" s="113">
        <v>459474</v>
      </c>
      <c r="T474" s="113">
        <v>548740.64599999995</v>
      </c>
      <c r="U474" s="113">
        <v>218554.91699999999</v>
      </c>
      <c r="V474" s="113">
        <v>23446.207999999999</v>
      </c>
      <c r="W474" s="113">
        <v>55916.978999999999</v>
      </c>
      <c r="X474" s="113">
        <v>620.58299999999997</v>
      </c>
      <c r="Y474" s="113">
        <v>5148.4790000000003</v>
      </c>
      <c r="Z474" s="113">
        <v>0</v>
      </c>
      <c r="AA474" s="113"/>
    </row>
    <row r="475" spans="1:27" x14ac:dyDescent="0.25">
      <c r="A475" s="112">
        <v>43059</v>
      </c>
      <c r="B475" s="113">
        <v>0</v>
      </c>
      <c r="C475" s="113">
        <v>172238.75</v>
      </c>
      <c r="D475" s="113">
        <v>401127.04200000002</v>
      </c>
      <c r="E475" s="113">
        <v>108661.81200000001</v>
      </c>
      <c r="F475" s="113">
        <v>36597.188000000002</v>
      </c>
      <c r="G475" s="113">
        <v>250677.875</v>
      </c>
      <c r="H475" s="113">
        <v>64075</v>
      </c>
      <c r="I475" s="113">
        <v>31924.042000000001</v>
      </c>
      <c r="J475" s="113">
        <v>297649.75</v>
      </c>
      <c r="K475" s="113">
        <v>79854.312000000005</v>
      </c>
      <c r="L475" s="113">
        <v>35004.082999999999</v>
      </c>
      <c r="M475" s="113">
        <v>126243.43799999999</v>
      </c>
      <c r="N475" s="113">
        <v>9844.9789999999994</v>
      </c>
      <c r="O475" s="113"/>
      <c r="P475" s="113">
        <v>27610.75</v>
      </c>
      <c r="Q475" s="113">
        <v>141060.29199999999</v>
      </c>
      <c r="R475" s="113">
        <v>352858.52100000001</v>
      </c>
      <c r="S475" s="113">
        <v>458468.47899999999</v>
      </c>
      <c r="T475" s="113">
        <v>553743.31200000003</v>
      </c>
      <c r="U475" s="113">
        <v>230483.22899999999</v>
      </c>
      <c r="V475" s="113">
        <v>20250.375</v>
      </c>
      <c r="W475" s="113">
        <v>49950.917000000001</v>
      </c>
      <c r="X475" s="113">
        <v>1050.104</v>
      </c>
      <c r="Y475" s="113">
        <v>0</v>
      </c>
      <c r="Z475" s="113">
        <v>90666.582999999999</v>
      </c>
      <c r="AA475" s="113"/>
    </row>
    <row r="476" spans="1:27" x14ac:dyDescent="0.25">
      <c r="A476" s="112">
        <v>43060</v>
      </c>
      <c r="B476" s="113">
        <v>0</v>
      </c>
      <c r="C476" s="113">
        <v>152484.56200000001</v>
      </c>
      <c r="D476" s="113">
        <v>482674.77100000001</v>
      </c>
      <c r="E476" s="113">
        <v>83634.75</v>
      </c>
      <c r="F476" s="113">
        <v>41935.021000000001</v>
      </c>
      <c r="G476" s="113">
        <v>270119.83299999998</v>
      </c>
      <c r="H476" s="113">
        <v>71179.520999999993</v>
      </c>
      <c r="I476" s="113">
        <v>31894.707999999999</v>
      </c>
      <c r="J476" s="113">
        <v>403714.04200000002</v>
      </c>
      <c r="K476" s="113">
        <v>37044.667000000001</v>
      </c>
      <c r="L476" s="113">
        <v>49271.646000000001</v>
      </c>
      <c r="M476" s="113">
        <v>115865.56200000001</v>
      </c>
      <c r="N476" s="113">
        <v>10883.75</v>
      </c>
      <c r="O476" s="113"/>
      <c r="P476" s="113">
        <v>0</v>
      </c>
      <c r="Q476" s="113">
        <v>122253.417</v>
      </c>
      <c r="R476" s="113">
        <v>373144.31199999998</v>
      </c>
      <c r="S476" s="113">
        <v>456456.18800000002</v>
      </c>
      <c r="T476" s="113">
        <v>598843.85400000005</v>
      </c>
      <c r="U476" s="113">
        <v>227592.08300000001</v>
      </c>
      <c r="V476" s="113">
        <v>23382.625</v>
      </c>
      <c r="W476" s="113">
        <v>48081.688000000002</v>
      </c>
      <c r="X476" s="113">
        <v>2275.1460000000002</v>
      </c>
      <c r="Y476" s="113">
        <v>29213.187999999998</v>
      </c>
      <c r="Z476" s="113">
        <v>0</v>
      </c>
      <c r="AA476" s="113"/>
    </row>
    <row r="477" spans="1:27" x14ac:dyDescent="0.25">
      <c r="A477" s="112">
        <v>43061</v>
      </c>
      <c r="B477" s="113">
        <v>0</v>
      </c>
      <c r="C477" s="113">
        <v>161272.58300000001</v>
      </c>
      <c r="D477" s="113">
        <v>484907.25</v>
      </c>
      <c r="E477" s="113">
        <v>83486.812000000005</v>
      </c>
      <c r="F477" s="113">
        <v>29140.646000000001</v>
      </c>
      <c r="G477" s="113">
        <v>263566.91700000002</v>
      </c>
      <c r="H477" s="113">
        <v>63098.521000000001</v>
      </c>
      <c r="I477" s="113">
        <v>32065.312000000002</v>
      </c>
      <c r="J477" s="113">
        <v>412034.45799999998</v>
      </c>
      <c r="K477" s="113">
        <v>92833.645999999993</v>
      </c>
      <c r="L477" s="113">
        <v>34731.728999999999</v>
      </c>
      <c r="M477" s="113">
        <v>202344.79199999999</v>
      </c>
      <c r="N477" s="113">
        <v>12892.333000000001</v>
      </c>
      <c r="O477" s="113"/>
      <c r="P477" s="113">
        <v>0</v>
      </c>
      <c r="Q477" s="113">
        <v>155018</v>
      </c>
      <c r="R477" s="113">
        <v>344628.27100000001</v>
      </c>
      <c r="S477" s="113">
        <v>459474</v>
      </c>
      <c r="T477" s="113">
        <v>590503.16700000002</v>
      </c>
      <c r="U477" s="113">
        <v>227868.08300000001</v>
      </c>
      <c r="V477" s="113">
        <v>23289.457999999999</v>
      </c>
      <c r="W477" s="113">
        <v>76266.082999999999</v>
      </c>
      <c r="X477" s="113">
        <v>939.95799999999997</v>
      </c>
      <c r="Y477" s="113">
        <v>80784.082999999999</v>
      </c>
      <c r="Z477" s="113">
        <v>0</v>
      </c>
      <c r="AA477" s="113"/>
    </row>
    <row r="478" spans="1:27" x14ac:dyDescent="0.25">
      <c r="A478" s="112">
        <v>43062</v>
      </c>
      <c r="B478" s="113">
        <v>0</v>
      </c>
      <c r="C478" s="113">
        <v>137702.10399999999</v>
      </c>
      <c r="D478" s="113">
        <v>482206.56199999998</v>
      </c>
      <c r="E478" s="113">
        <v>88854.25</v>
      </c>
      <c r="F478" s="113">
        <v>33783.188000000002</v>
      </c>
      <c r="G478" s="113">
        <v>243959.83300000001</v>
      </c>
      <c r="H478" s="113">
        <v>38575.332999999999</v>
      </c>
      <c r="I478" s="113">
        <v>31781.832999999999</v>
      </c>
      <c r="J478" s="113">
        <v>327226.875</v>
      </c>
      <c r="K478" s="113">
        <v>93668.395999999993</v>
      </c>
      <c r="L478" s="113">
        <v>40058.707999999999</v>
      </c>
      <c r="M478" s="113">
        <v>173719.95800000001</v>
      </c>
      <c r="N478" s="113">
        <v>10744.188</v>
      </c>
      <c r="O478" s="113"/>
      <c r="P478" s="113">
        <v>0</v>
      </c>
      <c r="Q478" s="113">
        <v>168789.33300000001</v>
      </c>
      <c r="R478" s="113">
        <v>311474.68800000002</v>
      </c>
      <c r="S478" s="113">
        <v>459474</v>
      </c>
      <c r="T478" s="113">
        <v>561140.85400000005</v>
      </c>
      <c r="U478" s="113">
        <v>228657.35399999999</v>
      </c>
      <c r="V478" s="113">
        <v>23200.542000000001</v>
      </c>
      <c r="W478" s="113">
        <v>125181.917</v>
      </c>
      <c r="X478" s="113">
        <v>660.47900000000004</v>
      </c>
      <c r="Y478" s="113">
        <v>84812.145999999993</v>
      </c>
      <c r="Z478" s="113">
        <v>141887.66699999999</v>
      </c>
      <c r="AA478" s="113"/>
    </row>
    <row r="479" spans="1:27" x14ac:dyDescent="0.25">
      <c r="A479" s="112">
        <v>43063</v>
      </c>
      <c r="B479" s="113">
        <v>0</v>
      </c>
      <c r="C479" s="113">
        <v>125743.917</v>
      </c>
      <c r="D479" s="113">
        <v>481182.02100000001</v>
      </c>
      <c r="E479" s="113">
        <v>107582.375</v>
      </c>
      <c r="F479" s="113">
        <v>41557.978999999999</v>
      </c>
      <c r="G479" s="113">
        <v>261794.52100000001</v>
      </c>
      <c r="H479" s="113">
        <v>54333.75</v>
      </c>
      <c r="I479" s="113">
        <v>31830.5</v>
      </c>
      <c r="J479" s="113">
        <v>384921.85399999999</v>
      </c>
      <c r="K479" s="113">
        <v>95245.707999999999</v>
      </c>
      <c r="L479" s="113">
        <v>36163.417000000001</v>
      </c>
      <c r="M479" s="113">
        <v>190239.625</v>
      </c>
      <c r="N479" s="113">
        <v>8543.7919999999995</v>
      </c>
      <c r="O479" s="113"/>
      <c r="P479" s="113">
        <v>0</v>
      </c>
      <c r="Q479" s="113">
        <v>166744.22899999999</v>
      </c>
      <c r="R479" s="113">
        <v>345360.10399999999</v>
      </c>
      <c r="S479" s="113">
        <v>457482.43800000002</v>
      </c>
      <c r="T479" s="113">
        <v>494720.85399999999</v>
      </c>
      <c r="U479" s="113">
        <v>230409.64600000001</v>
      </c>
      <c r="V479" s="113">
        <v>23228.728999999999</v>
      </c>
      <c r="W479" s="113">
        <v>117465.81200000001</v>
      </c>
      <c r="X479" s="113">
        <v>2270.375</v>
      </c>
      <c r="Y479" s="113">
        <v>5923.8540000000003</v>
      </c>
      <c r="Z479" s="113">
        <v>0</v>
      </c>
      <c r="AA479" s="113"/>
    </row>
    <row r="480" spans="1:27" x14ac:dyDescent="0.25">
      <c r="A480" s="112">
        <v>43064</v>
      </c>
      <c r="B480" s="113">
        <v>0</v>
      </c>
      <c r="C480" s="113">
        <v>127881.792</v>
      </c>
      <c r="D480" s="113">
        <v>529987.14599999995</v>
      </c>
      <c r="E480" s="113">
        <v>90895.229000000007</v>
      </c>
      <c r="F480" s="113">
        <v>33528.478999999999</v>
      </c>
      <c r="G480" s="113">
        <v>280117.93800000002</v>
      </c>
      <c r="H480" s="113">
        <v>59004.875</v>
      </c>
      <c r="I480" s="113">
        <v>32086.832999999999</v>
      </c>
      <c r="J480" s="113">
        <v>388102.10399999999</v>
      </c>
      <c r="K480" s="113">
        <v>95923.145999999993</v>
      </c>
      <c r="L480" s="113">
        <v>34659.832999999999</v>
      </c>
      <c r="M480" s="113">
        <v>159537.81200000001</v>
      </c>
      <c r="N480" s="113">
        <v>10089.978999999999</v>
      </c>
      <c r="O480" s="113"/>
      <c r="P480" s="113">
        <v>0</v>
      </c>
      <c r="Q480" s="113">
        <v>166620.56200000001</v>
      </c>
      <c r="R480" s="113">
        <v>356650.04200000002</v>
      </c>
      <c r="S480" s="113">
        <v>456032.79200000002</v>
      </c>
      <c r="T480" s="113">
        <v>526596.41700000002</v>
      </c>
      <c r="U480" s="113">
        <v>216478.54199999999</v>
      </c>
      <c r="V480" s="113">
        <v>23257.375</v>
      </c>
      <c r="W480" s="113">
        <v>138045.93799999999</v>
      </c>
      <c r="X480" s="113">
        <v>1894.979</v>
      </c>
      <c r="Y480" s="113">
        <v>50500.521000000001</v>
      </c>
      <c r="Z480" s="113">
        <v>0</v>
      </c>
      <c r="AA480" s="113"/>
    </row>
    <row r="481" spans="1:27" x14ac:dyDescent="0.25">
      <c r="A481" s="112">
        <v>43065</v>
      </c>
      <c r="B481" s="113">
        <v>0</v>
      </c>
      <c r="C481" s="113">
        <v>112651.25</v>
      </c>
      <c r="D481" s="113">
        <v>557229.95799999998</v>
      </c>
      <c r="E481" s="113">
        <v>90777.832999999999</v>
      </c>
      <c r="F481" s="113">
        <v>12931.208000000001</v>
      </c>
      <c r="G481" s="113">
        <v>280153.60399999999</v>
      </c>
      <c r="H481" s="113">
        <v>65050.957999999999</v>
      </c>
      <c r="I481" s="113">
        <v>32097.687999999998</v>
      </c>
      <c r="J481" s="113">
        <v>390822.60399999999</v>
      </c>
      <c r="K481" s="113">
        <v>93902.104000000007</v>
      </c>
      <c r="L481" s="113">
        <v>35403.082999999999</v>
      </c>
      <c r="M481" s="113">
        <v>180389.66699999999</v>
      </c>
      <c r="N481" s="113">
        <v>8902.0830000000005</v>
      </c>
      <c r="O481" s="113"/>
      <c r="P481" s="113">
        <v>26776.542000000001</v>
      </c>
      <c r="Q481" s="113">
        <v>148221.625</v>
      </c>
      <c r="R481" s="113">
        <v>362550.47899999999</v>
      </c>
      <c r="S481" s="113">
        <v>459474</v>
      </c>
      <c r="T481" s="113">
        <v>499210.72899999999</v>
      </c>
      <c r="U481" s="113">
        <v>227996.06200000001</v>
      </c>
      <c r="V481" s="113">
        <v>23186.896000000001</v>
      </c>
      <c r="W481" s="113">
        <v>114133.89599999999</v>
      </c>
      <c r="X481" s="113">
        <v>1780.6880000000001</v>
      </c>
      <c r="Y481" s="113">
        <v>45107.896000000001</v>
      </c>
      <c r="Z481" s="113">
        <v>0</v>
      </c>
      <c r="AA481" s="113"/>
    </row>
    <row r="482" spans="1:27" x14ac:dyDescent="0.25">
      <c r="A482" s="112">
        <v>43066</v>
      </c>
      <c r="B482" s="113">
        <v>0</v>
      </c>
      <c r="C482" s="113">
        <v>111887.47900000001</v>
      </c>
      <c r="D482" s="113">
        <v>519933.16700000002</v>
      </c>
      <c r="E482" s="113">
        <v>82738.604000000007</v>
      </c>
      <c r="F482" s="113">
        <v>37089.875</v>
      </c>
      <c r="G482" s="113">
        <v>274146</v>
      </c>
      <c r="H482" s="113">
        <v>63225.167000000001</v>
      </c>
      <c r="I482" s="113">
        <v>31919.771000000001</v>
      </c>
      <c r="J482" s="113">
        <v>344104.95799999998</v>
      </c>
      <c r="K482" s="113">
        <v>94495.25</v>
      </c>
      <c r="L482" s="113">
        <v>42980.603999999999</v>
      </c>
      <c r="M482" s="113">
        <v>90110.229000000007</v>
      </c>
      <c r="N482" s="113">
        <v>9171.9169999999995</v>
      </c>
      <c r="O482" s="113"/>
      <c r="P482" s="113">
        <v>23208.771000000001</v>
      </c>
      <c r="Q482" s="113">
        <v>155638.29199999999</v>
      </c>
      <c r="R482" s="113">
        <v>345346.25</v>
      </c>
      <c r="S482" s="113">
        <v>459474</v>
      </c>
      <c r="T482" s="113">
        <v>582137.5</v>
      </c>
      <c r="U482" s="113">
        <v>229936.39600000001</v>
      </c>
      <c r="V482" s="113">
        <v>23399.103999999999</v>
      </c>
      <c r="W482" s="113">
        <v>96202.832999999999</v>
      </c>
      <c r="X482" s="113">
        <v>2067.875</v>
      </c>
      <c r="Y482" s="113">
        <v>46750.582999999999</v>
      </c>
      <c r="Z482" s="113">
        <v>73595.270999999993</v>
      </c>
      <c r="AA482" s="113"/>
    </row>
    <row r="483" spans="1:27" x14ac:dyDescent="0.25">
      <c r="A483" s="112">
        <v>43067</v>
      </c>
      <c r="B483" s="113">
        <v>0</v>
      </c>
      <c r="C483" s="113">
        <v>135295.14600000001</v>
      </c>
      <c r="D483" s="113">
        <v>558824.52099999995</v>
      </c>
      <c r="E483" s="113">
        <v>85087.270999999993</v>
      </c>
      <c r="F483" s="113">
        <v>53030.521000000001</v>
      </c>
      <c r="G483" s="113">
        <v>277186.54200000002</v>
      </c>
      <c r="H483" s="113">
        <v>65363.957999999999</v>
      </c>
      <c r="I483" s="113">
        <v>31446.75</v>
      </c>
      <c r="J483" s="113">
        <v>347058.22899999999</v>
      </c>
      <c r="K483" s="113">
        <v>98295.270999999993</v>
      </c>
      <c r="L483" s="113">
        <v>49805.646000000001</v>
      </c>
      <c r="M483" s="113">
        <v>88559.292000000001</v>
      </c>
      <c r="N483" s="113">
        <v>5239.2709999999997</v>
      </c>
      <c r="O483" s="113"/>
      <c r="P483" s="113">
        <v>0</v>
      </c>
      <c r="Q483" s="113">
        <v>177524.41699999999</v>
      </c>
      <c r="R483" s="113">
        <v>318089.22899999999</v>
      </c>
      <c r="S483" s="113">
        <v>438367.79200000002</v>
      </c>
      <c r="T483" s="113">
        <v>511316.29200000002</v>
      </c>
      <c r="U483" s="113">
        <v>220689.02100000001</v>
      </c>
      <c r="V483" s="113">
        <v>21520.812000000002</v>
      </c>
      <c r="W483" s="113">
        <v>123798.667</v>
      </c>
      <c r="X483" s="113">
        <v>1960.271</v>
      </c>
      <c r="Y483" s="113">
        <v>41648.875</v>
      </c>
      <c r="Z483" s="113">
        <v>0</v>
      </c>
      <c r="AA483" s="113"/>
    </row>
    <row r="484" spans="1:27" x14ac:dyDescent="0.25">
      <c r="A484" s="112">
        <v>43068</v>
      </c>
      <c r="B484" s="113">
        <v>207786.08300000001</v>
      </c>
      <c r="C484" s="113">
        <v>160473.10399999999</v>
      </c>
      <c r="D484" s="113">
        <v>551146.93799999997</v>
      </c>
      <c r="E484" s="113">
        <v>112570.792</v>
      </c>
      <c r="F484" s="113">
        <v>22933.396000000001</v>
      </c>
      <c r="G484" s="113">
        <v>272808.29200000002</v>
      </c>
      <c r="H484" s="113">
        <v>73479.707999999999</v>
      </c>
      <c r="I484" s="113">
        <v>31435.207999999999</v>
      </c>
      <c r="J484" s="113">
        <v>217646.04199999999</v>
      </c>
      <c r="K484" s="113">
        <v>96605.667000000001</v>
      </c>
      <c r="L484" s="113">
        <v>45327.292000000001</v>
      </c>
      <c r="M484" s="113">
        <v>187517.18799999999</v>
      </c>
      <c r="N484" s="113">
        <v>6204.625</v>
      </c>
      <c r="O484" s="113"/>
      <c r="P484" s="113">
        <v>34372.188000000002</v>
      </c>
      <c r="Q484" s="113">
        <v>172890.39600000001</v>
      </c>
      <c r="R484" s="113">
        <v>343597.56199999998</v>
      </c>
      <c r="S484" s="113">
        <v>459474</v>
      </c>
      <c r="T484" s="113">
        <v>544510.20799999998</v>
      </c>
      <c r="U484" s="113">
        <v>229172.06200000001</v>
      </c>
      <c r="V484" s="113">
        <v>23410.042000000001</v>
      </c>
      <c r="W484" s="113">
        <v>124160.18799999999</v>
      </c>
      <c r="X484" s="113">
        <v>684.47900000000004</v>
      </c>
      <c r="Y484" s="113">
        <v>150884.06200000001</v>
      </c>
      <c r="Z484" s="113">
        <v>89558.5</v>
      </c>
      <c r="AA484" s="113"/>
    </row>
    <row r="485" spans="1:27" x14ac:dyDescent="0.25">
      <c r="A485" s="112">
        <v>43069</v>
      </c>
      <c r="B485" s="113">
        <v>235544.85399999999</v>
      </c>
      <c r="C485" s="113">
        <v>146091.16699999999</v>
      </c>
      <c r="D485" s="113">
        <v>554425.08299999998</v>
      </c>
      <c r="E485" s="113">
        <v>92280.979000000007</v>
      </c>
      <c r="F485" s="113">
        <v>30940.832999999999</v>
      </c>
      <c r="G485" s="113">
        <v>253249.70800000001</v>
      </c>
      <c r="H485" s="113">
        <v>73847.645999999993</v>
      </c>
      <c r="I485" s="113">
        <v>31106.021000000001</v>
      </c>
      <c r="J485" s="113">
        <v>243527.02100000001</v>
      </c>
      <c r="K485" s="113">
        <v>120344.93799999999</v>
      </c>
      <c r="L485" s="113">
        <v>50855.292000000001</v>
      </c>
      <c r="M485" s="113">
        <v>202864.625</v>
      </c>
      <c r="N485" s="113">
        <v>8101.1880000000001</v>
      </c>
      <c r="O485" s="113"/>
      <c r="P485" s="113">
        <v>21950.978999999999</v>
      </c>
      <c r="Q485" s="113">
        <v>169616.56200000001</v>
      </c>
      <c r="R485" s="113">
        <v>347661.70799999998</v>
      </c>
      <c r="S485" s="113">
        <v>459474</v>
      </c>
      <c r="T485" s="113">
        <v>345819.375</v>
      </c>
      <c r="U485" s="113">
        <v>231010.875</v>
      </c>
      <c r="V485" s="113">
        <v>23506.042000000001</v>
      </c>
      <c r="W485" s="113">
        <v>124853.27099999999</v>
      </c>
      <c r="X485" s="113">
        <v>713.72900000000004</v>
      </c>
      <c r="Y485" s="113">
        <v>148714.64600000001</v>
      </c>
      <c r="Z485" s="113">
        <v>0</v>
      </c>
      <c r="AA485" s="113"/>
    </row>
    <row r="486" spans="1:27" x14ac:dyDescent="0.25">
      <c r="A486" s="112">
        <v>43070</v>
      </c>
      <c r="B486" s="113">
        <v>189418.58300000001</v>
      </c>
      <c r="C486" s="113">
        <v>140973.375</v>
      </c>
      <c r="D486" s="113">
        <v>556191.29200000002</v>
      </c>
      <c r="E486" s="113">
        <v>86967.375</v>
      </c>
      <c r="F486" s="113">
        <v>38396.707999999999</v>
      </c>
      <c r="G486" s="113">
        <v>253472.18799999999</v>
      </c>
      <c r="H486" s="113">
        <v>68191.729000000007</v>
      </c>
      <c r="I486" s="113">
        <v>31120.937999999998</v>
      </c>
      <c r="J486" s="113">
        <v>225310.125</v>
      </c>
      <c r="K486" s="113">
        <v>42676.207999999999</v>
      </c>
      <c r="L486" s="113">
        <v>32970.188000000002</v>
      </c>
      <c r="M486" s="113">
        <v>130517.81200000001</v>
      </c>
      <c r="N486" s="113">
        <v>9823.6880000000001</v>
      </c>
      <c r="O486" s="113"/>
      <c r="P486" s="113">
        <v>0</v>
      </c>
      <c r="Q486" s="113">
        <v>159376.97899999999</v>
      </c>
      <c r="R486" s="113">
        <v>359938.25</v>
      </c>
      <c r="S486" s="113">
        <v>444317</v>
      </c>
      <c r="T486" s="113">
        <v>469416.56199999998</v>
      </c>
      <c r="U486" s="113">
        <v>216824.97899999999</v>
      </c>
      <c r="V486" s="113">
        <v>22926.146000000001</v>
      </c>
      <c r="W486" s="113">
        <v>123022.89599999999</v>
      </c>
      <c r="X486" s="113">
        <v>687.70799999999997</v>
      </c>
      <c r="Y486" s="113">
        <v>128553.75</v>
      </c>
      <c r="Z486" s="113">
        <v>41959.167000000001</v>
      </c>
      <c r="AA486" s="113"/>
    </row>
    <row r="487" spans="1:27" x14ac:dyDescent="0.25">
      <c r="A487" s="112">
        <v>43071</v>
      </c>
      <c r="B487" s="113">
        <v>161616.77100000001</v>
      </c>
      <c r="C487" s="113">
        <v>157666.97899999999</v>
      </c>
      <c r="D487" s="113">
        <v>506664.85399999999</v>
      </c>
      <c r="E487" s="113">
        <v>88465.979000000007</v>
      </c>
      <c r="F487" s="113">
        <v>35261.457999999999</v>
      </c>
      <c r="G487" s="113">
        <v>255465.91699999999</v>
      </c>
      <c r="H487" s="113">
        <v>78533.020999999993</v>
      </c>
      <c r="I487" s="113">
        <v>31313.312000000002</v>
      </c>
      <c r="J487" s="113">
        <v>245876.06200000001</v>
      </c>
      <c r="K487" s="113">
        <v>80330.332999999999</v>
      </c>
      <c r="L487" s="113">
        <v>45811.061999999998</v>
      </c>
      <c r="M487" s="113">
        <v>216914.91699999999</v>
      </c>
      <c r="N487" s="113">
        <v>8325.4580000000005</v>
      </c>
      <c r="O487" s="113"/>
      <c r="P487" s="113">
        <v>0</v>
      </c>
      <c r="Q487" s="113">
        <v>168255.95800000001</v>
      </c>
      <c r="R487" s="113">
        <v>344517.27100000001</v>
      </c>
      <c r="S487" s="113">
        <v>459454.35399999999</v>
      </c>
      <c r="T487" s="113">
        <v>473665.14600000001</v>
      </c>
      <c r="U487" s="113">
        <v>231718.20800000001</v>
      </c>
      <c r="V487" s="113">
        <v>28345.312000000002</v>
      </c>
      <c r="W487" s="113">
        <v>122902.39599999999</v>
      </c>
      <c r="X487" s="113">
        <v>716.77099999999996</v>
      </c>
      <c r="Y487" s="113">
        <v>146470.35399999999</v>
      </c>
      <c r="Z487" s="113">
        <v>0</v>
      </c>
      <c r="AA487" s="113">
        <v>132804.70800000001</v>
      </c>
    </row>
    <row r="488" spans="1:27" x14ac:dyDescent="0.25">
      <c r="A488" s="112">
        <v>43072</v>
      </c>
      <c r="B488" s="113">
        <v>80539.187999999995</v>
      </c>
      <c r="C488" s="113">
        <v>181406.04199999999</v>
      </c>
      <c r="D488" s="113">
        <v>555519.72900000005</v>
      </c>
      <c r="E488" s="113">
        <v>88172.375</v>
      </c>
      <c r="F488" s="113">
        <v>28313.646000000001</v>
      </c>
      <c r="G488" s="113">
        <v>258474.31200000001</v>
      </c>
      <c r="H488" s="113">
        <v>61690.438000000002</v>
      </c>
      <c r="I488" s="113">
        <v>31252.228999999999</v>
      </c>
      <c r="J488" s="113">
        <v>270596.47899999999</v>
      </c>
      <c r="K488" s="113">
        <v>103463.10400000001</v>
      </c>
      <c r="L488" s="113">
        <v>32764.228999999999</v>
      </c>
      <c r="M488" s="113">
        <v>137762.22899999999</v>
      </c>
      <c r="N488" s="113">
        <v>5814.1459999999997</v>
      </c>
      <c r="O488" s="113"/>
      <c r="P488" s="113">
        <v>36594.875</v>
      </c>
      <c r="Q488" s="113">
        <v>176609.93799999999</v>
      </c>
      <c r="R488" s="113">
        <v>346158.75</v>
      </c>
      <c r="S488" s="113">
        <v>459474</v>
      </c>
      <c r="T488" s="113">
        <v>585533.97900000005</v>
      </c>
      <c r="U488" s="113">
        <v>228715.39600000001</v>
      </c>
      <c r="V488" s="113">
        <v>38211.688000000002</v>
      </c>
      <c r="W488" s="113">
        <v>121425.292</v>
      </c>
      <c r="X488" s="113">
        <v>1011.688</v>
      </c>
      <c r="Y488" s="113">
        <v>150193.45800000001</v>
      </c>
      <c r="Z488" s="113">
        <v>0</v>
      </c>
      <c r="AA488" s="113">
        <v>97097.979000000007</v>
      </c>
    </row>
    <row r="489" spans="1:27" x14ac:dyDescent="0.25">
      <c r="A489" s="112">
        <v>43073</v>
      </c>
      <c r="B489" s="113">
        <v>178409.43799999999</v>
      </c>
      <c r="C489" s="113">
        <v>172668.77100000001</v>
      </c>
      <c r="D489" s="113">
        <v>499921.64600000001</v>
      </c>
      <c r="E489" s="113">
        <v>92125.082999999999</v>
      </c>
      <c r="F489" s="113">
        <v>40710.271000000001</v>
      </c>
      <c r="G489" s="113">
        <v>246204.89600000001</v>
      </c>
      <c r="H489" s="113">
        <v>34990.438000000002</v>
      </c>
      <c r="I489" s="113">
        <v>31159.582999999999</v>
      </c>
      <c r="J489" s="113">
        <v>181211.875</v>
      </c>
      <c r="K489" s="113">
        <v>87023.375</v>
      </c>
      <c r="L489" s="113">
        <v>33203.667000000001</v>
      </c>
      <c r="M489" s="113">
        <v>115707.792</v>
      </c>
      <c r="N489" s="113">
        <v>7025.75</v>
      </c>
      <c r="O489" s="113"/>
      <c r="P489" s="113">
        <v>15705.353999999999</v>
      </c>
      <c r="Q489" s="113">
        <v>167305.22899999999</v>
      </c>
      <c r="R489" s="113">
        <v>360250.22899999999</v>
      </c>
      <c r="S489" s="113">
        <v>459474</v>
      </c>
      <c r="T489" s="113">
        <v>508440.39600000001</v>
      </c>
      <c r="U489" s="113">
        <v>224333.83300000001</v>
      </c>
      <c r="V489" s="113">
        <v>32319.353999999999</v>
      </c>
      <c r="W489" s="113">
        <v>83895.542000000001</v>
      </c>
      <c r="X489" s="113">
        <v>1881.0419999999999</v>
      </c>
      <c r="Y489" s="113">
        <v>100766.833</v>
      </c>
      <c r="Z489" s="113">
        <v>83547.562000000005</v>
      </c>
      <c r="AA489" s="113">
        <v>107811.35400000001</v>
      </c>
    </row>
    <row r="490" spans="1:27" x14ac:dyDescent="0.25">
      <c r="A490" s="112">
        <v>43074</v>
      </c>
      <c r="B490" s="113">
        <v>194889.04199999999</v>
      </c>
      <c r="C490" s="113">
        <v>159748.85399999999</v>
      </c>
      <c r="D490" s="113">
        <v>540172.06200000003</v>
      </c>
      <c r="E490" s="113">
        <v>86125.895999999993</v>
      </c>
      <c r="F490" s="113">
        <v>39047.896000000001</v>
      </c>
      <c r="G490" s="113">
        <v>247504.18799999999</v>
      </c>
      <c r="H490" s="113">
        <v>43239.228999999999</v>
      </c>
      <c r="I490" s="113">
        <v>31102.75</v>
      </c>
      <c r="J490" s="113">
        <v>246345.47899999999</v>
      </c>
      <c r="K490" s="113">
        <v>115104.333</v>
      </c>
      <c r="L490" s="113">
        <v>45143.792000000001</v>
      </c>
      <c r="M490" s="113">
        <v>187613.93799999999</v>
      </c>
      <c r="N490" s="113">
        <v>12787.271000000001</v>
      </c>
      <c r="O490" s="113"/>
      <c r="P490" s="113">
        <v>0</v>
      </c>
      <c r="Q490" s="113">
        <v>169706.45800000001</v>
      </c>
      <c r="R490" s="113">
        <v>348371.39600000001</v>
      </c>
      <c r="S490" s="113">
        <v>459474</v>
      </c>
      <c r="T490" s="113">
        <v>590317.39599999995</v>
      </c>
      <c r="U490" s="113">
        <v>221581.97899999999</v>
      </c>
      <c r="V490" s="113">
        <v>38567.707999999999</v>
      </c>
      <c r="W490" s="113">
        <v>111617.5</v>
      </c>
      <c r="X490" s="113">
        <v>1972.6669999999999</v>
      </c>
      <c r="Y490" s="113">
        <v>0</v>
      </c>
      <c r="Z490" s="113">
        <v>0</v>
      </c>
      <c r="AA490" s="113">
        <v>130710.02099999999</v>
      </c>
    </row>
    <row r="491" spans="1:27" x14ac:dyDescent="0.25">
      <c r="A491" s="112">
        <v>43075</v>
      </c>
      <c r="B491" s="113">
        <v>335920</v>
      </c>
      <c r="C491" s="113">
        <v>53624.917000000001</v>
      </c>
      <c r="D491" s="113">
        <v>570035.58299999998</v>
      </c>
      <c r="E491" s="113">
        <v>115066.72900000001</v>
      </c>
      <c r="F491" s="113">
        <v>33349.707999999999</v>
      </c>
      <c r="G491" s="113">
        <v>248295.33300000001</v>
      </c>
      <c r="H491" s="113">
        <v>49993.061999999998</v>
      </c>
      <c r="I491" s="113">
        <v>30797.978999999999</v>
      </c>
      <c r="J491" s="113">
        <v>254060.66699999999</v>
      </c>
      <c r="K491" s="113">
        <v>106353.417</v>
      </c>
      <c r="L491" s="113">
        <v>47926.438000000002</v>
      </c>
      <c r="M491" s="113">
        <v>178441.04199999999</v>
      </c>
      <c r="N491" s="113">
        <v>12723.188</v>
      </c>
      <c r="O491" s="113"/>
      <c r="P491" s="113">
        <v>0</v>
      </c>
      <c r="Q491" s="113">
        <v>170572.27100000001</v>
      </c>
      <c r="R491" s="113">
        <v>291151.625</v>
      </c>
      <c r="S491" s="113">
        <v>459474</v>
      </c>
      <c r="T491" s="113">
        <v>599416.02099999995</v>
      </c>
      <c r="U491" s="113">
        <v>232911.89600000001</v>
      </c>
      <c r="V491" s="113">
        <v>25119.937999999998</v>
      </c>
      <c r="W491" s="113">
        <v>110175.43799999999</v>
      </c>
      <c r="X491" s="113">
        <v>88.271000000000001</v>
      </c>
      <c r="Y491" s="113">
        <v>2185.8330000000001</v>
      </c>
      <c r="Z491" s="113">
        <v>0</v>
      </c>
      <c r="AA491" s="113">
        <v>139135.97899999999</v>
      </c>
    </row>
    <row r="492" spans="1:27" x14ac:dyDescent="0.25">
      <c r="A492" s="112">
        <v>43076</v>
      </c>
      <c r="B492" s="113">
        <v>271559.33299999998</v>
      </c>
      <c r="C492" s="113">
        <v>106937.56200000001</v>
      </c>
      <c r="D492" s="113">
        <v>555578.43799999997</v>
      </c>
      <c r="E492" s="113">
        <v>116655.125</v>
      </c>
      <c r="F492" s="113">
        <v>38513.75</v>
      </c>
      <c r="G492" s="113">
        <v>245217.72899999999</v>
      </c>
      <c r="H492" s="113">
        <v>72617.562000000005</v>
      </c>
      <c r="I492" s="113">
        <v>30631.707999999999</v>
      </c>
      <c r="J492" s="113">
        <v>184299.75</v>
      </c>
      <c r="K492" s="113">
        <v>95348.457999999999</v>
      </c>
      <c r="L492" s="113">
        <v>42430.646000000001</v>
      </c>
      <c r="M492" s="113">
        <v>163568.29199999999</v>
      </c>
      <c r="N492" s="113">
        <v>12424.771000000001</v>
      </c>
      <c r="O492" s="113"/>
      <c r="P492" s="113">
        <v>0</v>
      </c>
      <c r="Q492" s="113">
        <v>166311.16699999999</v>
      </c>
      <c r="R492" s="113">
        <v>323248.625</v>
      </c>
      <c r="S492" s="113">
        <v>459474</v>
      </c>
      <c r="T492" s="113">
        <v>527719.75</v>
      </c>
      <c r="U492" s="113">
        <v>229342.16699999999</v>
      </c>
      <c r="V492" s="113">
        <v>30753.957999999999</v>
      </c>
      <c r="W492" s="113">
        <v>127468.27099999999</v>
      </c>
      <c r="X492" s="113">
        <v>725.52099999999996</v>
      </c>
      <c r="Y492" s="113">
        <v>57815.207999999999</v>
      </c>
      <c r="Z492" s="113">
        <v>130806.583</v>
      </c>
      <c r="AA492" s="113">
        <v>123371.93799999999</v>
      </c>
    </row>
    <row r="493" spans="1:27" x14ac:dyDescent="0.25">
      <c r="A493" s="112">
        <v>43077</v>
      </c>
      <c r="B493" s="113">
        <v>423506.89600000001</v>
      </c>
      <c r="C493" s="113">
        <v>184993</v>
      </c>
      <c r="D493" s="113">
        <v>554393.25</v>
      </c>
      <c r="E493" s="113">
        <v>95999.187999999995</v>
      </c>
      <c r="F493" s="113">
        <v>45229.688000000002</v>
      </c>
      <c r="G493" s="113">
        <v>252658.08300000001</v>
      </c>
      <c r="H493" s="113">
        <v>82238.375</v>
      </c>
      <c r="I493" s="113">
        <v>30440.312000000002</v>
      </c>
      <c r="J493" s="113">
        <v>273305.04200000002</v>
      </c>
      <c r="K493" s="113">
        <v>44880.457999999999</v>
      </c>
      <c r="L493" s="113">
        <v>31956.353999999999</v>
      </c>
      <c r="M493" s="113">
        <v>151387.08300000001</v>
      </c>
      <c r="N493" s="113">
        <v>13428.958000000001</v>
      </c>
      <c r="O493" s="113"/>
      <c r="P493" s="113">
        <v>0</v>
      </c>
      <c r="Q493" s="113">
        <v>170605.06200000001</v>
      </c>
      <c r="R493" s="113">
        <v>358045.875</v>
      </c>
      <c r="S493" s="113">
        <v>447859.35399999999</v>
      </c>
      <c r="T493" s="113">
        <v>446084.52100000001</v>
      </c>
      <c r="U493" s="113">
        <v>229877.93799999999</v>
      </c>
      <c r="V493" s="113">
        <v>34055.061999999998</v>
      </c>
      <c r="W493" s="113">
        <v>117411.85400000001</v>
      </c>
      <c r="X493" s="113">
        <v>496.18799999999999</v>
      </c>
      <c r="Y493" s="113">
        <v>74204.125</v>
      </c>
      <c r="Z493" s="113">
        <v>135367.45800000001</v>
      </c>
      <c r="AA493" s="113">
        <v>120889</v>
      </c>
    </row>
    <row r="494" spans="1:27" x14ac:dyDescent="0.25">
      <c r="A494" s="112">
        <v>43078</v>
      </c>
      <c r="B494" s="113">
        <v>438435.83299999998</v>
      </c>
      <c r="C494" s="113">
        <v>162809.22899999999</v>
      </c>
      <c r="D494" s="113">
        <v>554145.70799999998</v>
      </c>
      <c r="E494" s="113">
        <v>89006.479000000007</v>
      </c>
      <c r="F494" s="113">
        <v>44660.042000000001</v>
      </c>
      <c r="G494" s="113">
        <v>281969.625</v>
      </c>
      <c r="H494" s="113">
        <v>84657.104000000007</v>
      </c>
      <c r="I494" s="113">
        <v>30837.396000000001</v>
      </c>
      <c r="J494" s="113">
        <v>262080.35399999999</v>
      </c>
      <c r="K494" s="113">
        <v>66722.020999999993</v>
      </c>
      <c r="L494" s="113">
        <v>44628.75</v>
      </c>
      <c r="M494" s="113">
        <v>163645.54199999999</v>
      </c>
      <c r="N494" s="113">
        <v>12970.978999999999</v>
      </c>
      <c r="O494" s="113"/>
      <c r="P494" s="113">
        <v>0</v>
      </c>
      <c r="Q494" s="113">
        <v>172423.68799999999</v>
      </c>
      <c r="R494" s="113">
        <v>363962.72899999999</v>
      </c>
      <c r="S494" s="113">
        <v>459474</v>
      </c>
      <c r="T494" s="113">
        <v>587379.04200000002</v>
      </c>
      <c r="U494" s="113">
        <v>227292.14600000001</v>
      </c>
      <c r="V494" s="113">
        <v>35136.792000000001</v>
      </c>
      <c r="W494" s="113">
        <v>116235.68799999999</v>
      </c>
      <c r="X494" s="113">
        <v>535.25</v>
      </c>
      <c r="Y494" s="113">
        <v>0</v>
      </c>
      <c r="Z494" s="113">
        <v>0</v>
      </c>
      <c r="AA494" s="113">
        <v>120889</v>
      </c>
    </row>
    <row r="495" spans="1:27" x14ac:dyDescent="0.25">
      <c r="A495" s="112">
        <v>43079</v>
      </c>
      <c r="B495" s="113">
        <v>221404.66699999999</v>
      </c>
      <c r="C495" s="113">
        <v>158120.68799999999</v>
      </c>
      <c r="D495" s="113">
        <v>535921.91700000002</v>
      </c>
      <c r="E495" s="113">
        <v>91501.5</v>
      </c>
      <c r="F495" s="113">
        <v>31966.687999999998</v>
      </c>
      <c r="G495" s="113">
        <v>288972.875</v>
      </c>
      <c r="H495" s="113">
        <v>71226.125</v>
      </c>
      <c r="I495" s="113">
        <v>31155.832999999999</v>
      </c>
      <c r="J495" s="113">
        <v>270425.35399999999</v>
      </c>
      <c r="K495" s="113">
        <v>105337.958</v>
      </c>
      <c r="L495" s="113">
        <v>47420.292000000001</v>
      </c>
      <c r="M495" s="113">
        <v>221967.56200000001</v>
      </c>
      <c r="N495" s="113">
        <v>11609.021000000001</v>
      </c>
      <c r="O495" s="113"/>
      <c r="P495" s="113">
        <v>0</v>
      </c>
      <c r="Q495" s="113">
        <v>171468.25</v>
      </c>
      <c r="R495" s="113">
        <v>378972.66700000002</v>
      </c>
      <c r="S495" s="113">
        <v>459474</v>
      </c>
      <c r="T495" s="113">
        <v>606612.10400000005</v>
      </c>
      <c r="U495" s="113">
        <v>227979.54199999999</v>
      </c>
      <c r="V495" s="113">
        <v>32571.728999999999</v>
      </c>
      <c r="W495" s="113">
        <v>100413.60400000001</v>
      </c>
      <c r="X495" s="113">
        <v>913.22900000000004</v>
      </c>
      <c r="Y495" s="113">
        <v>43677.021000000001</v>
      </c>
      <c r="Z495" s="113">
        <v>0</v>
      </c>
      <c r="AA495" s="113">
        <v>118087.083</v>
      </c>
    </row>
    <row r="496" spans="1:27" x14ac:dyDescent="0.25">
      <c r="A496" s="112">
        <v>43080</v>
      </c>
      <c r="B496" s="113">
        <v>345549.25</v>
      </c>
      <c r="C496" s="113">
        <v>175649.875</v>
      </c>
      <c r="D496" s="113">
        <v>567968.27099999995</v>
      </c>
      <c r="E496" s="113">
        <v>109678.27099999999</v>
      </c>
      <c r="F496" s="113">
        <v>28321.625</v>
      </c>
      <c r="G496" s="113">
        <v>278249.79200000002</v>
      </c>
      <c r="H496" s="113">
        <v>70515.687999999995</v>
      </c>
      <c r="I496" s="113">
        <v>30922.521000000001</v>
      </c>
      <c r="J496" s="113">
        <v>297248.89600000001</v>
      </c>
      <c r="K496" s="113">
        <v>99802.854000000007</v>
      </c>
      <c r="L496" s="113">
        <v>35868.311999999998</v>
      </c>
      <c r="M496" s="113">
        <v>172657.10399999999</v>
      </c>
      <c r="N496" s="113">
        <v>11610.583000000001</v>
      </c>
      <c r="O496" s="113"/>
      <c r="P496" s="113">
        <v>0</v>
      </c>
      <c r="Q496" s="113">
        <v>173939.375</v>
      </c>
      <c r="R496" s="113">
        <v>320259.35399999999</v>
      </c>
      <c r="S496" s="113">
        <v>459474</v>
      </c>
      <c r="T496" s="113">
        <v>519893.85399999999</v>
      </c>
      <c r="U496" s="113">
        <v>145296.54199999999</v>
      </c>
      <c r="V496" s="113">
        <v>26466.021000000001</v>
      </c>
      <c r="W496" s="113">
        <v>104215.167</v>
      </c>
      <c r="X496" s="113">
        <v>873.10400000000004</v>
      </c>
      <c r="Y496" s="113">
        <v>85217.354000000007</v>
      </c>
      <c r="Z496" s="113">
        <v>0</v>
      </c>
      <c r="AA496" s="113">
        <v>118933.89599999999</v>
      </c>
    </row>
    <row r="497" spans="1:27" x14ac:dyDescent="0.25">
      <c r="A497" s="112">
        <v>43081</v>
      </c>
      <c r="B497" s="113">
        <v>346679.79200000002</v>
      </c>
      <c r="C497" s="113">
        <v>178171.91699999999</v>
      </c>
      <c r="D497" s="113">
        <v>493904.47899999999</v>
      </c>
      <c r="E497" s="113">
        <v>93506.020999999993</v>
      </c>
      <c r="F497" s="113">
        <v>36297.896000000001</v>
      </c>
      <c r="G497" s="113">
        <v>278176.45799999998</v>
      </c>
      <c r="H497" s="113">
        <v>70517.167000000001</v>
      </c>
      <c r="I497" s="113">
        <v>30690.728999999999</v>
      </c>
      <c r="J497" s="113">
        <v>283610.60399999999</v>
      </c>
      <c r="K497" s="113">
        <v>29294.75</v>
      </c>
      <c r="L497" s="113">
        <v>40769.667000000001</v>
      </c>
      <c r="M497" s="113">
        <v>134048.72899999999</v>
      </c>
      <c r="N497" s="113">
        <v>11717.583000000001</v>
      </c>
      <c r="O497" s="113"/>
      <c r="P497" s="113">
        <v>0</v>
      </c>
      <c r="Q497" s="113">
        <v>163196.97899999999</v>
      </c>
      <c r="R497" s="113">
        <v>305381.52100000001</v>
      </c>
      <c r="S497" s="113">
        <v>459474</v>
      </c>
      <c r="T497" s="113">
        <v>465403.375</v>
      </c>
      <c r="U497" s="113">
        <v>114270.208</v>
      </c>
      <c r="V497" s="113">
        <v>34332.082999999999</v>
      </c>
      <c r="W497" s="113">
        <v>112774.10400000001</v>
      </c>
      <c r="X497" s="113">
        <v>1064.521</v>
      </c>
      <c r="Y497" s="113">
        <v>45021.438000000002</v>
      </c>
      <c r="Z497" s="113">
        <v>0</v>
      </c>
      <c r="AA497" s="113">
        <v>121226.875</v>
      </c>
    </row>
    <row r="498" spans="1:27" x14ac:dyDescent="0.25">
      <c r="A498" s="112">
        <v>43082</v>
      </c>
      <c r="B498" s="113">
        <v>233903.70800000001</v>
      </c>
      <c r="C498" s="113">
        <v>171347.875</v>
      </c>
      <c r="D498" s="113">
        <v>526394.93799999997</v>
      </c>
      <c r="E498" s="113">
        <v>93131.687999999995</v>
      </c>
      <c r="F498" s="113">
        <v>59718.061999999998</v>
      </c>
      <c r="G498" s="113">
        <v>267302.70799999998</v>
      </c>
      <c r="H498" s="113">
        <v>68543.437999999995</v>
      </c>
      <c r="I498" s="113">
        <v>30803.125</v>
      </c>
      <c r="J498" s="113">
        <v>267628.5</v>
      </c>
      <c r="K498" s="113">
        <v>86458.125</v>
      </c>
      <c r="L498" s="113">
        <v>39409.375</v>
      </c>
      <c r="M498" s="113">
        <v>108844.167</v>
      </c>
      <c r="N498" s="113">
        <v>11784.5</v>
      </c>
      <c r="O498" s="113"/>
      <c r="P498" s="113">
        <v>0</v>
      </c>
      <c r="Q498" s="113">
        <v>164724.625</v>
      </c>
      <c r="R498" s="113">
        <v>318370.81199999998</v>
      </c>
      <c r="S498" s="113">
        <v>459474</v>
      </c>
      <c r="T498" s="113">
        <v>504146.75</v>
      </c>
      <c r="U498" s="113">
        <v>31084.978999999999</v>
      </c>
      <c r="V498" s="113">
        <v>38363.542000000001</v>
      </c>
      <c r="W498" s="113">
        <v>119039.68799999999</v>
      </c>
      <c r="X498" s="113">
        <v>1040.3119999999999</v>
      </c>
      <c r="Y498" s="113">
        <v>0</v>
      </c>
      <c r="Z498" s="113">
        <v>58884.375</v>
      </c>
      <c r="AA498" s="113">
        <v>128083.89599999999</v>
      </c>
    </row>
    <row r="499" spans="1:27" x14ac:dyDescent="0.25">
      <c r="A499" s="112">
        <v>43083</v>
      </c>
      <c r="B499" s="113">
        <v>388177.125</v>
      </c>
      <c r="C499" s="113">
        <v>157426.20800000001</v>
      </c>
      <c r="D499" s="113">
        <v>480524.875</v>
      </c>
      <c r="E499" s="113">
        <v>96768.917000000001</v>
      </c>
      <c r="F499" s="113">
        <v>19977.353999999999</v>
      </c>
      <c r="G499" s="113">
        <v>289485.20799999998</v>
      </c>
      <c r="H499" s="113">
        <v>97481.792000000001</v>
      </c>
      <c r="I499" s="113">
        <v>30854.478999999999</v>
      </c>
      <c r="J499" s="113">
        <v>272156.85399999999</v>
      </c>
      <c r="K499" s="113">
        <v>130123.583</v>
      </c>
      <c r="L499" s="113">
        <v>35632.561999999998</v>
      </c>
      <c r="M499" s="113">
        <v>92339.417000000001</v>
      </c>
      <c r="N499" s="113">
        <v>12314.021000000001</v>
      </c>
      <c r="O499" s="113"/>
      <c r="P499" s="113">
        <v>0</v>
      </c>
      <c r="Q499" s="113">
        <v>173535.04199999999</v>
      </c>
      <c r="R499" s="113">
        <v>376367.64600000001</v>
      </c>
      <c r="S499" s="113">
        <v>459474</v>
      </c>
      <c r="T499" s="113">
        <v>382059</v>
      </c>
      <c r="U499" s="113">
        <v>44207.957999999999</v>
      </c>
      <c r="V499" s="113">
        <v>38850.832999999999</v>
      </c>
      <c r="W499" s="113">
        <v>162827.75</v>
      </c>
      <c r="X499" s="113">
        <v>1285.604</v>
      </c>
      <c r="Y499" s="113">
        <v>91468.582999999999</v>
      </c>
      <c r="Z499" s="113">
        <v>0</v>
      </c>
      <c r="AA499" s="113">
        <v>121059.72900000001</v>
      </c>
    </row>
    <row r="500" spans="1:27" x14ac:dyDescent="0.25">
      <c r="A500" s="112">
        <v>43084</v>
      </c>
      <c r="B500" s="113">
        <v>67575.75</v>
      </c>
      <c r="C500" s="113">
        <v>176662.91699999999</v>
      </c>
      <c r="D500" s="113">
        <v>485810.41700000002</v>
      </c>
      <c r="E500" s="113">
        <v>92750.417000000001</v>
      </c>
      <c r="F500" s="113">
        <v>43249.667000000001</v>
      </c>
      <c r="G500" s="113">
        <v>298033.06199999998</v>
      </c>
      <c r="H500" s="113">
        <v>97412.292000000001</v>
      </c>
      <c r="I500" s="113">
        <v>30571.353999999999</v>
      </c>
      <c r="J500" s="113">
        <v>278742.20799999998</v>
      </c>
      <c r="K500" s="113">
        <v>112600.667</v>
      </c>
      <c r="L500" s="113">
        <v>50795.771000000001</v>
      </c>
      <c r="M500" s="113">
        <v>161732.93799999999</v>
      </c>
      <c r="N500" s="113">
        <v>11764.208000000001</v>
      </c>
      <c r="O500" s="113"/>
      <c r="P500" s="113">
        <v>51545.792000000001</v>
      </c>
      <c r="Q500" s="113">
        <v>172002.02100000001</v>
      </c>
      <c r="R500" s="113">
        <v>357203.81199999998</v>
      </c>
      <c r="S500" s="113">
        <v>451701.04200000002</v>
      </c>
      <c r="T500" s="113">
        <v>488798.10399999999</v>
      </c>
      <c r="U500" s="113">
        <v>24399.167000000001</v>
      </c>
      <c r="V500" s="113">
        <v>38884.875</v>
      </c>
      <c r="W500" s="113">
        <v>156290.27100000001</v>
      </c>
      <c r="X500" s="113">
        <v>940.20799999999997</v>
      </c>
      <c r="Y500" s="113">
        <v>102424.97900000001</v>
      </c>
      <c r="Z500" s="113">
        <v>0</v>
      </c>
      <c r="AA500" s="113">
        <v>122116.125</v>
      </c>
    </row>
    <row r="501" spans="1:27" x14ac:dyDescent="0.25">
      <c r="A501" s="112">
        <v>43085</v>
      </c>
      <c r="B501" s="113">
        <v>263573.72899999999</v>
      </c>
      <c r="C501" s="113">
        <v>168258.52100000001</v>
      </c>
      <c r="D501" s="113">
        <v>467660.85399999999</v>
      </c>
      <c r="E501" s="113">
        <v>91428.582999999999</v>
      </c>
      <c r="F501" s="113">
        <v>38430.917000000001</v>
      </c>
      <c r="G501" s="113">
        <v>295748.125</v>
      </c>
      <c r="H501" s="113">
        <v>106247.292</v>
      </c>
      <c r="I501" s="113">
        <v>30858.771000000001</v>
      </c>
      <c r="J501" s="113">
        <v>348162.75</v>
      </c>
      <c r="K501" s="113">
        <v>98776.520999999993</v>
      </c>
      <c r="L501" s="113">
        <v>38137.896000000001</v>
      </c>
      <c r="M501" s="113">
        <v>95761.082999999999</v>
      </c>
      <c r="N501" s="113">
        <v>12748.312</v>
      </c>
      <c r="O501" s="113"/>
      <c r="P501" s="113">
        <v>80753.145999999993</v>
      </c>
      <c r="Q501" s="113">
        <v>170743.22899999999</v>
      </c>
      <c r="R501" s="113">
        <v>338173.77100000001</v>
      </c>
      <c r="S501" s="113">
        <v>453718.97899999999</v>
      </c>
      <c r="T501" s="113">
        <v>601218</v>
      </c>
      <c r="U501" s="113">
        <v>14669.938</v>
      </c>
      <c r="V501" s="113">
        <v>39058.021000000001</v>
      </c>
      <c r="W501" s="113">
        <v>131142.125</v>
      </c>
      <c r="X501" s="113">
        <v>11514.25</v>
      </c>
      <c r="Y501" s="113">
        <v>3347.4580000000001</v>
      </c>
      <c r="Z501" s="113">
        <v>0</v>
      </c>
      <c r="AA501" s="113">
        <v>120889</v>
      </c>
    </row>
    <row r="502" spans="1:27" x14ac:dyDescent="0.25">
      <c r="A502" s="112">
        <v>43086</v>
      </c>
      <c r="B502" s="113">
        <v>372276.60399999999</v>
      </c>
      <c r="C502" s="113">
        <v>163432.5</v>
      </c>
      <c r="D502" s="113">
        <v>478591.5</v>
      </c>
      <c r="E502" s="113">
        <v>79434.562000000005</v>
      </c>
      <c r="F502" s="113">
        <v>31087.646000000001</v>
      </c>
      <c r="G502" s="113">
        <v>297211.93800000002</v>
      </c>
      <c r="H502" s="113">
        <v>104365.64599999999</v>
      </c>
      <c r="I502" s="113">
        <v>31192.353999999999</v>
      </c>
      <c r="J502" s="113">
        <v>232461.45800000001</v>
      </c>
      <c r="K502" s="113">
        <v>113999.833</v>
      </c>
      <c r="L502" s="113">
        <v>47326.771000000001</v>
      </c>
      <c r="M502" s="113">
        <v>171294.47899999999</v>
      </c>
      <c r="N502" s="113">
        <v>8978.1039999999994</v>
      </c>
      <c r="O502" s="113"/>
      <c r="P502" s="113">
        <v>78037.042000000001</v>
      </c>
      <c r="Q502" s="113">
        <v>169103.875</v>
      </c>
      <c r="R502" s="113">
        <v>331208.22899999999</v>
      </c>
      <c r="S502" s="113">
        <v>459474</v>
      </c>
      <c r="T502" s="113">
        <v>588797.875</v>
      </c>
      <c r="U502" s="113">
        <v>179019.79199999999</v>
      </c>
      <c r="V502" s="113">
        <v>38226.061999999998</v>
      </c>
      <c r="W502" s="113">
        <v>154195.06200000001</v>
      </c>
      <c r="X502" s="113">
        <v>15618.603999999999</v>
      </c>
      <c r="Y502" s="113">
        <v>11250.083000000001</v>
      </c>
      <c r="Z502" s="113">
        <v>135843.75</v>
      </c>
      <c r="AA502" s="113">
        <v>119936.833</v>
      </c>
    </row>
    <row r="503" spans="1:27" x14ac:dyDescent="0.25">
      <c r="A503" s="112">
        <v>43087</v>
      </c>
      <c r="B503" s="113">
        <v>0</v>
      </c>
      <c r="C503" s="113">
        <v>173193.625</v>
      </c>
      <c r="D503" s="113">
        <v>476458.22899999999</v>
      </c>
      <c r="E503" s="113">
        <v>111669.542</v>
      </c>
      <c r="F503" s="113">
        <v>23821.396000000001</v>
      </c>
      <c r="G503" s="113">
        <v>308807.33299999998</v>
      </c>
      <c r="H503" s="113">
        <v>103064.85400000001</v>
      </c>
      <c r="I503" s="113">
        <v>31405.771000000001</v>
      </c>
      <c r="J503" s="113">
        <v>159014.41699999999</v>
      </c>
      <c r="K503" s="113">
        <v>100836.083</v>
      </c>
      <c r="L503" s="113">
        <v>36486.582999999999</v>
      </c>
      <c r="M503" s="113">
        <v>180348.16699999999</v>
      </c>
      <c r="N503" s="113">
        <v>9355.8960000000006</v>
      </c>
      <c r="O503" s="113"/>
      <c r="P503" s="113">
        <v>68774.457999999999</v>
      </c>
      <c r="Q503" s="113">
        <v>171808.54199999999</v>
      </c>
      <c r="R503" s="113">
        <v>346587.58299999998</v>
      </c>
      <c r="S503" s="113">
        <v>459474</v>
      </c>
      <c r="T503" s="113">
        <v>237715.45800000001</v>
      </c>
      <c r="U503" s="113">
        <v>183689.16699999999</v>
      </c>
      <c r="V503" s="113">
        <v>39137.542000000001</v>
      </c>
      <c r="W503" s="113">
        <v>146982.14600000001</v>
      </c>
      <c r="X503" s="113">
        <v>15750.728999999999</v>
      </c>
      <c r="Y503" s="113">
        <v>94897.125</v>
      </c>
      <c r="Z503" s="113">
        <v>0</v>
      </c>
      <c r="AA503" s="113">
        <v>120889</v>
      </c>
    </row>
    <row r="504" spans="1:27" x14ac:dyDescent="0.25">
      <c r="A504" s="112">
        <v>43088</v>
      </c>
      <c r="B504" s="113">
        <v>132114.35399999999</v>
      </c>
      <c r="C504" s="113">
        <v>150826.83300000001</v>
      </c>
      <c r="D504" s="113">
        <v>378818.97899999999</v>
      </c>
      <c r="E504" s="113">
        <v>89644.75</v>
      </c>
      <c r="F504" s="113">
        <v>51376.811999999998</v>
      </c>
      <c r="G504" s="113">
        <v>298841.20799999998</v>
      </c>
      <c r="H504" s="113">
        <v>99787.229000000007</v>
      </c>
      <c r="I504" s="113">
        <v>31240.978999999999</v>
      </c>
      <c r="J504" s="113">
        <v>30333.353999999999</v>
      </c>
      <c r="K504" s="113">
        <v>77883.042000000001</v>
      </c>
      <c r="L504" s="113">
        <v>46598.896000000001</v>
      </c>
      <c r="M504" s="113">
        <v>176804.33300000001</v>
      </c>
      <c r="N504" s="113">
        <v>8847.7710000000006</v>
      </c>
      <c r="O504" s="113"/>
      <c r="P504" s="113">
        <v>18268.812000000002</v>
      </c>
      <c r="Q504" s="113">
        <v>161301.64600000001</v>
      </c>
      <c r="R504" s="113">
        <v>349161.35399999999</v>
      </c>
      <c r="S504" s="113">
        <v>343218.02100000001</v>
      </c>
      <c r="T504" s="113">
        <v>571156.60400000005</v>
      </c>
      <c r="U504" s="113">
        <v>189925.66699999999</v>
      </c>
      <c r="V504" s="113">
        <v>38733.438000000002</v>
      </c>
      <c r="W504" s="113">
        <v>150663.27100000001</v>
      </c>
      <c r="X504" s="113">
        <v>16014.75</v>
      </c>
      <c r="Y504" s="113">
        <v>94829.770999999993</v>
      </c>
      <c r="Z504" s="113">
        <v>0</v>
      </c>
      <c r="AA504" s="113">
        <v>120873.47900000001</v>
      </c>
    </row>
    <row r="505" spans="1:27" x14ac:dyDescent="0.25">
      <c r="A505" s="112">
        <v>43089</v>
      </c>
      <c r="B505" s="113">
        <v>259872.52100000001</v>
      </c>
      <c r="C505" s="113">
        <v>180759.16699999999</v>
      </c>
      <c r="D505" s="113">
        <v>464304.97899999999</v>
      </c>
      <c r="E505" s="113">
        <v>91373.332999999999</v>
      </c>
      <c r="F505" s="113">
        <v>55715.271000000001</v>
      </c>
      <c r="G505" s="113">
        <v>305910.08299999998</v>
      </c>
      <c r="H505" s="113">
        <v>84194.770999999993</v>
      </c>
      <c r="I505" s="113">
        <v>31329.771000000001</v>
      </c>
      <c r="J505" s="113">
        <v>245004.85399999999</v>
      </c>
      <c r="K505" s="113">
        <v>104529.333</v>
      </c>
      <c r="L505" s="113">
        <v>43902.582999999999</v>
      </c>
      <c r="M505" s="113">
        <v>142971.875</v>
      </c>
      <c r="N505" s="113">
        <v>7903.2709999999997</v>
      </c>
      <c r="O505" s="113"/>
      <c r="P505" s="113">
        <v>0</v>
      </c>
      <c r="Q505" s="113">
        <v>137278.29199999999</v>
      </c>
      <c r="R505" s="113">
        <v>318232.66700000002</v>
      </c>
      <c r="S505" s="113">
        <v>418278.56199999998</v>
      </c>
      <c r="T505" s="113">
        <v>575985.39599999995</v>
      </c>
      <c r="U505" s="113">
        <v>194718.375</v>
      </c>
      <c r="V505" s="113">
        <v>38649.521000000001</v>
      </c>
      <c r="W505" s="113">
        <v>181404.02100000001</v>
      </c>
      <c r="X505" s="113">
        <v>16089.625</v>
      </c>
      <c r="Y505" s="113">
        <v>13102.021000000001</v>
      </c>
      <c r="Z505" s="113">
        <v>0</v>
      </c>
      <c r="AA505" s="113">
        <v>120440.375</v>
      </c>
    </row>
    <row r="506" spans="1:27" x14ac:dyDescent="0.25">
      <c r="A506" s="112">
        <v>43090</v>
      </c>
      <c r="B506" s="113">
        <v>325441.18800000002</v>
      </c>
      <c r="C506" s="113">
        <v>177825.29199999999</v>
      </c>
      <c r="D506" s="113">
        <v>413062.14600000001</v>
      </c>
      <c r="E506" s="113">
        <v>120775.542</v>
      </c>
      <c r="F506" s="113">
        <v>42752.061999999998</v>
      </c>
      <c r="G506" s="113">
        <v>313231.33299999998</v>
      </c>
      <c r="H506" s="113">
        <v>88893.125</v>
      </c>
      <c r="I506" s="113">
        <v>31262.103999999999</v>
      </c>
      <c r="J506" s="113">
        <v>261400.04199999999</v>
      </c>
      <c r="K506" s="113">
        <v>41677.042000000001</v>
      </c>
      <c r="L506" s="113">
        <v>45030.082999999999</v>
      </c>
      <c r="M506" s="113">
        <v>91737.520999999993</v>
      </c>
      <c r="N506" s="113">
        <v>8586.875</v>
      </c>
      <c r="O506" s="113"/>
      <c r="P506" s="113">
        <v>44338.353999999999</v>
      </c>
      <c r="Q506" s="113">
        <v>171141.83300000001</v>
      </c>
      <c r="R506" s="113">
        <v>382546.93800000002</v>
      </c>
      <c r="S506" s="113">
        <v>361835.375</v>
      </c>
      <c r="T506" s="113">
        <v>593492.68799999997</v>
      </c>
      <c r="U506" s="113">
        <v>199437.66699999999</v>
      </c>
      <c r="V506" s="113">
        <v>38678.457999999999</v>
      </c>
      <c r="W506" s="113">
        <v>199279.18799999999</v>
      </c>
      <c r="X506" s="113">
        <v>15626.708000000001</v>
      </c>
      <c r="Y506" s="113">
        <v>18812.75</v>
      </c>
      <c r="Z506" s="113">
        <v>87583.25</v>
      </c>
      <c r="AA506" s="113">
        <v>120053.39599999999</v>
      </c>
    </row>
    <row r="507" spans="1:27" x14ac:dyDescent="0.25">
      <c r="A507" s="112">
        <v>43091</v>
      </c>
      <c r="B507" s="113">
        <v>369755.60399999999</v>
      </c>
      <c r="C507" s="113">
        <v>176855.66699999999</v>
      </c>
      <c r="D507" s="113">
        <v>417667.08299999998</v>
      </c>
      <c r="E507" s="113">
        <v>96704.332999999999</v>
      </c>
      <c r="F507" s="113">
        <v>11324.271000000001</v>
      </c>
      <c r="G507" s="113">
        <v>301990.70799999998</v>
      </c>
      <c r="H507" s="113">
        <v>83575.167000000001</v>
      </c>
      <c r="I507" s="113">
        <v>31206.812000000002</v>
      </c>
      <c r="J507" s="113">
        <v>309228.02100000001</v>
      </c>
      <c r="K507" s="113">
        <v>114448.75</v>
      </c>
      <c r="L507" s="113">
        <v>44121.167000000001</v>
      </c>
      <c r="M507" s="113">
        <v>161709.29199999999</v>
      </c>
      <c r="N507" s="113">
        <v>10110.875</v>
      </c>
      <c r="O507" s="113"/>
      <c r="P507" s="113">
        <v>74031.437999999995</v>
      </c>
      <c r="Q507" s="113">
        <v>166888.70800000001</v>
      </c>
      <c r="R507" s="113">
        <v>345422.52100000001</v>
      </c>
      <c r="S507" s="113">
        <v>426102.375</v>
      </c>
      <c r="T507" s="113">
        <v>571191.52099999995</v>
      </c>
      <c r="U507" s="113">
        <v>202397.41699999999</v>
      </c>
      <c r="V507" s="113">
        <v>39282.896000000001</v>
      </c>
      <c r="W507" s="113">
        <v>200000</v>
      </c>
      <c r="X507" s="113">
        <v>10324.438</v>
      </c>
      <c r="Y507" s="113">
        <v>107526.667</v>
      </c>
      <c r="Z507" s="113">
        <v>0</v>
      </c>
      <c r="AA507" s="113">
        <v>120889</v>
      </c>
    </row>
    <row r="508" spans="1:27" x14ac:dyDescent="0.25">
      <c r="A508" s="112">
        <v>43092</v>
      </c>
      <c r="B508" s="113">
        <v>439829.58299999998</v>
      </c>
      <c r="C508" s="113">
        <v>171232.95800000001</v>
      </c>
      <c r="D508" s="113">
        <v>420552.125</v>
      </c>
      <c r="E508" s="113">
        <v>95605.937999999995</v>
      </c>
      <c r="F508" s="113">
        <v>38959.688000000002</v>
      </c>
      <c r="G508" s="113">
        <v>309772.43800000002</v>
      </c>
      <c r="H508" s="113">
        <v>89145.437999999995</v>
      </c>
      <c r="I508" s="113">
        <v>30902.875</v>
      </c>
      <c r="J508" s="113">
        <v>294917.43800000002</v>
      </c>
      <c r="K508" s="113">
        <v>97223.854000000007</v>
      </c>
      <c r="L508" s="113">
        <v>61328.228999999999</v>
      </c>
      <c r="M508" s="113">
        <v>189248.81200000001</v>
      </c>
      <c r="N508" s="113">
        <v>10180.791999999999</v>
      </c>
      <c r="O508" s="113"/>
      <c r="P508" s="113">
        <v>73153.520999999993</v>
      </c>
      <c r="Q508" s="113">
        <v>132177.625</v>
      </c>
      <c r="R508" s="113">
        <v>279277.35399999999</v>
      </c>
      <c r="S508" s="113">
        <v>454433.875</v>
      </c>
      <c r="T508" s="113">
        <v>585045.25</v>
      </c>
      <c r="U508" s="113">
        <v>226962.5</v>
      </c>
      <c r="V508" s="113">
        <v>39153.457999999999</v>
      </c>
      <c r="W508" s="113">
        <v>200000</v>
      </c>
      <c r="X508" s="113">
        <v>7852.5829999999996</v>
      </c>
      <c r="Y508" s="113">
        <v>91337.395999999993</v>
      </c>
      <c r="Z508" s="113">
        <v>0</v>
      </c>
      <c r="AA508" s="113">
        <v>120889</v>
      </c>
    </row>
    <row r="509" spans="1:27" x14ac:dyDescent="0.25">
      <c r="A509" s="112">
        <v>43093</v>
      </c>
      <c r="B509" s="113">
        <v>249201.64600000001</v>
      </c>
      <c r="C509" s="113">
        <v>163397.20800000001</v>
      </c>
      <c r="D509" s="113">
        <v>422334.95799999998</v>
      </c>
      <c r="E509" s="113">
        <v>95627.312000000005</v>
      </c>
      <c r="F509" s="113">
        <v>15349.562</v>
      </c>
      <c r="G509" s="113">
        <v>287743.33299999998</v>
      </c>
      <c r="H509" s="113">
        <v>89321.187999999995</v>
      </c>
      <c r="I509" s="113">
        <v>30957.187999999998</v>
      </c>
      <c r="J509" s="113">
        <v>265803.625</v>
      </c>
      <c r="K509" s="113">
        <v>97783.270999999993</v>
      </c>
      <c r="L509" s="113">
        <v>40791.061999999998</v>
      </c>
      <c r="M509" s="113">
        <v>160416.89600000001</v>
      </c>
      <c r="N509" s="113">
        <v>10533.833000000001</v>
      </c>
      <c r="O509" s="113"/>
      <c r="P509" s="113">
        <v>58994.707999999999</v>
      </c>
      <c r="Q509" s="113">
        <v>148681.375</v>
      </c>
      <c r="R509" s="113">
        <v>371315.58299999998</v>
      </c>
      <c r="S509" s="113">
        <v>459474</v>
      </c>
      <c r="T509" s="113">
        <v>564016.22900000005</v>
      </c>
      <c r="U509" s="113">
        <v>215032.625</v>
      </c>
      <c r="V509" s="113">
        <v>38652.667000000001</v>
      </c>
      <c r="W509" s="113">
        <v>199372.64600000001</v>
      </c>
      <c r="X509" s="113">
        <v>14821.646000000001</v>
      </c>
      <c r="Y509" s="113">
        <v>32225.521000000001</v>
      </c>
      <c r="Z509" s="113">
        <v>36353.75</v>
      </c>
      <c r="AA509" s="113">
        <v>119717.43799999999</v>
      </c>
    </row>
    <row r="510" spans="1:27" x14ac:dyDescent="0.25">
      <c r="A510" s="112">
        <v>43094</v>
      </c>
      <c r="B510" s="113">
        <v>238845.54199999999</v>
      </c>
      <c r="C510" s="113">
        <v>156247.02100000001</v>
      </c>
      <c r="D510" s="113">
        <v>425116.52100000001</v>
      </c>
      <c r="E510" s="113">
        <v>92522.957999999999</v>
      </c>
      <c r="F510" s="113">
        <v>80.207999999999998</v>
      </c>
      <c r="G510" s="113">
        <v>300425.14600000001</v>
      </c>
      <c r="H510" s="113">
        <v>90527.937999999995</v>
      </c>
      <c r="I510" s="113">
        <v>31185</v>
      </c>
      <c r="J510" s="113">
        <v>71842.25</v>
      </c>
      <c r="K510" s="113">
        <v>96227.604000000007</v>
      </c>
      <c r="L510" s="113">
        <v>51860.082999999999</v>
      </c>
      <c r="M510" s="113">
        <v>140353.58300000001</v>
      </c>
      <c r="N510" s="113">
        <v>14251.166999999999</v>
      </c>
      <c r="O510" s="113"/>
      <c r="P510" s="113">
        <v>32994.542000000001</v>
      </c>
      <c r="Q510" s="113">
        <v>151934.125</v>
      </c>
      <c r="R510" s="113">
        <v>281286.89600000001</v>
      </c>
      <c r="S510" s="113">
        <v>449545.20799999998</v>
      </c>
      <c r="T510" s="113">
        <v>605221.89599999995</v>
      </c>
      <c r="U510" s="113">
        <v>232944.66699999999</v>
      </c>
      <c r="V510" s="113">
        <v>29360.062000000002</v>
      </c>
      <c r="W510" s="113">
        <v>195360.29199999999</v>
      </c>
      <c r="X510" s="113">
        <v>14400.208000000001</v>
      </c>
      <c r="Y510" s="113">
        <v>0</v>
      </c>
      <c r="Z510" s="113">
        <v>0</v>
      </c>
      <c r="AA510" s="113">
        <v>121044.958</v>
      </c>
    </row>
    <row r="511" spans="1:27" x14ac:dyDescent="0.25">
      <c r="A511" s="112">
        <v>43095</v>
      </c>
      <c r="B511" s="113">
        <v>269828.875</v>
      </c>
      <c r="C511" s="113">
        <v>153428.91699999999</v>
      </c>
      <c r="D511" s="113">
        <v>428217.83299999998</v>
      </c>
      <c r="E511" s="113">
        <v>102299.375</v>
      </c>
      <c r="F511" s="113">
        <v>24288.728999999999</v>
      </c>
      <c r="G511" s="113">
        <v>301072.27100000001</v>
      </c>
      <c r="H511" s="113">
        <v>93551.062000000005</v>
      </c>
      <c r="I511" s="113">
        <v>30644.125</v>
      </c>
      <c r="J511" s="113">
        <v>248872.77100000001</v>
      </c>
      <c r="K511" s="113">
        <v>50778.938000000002</v>
      </c>
      <c r="L511" s="113">
        <v>41709.978999999999</v>
      </c>
      <c r="M511" s="113">
        <v>98349.687999999995</v>
      </c>
      <c r="N511" s="113">
        <v>13878.208000000001</v>
      </c>
      <c r="O511" s="113"/>
      <c r="P511" s="113">
        <v>0</v>
      </c>
      <c r="Q511" s="113">
        <v>154349.70800000001</v>
      </c>
      <c r="R511" s="113">
        <v>274240.58299999998</v>
      </c>
      <c r="S511" s="113">
        <v>459474</v>
      </c>
      <c r="T511" s="113">
        <v>585412.04200000002</v>
      </c>
      <c r="U511" s="113">
        <v>221491.47899999999</v>
      </c>
      <c r="V511" s="113">
        <v>24086.417000000001</v>
      </c>
      <c r="W511" s="113">
        <v>196258.10399999999</v>
      </c>
      <c r="X511" s="113">
        <v>13893.916999999999</v>
      </c>
      <c r="Y511" s="113">
        <v>106410.5</v>
      </c>
      <c r="Z511" s="113">
        <v>0</v>
      </c>
      <c r="AA511" s="113">
        <v>119591.89599999999</v>
      </c>
    </row>
    <row r="512" spans="1:27" x14ac:dyDescent="0.25">
      <c r="A512" s="112">
        <v>43096</v>
      </c>
      <c r="B512" s="113">
        <v>161549.08300000001</v>
      </c>
      <c r="C512" s="113">
        <v>173564.875</v>
      </c>
      <c r="D512" s="113">
        <v>429501.85399999999</v>
      </c>
      <c r="E512" s="113">
        <v>109758.875</v>
      </c>
      <c r="F512" s="113">
        <v>22424.603999999999</v>
      </c>
      <c r="G512" s="113">
        <v>323551.47899999999</v>
      </c>
      <c r="H512" s="113">
        <v>101780.68799999999</v>
      </c>
      <c r="I512" s="113">
        <v>30544.521000000001</v>
      </c>
      <c r="J512" s="113">
        <v>284876.89600000001</v>
      </c>
      <c r="K512" s="113">
        <v>118645.333</v>
      </c>
      <c r="L512" s="113">
        <v>52546.917000000001</v>
      </c>
      <c r="M512" s="113">
        <v>175378.58300000001</v>
      </c>
      <c r="N512" s="113">
        <v>13694.228999999999</v>
      </c>
      <c r="O512" s="113"/>
      <c r="P512" s="113">
        <v>49326</v>
      </c>
      <c r="Q512" s="113">
        <v>109369.75</v>
      </c>
      <c r="R512" s="113">
        <v>332953.375</v>
      </c>
      <c r="S512" s="113">
        <v>453123.79200000002</v>
      </c>
      <c r="T512" s="113">
        <v>584112.02099999995</v>
      </c>
      <c r="U512" s="113">
        <v>231357.83300000001</v>
      </c>
      <c r="V512" s="113">
        <v>23978.771000000001</v>
      </c>
      <c r="W512" s="113">
        <v>184222.47899999999</v>
      </c>
      <c r="X512" s="113">
        <v>5624.7290000000003</v>
      </c>
      <c r="Y512" s="113">
        <v>107855.60400000001</v>
      </c>
      <c r="Z512" s="113">
        <v>0</v>
      </c>
      <c r="AA512" s="113">
        <v>118994.68799999999</v>
      </c>
    </row>
    <row r="513" spans="1:27" x14ac:dyDescent="0.25">
      <c r="A513" s="112">
        <v>43097</v>
      </c>
      <c r="B513" s="113">
        <v>166500.72899999999</v>
      </c>
      <c r="C513" s="113">
        <v>183290.72899999999</v>
      </c>
      <c r="D513" s="113">
        <v>427719.77100000001</v>
      </c>
      <c r="E513" s="113">
        <v>103875.375</v>
      </c>
      <c r="F513" s="113">
        <v>23585.917000000001</v>
      </c>
      <c r="G513" s="113">
        <v>315774.22899999999</v>
      </c>
      <c r="H513" s="113">
        <v>93377.417000000001</v>
      </c>
      <c r="I513" s="113">
        <v>30702.228999999999</v>
      </c>
      <c r="J513" s="113">
        <v>398038.06199999998</v>
      </c>
      <c r="K513" s="113">
        <v>119420.31200000001</v>
      </c>
      <c r="L513" s="113">
        <v>54265.792000000001</v>
      </c>
      <c r="M513" s="113">
        <v>152188.64600000001</v>
      </c>
      <c r="N513" s="113">
        <v>14630.5</v>
      </c>
      <c r="O513" s="113"/>
      <c r="P513" s="113">
        <v>28608.582999999999</v>
      </c>
      <c r="Q513" s="113">
        <v>109390.39599999999</v>
      </c>
      <c r="R513" s="113">
        <v>268803.54200000002</v>
      </c>
      <c r="S513" s="113">
        <v>459474</v>
      </c>
      <c r="T513" s="113">
        <v>483526.91700000002</v>
      </c>
      <c r="U513" s="113">
        <v>236994.97899999999</v>
      </c>
      <c r="V513" s="113">
        <v>23848.832999999999</v>
      </c>
      <c r="W513" s="113">
        <v>199979</v>
      </c>
      <c r="X513" s="113">
        <v>4544.1459999999997</v>
      </c>
      <c r="Y513" s="113">
        <v>52155.353999999999</v>
      </c>
      <c r="Z513" s="113">
        <v>0</v>
      </c>
      <c r="AA513" s="113">
        <v>108167.917</v>
      </c>
    </row>
    <row r="514" spans="1:27" x14ac:dyDescent="0.25">
      <c r="A514" s="112">
        <v>43098</v>
      </c>
      <c r="B514" s="113">
        <v>545411.35400000005</v>
      </c>
      <c r="C514" s="113">
        <v>180919.39600000001</v>
      </c>
      <c r="D514" s="113">
        <v>426605.18800000002</v>
      </c>
      <c r="E514" s="113">
        <v>91263.75</v>
      </c>
      <c r="F514" s="113">
        <v>17413.667000000001</v>
      </c>
      <c r="G514" s="113">
        <v>324389.43800000002</v>
      </c>
      <c r="H514" s="113">
        <v>85541.625</v>
      </c>
      <c r="I514" s="113">
        <v>31114.312000000002</v>
      </c>
      <c r="J514" s="113">
        <v>294915.91700000002</v>
      </c>
      <c r="K514" s="113">
        <v>119609.875</v>
      </c>
      <c r="L514" s="113">
        <v>40147.792000000001</v>
      </c>
      <c r="M514" s="113">
        <v>193668.5</v>
      </c>
      <c r="N514" s="113">
        <v>13368.416999999999</v>
      </c>
      <c r="O514" s="113"/>
      <c r="P514" s="113">
        <v>0</v>
      </c>
      <c r="Q514" s="113">
        <v>158329.16699999999</v>
      </c>
      <c r="R514" s="113">
        <v>366300.33299999998</v>
      </c>
      <c r="S514" s="113">
        <v>341556.29200000002</v>
      </c>
      <c r="T514" s="113">
        <v>508895.20799999998</v>
      </c>
      <c r="U514" s="113">
        <v>237246.58300000001</v>
      </c>
      <c r="V514" s="113">
        <v>23786.187999999998</v>
      </c>
      <c r="W514" s="113">
        <v>200000</v>
      </c>
      <c r="X514" s="113">
        <v>15218.812</v>
      </c>
      <c r="Y514" s="113">
        <v>14931.103999999999</v>
      </c>
      <c r="Z514" s="113">
        <v>0</v>
      </c>
      <c r="AA514" s="113">
        <v>79713.812000000005</v>
      </c>
    </row>
    <row r="515" spans="1:27" x14ac:dyDescent="0.25">
      <c r="A515" s="112">
        <v>43099</v>
      </c>
      <c r="B515" s="113">
        <v>343280.75</v>
      </c>
      <c r="C515" s="113">
        <v>161541.47899999999</v>
      </c>
      <c r="D515" s="113">
        <v>429050.89600000001</v>
      </c>
      <c r="E515" s="113">
        <v>126396.792</v>
      </c>
      <c r="F515" s="113">
        <v>36179.228999999999</v>
      </c>
      <c r="G515" s="113">
        <v>332712.68800000002</v>
      </c>
      <c r="H515" s="113">
        <v>102124.958</v>
      </c>
      <c r="I515" s="113">
        <v>31116.937999999998</v>
      </c>
      <c r="J515" s="113">
        <v>297552.625</v>
      </c>
      <c r="K515" s="113">
        <v>101840.10400000001</v>
      </c>
      <c r="L515" s="113">
        <v>53841.188000000002</v>
      </c>
      <c r="M515" s="113">
        <v>173811.81200000001</v>
      </c>
      <c r="N515" s="113">
        <v>11536.896000000001</v>
      </c>
      <c r="O515" s="113"/>
      <c r="P515" s="113">
        <v>0</v>
      </c>
      <c r="Q515" s="113">
        <v>117589.93799999999</v>
      </c>
      <c r="R515" s="113">
        <v>316626.66700000002</v>
      </c>
      <c r="S515" s="113">
        <v>298107.43800000002</v>
      </c>
      <c r="T515" s="113">
        <v>594119.08299999998</v>
      </c>
      <c r="U515" s="113">
        <v>222546.41699999999</v>
      </c>
      <c r="V515" s="113">
        <v>27995.771000000001</v>
      </c>
      <c r="W515" s="113">
        <v>199895.97899999999</v>
      </c>
      <c r="X515" s="113">
        <v>13981.896000000001</v>
      </c>
      <c r="Y515" s="113">
        <v>3811.1039999999998</v>
      </c>
      <c r="Z515" s="113">
        <v>51331.233999999997</v>
      </c>
      <c r="AA515" s="113">
        <v>100433.083</v>
      </c>
    </row>
    <row r="516" spans="1:27" x14ac:dyDescent="0.25">
      <c r="A516" s="112">
        <v>43100</v>
      </c>
      <c r="B516" s="113">
        <v>301365.41700000002</v>
      </c>
      <c r="C516" s="113">
        <v>150201.93799999999</v>
      </c>
      <c r="D516" s="113">
        <v>431179.875</v>
      </c>
      <c r="E516" s="113">
        <v>100232</v>
      </c>
      <c r="F516" s="113">
        <v>27650.103999999999</v>
      </c>
      <c r="G516" s="113">
        <v>332237.54200000002</v>
      </c>
      <c r="H516" s="113">
        <v>103322.06200000001</v>
      </c>
      <c r="I516" s="113">
        <v>29782.625</v>
      </c>
      <c r="J516" s="113">
        <v>285558.64600000001</v>
      </c>
      <c r="K516" s="113">
        <v>65146.396000000001</v>
      </c>
      <c r="L516" s="113">
        <v>44445.707999999999</v>
      </c>
      <c r="M516" s="113">
        <v>166209.625</v>
      </c>
      <c r="N516" s="113">
        <v>12238.228999999999</v>
      </c>
      <c r="O516" s="113"/>
      <c r="P516" s="113">
        <v>0</v>
      </c>
      <c r="Q516" s="113">
        <v>112792.167</v>
      </c>
      <c r="R516" s="113">
        <v>333543.91700000002</v>
      </c>
      <c r="S516" s="113">
        <v>459474</v>
      </c>
      <c r="T516" s="113">
        <v>576895.79200000002</v>
      </c>
      <c r="U516" s="113">
        <v>237110.89600000001</v>
      </c>
      <c r="V516" s="113">
        <v>36040.167000000001</v>
      </c>
      <c r="W516" s="113">
        <v>199994.5</v>
      </c>
      <c r="X516" s="113">
        <v>12432.938</v>
      </c>
      <c r="Y516" s="113">
        <v>102740.56200000001</v>
      </c>
      <c r="Z516" s="113">
        <v>0</v>
      </c>
      <c r="AA516" s="113">
        <v>84898.875</v>
      </c>
    </row>
    <row r="517" spans="1:27" x14ac:dyDescent="0.25">
      <c r="A517" s="112">
        <v>43101</v>
      </c>
      <c r="B517" s="113">
        <v>231204.375</v>
      </c>
      <c r="C517" s="113">
        <v>163870.68799999999</v>
      </c>
      <c r="D517" s="113">
        <v>436190.625</v>
      </c>
      <c r="E517" s="113">
        <v>97602.020999999993</v>
      </c>
      <c r="F517" s="113">
        <v>6256.0209999999997</v>
      </c>
      <c r="G517" s="113">
        <v>318455.22899999999</v>
      </c>
      <c r="H517" s="113">
        <v>83636.957999999999</v>
      </c>
      <c r="I517" s="113">
        <v>27695.021000000001</v>
      </c>
      <c r="J517" s="113">
        <v>260928.33300000001</v>
      </c>
      <c r="K517" s="113">
        <v>0</v>
      </c>
      <c r="L517" s="113">
        <v>35773.478999999999</v>
      </c>
      <c r="M517" s="113">
        <v>171843.64600000001</v>
      </c>
      <c r="N517" s="113">
        <v>12333.188</v>
      </c>
      <c r="O517" s="113"/>
      <c r="P517" s="113">
        <v>28859.167000000001</v>
      </c>
      <c r="Q517" s="113">
        <v>88038.937999999995</v>
      </c>
      <c r="R517" s="113">
        <v>309292.47899999999</v>
      </c>
      <c r="S517" s="113">
        <v>459474</v>
      </c>
      <c r="T517" s="113">
        <v>565792.35400000005</v>
      </c>
      <c r="U517" s="113">
        <v>236838.625</v>
      </c>
      <c r="V517" s="113">
        <v>36549.457999999999</v>
      </c>
      <c r="W517" s="113">
        <v>190062.85399999999</v>
      </c>
      <c r="X517" s="113">
        <v>8815.875</v>
      </c>
      <c r="Y517" s="113">
        <v>34188.125</v>
      </c>
      <c r="Z517" s="113">
        <v>0</v>
      </c>
      <c r="AA517" s="113">
        <v>118389.833</v>
      </c>
    </row>
    <row r="518" spans="1:27" x14ac:dyDescent="0.25">
      <c r="A518" s="112">
        <v>43102</v>
      </c>
      <c r="B518" s="113">
        <v>78583.875</v>
      </c>
      <c r="C518" s="113">
        <v>164921.72899999999</v>
      </c>
      <c r="D518" s="113">
        <v>416420.04200000002</v>
      </c>
      <c r="E518" s="113">
        <v>96111.167000000001</v>
      </c>
      <c r="F518" s="113">
        <v>36981.311999999998</v>
      </c>
      <c r="G518" s="113">
        <v>276092.16700000002</v>
      </c>
      <c r="H518" s="113">
        <v>85299.645999999993</v>
      </c>
      <c r="I518" s="113">
        <v>28061.292000000001</v>
      </c>
      <c r="J518" s="113">
        <v>226870</v>
      </c>
      <c r="K518" s="113">
        <v>70274.687999999995</v>
      </c>
      <c r="L518" s="113">
        <v>43709.832999999999</v>
      </c>
      <c r="M518" s="113">
        <v>214243.70800000001</v>
      </c>
      <c r="N518" s="113">
        <v>12878.416999999999</v>
      </c>
      <c r="O518" s="113"/>
      <c r="P518" s="113">
        <v>73334.792000000001</v>
      </c>
      <c r="Q518" s="113">
        <v>76081.437999999995</v>
      </c>
      <c r="R518" s="113">
        <v>368037.5</v>
      </c>
      <c r="S518" s="113">
        <v>459474</v>
      </c>
      <c r="T518" s="113">
        <v>581478.52099999995</v>
      </c>
      <c r="U518" s="113">
        <v>222247.52100000001</v>
      </c>
      <c r="V518" s="113">
        <v>29169.167000000001</v>
      </c>
      <c r="W518" s="113">
        <v>195738.97899999999</v>
      </c>
      <c r="X518" s="113">
        <v>13025.312</v>
      </c>
      <c r="Y518" s="113">
        <v>21709.603999999999</v>
      </c>
      <c r="Z518" s="113">
        <v>177360.375</v>
      </c>
      <c r="AA518" s="113">
        <v>94830.770999999993</v>
      </c>
    </row>
    <row r="519" spans="1:27" x14ac:dyDescent="0.25">
      <c r="A519" s="112">
        <v>43103</v>
      </c>
      <c r="B519" s="113">
        <v>566900.79200000002</v>
      </c>
      <c r="C519" s="113">
        <v>123473.02099999999</v>
      </c>
      <c r="D519" s="113">
        <v>500197.16700000002</v>
      </c>
      <c r="E519" s="113">
        <v>94464.042000000001</v>
      </c>
      <c r="F519" s="113">
        <v>33161.896000000001</v>
      </c>
      <c r="G519" s="113">
        <v>261466.85399999999</v>
      </c>
      <c r="H519" s="113">
        <v>75602.667000000001</v>
      </c>
      <c r="I519" s="113">
        <v>29534.457999999999</v>
      </c>
      <c r="J519" s="113">
        <v>346259.95799999998</v>
      </c>
      <c r="K519" s="113">
        <v>103503.75</v>
      </c>
      <c r="L519" s="113">
        <v>44052.811999999998</v>
      </c>
      <c r="M519" s="113">
        <v>108006.47900000001</v>
      </c>
      <c r="N519" s="113">
        <v>13143.333000000001</v>
      </c>
      <c r="O519" s="113"/>
      <c r="P519" s="113">
        <v>29689.812000000002</v>
      </c>
      <c r="Q519" s="113">
        <v>115232.042</v>
      </c>
      <c r="R519" s="113">
        <v>339436.02100000001</v>
      </c>
      <c r="S519" s="113">
        <v>459474</v>
      </c>
      <c r="T519" s="113">
        <v>430908.75</v>
      </c>
      <c r="U519" s="113">
        <v>236935.5</v>
      </c>
      <c r="V519" s="113">
        <v>23510.542000000001</v>
      </c>
      <c r="W519" s="113">
        <v>200000</v>
      </c>
      <c r="X519" s="113">
        <v>14121.583000000001</v>
      </c>
      <c r="Y519" s="113">
        <v>55837.938000000002</v>
      </c>
      <c r="Z519" s="113">
        <v>12231.75</v>
      </c>
      <c r="AA519" s="113">
        <v>84611.395999999993</v>
      </c>
    </row>
    <row r="520" spans="1:27" x14ac:dyDescent="0.25">
      <c r="A520" s="112">
        <v>43104</v>
      </c>
      <c r="B520" s="113">
        <v>297437.66700000002</v>
      </c>
      <c r="C520" s="113">
        <v>124646.02099999999</v>
      </c>
      <c r="D520" s="113">
        <v>501602.29200000002</v>
      </c>
      <c r="E520" s="113">
        <v>120880.77099999999</v>
      </c>
      <c r="F520" s="113">
        <v>48347.207999999999</v>
      </c>
      <c r="G520" s="113">
        <v>273681.75</v>
      </c>
      <c r="H520" s="113">
        <v>86847.167000000001</v>
      </c>
      <c r="I520" s="113">
        <v>30424.875</v>
      </c>
      <c r="J520" s="113">
        <v>363900.18800000002</v>
      </c>
      <c r="K520" s="113">
        <v>101056.75</v>
      </c>
      <c r="L520" s="113">
        <v>51395.5</v>
      </c>
      <c r="M520" s="113">
        <v>148220.33300000001</v>
      </c>
      <c r="N520" s="113">
        <v>13478.291999999999</v>
      </c>
      <c r="O520" s="113"/>
      <c r="P520" s="113">
        <v>0</v>
      </c>
      <c r="Q520" s="113">
        <v>145971.16699999999</v>
      </c>
      <c r="R520" s="113">
        <v>359089.68800000002</v>
      </c>
      <c r="S520" s="113">
        <v>459474</v>
      </c>
      <c r="T520" s="113">
        <v>540141.68799999997</v>
      </c>
      <c r="U520" s="113">
        <v>227666.02100000001</v>
      </c>
      <c r="V520" s="113">
        <v>23489.603999999999</v>
      </c>
      <c r="W520" s="113">
        <v>200000</v>
      </c>
      <c r="X520" s="113">
        <v>13658.603999999999</v>
      </c>
      <c r="Y520" s="113">
        <v>85060.457999999999</v>
      </c>
      <c r="Z520" s="113">
        <v>0</v>
      </c>
      <c r="AA520" s="113">
        <v>84108.270999999993</v>
      </c>
    </row>
    <row r="521" spans="1:27" x14ac:dyDescent="0.25">
      <c r="A521" s="112">
        <v>43105</v>
      </c>
      <c r="B521" s="113">
        <v>237661.70800000001</v>
      </c>
      <c r="C521" s="113">
        <v>146627.5</v>
      </c>
      <c r="D521" s="113">
        <v>488674.91700000002</v>
      </c>
      <c r="E521" s="113">
        <v>96125.187999999995</v>
      </c>
      <c r="F521" s="113">
        <v>21594.792000000001</v>
      </c>
      <c r="G521" s="113">
        <v>286667.70799999998</v>
      </c>
      <c r="H521" s="113">
        <v>73444.542000000001</v>
      </c>
      <c r="I521" s="113">
        <v>30754.625</v>
      </c>
      <c r="J521" s="113">
        <v>283186.29200000002</v>
      </c>
      <c r="K521" s="113">
        <v>65584.270999999993</v>
      </c>
      <c r="L521" s="113">
        <v>50274.292000000001</v>
      </c>
      <c r="M521" s="113">
        <v>152375.14600000001</v>
      </c>
      <c r="N521" s="113">
        <v>13318.833000000001</v>
      </c>
      <c r="O521" s="113"/>
      <c r="P521" s="113">
        <v>0</v>
      </c>
      <c r="Q521" s="113">
        <v>116282.75</v>
      </c>
      <c r="R521" s="113">
        <v>366912.08299999998</v>
      </c>
      <c r="S521" s="113">
        <v>459474</v>
      </c>
      <c r="T521" s="113">
        <v>571147.68799999997</v>
      </c>
      <c r="U521" s="113">
        <v>208783.125</v>
      </c>
      <c r="V521" s="113">
        <v>23428.332999999999</v>
      </c>
      <c r="W521" s="113">
        <v>200000</v>
      </c>
      <c r="X521" s="113">
        <v>6030.0420000000004</v>
      </c>
      <c r="Y521" s="113">
        <v>97595.625</v>
      </c>
      <c r="Z521" s="113">
        <v>0</v>
      </c>
      <c r="AA521" s="113">
        <v>81720.562000000005</v>
      </c>
    </row>
    <row r="522" spans="1:27" x14ac:dyDescent="0.25">
      <c r="A522" s="112">
        <v>43106</v>
      </c>
      <c r="B522" s="113">
        <v>318951</v>
      </c>
      <c r="C522" s="113">
        <v>140343.10399999999</v>
      </c>
      <c r="D522" s="113">
        <v>491199</v>
      </c>
      <c r="E522" s="113">
        <v>91054.167000000001</v>
      </c>
      <c r="F522" s="113">
        <v>33773.978999999999</v>
      </c>
      <c r="G522" s="113">
        <v>282676.41700000002</v>
      </c>
      <c r="H522" s="113">
        <v>65130.332999999999</v>
      </c>
      <c r="I522" s="113">
        <v>30824</v>
      </c>
      <c r="J522" s="113">
        <v>266541.375</v>
      </c>
      <c r="K522" s="113">
        <v>99957.062000000005</v>
      </c>
      <c r="L522" s="113">
        <v>50017.561999999998</v>
      </c>
      <c r="M522" s="113">
        <v>105662.97900000001</v>
      </c>
      <c r="N522" s="113">
        <v>14165.375</v>
      </c>
      <c r="O522" s="113"/>
      <c r="P522" s="113">
        <v>0</v>
      </c>
      <c r="Q522" s="113">
        <v>101171.72900000001</v>
      </c>
      <c r="R522" s="113">
        <v>371491.70799999998</v>
      </c>
      <c r="S522" s="113">
        <v>459474</v>
      </c>
      <c r="T522" s="113">
        <v>406109.85399999999</v>
      </c>
      <c r="U522" s="113">
        <v>236470.5</v>
      </c>
      <c r="V522" s="113">
        <v>23433.917000000001</v>
      </c>
      <c r="W522" s="113">
        <v>199954.56200000001</v>
      </c>
      <c r="X522" s="113">
        <v>14664.958000000001</v>
      </c>
      <c r="Y522" s="113">
        <v>98869.082999999999</v>
      </c>
      <c r="Z522" s="113">
        <v>0</v>
      </c>
      <c r="AA522" s="113">
        <v>71199.332999999999</v>
      </c>
    </row>
    <row r="523" spans="1:27" x14ac:dyDescent="0.25">
      <c r="A523" s="112">
        <v>43107</v>
      </c>
      <c r="B523" s="113">
        <v>213337.79199999999</v>
      </c>
      <c r="C523" s="113">
        <v>119121.27099999999</v>
      </c>
      <c r="D523" s="113">
        <v>485901.29200000002</v>
      </c>
      <c r="E523" s="113">
        <v>89017.229000000007</v>
      </c>
      <c r="F523" s="113">
        <v>28977.207999999999</v>
      </c>
      <c r="G523" s="113">
        <v>275665.85399999999</v>
      </c>
      <c r="H523" s="113">
        <v>72945.395999999993</v>
      </c>
      <c r="I523" s="113">
        <v>30704.687999999998</v>
      </c>
      <c r="J523" s="113">
        <v>141818.18799999999</v>
      </c>
      <c r="K523" s="113">
        <v>98617.187999999995</v>
      </c>
      <c r="L523" s="113">
        <v>54764.457999999999</v>
      </c>
      <c r="M523" s="113">
        <v>60160.271000000001</v>
      </c>
      <c r="N523" s="113">
        <v>12244.25</v>
      </c>
      <c r="O523" s="113"/>
      <c r="P523" s="113">
        <v>0</v>
      </c>
      <c r="Q523" s="113">
        <v>110723.14599999999</v>
      </c>
      <c r="R523" s="113">
        <v>386347.875</v>
      </c>
      <c r="S523" s="113">
        <v>459474</v>
      </c>
      <c r="T523" s="113">
        <v>548711.10400000005</v>
      </c>
      <c r="U523" s="113">
        <v>235309.79199999999</v>
      </c>
      <c r="V523" s="113">
        <v>23258.853999999999</v>
      </c>
      <c r="W523" s="113">
        <v>195401.16699999999</v>
      </c>
      <c r="X523" s="113">
        <v>15711.916999999999</v>
      </c>
      <c r="Y523" s="113">
        <v>113351</v>
      </c>
      <c r="Z523" s="113">
        <v>121811.625</v>
      </c>
      <c r="AA523" s="113">
        <v>105417.667</v>
      </c>
    </row>
    <row r="524" spans="1:27" x14ac:dyDescent="0.25">
      <c r="A524" s="112">
        <v>43108</v>
      </c>
      <c r="B524" s="113">
        <v>352362.33299999998</v>
      </c>
      <c r="C524" s="113">
        <v>74366.604000000007</v>
      </c>
      <c r="D524" s="113">
        <v>482436</v>
      </c>
      <c r="E524" s="113">
        <v>89752.562000000005</v>
      </c>
      <c r="F524" s="113">
        <v>23841.562000000002</v>
      </c>
      <c r="G524" s="113">
        <v>265591.66700000002</v>
      </c>
      <c r="H524" s="113">
        <v>67204.917000000001</v>
      </c>
      <c r="I524" s="113">
        <v>30617.667000000001</v>
      </c>
      <c r="J524" s="113">
        <v>142375.20800000001</v>
      </c>
      <c r="K524" s="113">
        <v>98123.562000000005</v>
      </c>
      <c r="L524" s="113">
        <v>45466.707999999999</v>
      </c>
      <c r="M524" s="113">
        <v>160674.25</v>
      </c>
      <c r="N524" s="113">
        <v>12300.478999999999</v>
      </c>
      <c r="O524" s="113"/>
      <c r="P524" s="113">
        <v>0</v>
      </c>
      <c r="Q524" s="113">
        <v>124760.167</v>
      </c>
      <c r="R524" s="113">
        <v>386648.04200000002</v>
      </c>
      <c r="S524" s="113">
        <v>452402.08299999998</v>
      </c>
      <c r="T524" s="113">
        <v>580872.20799999998</v>
      </c>
      <c r="U524" s="113">
        <v>225878.5</v>
      </c>
      <c r="V524" s="113">
        <v>27442.792000000001</v>
      </c>
      <c r="W524" s="113">
        <v>149067.27100000001</v>
      </c>
      <c r="X524" s="113">
        <v>15679.791999999999</v>
      </c>
      <c r="Y524" s="113">
        <v>114918.458</v>
      </c>
      <c r="Z524" s="113">
        <v>0</v>
      </c>
      <c r="AA524" s="113">
        <v>108075.5</v>
      </c>
    </row>
    <row r="525" spans="1:27" x14ac:dyDescent="0.25">
      <c r="A525" s="112">
        <v>43109</v>
      </c>
      <c r="B525" s="113">
        <v>371372.83299999998</v>
      </c>
      <c r="C525" s="113">
        <v>130677.02099999999</v>
      </c>
      <c r="D525" s="113">
        <v>481578.43800000002</v>
      </c>
      <c r="E525" s="113">
        <v>77082.332999999999</v>
      </c>
      <c r="F525" s="113">
        <v>8503.8330000000005</v>
      </c>
      <c r="G525" s="113">
        <v>266543.20799999998</v>
      </c>
      <c r="H525" s="113">
        <v>61969.292000000001</v>
      </c>
      <c r="I525" s="113">
        <v>30327.021000000001</v>
      </c>
      <c r="J525" s="113">
        <v>0</v>
      </c>
      <c r="K525" s="113">
        <v>9287.9789999999994</v>
      </c>
      <c r="L525" s="113">
        <v>39623.207999999999</v>
      </c>
      <c r="M525" s="113">
        <v>46936.811999999998</v>
      </c>
      <c r="N525" s="113">
        <v>12659.708000000001</v>
      </c>
      <c r="O525" s="113"/>
      <c r="P525" s="113">
        <v>0</v>
      </c>
      <c r="Q525" s="113">
        <v>115703.625</v>
      </c>
      <c r="R525" s="113">
        <v>329867.20799999998</v>
      </c>
      <c r="S525" s="113">
        <v>459474</v>
      </c>
      <c r="T525" s="113">
        <v>596218.97900000005</v>
      </c>
      <c r="U525" s="113">
        <v>206604.22899999999</v>
      </c>
      <c r="V525" s="113">
        <v>26870.75</v>
      </c>
      <c r="W525" s="113">
        <v>179963.47899999999</v>
      </c>
      <c r="X525" s="113">
        <v>15321.812</v>
      </c>
      <c r="Y525" s="113">
        <v>108450.833</v>
      </c>
      <c r="Z525" s="113">
        <v>0</v>
      </c>
      <c r="AA525" s="113">
        <v>112915.93799999999</v>
      </c>
    </row>
    <row r="526" spans="1:27" x14ac:dyDescent="0.25">
      <c r="A526" s="112">
        <v>43110</v>
      </c>
      <c r="B526" s="113">
        <v>52245.228999999999</v>
      </c>
      <c r="C526" s="113">
        <v>137347.20800000001</v>
      </c>
      <c r="D526" s="113">
        <v>469718.875</v>
      </c>
      <c r="E526" s="113">
        <v>92944.792000000001</v>
      </c>
      <c r="F526" s="113">
        <v>23932.167000000001</v>
      </c>
      <c r="G526" s="113">
        <v>284037.97899999999</v>
      </c>
      <c r="H526" s="113">
        <v>52976.957999999999</v>
      </c>
      <c r="I526" s="113">
        <v>30376.062000000002</v>
      </c>
      <c r="J526" s="113">
        <v>0</v>
      </c>
      <c r="K526" s="113">
        <v>70228.957999999999</v>
      </c>
      <c r="L526" s="113">
        <v>55260.875</v>
      </c>
      <c r="M526" s="113">
        <v>166524.56200000001</v>
      </c>
      <c r="N526" s="113">
        <v>9960.9169999999995</v>
      </c>
      <c r="O526" s="113"/>
      <c r="P526" s="113">
        <v>0</v>
      </c>
      <c r="Q526" s="113">
        <v>142307.79199999999</v>
      </c>
      <c r="R526" s="113">
        <v>348549.35399999999</v>
      </c>
      <c r="S526" s="113">
        <v>459474</v>
      </c>
      <c r="T526" s="113">
        <v>572997.18799999997</v>
      </c>
      <c r="U526" s="113">
        <v>235142.125</v>
      </c>
      <c r="V526" s="113">
        <v>21933.042000000001</v>
      </c>
      <c r="W526" s="113">
        <v>182216.35399999999</v>
      </c>
      <c r="X526" s="113">
        <v>15539.75</v>
      </c>
      <c r="Y526" s="113">
        <v>108639.02099999999</v>
      </c>
      <c r="Z526" s="113">
        <v>0</v>
      </c>
      <c r="AA526" s="113">
        <v>117849.39599999999</v>
      </c>
    </row>
    <row r="527" spans="1:27" x14ac:dyDescent="0.25">
      <c r="A527" s="112">
        <v>43111</v>
      </c>
      <c r="B527" s="113">
        <v>59824.896000000001</v>
      </c>
      <c r="C527" s="113">
        <v>136130.77100000001</v>
      </c>
      <c r="D527" s="113">
        <v>483627.14600000001</v>
      </c>
      <c r="E527" s="113">
        <v>122451.89599999999</v>
      </c>
      <c r="F527" s="113">
        <v>31265.978999999999</v>
      </c>
      <c r="G527" s="113">
        <v>297805.06199999998</v>
      </c>
      <c r="H527" s="113">
        <v>72905.582999999999</v>
      </c>
      <c r="I527" s="113">
        <v>30094.103999999999</v>
      </c>
      <c r="J527" s="113">
        <v>235740.18799999999</v>
      </c>
      <c r="K527" s="113">
        <v>101829.14599999999</v>
      </c>
      <c r="L527" s="113">
        <v>49441.042000000001</v>
      </c>
      <c r="M527" s="113">
        <v>168002.91699999999</v>
      </c>
      <c r="N527" s="113">
        <v>12653.603999999999</v>
      </c>
      <c r="O527" s="113"/>
      <c r="P527" s="113">
        <v>0</v>
      </c>
      <c r="Q527" s="113">
        <v>162956.10399999999</v>
      </c>
      <c r="R527" s="113">
        <v>346100.68800000002</v>
      </c>
      <c r="S527" s="113">
        <v>459474</v>
      </c>
      <c r="T527" s="113">
        <v>555748.85400000005</v>
      </c>
      <c r="U527" s="113">
        <v>226853.81200000001</v>
      </c>
      <c r="V527" s="113">
        <v>23400.875</v>
      </c>
      <c r="W527" s="113">
        <v>179806.29199999999</v>
      </c>
      <c r="X527" s="113">
        <v>13772.688</v>
      </c>
      <c r="Y527" s="113">
        <v>94476.332999999999</v>
      </c>
      <c r="Z527" s="113">
        <v>0</v>
      </c>
      <c r="AA527" s="113">
        <v>120104.083</v>
      </c>
    </row>
    <row r="528" spans="1:27" x14ac:dyDescent="0.25">
      <c r="A528" s="112">
        <v>43112</v>
      </c>
      <c r="B528" s="113">
        <v>132467.85399999999</v>
      </c>
      <c r="C528" s="113">
        <v>146287.31200000001</v>
      </c>
      <c r="D528" s="113">
        <v>457613.33299999998</v>
      </c>
      <c r="E528" s="113">
        <v>90642.437999999995</v>
      </c>
      <c r="F528" s="113">
        <v>35768.917000000001</v>
      </c>
      <c r="G528" s="113">
        <v>310567.35399999999</v>
      </c>
      <c r="H528" s="113">
        <v>72866.062000000005</v>
      </c>
      <c r="I528" s="113">
        <v>29701.5</v>
      </c>
      <c r="J528" s="113">
        <v>198046</v>
      </c>
      <c r="K528" s="113">
        <v>105527.22900000001</v>
      </c>
      <c r="L528" s="113">
        <v>49011.688000000002</v>
      </c>
      <c r="M528" s="113">
        <v>222754.68799999999</v>
      </c>
      <c r="N528" s="113">
        <v>14547.833000000001</v>
      </c>
      <c r="O528" s="113"/>
      <c r="P528" s="113">
        <v>0</v>
      </c>
      <c r="Q528" s="113">
        <v>143788.52100000001</v>
      </c>
      <c r="R528" s="113">
        <v>356126.72899999999</v>
      </c>
      <c r="S528" s="113">
        <v>458838.08299999998</v>
      </c>
      <c r="T528" s="113">
        <v>562290.35400000005</v>
      </c>
      <c r="U528" s="113">
        <v>218992.04199999999</v>
      </c>
      <c r="V528" s="113">
        <v>24266.125</v>
      </c>
      <c r="W528" s="113">
        <v>200000</v>
      </c>
      <c r="X528" s="113">
        <v>14421.438</v>
      </c>
      <c r="Y528" s="113">
        <v>86961.457999999999</v>
      </c>
      <c r="Z528" s="113">
        <v>95732.5</v>
      </c>
      <c r="AA528" s="113">
        <v>118811.083</v>
      </c>
    </row>
    <row r="529" spans="1:27" x14ac:dyDescent="0.25">
      <c r="A529" s="112">
        <v>43113</v>
      </c>
      <c r="B529" s="113">
        <v>288059.33299999998</v>
      </c>
      <c r="C529" s="113">
        <v>140133.66699999999</v>
      </c>
      <c r="D529" s="113">
        <v>428760.54200000002</v>
      </c>
      <c r="E529" s="113">
        <v>91682.604000000007</v>
      </c>
      <c r="F529" s="113">
        <v>30935.396000000001</v>
      </c>
      <c r="G529" s="113">
        <v>330128.29200000002</v>
      </c>
      <c r="H529" s="113">
        <v>72257.937999999995</v>
      </c>
      <c r="I529" s="113">
        <v>30049.25</v>
      </c>
      <c r="J529" s="113">
        <v>246680.47899999999</v>
      </c>
      <c r="K529" s="113">
        <v>106429</v>
      </c>
      <c r="L529" s="113">
        <v>40223.061999999998</v>
      </c>
      <c r="M529" s="113">
        <v>244973.81200000001</v>
      </c>
      <c r="N529" s="113">
        <v>15797.103999999999</v>
      </c>
      <c r="O529" s="113"/>
      <c r="P529" s="113">
        <v>0</v>
      </c>
      <c r="Q529" s="113">
        <v>106493.97900000001</v>
      </c>
      <c r="R529" s="113">
        <v>312061.04200000002</v>
      </c>
      <c r="S529" s="113">
        <v>454141.60399999999</v>
      </c>
      <c r="T529" s="113">
        <v>553791</v>
      </c>
      <c r="U529" s="113">
        <v>233236.18799999999</v>
      </c>
      <c r="V529" s="113">
        <v>18446.853999999999</v>
      </c>
      <c r="W529" s="113">
        <v>191447.60399999999</v>
      </c>
      <c r="X529" s="113">
        <v>8046.1880000000001</v>
      </c>
      <c r="Y529" s="113">
        <v>20418.812000000002</v>
      </c>
      <c r="Z529" s="113">
        <v>0</v>
      </c>
      <c r="AA529" s="113">
        <v>120418</v>
      </c>
    </row>
    <row r="530" spans="1:27" x14ac:dyDescent="0.25">
      <c r="A530" s="112">
        <v>43114</v>
      </c>
      <c r="B530" s="113">
        <v>405210.14600000001</v>
      </c>
      <c r="C530" s="113">
        <v>134146.27100000001</v>
      </c>
      <c r="D530" s="113">
        <v>428332.14600000001</v>
      </c>
      <c r="E530" s="113">
        <v>97221.354000000007</v>
      </c>
      <c r="F530" s="113">
        <v>28797</v>
      </c>
      <c r="G530" s="113">
        <v>321882.20799999998</v>
      </c>
      <c r="H530" s="113">
        <v>61709.311999999998</v>
      </c>
      <c r="I530" s="113">
        <v>30099.271000000001</v>
      </c>
      <c r="J530" s="113">
        <v>226937.875</v>
      </c>
      <c r="K530" s="113">
        <v>106755.68799999999</v>
      </c>
      <c r="L530" s="113">
        <v>40918.792000000001</v>
      </c>
      <c r="M530" s="113">
        <v>261862.31200000001</v>
      </c>
      <c r="N530" s="113">
        <v>15987.5</v>
      </c>
      <c r="O530" s="113"/>
      <c r="P530" s="113">
        <v>0</v>
      </c>
      <c r="Q530" s="113">
        <v>135773.45800000001</v>
      </c>
      <c r="R530" s="113">
        <v>303490.45799999998</v>
      </c>
      <c r="S530" s="113">
        <v>459474</v>
      </c>
      <c r="T530" s="113">
        <v>505534.10399999999</v>
      </c>
      <c r="U530" s="113">
        <v>236153.22899999999</v>
      </c>
      <c r="V530" s="113">
        <v>9141.625</v>
      </c>
      <c r="W530" s="113">
        <v>152432.5</v>
      </c>
      <c r="X530" s="113">
        <v>139.083</v>
      </c>
      <c r="Y530" s="113">
        <v>10282.708000000001</v>
      </c>
      <c r="Z530" s="113">
        <v>0</v>
      </c>
      <c r="AA530" s="113">
        <v>120889</v>
      </c>
    </row>
    <row r="531" spans="1:27" x14ac:dyDescent="0.25">
      <c r="A531" s="112">
        <v>43115</v>
      </c>
      <c r="B531" s="113">
        <v>120686.25</v>
      </c>
      <c r="C531" s="113">
        <v>154357.18799999999</v>
      </c>
      <c r="D531" s="113">
        <v>429812.02100000001</v>
      </c>
      <c r="E531" s="113">
        <v>100170.68799999999</v>
      </c>
      <c r="F531" s="113">
        <v>20029.228999999999</v>
      </c>
      <c r="G531" s="113">
        <v>328166.81199999998</v>
      </c>
      <c r="H531" s="113">
        <v>83668.75</v>
      </c>
      <c r="I531" s="113">
        <v>30240.875</v>
      </c>
      <c r="J531" s="113">
        <v>147700.68799999999</v>
      </c>
      <c r="K531" s="113">
        <v>98867.75</v>
      </c>
      <c r="L531" s="113">
        <v>41779.311999999998</v>
      </c>
      <c r="M531" s="113">
        <v>137578.58300000001</v>
      </c>
      <c r="N531" s="113">
        <v>15363.625</v>
      </c>
      <c r="O531" s="113"/>
      <c r="P531" s="113">
        <v>42977.021000000001</v>
      </c>
      <c r="Q531" s="113">
        <v>119860.35400000001</v>
      </c>
      <c r="R531" s="113">
        <v>334102.89600000001</v>
      </c>
      <c r="S531" s="113">
        <v>459474</v>
      </c>
      <c r="T531" s="113">
        <v>611968.625</v>
      </c>
      <c r="U531" s="113">
        <v>228970.875</v>
      </c>
      <c r="V531" s="113">
        <v>0</v>
      </c>
      <c r="W531" s="113">
        <v>153344.89600000001</v>
      </c>
      <c r="X531" s="113">
        <v>2.2709999999999999</v>
      </c>
      <c r="Y531" s="113">
        <v>107591.85400000001</v>
      </c>
      <c r="Z531" s="113">
        <v>102238.208</v>
      </c>
      <c r="AA531" s="113">
        <v>121111.43799999999</v>
      </c>
    </row>
    <row r="532" spans="1:27" x14ac:dyDescent="0.25">
      <c r="A532" s="112">
        <v>43116</v>
      </c>
      <c r="B532" s="113">
        <v>196316</v>
      </c>
      <c r="C532" s="113">
        <v>167897.875</v>
      </c>
      <c r="D532" s="113">
        <v>291892.39600000001</v>
      </c>
      <c r="E532" s="113">
        <v>107343.083</v>
      </c>
      <c r="F532" s="113">
        <v>58738.771000000001</v>
      </c>
      <c r="G532" s="113">
        <v>296849.18800000002</v>
      </c>
      <c r="H532" s="113">
        <v>74230.917000000001</v>
      </c>
      <c r="I532" s="113">
        <v>28003.957999999999</v>
      </c>
      <c r="J532" s="113">
        <v>93266.957999999999</v>
      </c>
      <c r="K532" s="113">
        <v>94229.395999999993</v>
      </c>
      <c r="L532" s="113">
        <v>45604.457999999999</v>
      </c>
      <c r="M532" s="113">
        <v>156336.31200000001</v>
      </c>
      <c r="N532" s="113">
        <v>14356.146000000001</v>
      </c>
      <c r="O532" s="113"/>
      <c r="P532" s="113">
        <v>26822.021000000001</v>
      </c>
      <c r="Q532" s="113">
        <v>168779.56200000001</v>
      </c>
      <c r="R532" s="113">
        <v>338144.93800000002</v>
      </c>
      <c r="S532" s="113">
        <v>392487.93800000002</v>
      </c>
      <c r="T532" s="113">
        <v>591709.31200000003</v>
      </c>
      <c r="U532" s="113">
        <v>237596.20800000001</v>
      </c>
      <c r="V532" s="113">
        <v>0</v>
      </c>
      <c r="W532" s="113">
        <v>141885.5</v>
      </c>
      <c r="X532" s="113">
        <v>5533.3329999999996</v>
      </c>
      <c r="Y532" s="113">
        <v>23419.167000000001</v>
      </c>
      <c r="Z532" s="113">
        <v>0</v>
      </c>
      <c r="AA532" s="113">
        <v>125085.10400000001</v>
      </c>
    </row>
    <row r="533" spans="1:27" x14ac:dyDescent="0.25">
      <c r="A533" s="112">
        <v>43117</v>
      </c>
      <c r="B533" s="113">
        <v>329363.85399999999</v>
      </c>
      <c r="C533" s="113">
        <v>175521.97899999999</v>
      </c>
      <c r="D533" s="113">
        <v>262452.16700000002</v>
      </c>
      <c r="E533" s="113">
        <v>108883.167</v>
      </c>
      <c r="F533" s="113">
        <v>25379.207999999999</v>
      </c>
      <c r="G533" s="113">
        <v>305852.33299999998</v>
      </c>
      <c r="H533" s="113">
        <v>75909.042000000001</v>
      </c>
      <c r="I533" s="113">
        <v>27562.478999999999</v>
      </c>
      <c r="J533" s="113">
        <v>67916.895999999993</v>
      </c>
      <c r="K533" s="113">
        <v>66623.707999999999</v>
      </c>
      <c r="L533" s="113">
        <v>36780.896000000001</v>
      </c>
      <c r="M533" s="113">
        <v>244516.125</v>
      </c>
      <c r="N533" s="113">
        <v>13336.666999999999</v>
      </c>
      <c r="O533" s="113"/>
      <c r="P533" s="113">
        <v>39355.228999999999</v>
      </c>
      <c r="Q533" s="113">
        <v>144177.35399999999</v>
      </c>
      <c r="R533" s="113">
        <v>366021.39600000001</v>
      </c>
      <c r="S533" s="113">
        <v>458140.06199999998</v>
      </c>
      <c r="T533" s="113">
        <v>592941.22900000005</v>
      </c>
      <c r="U533" s="113">
        <v>239572.625</v>
      </c>
      <c r="V533" s="113">
        <v>9694.875</v>
      </c>
      <c r="W533" s="113">
        <v>119251.667</v>
      </c>
      <c r="X533" s="113">
        <v>12915.478999999999</v>
      </c>
      <c r="Y533" s="113">
        <v>0</v>
      </c>
      <c r="Z533" s="113">
        <v>66476.25</v>
      </c>
      <c r="AA533" s="113">
        <v>156308.14600000001</v>
      </c>
    </row>
    <row r="534" spans="1:27" x14ac:dyDescent="0.25">
      <c r="A534" s="112">
        <v>43118</v>
      </c>
      <c r="B534" s="113">
        <v>306638.27100000001</v>
      </c>
      <c r="C534" s="113">
        <v>155640.97899999999</v>
      </c>
      <c r="D534" s="113">
        <v>553140.14599999995</v>
      </c>
      <c r="E534" s="113">
        <v>124835.583</v>
      </c>
      <c r="F534" s="113">
        <v>40543.125</v>
      </c>
      <c r="G534" s="113">
        <v>301399.89600000001</v>
      </c>
      <c r="H534" s="113">
        <v>71225.812000000005</v>
      </c>
      <c r="I534" s="113">
        <v>29675.812000000002</v>
      </c>
      <c r="J534" s="113">
        <v>413841.10399999999</v>
      </c>
      <c r="K534" s="113">
        <v>104697.917</v>
      </c>
      <c r="L534" s="113">
        <v>49732.957999999999</v>
      </c>
      <c r="M534" s="113">
        <v>243100.79199999999</v>
      </c>
      <c r="N534" s="113">
        <v>15895.875</v>
      </c>
      <c r="O534" s="113"/>
      <c r="P534" s="113">
        <v>44044.771000000001</v>
      </c>
      <c r="Q534" s="113">
        <v>45908.875</v>
      </c>
      <c r="R534" s="113">
        <v>287390.27100000001</v>
      </c>
      <c r="S534" s="113">
        <v>459474</v>
      </c>
      <c r="T534" s="113">
        <v>585461.25</v>
      </c>
      <c r="U534" s="113">
        <v>201462.97899999999</v>
      </c>
      <c r="V534" s="113">
        <v>23669.082999999999</v>
      </c>
      <c r="W534" s="113">
        <v>139421.85399999999</v>
      </c>
      <c r="X534" s="113">
        <v>14306.333000000001</v>
      </c>
      <c r="Y534" s="113">
        <v>51176.375</v>
      </c>
      <c r="Z534" s="113">
        <v>0</v>
      </c>
      <c r="AA534" s="113">
        <v>211268.02100000001</v>
      </c>
    </row>
    <row r="535" spans="1:27" x14ac:dyDescent="0.25">
      <c r="A535" s="112">
        <v>43119</v>
      </c>
      <c r="B535" s="113">
        <v>64748.207999999999</v>
      </c>
      <c r="C535" s="113">
        <v>158982.60399999999</v>
      </c>
      <c r="D535" s="113">
        <v>498076.14600000001</v>
      </c>
      <c r="E535" s="113">
        <v>110003.333</v>
      </c>
      <c r="F535" s="113">
        <v>39690.25</v>
      </c>
      <c r="G535" s="113">
        <v>307224.18800000002</v>
      </c>
      <c r="H535" s="113">
        <v>72060.167000000001</v>
      </c>
      <c r="I535" s="113">
        <v>30002.332999999999</v>
      </c>
      <c r="J535" s="113">
        <v>417736.27100000001</v>
      </c>
      <c r="K535" s="113">
        <v>101889.333</v>
      </c>
      <c r="L535" s="113">
        <v>42134.292000000001</v>
      </c>
      <c r="M535" s="113">
        <v>241055.22899999999</v>
      </c>
      <c r="N535" s="113">
        <v>14124.541999999999</v>
      </c>
      <c r="O535" s="113"/>
      <c r="P535" s="113">
        <v>0</v>
      </c>
      <c r="Q535" s="113">
        <v>162197.60399999999</v>
      </c>
      <c r="R535" s="113">
        <v>268113.18800000002</v>
      </c>
      <c r="S535" s="113">
        <v>455411.10399999999</v>
      </c>
      <c r="T535" s="113">
        <v>583074.70799999998</v>
      </c>
      <c r="U535" s="113">
        <v>223564.35399999999</v>
      </c>
      <c r="V535" s="113">
        <v>23486.582999999999</v>
      </c>
      <c r="W535" s="113">
        <v>127635.667</v>
      </c>
      <c r="X535" s="113">
        <v>5686.2920000000004</v>
      </c>
      <c r="Y535" s="113">
        <v>60834</v>
      </c>
      <c r="Z535" s="113">
        <v>0</v>
      </c>
      <c r="AA535" s="113">
        <v>210631.79199999999</v>
      </c>
    </row>
    <row r="536" spans="1:27" x14ac:dyDescent="0.25">
      <c r="A536" s="112">
        <v>43120</v>
      </c>
      <c r="B536" s="113">
        <v>346013.08299999998</v>
      </c>
      <c r="C536" s="113">
        <v>134135</v>
      </c>
      <c r="D536" s="113">
        <v>357978.18800000002</v>
      </c>
      <c r="E536" s="113">
        <v>113651.375</v>
      </c>
      <c r="F536" s="113">
        <v>15813.458000000001</v>
      </c>
      <c r="G536" s="113">
        <v>311334.875</v>
      </c>
      <c r="H536" s="113">
        <v>67103.832999999999</v>
      </c>
      <c r="I536" s="113">
        <v>30116.896000000001</v>
      </c>
      <c r="J536" s="113">
        <v>413603.70799999998</v>
      </c>
      <c r="K536" s="113">
        <v>103301.208</v>
      </c>
      <c r="L536" s="113">
        <v>49454.771000000001</v>
      </c>
      <c r="M536" s="113">
        <v>175108.39600000001</v>
      </c>
      <c r="N536" s="113">
        <v>9053.8960000000006</v>
      </c>
      <c r="O536" s="113"/>
      <c r="P536" s="113">
        <v>0</v>
      </c>
      <c r="Q536" s="113">
        <v>164902.375</v>
      </c>
      <c r="R536" s="113">
        <v>99707.332999999999</v>
      </c>
      <c r="S536" s="113">
        <v>459474</v>
      </c>
      <c r="T536" s="113">
        <v>568781.18799999997</v>
      </c>
      <c r="U536" s="113">
        <v>235212.35399999999</v>
      </c>
      <c r="V536" s="113">
        <v>23474.082999999999</v>
      </c>
      <c r="W536" s="113">
        <v>144448.10399999999</v>
      </c>
      <c r="X536" s="113">
        <v>1253.5830000000001</v>
      </c>
      <c r="Y536" s="113">
        <v>51040.457999999999</v>
      </c>
      <c r="Z536" s="113">
        <v>0</v>
      </c>
      <c r="AA536" s="113">
        <v>167422.27100000001</v>
      </c>
    </row>
    <row r="537" spans="1:27" x14ac:dyDescent="0.25">
      <c r="A537" s="112">
        <v>43121</v>
      </c>
      <c r="B537" s="113">
        <v>100795.917</v>
      </c>
      <c r="C537" s="113">
        <v>133259.125</v>
      </c>
      <c r="D537" s="113">
        <v>410090.22899999999</v>
      </c>
      <c r="E537" s="113">
        <v>111837.375</v>
      </c>
      <c r="F537" s="113">
        <v>31004.542000000001</v>
      </c>
      <c r="G537" s="113">
        <v>314280.18800000002</v>
      </c>
      <c r="H537" s="113">
        <v>69804.645999999993</v>
      </c>
      <c r="I537" s="113">
        <v>30124.417000000001</v>
      </c>
      <c r="J537" s="113">
        <v>325329.83299999998</v>
      </c>
      <c r="K537" s="113">
        <v>102979.792</v>
      </c>
      <c r="L537" s="113">
        <v>46575.938000000002</v>
      </c>
      <c r="M537" s="113">
        <v>131512.04199999999</v>
      </c>
      <c r="N537" s="113">
        <v>9750.3539999999994</v>
      </c>
      <c r="O537" s="113"/>
      <c r="P537" s="113">
        <v>0</v>
      </c>
      <c r="Q537" s="113">
        <v>159482.70800000001</v>
      </c>
      <c r="R537" s="113">
        <v>286369.97899999999</v>
      </c>
      <c r="S537" s="113">
        <v>459474</v>
      </c>
      <c r="T537" s="113">
        <v>569456.52099999995</v>
      </c>
      <c r="U537" s="113">
        <v>210476.5</v>
      </c>
      <c r="V537" s="113">
        <v>22796.417000000001</v>
      </c>
      <c r="W537" s="113">
        <v>140355.04199999999</v>
      </c>
      <c r="X537" s="113">
        <v>892.95799999999997</v>
      </c>
      <c r="Y537" s="113">
        <v>0</v>
      </c>
      <c r="Z537" s="113">
        <v>0</v>
      </c>
      <c r="AA537" s="113">
        <v>210862.18799999999</v>
      </c>
    </row>
    <row r="538" spans="1:27" x14ac:dyDescent="0.25">
      <c r="A538" s="112">
        <v>43122</v>
      </c>
      <c r="B538" s="113">
        <v>266530.20799999998</v>
      </c>
      <c r="C538" s="113">
        <v>120753.97900000001</v>
      </c>
      <c r="D538" s="113">
        <v>380257.75</v>
      </c>
      <c r="E538" s="113">
        <v>92980.292000000001</v>
      </c>
      <c r="F538" s="113">
        <v>36489.853999999999</v>
      </c>
      <c r="G538" s="113">
        <v>319535.89600000001</v>
      </c>
      <c r="H538" s="113">
        <v>71226.562000000005</v>
      </c>
      <c r="I538" s="113">
        <v>30031.625</v>
      </c>
      <c r="J538" s="113">
        <v>148525.10399999999</v>
      </c>
      <c r="K538" s="113">
        <v>101372.75</v>
      </c>
      <c r="L538" s="113">
        <v>34556.978999999999</v>
      </c>
      <c r="M538" s="113">
        <v>124826.792</v>
      </c>
      <c r="N538" s="113">
        <v>13786.188</v>
      </c>
      <c r="O538" s="113"/>
      <c r="P538" s="113">
        <v>36833.271000000001</v>
      </c>
      <c r="Q538" s="113">
        <v>155243.33300000001</v>
      </c>
      <c r="R538" s="113">
        <v>353695.18800000002</v>
      </c>
      <c r="S538" s="113">
        <v>407762.93800000002</v>
      </c>
      <c r="T538" s="113">
        <v>588573.97900000005</v>
      </c>
      <c r="U538" s="113">
        <v>227393.25</v>
      </c>
      <c r="V538" s="113">
        <v>23433.417000000001</v>
      </c>
      <c r="W538" s="113">
        <v>140167.20800000001</v>
      </c>
      <c r="X538" s="113">
        <v>7219.8329999999996</v>
      </c>
      <c r="Y538" s="113">
        <v>91204.104000000007</v>
      </c>
      <c r="Z538" s="113">
        <v>0</v>
      </c>
      <c r="AA538" s="113">
        <v>209085.85399999999</v>
      </c>
    </row>
    <row r="539" spans="1:27" x14ac:dyDescent="0.25">
      <c r="A539" s="112">
        <v>43123</v>
      </c>
      <c r="B539" s="113">
        <v>243685.35399999999</v>
      </c>
      <c r="C539" s="113">
        <v>82818.895999999993</v>
      </c>
      <c r="D539" s="113">
        <v>256504.75</v>
      </c>
      <c r="E539" s="113">
        <v>95684.792000000001</v>
      </c>
      <c r="F539" s="113">
        <v>8671.7710000000006</v>
      </c>
      <c r="G539" s="113">
        <v>330299.91700000002</v>
      </c>
      <c r="H539" s="113">
        <v>73744.937999999995</v>
      </c>
      <c r="I539" s="113">
        <v>29874.957999999999</v>
      </c>
      <c r="J539" s="113">
        <v>412093.83299999998</v>
      </c>
      <c r="K539" s="113">
        <v>66211.395999999993</v>
      </c>
      <c r="L539" s="113">
        <v>37755.561999999998</v>
      </c>
      <c r="M539" s="113">
        <v>180509.89600000001</v>
      </c>
      <c r="N539" s="113">
        <v>14866.896000000001</v>
      </c>
      <c r="O539" s="113"/>
      <c r="P539" s="113">
        <v>73913.187999999995</v>
      </c>
      <c r="Q539" s="113">
        <v>170051.29199999999</v>
      </c>
      <c r="R539" s="113">
        <v>375728.52100000001</v>
      </c>
      <c r="S539" s="113">
        <v>459474</v>
      </c>
      <c r="T539" s="113">
        <v>564950.72900000005</v>
      </c>
      <c r="U539" s="113">
        <v>233413.125</v>
      </c>
      <c r="V539" s="113">
        <v>23196.542000000001</v>
      </c>
      <c r="W539" s="113">
        <v>141713.83300000001</v>
      </c>
      <c r="X539" s="113">
        <v>4060.5419999999999</v>
      </c>
      <c r="Y539" s="113">
        <v>0</v>
      </c>
      <c r="Z539" s="113">
        <v>80979.479000000007</v>
      </c>
      <c r="AA539" s="113">
        <v>163061.52100000001</v>
      </c>
    </row>
    <row r="540" spans="1:27" x14ac:dyDescent="0.25">
      <c r="A540" s="112">
        <v>43124</v>
      </c>
      <c r="B540" s="113">
        <v>194126.47899999999</v>
      </c>
      <c r="C540" s="113">
        <v>149661.08300000001</v>
      </c>
      <c r="D540" s="113">
        <v>416141.5</v>
      </c>
      <c r="E540" s="113">
        <v>90604</v>
      </c>
      <c r="F540" s="113">
        <v>49301</v>
      </c>
      <c r="G540" s="113">
        <v>318446.5</v>
      </c>
      <c r="H540" s="113">
        <v>49027.667000000001</v>
      </c>
      <c r="I540" s="113">
        <v>29803.771000000001</v>
      </c>
      <c r="J540" s="113">
        <v>365030.27100000001</v>
      </c>
      <c r="K540" s="113">
        <v>95272.125</v>
      </c>
      <c r="L540" s="113">
        <v>43664.5</v>
      </c>
      <c r="M540" s="113">
        <v>194848.60399999999</v>
      </c>
      <c r="N540" s="113">
        <v>14246.708000000001</v>
      </c>
      <c r="O540" s="113"/>
      <c r="P540" s="113">
        <v>17681.812000000002</v>
      </c>
      <c r="Q540" s="113">
        <v>150417.14600000001</v>
      </c>
      <c r="R540" s="113">
        <v>345018.04200000002</v>
      </c>
      <c r="S540" s="113">
        <v>459474</v>
      </c>
      <c r="T540" s="113">
        <v>558021.68799999997</v>
      </c>
      <c r="U540" s="113">
        <v>235213.16699999999</v>
      </c>
      <c r="V540" s="113">
        <v>21582.728999999999</v>
      </c>
      <c r="W540" s="113">
        <v>175322.89600000001</v>
      </c>
      <c r="X540" s="113">
        <v>205.458</v>
      </c>
      <c r="Y540" s="113">
        <v>0</v>
      </c>
      <c r="Z540" s="113">
        <v>0</v>
      </c>
      <c r="AA540" s="113">
        <v>155674.45800000001</v>
      </c>
    </row>
    <row r="541" spans="1:27" x14ac:dyDescent="0.25">
      <c r="A541" s="112">
        <v>43125</v>
      </c>
      <c r="B541" s="113">
        <v>11652.583000000001</v>
      </c>
      <c r="C541" s="113">
        <v>175652.64600000001</v>
      </c>
      <c r="D541" s="113">
        <v>413386.83299999998</v>
      </c>
      <c r="E541" s="113">
        <v>122560.792</v>
      </c>
      <c r="F541" s="113">
        <v>35051.478999999999</v>
      </c>
      <c r="G541" s="113">
        <v>275647.85399999999</v>
      </c>
      <c r="H541" s="113">
        <v>58220.938000000002</v>
      </c>
      <c r="I541" s="113">
        <v>30113.375</v>
      </c>
      <c r="J541" s="113">
        <v>246778.10399999999</v>
      </c>
      <c r="K541" s="113">
        <v>107132.10400000001</v>
      </c>
      <c r="L541" s="113">
        <v>46608.728999999999</v>
      </c>
      <c r="M541" s="113">
        <v>129460.81200000001</v>
      </c>
      <c r="N541" s="113">
        <v>14192.708000000001</v>
      </c>
      <c r="O541" s="113"/>
      <c r="P541" s="113">
        <v>0</v>
      </c>
      <c r="Q541" s="113">
        <v>145835.81200000001</v>
      </c>
      <c r="R541" s="113">
        <v>333456.85399999999</v>
      </c>
      <c r="S541" s="113">
        <v>459060.35399999999</v>
      </c>
      <c r="T541" s="113">
        <v>251875.52100000001</v>
      </c>
      <c r="U541" s="113">
        <v>228794.52100000001</v>
      </c>
      <c r="V541" s="113">
        <v>23604.875</v>
      </c>
      <c r="W541" s="113">
        <v>175181.16699999999</v>
      </c>
      <c r="X541" s="113">
        <v>4117.0829999999996</v>
      </c>
      <c r="Y541" s="113">
        <v>59324.417000000001</v>
      </c>
      <c r="Z541" s="113">
        <v>0</v>
      </c>
      <c r="AA541" s="113">
        <v>131591.31200000001</v>
      </c>
    </row>
    <row r="542" spans="1:27" x14ac:dyDescent="0.25">
      <c r="A542" s="112">
        <v>43126</v>
      </c>
      <c r="B542" s="113">
        <v>284959.06199999998</v>
      </c>
      <c r="C542" s="113">
        <v>174688.95800000001</v>
      </c>
      <c r="D542" s="113">
        <v>360641.81199999998</v>
      </c>
      <c r="E542" s="113">
        <v>94280.437999999995</v>
      </c>
      <c r="F542" s="113">
        <v>30333.728999999999</v>
      </c>
      <c r="G542" s="113">
        <v>293005.58299999998</v>
      </c>
      <c r="H542" s="113">
        <v>66598.187999999995</v>
      </c>
      <c r="I542" s="113">
        <v>30180.457999999999</v>
      </c>
      <c r="J542" s="113">
        <v>233431.33300000001</v>
      </c>
      <c r="K542" s="113">
        <v>83627.645999999993</v>
      </c>
      <c r="L542" s="113">
        <v>47425.396000000001</v>
      </c>
      <c r="M542" s="113">
        <v>174281.39600000001</v>
      </c>
      <c r="N542" s="113">
        <v>13482.478999999999</v>
      </c>
      <c r="O542" s="113"/>
      <c r="P542" s="113">
        <v>0</v>
      </c>
      <c r="Q542" s="113">
        <v>147849.66699999999</v>
      </c>
      <c r="R542" s="113">
        <v>338172.95799999998</v>
      </c>
      <c r="S542" s="113">
        <v>459429.66700000002</v>
      </c>
      <c r="T542" s="113">
        <v>563544.27099999995</v>
      </c>
      <c r="U542" s="113">
        <v>232327.97899999999</v>
      </c>
      <c r="V542" s="113">
        <v>21934.667000000001</v>
      </c>
      <c r="W542" s="113">
        <v>157250.29199999999</v>
      </c>
      <c r="X542" s="113">
        <v>15640.625</v>
      </c>
      <c r="Y542" s="113">
        <v>0</v>
      </c>
      <c r="Z542" s="113">
        <v>0</v>
      </c>
      <c r="AA542" s="113">
        <v>145871.47899999999</v>
      </c>
    </row>
    <row r="543" spans="1:27" x14ac:dyDescent="0.25">
      <c r="A543" s="112">
        <v>43127</v>
      </c>
      <c r="B543" s="113">
        <v>249094.85399999999</v>
      </c>
      <c r="C543" s="113">
        <v>183662.625</v>
      </c>
      <c r="D543" s="113">
        <v>423062.95799999998</v>
      </c>
      <c r="E543" s="113">
        <v>93928.457999999999</v>
      </c>
      <c r="F543" s="113">
        <v>40224.75</v>
      </c>
      <c r="G543" s="113">
        <v>323273.16700000002</v>
      </c>
      <c r="H543" s="113">
        <v>68409.854000000007</v>
      </c>
      <c r="I543" s="113">
        <v>30011.521000000001</v>
      </c>
      <c r="J543" s="113">
        <v>189269.31200000001</v>
      </c>
      <c r="K543" s="113">
        <v>100553.875</v>
      </c>
      <c r="L543" s="113">
        <v>46967.978999999999</v>
      </c>
      <c r="M543" s="113">
        <v>274560.83299999998</v>
      </c>
      <c r="N543" s="113">
        <v>13528.25</v>
      </c>
      <c r="O543" s="113"/>
      <c r="P543" s="113">
        <v>0</v>
      </c>
      <c r="Q543" s="113">
        <v>155953.375</v>
      </c>
      <c r="R543" s="113">
        <v>326470.08299999998</v>
      </c>
      <c r="S543" s="113">
        <v>458858.875</v>
      </c>
      <c r="T543" s="113">
        <v>601423.45799999998</v>
      </c>
      <c r="U543" s="113">
        <v>231213.93799999999</v>
      </c>
      <c r="V543" s="113">
        <v>20896.707999999999</v>
      </c>
      <c r="W543" s="113">
        <v>161557.85399999999</v>
      </c>
      <c r="X543" s="113">
        <v>14888.438</v>
      </c>
      <c r="Y543" s="113">
        <v>78667.917000000001</v>
      </c>
      <c r="Z543" s="113">
        <v>0</v>
      </c>
      <c r="AA543" s="113">
        <v>157413.33300000001</v>
      </c>
    </row>
    <row r="544" spans="1:27" x14ac:dyDescent="0.25">
      <c r="A544" s="112">
        <v>43128</v>
      </c>
      <c r="B544" s="113">
        <v>131592.97899999999</v>
      </c>
      <c r="C544" s="113">
        <v>189891.31200000001</v>
      </c>
      <c r="D544" s="113">
        <v>418223.66700000002</v>
      </c>
      <c r="E544" s="113">
        <v>96454.687999999995</v>
      </c>
      <c r="F544" s="113">
        <v>25541.603999999999</v>
      </c>
      <c r="G544" s="113">
        <v>322339.66700000002</v>
      </c>
      <c r="H544" s="113">
        <v>87430.582999999999</v>
      </c>
      <c r="I544" s="113">
        <v>30221.582999999999</v>
      </c>
      <c r="J544" s="113">
        <v>259708.75</v>
      </c>
      <c r="K544" s="113">
        <v>114900.917</v>
      </c>
      <c r="L544" s="113">
        <v>46906.021000000001</v>
      </c>
      <c r="M544" s="113">
        <v>215159.39600000001</v>
      </c>
      <c r="N544" s="113">
        <v>15608.228999999999</v>
      </c>
      <c r="O544" s="113"/>
      <c r="P544" s="113">
        <v>42114.582999999999</v>
      </c>
      <c r="Q544" s="113">
        <v>168905.54199999999</v>
      </c>
      <c r="R544" s="113">
        <v>326128.54200000002</v>
      </c>
      <c r="S544" s="113">
        <v>454258</v>
      </c>
      <c r="T544" s="113">
        <v>577101.31200000003</v>
      </c>
      <c r="U544" s="113">
        <v>188150.95800000001</v>
      </c>
      <c r="V544" s="113">
        <v>23652.896000000001</v>
      </c>
      <c r="W544" s="113">
        <v>154266.66699999999</v>
      </c>
      <c r="X544" s="113">
        <v>16564.271000000001</v>
      </c>
      <c r="Y544" s="113">
        <v>0</v>
      </c>
      <c r="Z544" s="113">
        <v>0</v>
      </c>
      <c r="AA544" s="113">
        <v>164362.5</v>
      </c>
    </row>
    <row r="545" spans="1:27" x14ac:dyDescent="0.25">
      <c r="A545" s="112">
        <v>43129</v>
      </c>
      <c r="B545" s="113">
        <v>299364.39600000001</v>
      </c>
      <c r="C545" s="113">
        <v>191403.83300000001</v>
      </c>
      <c r="D545" s="113">
        <v>413299.58299999998</v>
      </c>
      <c r="E545" s="113">
        <v>95627.270999999993</v>
      </c>
      <c r="F545" s="113">
        <v>36570.082999999999</v>
      </c>
      <c r="G545" s="113">
        <v>321326.14600000001</v>
      </c>
      <c r="H545" s="113">
        <v>49631.603999999999</v>
      </c>
      <c r="I545" s="113">
        <v>29307.292000000001</v>
      </c>
      <c r="J545" s="113">
        <v>246655.58300000001</v>
      </c>
      <c r="K545" s="113">
        <v>111453.958</v>
      </c>
      <c r="L545" s="113">
        <v>44243.061999999998</v>
      </c>
      <c r="M545" s="113">
        <v>155877.31200000001</v>
      </c>
      <c r="N545" s="113">
        <v>15660.875</v>
      </c>
      <c r="O545" s="113"/>
      <c r="P545" s="113">
        <v>58787.811999999998</v>
      </c>
      <c r="Q545" s="113">
        <v>169901.625</v>
      </c>
      <c r="R545" s="113">
        <v>301016.08299999998</v>
      </c>
      <c r="S545" s="113">
        <v>455027.85399999999</v>
      </c>
      <c r="T545" s="113">
        <v>526330.875</v>
      </c>
      <c r="U545" s="113">
        <v>228351.875</v>
      </c>
      <c r="V545" s="113">
        <v>23374.582999999999</v>
      </c>
      <c r="W545" s="113">
        <v>151810.47899999999</v>
      </c>
      <c r="X545" s="113">
        <v>16268.103999999999</v>
      </c>
      <c r="Y545" s="113">
        <v>0</v>
      </c>
      <c r="Z545" s="113">
        <v>0</v>
      </c>
      <c r="AA545" s="113">
        <v>114052.43799999999</v>
      </c>
    </row>
    <row r="546" spans="1:27" x14ac:dyDescent="0.25">
      <c r="A546" s="112">
        <v>43130</v>
      </c>
      <c r="B546" s="113">
        <v>448518.54200000002</v>
      </c>
      <c r="C546" s="113">
        <v>188748.45800000001</v>
      </c>
      <c r="D546" s="113">
        <v>411130.29200000002</v>
      </c>
      <c r="E546" s="113">
        <v>135111.79199999999</v>
      </c>
      <c r="F546" s="113">
        <v>26109.125</v>
      </c>
      <c r="G546" s="113">
        <v>324581.47899999999</v>
      </c>
      <c r="H546" s="113">
        <v>51006.457999999999</v>
      </c>
      <c r="I546" s="113">
        <v>30031.146000000001</v>
      </c>
      <c r="J546" s="113">
        <v>278403.375</v>
      </c>
      <c r="K546" s="113">
        <v>98303.937999999995</v>
      </c>
      <c r="L546" s="113">
        <v>42474.332999999999</v>
      </c>
      <c r="M546" s="113">
        <v>146558.45800000001</v>
      </c>
      <c r="N546" s="113">
        <v>15799.291999999999</v>
      </c>
      <c r="O546" s="113"/>
      <c r="P546" s="113">
        <v>30664.312000000002</v>
      </c>
      <c r="Q546" s="113">
        <v>171761.375</v>
      </c>
      <c r="R546" s="113">
        <v>303901.77100000001</v>
      </c>
      <c r="S546" s="113">
        <v>456757.125</v>
      </c>
      <c r="T546" s="113">
        <v>609517.70799999998</v>
      </c>
      <c r="U546" s="113">
        <v>238632.16699999999</v>
      </c>
      <c r="V546" s="113">
        <v>23543</v>
      </c>
      <c r="W546" s="113">
        <v>197929.14600000001</v>
      </c>
      <c r="X546" s="113">
        <v>16289.125</v>
      </c>
      <c r="Y546" s="113">
        <v>16347.646000000001</v>
      </c>
      <c r="Z546" s="113">
        <v>0</v>
      </c>
      <c r="AA546" s="113">
        <v>69807.167000000001</v>
      </c>
    </row>
    <row r="547" spans="1:27" x14ac:dyDescent="0.25">
      <c r="A547" s="112">
        <v>43131</v>
      </c>
      <c r="B547" s="113">
        <v>547584.20799999998</v>
      </c>
      <c r="C547" s="113">
        <v>187691.125</v>
      </c>
      <c r="D547" s="113">
        <v>408508.06199999998</v>
      </c>
      <c r="E547" s="113">
        <v>113468.708</v>
      </c>
      <c r="F547" s="113">
        <v>27224.978999999999</v>
      </c>
      <c r="G547" s="113">
        <v>331653.06199999998</v>
      </c>
      <c r="H547" s="113">
        <v>53575.603999999999</v>
      </c>
      <c r="I547" s="113">
        <v>31006.917000000001</v>
      </c>
      <c r="J547" s="113">
        <v>415013.25</v>
      </c>
      <c r="K547" s="113">
        <v>113981.47900000001</v>
      </c>
      <c r="L547" s="113">
        <v>48273.561999999998</v>
      </c>
      <c r="M547" s="113">
        <v>207383.93799999999</v>
      </c>
      <c r="N547" s="113">
        <v>13902.875</v>
      </c>
      <c r="O547" s="113"/>
      <c r="P547" s="113">
        <v>0</v>
      </c>
      <c r="Q547" s="113">
        <v>170555.5</v>
      </c>
      <c r="R547" s="113">
        <v>334446.52100000001</v>
      </c>
      <c r="S547" s="113">
        <v>453791.47899999999</v>
      </c>
      <c r="T547" s="113">
        <v>538057.41700000002</v>
      </c>
      <c r="U547" s="113">
        <v>197861.64600000001</v>
      </c>
      <c r="V547" s="113">
        <v>23442.875</v>
      </c>
      <c r="W547" s="113">
        <v>150829.93799999999</v>
      </c>
      <c r="X547" s="113">
        <v>7327.5209999999997</v>
      </c>
      <c r="Y547" s="113">
        <v>0</v>
      </c>
      <c r="Z547" s="113">
        <v>0</v>
      </c>
      <c r="AA547" s="113">
        <v>121238.875</v>
      </c>
    </row>
    <row r="548" spans="1:27" x14ac:dyDescent="0.25">
      <c r="A548" s="112">
        <v>43132</v>
      </c>
      <c r="B548" s="113">
        <v>252299.27100000001</v>
      </c>
      <c r="C548" s="113">
        <v>167762.66699999999</v>
      </c>
      <c r="D548" s="113">
        <v>401966.93800000002</v>
      </c>
      <c r="E548" s="113">
        <v>114207.85400000001</v>
      </c>
      <c r="F548" s="113">
        <v>32302.5</v>
      </c>
      <c r="G548" s="113">
        <v>282748.25</v>
      </c>
      <c r="H548" s="113">
        <v>50398.103999999999</v>
      </c>
      <c r="I548" s="113">
        <v>30786.603999999999</v>
      </c>
      <c r="J548" s="113">
        <v>323042.02100000001</v>
      </c>
      <c r="K548" s="113">
        <v>43546.707999999999</v>
      </c>
      <c r="L548" s="113">
        <v>37743.375</v>
      </c>
      <c r="M548" s="113">
        <v>196531.93799999999</v>
      </c>
      <c r="N548" s="113">
        <v>13677.291999999999</v>
      </c>
      <c r="O548" s="113"/>
      <c r="P548" s="113">
        <v>49377.521000000001</v>
      </c>
      <c r="Q548" s="113">
        <v>171621.18799999999</v>
      </c>
      <c r="R548" s="113">
        <v>242969.375</v>
      </c>
      <c r="S548" s="113">
        <v>411779.10399999999</v>
      </c>
      <c r="T548" s="113">
        <v>597896.89599999995</v>
      </c>
      <c r="U548" s="113">
        <v>232106.79199999999</v>
      </c>
      <c r="V548" s="113">
        <v>22867.521000000001</v>
      </c>
      <c r="W548" s="113">
        <v>172659.97899999999</v>
      </c>
      <c r="X548" s="113">
        <v>2578.2080000000001</v>
      </c>
      <c r="Y548" s="113">
        <v>21717.812000000002</v>
      </c>
      <c r="Z548" s="113">
        <v>0</v>
      </c>
      <c r="AA548" s="113">
        <v>122213.458</v>
      </c>
    </row>
    <row r="549" spans="1:27" x14ac:dyDescent="0.25">
      <c r="A549" s="112">
        <v>43133</v>
      </c>
      <c r="B549" s="113">
        <v>188441.06200000001</v>
      </c>
      <c r="C549" s="113">
        <v>165881.41699999999</v>
      </c>
      <c r="D549" s="113">
        <v>417890.58299999998</v>
      </c>
      <c r="E549" s="113">
        <v>119052.708</v>
      </c>
      <c r="F549" s="113">
        <v>27091.937999999998</v>
      </c>
      <c r="G549" s="113">
        <v>303058.89600000001</v>
      </c>
      <c r="H549" s="113">
        <v>53238.125</v>
      </c>
      <c r="I549" s="113">
        <v>31016.228999999999</v>
      </c>
      <c r="J549" s="113">
        <v>279815.93800000002</v>
      </c>
      <c r="K549" s="113">
        <v>73691.520999999993</v>
      </c>
      <c r="L549" s="113">
        <v>40962.292000000001</v>
      </c>
      <c r="M549" s="113">
        <v>183895.18799999999</v>
      </c>
      <c r="N549" s="113">
        <v>15540.021000000001</v>
      </c>
      <c r="O549" s="113"/>
      <c r="P549" s="113">
        <v>30392.062000000002</v>
      </c>
      <c r="Q549" s="113">
        <v>169649.66699999999</v>
      </c>
      <c r="R549" s="113">
        <v>325884.52100000001</v>
      </c>
      <c r="S549" s="113">
        <v>451285.83299999998</v>
      </c>
      <c r="T549" s="113">
        <v>587144.5</v>
      </c>
      <c r="U549" s="113">
        <v>234680.68799999999</v>
      </c>
      <c r="V549" s="113">
        <v>20587.396000000001</v>
      </c>
      <c r="W549" s="113">
        <v>199696.31200000001</v>
      </c>
      <c r="X549" s="113">
        <v>56.667000000000002</v>
      </c>
      <c r="Y549" s="113">
        <v>0</v>
      </c>
      <c r="Z549" s="113">
        <v>0</v>
      </c>
      <c r="AA549" s="113">
        <v>164121.77100000001</v>
      </c>
    </row>
    <row r="550" spans="1:27" x14ac:dyDescent="0.25">
      <c r="A550" s="112">
        <v>43134</v>
      </c>
      <c r="B550" s="113">
        <v>399364.02100000001</v>
      </c>
      <c r="C550" s="113">
        <v>144964.97899999999</v>
      </c>
      <c r="D550" s="113">
        <v>410489.54200000002</v>
      </c>
      <c r="E550" s="113">
        <v>119794.292</v>
      </c>
      <c r="F550" s="113">
        <v>20808.312000000002</v>
      </c>
      <c r="G550" s="113">
        <v>281031.77100000001</v>
      </c>
      <c r="H550" s="113">
        <v>63865.646000000001</v>
      </c>
      <c r="I550" s="113">
        <v>31206.75</v>
      </c>
      <c r="J550" s="113">
        <v>140768.72899999999</v>
      </c>
      <c r="K550" s="113">
        <v>102298.60400000001</v>
      </c>
      <c r="L550" s="113">
        <v>41607.771000000001</v>
      </c>
      <c r="M550" s="113">
        <v>229750.625</v>
      </c>
      <c r="N550" s="113">
        <v>15607.312</v>
      </c>
      <c r="O550" s="113"/>
      <c r="P550" s="113">
        <v>0</v>
      </c>
      <c r="Q550" s="113">
        <v>171741.79199999999</v>
      </c>
      <c r="R550" s="113">
        <v>310577.97899999999</v>
      </c>
      <c r="S550" s="113">
        <v>459359.125</v>
      </c>
      <c r="T550" s="113">
        <v>577383.27099999995</v>
      </c>
      <c r="U550" s="113">
        <v>220595.89600000001</v>
      </c>
      <c r="V550" s="113">
        <v>22374.167000000001</v>
      </c>
      <c r="W550" s="113">
        <v>171212.02100000001</v>
      </c>
      <c r="X550" s="113">
        <v>630.16700000000003</v>
      </c>
      <c r="Y550" s="113">
        <v>81888.417000000001</v>
      </c>
      <c r="Z550" s="113">
        <v>53885.75</v>
      </c>
      <c r="AA550" s="113">
        <v>167644.60399999999</v>
      </c>
    </row>
    <row r="551" spans="1:27" x14ac:dyDescent="0.25">
      <c r="A551" s="112">
        <v>43135</v>
      </c>
      <c r="B551" s="113">
        <v>295622</v>
      </c>
      <c r="C551" s="113">
        <v>168928.83300000001</v>
      </c>
      <c r="D551" s="113">
        <v>414403.35399999999</v>
      </c>
      <c r="E551" s="113">
        <v>115382.02099999999</v>
      </c>
      <c r="F551" s="113">
        <v>39406.311999999998</v>
      </c>
      <c r="G551" s="113">
        <v>315133.18800000002</v>
      </c>
      <c r="H551" s="113">
        <v>67453.917000000001</v>
      </c>
      <c r="I551" s="113">
        <v>30775.812000000002</v>
      </c>
      <c r="J551" s="113">
        <v>172126.56200000001</v>
      </c>
      <c r="K551" s="113">
        <v>104621.667</v>
      </c>
      <c r="L551" s="113">
        <v>43854.292000000001</v>
      </c>
      <c r="M551" s="113">
        <v>184181.52100000001</v>
      </c>
      <c r="N551" s="113">
        <v>12566.625</v>
      </c>
      <c r="O551" s="113"/>
      <c r="P551" s="113">
        <v>0</v>
      </c>
      <c r="Q551" s="113">
        <v>170576.375</v>
      </c>
      <c r="R551" s="113">
        <v>293566.14600000001</v>
      </c>
      <c r="S551" s="113">
        <v>459474</v>
      </c>
      <c r="T551" s="113">
        <v>512140.45799999998</v>
      </c>
      <c r="U551" s="113">
        <v>222296.56200000001</v>
      </c>
      <c r="V551" s="113">
        <v>22566.271000000001</v>
      </c>
      <c r="W551" s="113">
        <v>152036.25</v>
      </c>
      <c r="X551" s="113">
        <v>789.41700000000003</v>
      </c>
      <c r="Y551" s="113">
        <v>29912.667000000001</v>
      </c>
      <c r="Z551" s="113">
        <v>40414.311999999998</v>
      </c>
      <c r="AA551" s="113">
        <v>167275.10399999999</v>
      </c>
    </row>
    <row r="552" spans="1:27" x14ac:dyDescent="0.25">
      <c r="A552" s="112">
        <v>43136</v>
      </c>
      <c r="B552" s="113">
        <v>324059.45799999998</v>
      </c>
      <c r="C552" s="113">
        <v>135788.29199999999</v>
      </c>
      <c r="D552" s="113">
        <v>418885.77100000001</v>
      </c>
      <c r="E552" s="113">
        <v>102933.833</v>
      </c>
      <c r="F552" s="113">
        <v>31077.667000000001</v>
      </c>
      <c r="G552" s="113">
        <v>296242.625</v>
      </c>
      <c r="H552" s="113">
        <v>73356.667000000001</v>
      </c>
      <c r="I552" s="113">
        <v>30423.187999999998</v>
      </c>
      <c r="J552" s="113">
        <v>0</v>
      </c>
      <c r="K552" s="113">
        <v>100649.25</v>
      </c>
      <c r="L552" s="113">
        <v>39530.5</v>
      </c>
      <c r="M552" s="113">
        <v>139725.91699999999</v>
      </c>
      <c r="N552" s="113">
        <v>12907.271000000001</v>
      </c>
      <c r="O552" s="113"/>
      <c r="P552" s="113">
        <v>0</v>
      </c>
      <c r="Q552" s="113">
        <v>169235.29199999999</v>
      </c>
      <c r="R552" s="113">
        <v>337868.81199999998</v>
      </c>
      <c r="S552" s="113">
        <v>459474</v>
      </c>
      <c r="T552" s="113">
        <v>575071.08299999998</v>
      </c>
      <c r="U552" s="113">
        <v>233364.79199999999</v>
      </c>
      <c r="V552" s="113">
        <v>22480.021000000001</v>
      </c>
      <c r="W552" s="113">
        <v>156539.33300000001</v>
      </c>
      <c r="X552" s="113">
        <v>117.812</v>
      </c>
      <c r="Y552" s="113">
        <v>8474.5830000000005</v>
      </c>
      <c r="Z552" s="113">
        <v>0</v>
      </c>
      <c r="AA552" s="113">
        <v>170024.54199999999</v>
      </c>
    </row>
    <row r="553" spans="1:27" x14ac:dyDescent="0.25">
      <c r="A553" s="112">
        <v>43137</v>
      </c>
      <c r="B553" s="113">
        <v>221706.91699999999</v>
      </c>
      <c r="C553" s="113">
        <v>126751.18799999999</v>
      </c>
      <c r="D553" s="113">
        <v>429248.52100000001</v>
      </c>
      <c r="E553" s="113">
        <v>107842.77099999999</v>
      </c>
      <c r="F553" s="113">
        <v>41959.896000000001</v>
      </c>
      <c r="G553" s="113">
        <v>249927.89600000001</v>
      </c>
      <c r="H553" s="113">
        <v>73699.417000000001</v>
      </c>
      <c r="I553" s="113">
        <v>30901.082999999999</v>
      </c>
      <c r="J553" s="113">
        <v>0</v>
      </c>
      <c r="K553" s="113">
        <v>97978.5</v>
      </c>
      <c r="L553" s="113">
        <v>34043.021000000001</v>
      </c>
      <c r="M553" s="113">
        <v>191429.125</v>
      </c>
      <c r="N553" s="113">
        <v>14766.896000000001</v>
      </c>
      <c r="O553" s="113"/>
      <c r="P553" s="113">
        <v>54070.603999999999</v>
      </c>
      <c r="Q553" s="113">
        <v>169491.06200000001</v>
      </c>
      <c r="R553" s="113">
        <v>345767.625</v>
      </c>
      <c r="S553" s="113">
        <v>459474</v>
      </c>
      <c r="T553" s="113">
        <v>509445.22899999999</v>
      </c>
      <c r="U553" s="113">
        <v>125431.625</v>
      </c>
      <c r="V553" s="113">
        <v>25941.146000000001</v>
      </c>
      <c r="W553" s="113">
        <v>129116.458</v>
      </c>
      <c r="X553" s="113">
        <v>119.792</v>
      </c>
      <c r="Y553" s="113">
        <v>99716.895999999993</v>
      </c>
      <c r="Z553" s="113">
        <v>0</v>
      </c>
      <c r="AA553" s="113">
        <v>146174.25</v>
      </c>
    </row>
    <row r="554" spans="1:27" x14ac:dyDescent="0.25">
      <c r="A554" s="112">
        <v>43138</v>
      </c>
      <c r="B554" s="113">
        <v>283327.64600000001</v>
      </c>
      <c r="C554" s="113">
        <v>135042.58300000001</v>
      </c>
      <c r="D554" s="113">
        <v>426875.47899999999</v>
      </c>
      <c r="E554" s="113">
        <v>103420.68799999999</v>
      </c>
      <c r="F554" s="113">
        <v>31294.478999999999</v>
      </c>
      <c r="G554" s="113">
        <v>276133.81199999998</v>
      </c>
      <c r="H554" s="113">
        <v>75443.25</v>
      </c>
      <c r="I554" s="113">
        <v>30866.812000000002</v>
      </c>
      <c r="J554" s="113">
        <v>131618.95800000001</v>
      </c>
      <c r="K554" s="113">
        <v>98859.104000000007</v>
      </c>
      <c r="L554" s="113">
        <v>47309.207999999999</v>
      </c>
      <c r="M554" s="113">
        <v>180089.02100000001</v>
      </c>
      <c r="N554" s="113">
        <v>15324.188</v>
      </c>
      <c r="O554" s="113"/>
      <c r="P554" s="113">
        <v>32144.978999999999</v>
      </c>
      <c r="Q554" s="113">
        <v>169761.29199999999</v>
      </c>
      <c r="R554" s="113">
        <v>306870.16700000002</v>
      </c>
      <c r="S554" s="113">
        <v>459474</v>
      </c>
      <c r="T554" s="113">
        <v>482120.77100000001</v>
      </c>
      <c r="U554" s="113">
        <v>216665.125</v>
      </c>
      <c r="V554" s="113">
        <v>32817.792000000001</v>
      </c>
      <c r="W554" s="113">
        <v>157331.31200000001</v>
      </c>
      <c r="X554" s="113">
        <v>334.93799999999999</v>
      </c>
      <c r="Y554" s="113">
        <v>0</v>
      </c>
      <c r="Z554" s="113">
        <v>92550.937999999995</v>
      </c>
      <c r="AA554" s="113">
        <v>184581.72899999999</v>
      </c>
    </row>
    <row r="555" spans="1:27" x14ac:dyDescent="0.25">
      <c r="A555" s="112">
        <v>43139</v>
      </c>
      <c r="B555" s="113">
        <v>254490.79199999999</v>
      </c>
      <c r="C555" s="113">
        <v>160721.20800000001</v>
      </c>
      <c r="D555" s="113">
        <v>424061.47899999999</v>
      </c>
      <c r="E555" s="113">
        <v>92324.167000000001</v>
      </c>
      <c r="F555" s="113">
        <v>26594.457999999999</v>
      </c>
      <c r="G555" s="113">
        <v>292043.22899999999</v>
      </c>
      <c r="H555" s="113">
        <v>71657.645999999993</v>
      </c>
      <c r="I555" s="113">
        <v>31099.187999999998</v>
      </c>
      <c r="J555" s="113">
        <v>278848.54200000002</v>
      </c>
      <c r="K555" s="113">
        <v>38897.207999999999</v>
      </c>
      <c r="L555" s="113">
        <v>42321.103999999999</v>
      </c>
      <c r="M555" s="113">
        <v>95177.770999999993</v>
      </c>
      <c r="N555" s="113">
        <v>15641.728999999999</v>
      </c>
      <c r="O555" s="113"/>
      <c r="P555" s="113">
        <v>43945.832999999999</v>
      </c>
      <c r="Q555" s="113">
        <v>170864.70800000001</v>
      </c>
      <c r="R555" s="113">
        <v>346155.56199999998</v>
      </c>
      <c r="S555" s="113">
        <v>459474</v>
      </c>
      <c r="T555" s="113">
        <v>587483.93799999997</v>
      </c>
      <c r="U555" s="113">
        <v>209269.625</v>
      </c>
      <c r="V555" s="113">
        <v>32678.582999999999</v>
      </c>
      <c r="W555" s="113">
        <v>156795.52100000001</v>
      </c>
      <c r="X555" s="113">
        <v>33.25</v>
      </c>
      <c r="Y555" s="113">
        <v>19449.5</v>
      </c>
      <c r="Z555" s="113">
        <v>0</v>
      </c>
      <c r="AA555" s="113">
        <v>240877.18799999999</v>
      </c>
    </row>
    <row r="556" spans="1:27" x14ac:dyDescent="0.25">
      <c r="A556" s="112">
        <v>43140</v>
      </c>
      <c r="B556" s="113">
        <v>430057.45799999998</v>
      </c>
      <c r="C556" s="113">
        <v>175508.18799999999</v>
      </c>
      <c r="D556" s="113">
        <v>422829.81199999998</v>
      </c>
      <c r="E556" s="113">
        <v>94915.75</v>
      </c>
      <c r="F556" s="113">
        <v>25486.812000000002</v>
      </c>
      <c r="G556" s="113">
        <v>300458.64600000001</v>
      </c>
      <c r="H556" s="113">
        <v>72806.187999999995</v>
      </c>
      <c r="I556" s="113">
        <v>30901.125</v>
      </c>
      <c r="J556" s="113">
        <v>281439.33299999998</v>
      </c>
      <c r="K556" s="113">
        <v>98463.312000000005</v>
      </c>
      <c r="L556" s="113">
        <v>48441.438000000002</v>
      </c>
      <c r="M556" s="113">
        <v>118116.042</v>
      </c>
      <c r="N556" s="113">
        <v>14698.938</v>
      </c>
      <c r="O556" s="113"/>
      <c r="P556" s="113">
        <v>30009.312000000002</v>
      </c>
      <c r="Q556" s="113">
        <v>168083.81200000001</v>
      </c>
      <c r="R556" s="113">
        <v>355467</v>
      </c>
      <c r="S556" s="113">
        <v>459474</v>
      </c>
      <c r="T556" s="113">
        <v>542100.70799999998</v>
      </c>
      <c r="U556" s="113">
        <v>209904.625</v>
      </c>
      <c r="V556" s="113">
        <v>32056.312000000002</v>
      </c>
      <c r="W556" s="113">
        <v>151684.72899999999</v>
      </c>
      <c r="X556" s="113">
        <v>1033.479</v>
      </c>
      <c r="Y556" s="113">
        <v>104635.792</v>
      </c>
      <c r="Z556" s="113">
        <v>0</v>
      </c>
      <c r="AA556" s="113">
        <v>191787.91699999999</v>
      </c>
    </row>
    <row r="557" spans="1:27" x14ac:dyDescent="0.25">
      <c r="A557" s="112">
        <v>43141</v>
      </c>
      <c r="B557" s="113">
        <v>285114.875</v>
      </c>
      <c r="C557" s="113">
        <v>179884.97899999999</v>
      </c>
      <c r="D557" s="113">
        <v>428677.79200000002</v>
      </c>
      <c r="E557" s="113">
        <v>96496.520999999993</v>
      </c>
      <c r="F557" s="113">
        <v>39866.207999999999</v>
      </c>
      <c r="G557" s="113">
        <v>284219.27100000001</v>
      </c>
      <c r="H557" s="113">
        <v>75578.875</v>
      </c>
      <c r="I557" s="113">
        <v>31030.853999999999</v>
      </c>
      <c r="J557" s="113">
        <v>269232.79200000002</v>
      </c>
      <c r="K557" s="113">
        <v>99920.667000000001</v>
      </c>
      <c r="L557" s="113">
        <v>46805.478999999999</v>
      </c>
      <c r="M557" s="113">
        <v>148739.77100000001</v>
      </c>
      <c r="N557" s="113">
        <v>11159.312</v>
      </c>
      <c r="O557" s="113"/>
      <c r="P557" s="113">
        <v>0</v>
      </c>
      <c r="Q557" s="113">
        <v>171528.31200000001</v>
      </c>
      <c r="R557" s="113">
        <v>313649</v>
      </c>
      <c r="S557" s="113">
        <v>459474</v>
      </c>
      <c r="T557" s="113">
        <v>595750.97900000005</v>
      </c>
      <c r="U557" s="113">
        <v>216134.625</v>
      </c>
      <c r="V557" s="113">
        <v>33264.792000000001</v>
      </c>
      <c r="W557" s="113">
        <v>157561.29199999999</v>
      </c>
      <c r="X557" s="113">
        <v>152.39599999999999</v>
      </c>
      <c r="Y557" s="113">
        <v>40358.75</v>
      </c>
      <c r="Z557" s="113">
        <v>0</v>
      </c>
      <c r="AA557" s="113">
        <v>193409.27100000001</v>
      </c>
    </row>
    <row r="558" spans="1:27" x14ac:dyDescent="0.25">
      <c r="A558" s="112">
        <v>43142</v>
      </c>
      <c r="B558" s="113">
        <v>387218.58299999998</v>
      </c>
      <c r="C558" s="113">
        <v>184612.41699999999</v>
      </c>
      <c r="D558" s="113">
        <v>427761.56199999998</v>
      </c>
      <c r="E558" s="113">
        <v>97064.520999999993</v>
      </c>
      <c r="F558" s="113">
        <v>25672.042000000001</v>
      </c>
      <c r="G558" s="113">
        <v>301399.02100000001</v>
      </c>
      <c r="H558" s="113">
        <v>81894.125</v>
      </c>
      <c r="I558" s="113">
        <v>30971.25</v>
      </c>
      <c r="J558" s="113">
        <v>232121.52100000001</v>
      </c>
      <c r="K558" s="113">
        <v>100124.833</v>
      </c>
      <c r="L558" s="113">
        <v>37248.771000000001</v>
      </c>
      <c r="M558" s="113">
        <v>169235.04199999999</v>
      </c>
      <c r="N558" s="113">
        <v>13274.478999999999</v>
      </c>
      <c r="O558" s="113"/>
      <c r="P558" s="113">
        <v>0</v>
      </c>
      <c r="Q558" s="113">
        <v>169718.08300000001</v>
      </c>
      <c r="R558" s="113">
        <v>351364.43800000002</v>
      </c>
      <c r="S558" s="113">
        <v>459474</v>
      </c>
      <c r="T558" s="113">
        <v>590423.16700000002</v>
      </c>
      <c r="U558" s="113">
        <v>222759.85399999999</v>
      </c>
      <c r="V558" s="113">
        <v>17612.978999999999</v>
      </c>
      <c r="W558" s="113">
        <v>171288.72899999999</v>
      </c>
      <c r="X558" s="113">
        <v>8859.6669999999995</v>
      </c>
      <c r="Y558" s="113">
        <v>28127.25</v>
      </c>
      <c r="Z558" s="113">
        <v>72680.312000000005</v>
      </c>
      <c r="AA558" s="113">
        <v>193707.56200000001</v>
      </c>
    </row>
    <row r="559" spans="1:27" x14ac:dyDescent="0.25">
      <c r="A559" s="112">
        <v>43143</v>
      </c>
      <c r="B559" s="113">
        <v>93659.729000000007</v>
      </c>
      <c r="C559" s="113">
        <v>170803.89600000001</v>
      </c>
      <c r="D559" s="113">
        <v>427687.81199999998</v>
      </c>
      <c r="E559" s="113">
        <v>49980.75</v>
      </c>
      <c r="F559" s="113">
        <v>38380.853999999999</v>
      </c>
      <c r="G559" s="113">
        <v>306891.14600000001</v>
      </c>
      <c r="H559" s="113">
        <v>66946.082999999999</v>
      </c>
      <c r="I559" s="113">
        <v>30928.375</v>
      </c>
      <c r="J559" s="113">
        <v>158936.22899999999</v>
      </c>
      <c r="K559" s="113">
        <v>98281.812000000005</v>
      </c>
      <c r="L559" s="113">
        <v>36837.917000000001</v>
      </c>
      <c r="M559" s="113">
        <v>100249.81200000001</v>
      </c>
      <c r="N559" s="113">
        <v>13242.25</v>
      </c>
      <c r="O559" s="113"/>
      <c r="P559" s="113">
        <v>38076.457999999999</v>
      </c>
      <c r="Q559" s="113">
        <v>170811.66699999999</v>
      </c>
      <c r="R559" s="113">
        <v>225286.68799999999</v>
      </c>
      <c r="S559" s="113">
        <v>459474</v>
      </c>
      <c r="T559" s="113">
        <v>584522.20799999998</v>
      </c>
      <c r="U559" s="113">
        <v>217832.58300000001</v>
      </c>
      <c r="V559" s="113">
        <v>0</v>
      </c>
      <c r="W559" s="113">
        <v>158254.20800000001</v>
      </c>
      <c r="X559" s="113">
        <v>7740.4380000000001</v>
      </c>
      <c r="Y559" s="113">
        <v>102822.22900000001</v>
      </c>
      <c r="Z559" s="113">
        <v>0</v>
      </c>
      <c r="AA559" s="113">
        <v>193828.33300000001</v>
      </c>
    </row>
    <row r="560" spans="1:27" x14ac:dyDescent="0.25">
      <c r="A560" s="112">
        <v>43144</v>
      </c>
      <c r="B560" s="113">
        <v>204691.08300000001</v>
      </c>
      <c r="C560" s="113">
        <v>173162.89600000001</v>
      </c>
      <c r="D560" s="113">
        <v>424389</v>
      </c>
      <c r="E560" s="113">
        <v>129558.667</v>
      </c>
      <c r="F560" s="113">
        <v>24918.917000000001</v>
      </c>
      <c r="G560" s="113">
        <v>305149.64600000001</v>
      </c>
      <c r="H560" s="113">
        <v>57686.103999999999</v>
      </c>
      <c r="I560" s="113">
        <v>31212.478999999999</v>
      </c>
      <c r="J560" s="113">
        <v>246888.33300000001</v>
      </c>
      <c r="K560" s="113">
        <v>89391</v>
      </c>
      <c r="L560" s="113">
        <v>43697.875</v>
      </c>
      <c r="M560" s="113">
        <v>98908.979000000007</v>
      </c>
      <c r="N560" s="113">
        <v>15002.333000000001</v>
      </c>
      <c r="O560" s="113"/>
      <c r="P560" s="113">
        <v>30840.562000000002</v>
      </c>
      <c r="Q560" s="113">
        <v>171968.47899999999</v>
      </c>
      <c r="R560" s="113">
        <v>336674.52100000001</v>
      </c>
      <c r="S560" s="113">
        <v>459474</v>
      </c>
      <c r="T560" s="113">
        <v>596592.66700000002</v>
      </c>
      <c r="U560" s="113">
        <v>228467.875</v>
      </c>
      <c r="V560" s="113">
        <v>0</v>
      </c>
      <c r="W560" s="113">
        <v>151505.97899999999</v>
      </c>
      <c r="X560" s="113">
        <v>363.625</v>
      </c>
      <c r="Y560" s="113">
        <v>41916.271000000001</v>
      </c>
      <c r="Z560" s="113">
        <v>0</v>
      </c>
      <c r="AA560" s="113">
        <v>196687</v>
      </c>
    </row>
    <row r="561" spans="1:27" x14ac:dyDescent="0.25">
      <c r="A561" s="112">
        <v>43145</v>
      </c>
      <c r="B561" s="113">
        <v>393731.52100000001</v>
      </c>
      <c r="C561" s="113">
        <v>175197.06200000001</v>
      </c>
      <c r="D561" s="113">
        <v>420284.27100000001</v>
      </c>
      <c r="E561" s="113">
        <v>111742.083</v>
      </c>
      <c r="F561" s="113">
        <v>26285.021000000001</v>
      </c>
      <c r="G561" s="113">
        <v>318329.64600000001</v>
      </c>
      <c r="H561" s="113">
        <v>84502.75</v>
      </c>
      <c r="I561" s="113">
        <v>31055.021000000001</v>
      </c>
      <c r="J561" s="113">
        <v>108294.875</v>
      </c>
      <c r="K561" s="113">
        <v>94924.625</v>
      </c>
      <c r="L561" s="113">
        <v>48181.542000000001</v>
      </c>
      <c r="M561" s="113">
        <v>97316.979000000007</v>
      </c>
      <c r="N561" s="113">
        <v>9237.1880000000001</v>
      </c>
      <c r="O561" s="113"/>
      <c r="P561" s="113">
        <v>0</v>
      </c>
      <c r="Q561" s="113">
        <v>170915.64600000001</v>
      </c>
      <c r="R561" s="113">
        <v>288647.10399999999</v>
      </c>
      <c r="S561" s="113">
        <v>459474</v>
      </c>
      <c r="T561" s="113">
        <v>558311.27099999995</v>
      </c>
      <c r="U561" s="113">
        <v>233418.54199999999</v>
      </c>
      <c r="V561" s="113">
        <v>0</v>
      </c>
      <c r="W561" s="113">
        <v>88411.312000000005</v>
      </c>
      <c r="X561" s="113">
        <v>459.54199999999997</v>
      </c>
      <c r="Y561" s="113">
        <v>18007.562000000002</v>
      </c>
      <c r="Z561" s="113">
        <v>0</v>
      </c>
      <c r="AA561" s="113">
        <v>76602.937999999995</v>
      </c>
    </row>
    <row r="562" spans="1:27" x14ac:dyDescent="0.25">
      <c r="A562" s="112">
        <v>43146</v>
      </c>
      <c r="B562" s="113">
        <v>200171.06200000001</v>
      </c>
      <c r="C562" s="113">
        <v>169230.52100000001</v>
      </c>
      <c r="D562" s="113">
        <v>416825.10399999999</v>
      </c>
      <c r="E562" s="113">
        <v>107770.22900000001</v>
      </c>
      <c r="F562" s="113">
        <v>15616.666999999999</v>
      </c>
      <c r="G562" s="113">
        <v>312447.81199999998</v>
      </c>
      <c r="H562" s="113">
        <v>68699.917000000001</v>
      </c>
      <c r="I562" s="113">
        <v>30865.396000000001</v>
      </c>
      <c r="J562" s="113">
        <v>29820.271000000001</v>
      </c>
      <c r="K562" s="113">
        <v>90637.020999999993</v>
      </c>
      <c r="L562" s="113">
        <v>43117.396000000001</v>
      </c>
      <c r="M562" s="113">
        <v>120786.208</v>
      </c>
      <c r="N562" s="113">
        <v>8453.3960000000006</v>
      </c>
      <c r="O562" s="113"/>
      <c r="P562" s="113">
        <v>34094.021000000001</v>
      </c>
      <c r="Q562" s="113">
        <v>168326.81200000001</v>
      </c>
      <c r="R562" s="113">
        <v>318861.22899999999</v>
      </c>
      <c r="S562" s="113">
        <v>459474</v>
      </c>
      <c r="T562" s="113">
        <v>593611.93799999997</v>
      </c>
      <c r="U562" s="113">
        <v>233956.77100000001</v>
      </c>
      <c r="V562" s="113">
        <v>0</v>
      </c>
      <c r="W562" s="113">
        <v>61356.625</v>
      </c>
      <c r="X562" s="113">
        <v>601.56200000000001</v>
      </c>
      <c r="Y562" s="113">
        <v>101435</v>
      </c>
      <c r="Z562" s="113">
        <v>0</v>
      </c>
      <c r="AA562" s="113">
        <v>111794.47900000001</v>
      </c>
    </row>
    <row r="563" spans="1:27" x14ac:dyDescent="0.25">
      <c r="A563" s="112">
        <v>43147</v>
      </c>
      <c r="B563" s="113">
        <v>309266.77100000001</v>
      </c>
      <c r="C563" s="113">
        <v>171114.10399999999</v>
      </c>
      <c r="D563" s="113">
        <v>463161.625</v>
      </c>
      <c r="E563" s="113">
        <v>106085.52099999999</v>
      </c>
      <c r="F563" s="113">
        <v>35025.896000000001</v>
      </c>
      <c r="G563" s="113">
        <v>313826.56199999998</v>
      </c>
      <c r="H563" s="113">
        <v>72527.707999999999</v>
      </c>
      <c r="I563" s="113">
        <v>30876.312000000002</v>
      </c>
      <c r="J563" s="113">
        <v>348643.91700000002</v>
      </c>
      <c r="K563" s="113">
        <v>100503.25</v>
      </c>
      <c r="L563" s="113">
        <v>39344.707999999999</v>
      </c>
      <c r="M563" s="113">
        <v>149788.5</v>
      </c>
      <c r="N563" s="113">
        <v>13183.583000000001</v>
      </c>
      <c r="O563" s="113"/>
      <c r="P563" s="113">
        <v>71891.854000000007</v>
      </c>
      <c r="Q563" s="113">
        <v>170945.81200000001</v>
      </c>
      <c r="R563" s="113">
        <v>307522.47899999999</v>
      </c>
      <c r="S563" s="113">
        <v>459474</v>
      </c>
      <c r="T563" s="113">
        <v>587127.81200000003</v>
      </c>
      <c r="U563" s="113">
        <v>230707.58300000001</v>
      </c>
      <c r="V563" s="113">
        <v>0</v>
      </c>
      <c r="W563" s="113">
        <v>86359.957999999999</v>
      </c>
      <c r="X563" s="113">
        <v>3379.5</v>
      </c>
      <c r="Y563" s="113">
        <v>64639.853999999999</v>
      </c>
      <c r="Z563" s="113">
        <v>0</v>
      </c>
      <c r="AA563" s="113">
        <v>177517.625</v>
      </c>
    </row>
    <row r="564" spans="1:27" x14ac:dyDescent="0.25">
      <c r="A564" s="112">
        <v>43148</v>
      </c>
      <c r="B564" s="113">
        <v>221329.31200000001</v>
      </c>
      <c r="C564" s="113">
        <v>168714.125</v>
      </c>
      <c r="D564" s="113">
        <v>471290.56199999998</v>
      </c>
      <c r="E564" s="113">
        <v>104648.875</v>
      </c>
      <c r="F564" s="113">
        <v>57920.917000000001</v>
      </c>
      <c r="G564" s="113">
        <v>311515</v>
      </c>
      <c r="H564" s="113">
        <v>84272.520999999993</v>
      </c>
      <c r="I564" s="113">
        <v>30929.312000000002</v>
      </c>
      <c r="J564" s="113">
        <v>349890.625</v>
      </c>
      <c r="K564" s="113">
        <v>100425.93799999999</v>
      </c>
      <c r="L564" s="113">
        <v>37552.603999999999</v>
      </c>
      <c r="M564" s="113">
        <v>120337.14599999999</v>
      </c>
      <c r="N564" s="113">
        <v>11147.25</v>
      </c>
      <c r="O564" s="113"/>
      <c r="P564" s="113">
        <v>42842.457999999999</v>
      </c>
      <c r="Q564" s="113">
        <v>160459.18799999999</v>
      </c>
      <c r="R564" s="113">
        <v>168890.81200000001</v>
      </c>
      <c r="S564" s="113">
        <v>457128.45799999998</v>
      </c>
      <c r="T564" s="113">
        <v>601270.64599999995</v>
      </c>
      <c r="U564" s="113">
        <v>214412.5</v>
      </c>
      <c r="V564" s="113">
        <v>0</v>
      </c>
      <c r="W564" s="113">
        <v>76589.812000000005</v>
      </c>
      <c r="X564" s="113">
        <v>807.89599999999996</v>
      </c>
      <c r="Y564" s="113">
        <v>1530.9169999999999</v>
      </c>
      <c r="Z564" s="113">
        <v>59782.332999999999</v>
      </c>
      <c r="AA564" s="113">
        <v>185388.35399999999</v>
      </c>
    </row>
    <row r="565" spans="1:27" x14ac:dyDescent="0.25">
      <c r="A565" s="112">
        <v>43149</v>
      </c>
      <c r="B565" s="113">
        <v>419524.68800000002</v>
      </c>
      <c r="C565" s="113">
        <v>164051.89600000001</v>
      </c>
      <c r="D565" s="113">
        <v>470445.77100000001</v>
      </c>
      <c r="E565" s="113">
        <v>106546.708</v>
      </c>
      <c r="F565" s="113">
        <v>50024.853999999999</v>
      </c>
      <c r="G565" s="113">
        <v>309389.27100000001</v>
      </c>
      <c r="H565" s="113">
        <v>86160.187999999995</v>
      </c>
      <c r="I565" s="113">
        <v>31016.417000000001</v>
      </c>
      <c r="J565" s="113">
        <v>267935.97899999999</v>
      </c>
      <c r="K565" s="113">
        <v>102320.083</v>
      </c>
      <c r="L565" s="113">
        <v>30212.353999999999</v>
      </c>
      <c r="M565" s="113">
        <v>120697.417</v>
      </c>
      <c r="N565" s="113">
        <v>10497</v>
      </c>
      <c r="O565" s="113"/>
      <c r="P565" s="113">
        <v>46926.811999999998</v>
      </c>
      <c r="Q565" s="113">
        <v>172710.625</v>
      </c>
      <c r="R565" s="113">
        <v>101742.02099999999</v>
      </c>
      <c r="S565" s="113">
        <v>459474</v>
      </c>
      <c r="T565" s="113">
        <v>560475.125</v>
      </c>
      <c r="U565" s="113">
        <v>234050.79199999999</v>
      </c>
      <c r="V565" s="113">
        <v>0</v>
      </c>
      <c r="W565" s="113">
        <v>67742.395999999993</v>
      </c>
      <c r="X565" s="113">
        <v>640.875</v>
      </c>
      <c r="Y565" s="113">
        <v>106846.77099999999</v>
      </c>
      <c r="Z565" s="113">
        <v>86857.062000000005</v>
      </c>
      <c r="AA565" s="113">
        <v>197486.10399999999</v>
      </c>
    </row>
    <row r="566" spans="1:27" x14ac:dyDescent="0.25">
      <c r="A566" s="112">
        <v>43150</v>
      </c>
      <c r="B566" s="113">
        <v>542037.02099999995</v>
      </c>
      <c r="C566" s="113">
        <v>158420.81200000001</v>
      </c>
      <c r="D566" s="113">
        <v>465507.45799999998</v>
      </c>
      <c r="E566" s="113">
        <v>101854.667</v>
      </c>
      <c r="F566" s="113">
        <v>36728.353999999999</v>
      </c>
      <c r="G566" s="113">
        <v>320828.66700000002</v>
      </c>
      <c r="H566" s="113">
        <v>10023.312</v>
      </c>
      <c r="I566" s="113">
        <v>30974.667000000001</v>
      </c>
      <c r="J566" s="113">
        <v>276766.43800000002</v>
      </c>
      <c r="K566" s="113">
        <v>104648.375</v>
      </c>
      <c r="L566" s="113">
        <v>49816.103999999999</v>
      </c>
      <c r="M566" s="113">
        <v>99864.582999999999</v>
      </c>
      <c r="N566" s="113">
        <v>8542.1669999999995</v>
      </c>
      <c r="O566" s="113"/>
      <c r="P566" s="113">
        <v>41809</v>
      </c>
      <c r="Q566" s="113">
        <v>170880.39600000001</v>
      </c>
      <c r="R566" s="113">
        <v>42750.353999999999</v>
      </c>
      <c r="S566" s="113">
        <v>459474</v>
      </c>
      <c r="T566" s="113">
        <v>588573.29200000002</v>
      </c>
      <c r="U566" s="113">
        <v>233944.70800000001</v>
      </c>
      <c r="V566" s="113">
        <v>0</v>
      </c>
      <c r="W566" s="113">
        <v>78974.895999999993</v>
      </c>
      <c r="X566" s="113">
        <v>2052.5419999999999</v>
      </c>
      <c r="Y566" s="113">
        <v>91044.875</v>
      </c>
      <c r="Z566" s="113">
        <v>0</v>
      </c>
      <c r="AA566" s="113">
        <v>193353.5</v>
      </c>
    </row>
    <row r="567" spans="1:27" x14ac:dyDescent="0.25">
      <c r="A567" s="112">
        <v>43151</v>
      </c>
      <c r="B567" s="113">
        <v>172351.02100000001</v>
      </c>
      <c r="C567" s="113">
        <v>99847.187999999995</v>
      </c>
      <c r="D567" s="113">
        <v>418114.56199999998</v>
      </c>
      <c r="E567" s="113">
        <v>130937.89599999999</v>
      </c>
      <c r="F567" s="113">
        <v>40993.561999999998</v>
      </c>
      <c r="G567" s="113">
        <v>315382.52100000001</v>
      </c>
      <c r="H567" s="113">
        <v>70936.167000000001</v>
      </c>
      <c r="I567" s="113">
        <v>29488.312000000002</v>
      </c>
      <c r="J567" s="113">
        <v>237916.52100000001</v>
      </c>
      <c r="K567" s="113">
        <v>88183.417000000001</v>
      </c>
      <c r="L567" s="113">
        <v>44860.75</v>
      </c>
      <c r="M567" s="113">
        <v>183442.85399999999</v>
      </c>
      <c r="N567" s="113">
        <v>7320.2079999999996</v>
      </c>
      <c r="O567" s="113"/>
      <c r="P567" s="113">
        <v>48677.478999999999</v>
      </c>
      <c r="Q567" s="113">
        <v>114751.89599999999</v>
      </c>
      <c r="R567" s="113">
        <v>21573.271000000001</v>
      </c>
      <c r="S567" s="113">
        <v>401846.39600000001</v>
      </c>
      <c r="T567" s="113">
        <v>565064.125</v>
      </c>
      <c r="U567" s="113">
        <v>158305.41699999999</v>
      </c>
      <c r="V567" s="113">
        <v>0</v>
      </c>
      <c r="W567" s="113">
        <v>138721.97899999999</v>
      </c>
      <c r="X567" s="113">
        <v>1250.979</v>
      </c>
      <c r="Y567" s="113">
        <v>0</v>
      </c>
      <c r="Z567" s="113">
        <v>0</v>
      </c>
      <c r="AA567" s="113">
        <v>173792.06200000001</v>
      </c>
    </row>
    <row r="568" spans="1:27" x14ac:dyDescent="0.25">
      <c r="A568" s="112">
        <v>43152</v>
      </c>
      <c r="B568" s="113">
        <v>234735.95800000001</v>
      </c>
      <c r="C568" s="113">
        <v>177104.02100000001</v>
      </c>
      <c r="D568" s="113">
        <v>508660.5</v>
      </c>
      <c r="E568" s="113">
        <v>98113.104000000007</v>
      </c>
      <c r="F568" s="113">
        <v>43424.438000000002</v>
      </c>
      <c r="G568" s="113">
        <v>330638.27100000001</v>
      </c>
      <c r="H568" s="113">
        <v>156127.56200000001</v>
      </c>
      <c r="I568" s="113">
        <v>29855.042000000001</v>
      </c>
      <c r="J568" s="113">
        <v>291262.5</v>
      </c>
      <c r="K568" s="113">
        <v>87056.125</v>
      </c>
      <c r="L568" s="113">
        <v>44745.811999999998</v>
      </c>
      <c r="M568" s="113">
        <v>137949.18799999999</v>
      </c>
      <c r="N568" s="113">
        <v>9757.4789999999994</v>
      </c>
      <c r="O568" s="113"/>
      <c r="P568" s="113">
        <v>17528.082999999999</v>
      </c>
      <c r="Q568" s="113">
        <v>170159</v>
      </c>
      <c r="R568" s="113">
        <v>322263.79200000002</v>
      </c>
      <c r="S568" s="113">
        <v>440290.66700000002</v>
      </c>
      <c r="T568" s="113">
        <v>562313</v>
      </c>
      <c r="U568" s="113">
        <v>216562.93799999999</v>
      </c>
      <c r="V568" s="113">
        <v>0</v>
      </c>
      <c r="W568" s="113">
        <v>182595.33300000001</v>
      </c>
      <c r="X568" s="113">
        <v>0</v>
      </c>
      <c r="Y568" s="113">
        <v>0</v>
      </c>
      <c r="Z568" s="113">
        <v>0</v>
      </c>
      <c r="AA568" s="113">
        <v>196799.72899999999</v>
      </c>
    </row>
    <row r="569" spans="1:27" x14ac:dyDescent="0.25">
      <c r="A569" s="112">
        <v>43153</v>
      </c>
      <c r="B569" s="113">
        <v>438353.18800000002</v>
      </c>
      <c r="C569" s="113">
        <v>130351.958</v>
      </c>
      <c r="D569" s="113">
        <v>415712.75</v>
      </c>
      <c r="E569" s="113">
        <v>95442.562000000005</v>
      </c>
      <c r="F569" s="113">
        <v>0</v>
      </c>
      <c r="G569" s="113">
        <v>322209.27100000001</v>
      </c>
      <c r="H569" s="113">
        <v>150775.06200000001</v>
      </c>
      <c r="I569" s="113">
        <v>30281.917000000001</v>
      </c>
      <c r="J569" s="113">
        <v>285923.77100000001</v>
      </c>
      <c r="K569" s="113">
        <v>111494.64599999999</v>
      </c>
      <c r="L569" s="113">
        <v>29527.853999999999</v>
      </c>
      <c r="M569" s="113">
        <v>230019.125</v>
      </c>
      <c r="N569" s="113">
        <v>9615.0419999999995</v>
      </c>
      <c r="O569" s="113"/>
      <c r="P569" s="113">
        <v>0</v>
      </c>
      <c r="Q569" s="113">
        <v>142704.93799999999</v>
      </c>
      <c r="R569" s="113">
        <v>347906.54200000002</v>
      </c>
      <c r="S569" s="113">
        <v>410229.89600000001</v>
      </c>
      <c r="T569" s="113">
        <v>578639.70799999998</v>
      </c>
      <c r="U569" s="113">
        <v>210032.56200000001</v>
      </c>
      <c r="V569" s="113">
        <v>0</v>
      </c>
      <c r="W569" s="113">
        <v>157885.93799999999</v>
      </c>
      <c r="X569" s="113">
        <v>61.5</v>
      </c>
      <c r="Y569" s="113">
        <v>67367.645999999993</v>
      </c>
      <c r="Z569" s="113">
        <v>69738.229000000007</v>
      </c>
      <c r="AA569" s="113">
        <v>197855.91699999999</v>
      </c>
    </row>
    <row r="570" spans="1:27" x14ac:dyDescent="0.25">
      <c r="A570" s="112">
        <v>43154</v>
      </c>
      <c r="B570" s="113">
        <v>570864.41399999999</v>
      </c>
      <c r="C570" s="113">
        <v>139072.103</v>
      </c>
      <c r="D570" s="113">
        <v>412508.75900000002</v>
      </c>
      <c r="E570" s="113">
        <v>92857.69</v>
      </c>
      <c r="F570" s="113">
        <v>16861.793000000001</v>
      </c>
      <c r="G570" s="113">
        <v>323724.72399999999</v>
      </c>
      <c r="H570" s="113">
        <v>170481.27600000001</v>
      </c>
      <c r="I570" s="113">
        <v>30052.552</v>
      </c>
      <c r="J570" s="113">
        <v>291154.27600000001</v>
      </c>
      <c r="K570" s="113">
        <v>50707.31</v>
      </c>
      <c r="L570" s="113">
        <v>10488.585999999999</v>
      </c>
      <c r="M570" s="113">
        <v>205019.20699999999</v>
      </c>
      <c r="N570" s="113">
        <v>9503.69</v>
      </c>
      <c r="O570" s="113"/>
      <c r="P570" s="113">
        <v>0</v>
      </c>
      <c r="Q570" s="113">
        <v>83430.551999999996</v>
      </c>
      <c r="R570" s="113">
        <v>314051.13799999998</v>
      </c>
      <c r="S570" s="113">
        <v>446629.55200000003</v>
      </c>
      <c r="T570" s="113">
        <v>572696.48300000001</v>
      </c>
      <c r="U570" s="113">
        <v>231940.897</v>
      </c>
      <c r="V570" s="113">
        <v>0</v>
      </c>
      <c r="W570" s="113">
        <v>156158.41399999999</v>
      </c>
      <c r="X570" s="113">
        <v>0</v>
      </c>
      <c r="Y570" s="113">
        <v>83011.034</v>
      </c>
      <c r="Z570" s="113">
        <v>0</v>
      </c>
      <c r="AA570" s="113">
        <v>196695</v>
      </c>
    </row>
  </sheetData>
  <pageMargins left="0.7" right="0.7" top="0.75" bottom="0.75" header="0.3" footer="0.3"/>
  <pageSetup orientation="portrait" r:id="rId1"/>
  <customProperties>
    <customPr name="ZE.savedEntities" r:id="rId2"/>
    <customPr name="ZE.sheet.id" r:id="rId3"/>
    <customPr name="ZE.sheet.type" r:id="rId4"/>
  </customProperties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Cushing Balance</vt:lpstr>
      <vt:lpstr>Cushing Flows Data</vt:lpstr>
      <vt:lpstr>Node Map </vt:lpstr>
      <vt:lpstr>Pipeline Summary</vt:lpstr>
      <vt:lpstr>ZE Download</vt:lpstr>
      <vt:lpstr>_Pipelines.Aug26_095355_1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Foster</dc:creator>
  <cp:lastModifiedBy>Stuart Foster</cp:lastModifiedBy>
  <dcterms:created xsi:type="dcterms:W3CDTF">2015-12-15T16:11:39Z</dcterms:created>
  <dcterms:modified xsi:type="dcterms:W3CDTF">2018-02-23T20:19:52Z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ZE.doc.ver">
    <vt:lpwstr>4.10.1</vt:lpwstr>
  </property>
  <property fmtid="{D5CDD505-2E9C-101B-9397-08002B2CF9AE}" pid="3" name="ZE.doc.tz">
    <vt:lpwstr>Mountain Standard Time  (UTC-07:00)</vt:lpwstr>
  </property>
</Properties>
</file>